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1"/>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9C43AB53-9576-464F-AEDA-8A809A02BE59}" xr6:coauthVersionLast="41" xr6:coauthVersionMax="41" xr10:uidLastSave="{00000000-0000-0000-0000-000000000000}"/>
  <bookViews>
    <workbookView xWindow="2160" yWindow="460" windowWidth="23440" windowHeight="14280" tabRatio="500" activeTab="1" xr2:uid="{00000000-000D-0000-FFFF-FFFF00000000}"/>
  </bookViews>
  <sheets>
    <sheet name="2013-2018 Police Killings" sheetId="1" r:id="rId1"/>
    <sheet name="2013-2018 Killings by PD" sheetId="4" r:id="rId2"/>
    <sheet name="2013-2018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AG103" i="4" l="1"/>
  <c r="AF103" i="4"/>
  <c r="AE103" i="4"/>
  <c r="AD103" i="4"/>
  <c r="AC102" i="4"/>
  <c r="AE102" i="4"/>
  <c r="O102" i="4"/>
  <c r="P102" i="4"/>
  <c r="Q102" i="4"/>
  <c r="R102" i="4"/>
  <c r="S102" i="4"/>
  <c r="T102" i="4"/>
  <c r="U102" i="4"/>
  <c r="AG3" i="4"/>
  <c r="AG4" i="4"/>
  <c r="AG5" i="4"/>
  <c r="AG6" i="4"/>
  <c r="AG7" i="4"/>
  <c r="AG8" i="4"/>
  <c r="AG9" i="4"/>
  <c r="AG10" i="4"/>
  <c r="AG12" i="4"/>
  <c r="AG14" i="4"/>
  <c r="AG16" i="4"/>
  <c r="AG18" i="4"/>
  <c r="AG19" i="4"/>
  <c r="AG20" i="4"/>
  <c r="AG21" i="4"/>
  <c r="AG22" i="4"/>
  <c r="AG23" i="4"/>
  <c r="AG24" i="4"/>
  <c r="AG25" i="4"/>
  <c r="AG26" i="4"/>
  <c r="AG27" i="4"/>
  <c r="AG29" i="4"/>
  <c r="AG30" i="4"/>
  <c r="AG31" i="4"/>
  <c r="AG32" i="4"/>
  <c r="AG34" i="4"/>
  <c r="AG35" i="4"/>
  <c r="AG36" i="4"/>
  <c r="AG37" i="4"/>
  <c r="AG38" i="4"/>
  <c r="AG39" i="4"/>
  <c r="AG40" i="4"/>
  <c r="AG41" i="4"/>
  <c r="AG42" i="4"/>
  <c r="AG44" i="4"/>
  <c r="AG45" i="4"/>
  <c r="AG47" i="4"/>
  <c r="AG48" i="4"/>
  <c r="AG49" i="4"/>
  <c r="AG50" i="4"/>
  <c r="AG51" i="4"/>
  <c r="AG52" i="4"/>
  <c r="AG53" i="4"/>
  <c r="AG54" i="4"/>
  <c r="AG55" i="4"/>
  <c r="AG56" i="4"/>
  <c r="AG57" i="4"/>
  <c r="AG59" i="4"/>
  <c r="AG61" i="4"/>
  <c r="AG62" i="4"/>
  <c r="AG63" i="4"/>
  <c r="AG64" i="4"/>
  <c r="AG65" i="4"/>
  <c r="AG66" i="4"/>
  <c r="AG67" i="4"/>
  <c r="AG68" i="4"/>
  <c r="AG69" i="4"/>
  <c r="AG70" i="4"/>
  <c r="AG71" i="4"/>
  <c r="AG72" i="4"/>
  <c r="AG73" i="4"/>
  <c r="AG74" i="4"/>
  <c r="AG75" i="4"/>
  <c r="AG76" i="4"/>
  <c r="AG77" i="4"/>
  <c r="AG78" i="4"/>
  <c r="AG80" i="4"/>
  <c r="AG81" i="4"/>
  <c r="AG82" i="4"/>
  <c r="AG83" i="4"/>
  <c r="AG84" i="4"/>
  <c r="AG85" i="4"/>
  <c r="AG86" i="4"/>
  <c r="AG87" i="4"/>
  <c r="AG88" i="4"/>
  <c r="AG89" i="4"/>
  <c r="AG90" i="4"/>
  <c r="AG91" i="4"/>
  <c r="AG92" i="4"/>
  <c r="AG93" i="4"/>
  <c r="AG94" i="4"/>
  <c r="AG95" i="4"/>
  <c r="AG96" i="4"/>
  <c r="AG97" i="4"/>
  <c r="AG98" i="4"/>
  <c r="AG99" i="4"/>
  <c r="AG100" i="4"/>
  <c r="AG101" i="4"/>
  <c r="AF3" i="4"/>
  <c r="AF4" i="4"/>
  <c r="AF5" i="4"/>
  <c r="AF6" i="4"/>
  <c r="AF7" i="4"/>
  <c r="AF8" i="4"/>
  <c r="AF9" i="4"/>
  <c r="AF10" i="4"/>
  <c r="AF12" i="4"/>
  <c r="AF14" i="4"/>
  <c r="AF16" i="4"/>
  <c r="AF18" i="4"/>
  <c r="AF19" i="4"/>
  <c r="AF20" i="4"/>
  <c r="AF21" i="4"/>
  <c r="AF22" i="4"/>
  <c r="AF23" i="4"/>
  <c r="AF24" i="4"/>
  <c r="AF25" i="4"/>
  <c r="AF26" i="4"/>
  <c r="AF27" i="4"/>
  <c r="AF29" i="4"/>
  <c r="AF30" i="4"/>
  <c r="AF31" i="4"/>
  <c r="AF32" i="4"/>
  <c r="AF34" i="4"/>
  <c r="AF35" i="4"/>
  <c r="AF36" i="4"/>
  <c r="AF37" i="4"/>
  <c r="AF38" i="4"/>
  <c r="AF39" i="4"/>
  <c r="AF40" i="4"/>
  <c r="AF41" i="4"/>
  <c r="AF42" i="4"/>
  <c r="AF44" i="4"/>
  <c r="AF45" i="4"/>
  <c r="AF47" i="4"/>
  <c r="AF48" i="4"/>
  <c r="AF49" i="4"/>
  <c r="AF50" i="4"/>
  <c r="AF51" i="4"/>
  <c r="AF52" i="4"/>
  <c r="AF53" i="4"/>
  <c r="AF54" i="4"/>
  <c r="AF55" i="4"/>
  <c r="AF56" i="4"/>
  <c r="AF57" i="4"/>
  <c r="AF59" i="4"/>
  <c r="AF61" i="4"/>
  <c r="AF62" i="4"/>
  <c r="AF63" i="4"/>
  <c r="AF64" i="4"/>
  <c r="AF65" i="4"/>
  <c r="AF66" i="4"/>
  <c r="AF67" i="4"/>
  <c r="AF68" i="4"/>
  <c r="AF69" i="4"/>
  <c r="AF70" i="4"/>
  <c r="AF71" i="4"/>
  <c r="AF72" i="4"/>
  <c r="AF73" i="4"/>
  <c r="AF74" i="4"/>
  <c r="AF75" i="4"/>
  <c r="AF76" i="4"/>
  <c r="AF77" i="4"/>
  <c r="AF78" i="4"/>
  <c r="AF80" i="4"/>
  <c r="AF81" i="4"/>
  <c r="AF82" i="4"/>
  <c r="AF83" i="4"/>
  <c r="AF84" i="4"/>
  <c r="AF85" i="4"/>
  <c r="AF86" i="4"/>
  <c r="AF87" i="4"/>
  <c r="AF88" i="4"/>
  <c r="AF89" i="4"/>
  <c r="AF90" i="4"/>
  <c r="AF91" i="4"/>
  <c r="AF92" i="4"/>
  <c r="AF93" i="4"/>
  <c r="AF94" i="4"/>
  <c r="AF95" i="4"/>
  <c r="AF96" i="4"/>
  <c r="AF97" i="4"/>
  <c r="AF98" i="4"/>
  <c r="AF99" i="4"/>
  <c r="AF100" i="4"/>
  <c r="AF101" i="4"/>
  <c r="AG2" i="4"/>
  <c r="AF2" i="4"/>
  <c r="AE3" i="4"/>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2" i="4"/>
  <c r="AD3" i="4"/>
  <c r="AD4" i="4"/>
  <c r="AD5" i="4"/>
  <c r="AD6" i="4"/>
  <c r="AD7" i="4"/>
  <c r="AD8" i="4"/>
  <c r="AD9" i="4"/>
  <c r="AD10" i="4"/>
  <c r="AD11" i="4"/>
  <c r="AD12" i="4"/>
  <c r="AD13" i="4"/>
  <c r="AD14" i="4"/>
  <c r="AD15" i="4"/>
  <c r="AG15" i="4" s="1"/>
  <c r="AD16" i="4"/>
  <c r="AD17" i="4"/>
  <c r="AD18" i="4"/>
  <c r="AD19" i="4"/>
  <c r="AD20" i="4"/>
  <c r="AD21" i="4"/>
  <c r="AD22" i="4"/>
  <c r="AD23" i="4"/>
  <c r="AD24" i="4"/>
  <c r="AD25" i="4"/>
  <c r="AD26" i="4"/>
  <c r="AD27" i="4"/>
  <c r="AD28" i="4"/>
  <c r="AD29" i="4"/>
  <c r="AD30" i="4"/>
  <c r="AD31" i="4"/>
  <c r="AD32" i="4"/>
  <c r="AD33" i="4"/>
  <c r="AD34" i="4"/>
  <c r="AD35" i="4"/>
  <c r="AD36" i="4"/>
  <c r="AD37" i="4"/>
  <c r="AD38" i="4"/>
  <c r="AD39" i="4"/>
  <c r="AD40" i="4"/>
  <c r="AD41" i="4"/>
  <c r="AD42" i="4"/>
  <c r="AD43" i="4"/>
  <c r="AD44" i="4"/>
  <c r="AD45" i="4"/>
  <c r="AD46" i="4"/>
  <c r="AD47" i="4"/>
  <c r="AD48" i="4"/>
  <c r="AD49" i="4"/>
  <c r="AD50" i="4"/>
  <c r="AD51" i="4"/>
  <c r="AD52" i="4"/>
  <c r="AD53" i="4"/>
  <c r="AD54" i="4"/>
  <c r="AD55" i="4"/>
  <c r="AD56" i="4"/>
  <c r="AD57" i="4"/>
  <c r="AD58" i="4"/>
  <c r="AG58" i="4" s="1"/>
  <c r="AD59" i="4"/>
  <c r="AD60" i="4"/>
  <c r="AD61" i="4"/>
  <c r="AD62" i="4"/>
  <c r="AD63" i="4"/>
  <c r="AD64" i="4"/>
  <c r="AD65" i="4"/>
  <c r="AD66" i="4"/>
  <c r="AD67" i="4"/>
  <c r="AD68" i="4"/>
  <c r="AD69" i="4"/>
  <c r="AD70" i="4"/>
  <c r="AD71" i="4"/>
  <c r="AD72" i="4"/>
  <c r="AD73" i="4"/>
  <c r="AD74" i="4"/>
  <c r="AD75" i="4"/>
  <c r="AD76" i="4"/>
  <c r="AD77" i="4"/>
  <c r="AD78" i="4"/>
  <c r="AD79" i="4"/>
  <c r="AD80" i="4"/>
  <c r="AD81" i="4"/>
  <c r="AD82" i="4"/>
  <c r="AD83" i="4"/>
  <c r="AD84" i="4"/>
  <c r="AD85" i="4"/>
  <c r="AD86" i="4"/>
  <c r="AD87" i="4"/>
  <c r="AD88" i="4"/>
  <c r="AD89" i="4"/>
  <c r="AD90" i="4"/>
  <c r="AD91" i="4"/>
  <c r="AD92" i="4"/>
  <c r="AD93" i="4"/>
  <c r="AD94" i="4"/>
  <c r="AD95" i="4"/>
  <c r="AD96" i="4"/>
  <c r="AD97" i="4"/>
  <c r="AD98" i="4"/>
  <c r="AD99" i="4"/>
  <c r="AD100" i="4"/>
  <c r="AD101" i="4"/>
  <c r="AD2" i="4"/>
  <c r="AB2" i="4"/>
  <c r="F102" i="4"/>
  <c r="G102" i="4"/>
  <c r="H102" i="4"/>
  <c r="I102" i="4"/>
  <c r="AD102" i="4" s="1"/>
  <c r="J102" i="4"/>
  <c r="E102" i="4"/>
  <c r="D102" i="4"/>
  <c r="Y102" i="4"/>
  <c r="X102" i="4"/>
  <c r="V102" i="4"/>
  <c r="N102" i="4"/>
  <c r="M102" i="4"/>
  <c r="L102" i="4"/>
  <c r="O2" i="5"/>
  <c r="P7" i="5"/>
  <c r="P8" i="5"/>
  <c r="P9" i="5"/>
  <c r="P15" i="5"/>
  <c r="P16" i="5"/>
  <c r="P17" i="5"/>
  <c r="P23" i="5"/>
  <c r="P24" i="5"/>
  <c r="P25" i="5"/>
  <c r="P31" i="5"/>
  <c r="P32" i="5"/>
  <c r="P33" i="5"/>
  <c r="P39" i="5"/>
  <c r="P40" i="5"/>
  <c r="P41" i="5"/>
  <c r="P47" i="5"/>
  <c r="P48" i="5"/>
  <c r="P49"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N3" i="5"/>
  <c r="P3" i="5" s="1"/>
  <c r="N4" i="5"/>
  <c r="P4" i="5" s="1"/>
  <c r="N5" i="5"/>
  <c r="P5" i="5" s="1"/>
  <c r="N6" i="5"/>
  <c r="P6" i="5" s="1"/>
  <c r="N7" i="5"/>
  <c r="N8" i="5"/>
  <c r="N9" i="5"/>
  <c r="N10" i="5"/>
  <c r="P10" i="5" s="1"/>
  <c r="N11" i="5"/>
  <c r="P11" i="5" s="1"/>
  <c r="N12" i="5"/>
  <c r="P12" i="5" s="1"/>
  <c r="N13" i="5"/>
  <c r="P13" i="5" s="1"/>
  <c r="N14" i="5"/>
  <c r="P14" i="5" s="1"/>
  <c r="N15" i="5"/>
  <c r="N16" i="5"/>
  <c r="N17" i="5"/>
  <c r="N18" i="5"/>
  <c r="P18" i="5" s="1"/>
  <c r="N19" i="5"/>
  <c r="P19" i="5" s="1"/>
  <c r="N20" i="5"/>
  <c r="P20" i="5" s="1"/>
  <c r="N21" i="5"/>
  <c r="P21" i="5" s="1"/>
  <c r="N22" i="5"/>
  <c r="P22" i="5" s="1"/>
  <c r="N23" i="5"/>
  <c r="N24" i="5"/>
  <c r="N25" i="5"/>
  <c r="N26" i="5"/>
  <c r="P26" i="5" s="1"/>
  <c r="N27" i="5"/>
  <c r="P27" i="5" s="1"/>
  <c r="N28" i="5"/>
  <c r="P28" i="5" s="1"/>
  <c r="N29" i="5"/>
  <c r="P29" i="5" s="1"/>
  <c r="N30" i="5"/>
  <c r="P30" i="5" s="1"/>
  <c r="N31" i="5"/>
  <c r="N32" i="5"/>
  <c r="N33" i="5"/>
  <c r="N34" i="5"/>
  <c r="P34" i="5" s="1"/>
  <c r="N35" i="5"/>
  <c r="P35" i="5" s="1"/>
  <c r="N36" i="5"/>
  <c r="P36" i="5" s="1"/>
  <c r="N37" i="5"/>
  <c r="P37" i="5" s="1"/>
  <c r="N38" i="5"/>
  <c r="P38" i="5" s="1"/>
  <c r="N39" i="5"/>
  <c r="N40" i="5"/>
  <c r="N41" i="5"/>
  <c r="N42" i="5"/>
  <c r="P42" i="5" s="1"/>
  <c r="N43" i="5"/>
  <c r="P43" i="5" s="1"/>
  <c r="N44" i="5"/>
  <c r="P44" i="5" s="1"/>
  <c r="N45" i="5"/>
  <c r="P45" i="5" s="1"/>
  <c r="N46" i="5"/>
  <c r="P46" i="5" s="1"/>
  <c r="N47" i="5"/>
  <c r="N48" i="5"/>
  <c r="N49" i="5"/>
  <c r="N50" i="5"/>
  <c r="P50" i="5" s="1"/>
  <c r="N51" i="5"/>
  <c r="P51" i="5" s="1"/>
  <c r="N52" i="5"/>
  <c r="P52" i="5" s="1"/>
  <c r="N2" i="5"/>
  <c r="P2" i="5" s="1"/>
  <c r="AC3"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3" i="4"/>
  <c r="AC2" i="4"/>
  <c r="AB74" i="4"/>
  <c r="AB103" i="4"/>
  <c r="K3" i="4"/>
  <c r="AB3" i="4" s="1"/>
  <c r="K4" i="4"/>
  <c r="AB4" i="4" s="1"/>
  <c r="K5" i="4"/>
  <c r="AB5" i="4" s="1"/>
  <c r="K6" i="4"/>
  <c r="AB6" i="4" s="1"/>
  <c r="K7" i="4"/>
  <c r="AB7" i="4" s="1"/>
  <c r="K8" i="4"/>
  <c r="AB8" i="4" s="1"/>
  <c r="K9" i="4"/>
  <c r="AB9" i="4" s="1"/>
  <c r="K10" i="4"/>
  <c r="AB10" i="4" s="1"/>
  <c r="K11" i="4"/>
  <c r="AB11" i="4" s="1"/>
  <c r="K12" i="4"/>
  <c r="AB12" i="4" s="1"/>
  <c r="K13" i="4"/>
  <c r="AB13" i="4" s="1"/>
  <c r="K14" i="4"/>
  <c r="AB14" i="4" s="1"/>
  <c r="K15" i="4"/>
  <c r="AB15" i="4" s="1"/>
  <c r="K16" i="4"/>
  <c r="AB16" i="4" s="1"/>
  <c r="K17" i="4"/>
  <c r="AB17" i="4" s="1"/>
  <c r="K18" i="4"/>
  <c r="AB18" i="4" s="1"/>
  <c r="K19" i="4"/>
  <c r="AB19" i="4" s="1"/>
  <c r="K20" i="4"/>
  <c r="AB20" i="4" s="1"/>
  <c r="K21" i="4"/>
  <c r="AB21" i="4" s="1"/>
  <c r="K22" i="4"/>
  <c r="AB22" i="4" s="1"/>
  <c r="K23" i="4"/>
  <c r="AB23" i="4" s="1"/>
  <c r="K24" i="4"/>
  <c r="AB24" i="4" s="1"/>
  <c r="K25" i="4"/>
  <c r="AB25" i="4" s="1"/>
  <c r="K26" i="4"/>
  <c r="AB26" i="4" s="1"/>
  <c r="K27" i="4"/>
  <c r="AB27" i="4" s="1"/>
  <c r="K28" i="4"/>
  <c r="AB28" i="4" s="1"/>
  <c r="K29" i="4"/>
  <c r="AB29" i="4" s="1"/>
  <c r="K30" i="4"/>
  <c r="AB30" i="4" s="1"/>
  <c r="K31" i="4"/>
  <c r="AB31" i="4" s="1"/>
  <c r="K32" i="4"/>
  <c r="AB32" i="4" s="1"/>
  <c r="K33" i="4"/>
  <c r="AB33" i="4" s="1"/>
  <c r="K34" i="4"/>
  <c r="AB34" i="4" s="1"/>
  <c r="K35" i="4"/>
  <c r="AB35" i="4" s="1"/>
  <c r="K36" i="4"/>
  <c r="AB36" i="4" s="1"/>
  <c r="K37" i="4"/>
  <c r="AB37" i="4" s="1"/>
  <c r="K38" i="4"/>
  <c r="AB38" i="4" s="1"/>
  <c r="K39" i="4"/>
  <c r="AB39" i="4" s="1"/>
  <c r="K40" i="4"/>
  <c r="AB40" i="4" s="1"/>
  <c r="K41" i="4"/>
  <c r="AB41" i="4" s="1"/>
  <c r="K42" i="4"/>
  <c r="AB42" i="4" s="1"/>
  <c r="K43" i="4"/>
  <c r="AB43" i="4" s="1"/>
  <c r="K44" i="4"/>
  <c r="AB44" i="4" s="1"/>
  <c r="K45" i="4"/>
  <c r="AB45" i="4" s="1"/>
  <c r="K46" i="4"/>
  <c r="AB46" i="4" s="1"/>
  <c r="K47" i="4"/>
  <c r="AB47" i="4" s="1"/>
  <c r="K48" i="4"/>
  <c r="AB48" i="4" s="1"/>
  <c r="K49" i="4"/>
  <c r="AB49" i="4" s="1"/>
  <c r="K50" i="4"/>
  <c r="AB50" i="4" s="1"/>
  <c r="K51" i="4"/>
  <c r="AB51" i="4" s="1"/>
  <c r="K52" i="4"/>
  <c r="AB52" i="4" s="1"/>
  <c r="K53" i="4"/>
  <c r="AB53" i="4" s="1"/>
  <c r="K54" i="4"/>
  <c r="AB54" i="4" s="1"/>
  <c r="K55" i="4"/>
  <c r="AB55" i="4" s="1"/>
  <c r="K56" i="4"/>
  <c r="AB56" i="4" s="1"/>
  <c r="K57" i="4"/>
  <c r="AB57" i="4" s="1"/>
  <c r="K58" i="4"/>
  <c r="AB58" i="4" s="1"/>
  <c r="K59" i="4"/>
  <c r="AB59" i="4" s="1"/>
  <c r="K60" i="4"/>
  <c r="AB60" i="4" s="1"/>
  <c r="K61" i="4"/>
  <c r="AB61" i="4" s="1"/>
  <c r="K62" i="4"/>
  <c r="AB62" i="4" s="1"/>
  <c r="K63" i="4"/>
  <c r="AB63" i="4" s="1"/>
  <c r="K64" i="4"/>
  <c r="AB64" i="4" s="1"/>
  <c r="K65" i="4"/>
  <c r="AB65" i="4" s="1"/>
  <c r="K66" i="4"/>
  <c r="AB66" i="4" s="1"/>
  <c r="K67" i="4"/>
  <c r="AB67" i="4" s="1"/>
  <c r="K68" i="4"/>
  <c r="AB68" i="4" s="1"/>
  <c r="K69" i="4"/>
  <c r="AB69" i="4" s="1"/>
  <c r="K70" i="4"/>
  <c r="AB70" i="4" s="1"/>
  <c r="K71" i="4"/>
  <c r="AB71" i="4" s="1"/>
  <c r="K72" i="4"/>
  <c r="AB72" i="4" s="1"/>
  <c r="K73" i="4"/>
  <c r="AB73" i="4" s="1"/>
  <c r="K74" i="4"/>
  <c r="K75" i="4"/>
  <c r="AB75" i="4" s="1"/>
  <c r="K76" i="4"/>
  <c r="AB76" i="4" s="1"/>
  <c r="K77" i="4"/>
  <c r="AB77" i="4" s="1"/>
  <c r="K78" i="4"/>
  <c r="AB78" i="4" s="1"/>
  <c r="K79" i="4"/>
  <c r="AB79" i="4" s="1"/>
  <c r="K80" i="4"/>
  <c r="AB80" i="4" s="1"/>
  <c r="K81" i="4"/>
  <c r="AB81" i="4" s="1"/>
  <c r="K82" i="4"/>
  <c r="AB82" i="4" s="1"/>
  <c r="K83" i="4"/>
  <c r="AB83" i="4" s="1"/>
  <c r="K84" i="4"/>
  <c r="AB84" i="4" s="1"/>
  <c r="K85" i="4"/>
  <c r="AB85" i="4" s="1"/>
  <c r="K86" i="4"/>
  <c r="AB86" i="4" s="1"/>
  <c r="K87" i="4"/>
  <c r="AB87" i="4" s="1"/>
  <c r="K88" i="4"/>
  <c r="AB88" i="4" s="1"/>
  <c r="K89" i="4"/>
  <c r="AB89" i="4" s="1"/>
  <c r="K90" i="4"/>
  <c r="AB90" i="4" s="1"/>
  <c r="K91" i="4"/>
  <c r="AB91" i="4" s="1"/>
  <c r="K92" i="4"/>
  <c r="AB92" i="4" s="1"/>
  <c r="K93" i="4"/>
  <c r="AB93" i="4" s="1"/>
  <c r="K94" i="4"/>
  <c r="AB94" i="4" s="1"/>
  <c r="K95" i="4"/>
  <c r="AB95" i="4" s="1"/>
  <c r="K96" i="4"/>
  <c r="AB96" i="4" s="1"/>
  <c r="K97" i="4"/>
  <c r="AB97" i="4" s="1"/>
  <c r="K98" i="4"/>
  <c r="AB98" i="4" s="1"/>
  <c r="K99" i="4"/>
  <c r="AB99" i="4" s="1"/>
  <c r="K100" i="4"/>
  <c r="AB100" i="4" s="1"/>
  <c r="K101" i="4"/>
  <c r="AB101" i="4" s="1"/>
  <c r="K2" i="4"/>
  <c r="AF58" i="4" l="1"/>
  <c r="AG102" i="4"/>
  <c r="AF102" i="4"/>
  <c r="AF15" i="4"/>
  <c r="K102" i="4"/>
  <c r="AB102" i="4" s="1"/>
  <c r="E33" i="6"/>
  <c r="E32" i="6"/>
  <c r="E31" i="6"/>
  <c r="E30" i="6"/>
  <c r="E29" i="6"/>
  <c r="E28" i="6"/>
  <c r="E27" i="6"/>
  <c r="E26" i="6"/>
  <c r="E25" i="6"/>
  <c r="E24" i="6"/>
  <c r="E23" i="6"/>
  <c r="E22" i="6"/>
  <c r="E21" i="6"/>
  <c r="E20" i="6"/>
  <c r="E19" i="6"/>
  <c r="E18" i="6"/>
  <c r="E17" i="6"/>
  <c r="E3" i="6"/>
  <c r="E4" i="6"/>
  <c r="E5" i="6"/>
  <c r="E6" i="6"/>
  <c r="E7" i="6"/>
  <c r="E8" i="6"/>
  <c r="E9" i="6"/>
  <c r="E10" i="6"/>
  <c r="E11" i="6"/>
  <c r="E12" i="6"/>
  <c r="E13" i="6"/>
  <c r="E14" i="6"/>
  <c r="E16" i="6"/>
  <c r="E2" i="6"/>
  <c r="Q4662" i="1"/>
  <c r="Q4106" i="1"/>
  <c r="E4106" i="1"/>
  <c r="Q4107" i="1"/>
  <c r="E4107" i="1"/>
  <c r="Q4047" i="1"/>
  <c r="Q4008" i="1"/>
  <c r="E4008" i="1"/>
  <c r="Q4602" i="1"/>
  <c r="E52" i="5"/>
  <c r="D52" i="5"/>
  <c r="E51" i="5"/>
  <c r="D51" i="5"/>
  <c r="E50" i="5"/>
  <c r="D50" i="5"/>
  <c r="E49" i="5"/>
  <c r="D49" i="5"/>
  <c r="E48" i="5"/>
  <c r="D48" i="5"/>
  <c r="E47" i="5"/>
  <c r="D47" i="5"/>
  <c r="E46" i="5"/>
  <c r="D46" i="5"/>
  <c r="E45" i="5"/>
  <c r="D45" i="5"/>
  <c r="E44" i="5"/>
  <c r="D44" i="5"/>
  <c r="E43" i="5"/>
  <c r="D43" i="5"/>
  <c r="E42" i="5"/>
  <c r="D42" i="5"/>
  <c r="E41" i="5"/>
  <c r="D41" i="5"/>
  <c r="E40" i="5"/>
  <c r="D40" i="5"/>
  <c r="E39" i="5"/>
  <c r="D39" i="5"/>
  <c r="E38" i="5"/>
  <c r="D38" i="5"/>
  <c r="E37" i="5"/>
  <c r="D37" i="5"/>
  <c r="E36" i="5"/>
  <c r="D36" i="5"/>
  <c r="E35" i="5"/>
  <c r="D35" i="5"/>
  <c r="E34" i="5"/>
  <c r="D34" i="5"/>
  <c r="E33" i="5"/>
  <c r="D33" i="5"/>
  <c r="E32" i="5"/>
  <c r="D32" i="5"/>
  <c r="E31" i="5"/>
  <c r="D31" i="5"/>
  <c r="E30" i="5"/>
  <c r="D30" i="5"/>
  <c r="E29" i="5"/>
  <c r="D29" i="5"/>
  <c r="E28" i="5"/>
  <c r="D28" i="5"/>
  <c r="E27" i="5"/>
  <c r="D27" i="5"/>
  <c r="E26" i="5"/>
  <c r="D26" i="5"/>
  <c r="E25" i="5"/>
  <c r="D25" i="5"/>
  <c r="E24" i="5"/>
  <c r="D24" i="5"/>
  <c r="E23" i="5"/>
  <c r="D23" i="5"/>
  <c r="E22" i="5"/>
  <c r="D22" i="5"/>
  <c r="E21" i="5"/>
  <c r="D21" i="5"/>
  <c r="E20" i="5"/>
  <c r="D20" i="5"/>
  <c r="E19" i="5"/>
  <c r="D19" i="5"/>
  <c r="E18" i="5"/>
  <c r="D18" i="5"/>
  <c r="E17" i="5"/>
  <c r="D17" i="5"/>
  <c r="E16" i="5"/>
  <c r="D16" i="5"/>
  <c r="E15" i="5"/>
  <c r="D15" i="5"/>
  <c r="E14" i="5"/>
  <c r="D14" i="5"/>
  <c r="E13" i="5"/>
  <c r="D13" i="5"/>
  <c r="E12" i="5"/>
  <c r="D12" i="5"/>
  <c r="E11" i="5"/>
  <c r="D11" i="5"/>
  <c r="E10" i="5"/>
  <c r="D10" i="5"/>
  <c r="E9" i="5"/>
  <c r="D9" i="5"/>
  <c r="E8" i="5"/>
  <c r="D8" i="5"/>
  <c r="E7" i="5"/>
  <c r="D7" i="5"/>
  <c r="E6" i="5"/>
  <c r="D6" i="5"/>
  <c r="E5" i="5"/>
  <c r="D5" i="5"/>
  <c r="E4" i="5"/>
  <c r="D4" i="5"/>
  <c r="E3" i="5"/>
  <c r="D3" i="5"/>
  <c r="E2" i="5"/>
  <c r="D2" i="5"/>
  <c r="Q6461" i="1"/>
  <c r="Q4814" i="1"/>
  <c r="Q4256" i="1"/>
  <c r="Q4216" i="1"/>
  <c r="Q4218" i="1"/>
  <c r="Q4134" i="1"/>
  <c r="A4134" i="1"/>
  <c r="Q4067" i="1"/>
  <c r="Q3968" i="1"/>
  <c r="E3968" i="1"/>
  <c r="Q3783" i="1"/>
  <c r="AA101" i="4"/>
  <c r="Z101" i="4"/>
  <c r="R101" i="4"/>
  <c r="AA100" i="4"/>
  <c r="Z100" i="4"/>
  <c r="R100" i="4"/>
  <c r="AA26" i="4"/>
  <c r="Z26" i="4"/>
  <c r="R26" i="4"/>
  <c r="AA99" i="4"/>
  <c r="Z99" i="4"/>
  <c r="R99" i="4"/>
  <c r="AA98" i="4"/>
  <c r="Z98" i="4"/>
  <c r="R98" i="4"/>
  <c r="AA97" i="4"/>
  <c r="Z97" i="4"/>
  <c r="R97" i="4"/>
  <c r="AA96" i="4"/>
  <c r="Z96" i="4"/>
  <c r="R96" i="4"/>
  <c r="AA95" i="4"/>
  <c r="Z95" i="4"/>
  <c r="R95" i="4"/>
  <c r="AA94" i="4"/>
  <c r="Z94" i="4"/>
  <c r="R94" i="4"/>
  <c r="AA93" i="4"/>
  <c r="Z93" i="4"/>
  <c r="R93" i="4"/>
  <c r="AA92" i="4"/>
  <c r="Z92" i="4"/>
  <c r="R92" i="4"/>
  <c r="AA91" i="4"/>
  <c r="Z91" i="4"/>
  <c r="R91" i="4"/>
  <c r="AA90" i="4"/>
  <c r="Z90" i="4"/>
  <c r="R90" i="4"/>
  <c r="AA89" i="4"/>
  <c r="Z89" i="4"/>
  <c r="R89" i="4"/>
  <c r="AA88" i="4"/>
  <c r="Z88" i="4"/>
  <c r="R88" i="4"/>
  <c r="AA87" i="4"/>
  <c r="Z87" i="4"/>
  <c r="R87" i="4"/>
  <c r="AA86" i="4"/>
  <c r="Z86" i="4"/>
  <c r="R86" i="4"/>
  <c r="AA85" i="4"/>
  <c r="Z85" i="4"/>
  <c r="R85" i="4"/>
  <c r="AA84" i="4"/>
  <c r="Z84" i="4"/>
  <c r="R84" i="4"/>
  <c r="AA83" i="4"/>
  <c r="Z83" i="4"/>
  <c r="R83" i="4"/>
  <c r="AA82" i="4"/>
  <c r="Z82" i="4"/>
  <c r="R82" i="4"/>
  <c r="AA81" i="4"/>
  <c r="Z81" i="4"/>
  <c r="R81" i="4"/>
  <c r="AA80" i="4"/>
  <c r="Z80" i="4"/>
  <c r="R80" i="4"/>
  <c r="AA79" i="4"/>
  <c r="Z79" i="4"/>
  <c r="R79" i="4"/>
  <c r="AA78" i="4"/>
  <c r="Z78" i="4"/>
  <c r="R78" i="4"/>
  <c r="AA77" i="4"/>
  <c r="Z77" i="4"/>
  <c r="R77" i="4"/>
  <c r="AA76" i="4"/>
  <c r="Z76" i="4"/>
  <c r="R76" i="4"/>
  <c r="AA75" i="4"/>
  <c r="Z75" i="4"/>
  <c r="R75" i="4"/>
  <c r="AA74" i="4"/>
  <c r="Z74" i="4"/>
  <c r="R74" i="4"/>
  <c r="AA73" i="4"/>
  <c r="Z73" i="4"/>
  <c r="R73" i="4"/>
  <c r="AA72" i="4"/>
  <c r="Z72" i="4"/>
  <c r="R72" i="4"/>
  <c r="AA71" i="4"/>
  <c r="Z71" i="4"/>
  <c r="R71" i="4"/>
  <c r="AA70" i="4"/>
  <c r="Z70" i="4"/>
  <c r="R70" i="4"/>
  <c r="AA69" i="4"/>
  <c r="Z69" i="4"/>
  <c r="R69" i="4"/>
  <c r="AA68" i="4"/>
  <c r="Z68" i="4"/>
  <c r="R68" i="4"/>
  <c r="AA67" i="4"/>
  <c r="Z67" i="4"/>
  <c r="R67" i="4"/>
  <c r="AA66" i="4"/>
  <c r="Z66" i="4"/>
  <c r="R66" i="4"/>
  <c r="AA65" i="4"/>
  <c r="Z65" i="4"/>
  <c r="R65" i="4"/>
  <c r="AA64" i="4"/>
  <c r="Z64" i="4"/>
  <c r="R64" i="4"/>
  <c r="AA63" i="4"/>
  <c r="Z63" i="4"/>
  <c r="R63" i="4"/>
  <c r="AA59" i="4"/>
  <c r="Z59" i="4"/>
  <c r="R59" i="4"/>
  <c r="AA62" i="4"/>
  <c r="Z62" i="4"/>
  <c r="R62" i="4"/>
  <c r="AA61" i="4"/>
  <c r="Z61" i="4"/>
  <c r="R61" i="4"/>
  <c r="AA60" i="4"/>
  <c r="Z60" i="4"/>
  <c r="R60" i="4"/>
  <c r="AA58" i="4"/>
  <c r="Z58" i="4"/>
  <c r="R58" i="4"/>
  <c r="AA57" i="4"/>
  <c r="Z57" i="4"/>
  <c r="R57" i="4"/>
  <c r="AA56" i="4"/>
  <c r="Z56" i="4"/>
  <c r="R56" i="4"/>
  <c r="AA55" i="4"/>
  <c r="Z55" i="4"/>
  <c r="R55" i="4"/>
  <c r="AA54" i="4"/>
  <c r="Z54" i="4"/>
  <c r="R54" i="4"/>
  <c r="AA53" i="4"/>
  <c r="Z53" i="4"/>
  <c r="R53" i="4"/>
  <c r="AA52" i="4"/>
  <c r="Z52" i="4"/>
  <c r="R52" i="4"/>
  <c r="AA51" i="4"/>
  <c r="Z51" i="4"/>
  <c r="R51" i="4"/>
  <c r="AA50" i="4"/>
  <c r="Z50" i="4"/>
  <c r="R50" i="4"/>
  <c r="AA49" i="4"/>
  <c r="Z49" i="4"/>
  <c r="R49" i="4"/>
  <c r="AA48" i="4"/>
  <c r="Z48" i="4"/>
  <c r="R48" i="4"/>
  <c r="AA47" i="4"/>
  <c r="Z47" i="4"/>
  <c r="R47" i="4"/>
  <c r="AA46" i="4"/>
  <c r="Z46" i="4"/>
  <c r="R46" i="4"/>
  <c r="AA45" i="4"/>
  <c r="Z45" i="4"/>
  <c r="R45" i="4"/>
  <c r="AA44" i="4"/>
  <c r="Z44" i="4"/>
  <c r="R44" i="4"/>
  <c r="AA43" i="4"/>
  <c r="Z43" i="4"/>
  <c r="R43" i="4"/>
  <c r="AA42" i="4"/>
  <c r="Z42" i="4"/>
  <c r="R42" i="4"/>
  <c r="AA41" i="4"/>
  <c r="Z41" i="4"/>
  <c r="R41" i="4"/>
  <c r="AA40" i="4"/>
  <c r="Z40" i="4"/>
  <c r="R40" i="4"/>
  <c r="AA39" i="4"/>
  <c r="Z39" i="4"/>
  <c r="R39" i="4"/>
  <c r="AA38" i="4"/>
  <c r="Z38" i="4"/>
  <c r="R38" i="4"/>
  <c r="AA37" i="4"/>
  <c r="Z37" i="4"/>
  <c r="R37" i="4"/>
  <c r="AA36" i="4"/>
  <c r="Z36" i="4"/>
  <c r="R36" i="4"/>
  <c r="AA35" i="4"/>
  <c r="Z35" i="4"/>
  <c r="R35" i="4"/>
  <c r="AA34" i="4"/>
  <c r="Z34" i="4"/>
  <c r="R34" i="4"/>
  <c r="AA33" i="4"/>
  <c r="Z33" i="4"/>
  <c r="R33" i="4"/>
  <c r="AA32" i="4"/>
  <c r="Z32" i="4"/>
  <c r="R32" i="4"/>
  <c r="AA31" i="4"/>
  <c r="Z31" i="4"/>
  <c r="R31" i="4"/>
  <c r="AA30" i="4"/>
  <c r="Z30" i="4"/>
  <c r="R30" i="4"/>
  <c r="AA29" i="4"/>
  <c r="Z29" i="4"/>
  <c r="R29" i="4"/>
  <c r="AA28" i="4"/>
  <c r="Z28" i="4"/>
  <c r="R28" i="4"/>
  <c r="AA27" i="4"/>
  <c r="Z27" i="4"/>
  <c r="R27" i="4"/>
  <c r="AA25" i="4"/>
  <c r="Z25" i="4"/>
  <c r="R25" i="4"/>
  <c r="AA24" i="4"/>
  <c r="Z24" i="4"/>
  <c r="R24" i="4"/>
  <c r="AA23" i="4"/>
  <c r="Z23" i="4"/>
  <c r="R23" i="4"/>
  <c r="AA22" i="4"/>
  <c r="Z22" i="4"/>
  <c r="R22" i="4"/>
  <c r="AA21" i="4"/>
  <c r="Z21" i="4"/>
  <c r="R21" i="4"/>
  <c r="AA20" i="4"/>
  <c r="Z20" i="4"/>
  <c r="R20" i="4"/>
  <c r="AA19" i="4"/>
  <c r="Z19" i="4"/>
  <c r="R19" i="4"/>
  <c r="AA18" i="4"/>
  <c r="Z18" i="4"/>
  <c r="R18" i="4"/>
  <c r="AA17" i="4"/>
  <c r="Z17" i="4"/>
  <c r="R17" i="4"/>
  <c r="AA16" i="4"/>
  <c r="Z16" i="4"/>
  <c r="R16" i="4"/>
  <c r="AA15" i="4"/>
  <c r="Z15" i="4"/>
  <c r="R15" i="4"/>
  <c r="AA14" i="4"/>
  <c r="Z14" i="4"/>
  <c r="R14" i="4"/>
  <c r="AA13" i="4"/>
  <c r="Z13" i="4"/>
  <c r="R13" i="4"/>
  <c r="AA12" i="4"/>
  <c r="Z12" i="4"/>
  <c r="R12" i="4"/>
  <c r="AA11" i="4"/>
  <c r="Z11" i="4"/>
  <c r="R11" i="4"/>
  <c r="AA10" i="4"/>
  <c r="Z10" i="4"/>
  <c r="R10" i="4"/>
  <c r="AA9" i="4"/>
  <c r="Z9" i="4"/>
  <c r="R9" i="4"/>
  <c r="AA8" i="4"/>
  <c r="Z8" i="4"/>
  <c r="R8" i="4"/>
  <c r="AA7" i="4"/>
  <c r="Z7" i="4"/>
  <c r="R7" i="4"/>
  <c r="AA6" i="4"/>
  <c r="Z6" i="4"/>
  <c r="R6" i="4"/>
  <c r="AA5" i="4"/>
  <c r="Z5" i="4"/>
  <c r="R5" i="4"/>
  <c r="AA4" i="4"/>
  <c r="Z4" i="4"/>
  <c r="R4" i="4"/>
  <c r="AA3" i="4"/>
  <c r="Z3" i="4"/>
  <c r="R3" i="4"/>
  <c r="AA2" i="4"/>
  <c r="Z2" i="4"/>
  <c r="R2" i="4"/>
  <c r="Q4808" i="1"/>
  <c r="Q4155" i="1"/>
  <c r="Q4087" i="1"/>
  <c r="E4087" i="1"/>
  <c r="Q3791" i="1"/>
  <c r="Q4002" i="1"/>
  <c r="E3972" i="1"/>
  <c r="Q4179" i="1"/>
  <c r="Q4512" i="1"/>
  <c r="E4512" i="1"/>
  <c r="Q4201" i="1"/>
  <c r="Q3789" i="1"/>
  <c r="Q4016" i="1"/>
  <c r="E4059" i="1"/>
  <c r="Q4142" i="1"/>
  <c r="A4142" i="1"/>
  <c r="Q4078" i="1"/>
  <c r="E4078" i="1"/>
  <c r="Q4088" i="1"/>
  <c r="E4088" i="1"/>
  <c r="Q4030" i="1"/>
  <c r="Q4251" i="1"/>
  <c r="Q4418" i="1"/>
  <c r="Q4286" i="1"/>
  <c r="Q4243" i="1"/>
  <c r="Q4072" i="1"/>
  <c r="Q4135" i="1"/>
  <c r="A4135" i="1"/>
  <c r="E4267" i="1"/>
  <c r="Q3981" i="1"/>
  <c r="Q4211" i="1"/>
  <c r="Q4013" i="1"/>
  <c r="E4013" i="1"/>
  <c r="Q4118" i="1"/>
  <c r="Q4191" i="1"/>
  <c r="Q4579" i="1"/>
  <c r="Q4331" i="1"/>
  <c r="E4331" i="1"/>
  <c r="E4050" i="1"/>
  <c r="Q4146" i="1"/>
  <c r="Q4115" i="1"/>
  <c r="E4115" i="1"/>
  <c r="A4115" i="1"/>
  <c r="Q4322" i="1"/>
  <c r="Q4215" i="1"/>
  <c r="Q4511" i="1"/>
  <c r="Q4346" i="1"/>
  <c r="A4346" i="1"/>
  <c r="Q4049" i="1"/>
  <c r="Q4021" i="1"/>
  <c r="Q4183" i="1"/>
  <c r="Q4029" i="1"/>
  <c r="Q4296" i="1"/>
  <c r="Q4198" i="1"/>
  <c r="Q4207" i="1"/>
  <c r="E4099" i="1"/>
  <c r="Q3955" i="1"/>
  <c r="Q4063" i="1"/>
  <c r="E4063" i="1"/>
  <c r="Q4086" i="1"/>
  <c r="Q4150" i="1"/>
  <c r="Q4156" i="1"/>
  <c r="Q4205" i="1"/>
  <c r="E4048" i="1"/>
  <c r="Q4321" i="1"/>
  <c r="Q3790" i="1"/>
  <c r="Q4027" i="1"/>
  <c r="E4027" i="1"/>
  <c r="Q4408" i="1"/>
  <c r="Q4520" i="1"/>
  <c r="Q4175" i="1"/>
  <c r="Q4097" i="1"/>
  <c r="Q4279" i="1"/>
  <c r="Q4234" i="1"/>
  <c r="E4234" i="1"/>
  <c r="Q4174" i="1"/>
  <c r="Q4037" i="1"/>
  <c r="Q4239" i="1"/>
  <c r="Q4517" i="1"/>
  <c r="Q4114" i="1"/>
  <c r="E4114" i="1"/>
  <c r="Q4015" i="1"/>
  <c r="Q4113" i="1"/>
  <c r="E4113" i="1"/>
  <c r="Q4019" i="1"/>
  <c r="Q4326" i="1"/>
  <c r="Q4226" i="1"/>
  <c r="Q3993" i="1"/>
  <c r="Q3957" i="1"/>
  <c r="Q4285" i="1"/>
  <c r="E4285" i="1"/>
  <c r="Q4330" i="1"/>
  <c r="Q4302" i="1"/>
  <c r="Q4311" i="1"/>
  <c r="Q3970" i="1"/>
  <c r="Q4313" i="1"/>
  <c r="Q4510" i="1"/>
  <c r="Q4105" i="1"/>
  <c r="E4105" i="1"/>
  <c r="Q4126" i="1"/>
  <c r="A4126" i="1"/>
  <c r="Q4208" i="1"/>
  <c r="Q4249" i="1"/>
  <c r="E4249" i="1"/>
  <c r="Q3990" i="1"/>
  <c r="Q4327" i="1"/>
  <c r="E4327" i="1"/>
  <c r="Q4270" i="1"/>
  <c r="Q4073" i="1"/>
  <c r="E4073" i="1"/>
  <c r="Q4165" i="1"/>
  <c r="Q4293" i="1"/>
  <c r="Q4182" i="1"/>
  <c r="Q4109" i="1"/>
  <c r="E4109" i="1"/>
  <c r="Q4000" i="1"/>
  <c r="Q4170" i="1"/>
  <c r="Q3959" i="1"/>
  <c r="Q4614" i="1"/>
  <c r="Q4222" i="1"/>
  <c r="Q4181" i="1"/>
  <c r="Q4169" i="1"/>
  <c r="Q4132" i="1"/>
  <c r="Q3969" i="1"/>
  <c r="Q4609" i="1"/>
  <c r="Q4085" i="1"/>
  <c r="Q4233" i="1"/>
  <c r="E4233" i="1"/>
  <c r="Q3989" i="1"/>
  <c r="Q6132" i="1"/>
  <c r="Q6827" i="1"/>
  <c r="Q6746" i="1"/>
  <c r="Q6650" i="1"/>
  <c r="Q6250" i="1"/>
  <c r="Q6205" i="1"/>
  <c r="Q6185" i="1"/>
  <c r="Q6131" i="1"/>
  <c r="Q6092" i="1"/>
  <c r="Q6052" i="1"/>
  <c r="Q6017" i="1"/>
  <c r="Q5959" i="1"/>
  <c r="Q5822" i="1"/>
  <c r="Q5235" i="1"/>
  <c r="Q5206" i="1"/>
  <c r="Q5101" i="1"/>
  <c r="Q5077" i="1"/>
  <c r="Q4967" i="1"/>
  <c r="Q4894" i="1"/>
  <c r="Q4789" i="1"/>
  <c r="Q4738" i="1"/>
  <c r="Q3816" i="1"/>
  <c r="Q3739" i="1"/>
  <c r="Q3736" i="1"/>
  <c r="Q3811" i="1"/>
  <c r="Q3765" i="1"/>
  <c r="Q3751" i="1"/>
  <c r="Q3868" i="1"/>
  <c r="E3868" i="1"/>
  <c r="Q4007" i="1"/>
  <c r="Q3999" i="1"/>
  <c r="Q3986" i="1"/>
  <c r="Q4057" i="1"/>
  <c r="Q4054" i="1"/>
  <c r="Q4005" i="1"/>
  <c r="Q3966" i="1"/>
  <c r="Q4036" i="1"/>
  <c r="Q3961" i="1"/>
  <c r="Q4039" i="1"/>
  <c r="E6835" i="1"/>
  <c r="E6829" i="1"/>
  <c r="Q6806" i="1"/>
  <c r="E6806" i="1"/>
  <c r="Q6774" i="1"/>
  <c r="Q6736" i="1"/>
  <c r="Q6717" i="1"/>
  <c r="Q6702" i="1"/>
  <c r="Q6680" i="1"/>
  <c r="Q6653" i="1"/>
  <c r="Q6645" i="1"/>
  <c r="Q6627" i="1"/>
  <c r="Q6603" i="1"/>
  <c r="Q6571" i="1"/>
  <c r="Q6451" i="1"/>
  <c r="Q6412" i="1"/>
  <c r="Q6383" i="1"/>
  <c r="Q6278" i="1"/>
  <c r="Q6270" i="1"/>
  <c r="Q6261" i="1"/>
  <c r="Q6255" i="1"/>
  <c r="Q6251" i="1"/>
  <c r="Q6235" i="1"/>
  <c r="Q6224" i="1"/>
  <c r="Q6198" i="1"/>
  <c r="Q6193" i="1"/>
  <c r="Q6181" i="1"/>
  <c r="Q6177" i="1"/>
  <c r="Q6170" i="1"/>
  <c r="Q6118" i="1"/>
  <c r="Q6110" i="1"/>
  <c r="Q6073" i="1"/>
  <c r="Q6053" i="1"/>
  <c r="Q6044" i="1"/>
  <c r="Q6047" i="1"/>
  <c r="Q6027" i="1"/>
  <c r="Q6021" i="1"/>
  <c r="Q6005" i="1"/>
  <c r="Q5997" i="1"/>
  <c r="Q5980" i="1"/>
  <c r="Q5960" i="1"/>
  <c r="Q5927" i="1"/>
  <c r="Q5892" i="1"/>
  <c r="Q5885" i="1"/>
  <c r="Q5871" i="1"/>
  <c r="Q5845" i="1"/>
  <c r="Q5812" i="1"/>
  <c r="Q5789" i="1"/>
  <c r="Q5788" i="1"/>
  <c r="Q5787" i="1"/>
  <c r="Q5784" i="1"/>
  <c r="Q5774" i="1"/>
  <c r="Q5760" i="1"/>
  <c r="Q5755" i="1"/>
  <c r="Q5749" i="1"/>
  <c r="Q5728" i="1"/>
  <c r="E5728" i="1"/>
  <c r="Q5722" i="1"/>
  <c r="Q5703" i="1"/>
  <c r="Q5697" i="1"/>
  <c r="Q5680" i="1"/>
  <c r="E5677" i="1"/>
  <c r="E5674" i="1"/>
  <c r="Q5668" i="1"/>
  <c r="Q5666" i="1"/>
  <c r="Q5665" i="1"/>
  <c r="Q5660" i="1"/>
  <c r="E5653" i="1"/>
  <c r="Q5652" i="1"/>
  <c r="Q5651" i="1"/>
  <c r="Q5649" i="1"/>
  <c r="Q5647" i="1"/>
  <c r="Q5646" i="1"/>
  <c r="Q5622" i="1"/>
  <c r="Q5621" i="1"/>
  <c r="Q5620" i="1"/>
  <c r="Q5599" i="1"/>
  <c r="Q5588" i="1"/>
  <c r="Q5580" i="1"/>
  <c r="Q5573" i="1"/>
  <c r="Q5565" i="1"/>
  <c r="Q5556" i="1"/>
  <c r="E5554" i="1"/>
  <c r="Q5552" i="1"/>
  <c r="Q5548" i="1"/>
  <c r="Q5547" i="1"/>
  <c r="Q5539" i="1"/>
  <c r="E5540" i="1"/>
  <c r="E5518" i="1"/>
  <c r="Q5516" i="1"/>
  <c r="Q5515" i="1"/>
  <c r="Q5513" i="1"/>
  <c r="Q5507" i="1"/>
  <c r="Q5502" i="1"/>
  <c r="Q5498" i="1"/>
  <c r="Q5496" i="1"/>
  <c r="Q5491" i="1"/>
  <c r="Q5488" i="1"/>
  <c r="E5488" i="1"/>
  <c r="Q5483" i="1"/>
  <c r="Q5481" i="1"/>
  <c r="Q5468" i="1"/>
  <c r="Q5441" i="1"/>
  <c r="Q5429" i="1"/>
  <c r="Q5432" i="1"/>
  <c r="E5425" i="1"/>
  <c r="Q5423" i="1"/>
  <c r="Q5402" i="1"/>
  <c r="Q5397" i="1"/>
  <c r="Q5390" i="1"/>
  <c r="Q5389" i="1"/>
  <c r="Q5386" i="1"/>
  <c r="Q5381" i="1"/>
  <c r="Q5383" i="1"/>
  <c r="Q5376" i="1"/>
  <c r="Q5370" i="1"/>
  <c r="Q5364" i="1"/>
  <c r="Q5363" i="1"/>
  <c r="Q5360" i="1"/>
  <c r="E5360" i="1"/>
  <c r="Q5356" i="1"/>
  <c r="E5355" i="1"/>
  <c r="Q5340" i="1"/>
  <c r="Q5332" i="1"/>
  <c r="Q5327" i="1"/>
  <c r="Q5311" i="1"/>
  <c r="Q5312" i="1"/>
  <c r="Q5309" i="1"/>
  <c r="Q5308" i="1"/>
  <c r="Q5307" i="1"/>
  <c r="Q5302" i="1"/>
  <c r="Q5301" i="1"/>
  <c r="Q5299" i="1"/>
  <c r="Q5289" i="1"/>
  <c r="Q5290" i="1"/>
  <c r="Q5286" i="1"/>
  <c r="Q5281" i="1"/>
  <c r="Q5263" i="1"/>
  <c r="Q5253" i="1"/>
  <c r="Q5245" i="1"/>
  <c r="Q5236" i="1"/>
  <c r="Q5223" i="1"/>
  <c r="Q5220" i="1"/>
  <c r="Q5209" i="1"/>
  <c r="Q5194" i="1"/>
  <c r="Q5186" i="1"/>
  <c r="Q5183" i="1"/>
  <c r="Q5174" i="1"/>
  <c r="Q5159" i="1"/>
  <c r="Q5158" i="1"/>
  <c r="Q5155" i="1"/>
  <c r="Q5150" i="1"/>
  <c r="Q5152" i="1"/>
  <c r="Q5141" i="1"/>
  <c r="Q5137" i="1"/>
  <c r="Q5129" i="1"/>
  <c r="Q5128" i="1"/>
  <c r="Q5117" i="1"/>
  <c r="Q5108" i="1"/>
  <c r="Q5099" i="1"/>
  <c r="Q5098" i="1"/>
  <c r="Q5076" i="1"/>
  <c r="Q5073" i="1"/>
  <c r="Q5079" i="1"/>
  <c r="E5077" i="1"/>
  <c r="E5070" i="1"/>
  <c r="Q5069" i="1"/>
  <c r="Q5067" i="1"/>
  <c r="Q5050" i="1"/>
  <c r="Q5047" i="1"/>
  <c r="Q5042" i="1"/>
  <c r="Q5012" i="1"/>
  <c r="Q5011" i="1"/>
  <c r="Q5007" i="1"/>
  <c r="E5007" i="1"/>
  <c r="Q5003" i="1"/>
  <c r="Q4998" i="1"/>
  <c r="Q4992" i="1"/>
  <c r="Q4991" i="1"/>
  <c r="Q4965" i="1"/>
  <c r="E4967" i="1"/>
  <c r="Q4961" i="1"/>
  <c r="Q4953" i="1"/>
  <c r="Q4950" i="1"/>
  <c r="Q4949" i="1"/>
  <c r="Q4947" i="1"/>
  <c r="Q4937" i="1"/>
  <c r="Q4939" i="1"/>
  <c r="Q4917" i="1"/>
  <c r="Q4910" i="1"/>
  <c r="E4908" i="1"/>
  <c r="Q4902" i="1"/>
  <c r="Q4896" i="1"/>
  <c r="Q4895" i="1"/>
  <c r="E4895" i="1"/>
  <c r="E4894" i="1"/>
  <c r="Q4898" i="1"/>
  <c r="Q4853" i="1"/>
  <c r="Q4847" i="1"/>
  <c r="Q4846" i="1"/>
  <c r="Q4834" i="1"/>
  <c r="Q4830" i="1"/>
  <c r="Q4819" i="1"/>
  <c r="Q4818" i="1"/>
  <c r="Q4810" i="1"/>
  <c r="Q4809" i="1"/>
  <c r="E4809" i="1"/>
  <c r="Q4805" i="1"/>
  <c r="Q4804" i="1"/>
  <c r="E4789" i="1"/>
  <c r="Q4782" i="1"/>
  <c r="Q4774" i="1"/>
  <c r="Q4765" i="1"/>
  <c r="E4764" i="1"/>
  <c r="Q4759" i="1"/>
  <c r="Q4747" i="1"/>
  <c r="Q4749" i="1"/>
  <c r="Q4740" i="1"/>
  <c r="Q4723" i="1"/>
  <c r="Q4719" i="1"/>
  <c r="E4719" i="1"/>
  <c r="Q4718" i="1"/>
  <c r="Q4714" i="1"/>
  <c r="Q4710" i="1"/>
  <c r="E4710" i="1"/>
  <c r="Q4709" i="1"/>
  <c r="Q4707" i="1"/>
  <c r="Q4702" i="1"/>
  <c r="Q4700" i="1"/>
  <c r="Q4696" i="1"/>
  <c r="Q4694" i="1"/>
  <c r="Q4689" i="1"/>
  <c r="Q4685" i="1"/>
  <c r="Q4681" i="1"/>
  <c r="E4681" i="1"/>
  <c r="E4684" i="1"/>
  <c r="Q4683" i="1"/>
  <c r="Q4682" i="1"/>
  <c r="Q4675" i="1"/>
  <c r="Q4678" i="1"/>
  <c r="E4677" i="1"/>
  <c r="Q4679" i="1"/>
  <c r="Q4676" i="1"/>
  <c r="Q4674" i="1"/>
  <c r="Q4672" i="1"/>
  <c r="Q4669" i="1"/>
  <c r="Q4663" i="1"/>
  <c r="Q4664" i="1"/>
  <c r="Q4657" i="1"/>
  <c r="Q4655" i="1"/>
  <c r="Q4654" i="1"/>
  <c r="Q4649" i="1"/>
  <c r="Q4647" i="1"/>
  <c r="E4647" i="1"/>
  <c r="Q4648" i="1"/>
  <c r="E4648" i="1"/>
  <c r="Q4646" i="1"/>
  <c r="Q4643" i="1"/>
  <c r="E4643" i="1"/>
  <c r="Q4639" i="1"/>
  <c r="Q4635" i="1"/>
  <c r="Q4638" i="1"/>
  <c r="Q4629" i="1"/>
  <c r="Q4630" i="1"/>
  <c r="E4630" i="1"/>
  <c r="Q4631" i="1"/>
  <c r="E4631" i="1"/>
  <c r="Q4626" i="1"/>
  <c r="E4626" i="1"/>
  <c r="Q4611" i="1"/>
  <c r="Q4586" i="1"/>
  <c r="Q4560" i="1"/>
  <c r="Q4544" i="1"/>
  <c r="Q4540" i="1"/>
  <c r="Q4524" i="1"/>
  <c r="A4527" i="1"/>
  <c r="Q4539" i="1"/>
  <c r="Q4514" i="1"/>
  <c r="Q4503" i="1"/>
  <c r="Q4499" i="1"/>
  <c r="Q4476" i="1"/>
  <c r="Q4463" i="1"/>
  <c r="Q4435" i="1"/>
  <c r="Q4364" i="1"/>
  <c r="Q4343" i="1"/>
  <c r="Q4342" i="1"/>
  <c r="Q4337" i="1"/>
  <c r="Q4328" i="1"/>
  <c r="Q4329" i="1"/>
  <c r="Q4325" i="1"/>
  <c r="Q4324" i="1"/>
  <c r="Q4323" i="1"/>
  <c r="Q4318" i="1"/>
  <c r="E4318" i="1"/>
  <c r="Q4314" i="1"/>
  <c r="Q4317" i="1"/>
  <c r="Q4316" i="1"/>
  <c r="Q4319" i="1"/>
  <c r="Q4312" i="1"/>
  <c r="Q4315" i="1"/>
  <c r="Q4309" i="1"/>
  <c r="E4309" i="1"/>
  <c r="Q4307" i="1"/>
  <c r="Q4310" i="1"/>
  <c r="Q4308" i="1"/>
  <c r="Q4305" i="1"/>
  <c r="Q4306" i="1"/>
  <c r="Q4303" i="1"/>
  <c r="Q4304" i="1"/>
  <c r="Q4300" i="1"/>
  <c r="Q4299" i="1"/>
  <c r="Q4298" i="1"/>
  <c r="Q4297" i="1"/>
  <c r="Q4295" i="1"/>
  <c r="E4295" i="1"/>
  <c r="Q4332" i="1"/>
  <c r="Q4287" i="1"/>
  <c r="Q4290" i="1"/>
  <c r="Q4292" i="1"/>
  <c r="Q4289" i="1"/>
  <c r="Q4291" i="1"/>
  <c r="Q4284" i="1"/>
  <c r="Q4283" i="1"/>
  <c r="Q4281" i="1"/>
  <c r="Q4276" i="1"/>
  <c r="Q4274" i="1"/>
  <c r="Q4273" i="1"/>
  <c r="Q4269" i="1"/>
  <c r="Q4265" i="1"/>
  <c r="Q4264" i="1"/>
  <c r="Q4255" i="1"/>
  <c r="E4255" i="1"/>
  <c r="Q4258" i="1"/>
  <c r="Q4263" i="1"/>
  <c r="E4263" i="1"/>
  <c r="Q4250" i="1"/>
  <c r="Q4254" i="1"/>
  <c r="Q4257" i="1"/>
  <c r="Q4253" i="1"/>
  <c r="E4253" i="1"/>
  <c r="Q4252" i="1"/>
  <c r="Q4248" i="1"/>
  <c r="Q4247" i="1"/>
  <c r="E4247" i="1"/>
  <c r="E4246" i="1"/>
  <c r="Q4245" i="1"/>
  <c r="Q4240" i="1"/>
  <c r="E4240" i="1"/>
  <c r="Q4241" i="1"/>
  <c r="E4241" i="1"/>
  <c r="Q4235" i="1"/>
  <c r="Q4236" i="1"/>
  <c r="Q4232" i="1"/>
  <c r="Q4237" i="1"/>
  <c r="Q4231" i="1"/>
  <c r="Q4238" i="1"/>
  <c r="E4238" i="1"/>
  <c r="Q4230" i="1"/>
  <c r="Q4228" i="1"/>
  <c r="Q4227" i="1"/>
  <c r="Q4225" i="1"/>
  <c r="Q4223" i="1"/>
  <c r="Q4229" i="1"/>
  <c r="Q4221" i="1"/>
  <c r="Q4220" i="1"/>
  <c r="Q4213" i="1"/>
  <c r="Q4217" i="1"/>
  <c r="Q4212" i="1"/>
  <c r="Q4214" i="1"/>
  <c r="Q4209" i="1"/>
  <c r="Q4206" i="1"/>
  <c r="Q4204" i="1"/>
  <c r="Q4203" i="1"/>
  <c r="Q4210" i="1"/>
  <c r="Q4202" i="1"/>
  <c r="Q4199" i="1"/>
  <c r="Q4196" i="1"/>
  <c r="Q4192" i="1"/>
  <c r="Q4193" i="1"/>
  <c r="Q4194" i="1"/>
  <c r="Q4190" i="1"/>
  <c r="Q4188" i="1"/>
  <c r="Q4189" i="1"/>
  <c r="Q4185" i="1"/>
  <c r="Q4187" i="1"/>
  <c r="Q4184" i="1"/>
  <c r="Q4186" i="1"/>
  <c r="Q4180" i="1"/>
  <c r="Q4178" i="1"/>
  <c r="Q4195" i="1"/>
  <c r="Q4176" i="1"/>
  <c r="Q4177" i="1"/>
  <c r="Q4173" i="1"/>
  <c r="Q4172" i="1"/>
  <c r="Q4171" i="1"/>
  <c r="Q4168" i="1"/>
  <c r="Q4166" i="1"/>
  <c r="Q4167" i="1"/>
  <c r="Q4162" i="1"/>
  <c r="Q4160" i="1"/>
  <c r="Q4163" i="1"/>
  <c r="Q4164" i="1"/>
  <c r="Q4157" i="1"/>
  <c r="Q4158" i="1"/>
  <c r="Q4159" i="1"/>
  <c r="Q4161" i="1"/>
  <c r="Q4151" i="1"/>
  <c r="A4151" i="1"/>
  <c r="Q4152" i="1"/>
  <c r="Q4148" i="1"/>
  <c r="Q4147" i="1"/>
  <c r="A4147" i="1"/>
  <c r="Q4143" i="1"/>
  <c r="A4143" i="1"/>
  <c r="Q4141" i="1"/>
  <c r="A4141" i="1"/>
  <c r="Q4139" i="1"/>
  <c r="Q4136" i="1"/>
  <c r="Q4138" i="1"/>
  <c r="Q4140" i="1"/>
  <c r="A4140" i="1"/>
  <c r="Q4137" i="1"/>
  <c r="Q4133" i="1"/>
  <c r="Q4130" i="1"/>
  <c r="Q4131" i="1"/>
  <c r="Q4127" i="1"/>
  <c r="A4127" i="1"/>
  <c r="Q4128" i="1"/>
  <c r="A4128" i="1"/>
  <c r="Q4125" i="1"/>
  <c r="Q4129" i="1"/>
  <c r="Q4123" i="1"/>
  <c r="A4123" i="1"/>
  <c r="Q4122" i="1"/>
  <c r="Q4121" i="1"/>
  <c r="Q4120" i="1"/>
  <c r="A4120" i="1"/>
  <c r="Q4124" i="1"/>
  <c r="A4124" i="1"/>
  <c r="Q4117" i="1"/>
  <c r="A4117" i="1"/>
  <c r="Q4119" i="1"/>
  <c r="A4119" i="1"/>
  <c r="Q4116" i="1"/>
  <c r="Q4112" i="1"/>
  <c r="Q4111" i="1"/>
  <c r="E4111" i="1"/>
  <c r="Q4110" i="1"/>
  <c r="E4110" i="1"/>
  <c r="Q4108" i="1"/>
  <c r="E4108" i="1"/>
  <c r="Q4103" i="1"/>
  <c r="E4103" i="1"/>
  <c r="Q4104" i="1"/>
  <c r="E4104" i="1"/>
  <c r="Q4102" i="1"/>
  <c r="E4102" i="1"/>
  <c r="Q4100" i="1"/>
  <c r="E4100" i="1"/>
  <c r="Q4101" i="1"/>
  <c r="E4101" i="1"/>
  <c r="Q4095" i="1"/>
  <c r="Q4094" i="1"/>
  <c r="Q4093" i="1"/>
  <c r="Q4092" i="1"/>
  <c r="Q4096" i="1"/>
  <c r="Q4091" i="1"/>
  <c r="Q4089" i="1"/>
  <c r="Q4090" i="1"/>
  <c r="Q4084" i="1"/>
  <c r="E4084" i="1"/>
  <c r="Q4082" i="1"/>
  <c r="E4082" i="1"/>
  <c r="Q4083" i="1"/>
  <c r="E4083" i="1"/>
  <c r="Q4080" i="1"/>
  <c r="E4080" i="1"/>
  <c r="Q4081" i="1"/>
  <c r="E4081" i="1"/>
  <c r="Q4079" i="1"/>
  <c r="Q4076" i="1"/>
  <c r="E4076" i="1"/>
  <c r="Q4075" i="1"/>
  <c r="E4075" i="1"/>
  <c r="Q4077" i="1"/>
  <c r="Q4074" i="1"/>
  <c r="Q4071" i="1"/>
  <c r="Q4070" i="1"/>
  <c r="E4070" i="1"/>
  <c r="Q4069" i="1"/>
  <c r="Q4068" i="1"/>
  <c r="Q4066" i="1"/>
  <c r="E4066" i="1"/>
  <c r="Q4065" i="1"/>
  <c r="Q4064" i="1"/>
  <c r="E4064" i="1"/>
  <c r="E4062" i="1"/>
  <c r="Q4061" i="1"/>
  <c r="E4060" i="1"/>
  <c r="E4056" i="1"/>
  <c r="Q4052" i="1"/>
  <c r="Q4051" i="1"/>
  <c r="Q4046" i="1"/>
  <c r="Q4043" i="1"/>
  <c r="E4043" i="1"/>
  <c r="Q4045" i="1"/>
  <c r="E4045" i="1"/>
  <c r="Q4044" i="1"/>
  <c r="E4041" i="1"/>
  <c r="E4040" i="1"/>
  <c r="Q4042" i="1"/>
  <c r="Q4033" i="1"/>
  <c r="Q4038" i="1"/>
  <c r="Q4034" i="1"/>
  <c r="E4034" i="1"/>
  <c r="E4036" i="1"/>
  <c r="Q4035" i="1"/>
  <c r="Q4032" i="1"/>
  <c r="Q4031" i="1"/>
  <c r="Q4026" i="1"/>
  <c r="E4026" i="1"/>
  <c r="Q4025" i="1"/>
  <c r="E4025" i="1"/>
  <c r="Q4022" i="1"/>
  <c r="Q4024" i="1"/>
  <c r="Q4023" i="1"/>
  <c r="Q4018" i="1"/>
  <c r="E4014" i="1"/>
  <c r="Q4010" i="1"/>
  <c r="E4010" i="1"/>
  <c r="Q4011" i="1"/>
  <c r="E4011" i="1"/>
  <c r="Q4012" i="1"/>
  <c r="Q4009" i="1"/>
  <c r="Q4001" i="1"/>
  <c r="E3999" i="1"/>
  <c r="Q4004" i="1"/>
  <c r="Q3997" i="1"/>
  <c r="Q3995" i="1"/>
  <c r="E3995" i="1"/>
  <c r="Q3994" i="1"/>
  <c r="E3994" i="1"/>
  <c r="Q3992" i="1"/>
  <c r="Q3987" i="1"/>
  <c r="Q3991" i="1"/>
  <c r="Q3982" i="1"/>
  <c r="Q3983" i="1"/>
  <c r="Q3984" i="1"/>
  <c r="Q3985" i="1"/>
  <c r="E3980" i="1"/>
  <c r="Q3962" i="1"/>
  <c r="E3962" i="1"/>
  <c r="Q3960" i="1"/>
  <c r="Q3958" i="1"/>
  <c r="Q3956" i="1"/>
  <c r="E3956" i="1"/>
  <c r="Q3953" i="1"/>
  <c r="Q3954" i="1"/>
  <c r="E3954" i="1"/>
  <c r="Q3952" i="1"/>
  <c r="E3952" i="1"/>
  <c r="E3949" i="1"/>
  <c r="E3944" i="1"/>
  <c r="E3945" i="1"/>
  <c r="Q3946" i="1"/>
  <c r="E3943" i="1"/>
  <c r="E3942" i="1"/>
  <c r="E3939" i="1"/>
  <c r="Q3842" i="1"/>
  <c r="Q3794" i="1"/>
  <c r="Q3795" i="1"/>
  <c r="Q3787" i="1"/>
  <c r="Q3792" i="1"/>
  <c r="Q3788" i="1"/>
  <c r="F9" i="5" l="1"/>
  <c r="F13" i="5"/>
  <c r="F45" i="5"/>
  <c r="F3" i="5"/>
  <c r="F19" i="5"/>
  <c r="F49" i="5"/>
  <c r="F2" i="5"/>
  <c r="F6" i="5"/>
  <c r="F52" i="5"/>
  <c r="F41" i="5"/>
  <c r="F12" i="5"/>
  <c r="F44" i="5"/>
  <c r="F25" i="5"/>
  <c r="F29" i="5"/>
  <c r="F33" i="5"/>
  <c r="F46" i="5"/>
  <c r="Z102" i="4"/>
  <c r="F30" i="5"/>
  <c r="F34" i="5"/>
  <c r="F38" i="5"/>
  <c r="AA102" i="4"/>
  <c r="F5" i="5"/>
  <c r="F35" i="5"/>
  <c r="F28" i="5"/>
  <c r="F17" i="5"/>
  <c r="F21" i="5"/>
  <c r="F14" i="5"/>
  <c r="F18" i="5"/>
  <c r="F22" i="5"/>
  <c r="F37" i="5"/>
  <c r="F7" i="5"/>
  <c r="F16" i="5"/>
  <c r="F23" i="5"/>
  <c r="F32" i="5"/>
  <c r="F39" i="5"/>
  <c r="F48" i="5"/>
  <c r="F4" i="5"/>
  <c r="F11" i="5"/>
  <c r="F20" i="5"/>
  <c r="F27" i="5"/>
  <c r="F36" i="5"/>
  <c r="F43" i="5"/>
  <c r="F8" i="5"/>
  <c r="F10" i="5"/>
  <c r="F15" i="5"/>
  <c r="F24" i="5"/>
  <c r="F26" i="5"/>
  <c r="F31" i="5"/>
  <c r="F40" i="5"/>
  <c r="F42" i="5"/>
  <c r="F47" i="5"/>
  <c r="F51" i="5"/>
  <c r="F50" i="5"/>
</calcChain>
</file>

<file path=xl/sharedStrings.xml><?xml version="1.0" encoding="utf-8"?>
<sst xmlns="http://schemas.openxmlformats.org/spreadsheetml/2006/main" count="126275" uniqueCount="39042">
  <si>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</si>
  <si>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</si>
  <si>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</si>
  <si>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</si>
  <si>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</si>
  <si>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</si>
  <si>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</si>
  <si>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</si>
  <si>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</si>
  <si>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</si>
  <si>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</si>
  <si>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</si>
  <si>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</si>
  <si>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</si>
  <si>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</si>
  <si>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</si>
  <si>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</si>
  <si>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</si>
  <si>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</si>
  <si>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</si>
  <si>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</si>
  <si>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</si>
  <si>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</si>
  <si>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</si>
  <si>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</si>
  <si>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</si>
  <si>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</si>
  <si>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</si>
  <si>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</si>
  <si>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</si>
  <si>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</si>
  <si>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</si>
  <si>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</si>
  <si>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</si>
  <si>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</si>
  <si>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</si>
  <si>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</si>
  <si>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</si>
  <si>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</si>
  <si>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</si>
  <si>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</si>
  <si>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</si>
  <si>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</si>
  <si>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</si>
  <si>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</si>
  <si>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</si>
  <si>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</si>
  <si>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</si>
  <si>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</si>
  <si>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</si>
  <si>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</si>
  <si>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</si>
  <si>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</si>
  <si>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</si>
  <si>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</si>
  <si>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</si>
  <si>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</si>
  <si>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</si>
  <si>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</si>
  <si>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</si>
  <si>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</si>
  <si>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</si>
  <si>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</si>
  <si>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</si>
  <si>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</si>
  <si>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</si>
  <si>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</si>
  <si>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</si>
  <si>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</si>
  <si>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</si>
  <si>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</si>
  <si>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</si>
  <si>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</si>
  <si>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</si>
  <si>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</si>
  <si>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</si>
  <si>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</si>
  <si>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</si>
  <si>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</si>
  <si>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</si>
  <si>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</si>
  <si>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</si>
  <si>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</si>
  <si>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</si>
  <si>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</si>
  <si>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</si>
  <si>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</si>
  <si>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</si>
  <si>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</si>
  <si>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</si>
  <si>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</si>
  <si>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</si>
  <si>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</si>
  <si>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</si>
  <si>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</si>
  <si>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</si>
  <si>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</si>
  <si>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</si>
  <si>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</si>
  <si>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</si>
  <si>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</si>
  <si>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</si>
  <si>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</si>
  <si>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</si>
  <si>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</si>
  <si>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</si>
  <si>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</si>
  <si>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</si>
  <si>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</si>
  <si>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</si>
  <si>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</si>
  <si>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</si>
  <si>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</si>
  <si>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</si>
  <si>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</si>
  <si>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</si>
  <si>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</si>
  <si>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</si>
  <si>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</si>
  <si>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</si>
  <si>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</si>
  <si>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</si>
  <si>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</si>
  <si>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</si>
  <si>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</si>
  <si>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</si>
  <si>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</si>
  <si>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</si>
  <si>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</si>
  <si>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</si>
  <si>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</si>
  <si>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</si>
  <si>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</si>
  <si>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</si>
  <si>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</si>
  <si>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</si>
  <si>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</si>
  <si>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</si>
  <si>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</si>
  <si>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</si>
  <si>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</si>
  <si>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</si>
  <si>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</si>
  <si>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</si>
  <si>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</si>
  <si>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</si>
  <si>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</si>
  <si>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</si>
  <si>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</si>
  <si>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</si>
  <si>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</si>
  <si>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</si>
  <si>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</si>
  <si>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</si>
  <si>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</si>
  <si>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</si>
  <si>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</si>
  <si>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</si>
  <si>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</si>
  <si>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</si>
  <si>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</si>
  <si>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</si>
  <si>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</si>
  <si>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</si>
  <si>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</si>
  <si>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</si>
  <si>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</si>
  <si>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</si>
  <si>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</si>
  <si>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</si>
  <si>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</si>
  <si>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</si>
  <si>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</si>
  <si>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</si>
  <si>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</si>
  <si>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</si>
  <si>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</si>
  <si>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</si>
  <si>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</si>
  <si>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</si>
  <si>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</si>
  <si>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</si>
  <si>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</si>
  <si>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</si>
  <si>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</si>
  <si>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</si>
  <si>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</si>
  <si>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</si>
  <si>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</si>
  <si>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</si>
  <si>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</si>
  <si>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</si>
  <si>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</si>
  <si>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</si>
  <si>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</si>
  <si>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</si>
  <si>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</si>
  <si>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</si>
  <si>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</si>
  <si>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</si>
  <si>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</si>
  <si>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</si>
  <si>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</si>
  <si>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</si>
  <si>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</si>
  <si>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</si>
  <si>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</si>
  <si>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</si>
  <si>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</si>
  <si>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</si>
  <si>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</si>
  <si>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</si>
  <si>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</si>
  <si>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</si>
  <si>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</si>
  <si>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</si>
  <si>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</si>
  <si>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</si>
  <si>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</si>
  <si>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</si>
  <si>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</si>
  <si>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</si>
  <si>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</si>
  <si>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</si>
  <si>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</si>
  <si>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</si>
  <si>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</si>
  <si>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</si>
  <si>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</si>
  <si>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</si>
  <si>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</si>
  <si>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</si>
  <si>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</si>
  <si>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</si>
  <si>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</si>
  <si>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</si>
  <si>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</si>
  <si>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</si>
  <si>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</si>
  <si>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</si>
  <si>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</si>
  <si>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</si>
  <si>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</si>
  <si>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</si>
  <si>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</si>
  <si>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</si>
  <si>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</si>
  <si>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</si>
  <si>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</si>
  <si>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</si>
  <si>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</si>
  <si>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</si>
  <si>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</si>
  <si>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</si>
  <si>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</si>
  <si>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</si>
  <si>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</si>
  <si>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</si>
  <si>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</si>
  <si>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</si>
  <si>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</si>
  <si>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</si>
  <si>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</si>
  <si>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</si>
  <si>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</si>
  <si>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</si>
  <si>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</si>
  <si>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</si>
  <si>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</si>
  <si>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</si>
  <si>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</si>
  <si>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</si>
  <si>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</si>
  <si>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</si>
  <si>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</si>
  <si>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</si>
  <si>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</si>
  <si>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</si>
  <si>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</si>
  <si>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</si>
  <si>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</si>
  <si>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</si>
  <si>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</si>
  <si>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</si>
  <si>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</si>
  <si>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</si>
  <si>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</si>
  <si>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</si>
  <si>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</si>
  <si>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</si>
  <si>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</si>
  <si>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</si>
  <si>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</si>
  <si>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</si>
  <si>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</si>
  <si>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</si>
  <si>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</si>
  <si>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</si>
  <si>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</si>
  <si>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</si>
  <si>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</si>
  <si>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</si>
  <si>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</si>
  <si>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</si>
  <si>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</si>
  <si>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</si>
  <si>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</si>
  <si>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</si>
  <si>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</si>
  <si>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</si>
  <si>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</si>
  <si>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</si>
  <si>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</si>
  <si>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</si>
  <si>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</si>
  <si>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</si>
  <si>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</si>
  <si>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</si>
  <si>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</si>
  <si>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</si>
  <si>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</si>
  <si>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</si>
  <si>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</si>
  <si>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</si>
  <si>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</si>
  <si>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</si>
  <si>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</si>
  <si>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</si>
  <si>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</si>
  <si>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</si>
  <si>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</si>
  <si>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</si>
  <si>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</si>
  <si>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</si>
  <si>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</si>
  <si>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</si>
  <si>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</si>
  <si>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</si>
  <si>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</si>
  <si>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</si>
  <si>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</si>
  <si>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</si>
  <si>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</si>
  <si>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</si>
  <si>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</si>
  <si>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</si>
  <si>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</si>
  <si>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</si>
  <si>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</si>
  <si>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</si>
  <si>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</si>
  <si>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</si>
  <si>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</si>
  <si>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</si>
  <si>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</si>
  <si>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</si>
  <si>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</si>
  <si>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</si>
  <si>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</si>
  <si>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</si>
  <si>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</si>
  <si>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</si>
  <si>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</si>
  <si>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</si>
  <si>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</si>
  <si>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</si>
  <si>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</si>
  <si>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</si>
  <si>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</si>
  <si>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</si>
  <si>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</si>
  <si>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</si>
  <si>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</si>
  <si>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</si>
  <si>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</si>
  <si>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</si>
  <si>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</si>
  <si>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</si>
  <si>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</si>
  <si>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</si>
  <si>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</si>
  <si>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</si>
  <si>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</si>
  <si>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</si>
  <si>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</si>
  <si>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</si>
  <si>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</si>
  <si>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</si>
  <si>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</si>
  <si>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</si>
  <si>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</si>
  <si>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</si>
  <si>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</si>
  <si>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</si>
  <si>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</si>
  <si>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</si>
  <si>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</si>
  <si>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</si>
  <si>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</si>
  <si>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</si>
  <si>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</si>
  <si>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</si>
  <si>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</si>
  <si>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</si>
  <si>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</si>
  <si>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</si>
  <si>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</si>
  <si>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</si>
  <si>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</si>
  <si>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</si>
  <si>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</si>
  <si>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</si>
  <si>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</si>
  <si>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</si>
  <si>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</si>
  <si>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</si>
  <si>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</si>
  <si>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</si>
  <si>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</si>
  <si>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</si>
  <si>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</si>
  <si>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</si>
  <si>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</si>
  <si>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</si>
  <si>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</si>
  <si>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</si>
  <si>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</si>
  <si>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</si>
  <si>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</si>
  <si>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</si>
  <si>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</si>
  <si>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</si>
  <si>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</si>
  <si>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</si>
  <si>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</si>
  <si>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</si>
  <si>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</si>
  <si>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</si>
  <si>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</si>
  <si>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</si>
  <si>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</si>
  <si>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</si>
  <si>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</si>
  <si>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</si>
  <si>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</si>
  <si>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</si>
  <si>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</si>
  <si>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</si>
  <si>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</si>
  <si>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</si>
  <si>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</si>
  <si>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</si>
  <si>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</si>
  <si>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</si>
  <si>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</si>
  <si>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</si>
  <si>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</si>
  <si>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</si>
  <si>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</si>
  <si>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</si>
  <si>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</si>
  <si>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</si>
  <si>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</si>
  <si>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</si>
  <si>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</si>
  <si>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</si>
  <si>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</si>
  <si>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</si>
  <si>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</si>
  <si>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</si>
  <si>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</si>
  <si>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</si>
  <si>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</si>
  <si>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</si>
  <si>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</si>
  <si>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</si>
  <si>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</si>
  <si>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</si>
  <si>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</si>
  <si>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</si>
  <si>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</si>
  <si>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</si>
  <si>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</si>
  <si>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</si>
  <si>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</si>
  <si>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</si>
  <si>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</si>
  <si>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</si>
  <si>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</si>
  <si>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</si>
  <si>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</si>
  <si>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</si>
  <si>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</si>
  <si>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</si>
  <si>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</si>
  <si>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</si>
  <si>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</si>
  <si>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</si>
  <si>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</si>
  <si>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</si>
  <si>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</si>
  <si>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</si>
  <si>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</si>
  <si>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</si>
  <si>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</si>
  <si>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</si>
  <si>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</si>
  <si>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</si>
  <si>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</si>
  <si>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</si>
  <si>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</si>
  <si>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</si>
  <si>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</si>
  <si>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</si>
  <si>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</si>
  <si>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</si>
  <si>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</si>
  <si>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</si>
  <si>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</si>
  <si>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</si>
  <si>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</si>
  <si>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</si>
  <si>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</si>
  <si>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</si>
  <si>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</si>
  <si>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</si>
  <si>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</si>
  <si>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</si>
  <si>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</si>
  <si>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</si>
  <si>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</si>
  <si>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</si>
  <si>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</si>
  <si>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</si>
  <si>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</si>
  <si>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</si>
  <si>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</si>
  <si>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</si>
  <si>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</si>
  <si>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</si>
  <si>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</si>
  <si>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</si>
  <si>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</si>
  <si>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</si>
  <si>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</si>
  <si>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</si>
  <si>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</si>
  <si>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</si>
  <si>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</si>
  <si>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</si>
  <si>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</si>
  <si>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</si>
  <si>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</si>
  <si>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</si>
  <si>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</si>
  <si>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</si>
  <si>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</si>
  <si>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</si>
  <si>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</si>
  <si>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</si>
  <si>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</si>
  <si>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</si>
  <si>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</si>
  <si>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</si>
  <si>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</si>
  <si>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</si>
  <si>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</si>
  <si>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</si>
  <si>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</si>
  <si>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</si>
  <si>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</si>
  <si>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</si>
  <si>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</si>
  <si>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</si>
  <si>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</si>
  <si>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</si>
  <si>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</si>
  <si>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</si>
  <si>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</si>
  <si>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</si>
  <si>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</si>
  <si>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</si>
  <si>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</si>
  <si>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</si>
  <si>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</si>
  <si>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</si>
  <si>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</si>
  <si>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</si>
  <si>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</si>
  <si>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</si>
  <si>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</si>
  <si>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San Jose</t>
  </si>
  <si>
    <t>Santa Clara</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</si>
  <si>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</si>
  <si>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</si>
  <si>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</si>
  <si>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</si>
  <si>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</si>
  <si>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</si>
  <si>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</si>
  <si>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</si>
  <si>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</si>
  <si>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</si>
  <si>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</si>
  <si>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</si>
  <si>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</si>
  <si>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</si>
  <si>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</si>
  <si>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</si>
  <si>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</si>
  <si>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</si>
  <si>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</si>
  <si>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</si>
  <si>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</si>
  <si>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</si>
  <si>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</si>
  <si>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</si>
  <si>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</si>
  <si>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</si>
  <si>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</si>
  <si>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</si>
  <si>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</si>
  <si>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</si>
  <si>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</si>
  <si>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</si>
  <si>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</si>
  <si>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</si>
  <si>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</si>
  <si>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</si>
  <si>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</si>
  <si>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</si>
  <si>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</si>
  <si>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</si>
  <si>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</si>
  <si>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</si>
  <si>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</si>
  <si>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</si>
  <si>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</si>
  <si>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</si>
  <si>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</si>
  <si>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</si>
  <si>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</si>
  <si>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</si>
  <si>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</si>
  <si>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</si>
  <si>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</si>
  <si>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</si>
  <si>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</si>
  <si>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</si>
  <si>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</si>
  <si>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</si>
  <si>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</si>
  <si>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</si>
  <si>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</si>
  <si>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</si>
  <si>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</si>
  <si>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</si>
  <si>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</si>
  <si>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</si>
  <si>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</si>
  <si>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</si>
  <si>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</si>
  <si>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</si>
  <si>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</si>
  <si>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</si>
  <si>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</si>
  <si>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</si>
  <si>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</si>
  <si>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</si>
  <si>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</si>
  <si>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</si>
  <si>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</si>
  <si>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</si>
  <si>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</si>
  <si>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</si>
  <si>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</si>
  <si>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</si>
  <si>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</si>
  <si>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</si>
  <si>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</si>
  <si>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</si>
  <si>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</si>
  <si>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</si>
  <si>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</si>
  <si>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</si>
  <si>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</si>
  <si>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</si>
  <si>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</si>
  <si>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</si>
  <si>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</si>
  <si>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</si>
  <si>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</si>
  <si>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</si>
  <si>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</si>
  <si>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</si>
  <si>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</si>
  <si>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</si>
  <si>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</si>
  <si>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</si>
  <si>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</si>
  <si>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</si>
  <si>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</si>
  <si>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</si>
  <si>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</si>
  <si>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</si>
  <si>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</si>
  <si>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</si>
  <si>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</si>
  <si>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</si>
  <si>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</si>
  <si>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</si>
  <si>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</si>
  <si>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</si>
  <si>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</si>
  <si>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</si>
  <si>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</si>
  <si>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</si>
  <si>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</si>
  <si>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</si>
  <si>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</si>
  <si>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</si>
  <si>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</si>
  <si>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</si>
  <si>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</si>
  <si>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</si>
  <si>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</si>
  <si>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</si>
  <si>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</si>
  <si>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</si>
  <si>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</si>
  <si>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</si>
  <si>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</si>
  <si>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</si>
  <si>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</si>
  <si>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</si>
  <si>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</si>
  <si>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</si>
  <si>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</si>
  <si>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</si>
  <si>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</si>
  <si>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</si>
  <si>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</si>
  <si>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</si>
  <si>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</si>
  <si>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</si>
  <si>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</si>
  <si>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</si>
  <si>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</si>
  <si>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</si>
  <si>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</si>
  <si>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</si>
  <si>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</si>
  <si>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</si>
  <si>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</si>
  <si>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</si>
  <si>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</si>
  <si>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</si>
  <si>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</si>
  <si>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</si>
  <si>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</si>
  <si>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</si>
  <si>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</si>
  <si>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</si>
  <si>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</si>
  <si>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</si>
  <si>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</si>
  <si>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</si>
  <si>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</si>
  <si>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</si>
  <si>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</si>
  <si>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</si>
  <si>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</si>
  <si>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</si>
  <si>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</si>
  <si>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</si>
  <si>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</si>
  <si>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</si>
  <si>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</si>
  <si>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</si>
  <si>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</si>
  <si>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</si>
  <si>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</si>
  <si>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</si>
  <si>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</si>
  <si>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</si>
  <si>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</si>
  <si>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</si>
  <si>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</si>
  <si>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</si>
  <si>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</si>
  <si>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</si>
  <si>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</si>
  <si>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</si>
  <si>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</si>
  <si>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</si>
  <si>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</si>
  <si>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</si>
  <si>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</si>
  <si>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</si>
  <si>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</si>
  <si>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</si>
  <si>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</si>
  <si>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</si>
  <si>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</si>
  <si>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</si>
  <si>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</si>
  <si>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</si>
  <si>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</si>
  <si>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</si>
  <si>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</si>
  <si>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</si>
  <si>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</si>
  <si>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</si>
  <si>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</si>
  <si>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</si>
  <si>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</si>
  <si>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</si>
  <si>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</si>
  <si>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</si>
  <si>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</si>
  <si>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</si>
  <si>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</si>
  <si>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</si>
  <si>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</si>
  <si>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</si>
  <si>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</si>
  <si>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</si>
  <si>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</si>
  <si>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</si>
  <si>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</si>
  <si>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</si>
  <si>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</si>
  <si>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</si>
  <si>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</si>
  <si>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</si>
  <si>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</si>
  <si>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</si>
  <si>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</si>
  <si>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</si>
  <si>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</si>
  <si>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</si>
  <si>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</si>
  <si>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</si>
  <si>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</si>
  <si>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</si>
  <si>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</si>
  <si>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</si>
  <si>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</si>
  <si>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</si>
  <si>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</si>
  <si>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</si>
  <si>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</si>
  <si>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</si>
  <si>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</si>
  <si>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</si>
  <si>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</si>
  <si>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</si>
  <si>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</si>
  <si>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</si>
  <si>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</si>
  <si>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</si>
  <si>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</si>
  <si>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</si>
  <si>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</si>
  <si>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</si>
  <si>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</si>
  <si>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</si>
  <si>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</si>
  <si>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</si>
  <si>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</si>
  <si>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</si>
  <si>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</si>
  <si>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</si>
  <si>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</si>
  <si>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</si>
  <si>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</si>
  <si>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</si>
  <si>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</si>
  <si>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</si>
  <si>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</si>
  <si>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</si>
  <si>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</si>
  <si>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</si>
  <si>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</si>
  <si>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</si>
  <si>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</si>
  <si>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</si>
  <si>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</si>
  <si>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</si>
  <si>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</si>
  <si>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</si>
  <si>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</si>
  <si>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</si>
  <si>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</si>
  <si>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</si>
  <si>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</si>
  <si>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</si>
  <si>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</si>
  <si>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</si>
  <si>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</si>
  <si>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</si>
  <si>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</si>
  <si>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</si>
  <si>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</si>
  <si>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</si>
  <si>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</si>
  <si>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</si>
  <si>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</si>
  <si>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</si>
  <si>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</si>
  <si>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</si>
  <si>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</si>
  <si>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</si>
  <si>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</si>
  <si>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</si>
  <si>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</si>
  <si>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</si>
  <si>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</si>
  <si>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</si>
  <si>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</si>
  <si>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</si>
  <si>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</si>
  <si>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</si>
  <si>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</si>
  <si>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</si>
  <si>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</si>
  <si>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</si>
  <si>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</si>
  <si>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</si>
  <si>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</si>
  <si>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</si>
  <si>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</si>
  <si>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</si>
  <si>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</si>
  <si>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</si>
  <si>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</si>
  <si>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</si>
  <si>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</si>
  <si>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</si>
  <si>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</si>
  <si>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</si>
  <si>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</si>
  <si>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</si>
  <si>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</si>
  <si>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</si>
  <si>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</si>
  <si>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</si>
  <si>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</si>
  <si>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</si>
  <si>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</si>
  <si>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</si>
  <si>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</si>
  <si>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</si>
  <si>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</si>
  <si>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</si>
  <si>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</si>
  <si>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</si>
  <si>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</si>
  <si>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</si>
  <si>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</si>
  <si>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</si>
  <si>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</si>
  <si>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</si>
  <si>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</si>
  <si>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</si>
  <si>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</si>
  <si>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</si>
  <si>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</si>
  <si>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</si>
  <si>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</si>
  <si>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</si>
  <si>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</si>
  <si>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</si>
  <si>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</si>
  <si>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</si>
  <si>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</si>
  <si>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</si>
  <si>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</si>
  <si>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</si>
  <si>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</si>
  <si>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</si>
  <si>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</si>
  <si>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</si>
  <si>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</si>
  <si>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</si>
  <si>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</si>
  <si>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</si>
  <si>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</si>
  <si>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</si>
  <si>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</si>
  <si>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</si>
  <si>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</si>
  <si>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</si>
  <si>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</si>
  <si>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</si>
  <si>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</si>
  <si>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</si>
  <si>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</si>
  <si>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</si>
  <si>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</si>
  <si>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</si>
  <si>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</si>
  <si>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</si>
  <si>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</si>
  <si>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</si>
  <si>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</si>
  <si>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</si>
  <si>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</si>
  <si>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</si>
  <si>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</si>
  <si>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</si>
  <si>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</si>
  <si>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</si>
  <si>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</si>
  <si>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</si>
  <si>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</si>
  <si>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</si>
  <si>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</si>
  <si>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</si>
  <si>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</si>
  <si>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</si>
  <si>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</si>
  <si>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</si>
  <si>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</si>
  <si>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</si>
  <si>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</si>
  <si>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</si>
  <si>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</si>
  <si>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</si>
  <si>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</si>
  <si>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</si>
  <si>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</si>
  <si>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</si>
  <si>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</si>
  <si>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</si>
  <si>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</si>
  <si>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</si>
  <si>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</si>
  <si>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</si>
  <si>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</si>
  <si>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</si>
  <si>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</si>
  <si>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</si>
  <si>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</si>
  <si>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</si>
  <si>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</si>
  <si>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</si>
  <si>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</si>
  <si>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</si>
  <si>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</si>
  <si>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</si>
  <si>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</si>
  <si>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</si>
  <si>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</si>
  <si>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</si>
  <si>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</si>
  <si>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</si>
  <si>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</si>
  <si>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</si>
  <si>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</si>
  <si>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</si>
  <si>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</si>
  <si>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</si>
  <si>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</si>
  <si>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</si>
  <si>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</si>
  <si>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</si>
  <si>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</si>
  <si>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</si>
  <si>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</si>
  <si>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</si>
  <si>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</si>
  <si>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</si>
  <si>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</si>
  <si>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</si>
  <si>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</si>
  <si>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</si>
  <si>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</si>
  <si>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</si>
  <si>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</si>
  <si>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</si>
  <si>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</si>
  <si>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</si>
  <si>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</si>
  <si>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</si>
  <si>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</si>
  <si>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</si>
  <si>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</si>
  <si>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</si>
  <si>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</si>
  <si>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</si>
  <si>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</si>
  <si>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</si>
  <si>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</si>
  <si>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</si>
  <si>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</si>
  <si>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</si>
  <si>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</si>
  <si>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</si>
  <si>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</si>
  <si>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</si>
  <si>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</si>
  <si>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</si>
  <si>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</si>
  <si>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</si>
  <si>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</si>
  <si>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</si>
  <si>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</si>
  <si>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</si>
  <si>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</si>
  <si>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</si>
  <si>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</si>
  <si>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</si>
  <si>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</si>
  <si>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</si>
  <si>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</si>
  <si>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</si>
  <si>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</si>
  <si>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</si>
  <si>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</si>
  <si>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</si>
  <si>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</si>
  <si>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</si>
  <si>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</si>
  <si>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</si>
  <si>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</si>
  <si>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</si>
  <si>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</si>
  <si>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</si>
  <si>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</si>
  <si>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</si>
  <si>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</si>
  <si>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</si>
  <si>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</si>
  <si>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</si>
  <si>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</si>
  <si>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</si>
  <si>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</si>
  <si>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</si>
  <si>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</si>
  <si>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</si>
  <si>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</si>
  <si>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</si>
  <si>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</si>
  <si>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</si>
  <si>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</si>
  <si>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</si>
  <si>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</si>
  <si>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</si>
  <si>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</si>
  <si>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</si>
  <si>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</si>
  <si>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</si>
  <si>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</si>
  <si>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</si>
  <si>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</si>
  <si>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</si>
  <si>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</si>
  <si>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</si>
  <si>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</si>
  <si>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</si>
  <si>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</si>
  <si>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</si>
  <si>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</si>
  <si>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</si>
  <si>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</si>
  <si>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</si>
  <si>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</si>
  <si>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</si>
  <si>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</si>
  <si>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</si>
  <si>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</si>
  <si>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</si>
  <si>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</si>
  <si>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</si>
  <si>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</si>
  <si>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</si>
  <si>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</si>
  <si>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</si>
  <si>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</si>
  <si>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</si>
  <si>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</si>
  <si>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</si>
  <si>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</si>
  <si>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</si>
  <si>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</si>
  <si>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</si>
  <si>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</si>
  <si>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</si>
  <si>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</si>
  <si>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</si>
  <si>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</si>
  <si>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</si>
  <si>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</si>
  <si>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</si>
  <si>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</si>
  <si>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</si>
  <si>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</si>
  <si>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</si>
  <si>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</si>
  <si>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</si>
  <si>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</si>
  <si>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</si>
  <si>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</si>
  <si>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</si>
  <si>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</si>
  <si>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</si>
  <si>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</si>
  <si>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</si>
  <si>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</si>
  <si>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</si>
  <si>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</si>
  <si>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</si>
  <si>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</si>
  <si>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</si>
  <si>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</si>
  <si>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</si>
  <si>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</si>
  <si>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</si>
  <si>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</si>
  <si>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</si>
  <si>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</si>
  <si>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</si>
  <si>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</si>
  <si>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</si>
  <si>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</si>
  <si>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</si>
  <si>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</si>
  <si>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</si>
  <si>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</si>
  <si>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</si>
  <si>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</si>
  <si>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</si>
  <si>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</si>
  <si>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</si>
  <si>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</si>
  <si>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</si>
  <si>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</si>
  <si>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</si>
  <si>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</si>
  <si>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</si>
  <si>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</si>
  <si>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</si>
  <si>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</si>
  <si>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</si>
  <si>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</si>
  <si>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</si>
  <si>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</si>
  <si>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</si>
  <si>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</si>
  <si>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</si>
  <si>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</si>
  <si>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</si>
  <si>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</si>
  <si>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</si>
  <si>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</si>
  <si>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</si>
  <si>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</si>
  <si>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</si>
  <si>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</si>
  <si>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</si>
  <si>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</si>
  <si>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</si>
  <si>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</si>
  <si>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</si>
  <si>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</si>
  <si>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</si>
  <si>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</si>
  <si>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</si>
  <si>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</si>
  <si>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</si>
  <si>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</si>
  <si>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</si>
  <si>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</si>
  <si>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</si>
  <si>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</si>
  <si>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</si>
  <si>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</si>
  <si>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</si>
  <si>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</si>
  <si>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</si>
  <si>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</si>
  <si>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</si>
  <si>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</si>
  <si>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</si>
  <si>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</si>
  <si>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</si>
  <si>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</si>
  <si>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</si>
  <si>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</si>
  <si>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</si>
  <si>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</si>
  <si>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</si>
  <si>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</si>
  <si>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</si>
  <si>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</si>
  <si>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</si>
  <si>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</si>
  <si>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</si>
  <si>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</si>
  <si>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</si>
  <si>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</si>
  <si>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</si>
  <si>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</si>
  <si>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</si>
  <si>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</si>
  <si>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</si>
  <si>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</si>
  <si>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</si>
  <si>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</si>
  <si>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</si>
  <si>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</si>
  <si>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</si>
  <si>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</si>
  <si>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</si>
  <si>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</si>
  <si>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</si>
  <si>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</si>
  <si>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</si>
  <si>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</si>
  <si>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</si>
  <si>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</si>
  <si>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</si>
  <si>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</si>
  <si>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</si>
  <si>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</si>
  <si>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</si>
  <si>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</si>
  <si>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</si>
  <si>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</si>
  <si>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</si>
  <si>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</si>
  <si>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</si>
  <si>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</si>
  <si>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</si>
  <si>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</si>
  <si>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</si>
  <si>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</si>
  <si>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</si>
  <si>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</si>
  <si>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</si>
  <si>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</si>
  <si>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</si>
  <si>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</si>
  <si>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</si>
  <si>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</si>
  <si>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</si>
  <si>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</si>
  <si>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</si>
  <si>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</si>
  <si>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</si>
  <si>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</si>
  <si>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</si>
  <si>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</si>
  <si>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</si>
  <si>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</si>
  <si>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</si>
  <si>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</si>
  <si>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</si>
  <si>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</si>
  <si>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</si>
  <si>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</si>
  <si>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</si>
  <si>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</si>
  <si>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</si>
  <si>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</si>
  <si>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</si>
  <si>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</si>
  <si>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</si>
  <si>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</si>
  <si>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</si>
  <si>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</si>
  <si>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</si>
  <si>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</si>
  <si>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</si>
  <si>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</si>
  <si>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</si>
  <si>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</si>
  <si>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</si>
  <si>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</si>
  <si>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</si>
  <si>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</si>
  <si>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</si>
  <si>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</si>
  <si>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</si>
  <si>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</si>
  <si>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</si>
  <si>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</si>
  <si>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</si>
  <si>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</si>
  <si>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</si>
  <si>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</si>
  <si>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</si>
  <si>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</si>
  <si>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</si>
  <si>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</si>
  <si>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</si>
  <si>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</si>
  <si>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</si>
  <si>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</si>
  <si>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</si>
  <si>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</si>
  <si>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</si>
  <si>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</si>
  <si>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</si>
  <si>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</si>
  <si>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</si>
  <si>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</si>
  <si>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</si>
  <si>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</si>
  <si>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</si>
  <si>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</si>
  <si>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</si>
  <si>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</si>
  <si>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</si>
  <si>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</si>
  <si>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</si>
  <si>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</si>
  <si>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</si>
  <si>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</si>
  <si>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</si>
  <si>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</si>
  <si>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</si>
  <si>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</si>
  <si>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</si>
  <si>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</si>
  <si>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</si>
  <si>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</si>
  <si>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</si>
  <si>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</si>
  <si>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</si>
  <si>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</si>
  <si>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</si>
  <si>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</si>
  <si>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</si>
  <si>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</si>
  <si>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</si>
  <si>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</si>
  <si>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</si>
  <si>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</si>
  <si>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</si>
  <si>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</si>
  <si>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</si>
  <si>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</si>
  <si>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</si>
  <si>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</si>
  <si>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</si>
  <si>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</si>
  <si>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</si>
  <si>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</si>
  <si>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</si>
  <si>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</si>
  <si>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</si>
  <si>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</si>
  <si>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</si>
  <si>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</si>
  <si>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</si>
  <si>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</si>
  <si>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</si>
  <si>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</si>
  <si>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</si>
  <si>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</si>
  <si>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</si>
  <si>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</si>
  <si>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</si>
  <si>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</si>
  <si>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</si>
  <si>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</si>
  <si>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</si>
  <si>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</si>
  <si>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</si>
  <si>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</si>
  <si>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</si>
  <si>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</si>
  <si>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</si>
  <si>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</si>
  <si>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</si>
  <si>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</si>
  <si>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</si>
  <si>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</si>
  <si>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</si>
  <si>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</si>
  <si>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</si>
  <si>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</si>
  <si>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</si>
  <si>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</si>
  <si>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</si>
  <si>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</si>
  <si>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</si>
  <si>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</si>
  <si>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</si>
  <si>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</si>
  <si>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</si>
  <si>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</si>
  <si>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</si>
  <si>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</si>
  <si>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</si>
  <si>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</si>
  <si>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</si>
  <si>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</si>
  <si>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</si>
  <si>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</si>
  <si>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</si>
  <si>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</si>
  <si>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</si>
  <si>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</si>
  <si>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</si>
  <si>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</si>
  <si>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</si>
  <si>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</si>
  <si>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</si>
  <si>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</si>
  <si>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</si>
  <si>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</si>
  <si>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</si>
  <si>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</si>
  <si>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</si>
  <si>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</si>
  <si>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</si>
  <si>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</si>
  <si>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</si>
  <si>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</si>
  <si>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</si>
  <si>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</si>
  <si>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</si>
  <si>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</si>
  <si>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</si>
  <si>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</si>
  <si>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</si>
  <si>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</si>
  <si>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</si>
  <si>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</si>
  <si>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</si>
  <si>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</si>
  <si>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</si>
  <si>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</si>
  <si>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</si>
  <si>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</si>
  <si>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</si>
  <si>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</si>
  <si>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</si>
  <si>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</si>
  <si>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</si>
  <si>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</si>
  <si>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</si>
  <si>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</si>
  <si>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</si>
  <si>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</si>
  <si>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</si>
  <si>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</si>
  <si>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</si>
  <si>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</si>
  <si>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</si>
  <si>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</si>
  <si>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</si>
  <si>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</si>
  <si>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</si>
  <si>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</si>
  <si>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</si>
  <si>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</si>
  <si>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</si>
  <si>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</si>
  <si>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</si>
  <si>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</si>
  <si>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</si>
  <si>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</si>
  <si>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</si>
  <si>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</si>
  <si>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</si>
  <si>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</si>
  <si>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</si>
  <si>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</si>
  <si>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</si>
  <si>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</si>
  <si>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</si>
  <si>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</si>
  <si>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</si>
  <si>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</si>
  <si>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</si>
  <si>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</si>
  <si>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</si>
  <si>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</si>
  <si>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</si>
  <si>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</si>
  <si>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</si>
  <si>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</si>
  <si>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</si>
  <si>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</si>
  <si>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</si>
  <si>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</si>
  <si>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</si>
  <si>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</si>
  <si>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</si>
  <si>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</si>
  <si>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</si>
  <si>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</si>
  <si>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</si>
  <si>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</si>
  <si>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</si>
  <si>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</si>
  <si>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</si>
  <si>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</si>
  <si>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</si>
  <si>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</si>
  <si>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</si>
  <si>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</si>
  <si>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</si>
  <si>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</si>
  <si>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</si>
  <si>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</si>
  <si>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</si>
  <si>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</si>
  <si>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</si>
  <si>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</si>
  <si>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</si>
  <si>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</si>
  <si>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</si>
  <si>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</si>
  <si>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</si>
  <si>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</si>
  <si>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</si>
  <si>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</si>
  <si>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</si>
  <si>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</si>
  <si>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</si>
  <si>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</si>
  <si>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</si>
  <si>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</si>
  <si>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</si>
  <si>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</si>
  <si>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</si>
  <si>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</si>
  <si>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</si>
  <si>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</si>
  <si>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</si>
  <si>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</si>
  <si>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</si>
  <si>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</si>
  <si>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</si>
  <si>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</si>
  <si>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</si>
  <si>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</si>
  <si>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</si>
  <si>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</si>
  <si>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</si>
  <si>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</si>
  <si>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</si>
  <si>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</si>
  <si>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</si>
  <si>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</si>
  <si>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</si>
  <si>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</si>
  <si>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</si>
  <si>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</si>
  <si>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</si>
  <si>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</si>
  <si>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</si>
  <si>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</si>
  <si>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</si>
  <si>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</si>
  <si>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</si>
  <si>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</si>
  <si>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</si>
  <si>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</si>
  <si>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</si>
  <si>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</si>
  <si>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</si>
  <si>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</si>
  <si>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</si>
  <si>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</si>
  <si>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</si>
  <si>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</si>
  <si>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</si>
  <si>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</si>
  <si>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</si>
  <si>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</si>
  <si>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</si>
  <si>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</si>
  <si>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</si>
  <si>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</si>
  <si>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</si>
  <si>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</si>
  <si>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</si>
  <si>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</si>
  <si>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</si>
  <si>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</si>
  <si>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</si>
  <si>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</si>
  <si>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</si>
  <si>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</si>
  <si>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</si>
  <si>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</si>
  <si>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</si>
  <si>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</si>
  <si>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</si>
  <si>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</si>
  <si>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</si>
  <si>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</si>
  <si>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</si>
  <si>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</si>
  <si>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</si>
  <si>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</si>
  <si>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</si>
  <si>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</si>
  <si>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</si>
  <si>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</si>
  <si>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</si>
  <si>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</si>
  <si>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</si>
  <si>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</si>
  <si>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</si>
  <si>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</si>
  <si>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</si>
  <si>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</si>
  <si>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</si>
  <si>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</si>
  <si>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</si>
  <si>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</si>
  <si>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</si>
  <si>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</si>
  <si>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</si>
  <si>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</si>
  <si>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</si>
  <si>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</si>
  <si>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</si>
  <si>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</si>
  <si>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</si>
  <si>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</si>
  <si>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</si>
  <si>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</si>
  <si>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</si>
  <si>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</si>
  <si>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</si>
  <si>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</si>
  <si>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</si>
  <si>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</si>
  <si>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</si>
  <si>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</si>
  <si>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</si>
  <si>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</si>
  <si>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</si>
  <si>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</si>
  <si>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</si>
  <si>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</si>
  <si>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</si>
  <si>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</si>
  <si>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</si>
  <si>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</si>
  <si>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</si>
  <si>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</si>
  <si>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</si>
  <si>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</si>
  <si>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</si>
  <si>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</si>
  <si>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</si>
  <si>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</si>
  <si>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</si>
  <si>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</si>
  <si>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</si>
  <si>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</si>
  <si>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</si>
  <si>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</si>
  <si>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</si>
  <si>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</si>
  <si>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</si>
  <si>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</si>
  <si>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</si>
  <si>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</si>
  <si>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</si>
  <si>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</si>
  <si>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</si>
  <si>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</si>
  <si>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</si>
  <si>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</si>
  <si>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</si>
  <si>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</si>
  <si>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</si>
  <si>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</si>
  <si>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</si>
  <si>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</si>
  <si>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</si>
  <si>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</si>
  <si>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</si>
  <si>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</si>
  <si>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</si>
  <si>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</si>
  <si>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</si>
  <si>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</si>
  <si>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</si>
  <si>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</si>
  <si>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</si>
  <si>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</si>
  <si>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</si>
  <si>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</si>
  <si>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</si>
  <si>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</si>
  <si>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</si>
  <si>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</si>
  <si>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</si>
  <si>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</si>
  <si>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</si>
  <si>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</si>
  <si>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</si>
  <si>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</si>
  <si>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</si>
  <si>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</si>
  <si>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</si>
  <si>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</si>
  <si>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</si>
  <si>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</si>
  <si>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</si>
  <si>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</si>
  <si>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</si>
  <si>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</si>
  <si>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</si>
  <si>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</si>
  <si>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</si>
  <si>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</si>
  <si>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</si>
  <si>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</si>
  <si>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</si>
  <si>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</si>
  <si>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</si>
  <si>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</si>
  <si>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</si>
  <si>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</si>
  <si>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</si>
  <si>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</si>
  <si>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</si>
  <si>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</si>
  <si>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</si>
  <si>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</si>
  <si>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</si>
  <si>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</si>
  <si>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</si>
  <si>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</si>
  <si>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</si>
  <si>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</si>
  <si>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</si>
  <si>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</si>
  <si>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</si>
  <si>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</si>
  <si>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</si>
  <si>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</si>
  <si>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</si>
  <si>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</si>
  <si>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</si>
  <si>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</si>
  <si>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</si>
  <si>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</si>
  <si>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</si>
  <si>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</si>
  <si>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</si>
  <si>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</si>
  <si>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</si>
  <si>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</si>
  <si>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</si>
  <si>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</si>
  <si>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</si>
  <si>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</si>
  <si>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</si>
  <si>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</si>
  <si>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</si>
  <si>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</si>
  <si>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</si>
  <si>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</si>
  <si>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</si>
  <si>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</si>
  <si>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</si>
  <si>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</si>
  <si>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</si>
  <si>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</si>
  <si>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</si>
  <si>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</si>
  <si>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</si>
  <si>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</si>
  <si>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</si>
  <si>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</si>
  <si>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</si>
  <si>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</si>
  <si>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</si>
  <si>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</si>
  <si>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</si>
  <si>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</si>
  <si>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</si>
  <si>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</si>
  <si>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</si>
  <si>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</si>
  <si>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</si>
  <si>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</si>
  <si>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</si>
  <si>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</si>
  <si>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</si>
  <si>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</si>
  <si>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</si>
  <si>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</si>
  <si>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</si>
  <si>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</si>
  <si>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</si>
  <si>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</si>
  <si>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</si>
  <si>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</si>
  <si>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</si>
  <si>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</si>
  <si>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</si>
  <si>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</si>
  <si>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</si>
  <si>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</si>
  <si>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</si>
  <si>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</si>
  <si>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</si>
  <si>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</si>
  <si>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</si>
  <si>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</si>
  <si>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</si>
  <si>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</si>
  <si>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</si>
  <si>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</si>
  <si>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</si>
  <si>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</si>
  <si>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</si>
  <si>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</si>
  <si>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</si>
  <si>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</si>
  <si>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</si>
  <si>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</si>
  <si>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</si>
  <si>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</si>
  <si>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</si>
  <si>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</si>
  <si>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</si>
  <si>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</si>
  <si>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</si>
  <si>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</si>
  <si>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</si>
  <si>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</si>
  <si>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</si>
  <si>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</si>
  <si>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</si>
  <si>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</si>
  <si>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</si>
  <si>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</si>
  <si>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</si>
  <si>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</si>
  <si>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</si>
  <si>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</si>
  <si>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</si>
  <si>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</si>
  <si>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</si>
  <si>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</si>
  <si>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</si>
  <si>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</si>
  <si>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</si>
  <si>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</si>
  <si>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</si>
  <si>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</si>
  <si>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</si>
  <si>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</si>
  <si>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</si>
  <si>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</si>
  <si>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</si>
  <si>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</si>
  <si>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</si>
  <si>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</si>
  <si>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</si>
  <si>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</si>
  <si>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</si>
  <si>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</si>
  <si>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</si>
  <si>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</si>
  <si>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</si>
  <si>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</si>
  <si>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</si>
  <si>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</si>
  <si>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</si>
  <si>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</si>
  <si>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</si>
  <si>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</si>
  <si>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</si>
  <si>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</si>
  <si>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</si>
  <si>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</si>
  <si>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</si>
  <si>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</si>
  <si>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</si>
  <si>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</si>
  <si>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</si>
  <si>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</si>
  <si>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</si>
  <si>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</si>
  <si>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</si>
  <si>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</si>
  <si>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</si>
  <si>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</si>
  <si>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</si>
  <si>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</si>
  <si>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</si>
  <si>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</si>
  <si>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</si>
  <si>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</si>
  <si>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</si>
  <si>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</si>
  <si>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</si>
  <si>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</si>
  <si>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</si>
  <si>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</si>
  <si>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</si>
  <si>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</si>
  <si>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</si>
  <si>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</si>
  <si>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</si>
  <si>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</si>
  <si>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</si>
  <si>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</si>
  <si>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</si>
  <si>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</si>
  <si>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</si>
  <si>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</si>
  <si>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</si>
  <si>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</si>
  <si>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</si>
  <si>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</si>
  <si>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</si>
  <si>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</si>
  <si>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</si>
  <si>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</si>
  <si>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</si>
  <si>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</si>
  <si>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</si>
  <si>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</si>
  <si>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</si>
  <si>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</si>
  <si>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</si>
  <si>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</si>
  <si>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</si>
  <si>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</si>
  <si>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</si>
  <si>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</si>
  <si>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</si>
  <si>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</si>
  <si>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</si>
  <si>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</si>
  <si>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</si>
  <si>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</si>
  <si>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</si>
  <si>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</si>
  <si>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</si>
  <si>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</si>
  <si>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</si>
  <si>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</si>
  <si>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</si>
  <si>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</si>
  <si>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</si>
  <si>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</si>
  <si>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</si>
  <si>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</si>
  <si>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</si>
  <si>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</si>
  <si>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</si>
  <si>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</si>
  <si>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</si>
  <si>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</si>
  <si>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</si>
  <si>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</si>
  <si>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</si>
  <si>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</si>
  <si>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</si>
  <si>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</si>
  <si>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</si>
  <si>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</si>
  <si>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</si>
  <si>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</si>
  <si>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</si>
  <si>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</si>
  <si>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</si>
  <si>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</si>
  <si>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</si>
  <si>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</si>
  <si>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</si>
  <si>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</si>
  <si>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</si>
  <si>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</si>
  <si>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</si>
  <si>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</si>
  <si>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</si>
  <si>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</si>
  <si>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</si>
  <si>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</si>
  <si>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</si>
  <si>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</si>
  <si>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</si>
  <si>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</si>
  <si>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</si>
  <si>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</si>
  <si>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</si>
  <si>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</si>
  <si>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</si>
  <si>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</si>
  <si>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</si>
  <si>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</si>
  <si>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</si>
  <si>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</si>
  <si>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</si>
  <si>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</si>
  <si>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</si>
  <si>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</si>
  <si>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</si>
  <si>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</si>
  <si>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</si>
  <si>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</si>
  <si>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</si>
  <si>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</si>
  <si>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</si>
  <si>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</si>
  <si>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</si>
  <si>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</si>
  <si>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</si>
  <si>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</si>
  <si>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</si>
  <si>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</si>
  <si>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</si>
  <si>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</si>
  <si>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</si>
  <si>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</si>
  <si>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</si>
  <si>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</si>
  <si>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</si>
  <si>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</si>
  <si>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</si>
  <si>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</si>
  <si>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</si>
  <si>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</si>
  <si>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</si>
  <si>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</si>
  <si>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</si>
  <si>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</si>
  <si>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</si>
  <si>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</si>
  <si>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</si>
  <si>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</si>
  <si>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</si>
  <si>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</si>
  <si>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</si>
  <si>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</si>
  <si>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</si>
  <si>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</si>
  <si>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</si>
  <si>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</si>
  <si>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</si>
  <si>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</si>
  <si>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</si>
  <si>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</si>
  <si>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</si>
  <si>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</si>
  <si>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</si>
  <si>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</si>
  <si>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</si>
  <si>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</si>
  <si>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</si>
  <si>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</si>
  <si>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</si>
  <si>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</si>
  <si>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</si>
  <si>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</si>
  <si>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</si>
  <si>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</si>
  <si>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</si>
  <si>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</si>
  <si>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</si>
  <si>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</si>
  <si>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</si>
  <si>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</si>
  <si>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</si>
  <si>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</si>
  <si>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</si>
  <si>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</si>
  <si>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</si>
  <si>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</si>
  <si>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</si>
  <si>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</si>
  <si>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</si>
  <si>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</si>
  <si>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</si>
  <si>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</si>
  <si>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</si>
  <si>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</si>
  <si>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</si>
  <si>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</si>
  <si>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</si>
  <si>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</si>
  <si>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</si>
  <si>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</si>
  <si>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</si>
  <si>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</si>
  <si>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</si>
  <si>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</si>
  <si>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</si>
  <si>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</si>
  <si>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</si>
  <si>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</si>
  <si>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</si>
  <si>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</si>
  <si>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</si>
  <si>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</si>
  <si>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</si>
  <si>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</si>
  <si>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</si>
  <si>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</si>
  <si>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</si>
  <si>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</si>
  <si>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</si>
  <si>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</si>
  <si>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</si>
  <si>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</si>
  <si>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</si>
  <si>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</si>
  <si>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</si>
  <si>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</si>
  <si>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</si>
  <si>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</si>
  <si>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</si>
  <si>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</si>
  <si>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</si>
  <si>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</si>
  <si>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</si>
  <si>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</si>
  <si>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</si>
  <si>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</si>
  <si>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</si>
  <si>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</si>
  <si>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</si>
  <si>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</si>
  <si>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</si>
  <si>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</si>
  <si>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</si>
  <si>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</si>
  <si>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</si>
  <si>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</si>
  <si>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</si>
  <si>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</si>
  <si>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</si>
  <si>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</si>
  <si>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</si>
  <si>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</si>
  <si>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</si>
  <si>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</si>
  <si>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</si>
  <si>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</si>
  <si>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</si>
  <si>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</si>
  <si>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</si>
  <si>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</si>
  <si>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</si>
  <si>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</si>
  <si>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</si>
  <si>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</si>
  <si>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</si>
  <si>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</si>
  <si>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</si>
  <si>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</si>
  <si>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</si>
  <si>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</si>
  <si>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</si>
  <si>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</si>
  <si>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</si>
  <si>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</si>
  <si>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</si>
  <si>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</si>
  <si>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</si>
  <si>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</si>
  <si>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</si>
  <si>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</si>
  <si>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</si>
  <si>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</si>
  <si>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</si>
  <si>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</si>
  <si>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</si>
  <si>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</si>
  <si>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</si>
  <si>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</si>
  <si>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</si>
  <si>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</si>
  <si>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</si>
  <si>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</si>
  <si>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</si>
  <si>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</si>
  <si>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</si>
  <si>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</si>
  <si>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</si>
  <si>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</si>
  <si>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</si>
  <si>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</si>
  <si>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</si>
  <si>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</si>
  <si>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</si>
  <si>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</si>
  <si>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</si>
  <si>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</si>
  <si>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</si>
  <si>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</si>
  <si>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</si>
  <si>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</si>
  <si>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</si>
  <si>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</si>
  <si>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</si>
  <si>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</si>
  <si>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</si>
  <si>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</si>
  <si>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</si>
  <si>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</si>
  <si>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</si>
  <si>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</si>
  <si>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</si>
  <si>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</si>
  <si>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</si>
  <si>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</si>
  <si>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</si>
  <si>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</si>
  <si>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</si>
  <si>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</si>
  <si>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</si>
  <si>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</si>
  <si>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</si>
  <si>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</si>
  <si>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</si>
  <si>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</si>
  <si>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</si>
  <si>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</si>
  <si>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</si>
  <si>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</si>
  <si>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</si>
  <si>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</si>
  <si>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</si>
  <si>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</si>
  <si>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</si>
  <si>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</si>
  <si>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</si>
  <si>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</si>
  <si>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</si>
  <si>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</si>
  <si>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</si>
  <si>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</si>
  <si>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</si>
  <si>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</si>
  <si>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</si>
  <si>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</si>
  <si>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</si>
  <si>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</si>
  <si>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</si>
  <si>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</si>
  <si>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</si>
  <si>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</si>
  <si>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</si>
  <si>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</si>
  <si>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</si>
  <si>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</si>
  <si>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</si>
  <si>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</si>
  <si>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</si>
  <si>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</si>
  <si>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</si>
  <si>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</si>
  <si>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</si>
  <si>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</si>
  <si>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</si>
  <si>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</si>
  <si>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</si>
  <si>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</si>
  <si>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</si>
  <si>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</si>
  <si>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</si>
  <si>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</si>
  <si>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</si>
  <si>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</si>
  <si>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</si>
  <si>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</si>
  <si>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</si>
  <si>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</si>
  <si>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</si>
  <si>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</si>
  <si>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</si>
  <si>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</si>
  <si>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</si>
  <si>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</si>
  <si>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</si>
  <si>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</si>
  <si>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</si>
  <si>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</si>
  <si>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</si>
  <si>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</si>
  <si>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</si>
  <si>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</si>
  <si>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</si>
  <si>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</si>
  <si>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</si>
  <si>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</si>
  <si>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</si>
  <si>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</si>
  <si>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</si>
  <si>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</si>
  <si>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</si>
  <si>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</si>
  <si>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</si>
  <si>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</si>
  <si>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</si>
  <si>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</si>
  <si>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</si>
  <si>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</si>
  <si>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</si>
  <si>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</si>
  <si>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</si>
  <si>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</si>
  <si>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</si>
  <si>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</si>
  <si>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</si>
  <si>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</si>
  <si>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</si>
  <si>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</si>
  <si>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</si>
  <si>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</si>
  <si>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</si>
  <si>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</si>
  <si>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</si>
  <si>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</si>
  <si>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</si>
  <si>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</si>
  <si>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</si>
  <si>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</si>
  <si>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</si>
  <si>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</si>
  <si>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</si>
  <si>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</si>
  <si>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</si>
  <si>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</si>
  <si>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</si>
  <si>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</si>
  <si>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</si>
  <si>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</si>
  <si>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</si>
  <si>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</si>
  <si>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</si>
  <si>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</si>
  <si>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</si>
  <si>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</si>
  <si>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</si>
  <si>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</si>
  <si>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</si>
  <si>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</si>
  <si>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</si>
  <si>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</si>
  <si>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</si>
  <si>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</si>
  <si>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</si>
  <si>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</si>
  <si>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</si>
  <si>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</si>
  <si>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</si>
  <si>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</si>
  <si>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</si>
  <si>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</si>
  <si>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</si>
  <si>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</si>
  <si>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</si>
  <si>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</si>
  <si>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</si>
  <si>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</si>
  <si>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</si>
  <si>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</si>
  <si>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</si>
  <si>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</si>
  <si>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</si>
  <si>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</si>
  <si>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</si>
  <si>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</si>
  <si>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</si>
  <si>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</si>
  <si>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</si>
  <si>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</si>
  <si>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</si>
  <si>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</si>
  <si>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</si>
  <si>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</si>
  <si>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</si>
  <si>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</si>
  <si>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</si>
  <si>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</si>
  <si>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</si>
  <si>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</si>
  <si>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</si>
  <si>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</si>
  <si>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</si>
  <si>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</si>
  <si>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</si>
  <si>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</si>
  <si>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</si>
  <si>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</si>
  <si>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</si>
  <si>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</si>
  <si>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</si>
  <si>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</si>
  <si>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</si>
  <si>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</si>
  <si>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</si>
  <si>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</si>
  <si>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</si>
  <si>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</si>
  <si>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</si>
  <si>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</si>
  <si>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</si>
  <si>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</si>
  <si>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</si>
  <si>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</si>
  <si>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</si>
  <si>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</si>
  <si>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</si>
  <si>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</si>
  <si>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</si>
  <si>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</si>
  <si>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</si>
  <si>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</si>
  <si>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</si>
  <si>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</si>
  <si>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</si>
  <si>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</si>
  <si>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</si>
  <si>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</si>
  <si>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</si>
  <si>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</si>
  <si>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</si>
  <si>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</si>
  <si>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</si>
  <si>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</si>
  <si>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</si>
  <si>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</si>
  <si>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</si>
  <si>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</si>
  <si>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</si>
  <si>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</si>
  <si>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</si>
  <si>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</si>
  <si>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</si>
  <si>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</si>
  <si>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</si>
  <si>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</si>
  <si>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</si>
  <si>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</si>
  <si>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</si>
  <si>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</si>
  <si>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</si>
  <si>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</si>
  <si>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</si>
  <si>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</si>
  <si>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</si>
  <si>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</si>
  <si>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</si>
  <si>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</si>
  <si>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</si>
  <si>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</si>
  <si>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</si>
  <si>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</si>
  <si>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</si>
  <si>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</si>
  <si>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</si>
  <si>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</si>
  <si>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</si>
  <si>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</si>
  <si>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</si>
  <si>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</si>
  <si>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</si>
  <si>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</si>
  <si>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</si>
  <si>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</si>
  <si>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</si>
  <si>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</si>
  <si>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</si>
  <si>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</si>
  <si>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</si>
  <si>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</si>
  <si>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</si>
  <si>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</si>
  <si>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</si>
  <si>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</si>
  <si>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</si>
  <si>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</si>
  <si>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</si>
  <si>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</si>
  <si>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</si>
  <si>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</si>
  <si>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</si>
  <si>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</si>
  <si>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</si>
  <si>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</si>
  <si>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</si>
  <si>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</si>
  <si>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</si>
  <si>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</si>
  <si>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</si>
  <si>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</si>
  <si>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</si>
  <si>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</si>
  <si>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</si>
  <si>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</si>
  <si>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</si>
  <si>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</si>
  <si>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</si>
  <si>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</si>
  <si>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</si>
  <si>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</si>
  <si>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</si>
  <si>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</si>
  <si>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</si>
  <si>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</si>
  <si>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</si>
  <si>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</si>
  <si>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</si>
  <si>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</si>
  <si>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</si>
  <si>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</si>
  <si>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</si>
  <si>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</si>
  <si>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</si>
  <si>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</si>
  <si>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</si>
  <si>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</si>
  <si>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</si>
  <si>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</si>
  <si>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</si>
  <si>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</si>
  <si>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</si>
  <si>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</si>
  <si>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</si>
  <si>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</si>
  <si>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</si>
  <si>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</si>
  <si>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</si>
  <si>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</si>
  <si>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</si>
  <si>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</si>
  <si>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</si>
  <si>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</si>
  <si>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</si>
  <si>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</si>
  <si>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</si>
  <si>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</si>
  <si>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</si>
  <si>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</si>
  <si>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</si>
  <si>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</si>
  <si>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</si>
  <si>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</si>
  <si>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</si>
  <si>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</si>
  <si>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</si>
  <si>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</si>
  <si>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</si>
  <si>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</si>
  <si>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</si>
  <si>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</si>
  <si>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</si>
  <si>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</si>
  <si>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</si>
  <si>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</si>
  <si>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</si>
  <si>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</si>
  <si>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</si>
  <si>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</si>
  <si>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</si>
  <si>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</si>
  <si>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</si>
  <si>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</si>
  <si>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</si>
  <si>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</si>
  <si>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</si>
  <si>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</si>
  <si>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</si>
  <si>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</si>
  <si>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</si>
  <si>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</si>
  <si>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</si>
  <si>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</si>
  <si>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</si>
  <si>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</si>
  <si>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</si>
  <si>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</si>
  <si>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</si>
  <si>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</si>
  <si>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</si>
  <si>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</si>
  <si>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</si>
  <si>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</si>
  <si>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</si>
  <si>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</si>
  <si>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</si>
  <si>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</si>
  <si>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</si>
  <si>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</si>
  <si>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</si>
  <si>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</si>
  <si>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</si>
  <si>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</si>
  <si>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</si>
  <si>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</si>
  <si>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</si>
  <si>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</si>
  <si>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</si>
  <si>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</si>
  <si>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</si>
  <si>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</si>
  <si>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</si>
  <si>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</si>
  <si>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</si>
  <si>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</si>
  <si>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</si>
  <si>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</si>
  <si>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</si>
  <si>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</si>
  <si>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</si>
  <si>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</si>
  <si>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</si>
  <si>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</si>
  <si>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</si>
  <si>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</si>
  <si>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</si>
  <si>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</si>
  <si>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</si>
  <si>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</si>
  <si>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</si>
  <si>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</si>
  <si>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</si>
  <si>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</si>
  <si>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</si>
  <si>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</si>
  <si>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</si>
  <si>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</si>
  <si>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</si>
  <si>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</si>
  <si>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</si>
  <si>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</si>
  <si>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</si>
  <si>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</si>
  <si>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</si>
  <si>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</si>
  <si>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</si>
  <si>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</si>
  <si>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</si>
  <si>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</si>
  <si>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</si>
  <si>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</si>
  <si>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</si>
  <si>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</si>
  <si>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</si>
  <si>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</si>
  <si>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</si>
  <si>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</si>
  <si>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</si>
  <si>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</si>
  <si>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</si>
  <si>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</si>
  <si>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</si>
  <si>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</si>
  <si>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</si>
  <si>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</si>
  <si>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</si>
  <si>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</si>
  <si>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</si>
  <si>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</si>
  <si>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</si>
  <si>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</si>
  <si>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</si>
  <si>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</si>
  <si>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</si>
  <si>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</si>
  <si>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</si>
  <si>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</si>
  <si>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</si>
  <si>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</si>
  <si>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</si>
  <si>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</si>
  <si>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</si>
  <si>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</si>
  <si>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</si>
  <si>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</si>
  <si>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</si>
  <si>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</si>
  <si>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</si>
  <si>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</si>
  <si>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</si>
  <si>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</si>
  <si>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</si>
  <si>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</si>
  <si>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</si>
  <si>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</si>
  <si>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</si>
  <si>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</si>
  <si>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</si>
  <si>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</si>
  <si>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</si>
  <si>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</si>
  <si>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</si>
  <si>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</si>
  <si>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</si>
  <si>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</si>
  <si>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</si>
  <si>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</si>
  <si>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</si>
  <si>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</si>
  <si>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</si>
  <si>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</si>
  <si>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</si>
  <si>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</si>
  <si>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</si>
  <si>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</si>
  <si>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</si>
  <si>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</si>
  <si>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</si>
  <si>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</si>
  <si>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</si>
  <si>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</si>
  <si>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</si>
  <si>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</si>
  <si>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</si>
  <si>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</si>
  <si>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</si>
  <si>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</si>
  <si>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</si>
  <si>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</si>
  <si>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</si>
  <si>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</si>
  <si>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</si>
  <si>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</si>
  <si>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</si>
  <si>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</si>
  <si>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</si>
  <si>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</si>
  <si>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</si>
  <si>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</si>
  <si>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</si>
  <si>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</si>
  <si>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</si>
  <si>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</si>
  <si>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</si>
  <si>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</si>
  <si>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</si>
  <si>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</si>
  <si>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</si>
  <si>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</si>
  <si>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</si>
  <si>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</si>
  <si>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</si>
  <si>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</si>
  <si>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</si>
  <si>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</si>
  <si>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</si>
  <si>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</si>
  <si>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</si>
  <si>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</si>
  <si>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</si>
  <si>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</si>
  <si>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</si>
  <si>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</si>
  <si>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</si>
  <si>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</si>
  <si>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</si>
  <si>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</si>
  <si>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</si>
  <si>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</si>
  <si>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</si>
  <si>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</si>
  <si>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</si>
  <si>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</si>
  <si>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</si>
  <si>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</si>
  <si>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</si>
  <si>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</si>
  <si>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</si>
  <si>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</si>
  <si>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</si>
  <si>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</si>
  <si>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</si>
  <si>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</si>
  <si>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</si>
  <si>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</si>
  <si>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</si>
  <si>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</si>
  <si>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</si>
  <si>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</si>
  <si>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</si>
  <si>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</si>
  <si>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</si>
  <si>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</si>
  <si>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</si>
  <si>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</si>
  <si>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</si>
  <si>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</si>
  <si>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</si>
  <si>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</si>
  <si>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</si>
  <si>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</si>
  <si>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</si>
  <si>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</si>
  <si>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</si>
  <si>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</si>
  <si>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</si>
  <si>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</si>
  <si>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</si>
  <si>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</si>
  <si>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</si>
  <si>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</si>
  <si>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</si>
  <si>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</si>
  <si>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</si>
  <si>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</si>
  <si>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</si>
  <si>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</si>
  <si>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</si>
  <si>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</si>
  <si>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</si>
  <si>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</si>
  <si>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</si>
  <si>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</si>
  <si>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</si>
  <si>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</si>
  <si>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</si>
  <si>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</si>
  <si>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</si>
  <si>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</si>
  <si>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</si>
  <si>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</si>
  <si>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</si>
  <si>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</si>
  <si>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</si>
  <si>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</si>
  <si>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</si>
  <si>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</si>
  <si>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</si>
  <si>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</si>
  <si>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</si>
  <si>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</si>
  <si>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</si>
  <si>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</si>
  <si>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</si>
  <si>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</si>
  <si>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</si>
  <si>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</si>
  <si>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</si>
  <si>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</si>
  <si>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</si>
  <si>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</si>
  <si>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</si>
  <si>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</si>
  <si>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</si>
  <si>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</si>
  <si>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</si>
  <si>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</si>
  <si>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</si>
  <si>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</si>
  <si>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</si>
  <si>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</si>
  <si>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</si>
  <si>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</si>
  <si>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</si>
  <si>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</si>
  <si>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</si>
  <si>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</si>
  <si>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</si>
  <si>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</si>
  <si>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</si>
  <si>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</si>
  <si>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</si>
  <si>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</si>
  <si>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</si>
  <si>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</si>
  <si>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</si>
  <si>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</si>
  <si>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</si>
  <si>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</si>
  <si>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</si>
  <si>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</si>
  <si>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</si>
  <si>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</si>
  <si>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</si>
  <si>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</si>
  <si>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</si>
  <si>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</si>
  <si>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</si>
  <si>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</si>
  <si>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</si>
  <si>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</si>
  <si>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</si>
  <si>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</si>
  <si>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</si>
  <si>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</si>
  <si>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</si>
  <si>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</si>
  <si>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</si>
  <si>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</si>
  <si>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</si>
  <si>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</si>
  <si>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</si>
  <si>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</si>
  <si>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</si>
  <si>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</si>
  <si>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</si>
  <si>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</si>
  <si>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</si>
  <si>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</si>
  <si>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</si>
  <si>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</si>
  <si>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</si>
  <si>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</si>
  <si>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</si>
  <si>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</si>
  <si>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</si>
  <si>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</si>
  <si>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</si>
  <si>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</si>
  <si>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</si>
  <si>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</si>
  <si>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</si>
  <si>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</si>
  <si>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</si>
  <si>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</si>
  <si>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</si>
  <si>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</si>
  <si>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</si>
  <si>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</si>
  <si>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</si>
  <si>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</si>
  <si>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</si>
  <si>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</si>
  <si>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</si>
  <si>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</si>
  <si>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</si>
  <si>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</si>
  <si>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</si>
  <si>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</si>
  <si>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</si>
  <si>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</si>
  <si>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</si>
  <si>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</si>
  <si>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</si>
  <si>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</si>
  <si>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</si>
  <si>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</si>
  <si>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</si>
  <si>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</si>
  <si>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</si>
  <si>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</si>
  <si>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</si>
  <si>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</si>
  <si>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</si>
  <si>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</si>
  <si>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</si>
  <si>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</si>
  <si>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</si>
  <si>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</si>
  <si>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</si>
  <si>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</si>
  <si>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</si>
  <si>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</si>
  <si>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</si>
  <si>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</si>
  <si>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</si>
  <si>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</si>
  <si>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</si>
  <si>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</si>
  <si>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</si>
  <si>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</si>
  <si>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</si>
  <si>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</si>
  <si>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</si>
  <si>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</si>
  <si>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</si>
  <si>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</si>
  <si>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</si>
  <si>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</si>
  <si>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</si>
  <si>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</si>
  <si>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</si>
  <si>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</si>
  <si>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</si>
  <si>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</si>
  <si>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</si>
  <si>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</si>
  <si>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</si>
  <si>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</si>
  <si>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</si>
  <si>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</si>
  <si>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</si>
  <si>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</si>
  <si>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</si>
  <si>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</si>
  <si>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</si>
  <si>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</si>
  <si>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</si>
  <si>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</si>
  <si>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</si>
  <si>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</si>
  <si>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</si>
  <si>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</si>
  <si>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</si>
  <si>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</si>
  <si>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</si>
  <si>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</si>
  <si>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</si>
  <si>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</si>
  <si>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</si>
  <si>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</si>
  <si>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</si>
  <si>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</si>
  <si>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</si>
  <si>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</si>
  <si>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</si>
  <si>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</si>
  <si>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</si>
  <si>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</si>
  <si>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</si>
  <si>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</si>
  <si>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</si>
  <si>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</si>
  <si>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</si>
  <si>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</si>
  <si>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</si>
  <si>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</si>
  <si>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</si>
  <si>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</si>
  <si>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</si>
  <si>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</si>
  <si>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</si>
  <si>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</si>
  <si>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</si>
  <si>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</si>
  <si>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</si>
  <si>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</si>
  <si>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</si>
  <si>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</si>
  <si>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</si>
  <si>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</si>
  <si>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</si>
  <si>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</si>
  <si>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</si>
  <si>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</si>
  <si>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</si>
  <si>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</si>
  <si>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</si>
  <si>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</si>
  <si>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</si>
  <si>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</si>
  <si>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</si>
  <si>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</si>
  <si>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</si>
  <si>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</si>
  <si>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</si>
  <si>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</si>
  <si>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</si>
  <si>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</si>
  <si>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</si>
  <si>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</si>
  <si>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</si>
  <si>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</si>
  <si>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</si>
  <si>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</si>
  <si>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</si>
  <si>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</si>
  <si>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</si>
  <si>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</si>
  <si>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</si>
  <si>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</si>
  <si>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</si>
  <si>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</si>
  <si>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</si>
  <si>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</si>
  <si>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</si>
  <si>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</si>
  <si>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</si>
  <si>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</si>
  <si>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</si>
  <si>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</si>
  <si>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</si>
  <si>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</si>
  <si>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</si>
  <si>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</si>
  <si>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</si>
  <si>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</si>
  <si>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</si>
  <si>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</si>
  <si>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</si>
  <si>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</si>
  <si>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</si>
  <si>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</si>
  <si>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</si>
  <si>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</si>
  <si>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</si>
  <si>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</si>
  <si>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</si>
  <si>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</si>
  <si>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</si>
  <si>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</si>
  <si>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</si>
  <si>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</si>
  <si>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</si>
  <si>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</si>
  <si>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</si>
  <si>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</si>
  <si>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</si>
  <si>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</si>
  <si>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</si>
  <si>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</si>
  <si>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</si>
  <si>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</si>
  <si>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</si>
  <si>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</si>
  <si>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</si>
  <si>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</si>
  <si>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</si>
  <si>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</si>
  <si>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</si>
  <si>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</si>
  <si>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</si>
  <si>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</si>
  <si>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</si>
  <si>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</si>
  <si>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</si>
  <si>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</si>
  <si>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</si>
  <si>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</si>
  <si>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</si>
  <si>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</si>
  <si>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</si>
  <si>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</si>
  <si>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</si>
  <si>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</si>
  <si>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</si>
  <si>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</si>
  <si>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</si>
  <si>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</si>
  <si>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</si>
  <si>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</si>
  <si>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</si>
  <si>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</si>
  <si>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</si>
  <si>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</si>
  <si>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</si>
  <si>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</si>
  <si>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</si>
  <si>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</si>
  <si>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</si>
  <si>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</si>
  <si>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</si>
  <si>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</si>
  <si>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</si>
  <si>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</si>
  <si>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</si>
  <si>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</si>
  <si>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</si>
  <si>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</si>
  <si>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</si>
  <si>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</si>
  <si>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</si>
  <si>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</si>
  <si>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</si>
  <si>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</si>
  <si>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</si>
  <si>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</si>
  <si>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</si>
  <si>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</si>
  <si>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</si>
  <si>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</si>
  <si>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</si>
  <si>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</si>
  <si>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</si>
  <si>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</si>
  <si>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</si>
  <si>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</si>
  <si>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</si>
  <si>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</si>
  <si>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</si>
  <si>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</si>
  <si>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</si>
  <si>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</si>
  <si>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</si>
  <si>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</si>
  <si>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</si>
  <si>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</si>
  <si>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</si>
  <si>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</si>
  <si>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</si>
  <si>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</si>
  <si>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</si>
  <si>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</si>
  <si>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</si>
  <si>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</si>
  <si>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</si>
  <si>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</si>
  <si>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</si>
  <si>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</si>
  <si>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</si>
  <si>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</si>
  <si>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</si>
  <si>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</si>
  <si>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</si>
  <si>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</si>
  <si>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</si>
  <si>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</si>
  <si>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</si>
  <si>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</si>
  <si>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</si>
  <si>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</si>
  <si>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</si>
  <si>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</si>
  <si>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</si>
  <si>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</si>
  <si>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</si>
  <si>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</si>
  <si>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</si>
  <si>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</si>
  <si>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</si>
  <si>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</si>
  <si>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</si>
  <si>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</si>
  <si>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</si>
  <si>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</si>
  <si>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</si>
  <si>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</si>
  <si>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</si>
  <si>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</si>
  <si>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</si>
  <si>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</si>
  <si>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</si>
  <si>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</si>
  <si>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</si>
  <si>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</si>
  <si>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</si>
  <si>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</si>
  <si>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</si>
  <si>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</si>
  <si>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</si>
  <si>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</si>
  <si>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</si>
  <si>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</si>
  <si>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</si>
  <si>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</si>
  <si>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</si>
  <si>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</si>
  <si>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</si>
  <si>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</si>
  <si>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</si>
  <si>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</si>
  <si>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</si>
  <si>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</si>
  <si>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</si>
  <si>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</si>
  <si>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</si>
  <si>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</si>
  <si>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</si>
  <si>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</si>
  <si>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</si>
  <si>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</si>
  <si>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</si>
  <si>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</si>
  <si>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</si>
  <si>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</si>
  <si>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</si>
  <si>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</si>
  <si>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</si>
  <si>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</si>
  <si>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</si>
  <si>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</si>
  <si>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</si>
  <si>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</si>
  <si>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</si>
  <si>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</si>
  <si>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</si>
  <si>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</si>
  <si>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</si>
  <si>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</si>
  <si>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</si>
  <si>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</si>
  <si>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</si>
  <si>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</si>
  <si>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</si>
  <si>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</si>
  <si>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</si>
  <si>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</si>
  <si>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</si>
  <si>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</si>
  <si>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</si>
  <si>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</si>
  <si>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</si>
  <si>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</si>
  <si>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</si>
  <si>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</si>
  <si>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</si>
  <si>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</si>
  <si>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</si>
  <si>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</si>
  <si>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</si>
  <si>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</si>
  <si>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</si>
  <si>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</si>
  <si>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</si>
  <si>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</si>
  <si>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</si>
  <si>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</si>
  <si>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</si>
  <si>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</si>
  <si>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</si>
  <si>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</si>
  <si>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</si>
  <si>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</si>
  <si>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</si>
  <si>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</si>
  <si>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</si>
  <si>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</si>
  <si>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</si>
  <si>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</si>
  <si>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</si>
  <si>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</si>
  <si>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</si>
  <si>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</si>
  <si>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</si>
  <si>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</si>
  <si>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</si>
  <si>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</si>
  <si>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</si>
  <si>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</si>
  <si>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</si>
  <si>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</si>
  <si>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</si>
  <si>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</si>
  <si>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</si>
  <si>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</si>
  <si>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</si>
  <si>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</si>
  <si>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</si>
  <si>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</si>
  <si>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</si>
  <si>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</si>
  <si>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</si>
  <si>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</si>
  <si>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</si>
  <si>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</si>
  <si>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</si>
  <si>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</si>
  <si>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</si>
  <si>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</si>
  <si>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</si>
  <si>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</si>
  <si>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</si>
  <si>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</si>
  <si>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</si>
  <si>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</si>
  <si>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</si>
  <si>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</si>
  <si>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</si>
  <si>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</si>
  <si>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</si>
  <si>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</si>
  <si>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</si>
  <si>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</si>
  <si>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</si>
  <si>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</si>
  <si>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</si>
  <si>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</si>
  <si>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</si>
  <si>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</si>
  <si>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</si>
  <si>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</si>
  <si>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</si>
  <si>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</si>
  <si>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</si>
  <si>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</si>
  <si>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</si>
  <si>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</si>
  <si>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</si>
  <si>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</si>
  <si>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</si>
  <si>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</si>
  <si>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</si>
  <si>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</si>
  <si>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</si>
  <si>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</si>
  <si>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</si>
  <si>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</si>
  <si>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</si>
  <si>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</si>
  <si>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</si>
  <si>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</si>
  <si>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</si>
  <si>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</si>
  <si>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</si>
  <si>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</si>
  <si>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</si>
  <si>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</si>
  <si>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</si>
  <si>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</si>
  <si>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</si>
  <si>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</si>
  <si>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</si>
  <si>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</si>
  <si>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</si>
  <si>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</si>
  <si>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</si>
  <si>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</si>
  <si>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</si>
  <si>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</si>
  <si>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</si>
  <si>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</si>
  <si>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</si>
  <si>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</si>
  <si>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</si>
  <si>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</si>
  <si>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</si>
  <si>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</si>
  <si>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</si>
  <si>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</si>
  <si>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</si>
  <si>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</si>
  <si>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</si>
  <si>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</si>
  <si>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</si>
  <si>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</si>
  <si>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</si>
  <si>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</si>
  <si>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</si>
  <si>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</si>
  <si>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</si>
  <si>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</si>
  <si>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</si>
  <si>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</si>
  <si>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</si>
  <si>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</si>
  <si>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</si>
  <si>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</si>
  <si>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</si>
  <si>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</si>
  <si>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</si>
  <si>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</si>
  <si>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</si>
  <si>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</si>
  <si>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</si>
  <si>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</si>
  <si>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</si>
  <si>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</si>
  <si>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</si>
  <si>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</si>
  <si>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</si>
  <si>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</si>
  <si>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</si>
  <si>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</si>
  <si>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</si>
  <si>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</si>
  <si>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</si>
  <si>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</si>
  <si>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</si>
  <si>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</si>
  <si>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</si>
  <si>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</si>
  <si>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</si>
  <si>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</si>
  <si>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</si>
  <si>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</si>
  <si>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</si>
  <si>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</si>
  <si>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</si>
  <si>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</si>
  <si>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</si>
  <si>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</si>
  <si>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</si>
  <si>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</si>
  <si>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</si>
  <si>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</si>
  <si>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</si>
  <si>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</si>
  <si>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</si>
  <si>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</si>
  <si>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</si>
  <si>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</si>
  <si>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</si>
  <si>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</si>
  <si>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</si>
  <si>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</si>
  <si>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</si>
  <si>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</si>
  <si>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</si>
  <si>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</si>
  <si>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</si>
  <si>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</si>
  <si>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</si>
  <si>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</si>
  <si>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</si>
  <si>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</si>
  <si>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</si>
  <si>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</si>
  <si>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</si>
  <si>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</si>
  <si>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</si>
  <si>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</si>
  <si>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</si>
  <si>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</si>
  <si>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</si>
  <si>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</si>
  <si>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</si>
  <si>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</si>
  <si>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</si>
  <si>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</si>
  <si>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</si>
  <si>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</si>
  <si>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</si>
  <si>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</si>
  <si>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</si>
  <si>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</si>
  <si>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</si>
  <si>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</si>
  <si>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</si>
  <si>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</si>
  <si>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</si>
  <si>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</si>
  <si>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</si>
  <si>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</si>
  <si>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</si>
  <si>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</si>
  <si>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</si>
  <si>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</si>
  <si>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</si>
  <si>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</si>
  <si>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</si>
  <si>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</si>
  <si>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</si>
  <si>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</si>
  <si>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</si>
  <si>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</si>
  <si>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</si>
  <si>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</si>
  <si>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</si>
  <si>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</si>
  <si>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</si>
  <si>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</si>
  <si>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</si>
  <si>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</si>
  <si>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</si>
  <si>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</si>
  <si>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</si>
  <si>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</si>
  <si>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</si>
  <si>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</si>
  <si>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</si>
  <si>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</si>
  <si>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</si>
  <si>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</si>
  <si>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</si>
  <si>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</si>
  <si>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</si>
  <si>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</si>
  <si>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</si>
  <si>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</si>
  <si>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</si>
  <si>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</si>
  <si>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</si>
  <si>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</si>
  <si>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</si>
  <si>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</si>
  <si>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</si>
  <si>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</si>
  <si>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</si>
  <si>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</si>
  <si>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</si>
  <si>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</si>
  <si>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</si>
  <si>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</si>
  <si>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</si>
  <si>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</si>
  <si>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</si>
  <si>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</si>
  <si>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</si>
  <si>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</si>
  <si>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</si>
  <si>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</si>
  <si>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</si>
  <si>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</si>
  <si>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</si>
  <si>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</si>
  <si>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</si>
  <si>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</si>
  <si>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</si>
  <si>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</si>
  <si>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</si>
  <si>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</si>
  <si>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</si>
  <si>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</si>
  <si>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</si>
  <si>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</si>
  <si>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</si>
  <si>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</si>
  <si>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</si>
  <si>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</si>
  <si>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</si>
  <si>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</si>
  <si>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</si>
  <si>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</si>
  <si>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</si>
  <si>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</si>
  <si>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</si>
  <si>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</si>
  <si>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</si>
  <si>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</si>
  <si>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</si>
  <si>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</si>
  <si>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</si>
  <si>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</si>
  <si>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</si>
  <si>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</si>
  <si>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</si>
  <si>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</si>
  <si>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</si>
  <si>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</si>
  <si>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</si>
  <si>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</si>
  <si>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</si>
  <si>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</si>
  <si>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</si>
  <si>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</si>
  <si>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</si>
  <si>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</si>
  <si>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</si>
  <si>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</si>
  <si>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</si>
  <si>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</si>
  <si>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</si>
  <si>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</si>
  <si>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</si>
  <si>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</si>
  <si>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</si>
  <si>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</si>
  <si>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</si>
  <si>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</si>
  <si>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</si>
  <si>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</si>
  <si>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</si>
  <si>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</si>
  <si>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</si>
  <si>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</si>
  <si>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</si>
  <si>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</si>
  <si>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</si>
  <si>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</si>
  <si>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</si>
  <si>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</si>
  <si>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</si>
  <si>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</si>
  <si>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</si>
  <si>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</si>
  <si>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</si>
  <si>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</si>
  <si>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</si>
  <si>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</si>
  <si>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</si>
  <si>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</si>
  <si>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</si>
  <si>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</si>
  <si>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</si>
  <si>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</si>
  <si>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</si>
  <si>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</si>
  <si>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</si>
  <si>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</si>
  <si>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</si>
  <si>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</si>
  <si>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</si>
  <si>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</si>
  <si>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</si>
  <si>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</si>
  <si>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</si>
  <si>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</si>
  <si>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</si>
  <si>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</si>
  <si>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</si>
  <si>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</si>
  <si>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</si>
  <si>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</si>
  <si>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</si>
  <si>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</si>
  <si>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</si>
  <si>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</si>
  <si>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</si>
  <si>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</si>
  <si>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</si>
  <si>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</si>
  <si>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</si>
  <si>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</si>
  <si>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</si>
  <si>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</si>
  <si>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</si>
  <si>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</si>
  <si>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</si>
  <si>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</si>
  <si>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</si>
  <si>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</si>
  <si>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</si>
  <si>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</si>
  <si>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</si>
  <si>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</si>
  <si>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</si>
  <si>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</si>
  <si>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</si>
  <si>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</si>
  <si>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</si>
  <si>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</si>
  <si>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</si>
  <si>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</si>
  <si>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</si>
  <si>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</si>
  <si>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</si>
  <si>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</si>
  <si>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</si>
  <si>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</si>
  <si>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</si>
  <si>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</si>
  <si>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</si>
  <si>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</si>
  <si>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</si>
  <si>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</si>
  <si>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</si>
  <si>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</si>
  <si>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</si>
  <si>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</si>
  <si>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</si>
  <si>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</si>
  <si>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</si>
  <si>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</si>
  <si>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</si>
  <si>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</si>
  <si>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</si>
  <si>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</si>
  <si>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</si>
  <si>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</si>
  <si>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</si>
  <si>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</si>
  <si>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</si>
  <si>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</si>
  <si>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</si>
  <si>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</si>
  <si>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</si>
  <si>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</si>
  <si>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</si>
  <si>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</si>
  <si>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</si>
  <si>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</si>
  <si>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</si>
  <si>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</si>
  <si>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</si>
  <si>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</si>
  <si>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</si>
  <si>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</si>
  <si>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</si>
  <si>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</si>
  <si>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</si>
  <si>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</si>
  <si>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</si>
  <si>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</si>
  <si>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</si>
  <si>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</si>
  <si>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</si>
  <si>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</si>
  <si>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</si>
  <si>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</si>
  <si>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</si>
  <si>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</si>
  <si>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</si>
  <si>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</si>
  <si>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</si>
  <si>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</si>
  <si>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</si>
  <si>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</si>
  <si>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</si>
  <si>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</si>
  <si>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</si>
  <si>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</si>
  <si>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</si>
  <si>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</si>
  <si>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</si>
  <si>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</si>
  <si>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</si>
  <si>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</si>
  <si>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</si>
  <si>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</si>
  <si>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</si>
  <si>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</si>
  <si>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</si>
  <si>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</si>
  <si>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</si>
  <si>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</si>
  <si>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</si>
  <si>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</si>
  <si>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</si>
  <si>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</si>
  <si>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</si>
  <si>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</si>
  <si>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</si>
  <si>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</si>
  <si>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</si>
  <si>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</si>
  <si>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</si>
  <si>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</si>
  <si>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</si>
  <si>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</si>
  <si>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</si>
  <si>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</si>
  <si>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</si>
  <si>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</si>
  <si>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</si>
  <si>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</si>
  <si>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</si>
  <si>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</si>
  <si>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</si>
  <si>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</si>
  <si>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</si>
  <si>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</si>
  <si>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</si>
  <si>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</si>
  <si>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</si>
  <si>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</si>
  <si>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</si>
  <si>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</si>
  <si>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</si>
  <si>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</si>
  <si>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</si>
  <si>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</si>
  <si>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</si>
  <si>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</si>
  <si>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</si>
  <si>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</si>
  <si>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</si>
  <si>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</si>
  <si>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</si>
  <si>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</si>
  <si>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</si>
  <si>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</si>
  <si>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</si>
  <si>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</si>
  <si>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</si>
  <si>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</si>
  <si>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</si>
  <si>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</si>
  <si>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</si>
  <si>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</si>
  <si>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</si>
  <si>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</si>
  <si>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</si>
  <si>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</si>
  <si>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</si>
  <si>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</si>
  <si>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</si>
  <si>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</si>
  <si>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</si>
  <si>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</si>
  <si>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</si>
  <si>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</si>
  <si>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</si>
  <si>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</si>
  <si>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</si>
  <si>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</si>
  <si>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</si>
  <si>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</si>
  <si>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</si>
  <si>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</si>
  <si>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</si>
  <si>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</si>
  <si>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</si>
  <si>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</si>
  <si>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</si>
  <si>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</si>
  <si>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</si>
  <si>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</si>
  <si>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</si>
  <si>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</si>
  <si>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</si>
  <si>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</si>
  <si>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</si>
  <si>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</si>
  <si>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</si>
  <si>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</si>
  <si>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</si>
  <si>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</si>
  <si>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</si>
  <si>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</si>
  <si>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</si>
  <si>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</si>
  <si>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</si>
  <si>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</si>
  <si>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</si>
  <si>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</si>
  <si>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</si>
  <si>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</si>
  <si>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</si>
  <si>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</si>
  <si>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</si>
  <si>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</si>
  <si>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</si>
  <si>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</si>
  <si>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</si>
  <si>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</si>
  <si>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</si>
  <si>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</si>
  <si>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</si>
  <si>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</si>
  <si>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</si>
  <si>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</si>
  <si>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</si>
  <si>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</si>
  <si>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</si>
  <si>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</si>
  <si>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</si>
  <si>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</si>
  <si>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</si>
  <si>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</si>
  <si>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</si>
  <si>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</si>
  <si>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</si>
  <si>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</si>
  <si>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</si>
  <si>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</si>
  <si>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</si>
  <si>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</si>
  <si>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</si>
  <si>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</si>
  <si>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</si>
  <si>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</si>
  <si>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</si>
  <si>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</si>
  <si>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</si>
  <si>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</si>
  <si>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</si>
  <si>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</si>
  <si>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</si>
  <si>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</si>
  <si>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</si>
  <si>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</si>
  <si>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</si>
  <si>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</si>
  <si>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</si>
  <si>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</si>
  <si>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</si>
  <si>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</si>
  <si>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</si>
  <si>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</si>
  <si>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</si>
  <si>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</si>
  <si>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</si>
  <si>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</si>
  <si>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</si>
  <si>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</si>
  <si>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</si>
  <si>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</si>
  <si>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</si>
  <si>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</si>
  <si>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</si>
  <si>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</si>
  <si>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</si>
  <si>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</si>
  <si>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</si>
  <si>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</si>
  <si>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</si>
  <si>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</si>
  <si>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</si>
  <si>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</si>
  <si>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</si>
  <si>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</si>
  <si>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</si>
  <si>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</si>
  <si>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</si>
  <si>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</si>
  <si>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</si>
  <si>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</si>
  <si>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</si>
  <si>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</si>
  <si>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</si>
  <si>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</si>
  <si>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</si>
  <si>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</si>
  <si>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</si>
  <si>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</si>
  <si>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</si>
  <si>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</si>
  <si>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</si>
  <si>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</si>
  <si>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</si>
  <si>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</si>
  <si>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</si>
  <si>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</si>
  <si>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</si>
  <si>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</si>
  <si>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</si>
  <si>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</si>
  <si>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</si>
  <si>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</si>
  <si>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</si>
  <si>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</si>
  <si>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</si>
  <si>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</si>
  <si>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</si>
  <si>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</si>
  <si>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</si>
  <si>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</si>
  <si>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</si>
  <si>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</si>
  <si>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</si>
  <si>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</si>
  <si>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</si>
  <si>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</si>
  <si>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</si>
  <si>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</si>
  <si>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</si>
  <si>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</si>
  <si>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</si>
  <si>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</si>
  <si>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</si>
  <si>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</si>
  <si>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</si>
  <si>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</si>
  <si>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</si>
  <si>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</si>
  <si>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</si>
  <si>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</si>
  <si>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</si>
  <si>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</si>
  <si>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</si>
  <si>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</si>
  <si>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</si>
  <si>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</si>
  <si>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</si>
  <si>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</si>
  <si>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</si>
  <si>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</si>
  <si>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</si>
  <si>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</si>
  <si>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</si>
  <si>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</si>
  <si>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</si>
  <si>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</si>
  <si>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</si>
  <si>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</si>
  <si>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</si>
  <si>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</si>
  <si>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</si>
  <si>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</si>
  <si>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</si>
  <si>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</si>
  <si>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</si>
  <si>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</si>
  <si>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</si>
  <si>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</si>
  <si>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</si>
  <si>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</si>
  <si>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</si>
  <si>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</si>
  <si>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</si>
  <si>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</si>
  <si>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</si>
  <si>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</si>
  <si>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</si>
  <si>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</si>
  <si>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</si>
  <si>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</si>
  <si>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</si>
  <si>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</si>
  <si>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</si>
  <si>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</si>
  <si>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</si>
  <si>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</si>
  <si>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</si>
  <si>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</si>
  <si>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</si>
  <si>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</si>
  <si>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</si>
  <si>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</si>
  <si>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</si>
  <si>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</si>
  <si>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</si>
  <si>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</si>
  <si>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</si>
  <si>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</si>
  <si>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</si>
  <si>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</si>
  <si>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</si>
  <si>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</si>
  <si>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</si>
  <si>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</si>
  <si>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</si>
  <si>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</si>
  <si>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</si>
  <si>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</si>
  <si>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</si>
  <si>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</si>
  <si>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</si>
  <si>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</si>
  <si>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</si>
  <si>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</si>
  <si>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</si>
  <si>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</si>
  <si>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</si>
  <si>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</si>
  <si>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</si>
  <si>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</si>
  <si>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</si>
  <si>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</si>
  <si>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</si>
  <si>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</si>
  <si>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</si>
  <si>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</si>
  <si>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</si>
  <si>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</si>
  <si>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</si>
  <si>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</si>
  <si>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</si>
  <si>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</si>
  <si>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</si>
  <si>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</si>
  <si>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</si>
  <si>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</si>
  <si>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</si>
  <si>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</si>
  <si>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</si>
  <si>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</si>
  <si>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</si>
  <si>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</si>
  <si>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</si>
  <si>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</si>
  <si>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</si>
  <si>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</si>
  <si>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</si>
  <si>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</si>
  <si>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</si>
  <si>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</si>
  <si>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</si>
  <si>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</si>
  <si>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</si>
  <si>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</si>
  <si>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</si>
  <si>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</si>
  <si>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</si>
  <si>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</si>
  <si>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</si>
  <si>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</si>
  <si>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</si>
  <si>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</si>
  <si>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</si>
  <si>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</si>
  <si>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</si>
  <si>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</si>
  <si>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</si>
  <si>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</si>
  <si>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</si>
  <si>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</si>
  <si>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</si>
  <si>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</si>
  <si>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</si>
  <si>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</si>
  <si>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</si>
  <si>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</si>
  <si>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</si>
  <si>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</si>
  <si>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</si>
  <si>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</si>
  <si>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</si>
  <si>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</si>
  <si>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</si>
  <si>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</si>
  <si>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</si>
  <si>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</si>
  <si>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</si>
  <si>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</si>
  <si>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</si>
  <si>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</si>
  <si>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</si>
  <si>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</si>
  <si>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</si>
  <si>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</si>
  <si>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</si>
  <si>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</si>
  <si>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</si>
  <si>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</si>
  <si>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</si>
  <si>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</si>
  <si>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</si>
  <si>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</si>
  <si>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</si>
  <si>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</si>
  <si>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</si>
  <si>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</si>
  <si>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</si>
  <si>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</si>
  <si>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</si>
  <si>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</si>
  <si>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</si>
  <si>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</si>
  <si>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</si>
  <si>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</si>
  <si>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</si>
  <si>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</si>
  <si>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</si>
  <si>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</si>
  <si>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</si>
  <si>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</si>
  <si>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</si>
  <si>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</si>
  <si>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</si>
  <si>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</si>
  <si>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</si>
  <si>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</si>
  <si>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</si>
  <si>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</si>
  <si>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</si>
  <si>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</si>
  <si>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</si>
  <si>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</si>
  <si>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</si>
  <si>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</si>
  <si>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</si>
  <si>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</si>
  <si>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</si>
  <si>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</si>
  <si>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</si>
  <si>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</si>
  <si>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</si>
  <si>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</si>
  <si>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</si>
  <si>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</si>
  <si>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</si>
  <si>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</si>
  <si>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</si>
  <si>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</si>
  <si>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</si>
  <si>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</si>
  <si>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</si>
  <si>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</si>
  <si>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</si>
  <si>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</si>
  <si>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</si>
  <si>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</si>
  <si>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</si>
  <si>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</si>
  <si>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</si>
  <si>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</si>
  <si>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</si>
  <si>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</si>
  <si>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</si>
  <si>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</si>
  <si>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</si>
  <si>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</si>
  <si>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</si>
  <si>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</si>
  <si>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</si>
  <si>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</si>
  <si>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</si>
  <si>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</si>
  <si>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</si>
  <si>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</si>
  <si>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</si>
  <si>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</si>
  <si>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</si>
  <si>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</si>
  <si>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</si>
  <si>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</si>
  <si>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</si>
  <si>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</si>
  <si>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</si>
  <si>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</si>
  <si>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</si>
  <si>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</si>
  <si>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</si>
  <si>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</si>
  <si>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</si>
  <si>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</si>
  <si>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</si>
  <si>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</si>
  <si>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</si>
  <si>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</si>
  <si>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</si>
  <si>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</si>
  <si>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</si>
  <si>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</si>
  <si>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</si>
  <si>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</si>
  <si>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</si>
  <si>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</si>
  <si>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</si>
  <si>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</si>
  <si>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</si>
  <si>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</si>
  <si>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</si>
  <si>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</si>
  <si>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</si>
  <si>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</si>
  <si>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</si>
  <si>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</si>
  <si>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</si>
  <si>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</si>
  <si>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</si>
  <si>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</si>
  <si>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</si>
  <si>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</si>
  <si>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</si>
  <si>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</si>
  <si>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</si>
  <si>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</si>
  <si>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</si>
  <si>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</si>
  <si>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</si>
  <si>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</si>
  <si>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</si>
  <si>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</si>
  <si>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</si>
  <si>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</si>
  <si>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</si>
  <si>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</si>
  <si>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</si>
  <si>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</si>
  <si>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</si>
  <si>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</si>
  <si>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</si>
  <si>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</si>
  <si>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</si>
  <si>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</si>
  <si>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</si>
  <si>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</si>
  <si>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</si>
  <si>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</si>
  <si>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</si>
  <si>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</si>
  <si>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</si>
  <si>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</si>
  <si>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</si>
  <si>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</si>
  <si>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</si>
  <si>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</si>
  <si>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</si>
  <si>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</si>
  <si>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</si>
  <si>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</si>
  <si>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</si>
  <si>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</si>
  <si>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</si>
  <si>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</si>
  <si>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</si>
  <si>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</si>
  <si>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</si>
  <si>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</si>
  <si>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</si>
  <si>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</si>
  <si>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</si>
  <si>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</si>
  <si>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</si>
  <si>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</si>
  <si>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</si>
  <si>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</si>
  <si>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</si>
  <si>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</si>
  <si>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</si>
  <si>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</si>
  <si>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</si>
  <si>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</si>
  <si>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</si>
  <si>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</si>
  <si>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</si>
  <si>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</si>
  <si>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</si>
  <si>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</si>
  <si>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</si>
  <si>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</si>
  <si>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</si>
  <si>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</si>
  <si>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</si>
  <si>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</si>
  <si>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</si>
  <si>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</si>
  <si>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</si>
  <si>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</si>
  <si>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</si>
  <si>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</si>
  <si>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</si>
  <si>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</si>
  <si>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</si>
  <si>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</si>
  <si>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</si>
  <si>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</si>
  <si>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</si>
  <si>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</si>
  <si>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</si>
  <si>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</si>
  <si>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</si>
  <si>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</si>
  <si>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</si>
  <si>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</si>
  <si>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</si>
  <si>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</si>
  <si>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</si>
  <si>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</si>
  <si>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</si>
  <si>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</si>
  <si>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</si>
  <si>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</si>
  <si>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</si>
  <si>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</si>
  <si>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</si>
  <si>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</si>
  <si>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</si>
  <si>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</si>
  <si>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</si>
  <si>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</si>
  <si>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</si>
  <si>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</si>
  <si>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</si>
  <si>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</si>
  <si>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</si>
  <si>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</si>
  <si>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</si>
  <si>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</si>
  <si>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</si>
  <si>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</si>
  <si>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</si>
  <si>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</si>
  <si>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</si>
  <si>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</si>
  <si>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</si>
  <si>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</si>
  <si>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</si>
  <si>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</si>
  <si>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</si>
  <si>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</si>
  <si>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</si>
  <si>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</si>
  <si>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</si>
  <si>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</si>
  <si>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</si>
  <si>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</si>
  <si>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</si>
  <si>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</si>
  <si>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</si>
  <si>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</si>
  <si>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</si>
  <si>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</si>
  <si>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</si>
  <si>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</si>
  <si>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</si>
  <si>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</si>
  <si>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</si>
  <si>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</si>
  <si>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</si>
  <si>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</si>
  <si>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</si>
  <si>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</si>
  <si>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</si>
  <si>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</si>
  <si>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</si>
  <si>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</si>
  <si>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</si>
  <si>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</si>
  <si>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</si>
  <si>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</si>
  <si>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</si>
  <si>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</si>
  <si>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</si>
  <si>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</si>
  <si>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</si>
  <si>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</si>
  <si>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</si>
  <si>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</si>
  <si>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</si>
  <si>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</si>
  <si>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</si>
  <si>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</si>
  <si>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</si>
  <si>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</si>
  <si>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</si>
  <si>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</si>
  <si>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</si>
  <si>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</si>
  <si>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</si>
  <si>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</si>
  <si>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</si>
  <si>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</si>
  <si>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</si>
  <si>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</si>
  <si>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</si>
  <si>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</si>
  <si>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</si>
  <si>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</si>
  <si>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</si>
  <si>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</si>
  <si>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</si>
  <si>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</si>
  <si>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</si>
  <si>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</si>
  <si>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</si>
  <si>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</si>
  <si>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</si>
  <si>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</si>
  <si>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</si>
  <si>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</si>
  <si>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</si>
  <si>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</si>
  <si>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</si>
  <si>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</si>
  <si>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</si>
  <si>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</si>
  <si>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</si>
  <si>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</si>
  <si>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</si>
  <si>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</si>
  <si>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</si>
  <si>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</si>
  <si>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</si>
  <si>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</si>
  <si>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</si>
  <si>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</si>
  <si>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</si>
  <si>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</si>
  <si>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</si>
  <si>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</si>
  <si>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</si>
  <si>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</si>
  <si>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</si>
  <si>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</si>
  <si>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</si>
  <si>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</si>
  <si>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</si>
  <si>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</si>
  <si>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</si>
  <si>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</si>
  <si>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</si>
  <si>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</si>
  <si>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</si>
  <si>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</si>
  <si>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</si>
  <si>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</si>
  <si>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</si>
  <si>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</si>
  <si>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</si>
  <si>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</si>
  <si>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</si>
  <si>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</si>
  <si>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</si>
  <si>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</si>
  <si>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</si>
  <si>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</si>
  <si>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</si>
  <si>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</si>
  <si>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</si>
  <si>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</si>
  <si>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</si>
  <si>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</si>
  <si>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</si>
  <si>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</si>
  <si>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</si>
  <si>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</si>
  <si>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</si>
  <si>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</si>
  <si>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</si>
  <si>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</si>
  <si>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</si>
  <si>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</si>
  <si>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</si>
  <si>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</si>
  <si>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</si>
  <si>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</si>
  <si>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</si>
  <si>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</si>
  <si>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</si>
  <si>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</si>
  <si>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</si>
  <si>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</si>
  <si>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</si>
  <si>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</si>
  <si>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</si>
  <si>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</si>
  <si>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</si>
  <si>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</si>
  <si>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</si>
  <si>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</si>
  <si>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</si>
  <si>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</si>
  <si>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</si>
  <si>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</si>
  <si>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</si>
  <si>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</si>
  <si>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</si>
  <si>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</si>
  <si>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</si>
  <si>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</si>
  <si>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</si>
  <si>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</si>
  <si>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</si>
  <si>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</si>
  <si>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</si>
  <si>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</si>
  <si>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</si>
  <si>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</si>
  <si>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</si>
  <si>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</si>
  <si>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</si>
  <si>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</si>
  <si>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</si>
  <si>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</si>
  <si>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</si>
  <si>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</si>
  <si>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</si>
  <si>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</si>
  <si>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</si>
  <si>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</si>
  <si>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</si>
  <si>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</si>
  <si>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</si>
  <si>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</si>
  <si>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</si>
  <si>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</si>
  <si>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</si>
  <si>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</si>
  <si>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</si>
  <si>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</si>
  <si>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</si>
  <si>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</si>
  <si>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</si>
  <si>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</si>
  <si>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</si>
  <si>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</si>
  <si>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</si>
  <si>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</si>
  <si>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</si>
  <si>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</si>
  <si>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</si>
  <si>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</si>
  <si>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</si>
  <si>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</si>
  <si>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</si>
  <si>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</si>
  <si>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</si>
  <si>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</si>
  <si>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</si>
  <si>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</si>
  <si>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</si>
  <si>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</si>
  <si>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</si>
  <si>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</si>
  <si>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</si>
  <si>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</si>
  <si>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</si>
  <si>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</si>
  <si>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</si>
  <si>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</si>
  <si>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</si>
  <si>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</si>
  <si>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</si>
  <si>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</si>
  <si>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</si>
  <si>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</si>
  <si>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</si>
  <si>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</si>
  <si>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</si>
  <si>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</si>
  <si>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</si>
  <si>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</si>
  <si>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</si>
  <si>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</si>
  <si>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</si>
  <si>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</si>
  <si>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</si>
  <si>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</si>
  <si>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</si>
  <si>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</si>
  <si>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</si>
  <si>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</si>
  <si>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</si>
  <si>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</si>
  <si>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</si>
  <si>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</si>
  <si>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</si>
  <si>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</si>
  <si>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</si>
  <si>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</si>
  <si>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</si>
  <si>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</si>
  <si>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</si>
  <si>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</si>
  <si>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</si>
  <si>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</si>
  <si>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</si>
  <si>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</si>
  <si>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</si>
  <si>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</si>
  <si>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</si>
  <si>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</si>
  <si>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</si>
  <si>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</si>
  <si>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</si>
  <si>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</si>
  <si>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</si>
  <si>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</si>
  <si>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</si>
  <si>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</si>
  <si>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</si>
  <si>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</si>
  <si>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</si>
  <si>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</si>
  <si>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</si>
  <si>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</si>
  <si>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</si>
  <si>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</si>
  <si>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</si>
  <si>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</si>
  <si>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</si>
  <si>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</si>
  <si>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</si>
  <si>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</si>
  <si>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</si>
  <si>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</si>
  <si>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</si>
  <si>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</si>
  <si>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</si>
  <si>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</si>
  <si>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</si>
  <si>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</si>
  <si>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</si>
  <si>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</si>
  <si>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</si>
  <si>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</si>
  <si>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</si>
  <si>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</si>
  <si>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</si>
  <si>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</si>
  <si>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</si>
  <si>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</si>
  <si>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</si>
  <si>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</si>
  <si>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</si>
  <si>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</si>
  <si>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</si>
  <si>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</si>
  <si>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</si>
  <si>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</si>
  <si>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</si>
  <si>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</si>
  <si>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</si>
  <si>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</si>
  <si>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</si>
  <si>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</si>
  <si>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</si>
  <si>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</si>
  <si>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</si>
  <si>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</si>
  <si>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</si>
  <si>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</si>
  <si>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</si>
  <si>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</si>
  <si>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</si>
  <si>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</si>
  <si>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</si>
  <si>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</si>
  <si>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</si>
  <si>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</si>
  <si>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</si>
  <si>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</si>
  <si>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</si>
  <si>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</si>
  <si>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</si>
  <si>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</si>
  <si>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</si>
  <si>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</si>
  <si>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</si>
  <si>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</si>
  <si>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</si>
  <si>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</si>
  <si>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</si>
  <si>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</si>
  <si>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</si>
  <si>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</si>
  <si>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</si>
  <si>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</si>
  <si>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</si>
  <si>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</si>
  <si>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</si>
  <si>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</si>
  <si>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</si>
  <si>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</si>
  <si>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</si>
  <si>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</si>
  <si>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</si>
  <si>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</si>
  <si>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</si>
  <si>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</si>
  <si>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</si>
  <si>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</si>
  <si>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</si>
  <si>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</si>
  <si>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</si>
  <si>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</si>
  <si>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</si>
  <si>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</si>
  <si>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</si>
  <si>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</si>
  <si>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</si>
  <si>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</si>
  <si>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</si>
  <si>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</si>
  <si>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</si>
  <si>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</si>
  <si>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</si>
  <si>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</si>
  <si>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</si>
  <si>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</si>
  <si>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</si>
  <si>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</si>
  <si>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</si>
  <si>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</si>
  <si>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</si>
  <si>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</si>
  <si>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</si>
  <si>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</si>
  <si>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</si>
  <si>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</si>
  <si>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</si>
  <si>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</si>
  <si>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</si>
  <si>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</si>
  <si>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</si>
  <si>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</si>
  <si>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</si>
  <si>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</si>
  <si>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</si>
  <si>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</si>
  <si>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</si>
  <si>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</si>
  <si>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</si>
  <si>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</si>
  <si>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</si>
  <si>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</si>
  <si>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</si>
  <si>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</si>
  <si>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</si>
  <si>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</si>
  <si>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</si>
  <si>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</si>
  <si>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</si>
  <si>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</si>
  <si>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</si>
  <si>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</si>
  <si>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</si>
  <si>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</si>
  <si>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</si>
  <si>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</si>
  <si>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</si>
  <si>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</si>
  <si>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</si>
  <si>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</si>
  <si>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</si>
  <si>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</si>
  <si>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</si>
  <si>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</si>
  <si>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</si>
  <si>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</si>
  <si>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</si>
  <si>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</si>
  <si>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</si>
  <si>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</si>
  <si>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</si>
  <si>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</si>
  <si>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</si>
  <si>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</si>
  <si>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</si>
  <si>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</si>
  <si>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</si>
  <si>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</si>
  <si>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</si>
  <si>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</si>
  <si>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</si>
  <si>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</si>
  <si>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</si>
  <si>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</si>
  <si>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</si>
  <si>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</si>
  <si>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</si>
  <si>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</si>
  <si>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</si>
  <si>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</si>
  <si>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</si>
  <si>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</si>
  <si>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</si>
  <si>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</si>
  <si>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</si>
  <si>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</si>
  <si>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</si>
  <si>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</si>
  <si>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</si>
  <si>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</si>
  <si>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</si>
  <si>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</si>
  <si>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</si>
  <si>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</si>
  <si>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</si>
  <si>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</si>
  <si>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</si>
  <si>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</si>
  <si>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</si>
  <si>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</si>
  <si>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</si>
  <si>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</si>
  <si>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</si>
  <si>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</si>
  <si>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</si>
  <si>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</si>
  <si>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</si>
  <si>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</si>
  <si>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</si>
  <si>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</si>
  <si>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</si>
  <si>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</si>
  <si>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</si>
  <si>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</si>
  <si>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</si>
  <si>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</si>
  <si>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</si>
  <si>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</si>
  <si>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</si>
  <si>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</si>
  <si>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</si>
  <si>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</si>
  <si>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</si>
  <si>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</si>
  <si>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</si>
  <si>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</si>
  <si>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</si>
  <si>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</si>
  <si>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</si>
  <si>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</si>
  <si>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</si>
  <si>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</si>
  <si>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</si>
  <si>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</si>
  <si>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</si>
  <si>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</si>
  <si>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</si>
  <si>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</si>
  <si>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</si>
  <si>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</si>
  <si>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</si>
  <si>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</si>
  <si>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</si>
  <si>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</si>
  <si>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</si>
  <si>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</si>
  <si>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</si>
  <si>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</si>
  <si>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</si>
  <si>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</si>
  <si>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</si>
  <si>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</si>
  <si>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</si>
  <si>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</si>
  <si>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</si>
  <si>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</si>
  <si>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</si>
  <si>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</si>
  <si>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</si>
  <si>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</si>
  <si>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</si>
  <si>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</si>
  <si>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</si>
  <si>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</si>
  <si>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</si>
  <si>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</si>
  <si>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</si>
  <si>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</si>
  <si>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</si>
  <si>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</si>
  <si>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</si>
  <si>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</si>
  <si>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</si>
  <si>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</si>
  <si>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</si>
  <si>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</si>
  <si>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</si>
  <si>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</si>
  <si>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</si>
  <si>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</si>
  <si>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</si>
  <si>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</si>
  <si>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</si>
  <si>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</si>
  <si>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</si>
  <si>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</si>
  <si>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</si>
  <si>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</si>
  <si>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</si>
  <si>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</si>
  <si>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</si>
  <si>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</si>
  <si>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</si>
  <si>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</si>
  <si>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</si>
  <si>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</si>
  <si>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</si>
  <si>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</si>
  <si>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</si>
  <si>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</si>
  <si>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</si>
  <si>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</si>
  <si>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</si>
  <si>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</si>
  <si>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</si>
  <si>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</si>
  <si>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</si>
  <si>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</si>
  <si>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</si>
  <si>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</si>
  <si>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</si>
  <si>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</si>
  <si>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</si>
  <si>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</si>
  <si>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</si>
  <si>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</si>
  <si>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</si>
  <si>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</si>
  <si>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</si>
  <si>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</si>
  <si>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</si>
  <si>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</si>
  <si>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</si>
  <si>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</si>
  <si>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</si>
  <si>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</si>
  <si>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</si>
  <si>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</si>
  <si>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</si>
  <si>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</si>
  <si>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</si>
  <si>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</si>
  <si>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</si>
  <si>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</si>
  <si>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</si>
  <si>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</si>
  <si>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</si>
  <si>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</si>
  <si>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</si>
  <si>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</si>
  <si>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</si>
  <si>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</si>
  <si>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</si>
  <si>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</si>
  <si>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</si>
  <si>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</si>
  <si>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</si>
  <si>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</si>
  <si>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</si>
  <si>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</si>
  <si>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</si>
  <si>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</si>
  <si>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</si>
  <si>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</si>
  <si>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</si>
  <si>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</si>
  <si>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</si>
  <si>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</si>
  <si>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</si>
  <si>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</si>
  <si>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</si>
  <si>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</si>
  <si>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</si>
  <si>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</si>
  <si>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</si>
  <si>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</si>
  <si>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</si>
  <si>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</si>
  <si>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</si>
  <si>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</si>
  <si>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</si>
  <si>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</si>
  <si>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</si>
  <si>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</si>
  <si>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</si>
  <si>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</si>
  <si>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</si>
  <si>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</si>
  <si>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</si>
  <si>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</si>
  <si>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</si>
  <si>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</si>
  <si>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</si>
  <si>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</si>
  <si>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</si>
  <si>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</si>
  <si>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</si>
  <si>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</si>
  <si>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</si>
  <si>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</si>
  <si>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</si>
  <si>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</si>
  <si>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</si>
  <si>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</si>
  <si>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</si>
  <si>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</si>
  <si>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</si>
  <si>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</si>
  <si>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</si>
  <si>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</si>
  <si>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</si>
  <si>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</si>
  <si>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</si>
  <si>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</si>
  <si>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</si>
  <si>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</si>
  <si>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</si>
  <si>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</si>
  <si>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</si>
  <si>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</si>
  <si>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</si>
  <si>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</si>
  <si>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</si>
  <si>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</si>
  <si>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</si>
  <si>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</si>
  <si>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</si>
  <si>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</si>
  <si>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</si>
  <si>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</si>
  <si>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</si>
  <si>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</si>
  <si>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</si>
  <si>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</si>
  <si>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</si>
  <si>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</si>
  <si>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</si>
  <si>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</si>
  <si>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</si>
  <si>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</si>
  <si>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</si>
  <si>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</si>
  <si>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</si>
  <si>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</si>
  <si>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</si>
  <si>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</si>
  <si>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</si>
  <si>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</si>
  <si>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</si>
  <si>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</si>
  <si>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</si>
  <si>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</si>
  <si>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</si>
  <si>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</si>
  <si>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</si>
  <si>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</si>
  <si>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</si>
  <si>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</si>
  <si>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</si>
  <si>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</si>
  <si>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</si>
  <si>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</si>
  <si>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</si>
  <si>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</si>
  <si>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</si>
  <si>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</si>
  <si>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</si>
  <si>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</si>
  <si>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</si>
  <si>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</si>
  <si>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</si>
  <si>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</si>
  <si>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</si>
  <si>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</si>
  <si>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</si>
  <si>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</si>
  <si>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</si>
  <si>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</si>
  <si>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</si>
  <si>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</si>
  <si>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</si>
  <si>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</si>
  <si>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</si>
  <si>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</si>
  <si>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</si>
  <si>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</si>
  <si>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</si>
  <si>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</si>
  <si>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</si>
  <si>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</si>
  <si>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</si>
  <si>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</si>
  <si>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</si>
  <si>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</si>
  <si>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</si>
  <si>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</si>
  <si>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</si>
  <si>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</si>
  <si>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</si>
  <si>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</si>
  <si>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</si>
  <si>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</si>
  <si>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</si>
  <si>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</si>
  <si>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</si>
  <si>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</si>
  <si>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</si>
  <si>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</si>
  <si>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</si>
  <si>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</si>
  <si>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</si>
  <si>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</si>
  <si>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</si>
  <si>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</si>
  <si>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</si>
  <si>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</si>
  <si>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</si>
  <si>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</si>
  <si>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</si>
  <si>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</si>
  <si>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</si>
  <si>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</si>
  <si>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</si>
  <si>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</si>
  <si>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</si>
  <si>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</si>
  <si>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</si>
  <si>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</si>
  <si>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</si>
  <si>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</si>
  <si>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</si>
  <si>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</si>
  <si>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</si>
  <si>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</si>
  <si>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</si>
  <si>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</si>
  <si>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</si>
  <si>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</si>
  <si>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</si>
  <si>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</si>
  <si>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</si>
  <si>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</si>
  <si>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</si>
  <si>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</si>
  <si>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</si>
  <si>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</si>
  <si>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</si>
  <si>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</si>
  <si>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</si>
  <si>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</si>
  <si>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</si>
  <si>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</si>
  <si>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</si>
  <si>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</si>
  <si>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</si>
  <si>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</si>
  <si>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</si>
  <si>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</si>
  <si>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</si>
  <si>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</si>
  <si>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</si>
  <si>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</si>
  <si>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</si>
  <si>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</si>
  <si>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</si>
  <si>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</si>
  <si>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</si>
  <si>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</si>
  <si>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</si>
  <si>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</si>
  <si>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</si>
  <si>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</si>
  <si>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</si>
  <si>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</si>
  <si>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</si>
  <si>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</si>
  <si>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</si>
  <si>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</si>
  <si>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</si>
  <si>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</si>
  <si>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</si>
  <si>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</si>
  <si>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</si>
  <si>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</si>
  <si>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</si>
  <si>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</si>
  <si>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</si>
  <si>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</si>
  <si>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</si>
  <si>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</si>
  <si>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</si>
  <si>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</si>
  <si>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</si>
  <si>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</si>
  <si>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</si>
  <si>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</si>
  <si>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</si>
  <si>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</si>
  <si>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</si>
  <si>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</si>
  <si>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</si>
  <si>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</si>
  <si>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</si>
  <si>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</si>
  <si>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</si>
  <si>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</si>
  <si>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</si>
  <si>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</si>
  <si>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</si>
  <si>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</si>
  <si>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</si>
  <si>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</si>
  <si>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</si>
  <si>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</si>
  <si>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</si>
  <si>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</si>
  <si>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</si>
  <si>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</si>
  <si>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</si>
  <si>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</si>
  <si>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</si>
  <si>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</si>
  <si>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</si>
  <si>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</si>
  <si>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</si>
  <si>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</si>
  <si>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</si>
  <si>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</si>
  <si>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</si>
  <si>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</si>
  <si>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</si>
  <si>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</si>
  <si>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</si>
  <si>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</si>
  <si>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</si>
  <si>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</si>
  <si>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</si>
  <si>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</si>
  <si>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</si>
  <si>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</si>
  <si>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</si>
  <si>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</si>
  <si>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</si>
  <si>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</si>
  <si>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</si>
  <si>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</si>
  <si>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</si>
  <si>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</si>
  <si>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</si>
  <si>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</si>
  <si>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</si>
  <si>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</si>
  <si>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</si>
  <si>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</si>
  <si>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</si>
  <si>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</si>
  <si>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</si>
  <si>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</si>
  <si>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</si>
  <si>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</si>
  <si>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</si>
  <si>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</si>
  <si>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</si>
  <si>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</si>
  <si>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</si>
  <si>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</si>
  <si>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</si>
  <si>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</si>
  <si>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</si>
  <si>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</si>
  <si>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</si>
  <si>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</si>
  <si>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</si>
  <si>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</si>
  <si>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</si>
  <si>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</si>
  <si>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</si>
  <si>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</si>
  <si>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</si>
  <si>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</si>
  <si>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</si>
  <si>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</si>
  <si>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</si>
  <si>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</si>
  <si>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</si>
  <si>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</si>
  <si>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</si>
  <si>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</si>
  <si>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</si>
  <si>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</si>
  <si>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</si>
  <si>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</si>
  <si>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</si>
  <si>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</si>
  <si>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</si>
  <si>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</si>
  <si>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</si>
  <si>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</si>
  <si>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</si>
  <si>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</si>
  <si>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</si>
  <si>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</si>
  <si>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</si>
  <si>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</si>
  <si>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</si>
  <si>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</si>
  <si>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</si>
  <si>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</si>
  <si>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</si>
  <si>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</si>
  <si>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</si>
  <si>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</si>
  <si>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</si>
  <si>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</si>
  <si>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</si>
  <si>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</si>
  <si>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</si>
  <si>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</si>
  <si>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</si>
  <si>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</si>
  <si>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</si>
  <si>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</si>
  <si>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</si>
  <si>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</si>
  <si>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</si>
  <si>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</si>
  <si>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</si>
  <si>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</si>
  <si>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</si>
  <si>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</si>
  <si>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</si>
  <si>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</si>
  <si>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</si>
  <si>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</si>
  <si>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</si>
  <si>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</si>
  <si>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</si>
  <si>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</si>
  <si>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</si>
  <si>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</si>
  <si>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</si>
  <si>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</si>
  <si>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</si>
  <si>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</si>
  <si>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</si>
  <si>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</si>
  <si>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</si>
  <si>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</si>
  <si>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</si>
  <si>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</si>
  <si>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</si>
  <si>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</si>
  <si>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</si>
  <si>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</si>
  <si>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</si>
  <si>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</si>
  <si>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</si>
  <si>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</si>
  <si>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</si>
  <si>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</si>
  <si>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</si>
  <si>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</si>
  <si>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</si>
  <si>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</si>
  <si>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</si>
  <si>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</si>
  <si>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</si>
  <si>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</si>
  <si>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</si>
  <si>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</si>
  <si>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</si>
  <si>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</si>
  <si>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</si>
  <si>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</si>
  <si>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</si>
  <si>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</si>
  <si>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</si>
  <si>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</si>
  <si>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</si>
  <si>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</si>
  <si>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</si>
  <si>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</si>
  <si>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</si>
  <si>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</si>
  <si>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</si>
  <si>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</si>
  <si>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</si>
  <si>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</si>
  <si>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</si>
  <si>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</si>
  <si>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</si>
  <si>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</si>
  <si>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</si>
  <si>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</si>
  <si>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</si>
  <si>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</si>
  <si>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</si>
  <si>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</si>
  <si>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</si>
  <si>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</si>
  <si>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</si>
  <si>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</si>
  <si>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</si>
  <si>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</si>
  <si>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</si>
  <si>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</si>
  <si>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</si>
  <si>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</si>
  <si>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</si>
  <si>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</si>
  <si>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</si>
  <si>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</si>
  <si>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</si>
  <si>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</si>
  <si>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</si>
  <si>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</si>
  <si>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</si>
  <si>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</si>
  <si>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</si>
  <si>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</si>
  <si>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</si>
  <si>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</si>
  <si>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</si>
  <si>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</si>
  <si>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</si>
  <si>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</si>
  <si>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</si>
  <si>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</si>
  <si>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</si>
  <si>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</si>
  <si>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</si>
  <si>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</si>
  <si>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</si>
  <si>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</si>
  <si>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</si>
  <si>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</si>
  <si>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</si>
  <si>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</si>
  <si>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</si>
  <si>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</si>
  <si>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</si>
  <si>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</si>
  <si>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</si>
  <si>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</si>
  <si>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</si>
  <si>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</si>
  <si>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</si>
  <si>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</si>
  <si>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</si>
  <si>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</si>
  <si>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</si>
  <si>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</si>
  <si>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</si>
  <si>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</si>
  <si>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</si>
  <si>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</si>
  <si>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</si>
  <si>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</si>
  <si>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</si>
  <si>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</si>
  <si>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</si>
  <si>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</si>
  <si>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</si>
  <si>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</si>
  <si>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</si>
  <si>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</si>
  <si>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</si>
  <si>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</si>
  <si>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</si>
  <si>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</si>
  <si>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</si>
  <si>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</si>
  <si>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</si>
  <si>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</si>
  <si>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</si>
  <si>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</si>
  <si>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</si>
  <si>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</si>
  <si>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</si>
  <si>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</si>
  <si>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</si>
  <si>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</si>
  <si>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</si>
  <si>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</si>
  <si>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</si>
  <si>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</si>
  <si>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</si>
  <si>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</si>
  <si>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</si>
  <si>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</si>
  <si>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</si>
  <si>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</si>
  <si>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</si>
  <si>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</si>
  <si>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</si>
  <si>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</si>
  <si>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</si>
  <si>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</si>
  <si>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</si>
  <si>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</si>
  <si>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</si>
  <si>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</si>
  <si>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</si>
  <si>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</si>
  <si>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</si>
  <si>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</si>
  <si>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</si>
  <si>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</si>
  <si>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</si>
  <si>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</si>
  <si>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</si>
  <si>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</si>
  <si>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</si>
  <si>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</si>
  <si>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</si>
  <si>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</si>
  <si>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</si>
  <si>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</si>
  <si>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</si>
  <si>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</si>
  <si>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</si>
  <si>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</si>
  <si>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</si>
  <si>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</si>
  <si>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</si>
  <si>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</si>
  <si>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</si>
  <si>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</si>
  <si>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</si>
  <si>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</si>
  <si>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</si>
  <si>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</si>
  <si>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</si>
  <si>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</si>
  <si>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</si>
  <si>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</si>
  <si>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</si>
  <si>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</si>
  <si>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</si>
  <si>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</si>
  <si>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</si>
  <si>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</si>
  <si>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</si>
  <si>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</si>
  <si>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</si>
  <si>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</si>
  <si>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</si>
  <si>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</si>
  <si>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</si>
  <si>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</si>
  <si>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</si>
  <si>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</si>
  <si>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</si>
  <si>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</si>
  <si>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</si>
  <si>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</si>
  <si>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</si>
  <si>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</si>
  <si>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</si>
  <si>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</si>
  <si>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</si>
  <si>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</si>
  <si>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</si>
  <si>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</si>
  <si>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</si>
  <si>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</si>
  <si>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</si>
  <si>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</si>
  <si>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</si>
  <si>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</si>
  <si>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</si>
  <si>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</si>
  <si>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</si>
  <si>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</si>
  <si>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</si>
  <si>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</si>
  <si>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</si>
  <si>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</si>
  <si>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</si>
  <si>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</si>
  <si>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</si>
  <si>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</si>
  <si>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</si>
  <si>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</si>
  <si>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</si>
  <si>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</si>
  <si>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</si>
  <si>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</si>
  <si>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</si>
  <si>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</si>
  <si>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</si>
  <si>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</si>
  <si>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</si>
  <si>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</si>
  <si>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</si>
  <si>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</si>
  <si>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</si>
  <si>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</si>
  <si>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</si>
  <si>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</si>
  <si>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</si>
  <si>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</si>
  <si>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</si>
  <si>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</si>
  <si>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</si>
  <si>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</si>
  <si>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</si>
  <si>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</si>
  <si>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</si>
  <si>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</si>
  <si>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</si>
  <si>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</si>
  <si>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</si>
  <si>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</si>
  <si>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</si>
  <si>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</si>
  <si>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</si>
  <si>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</si>
  <si>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</si>
  <si>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</si>
  <si>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</si>
  <si>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</si>
  <si>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</si>
  <si>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</si>
  <si>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</si>
  <si>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</si>
  <si>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</si>
  <si>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</si>
  <si>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</si>
  <si>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</si>
  <si>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</si>
  <si>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</si>
  <si>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</si>
  <si>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</si>
  <si>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</si>
  <si>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</si>
  <si>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</si>
  <si>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</si>
  <si>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</si>
  <si>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</si>
  <si>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</si>
  <si>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</si>
  <si>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</si>
  <si>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</si>
  <si>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</si>
  <si>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</si>
  <si>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</si>
  <si>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</si>
  <si>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</si>
  <si>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</si>
  <si>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</si>
  <si>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</si>
  <si>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</si>
  <si>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</si>
  <si>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</si>
  <si>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</si>
  <si>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</si>
  <si>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</si>
  <si>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</si>
  <si>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</si>
  <si>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</si>
  <si>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</si>
  <si>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</si>
  <si>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</si>
  <si>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</si>
  <si>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</si>
  <si>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</si>
  <si>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</si>
  <si>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</si>
  <si>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</si>
  <si>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</si>
  <si>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</si>
  <si>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</si>
  <si>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</si>
  <si>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</si>
  <si>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</si>
  <si>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</si>
  <si>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</si>
  <si>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</si>
  <si>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</si>
  <si>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</si>
  <si>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</si>
  <si>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</si>
  <si>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</si>
  <si>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</si>
  <si>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</si>
  <si>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</si>
  <si>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</si>
  <si>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</si>
  <si>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</si>
  <si>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</si>
  <si>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</si>
  <si>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</si>
  <si>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</si>
  <si>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</si>
  <si>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</si>
  <si>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</si>
  <si>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</si>
  <si>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</si>
  <si>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</si>
  <si>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</si>
  <si>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</si>
  <si>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</si>
  <si>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</si>
  <si>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</si>
  <si>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</si>
  <si>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</si>
  <si>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</si>
  <si>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</si>
  <si>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</si>
  <si>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</si>
  <si>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</si>
  <si>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</si>
  <si>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</si>
  <si>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</si>
  <si>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</si>
  <si>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</si>
  <si>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</si>
  <si>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</si>
  <si>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</si>
  <si>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</si>
  <si>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</si>
  <si>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</si>
  <si>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</si>
  <si>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</si>
  <si>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</si>
  <si>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</si>
  <si>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</si>
  <si>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</si>
  <si>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</si>
  <si>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</si>
  <si>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</si>
  <si>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</si>
  <si>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</si>
  <si>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</si>
  <si>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</si>
  <si>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</si>
  <si>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</si>
  <si>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</si>
  <si>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</si>
  <si>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</si>
  <si>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</si>
  <si>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</si>
  <si>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</si>
  <si>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</si>
  <si>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</si>
  <si>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</si>
  <si>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</si>
  <si>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</si>
  <si>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</si>
  <si>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</si>
  <si>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</si>
  <si>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</si>
  <si>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</si>
  <si>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</si>
  <si>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</si>
  <si>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</si>
  <si>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</si>
  <si>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</si>
  <si>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</si>
  <si>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</si>
  <si>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</si>
  <si>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</si>
  <si>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</si>
  <si>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</si>
  <si>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</si>
  <si>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</si>
  <si>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</si>
  <si>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</si>
  <si>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</si>
  <si>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</si>
  <si>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</si>
  <si>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</si>
  <si>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</si>
  <si>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</si>
  <si>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</si>
  <si>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</si>
  <si>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</si>
  <si>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</si>
  <si>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</si>
  <si>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</si>
  <si>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</si>
  <si>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</si>
  <si>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</si>
  <si>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</si>
  <si>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</si>
  <si>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</si>
  <si>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</si>
  <si>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</si>
  <si>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</si>
  <si>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</si>
  <si>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</si>
  <si>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</si>
  <si>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</si>
  <si>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</si>
  <si>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</si>
  <si>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</si>
  <si>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</si>
  <si>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</si>
  <si>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</si>
  <si>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</si>
  <si>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</si>
  <si>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</si>
  <si>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</si>
  <si>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</si>
  <si>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</si>
  <si>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</si>
  <si>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</si>
  <si>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</si>
  <si>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</si>
  <si>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</si>
  <si>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</si>
  <si>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</si>
  <si>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</si>
  <si>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</si>
  <si>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</si>
  <si>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</si>
  <si>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</si>
  <si>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</si>
  <si>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</si>
  <si>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</si>
  <si>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</si>
  <si>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</si>
  <si>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</si>
  <si>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</si>
  <si>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</si>
  <si>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</si>
  <si>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</si>
  <si>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</si>
  <si>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</si>
  <si>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</si>
  <si>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</si>
  <si>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</si>
  <si>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</si>
  <si>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</si>
  <si>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</si>
  <si>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</si>
  <si>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</si>
  <si>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</si>
  <si>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</si>
  <si>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</si>
  <si>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</si>
  <si>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</si>
  <si>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</si>
  <si>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</si>
  <si>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</si>
  <si>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</si>
  <si>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</si>
  <si>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</si>
  <si>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</si>
  <si>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</si>
  <si>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</si>
  <si>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</si>
  <si>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</si>
  <si>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</si>
  <si>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</si>
  <si>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</si>
  <si>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</si>
  <si>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</si>
  <si>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</si>
  <si>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</si>
  <si>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</si>
  <si>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</si>
  <si>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</si>
  <si>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</si>
  <si>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</si>
  <si>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</si>
  <si>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</si>
  <si>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</si>
  <si>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</si>
  <si>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</si>
  <si>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</si>
  <si>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</si>
  <si>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</si>
  <si>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</si>
  <si>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</si>
  <si>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</si>
  <si>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</si>
  <si>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</si>
  <si>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</si>
  <si>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</si>
  <si>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</si>
  <si>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</si>
  <si>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</si>
  <si>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</si>
  <si>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</si>
  <si>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</si>
  <si>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</si>
  <si>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</si>
  <si>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</si>
  <si>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</si>
  <si>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</si>
  <si>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</si>
  <si>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</si>
  <si>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</si>
  <si>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</si>
  <si>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</si>
  <si>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</si>
  <si>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</si>
  <si>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</si>
  <si>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</si>
  <si>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</si>
  <si>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</si>
  <si>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</si>
  <si>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</si>
  <si>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</si>
  <si>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</si>
  <si>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</si>
  <si>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</si>
  <si>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</si>
  <si>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</si>
  <si>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</si>
  <si>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</si>
  <si>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</si>
  <si>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</si>
  <si>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</si>
  <si>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</si>
  <si>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</si>
  <si>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</si>
  <si>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</si>
  <si>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</si>
  <si>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</si>
  <si>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</si>
  <si>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</si>
  <si>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</si>
  <si>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</si>
  <si>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</si>
  <si>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</si>
  <si>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</si>
  <si>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</si>
  <si>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</si>
  <si>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</si>
  <si>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</si>
  <si>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</si>
  <si>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</si>
  <si>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</si>
  <si>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</si>
  <si>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</si>
  <si>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</si>
  <si>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</si>
  <si>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</si>
  <si>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</si>
  <si>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</si>
  <si>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</si>
  <si>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</si>
  <si>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</si>
  <si>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</si>
  <si>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</si>
  <si>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</si>
  <si>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</si>
  <si>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</si>
  <si>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</si>
  <si>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</si>
  <si>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</si>
  <si>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</si>
  <si>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</si>
  <si>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</si>
  <si>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</si>
  <si>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</si>
  <si>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</si>
  <si>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</si>
  <si>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</si>
  <si>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</si>
  <si>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</si>
  <si>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</si>
  <si>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</si>
  <si>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</si>
  <si>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</si>
  <si>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</si>
  <si>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</si>
  <si>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</si>
  <si>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</si>
  <si>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</si>
  <si>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</si>
  <si>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</si>
  <si>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</si>
  <si>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</si>
  <si>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</si>
  <si>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</si>
  <si>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</si>
  <si>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</si>
  <si>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</si>
  <si>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</si>
  <si>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</si>
  <si>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</si>
  <si>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</si>
  <si>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</si>
  <si>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</si>
  <si>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</si>
  <si>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</si>
  <si>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</si>
  <si>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</si>
  <si>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</si>
  <si>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</si>
  <si>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</si>
  <si>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</si>
  <si>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</si>
  <si>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</si>
  <si>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</si>
  <si>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</si>
  <si>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</si>
  <si>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</si>
  <si>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</si>
  <si>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</si>
  <si>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</si>
  <si>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</si>
  <si>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</si>
  <si>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</si>
  <si>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</si>
  <si>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</si>
  <si>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</si>
  <si>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</si>
  <si>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</si>
  <si>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</si>
  <si>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</si>
  <si>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</si>
  <si>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</si>
  <si>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</si>
  <si>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</si>
  <si>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</si>
  <si>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</si>
  <si>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</si>
  <si>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</si>
  <si>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</si>
  <si>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</si>
  <si>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</si>
  <si>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</si>
  <si>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</si>
  <si>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</si>
  <si>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</si>
  <si>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</si>
  <si>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</si>
  <si>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</si>
  <si>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</si>
  <si>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</si>
  <si>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</si>
  <si>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</si>
  <si>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</si>
  <si>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</si>
  <si>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</si>
  <si>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</si>
  <si>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</si>
  <si>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</si>
  <si>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</si>
  <si>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</si>
  <si>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</si>
  <si>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</si>
  <si>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</si>
  <si>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</si>
  <si>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</si>
  <si>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</si>
  <si>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</si>
  <si>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</si>
  <si>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</si>
  <si>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</si>
  <si>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</si>
  <si>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</si>
  <si>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</si>
  <si>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</si>
  <si>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</si>
  <si>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</si>
  <si>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</si>
  <si>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</si>
  <si>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</si>
  <si>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</si>
  <si>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</si>
  <si>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</si>
  <si>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</si>
  <si>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</si>
  <si>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</si>
  <si>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</si>
  <si>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</si>
  <si>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</si>
  <si>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</si>
  <si>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</si>
  <si>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</si>
  <si>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</si>
  <si>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</si>
  <si>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</si>
  <si>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</si>
  <si>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</si>
  <si>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</si>
  <si>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</si>
  <si>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</si>
  <si>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</si>
  <si>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</si>
  <si>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</si>
  <si>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</si>
  <si>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</si>
  <si>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</si>
  <si>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</si>
  <si>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</si>
  <si>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</si>
  <si>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</si>
  <si>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</si>
  <si>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</si>
  <si>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</si>
  <si>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</si>
  <si>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</si>
  <si>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</si>
  <si>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</si>
  <si>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</si>
  <si>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</si>
  <si>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</si>
  <si>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</si>
  <si>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</si>
  <si>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</si>
  <si>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</si>
  <si>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</si>
  <si>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</si>
  <si>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</si>
  <si>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</si>
  <si>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</si>
  <si>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</si>
  <si>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</si>
  <si>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</si>
  <si>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</si>
  <si>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</si>
  <si>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</si>
  <si>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</si>
  <si>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</si>
  <si>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</si>
  <si>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</si>
  <si>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</si>
  <si>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</si>
  <si>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</si>
  <si>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</si>
  <si>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</si>
  <si>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</si>
  <si>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</si>
  <si>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</si>
  <si>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</si>
  <si>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</si>
  <si>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</si>
  <si>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</si>
  <si>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</si>
  <si>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</si>
  <si>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</si>
  <si>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</si>
  <si>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</si>
  <si>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</si>
  <si>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</si>
  <si>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</si>
  <si>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</si>
  <si>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</si>
  <si>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</si>
  <si>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</si>
  <si>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</si>
  <si>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</si>
  <si>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</si>
  <si>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</si>
  <si>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</si>
  <si>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</si>
  <si>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</si>
  <si>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</si>
  <si>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</si>
  <si>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</si>
  <si>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</si>
  <si>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</si>
  <si>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</si>
  <si>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</si>
  <si>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</si>
  <si>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</si>
  <si>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</si>
  <si>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</si>
  <si>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</si>
  <si>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</si>
  <si>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</si>
  <si>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</si>
  <si>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</si>
  <si>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</si>
  <si>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</si>
  <si>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</si>
  <si>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</si>
  <si>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</si>
  <si>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</si>
  <si>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</si>
  <si>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</si>
  <si>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</si>
  <si>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</si>
  <si>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</si>
  <si>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</si>
  <si>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</si>
  <si>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</si>
  <si>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</si>
  <si>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</si>
  <si>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</si>
  <si>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</si>
  <si>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</si>
  <si>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</si>
  <si>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</si>
  <si>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</si>
  <si>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</si>
  <si>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</si>
  <si>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</si>
  <si>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</si>
  <si>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</si>
  <si>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</si>
  <si>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</si>
  <si>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</si>
  <si>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</si>
  <si>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</si>
  <si>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</si>
  <si>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</si>
  <si>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</si>
  <si>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</si>
  <si>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</si>
  <si>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</si>
  <si>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</si>
  <si>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</si>
  <si>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</si>
  <si>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</si>
  <si>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</si>
  <si>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</si>
  <si>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</si>
  <si>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</si>
  <si>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</si>
  <si>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</si>
  <si>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</si>
  <si>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</si>
  <si>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</si>
  <si>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</si>
  <si>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</si>
  <si>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</si>
  <si>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</si>
  <si>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</si>
  <si>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</si>
  <si>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</si>
  <si>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</si>
  <si>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</si>
  <si>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</si>
  <si>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</si>
  <si>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</si>
  <si>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</si>
  <si>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</si>
  <si>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</si>
  <si>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</si>
  <si>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</si>
  <si>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</si>
  <si>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</si>
  <si>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</si>
  <si>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</si>
  <si>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</si>
  <si>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</si>
  <si>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</si>
  <si>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</si>
  <si>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</si>
  <si>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</si>
  <si>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</si>
  <si>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</si>
  <si>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</si>
  <si>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</si>
  <si>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</si>
  <si>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</si>
  <si>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</si>
  <si>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</si>
  <si>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</si>
  <si>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</si>
  <si>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</si>
  <si>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</si>
  <si>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</si>
  <si>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</si>
  <si>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</si>
  <si>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</si>
  <si>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</si>
  <si>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</si>
  <si>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</si>
  <si>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</si>
  <si>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</si>
  <si>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</si>
  <si>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</si>
  <si>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</si>
  <si>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</si>
  <si>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</si>
  <si>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</si>
  <si>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</si>
  <si>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</si>
  <si>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</si>
  <si>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</si>
  <si>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</si>
  <si>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</si>
  <si>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</si>
  <si>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</si>
  <si>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</si>
  <si>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</si>
  <si>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</si>
  <si>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</si>
  <si>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</si>
  <si>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</si>
  <si>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</si>
  <si>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</si>
  <si>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</si>
  <si>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</si>
  <si>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</si>
  <si>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</si>
  <si>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</si>
  <si>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</si>
  <si>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</si>
  <si>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</si>
  <si>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</si>
  <si>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</si>
  <si>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</si>
  <si>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</si>
  <si>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</si>
  <si>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</si>
  <si>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</si>
  <si>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</si>
  <si>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</si>
  <si>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</si>
  <si>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</si>
  <si>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</si>
  <si>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</si>
  <si>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</si>
  <si>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</si>
  <si>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</si>
  <si>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</si>
  <si>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</si>
  <si>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</si>
  <si>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</si>
  <si>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</si>
  <si>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</si>
  <si>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</si>
  <si>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</si>
  <si>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</si>
  <si>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</si>
  <si>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</si>
  <si>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</si>
  <si>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</si>
  <si>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</si>
  <si>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</si>
  <si>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</si>
  <si>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</si>
  <si>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</si>
  <si>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</si>
  <si>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</si>
  <si>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</si>
  <si>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</si>
  <si>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</si>
  <si>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</si>
  <si>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</si>
  <si>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</si>
  <si>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</si>
  <si>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</si>
  <si>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</si>
  <si>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</si>
  <si>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</si>
  <si>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</si>
  <si>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</si>
  <si>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</si>
  <si>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</si>
  <si>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</si>
  <si>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</si>
  <si>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</si>
  <si>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</si>
  <si>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</si>
  <si>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</si>
  <si>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</si>
  <si>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</si>
  <si>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</si>
  <si>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</si>
  <si>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</si>
  <si>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</si>
  <si>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</si>
  <si>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</si>
  <si>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</si>
  <si>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</si>
  <si>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</si>
  <si>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</si>
  <si>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</si>
  <si>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</si>
  <si>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</si>
  <si>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</si>
  <si>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</si>
  <si>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</si>
  <si>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</si>
  <si>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</si>
  <si>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</si>
  <si>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</si>
  <si>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</si>
  <si>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</si>
  <si>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</si>
  <si>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</si>
  <si>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</si>
  <si>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</si>
  <si>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</si>
  <si>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</si>
  <si>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</si>
  <si>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</si>
  <si>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</si>
  <si>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</si>
  <si>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</si>
  <si>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</si>
  <si>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</si>
  <si>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</si>
  <si>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</si>
  <si>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</si>
  <si>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</si>
  <si>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</si>
  <si>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</si>
  <si>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</si>
  <si>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</si>
  <si>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</si>
  <si>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</si>
  <si>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</si>
  <si>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</si>
  <si>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</si>
  <si>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</si>
  <si>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</si>
  <si>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</si>
  <si>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</si>
  <si>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</si>
  <si>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</si>
  <si>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</si>
  <si>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</si>
  <si>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</si>
  <si>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</si>
  <si>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</si>
  <si>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</si>
  <si>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</si>
  <si>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</si>
  <si>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</si>
  <si>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</si>
  <si>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</si>
  <si>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</si>
  <si>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</si>
  <si>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</si>
  <si>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</si>
  <si>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</si>
  <si>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</si>
  <si>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</si>
  <si>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</si>
  <si>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</si>
  <si>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</si>
  <si>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</si>
  <si>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</si>
  <si>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</si>
  <si>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</si>
  <si>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</si>
  <si>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</si>
  <si>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</si>
  <si>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</si>
  <si>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</si>
  <si>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</si>
  <si>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</si>
  <si>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</si>
  <si>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</si>
  <si>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</si>
  <si>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</si>
  <si>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</si>
  <si>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</si>
  <si>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</si>
  <si>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</si>
  <si>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</si>
  <si>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</si>
  <si>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</si>
  <si>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</si>
  <si>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</si>
  <si>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</si>
  <si>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</si>
  <si>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</si>
  <si>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</si>
  <si>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</si>
  <si>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</si>
  <si>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</si>
  <si>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</si>
  <si>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</si>
  <si>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</si>
  <si>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</si>
  <si>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</si>
  <si>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</si>
  <si>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</si>
  <si>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</si>
  <si>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</si>
  <si>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</si>
  <si>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</si>
  <si>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</si>
  <si>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</si>
  <si>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</si>
  <si>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</si>
  <si>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</si>
  <si>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</si>
  <si>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</si>
  <si>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</si>
  <si>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</si>
  <si>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</si>
  <si>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</si>
  <si>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</si>
  <si>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</si>
  <si>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</si>
  <si>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</si>
  <si>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</si>
  <si>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</si>
  <si>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</si>
  <si>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</si>
  <si>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</si>
  <si>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</si>
  <si>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</si>
  <si>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</si>
  <si>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</si>
  <si>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</si>
  <si>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</si>
  <si>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</si>
  <si>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</si>
  <si>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</si>
  <si>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</si>
  <si>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</si>
  <si>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</si>
  <si>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</si>
  <si>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</si>
  <si>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</si>
  <si>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</si>
  <si>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</si>
  <si>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</si>
  <si>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</si>
  <si>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</si>
  <si>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</si>
  <si>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</si>
  <si>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</si>
  <si>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</si>
  <si>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</si>
  <si>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</si>
  <si>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</si>
  <si>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</si>
  <si>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</si>
  <si>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</si>
  <si>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</si>
  <si>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</si>
  <si>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</si>
  <si>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</si>
  <si>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</si>
  <si>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</si>
  <si>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</si>
  <si>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</si>
  <si>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</si>
  <si>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</si>
  <si>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</si>
  <si>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</si>
  <si>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</si>
  <si>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</si>
  <si>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</si>
  <si>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</si>
  <si>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</si>
  <si>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</si>
  <si>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</si>
  <si>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</si>
  <si>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</si>
  <si>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</si>
  <si>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</si>
  <si>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</si>
  <si>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</si>
  <si>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</si>
  <si>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</si>
  <si>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</si>
  <si>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</si>
  <si>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</si>
  <si>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</si>
  <si>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</si>
  <si>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</si>
  <si>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</si>
  <si>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</si>
  <si>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</si>
  <si>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</si>
  <si>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</si>
  <si>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</si>
  <si>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</si>
  <si>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</si>
  <si>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</si>
  <si>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</si>
  <si>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</si>
  <si>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</si>
  <si>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</si>
  <si>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</si>
  <si>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</si>
  <si>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</si>
  <si>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</si>
  <si>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</si>
  <si>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</si>
  <si>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</si>
  <si>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</si>
  <si>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</si>
  <si>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</si>
  <si>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</si>
  <si>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</si>
  <si>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</si>
  <si>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</si>
  <si>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</si>
  <si>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</si>
  <si>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</si>
  <si>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</si>
  <si>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</si>
  <si>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</si>
  <si>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</si>
  <si>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</si>
  <si>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</si>
  <si>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</si>
  <si>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</si>
  <si>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</si>
  <si>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</si>
  <si>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</si>
  <si>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</si>
  <si>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</si>
  <si>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</si>
  <si>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</si>
  <si>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</si>
  <si>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</si>
  <si>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</si>
  <si>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</si>
  <si>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</si>
  <si>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</si>
  <si>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</si>
  <si>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</si>
  <si>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</si>
  <si>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</si>
  <si>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</si>
  <si>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</si>
  <si>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</si>
  <si>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</si>
  <si>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</si>
  <si>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</si>
  <si>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</si>
  <si>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</si>
  <si>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</si>
  <si>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</si>
  <si>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</si>
  <si>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</si>
  <si>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</si>
  <si>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</si>
  <si>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</si>
  <si>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</si>
  <si>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</si>
  <si>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</si>
  <si>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</si>
  <si>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</si>
  <si>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</si>
  <si>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</si>
  <si>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</si>
  <si>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</si>
  <si>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</si>
  <si>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</si>
  <si>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</si>
  <si>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</si>
  <si>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</si>
  <si>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</si>
  <si>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</si>
  <si>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</si>
  <si>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</si>
  <si>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</si>
  <si>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</si>
  <si>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</si>
  <si>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</si>
  <si>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</si>
  <si>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</si>
  <si>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</si>
  <si>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</si>
  <si>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</si>
  <si>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</si>
  <si>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</si>
  <si>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</si>
  <si>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</si>
  <si>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</si>
  <si>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</si>
  <si>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</si>
  <si>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</si>
  <si>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</si>
  <si>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</si>
  <si>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</si>
  <si>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</si>
  <si>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</si>
  <si>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</si>
  <si>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</si>
  <si>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</si>
  <si>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</si>
  <si>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</si>
  <si>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</si>
  <si>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</si>
  <si>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</si>
  <si>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</si>
  <si>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</si>
  <si>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</si>
  <si>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</si>
  <si>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</si>
  <si>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</si>
  <si>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</si>
  <si>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</si>
  <si>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</si>
  <si>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</si>
  <si>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</si>
  <si>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</si>
  <si>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</si>
  <si>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</si>
  <si>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</si>
  <si>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</si>
  <si>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</si>
  <si>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</si>
  <si>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</si>
  <si>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</si>
  <si>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</si>
  <si>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</si>
  <si>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</si>
  <si>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</si>
  <si>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</si>
  <si>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</si>
  <si>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</si>
  <si>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</si>
  <si>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</si>
  <si>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</si>
  <si>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</si>
  <si>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</si>
  <si>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</si>
  <si>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</si>
  <si>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</si>
  <si>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</si>
  <si>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</si>
  <si>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</si>
  <si>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</si>
  <si>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</si>
  <si>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</si>
  <si>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</si>
  <si>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</si>
  <si>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</si>
  <si>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</si>
  <si>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</si>
  <si>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</si>
  <si>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</si>
  <si>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</si>
  <si>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</si>
  <si>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</si>
  <si>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</si>
  <si>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</si>
  <si>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</si>
  <si>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</si>
  <si>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</si>
  <si>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</si>
  <si>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</si>
  <si>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</si>
  <si>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</si>
  <si>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</si>
  <si>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</si>
  <si>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</si>
  <si>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</si>
  <si>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</si>
  <si>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</si>
  <si>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</si>
  <si>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</si>
  <si>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</si>
  <si>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</si>
  <si>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</si>
  <si>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</si>
  <si>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</si>
  <si>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</si>
  <si>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</si>
  <si>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</si>
  <si>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</si>
  <si>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</si>
  <si>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</si>
  <si>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</si>
  <si>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</si>
  <si>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</si>
  <si>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</si>
  <si>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</si>
  <si>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</si>
  <si>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</si>
  <si>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</si>
  <si>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</si>
  <si>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</si>
  <si>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</si>
  <si>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</si>
  <si>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</si>
  <si>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</si>
  <si>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</si>
  <si>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</si>
  <si>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</si>
  <si>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</si>
  <si>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</si>
  <si>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</si>
  <si>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</si>
  <si>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</si>
  <si>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</si>
  <si>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</si>
  <si>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</si>
  <si>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</si>
  <si>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</si>
  <si>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</si>
  <si>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</si>
  <si>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</si>
  <si>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</si>
  <si>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</si>
  <si>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</si>
  <si>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</si>
  <si>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</si>
  <si>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</si>
  <si>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</si>
  <si>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</si>
  <si>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</si>
  <si>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</si>
  <si>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</si>
  <si>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</si>
  <si>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</si>
  <si>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</si>
  <si>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</si>
  <si>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</si>
  <si>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</si>
  <si>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</si>
  <si>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</si>
  <si>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</si>
  <si>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</si>
  <si>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</si>
  <si>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</si>
  <si>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</si>
  <si>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</si>
  <si>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</si>
  <si>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</si>
  <si>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</si>
  <si>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</si>
  <si>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</si>
  <si>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</si>
  <si>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</si>
  <si>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</si>
  <si>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</si>
  <si>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</si>
  <si>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</si>
  <si>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</si>
  <si>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</si>
  <si>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</si>
  <si>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</si>
  <si>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</si>
  <si>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</si>
  <si>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</si>
  <si>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</si>
  <si>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</si>
  <si>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</si>
  <si>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</si>
  <si>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</si>
  <si>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</si>
  <si>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</si>
  <si>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</si>
  <si>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</si>
  <si>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</si>
  <si>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</si>
  <si>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</si>
  <si>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</si>
  <si>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</si>
  <si>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</si>
  <si>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</si>
  <si>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</si>
  <si>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</si>
  <si>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</si>
  <si>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</si>
  <si>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</si>
  <si>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</si>
  <si>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</si>
  <si>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</si>
  <si>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</si>
  <si>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</si>
  <si>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</si>
  <si>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</si>
  <si>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</si>
  <si>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</si>
  <si>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</si>
  <si>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</si>
  <si>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</si>
  <si>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</si>
  <si>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</si>
  <si>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</si>
  <si>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</si>
  <si>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</si>
  <si>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</si>
  <si>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</si>
  <si>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</si>
  <si>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</si>
  <si>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</si>
  <si>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</si>
  <si>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</si>
  <si>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</si>
  <si>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</si>
  <si>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</si>
  <si>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</si>
  <si>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</si>
  <si>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</si>
  <si>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</si>
  <si>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</si>
  <si>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</si>
  <si>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</si>
  <si>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</si>
  <si>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</si>
  <si>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</si>
  <si>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</si>
  <si>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</si>
  <si>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</si>
  <si>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</si>
  <si>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</si>
  <si>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</si>
  <si>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</si>
  <si>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</si>
  <si>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</si>
  <si>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</si>
  <si>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</si>
  <si>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</si>
  <si>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</si>
  <si>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</si>
  <si>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</si>
  <si>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</si>
  <si>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</si>
  <si>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</si>
  <si>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</si>
  <si>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</si>
  <si>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</si>
  <si>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</si>
  <si>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</si>
  <si>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</si>
  <si>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</si>
  <si>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</si>
  <si>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</si>
  <si>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</si>
  <si>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</si>
  <si>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</si>
  <si>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</si>
  <si>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</si>
  <si>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</si>
  <si>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</si>
  <si>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</si>
  <si>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</si>
  <si>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</si>
  <si>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</si>
  <si>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</si>
  <si>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</si>
  <si>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</si>
  <si>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</si>
  <si>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</si>
  <si>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</si>
  <si>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</si>
  <si>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</si>
  <si>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</si>
  <si>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</si>
  <si>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</si>
  <si>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</si>
  <si>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</si>
  <si>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</si>
  <si>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</si>
  <si>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</si>
  <si>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</si>
  <si>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</si>
  <si>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</si>
  <si>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</si>
  <si>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</si>
  <si>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</si>
  <si>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</si>
  <si>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</si>
  <si>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</si>
  <si>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</si>
  <si>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</si>
  <si>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</si>
  <si>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</si>
  <si>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</si>
  <si>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</si>
  <si>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</si>
  <si>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</si>
  <si>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</si>
  <si>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</si>
  <si>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</si>
  <si>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</si>
  <si>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</si>
  <si>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</si>
  <si>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</si>
  <si>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</si>
  <si>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</si>
  <si>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</si>
  <si>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</si>
  <si>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</si>
  <si>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</si>
  <si>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</si>
  <si>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</si>
  <si>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</si>
  <si>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</si>
  <si>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</si>
  <si>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</si>
  <si>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</si>
  <si>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</si>
  <si>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</si>
  <si>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</si>
  <si>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</si>
  <si>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</si>
  <si>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</si>
  <si>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</si>
  <si>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</si>
  <si>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</si>
  <si>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</si>
  <si>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</si>
  <si>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</si>
  <si>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</si>
  <si>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</si>
  <si>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</si>
  <si>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</si>
  <si>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</si>
  <si>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</si>
  <si>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</si>
  <si>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</si>
  <si>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</si>
  <si>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</si>
  <si>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</si>
  <si>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</si>
  <si>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</si>
  <si>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</si>
  <si>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</si>
  <si>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</si>
  <si>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</si>
  <si>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</si>
  <si>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</si>
  <si>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</si>
  <si>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</si>
  <si>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</si>
  <si>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</si>
  <si>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</si>
  <si>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</si>
  <si>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</si>
  <si>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</si>
  <si>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</si>
  <si>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</si>
  <si>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</si>
  <si>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</si>
  <si>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</si>
  <si>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</si>
  <si>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</si>
  <si>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</si>
  <si>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</si>
  <si>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</si>
  <si>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</si>
  <si>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</si>
  <si>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</si>
  <si>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</si>
  <si>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</si>
  <si>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</si>
  <si>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</si>
  <si>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</si>
  <si>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</si>
  <si>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</si>
  <si>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</si>
  <si>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</si>
  <si>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</si>
  <si>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</si>
  <si>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</si>
  <si>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</si>
  <si>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</si>
  <si>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</si>
  <si>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</si>
  <si>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</si>
  <si>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</si>
  <si>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</si>
  <si>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</si>
  <si>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</si>
  <si>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</si>
  <si>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</si>
  <si>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</si>
  <si>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</si>
  <si>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</si>
  <si>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</si>
  <si>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</si>
  <si>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</si>
  <si>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</si>
  <si>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</si>
  <si>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</si>
  <si>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</si>
  <si>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</si>
  <si>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</si>
  <si>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</si>
  <si>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</si>
  <si>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</si>
  <si>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</si>
  <si>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</si>
  <si>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</si>
  <si>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</si>
  <si>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</si>
  <si>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</si>
  <si>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</si>
  <si>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</si>
  <si>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</si>
  <si>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</si>
  <si>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</si>
  <si>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</si>
  <si>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</si>
  <si>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</si>
  <si>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</si>
  <si>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</si>
  <si>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</si>
  <si>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</si>
  <si>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</si>
  <si>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</si>
  <si>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</si>
  <si>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</si>
  <si>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</si>
  <si>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</si>
  <si>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</si>
  <si>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</si>
  <si>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</si>
  <si>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</si>
  <si>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</si>
  <si>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</si>
  <si>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</si>
  <si>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</si>
  <si>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</si>
  <si>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</si>
  <si>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</si>
  <si>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</si>
  <si>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</si>
  <si>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</si>
  <si>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</si>
  <si>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</si>
  <si>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</si>
  <si>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</si>
  <si>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</si>
  <si>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</si>
  <si>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</si>
  <si>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</si>
  <si>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</si>
  <si>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</si>
  <si>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</si>
  <si>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</si>
  <si>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</si>
  <si>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</si>
  <si>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</si>
  <si>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</si>
  <si>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</si>
  <si>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</si>
  <si>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</si>
  <si>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</si>
  <si>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</si>
  <si>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</si>
  <si>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</si>
  <si>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</si>
  <si>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</si>
  <si>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</si>
  <si>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</si>
  <si>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</si>
  <si>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</si>
  <si>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</si>
  <si>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</si>
  <si>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</si>
  <si>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</si>
  <si>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</si>
  <si>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</si>
  <si>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</si>
  <si>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</si>
  <si>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</si>
  <si>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</si>
  <si>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</si>
  <si>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</si>
  <si>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</si>
  <si>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</si>
  <si>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</si>
  <si>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</si>
  <si>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</si>
  <si>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</si>
  <si>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</si>
  <si>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</si>
  <si>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</si>
  <si>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</si>
  <si>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</si>
  <si>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</si>
  <si>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</si>
  <si>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</si>
  <si>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</si>
  <si>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</si>
  <si>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</si>
  <si>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</si>
  <si>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</si>
  <si>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</si>
  <si>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</si>
  <si>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</si>
  <si>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</si>
  <si>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</si>
  <si>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</si>
  <si>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</si>
  <si>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</si>
  <si>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</si>
  <si>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</si>
  <si>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</si>
  <si>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</si>
  <si>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</si>
  <si>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</si>
  <si>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</si>
  <si>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</si>
  <si>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</si>
  <si>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</si>
  <si>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</si>
  <si>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</si>
  <si>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</si>
  <si>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</si>
  <si>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</si>
  <si>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</si>
  <si>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</si>
  <si>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</si>
  <si>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</si>
  <si>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</si>
  <si>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</si>
  <si>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</si>
  <si>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</si>
  <si>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</si>
  <si>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</si>
  <si>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</si>
  <si>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</si>
  <si>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</si>
  <si>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</si>
  <si>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</si>
  <si>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</si>
  <si>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</si>
  <si>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</si>
  <si>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</si>
  <si>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</si>
  <si>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</si>
  <si>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</si>
  <si>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</si>
  <si>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</si>
  <si>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</si>
  <si>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</si>
  <si>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</si>
  <si>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</si>
  <si>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</si>
  <si>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</si>
  <si>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</si>
  <si>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</si>
  <si>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</si>
  <si>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</si>
  <si>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</si>
  <si>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</si>
  <si>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</si>
  <si>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</si>
  <si>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</si>
  <si>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</si>
  <si>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</si>
  <si>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</si>
  <si>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</si>
  <si>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</si>
  <si>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</si>
  <si>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</si>
  <si>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</si>
  <si>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</si>
  <si>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</si>
  <si>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</si>
  <si>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</si>
  <si>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</si>
  <si>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</si>
  <si>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</si>
  <si>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</si>
  <si>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</si>
  <si>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</si>
  <si>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</si>
  <si>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</si>
  <si>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</si>
  <si>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</si>
  <si>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</si>
  <si>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</si>
  <si>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</si>
  <si>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</si>
  <si>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</si>
  <si>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</si>
  <si>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</si>
  <si>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</si>
  <si>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</si>
  <si>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</si>
  <si>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</si>
  <si>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</si>
  <si>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</si>
  <si>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</si>
  <si>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</si>
  <si>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</si>
  <si>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</si>
  <si>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</si>
  <si>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</si>
  <si>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</si>
  <si>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</si>
  <si>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</si>
  <si>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</si>
  <si>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</si>
  <si>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</si>
  <si>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</si>
  <si>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</si>
  <si>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</si>
  <si>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</si>
  <si>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</si>
  <si>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</si>
  <si>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</si>
  <si>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</si>
  <si>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</si>
  <si>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</si>
  <si>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</si>
  <si>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</si>
  <si>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</si>
  <si>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</si>
  <si>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</si>
  <si>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</si>
  <si>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</si>
  <si>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</si>
  <si>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</si>
  <si>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</si>
  <si>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</si>
  <si>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</si>
  <si>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</si>
  <si>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</si>
  <si>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</si>
  <si>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</si>
  <si>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</si>
  <si>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</si>
  <si>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</si>
  <si>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</si>
  <si>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</si>
  <si>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</si>
  <si>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</si>
  <si>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</si>
  <si>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</si>
  <si>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</si>
  <si>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</si>
  <si>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</si>
  <si>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</si>
  <si>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</si>
  <si>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</si>
  <si>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</si>
  <si>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</si>
  <si>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</si>
  <si>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</si>
  <si>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</si>
  <si>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</si>
  <si>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</si>
  <si>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</si>
  <si>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</si>
  <si>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</si>
  <si>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</si>
  <si>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</si>
  <si>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</si>
  <si>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</si>
  <si>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</si>
  <si>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</si>
  <si>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</si>
  <si>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</si>
  <si>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</si>
  <si>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</si>
  <si>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</si>
  <si>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</si>
  <si>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</si>
  <si>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</si>
  <si>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</si>
  <si>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</si>
  <si>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</si>
  <si>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</si>
  <si>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</si>
  <si>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</si>
  <si>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</si>
  <si>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</si>
  <si>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</si>
  <si>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</si>
  <si>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</si>
  <si>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</si>
  <si>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</si>
  <si>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</si>
  <si>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</si>
  <si>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</si>
  <si>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</si>
  <si>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</si>
  <si>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</si>
  <si>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</si>
  <si>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</si>
  <si>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</si>
  <si>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</si>
  <si>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</si>
  <si>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</si>
  <si>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</si>
  <si>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</si>
  <si>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</si>
  <si>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</si>
  <si>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</si>
  <si>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</si>
  <si>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</si>
  <si>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</si>
  <si>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</si>
  <si>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</si>
  <si>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</si>
  <si>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</si>
  <si>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</si>
  <si>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</si>
  <si>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</si>
  <si>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</si>
  <si>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</si>
  <si>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</si>
  <si>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</si>
  <si>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</si>
  <si>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</si>
  <si>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</si>
  <si>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</si>
  <si>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</si>
  <si>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</si>
  <si>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</si>
  <si>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</si>
  <si>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</si>
  <si>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</si>
  <si>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</si>
  <si>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</si>
  <si>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</si>
  <si>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</si>
  <si>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</si>
  <si>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</si>
  <si>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</si>
  <si>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</si>
  <si>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</si>
  <si>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</si>
  <si>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</si>
  <si>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</si>
  <si>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</si>
  <si>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</si>
  <si>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</si>
  <si>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</si>
  <si>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</si>
  <si>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</si>
  <si>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</si>
  <si>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</si>
  <si>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</si>
  <si>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</si>
  <si>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</si>
  <si>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</si>
  <si>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</si>
  <si>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</si>
  <si>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</si>
  <si>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</si>
  <si>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</si>
  <si>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</si>
  <si>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</si>
  <si>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</si>
  <si>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</si>
  <si>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</si>
  <si>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</si>
  <si>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</si>
  <si>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</si>
  <si>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</si>
  <si>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</si>
  <si>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</si>
  <si>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</si>
  <si>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</si>
  <si>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</si>
  <si>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</si>
  <si>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</si>
  <si>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</si>
  <si>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</si>
  <si>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</si>
  <si>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</si>
  <si>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</si>
  <si>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</si>
  <si>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</si>
  <si>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</si>
  <si>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</si>
  <si>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</si>
  <si>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</si>
  <si>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</si>
  <si>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</si>
  <si>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</si>
  <si>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</si>
  <si>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</si>
  <si>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</si>
  <si>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</si>
  <si>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</si>
  <si>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</si>
  <si>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</si>
  <si>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</si>
  <si>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</si>
  <si>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</si>
  <si>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</si>
  <si>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</si>
  <si>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</si>
  <si>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</si>
  <si>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</si>
  <si>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</si>
  <si>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</si>
  <si>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</si>
  <si>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</si>
  <si>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</si>
  <si>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</si>
  <si>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</si>
  <si>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</si>
  <si>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</si>
  <si>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</si>
  <si>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</si>
  <si>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</si>
  <si>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</si>
  <si>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</si>
  <si>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</si>
  <si>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</si>
  <si>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</si>
  <si>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</si>
  <si>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</si>
  <si>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</si>
  <si>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</si>
  <si>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</si>
  <si>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</si>
  <si>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</si>
  <si>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</si>
  <si>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</si>
  <si>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</si>
  <si>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</si>
  <si>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</si>
  <si>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</si>
  <si>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</si>
  <si>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</si>
  <si>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</si>
  <si>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</si>
  <si>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</si>
  <si>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</si>
  <si>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</si>
  <si>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</si>
  <si>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</si>
  <si>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</si>
  <si>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</si>
  <si>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</si>
  <si>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</si>
  <si>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</si>
  <si>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</si>
  <si>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</si>
  <si>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</si>
  <si>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</si>
  <si>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</si>
  <si>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</si>
  <si>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</si>
  <si>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</si>
  <si>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</si>
  <si>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</si>
  <si>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</si>
  <si>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</si>
  <si>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</si>
  <si>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</si>
  <si>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</si>
  <si>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</si>
  <si>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</si>
  <si>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</si>
  <si>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</si>
  <si>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</si>
  <si>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</si>
  <si>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</si>
  <si>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</si>
  <si>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</si>
  <si>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</si>
  <si>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</si>
  <si>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</si>
  <si>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</si>
  <si>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</si>
  <si>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</si>
  <si>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</si>
  <si>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</si>
  <si>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</si>
  <si>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</si>
  <si>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</si>
  <si>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</si>
  <si>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</si>
  <si>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</si>
  <si>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</si>
  <si>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</si>
  <si>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</si>
  <si>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</si>
  <si>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</si>
  <si>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</si>
  <si>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</si>
  <si>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</si>
  <si>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</si>
  <si>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</si>
  <si>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</si>
  <si>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</si>
  <si>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</si>
  <si>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</si>
  <si>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</si>
  <si>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</si>
  <si>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</si>
  <si>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</si>
  <si>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</si>
  <si>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</si>
  <si>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</si>
  <si>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</si>
  <si>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</si>
  <si>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</si>
  <si>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</si>
  <si>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</si>
  <si>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</si>
  <si>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</si>
  <si>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</si>
  <si>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</si>
  <si>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</si>
  <si>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</si>
  <si>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</si>
  <si>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</si>
  <si>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</si>
  <si>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</si>
  <si>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</si>
  <si>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</si>
  <si>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</si>
  <si>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</si>
  <si>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</si>
  <si>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</si>
  <si>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</si>
  <si>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</si>
  <si>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</si>
  <si>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</si>
  <si>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</si>
  <si>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</si>
  <si>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</si>
  <si>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</si>
  <si>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</si>
  <si>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</si>
  <si>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</si>
  <si>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</si>
  <si>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</si>
  <si>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</si>
  <si>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</si>
  <si>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</si>
  <si>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</si>
  <si>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</si>
  <si>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</si>
  <si>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</si>
  <si>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</si>
  <si>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</si>
  <si>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</si>
  <si>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</si>
  <si>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</si>
  <si>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</si>
  <si>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</si>
  <si>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</si>
  <si>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</si>
  <si>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</si>
  <si>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</si>
  <si>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</si>
  <si>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</si>
  <si>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</si>
  <si>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</si>
  <si>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</si>
  <si>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</si>
  <si>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</si>
  <si>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</si>
  <si>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</si>
  <si>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</si>
  <si>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</si>
  <si>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</si>
  <si>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</si>
  <si>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</si>
  <si>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</si>
  <si>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</si>
  <si>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</si>
  <si>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</si>
  <si>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</si>
  <si>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</si>
  <si>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</si>
  <si>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</si>
  <si>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</si>
  <si>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</si>
  <si>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</si>
  <si>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</si>
  <si>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</si>
  <si>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</si>
  <si>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</si>
  <si>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</si>
  <si>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</si>
  <si>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</si>
  <si>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77539</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</si>
  <si>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</si>
  <si>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</si>
  <si>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</si>
  <si>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</si>
  <si>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</si>
  <si>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</si>
  <si>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</si>
  <si>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</si>
  <si>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</si>
  <si>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</si>
  <si>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</si>
  <si>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</si>
  <si>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</si>
  <si>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</si>
  <si>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</si>
  <si>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</si>
  <si>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</si>
  <si>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</si>
  <si>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</si>
  <si>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</si>
  <si>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</si>
  <si>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</si>
  <si>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</si>
  <si>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</si>
  <si>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</si>
  <si>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</si>
  <si>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</si>
  <si>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</si>
  <si>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</si>
  <si>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</si>
  <si>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</si>
  <si>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</si>
  <si>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</si>
  <si>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</si>
  <si>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</si>
  <si>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</si>
  <si>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</si>
  <si>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</si>
  <si>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</si>
  <si>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</si>
  <si>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</si>
  <si>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</si>
  <si>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</si>
  <si>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</si>
  <si>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</si>
  <si>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</si>
  <si>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</si>
  <si>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</si>
  <si>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</si>
  <si>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</si>
  <si>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</si>
  <si>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</si>
  <si>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</si>
  <si>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</si>
  <si>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</si>
  <si>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</si>
  <si>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</si>
  <si>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</si>
  <si>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</si>
  <si>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</si>
  <si>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</si>
  <si>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</si>
  <si>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</si>
  <si>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</si>
  <si>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</si>
  <si>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</si>
  <si>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</si>
  <si>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</si>
  <si>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</si>
  <si>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</si>
  <si>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</si>
  <si>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</si>
  <si>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</si>
  <si>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</si>
  <si>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</si>
  <si>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</si>
  <si>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</si>
  <si>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</si>
  <si>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</si>
  <si>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</si>
  <si>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</si>
  <si>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</si>
  <si>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</si>
  <si>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</si>
  <si>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</si>
  <si>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</si>
  <si>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</si>
  <si>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</si>
  <si>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</si>
  <si>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</si>
  <si>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</si>
  <si>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</si>
  <si>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</si>
  <si>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</si>
  <si>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</si>
  <si>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</si>
  <si>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</si>
  <si>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</si>
  <si>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</si>
  <si>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</si>
  <si>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</si>
  <si>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</si>
  <si>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</si>
  <si>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</si>
  <si>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</si>
  <si>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</si>
  <si>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</si>
  <si>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</si>
  <si>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</si>
  <si>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</si>
  <si>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</si>
  <si>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</si>
  <si>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</si>
  <si>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</si>
  <si>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</si>
  <si>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</si>
  <si>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</si>
  <si>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</si>
  <si>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</si>
  <si>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</si>
  <si>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</si>
  <si>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</si>
  <si>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</si>
  <si>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</si>
  <si>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</si>
  <si>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</si>
  <si>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</si>
  <si>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</si>
  <si>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</si>
  <si>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</si>
  <si>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</si>
  <si>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</si>
  <si>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</si>
  <si>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</si>
  <si>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</si>
  <si>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</si>
  <si>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</si>
  <si>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</si>
  <si>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</si>
  <si>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</si>
  <si>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</si>
  <si>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</si>
  <si>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</si>
  <si>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</si>
  <si>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</si>
  <si>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</si>
  <si>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</si>
  <si>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</si>
  <si>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</si>
  <si>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</si>
  <si>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</si>
  <si>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</si>
  <si>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</si>
  <si>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</si>
  <si>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</si>
  <si>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</si>
  <si>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</si>
  <si>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</si>
  <si>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</si>
  <si>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</si>
  <si>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</si>
  <si>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</si>
  <si>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</si>
  <si>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</si>
  <si>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</si>
  <si>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</si>
  <si>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</si>
  <si>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</si>
  <si>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</si>
  <si>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</si>
  <si>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</si>
  <si>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</si>
  <si>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</si>
  <si>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</si>
  <si>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</si>
  <si>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</si>
  <si>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</si>
  <si>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</si>
  <si>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</si>
  <si>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</si>
  <si>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</si>
  <si>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</si>
  <si>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</si>
  <si>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</si>
  <si>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</si>
  <si>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</si>
  <si>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</si>
  <si>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</si>
  <si>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</si>
  <si>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</si>
  <si>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</si>
  <si>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</si>
  <si>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</si>
  <si>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</si>
  <si>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</si>
  <si>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</si>
  <si>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</si>
  <si>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</si>
  <si>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</si>
  <si>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</si>
  <si>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</si>
  <si>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</si>
  <si>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</si>
  <si>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</si>
  <si>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</si>
  <si>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</si>
  <si>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</si>
  <si>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</si>
  <si>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</si>
  <si>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</si>
  <si>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</si>
  <si>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</si>
  <si>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</si>
  <si>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</si>
  <si>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</si>
  <si>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</si>
  <si>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</si>
  <si>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</si>
  <si>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</si>
  <si>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</si>
  <si>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</si>
  <si>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</si>
  <si>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</si>
  <si>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</si>
  <si>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</si>
  <si>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</si>
  <si>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</si>
  <si>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</si>
  <si>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</si>
  <si>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</si>
  <si>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</si>
  <si>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</si>
  <si>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</si>
  <si>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</si>
  <si>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</si>
  <si>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</si>
  <si>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</si>
  <si>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</si>
  <si>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</si>
  <si>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</si>
  <si>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</si>
  <si>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</si>
  <si>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</si>
  <si>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</si>
  <si>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</si>
  <si>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</si>
  <si>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</si>
  <si>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</si>
  <si>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</si>
  <si>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</si>
  <si>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</si>
  <si>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</si>
  <si>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</si>
  <si>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</si>
  <si>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</si>
  <si>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</si>
  <si>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</si>
  <si>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</si>
  <si>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</si>
  <si>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</si>
  <si>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</si>
  <si>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</si>
  <si>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</si>
  <si>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</si>
  <si>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</si>
  <si>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</si>
  <si>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</si>
  <si>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</si>
  <si>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</si>
  <si>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</si>
  <si>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</si>
  <si>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</si>
  <si>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</si>
  <si>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</si>
  <si>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</si>
  <si>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</si>
  <si>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</si>
  <si>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</si>
  <si>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</si>
  <si>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</si>
  <si>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</si>
  <si>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</si>
  <si>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</si>
  <si>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</si>
  <si>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</si>
  <si>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</si>
  <si>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</si>
  <si>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</si>
  <si>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</si>
  <si>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</si>
  <si>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</si>
  <si>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</si>
  <si>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</si>
  <si>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</si>
  <si>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</si>
  <si>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</si>
  <si>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</si>
  <si>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</si>
  <si>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</si>
  <si>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</si>
  <si>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</si>
  <si>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</si>
  <si>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</si>
  <si>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</si>
  <si>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</si>
  <si>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</si>
  <si>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</si>
  <si>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</si>
  <si>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</si>
  <si>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</si>
  <si>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</si>
  <si>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</si>
  <si>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</si>
  <si>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</si>
  <si>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</si>
  <si>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</si>
  <si>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</si>
  <si>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</si>
  <si>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</si>
  <si>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</si>
  <si>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</si>
  <si>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</si>
  <si>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</si>
  <si>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</si>
  <si>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</si>
  <si>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</si>
  <si>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</si>
  <si>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</si>
  <si>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</si>
  <si>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</si>
  <si>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</si>
  <si>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</si>
  <si>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</si>
  <si>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</si>
  <si>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</si>
  <si>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</si>
  <si>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</si>
  <si>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</si>
  <si>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</si>
  <si>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</si>
  <si>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</si>
  <si>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</si>
  <si>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</si>
  <si>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</si>
  <si>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</si>
  <si>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</si>
  <si>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</si>
  <si>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</si>
  <si>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</si>
  <si>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</si>
  <si>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</si>
  <si>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</si>
  <si>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</si>
  <si>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</si>
  <si>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</si>
  <si>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</si>
  <si>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</si>
  <si>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</si>
  <si>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</si>
  <si>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</si>
  <si>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</si>
  <si>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</si>
  <si>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</si>
  <si>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</si>
  <si>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</si>
  <si>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</si>
  <si>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</si>
  <si>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</si>
  <si>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</si>
  <si>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</si>
  <si>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</si>
  <si>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</si>
  <si>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</si>
  <si>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</si>
  <si>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</si>
  <si>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</si>
  <si>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</si>
  <si>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</si>
  <si>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</si>
  <si>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</si>
  <si>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</si>
  <si>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</si>
  <si>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</si>
  <si>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</si>
  <si>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</si>
  <si>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</si>
  <si>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</si>
  <si>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</si>
  <si>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</si>
  <si>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</si>
  <si>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</si>
  <si>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</si>
  <si>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</si>
  <si>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</si>
  <si>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</si>
  <si>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</si>
  <si>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</si>
  <si>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</si>
  <si>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</si>
  <si>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</si>
  <si>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</si>
  <si>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</si>
  <si>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</si>
  <si>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</si>
  <si>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</si>
  <si>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</si>
  <si>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</si>
  <si>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</si>
  <si>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</si>
  <si>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</si>
  <si>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</si>
  <si>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</si>
  <si>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</si>
  <si>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</si>
  <si>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</si>
  <si>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</si>
  <si>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</si>
  <si>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</si>
  <si>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</si>
  <si>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</si>
  <si>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</si>
  <si>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</si>
  <si>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</si>
  <si>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</si>
  <si>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</si>
  <si>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</si>
  <si>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</si>
  <si>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</si>
  <si>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</si>
  <si>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</si>
  <si>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</si>
  <si>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</si>
  <si>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</si>
  <si>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</si>
  <si>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</si>
  <si>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</si>
  <si>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</si>
  <si>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</si>
  <si>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</si>
  <si>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</si>
  <si>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</si>
  <si>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</si>
  <si>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</si>
  <si>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</si>
  <si>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</si>
  <si>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</si>
  <si>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</si>
  <si>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</si>
  <si>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</si>
  <si>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</si>
  <si>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</si>
  <si>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</si>
  <si>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</si>
  <si>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</si>
  <si>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</si>
  <si>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</si>
  <si>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</si>
  <si>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</si>
  <si>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</si>
  <si>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</si>
  <si>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</si>
  <si>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</si>
  <si>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</si>
  <si>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</si>
  <si>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</si>
  <si>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</si>
  <si>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</si>
  <si>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</si>
  <si>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</si>
  <si>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</si>
  <si>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</si>
  <si>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</si>
  <si>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</si>
  <si>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</si>
  <si>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</si>
  <si>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</si>
  <si>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</si>
  <si>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</si>
  <si>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</si>
  <si>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</si>
  <si>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</si>
  <si>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</si>
  <si>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</si>
  <si>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</si>
  <si>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</si>
  <si>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</si>
  <si>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</si>
  <si>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</si>
  <si>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</si>
  <si>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</si>
  <si>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</si>
  <si>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</si>
  <si>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</si>
  <si>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</si>
  <si>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</si>
  <si>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</si>
  <si>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</si>
  <si>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</si>
  <si>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</si>
  <si>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</si>
  <si>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</si>
  <si>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</si>
  <si>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</si>
  <si>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</si>
  <si>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</si>
  <si>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</si>
  <si>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</si>
  <si>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</si>
  <si>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</si>
  <si>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</si>
  <si>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</si>
  <si>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</si>
  <si>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</si>
  <si>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</si>
  <si>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</si>
  <si>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</si>
  <si>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</si>
  <si>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</si>
  <si>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</si>
  <si>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</si>
  <si>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</si>
  <si>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</si>
  <si>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</si>
  <si>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</si>
  <si>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</si>
  <si>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</si>
  <si>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</si>
  <si>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</si>
  <si>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</si>
  <si>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</si>
  <si>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</si>
  <si>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</si>
  <si>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</si>
  <si>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</si>
  <si>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</si>
  <si>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</si>
  <si>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</si>
  <si>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</si>
  <si>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</si>
  <si>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</si>
  <si>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</si>
  <si>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</si>
  <si>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</si>
  <si>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</si>
  <si>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</si>
  <si>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</si>
  <si>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</si>
  <si>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</si>
  <si>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</si>
  <si>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</si>
  <si>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</si>
  <si>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</si>
  <si>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</si>
  <si>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</si>
  <si>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</si>
  <si>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</si>
  <si>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</si>
  <si>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</si>
  <si>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</si>
  <si>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</si>
  <si>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</si>
  <si>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</si>
  <si>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</si>
  <si>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</si>
  <si>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</si>
  <si>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</si>
  <si>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</si>
  <si>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</si>
  <si>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</si>
  <si>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</si>
  <si>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</si>
  <si>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</si>
  <si>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</si>
  <si>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</si>
  <si>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</si>
  <si>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</si>
  <si>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</si>
  <si>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</si>
  <si>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</si>
  <si>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</si>
  <si>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</si>
  <si>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</si>
  <si>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</si>
  <si>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</si>
  <si>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</si>
  <si>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</si>
  <si>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</si>
  <si>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</si>
  <si>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</si>
  <si>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</si>
  <si>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</si>
  <si>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</si>
  <si>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</si>
  <si>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</si>
  <si>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</si>
  <si>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</si>
  <si>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</si>
  <si>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</si>
  <si>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</si>
  <si>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</si>
  <si>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</si>
  <si>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</si>
  <si>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</si>
  <si>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</si>
  <si>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</si>
  <si>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</si>
  <si>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</si>
  <si>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</si>
  <si>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</si>
  <si>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</si>
  <si>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</si>
  <si>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</si>
  <si>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</si>
  <si>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</si>
  <si>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</si>
  <si>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</si>
  <si>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</si>
  <si>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</si>
  <si>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</si>
  <si>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</si>
  <si>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</si>
  <si>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</si>
  <si>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</si>
  <si>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</si>
  <si>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</si>
  <si>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</si>
  <si>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</si>
  <si>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</si>
  <si>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</si>
  <si>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</si>
  <si>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</si>
  <si>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</si>
  <si>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</si>
  <si>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</si>
  <si>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</si>
  <si>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</si>
  <si>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</si>
  <si>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</si>
  <si>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</si>
  <si>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</si>
  <si>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</si>
  <si>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</si>
  <si>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</si>
  <si>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</si>
  <si>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</si>
  <si>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</si>
  <si>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</si>
  <si>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</si>
  <si>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</si>
  <si>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</si>
  <si>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</si>
  <si>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</si>
  <si>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</si>
  <si>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</si>
  <si>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</si>
  <si>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</si>
  <si>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</si>
  <si>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</si>
  <si>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</si>
  <si>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</si>
  <si>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</si>
  <si>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</si>
  <si>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</si>
  <si>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</si>
  <si>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</si>
  <si>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</si>
  <si>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</si>
  <si>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</si>
  <si>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</si>
  <si>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</si>
  <si>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</si>
  <si>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</si>
  <si>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</si>
  <si>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</si>
  <si>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</si>
  <si>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</si>
  <si>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</si>
  <si>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</si>
  <si>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</si>
  <si>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</si>
  <si>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</si>
  <si>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</si>
  <si>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</si>
  <si>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</si>
  <si>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</si>
  <si>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</si>
  <si>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</si>
  <si>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</si>
  <si>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</si>
  <si>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</si>
  <si>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</si>
  <si>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</si>
  <si>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</si>
  <si>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</si>
  <si>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</si>
  <si>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</si>
  <si>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</si>
  <si>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</si>
  <si>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</si>
  <si>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</si>
  <si>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</si>
  <si>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</si>
  <si>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</si>
  <si>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</si>
  <si>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</si>
  <si>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</si>
  <si>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</si>
  <si>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</si>
  <si>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</si>
  <si>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</si>
  <si>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</si>
  <si>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</si>
  <si>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</si>
  <si>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</si>
  <si>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</si>
  <si>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</si>
  <si>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</si>
  <si>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</si>
  <si>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</si>
  <si>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</si>
  <si>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</si>
  <si>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</si>
  <si>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</si>
  <si>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</si>
  <si>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</si>
  <si>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</si>
  <si>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</si>
  <si>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</si>
  <si>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</si>
  <si>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</si>
  <si>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</si>
  <si>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</si>
  <si>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</si>
  <si>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</si>
  <si>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</si>
  <si>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</si>
  <si>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</si>
  <si>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</si>
  <si>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</si>
  <si>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</si>
  <si>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</si>
  <si>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</si>
  <si>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</si>
  <si>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</si>
  <si>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</si>
  <si>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</si>
  <si>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</si>
  <si>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</si>
  <si>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</si>
  <si>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</si>
  <si>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</si>
  <si>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</si>
  <si>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</si>
  <si>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</si>
  <si>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</si>
  <si>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</si>
  <si>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</si>
  <si>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</si>
  <si>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</si>
  <si>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</si>
  <si>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</si>
  <si>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</si>
  <si>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</si>
  <si>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</si>
  <si>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</si>
  <si>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</si>
  <si>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</si>
  <si>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</si>
  <si>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</si>
  <si>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</si>
  <si>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</si>
  <si>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</si>
  <si>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</si>
  <si>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</si>
  <si>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</si>
  <si>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</si>
  <si>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</si>
  <si>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</si>
  <si>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</si>
  <si>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</si>
  <si>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</si>
  <si>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</si>
  <si>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</si>
  <si>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</si>
  <si>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</si>
  <si>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</si>
  <si>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</si>
  <si>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</si>
  <si>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</si>
  <si>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</si>
  <si>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</si>
  <si>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</si>
  <si>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</si>
  <si>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</si>
  <si>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</si>
  <si>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</si>
  <si>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</si>
  <si>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</si>
  <si>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</si>
  <si>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</si>
  <si>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</si>
  <si>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</si>
  <si>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</si>
  <si>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</si>
  <si>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</si>
  <si>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</si>
  <si>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</si>
  <si>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</si>
  <si>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</si>
  <si>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</si>
  <si>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</si>
  <si>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</si>
  <si>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</si>
  <si>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</si>
  <si>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</si>
  <si>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</si>
  <si>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</si>
  <si>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</si>
  <si>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</si>
  <si>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</si>
  <si>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</si>
  <si>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</si>
  <si>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</si>
  <si>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</si>
  <si>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</si>
  <si>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</si>
  <si>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</si>
  <si>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</si>
  <si>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</si>
  <si>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</si>
  <si>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</si>
  <si>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</si>
  <si>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</si>
  <si>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</si>
  <si>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</si>
  <si>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</si>
  <si>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</si>
  <si>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</si>
  <si>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</si>
  <si>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</si>
  <si>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</si>
  <si>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</si>
  <si>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</si>
  <si>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</si>
  <si>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</si>
  <si>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</si>
  <si>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</si>
  <si>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</si>
  <si>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</si>
  <si>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</si>
  <si>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</si>
  <si>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</si>
  <si>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</si>
  <si>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</si>
  <si>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</si>
  <si>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</si>
  <si>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</si>
  <si>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</si>
  <si>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</si>
  <si>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</si>
  <si>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</si>
  <si>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</si>
  <si>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</si>
  <si>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</si>
  <si>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</si>
  <si>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</si>
  <si>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</si>
  <si>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</si>
  <si>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</si>
  <si>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</si>
  <si>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</si>
  <si>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</si>
  <si>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</si>
  <si>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</si>
  <si>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</si>
  <si>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</si>
  <si>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</si>
  <si>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</si>
  <si>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</si>
  <si>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</si>
  <si>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</si>
  <si>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</si>
  <si>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</si>
  <si>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</si>
  <si>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</si>
  <si>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</si>
  <si>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</si>
  <si>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</si>
  <si>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</si>
  <si>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</si>
  <si>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</si>
  <si>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</si>
  <si>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</si>
  <si>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</si>
  <si>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</si>
  <si>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</si>
  <si>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</si>
  <si>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</si>
  <si>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</si>
  <si>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</si>
  <si>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</si>
  <si>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</si>
  <si>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</si>
  <si>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</si>
  <si>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</si>
  <si>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</si>
  <si>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</si>
  <si>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</si>
  <si>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</si>
  <si>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</si>
  <si>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</si>
  <si>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</si>
  <si>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</si>
  <si>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</si>
  <si>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</si>
  <si>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</si>
  <si>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</si>
  <si>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</si>
  <si>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</si>
  <si>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</si>
  <si>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</si>
  <si>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</si>
  <si>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</si>
  <si>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</si>
  <si>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</si>
  <si>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</si>
  <si>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</si>
  <si>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</si>
  <si>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</si>
  <si>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</si>
  <si>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</si>
  <si>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</si>
  <si>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</si>
  <si>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</si>
  <si>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</si>
  <si>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</si>
  <si>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</si>
  <si>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</si>
  <si>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</si>
  <si>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</si>
  <si>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</si>
  <si>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</si>
  <si>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</si>
  <si>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</si>
  <si>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</si>
  <si>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</si>
  <si>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</si>
  <si>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</si>
  <si>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</si>
  <si>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</si>
  <si>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</si>
  <si>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</si>
  <si>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</si>
  <si>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</si>
  <si>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</si>
  <si>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</si>
  <si>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</si>
  <si>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</si>
  <si>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</si>
  <si>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</si>
  <si>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</si>
  <si>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</si>
  <si>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</si>
  <si>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</si>
  <si>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</si>
  <si>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</si>
  <si>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</si>
  <si>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</si>
  <si>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</si>
  <si>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</si>
  <si>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</si>
  <si>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</si>
  <si>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</si>
  <si>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</si>
  <si>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</si>
  <si>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</si>
  <si>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</si>
  <si>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</si>
  <si>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</si>
  <si>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</si>
  <si>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</si>
  <si>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</si>
  <si>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</si>
  <si>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</si>
  <si>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</si>
  <si>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</si>
  <si>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</si>
  <si>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</si>
  <si>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</si>
  <si>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</si>
  <si>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</si>
  <si>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</si>
  <si>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</si>
  <si>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</si>
  <si>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</si>
  <si>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</si>
  <si>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</si>
  <si>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</si>
  <si>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</si>
  <si>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</si>
  <si>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</si>
  <si>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</si>
  <si>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</si>
  <si>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</si>
  <si>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</si>
  <si>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</si>
  <si>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</si>
  <si>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</si>
  <si>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</si>
  <si>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</si>
  <si>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</si>
  <si>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</si>
  <si>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</si>
  <si>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</si>
  <si>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</si>
  <si>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</si>
  <si>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</si>
  <si>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</si>
  <si>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</si>
  <si>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</si>
  <si>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</si>
  <si>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</si>
  <si>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</si>
  <si>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</si>
  <si>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</si>
  <si>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</si>
  <si>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</si>
  <si>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</si>
  <si>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</si>
  <si>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</si>
  <si>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</si>
  <si>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</si>
  <si>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</si>
  <si>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</si>
  <si>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</si>
  <si>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</si>
  <si>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</si>
  <si>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</si>
  <si>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</si>
  <si>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</si>
  <si>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</si>
  <si>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</si>
  <si>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</si>
  <si>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</si>
  <si>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</si>
  <si>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</si>
  <si>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</si>
  <si>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</si>
  <si>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</si>
  <si>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</si>
  <si>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</si>
  <si>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</si>
  <si>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</si>
  <si>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</si>
  <si>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</si>
  <si>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</si>
  <si>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</si>
  <si>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</si>
  <si>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</si>
  <si>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</si>
  <si>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</si>
  <si>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</si>
  <si>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</si>
  <si>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</si>
  <si>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</si>
  <si>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</si>
  <si>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</si>
  <si>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</si>
  <si>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</si>
  <si>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</si>
  <si>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</si>
  <si>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</si>
  <si>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</si>
  <si>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</si>
  <si>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</si>
  <si>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</si>
  <si>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</si>
  <si>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</si>
  <si>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</si>
  <si>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</si>
  <si>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</si>
  <si>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</si>
  <si>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</si>
  <si>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</si>
  <si>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</si>
  <si>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</si>
  <si>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</si>
  <si>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</si>
  <si>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</si>
  <si>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</si>
  <si>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</si>
  <si>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</si>
  <si>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</si>
  <si>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</si>
  <si>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</si>
  <si>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</si>
  <si>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</si>
  <si>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</si>
  <si>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</si>
  <si>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</si>
  <si>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</si>
  <si>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</si>
  <si>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</si>
  <si>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</si>
  <si>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</si>
  <si>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</si>
  <si>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</si>
  <si>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</si>
  <si>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</si>
  <si>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</si>
  <si>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</si>
  <si>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</si>
  <si>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</si>
  <si>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</si>
  <si>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</si>
  <si>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</si>
  <si>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</si>
  <si>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</si>
  <si>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</si>
  <si>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</si>
  <si>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</si>
  <si>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</si>
  <si>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</si>
  <si>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</si>
  <si>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</si>
  <si>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</si>
  <si>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</si>
  <si>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</si>
  <si>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</si>
  <si>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</si>
  <si>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</si>
  <si>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</si>
  <si>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</si>
  <si>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</si>
  <si>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</si>
  <si>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</si>
  <si>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</si>
  <si>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</si>
  <si>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</si>
  <si>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</si>
  <si>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</si>
  <si>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</si>
  <si>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</si>
  <si>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</si>
  <si>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</si>
  <si>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</si>
  <si>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</si>
  <si>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</si>
  <si>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</si>
  <si>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</si>
  <si>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</si>
  <si>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</si>
  <si>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</si>
  <si>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</si>
  <si>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</si>
  <si>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</si>
  <si>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</si>
  <si>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</si>
  <si>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</si>
  <si>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</si>
  <si>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</si>
  <si>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</si>
  <si>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</si>
  <si>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</si>
  <si>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</si>
  <si>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</si>
  <si>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</si>
  <si>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</si>
  <si>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</si>
  <si>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</si>
  <si>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</si>
  <si>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</si>
  <si>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</si>
  <si>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</si>
  <si>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</si>
  <si>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</si>
  <si>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</si>
  <si>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</si>
  <si>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</si>
  <si>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</si>
  <si>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</si>
  <si>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</si>
  <si>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</si>
  <si>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</si>
  <si>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</si>
  <si>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</si>
  <si>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</si>
  <si>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</si>
  <si>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</si>
  <si>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</si>
  <si>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</si>
  <si>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</si>
  <si>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</si>
  <si>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</si>
  <si>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</si>
  <si>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</si>
  <si>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</si>
  <si>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</si>
  <si>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</si>
  <si>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</si>
  <si>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</si>
  <si>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</si>
  <si>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</si>
  <si>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</si>
  <si>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</si>
  <si>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</si>
  <si>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</si>
  <si>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</si>
  <si>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</si>
  <si>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</si>
  <si>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</si>
  <si>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Yonkers Police Department</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</si>
  <si>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</si>
  <si>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</si>
  <si>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</si>
  <si>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</si>
  <si>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</si>
  <si>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</si>
  <si>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</si>
  <si>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</si>
  <si>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</si>
  <si>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</si>
  <si>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</si>
  <si>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</si>
  <si>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</si>
  <si>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</si>
  <si>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</si>
  <si>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</si>
  <si>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</si>
  <si>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</si>
  <si>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</si>
  <si>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</si>
  <si>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</si>
  <si>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</si>
  <si>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</si>
  <si>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</si>
  <si>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</si>
  <si>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</si>
  <si>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</si>
  <si>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</si>
  <si>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</si>
  <si>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</si>
  <si>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</si>
  <si>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</si>
  <si>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</si>
  <si>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</si>
  <si>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</si>
  <si>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</si>
  <si>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</si>
  <si>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</si>
  <si>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</si>
  <si>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</si>
  <si>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</si>
  <si>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</si>
  <si>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</si>
  <si>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</si>
  <si>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</si>
  <si>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</si>
  <si>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</si>
  <si>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</si>
  <si>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</si>
  <si>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</si>
  <si>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</si>
  <si>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</si>
  <si>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</si>
  <si>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</si>
  <si>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</si>
  <si>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</si>
  <si>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</si>
  <si>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</si>
  <si>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</si>
  <si>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</si>
  <si>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</si>
  <si>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</si>
  <si>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</si>
  <si>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</si>
  <si>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</si>
  <si>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</si>
  <si>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</si>
  <si>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</si>
  <si>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</si>
  <si>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</si>
  <si>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</si>
  <si>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</si>
  <si>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</si>
  <si>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</si>
  <si>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</si>
  <si>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</si>
  <si>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</si>
  <si>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</si>
  <si>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</si>
  <si>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</si>
  <si>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</si>
  <si>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</si>
  <si>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</si>
  <si>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</si>
  <si>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</si>
  <si>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</si>
  <si>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</si>
  <si>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</si>
  <si>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</si>
  <si>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</si>
  <si>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</si>
  <si>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</si>
  <si>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</si>
  <si>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</si>
  <si>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</si>
  <si>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</si>
  <si>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</si>
  <si>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</si>
  <si>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</si>
  <si>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</si>
  <si>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</si>
  <si>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</si>
  <si>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</si>
  <si>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</si>
  <si>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</si>
  <si>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</si>
  <si>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</si>
  <si>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</si>
  <si>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</si>
  <si>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</si>
  <si>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</si>
  <si>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</si>
  <si>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</si>
  <si>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</si>
  <si>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</si>
  <si>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</si>
  <si>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</si>
  <si>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</si>
  <si>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</si>
  <si>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</si>
  <si>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</si>
  <si>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</si>
  <si>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</si>
  <si>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</si>
  <si>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</si>
  <si>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</si>
  <si>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</si>
  <si>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</si>
  <si>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</si>
  <si>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</si>
  <si>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</si>
  <si>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</si>
  <si>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</si>
  <si>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</si>
  <si>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</si>
  <si>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</si>
  <si>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</si>
  <si>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</si>
  <si>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</si>
  <si>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</si>
  <si>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</si>
  <si>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</si>
  <si>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</si>
  <si>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</si>
  <si>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</si>
  <si>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</si>
  <si>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</si>
  <si>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</si>
  <si>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</si>
  <si>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</si>
  <si>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</si>
  <si>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</si>
  <si>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</si>
  <si>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</si>
  <si>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</si>
  <si>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</si>
  <si>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</si>
  <si>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</si>
  <si>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</si>
  <si>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</si>
  <si>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</si>
  <si>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</si>
  <si>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</si>
  <si>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</si>
  <si>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</si>
  <si>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</si>
  <si>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</si>
  <si>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</si>
  <si>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</si>
  <si>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</si>
  <si>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</si>
  <si>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</si>
  <si>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</si>
  <si>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</si>
  <si>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</si>
  <si>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</si>
  <si>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</si>
  <si>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</si>
  <si>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</si>
  <si>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</si>
  <si>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</si>
  <si>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</si>
  <si>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</si>
  <si>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</si>
  <si>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</si>
  <si>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</si>
  <si>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</si>
  <si>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</si>
  <si>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</si>
  <si>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</si>
  <si>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</si>
  <si>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</si>
  <si>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</si>
  <si>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</si>
  <si>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</si>
  <si>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</si>
  <si>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</si>
  <si>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</si>
  <si>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</si>
  <si>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</si>
  <si>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</si>
  <si>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</si>
  <si>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</si>
  <si>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</si>
  <si>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</si>
  <si>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</si>
  <si>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</si>
  <si>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</si>
  <si>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</si>
  <si>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</si>
  <si>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</si>
  <si>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</si>
  <si>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</si>
  <si>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</si>
  <si>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</si>
  <si>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</si>
  <si>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</si>
  <si>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</si>
  <si>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</si>
  <si>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</si>
  <si>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</si>
  <si>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</si>
  <si>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</si>
  <si>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</si>
  <si>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</si>
  <si>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</si>
  <si>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</si>
  <si>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</si>
  <si>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</si>
  <si>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</si>
  <si>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</si>
  <si>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</si>
  <si>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</si>
  <si>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</si>
  <si>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</si>
  <si>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</si>
  <si>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</si>
  <si>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</si>
  <si>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</si>
  <si>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</si>
  <si>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</si>
  <si>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</si>
  <si>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</si>
  <si>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</si>
  <si>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</si>
  <si>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</si>
  <si>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</si>
  <si>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</si>
  <si>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</si>
  <si>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</si>
  <si>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</si>
  <si>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</si>
  <si>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</si>
  <si>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</si>
  <si>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</si>
  <si>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</si>
  <si>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</si>
  <si>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</si>
  <si>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</si>
  <si>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</si>
  <si>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</si>
  <si>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</si>
  <si>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</si>
  <si>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</si>
  <si>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</si>
  <si>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</si>
  <si>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</si>
  <si>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</si>
  <si>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</si>
  <si>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</si>
  <si>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</si>
  <si>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</si>
  <si>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</si>
  <si>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</si>
  <si>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</si>
  <si>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</si>
  <si>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</si>
  <si>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</si>
  <si>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</si>
  <si>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</si>
  <si>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</si>
  <si>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</si>
  <si>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</si>
  <si>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</si>
  <si>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</si>
  <si>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</si>
  <si>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</si>
  <si>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</si>
  <si>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</si>
  <si>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</si>
  <si>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</si>
  <si>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</si>
  <si>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</si>
  <si>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</si>
  <si>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</si>
  <si>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</si>
  <si>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</si>
  <si>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</si>
  <si>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</si>
  <si>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</si>
  <si>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</si>
  <si>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</si>
  <si>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</si>
  <si>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</si>
  <si>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</si>
  <si>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</si>
  <si>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</si>
  <si>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</si>
  <si>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</si>
  <si>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</si>
  <si>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</si>
  <si>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</si>
  <si>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</si>
  <si>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</si>
  <si>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</si>
  <si>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</si>
  <si>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</si>
  <si>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</si>
  <si>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</si>
  <si>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</si>
  <si>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</si>
  <si>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</si>
  <si>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</si>
  <si>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</si>
  <si>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</si>
  <si>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</si>
  <si>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</si>
  <si>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</si>
  <si>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</si>
  <si>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</si>
  <si>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</si>
  <si>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</si>
  <si>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</si>
  <si>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</si>
  <si>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</si>
  <si>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</si>
  <si>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</si>
  <si>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</si>
  <si>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</si>
  <si>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</si>
  <si>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</si>
  <si>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</si>
  <si>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</si>
  <si>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</si>
  <si>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</si>
  <si>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</si>
  <si>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</si>
  <si>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</si>
  <si>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</si>
  <si>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</si>
  <si>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</si>
  <si>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</si>
  <si>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</si>
  <si>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</si>
  <si>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</si>
  <si>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</si>
  <si>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</si>
  <si>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</si>
  <si>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</si>
  <si>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</si>
  <si>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</si>
  <si>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</si>
  <si>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</si>
  <si>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</si>
  <si>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</si>
  <si>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</si>
  <si>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</si>
  <si>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</si>
  <si>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</si>
  <si>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</si>
  <si>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</si>
  <si>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</si>
  <si>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</si>
  <si>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</si>
  <si>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</si>
  <si>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</si>
  <si>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</si>
  <si>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</si>
  <si>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</si>
  <si>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</si>
  <si>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</si>
  <si>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</si>
  <si>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</si>
  <si>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</si>
  <si>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</si>
  <si>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</si>
  <si>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</si>
  <si>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</si>
  <si>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</si>
  <si>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</si>
  <si>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</si>
  <si>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</si>
  <si>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</si>
  <si>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</si>
  <si>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</si>
  <si>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</si>
  <si>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</si>
  <si>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</si>
  <si>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</si>
  <si>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</si>
  <si>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</si>
  <si>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</si>
  <si>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</si>
  <si>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</si>
  <si>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</si>
  <si>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</si>
  <si>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</si>
  <si>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</si>
  <si>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</si>
  <si>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</si>
  <si>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</si>
  <si>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</si>
  <si>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66101</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</si>
  <si>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</si>
  <si>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</si>
  <si>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</si>
  <si>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</si>
  <si>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</si>
  <si>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</si>
  <si>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</si>
  <si>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</si>
  <si>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</si>
  <si>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</si>
  <si>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</si>
  <si>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</si>
  <si>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</si>
  <si>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</si>
  <si>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</si>
  <si>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</si>
  <si>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</si>
  <si>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</si>
  <si>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</si>
  <si>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</si>
  <si>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</si>
  <si>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</si>
  <si>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</si>
  <si>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</si>
  <si>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</si>
  <si>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</si>
  <si>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</si>
  <si>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</si>
  <si>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</si>
  <si>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</si>
  <si>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</si>
  <si>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</si>
  <si>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</si>
  <si>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</si>
  <si>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</si>
  <si>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</si>
  <si>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</si>
  <si>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</si>
  <si>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</si>
  <si>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</si>
  <si>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</si>
  <si>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</si>
  <si>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</si>
  <si>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</si>
  <si>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</si>
  <si>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</si>
  <si>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</si>
  <si>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</si>
  <si>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</si>
  <si>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</si>
  <si>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</si>
  <si>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</si>
  <si>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</si>
  <si>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</si>
  <si>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</si>
  <si>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</si>
  <si>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</si>
  <si>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</si>
  <si>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</si>
  <si>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</si>
  <si>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</si>
  <si>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</si>
  <si>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</si>
  <si>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</si>
  <si>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</si>
  <si>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</si>
  <si>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</si>
  <si>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</si>
  <si>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</si>
  <si>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</si>
  <si>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</si>
  <si>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</si>
  <si>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</si>
  <si>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</si>
  <si>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</si>
  <si>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</si>
  <si>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</si>
  <si>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</si>
  <si>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</si>
  <si>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</si>
  <si>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</si>
  <si>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</si>
  <si>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</si>
  <si>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</si>
  <si>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</si>
  <si>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</si>
  <si>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</si>
  <si>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</si>
  <si>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</si>
  <si>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</si>
  <si>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</si>
  <si>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</si>
  <si>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</si>
  <si>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</si>
  <si>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</si>
  <si>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</si>
  <si>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</si>
  <si>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</si>
  <si>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</si>
  <si>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</si>
  <si>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</si>
  <si>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</si>
  <si>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</si>
  <si>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</si>
  <si>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</si>
  <si>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</si>
  <si>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</si>
  <si>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</si>
  <si>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</si>
  <si>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</si>
  <si>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</si>
  <si>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</si>
  <si>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</si>
  <si>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</si>
  <si>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</si>
  <si>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</si>
  <si>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</si>
  <si>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</si>
  <si>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</si>
  <si>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</si>
  <si>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</si>
  <si>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</si>
  <si>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</si>
  <si>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</si>
  <si>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</si>
  <si>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</si>
  <si>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</si>
  <si>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</si>
  <si>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</si>
  <si>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</si>
  <si>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</si>
  <si>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</si>
  <si>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</si>
  <si>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</si>
  <si>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</si>
  <si>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</si>
  <si>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</si>
  <si>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</si>
  <si>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</si>
  <si>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</si>
  <si>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</si>
  <si>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</si>
  <si>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</si>
  <si>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</si>
  <si>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</si>
  <si>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</si>
  <si>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</si>
  <si>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</si>
  <si>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</si>
  <si>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</si>
  <si>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</si>
  <si>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</si>
  <si>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</si>
  <si>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</si>
  <si>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</si>
  <si>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</si>
  <si>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</si>
  <si>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</si>
  <si>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</si>
  <si>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</si>
  <si>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</si>
  <si>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</si>
  <si>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</si>
  <si>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</si>
  <si>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</si>
  <si>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</si>
  <si>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</si>
  <si>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</si>
  <si>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</si>
  <si>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</si>
  <si>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</si>
  <si>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</si>
  <si>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</si>
  <si>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</si>
  <si>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</si>
  <si>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</si>
  <si>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</si>
  <si>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</si>
  <si>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</si>
  <si>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</si>
  <si>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</si>
  <si>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</si>
  <si>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</si>
  <si>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</si>
  <si>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</si>
  <si>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</si>
  <si>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</si>
  <si>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</si>
  <si>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</si>
  <si>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</si>
  <si>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</si>
  <si>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</si>
  <si>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</si>
  <si>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</si>
  <si>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</si>
  <si>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</si>
  <si>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</si>
  <si>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</si>
  <si>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</si>
  <si>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</si>
  <si>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</si>
  <si>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</si>
  <si>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</si>
  <si>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</si>
  <si>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</si>
  <si>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</si>
  <si>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</si>
  <si>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</si>
  <si>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</si>
  <si>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</si>
  <si>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</si>
  <si>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</si>
  <si>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</si>
  <si>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</si>
  <si>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</si>
  <si>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</si>
  <si>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</si>
  <si>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</si>
  <si>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</si>
  <si>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</si>
  <si>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</si>
  <si>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</si>
  <si>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</si>
  <si>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</si>
  <si>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</si>
  <si>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</si>
  <si>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</si>
  <si>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</si>
  <si>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</si>
  <si>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</si>
  <si>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</si>
  <si>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</si>
  <si>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</si>
  <si>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</si>
  <si>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</si>
  <si>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</si>
  <si>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</si>
  <si>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</si>
  <si>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</si>
  <si>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</si>
  <si>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</si>
  <si>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</si>
  <si>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</si>
  <si>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</si>
  <si>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</si>
  <si>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</si>
  <si>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</si>
  <si>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</si>
  <si>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</si>
  <si>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</si>
  <si>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</si>
  <si>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</si>
  <si>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</si>
  <si>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</si>
  <si>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</si>
  <si>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</si>
  <si>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</si>
  <si>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</si>
  <si>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</si>
  <si>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</si>
  <si>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</si>
  <si>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</si>
  <si>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</si>
  <si>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</si>
  <si>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</si>
  <si>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</si>
  <si>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</si>
  <si>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</si>
  <si>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</si>
  <si>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</si>
  <si>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</si>
  <si>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</si>
  <si>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</si>
  <si>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</si>
  <si>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</si>
  <si>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</si>
  <si>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</si>
  <si>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</si>
  <si>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</si>
  <si>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</si>
  <si>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</si>
  <si>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</si>
  <si>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</si>
  <si>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</si>
  <si>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</si>
  <si>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</si>
  <si>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</si>
  <si>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</si>
  <si>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</si>
  <si>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</si>
  <si>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</si>
  <si>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</si>
  <si>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</si>
  <si>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</si>
  <si>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</si>
  <si>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</si>
  <si>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</si>
  <si>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</si>
  <si>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</si>
  <si>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</si>
  <si>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</si>
  <si>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</si>
  <si>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</si>
  <si>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</si>
  <si>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</si>
  <si>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</si>
  <si>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</si>
  <si>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</si>
  <si>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</si>
  <si>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</si>
  <si>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</si>
  <si>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</si>
  <si>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</si>
  <si>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</si>
  <si>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</si>
  <si>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</si>
  <si>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</si>
  <si>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</si>
  <si>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</si>
  <si>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</si>
  <si>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</si>
  <si>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</si>
  <si>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</si>
  <si>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</si>
  <si>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</si>
  <si>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</si>
  <si>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</si>
  <si>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</si>
  <si>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</si>
  <si>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</si>
  <si>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</si>
  <si>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</si>
  <si>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</si>
  <si>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</si>
  <si>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</si>
  <si>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</si>
  <si>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</si>
  <si>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</si>
  <si>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</si>
  <si>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</si>
  <si>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</si>
  <si>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</si>
  <si>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</si>
  <si>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</si>
  <si>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</si>
  <si>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</si>
  <si>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</si>
  <si>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</si>
  <si>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</si>
  <si>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</si>
  <si>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</si>
  <si>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</si>
  <si>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</si>
  <si>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</si>
  <si>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</si>
  <si>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</si>
  <si>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</si>
  <si>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</si>
  <si>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</si>
  <si>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</si>
  <si>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</si>
  <si>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</si>
  <si>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</si>
  <si>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</si>
  <si>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</si>
  <si>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</si>
  <si>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</si>
  <si>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</si>
  <si>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</si>
  <si>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</si>
  <si>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</si>
  <si>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</si>
  <si>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</si>
  <si>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</si>
  <si>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</si>
  <si>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</si>
  <si>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</si>
  <si>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</si>
  <si>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</si>
  <si>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</si>
  <si>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</si>
  <si>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</si>
  <si>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</si>
  <si>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</si>
  <si>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</si>
  <si>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</si>
  <si>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</si>
  <si>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</si>
  <si>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</si>
  <si>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</si>
  <si>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</si>
  <si>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</si>
  <si>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</si>
  <si>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</si>
  <si>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</si>
  <si>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</si>
  <si>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</si>
  <si>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</si>
  <si>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</si>
  <si>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</si>
  <si>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</si>
  <si>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</si>
  <si>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</si>
  <si>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</si>
  <si>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</si>
  <si>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</si>
  <si>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</si>
  <si>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</si>
  <si>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</si>
  <si>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</si>
  <si>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</si>
  <si>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</si>
  <si>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</si>
  <si>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</si>
  <si>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</si>
  <si>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</si>
  <si>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</si>
  <si>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</si>
  <si>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</si>
  <si>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</si>
  <si>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</si>
  <si>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</si>
  <si>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</si>
  <si>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</si>
  <si>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</si>
  <si>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</si>
  <si>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</si>
  <si>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</si>
  <si>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</si>
  <si>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</si>
  <si>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</si>
  <si>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</si>
  <si>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</si>
  <si>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</si>
  <si>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</si>
  <si>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</si>
  <si>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</si>
  <si>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</si>
  <si>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</si>
  <si>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</si>
  <si>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</si>
  <si>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</si>
  <si>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</si>
  <si>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</si>
  <si>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</si>
  <si>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</si>
  <si>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</si>
  <si>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</si>
  <si>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</si>
  <si>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</si>
  <si>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</si>
  <si>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</si>
  <si>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</si>
  <si>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</si>
  <si>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</si>
  <si>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</si>
  <si>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</si>
  <si>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</si>
  <si>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</si>
  <si>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</si>
  <si>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</si>
  <si>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</si>
  <si>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</si>
  <si>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</si>
  <si>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</si>
  <si>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</si>
  <si>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</si>
  <si>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</si>
  <si>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</si>
  <si>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</si>
  <si>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</si>
  <si>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</si>
  <si>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</si>
  <si>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</si>
  <si>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</si>
  <si>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</si>
  <si>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</si>
  <si>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</si>
  <si>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</si>
  <si>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</si>
  <si>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</si>
  <si>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</si>
  <si>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</si>
  <si>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</si>
  <si>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</si>
  <si>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</si>
  <si>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</si>
  <si>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</si>
  <si>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</si>
  <si>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</si>
  <si>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</si>
  <si>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</si>
  <si>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</si>
  <si>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</si>
  <si>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</si>
  <si>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</si>
  <si>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</si>
  <si>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</si>
  <si>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</si>
  <si>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</si>
  <si>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</si>
  <si>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</si>
  <si>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</si>
  <si>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</si>
  <si>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</si>
  <si>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</si>
  <si>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</si>
  <si>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</si>
  <si>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</si>
  <si>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</si>
  <si>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</si>
  <si>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</si>
  <si>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</si>
  <si>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</si>
  <si>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</si>
  <si>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</si>
  <si>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</si>
  <si>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</si>
  <si>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</si>
  <si>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</si>
  <si>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</si>
  <si>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</si>
  <si>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</si>
  <si>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</si>
  <si>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</si>
  <si>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</si>
  <si>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</si>
  <si>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</si>
  <si>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</si>
  <si>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</si>
  <si>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</si>
  <si>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</si>
  <si>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</si>
  <si>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</si>
  <si>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</si>
  <si>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</si>
  <si>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</si>
  <si>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</si>
  <si>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</si>
  <si>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</si>
  <si>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</si>
  <si>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</si>
  <si>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</si>
  <si>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</si>
  <si>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</si>
  <si>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</si>
  <si>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</si>
  <si>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</si>
  <si>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</si>
  <si>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</si>
  <si>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</si>
  <si>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</si>
  <si>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</si>
  <si>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</si>
  <si>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</si>
  <si>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</si>
  <si>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</si>
  <si>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</si>
  <si>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</si>
  <si>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</si>
  <si>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</si>
  <si>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</si>
  <si>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</si>
  <si>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</si>
  <si>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</si>
  <si>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</si>
  <si>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</si>
  <si>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</si>
  <si>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</si>
  <si>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</si>
  <si>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</si>
  <si>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</si>
  <si>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</si>
  <si>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</si>
  <si>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</si>
  <si>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</si>
  <si>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</si>
  <si>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</si>
  <si>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</si>
  <si>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</si>
  <si>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</si>
  <si>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</si>
  <si>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</si>
  <si>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</si>
  <si>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</si>
  <si>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</si>
  <si>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</si>
  <si>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</si>
  <si>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</si>
  <si>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</si>
  <si>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</si>
  <si>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</si>
  <si>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</si>
  <si>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</si>
  <si>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</si>
  <si>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</si>
  <si>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</si>
  <si>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</si>
  <si>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</si>
  <si>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</si>
  <si>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</si>
  <si>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</si>
  <si>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</si>
  <si>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</si>
  <si>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</si>
  <si>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</si>
  <si>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</si>
  <si>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</si>
  <si>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</si>
  <si>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</si>
  <si>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</si>
  <si>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</si>
  <si>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</si>
  <si>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</si>
  <si>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</si>
  <si>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</si>
  <si>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</si>
  <si>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</si>
  <si>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</si>
  <si>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</si>
  <si>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</si>
  <si>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</si>
  <si>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</si>
  <si>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</si>
  <si>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</si>
  <si>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</si>
  <si>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</si>
  <si>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</si>
  <si>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</si>
  <si>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</si>
  <si>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</si>
  <si>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</si>
  <si>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</si>
  <si>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</si>
  <si>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</si>
  <si>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</si>
  <si>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</si>
  <si>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</si>
  <si>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</si>
  <si>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</si>
  <si>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</si>
  <si>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</si>
  <si>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</si>
  <si>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</si>
  <si>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</si>
  <si>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</si>
  <si>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</si>
  <si>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</si>
  <si>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</si>
  <si>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</si>
  <si>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</si>
  <si>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</si>
  <si>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</si>
  <si>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</si>
  <si>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</si>
  <si>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</si>
  <si>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</si>
  <si>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</si>
  <si>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</si>
  <si>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</si>
  <si>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</si>
  <si>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</si>
  <si>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</si>
  <si>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</si>
  <si>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</si>
  <si>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</si>
  <si>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</si>
  <si>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</si>
  <si>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</si>
  <si>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</si>
  <si>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</si>
  <si>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</si>
  <si>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</si>
  <si>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</si>
  <si>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</si>
  <si>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</si>
  <si>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</si>
  <si>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</si>
  <si>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</si>
  <si>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</si>
  <si>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</si>
  <si>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</si>
  <si>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</si>
  <si>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</si>
  <si>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</si>
  <si>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</si>
  <si>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</si>
  <si>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</si>
  <si>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</si>
  <si>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</si>
  <si>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</si>
  <si>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</si>
  <si>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</si>
  <si>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</si>
  <si>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</si>
  <si>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</si>
  <si>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</si>
  <si>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</si>
  <si>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</si>
  <si>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</si>
  <si>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</si>
  <si>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</si>
  <si>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</si>
  <si>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</si>
  <si>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</si>
  <si>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</si>
  <si>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</si>
  <si>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</si>
  <si>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</si>
  <si>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</si>
  <si>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</si>
  <si>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</si>
  <si>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</si>
  <si>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</si>
  <si>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</si>
  <si>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</si>
  <si>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</si>
  <si>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</si>
  <si>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</si>
  <si>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</si>
  <si>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</si>
  <si>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</si>
  <si>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</si>
  <si>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</si>
  <si>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</si>
  <si>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</si>
  <si>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</si>
  <si>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</si>
  <si>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</si>
  <si>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</si>
  <si>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</si>
  <si>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</si>
  <si>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</si>
  <si>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</si>
  <si>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</si>
  <si>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</si>
  <si>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</si>
  <si>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</si>
  <si>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</si>
  <si>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</si>
  <si>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</si>
  <si>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</si>
  <si>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</si>
  <si>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</si>
  <si>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</si>
  <si>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</si>
  <si>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</si>
  <si>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</si>
  <si>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</si>
  <si>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</si>
  <si>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</si>
  <si>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</si>
  <si>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</si>
  <si>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</si>
  <si>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</si>
  <si>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</si>
  <si>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</si>
  <si>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</si>
  <si>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</si>
  <si>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</si>
  <si>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</si>
  <si>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</si>
  <si>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</si>
  <si>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</si>
  <si>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</si>
  <si>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</si>
  <si>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</si>
  <si>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</si>
  <si>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</si>
  <si>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</si>
  <si>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</si>
  <si>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</si>
  <si>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</si>
  <si>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</si>
  <si>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</si>
  <si>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</si>
  <si>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</si>
  <si>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</si>
  <si>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</si>
  <si>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</si>
  <si>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</si>
  <si>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</si>
  <si>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</si>
  <si>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</si>
  <si>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</si>
  <si>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</si>
  <si>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</si>
  <si>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</si>
  <si>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</si>
  <si>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</si>
  <si>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</si>
  <si>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</si>
  <si>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</si>
  <si>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</si>
  <si>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</si>
  <si>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</si>
  <si>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</si>
  <si>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</si>
  <si>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</si>
  <si>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</si>
  <si>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</si>
  <si>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</si>
  <si>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</si>
  <si>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</si>
  <si>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</si>
  <si>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</si>
  <si>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</si>
  <si>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</si>
  <si>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</si>
  <si>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</si>
  <si>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</si>
  <si>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</si>
  <si>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</si>
  <si>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</si>
  <si>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</si>
  <si>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</si>
  <si>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</si>
  <si>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</si>
  <si>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</si>
  <si>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</si>
  <si>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</si>
  <si>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</si>
  <si>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</si>
  <si>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</si>
  <si>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</si>
  <si>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</si>
  <si>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</si>
  <si>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</si>
  <si>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</si>
  <si>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</si>
  <si>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</si>
  <si>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</si>
  <si>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</si>
  <si>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</si>
  <si>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</si>
  <si>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</si>
  <si>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</si>
  <si>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</si>
  <si>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</si>
  <si>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</si>
  <si>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</si>
  <si>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</si>
  <si>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</si>
  <si>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</si>
  <si>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</si>
  <si>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</si>
  <si>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</si>
  <si>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</si>
  <si>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</si>
  <si>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</si>
  <si>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</si>
  <si>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</si>
  <si>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</si>
  <si>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</si>
  <si>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</si>
  <si>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</si>
  <si>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</si>
  <si>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</si>
  <si>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</si>
  <si>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</si>
  <si>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</si>
  <si>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</si>
  <si>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</si>
  <si>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</si>
  <si>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</si>
  <si>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</si>
  <si>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</si>
  <si>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</si>
  <si>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</si>
  <si>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</si>
  <si>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</si>
  <si>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</si>
  <si>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</si>
  <si>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</si>
  <si>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</si>
  <si>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</si>
  <si>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</si>
  <si>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</si>
  <si>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</si>
  <si>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</si>
  <si>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</si>
  <si>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</si>
  <si>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</si>
  <si>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</si>
  <si>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</si>
  <si>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</si>
  <si>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</si>
  <si>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</si>
  <si>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</si>
  <si>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</si>
  <si>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</si>
  <si>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</si>
  <si>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</si>
  <si>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</si>
  <si>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</si>
  <si>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</si>
  <si>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</si>
  <si>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</si>
  <si>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</si>
  <si>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</si>
  <si>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</si>
  <si>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</si>
  <si>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</si>
  <si>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</si>
  <si>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</si>
  <si>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</si>
  <si>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</si>
  <si>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</si>
  <si>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</si>
  <si>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</si>
  <si>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</si>
  <si>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</si>
  <si>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</si>
  <si>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</si>
  <si>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</si>
  <si>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</si>
  <si>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</si>
  <si>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</si>
  <si>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</si>
  <si>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</si>
  <si>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</si>
  <si>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</si>
  <si>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</si>
  <si>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</si>
  <si>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</si>
  <si>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</si>
  <si>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</si>
  <si>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</si>
  <si>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</si>
  <si>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</si>
  <si>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</si>
  <si>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</si>
  <si>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</si>
  <si>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</si>
  <si>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</si>
  <si>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</si>
  <si>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</si>
  <si>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</si>
  <si>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</si>
  <si>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</si>
  <si>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</si>
  <si>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</si>
  <si>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</si>
  <si>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</si>
  <si>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</si>
  <si>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</si>
  <si>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</si>
  <si>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</si>
  <si>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</si>
  <si>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</si>
  <si>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</si>
  <si>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</si>
  <si>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</si>
  <si>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</si>
  <si>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</si>
  <si>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</si>
  <si>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</si>
  <si>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</si>
  <si>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</si>
  <si>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</si>
  <si>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</si>
  <si>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</si>
  <si>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</si>
  <si>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</si>
  <si>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</si>
  <si>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</si>
  <si>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</si>
  <si>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</si>
  <si>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</si>
  <si>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</si>
  <si>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</si>
  <si>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</si>
  <si>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</si>
  <si>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</si>
  <si>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</si>
  <si>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</si>
  <si>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</si>
  <si>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</si>
  <si>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</si>
  <si>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</si>
  <si>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</si>
  <si>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</si>
  <si>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</si>
  <si>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</si>
  <si>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</si>
  <si>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</si>
  <si>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</si>
  <si>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</si>
  <si>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</si>
  <si>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</si>
  <si>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</si>
  <si>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</si>
  <si>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</si>
  <si>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</si>
  <si>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</si>
  <si>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</si>
  <si>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</si>
  <si>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</si>
  <si>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</si>
  <si>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</si>
  <si>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</si>
  <si>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</si>
  <si>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</si>
  <si>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</si>
  <si>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</si>
  <si>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</si>
  <si>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</si>
  <si>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</si>
  <si>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</si>
  <si>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</si>
  <si>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</si>
  <si>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</si>
  <si>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</si>
  <si>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</si>
  <si>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</si>
  <si>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</si>
  <si>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</si>
  <si>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</si>
  <si>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</si>
  <si>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</si>
  <si>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</si>
  <si>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</si>
  <si>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</si>
  <si>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</si>
  <si>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</si>
  <si>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</si>
  <si>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</si>
  <si>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</si>
  <si>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</si>
  <si>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</si>
  <si>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</si>
  <si>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</si>
  <si>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</si>
  <si>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</si>
  <si>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</si>
  <si>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</si>
  <si>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</si>
  <si>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</si>
  <si>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</si>
  <si>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</si>
  <si>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</si>
  <si>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</si>
  <si>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</si>
  <si>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</si>
  <si>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</si>
  <si>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</si>
  <si>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</si>
  <si>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</si>
  <si>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</si>
  <si>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</si>
  <si>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</si>
  <si>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</si>
  <si>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</si>
  <si>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</si>
  <si>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</si>
  <si>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</si>
  <si>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</si>
  <si>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</si>
  <si>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</si>
  <si>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</si>
  <si>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</si>
  <si>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</si>
  <si>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</si>
  <si>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</si>
  <si>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</si>
  <si>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</si>
  <si>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</si>
  <si>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</si>
  <si>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</si>
  <si>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</si>
  <si>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</si>
  <si>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</si>
  <si>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</si>
  <si>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</si>
  <si>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</si>
  <si>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</si>
  <si>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</si>
  <si>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</si>
  <si>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</si>
  <si>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</si>
  <si>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</si>
  <si>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</si>
  <si>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</si>
  <si>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</si>
  <si>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</si>
  <si>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</si>
  <si>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</si>
  <si>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</si>
  <si>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</si>
  <si>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</si>
  <si>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</si>
  <si>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</si>
  <si>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</si>
  <si>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</si>
  <si>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</si>
  <si>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</si>
  <si>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</si>
  <si>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</si>
  <si>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</si>
  <si>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</si>
  <si>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</si>
  <si>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</si>
  <si>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</si>
  <si>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</si>
  <si>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</si>
  <si>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</si>
  <si>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</si>
  <si>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</si>
  <si>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</si>
  <si>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</si>
  <si>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</si>
  <si>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</si>
  <si>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</si>
  <si>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</si>
  <si>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</si>
  <si>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</si>
  <si>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</si>
  <si>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</si>
  <si>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</si>
  <si>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</si>
  <si>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</si>
  <si>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</si>
  <si>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</si>
  <si>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</si>
  <si>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</si>
  <si>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</si>
  <si>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</si>
  <si>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</si>
  <si>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</si>
  <si>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</si>
  <si>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</si>
  <si>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</si>
  <si>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</si>
  <si>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</si>
  <si>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</si>
  <si>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</si>
  <si>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</si>
  <si>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</si>
  <si>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</si>
  <si>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</si>
  <si>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</si>
  <si>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</si>
  <si>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</si>
  <si>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</si>
  <si>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</si>
  <si>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</si>
  <si>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</si>
  <si>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</si>
  <si>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</si>
  <si>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</si>
  <si>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</si>
  <si>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</si>
  <si>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</si>
  <si>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</si>
  <si>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</si>
  <si>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</si>
  <si>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</si>
  <si>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</si>
  <si>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</si>
  <si>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</si>
  <si>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</si>
  <si>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</si>
  <si>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</si>
  <si>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</si>
  <si>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</si>
  <si>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</si>
  <si>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</si>
  <si>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</si>
  <si>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</si>
  <si>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</si>
  <si>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</si>
  <si>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</si>
  <si>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</si>
  <si>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</si>
  <si>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</si>
  <si>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</si>
  <si>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</si>
  <si>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</si>
  <si>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</si>
  <si>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</si>
  <si>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</si>
  <si>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</si>
  <si>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</si>
  <si>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</si>
  <si>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</si>
  <si>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</si>
  <si>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</si>
  <si>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</si>
  <si>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</si>
  <si>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</si>
  <si>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</si>
  <si>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</si>
  <si>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</si>
  <si>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</si>
  <si>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</si>
  <si>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</si>
  <si>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</si>
  <si>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</si>
  <si>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</si>
  <si>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</si>
  <si>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</si>
  <si>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</si>
  <si>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</si>
  <si>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</si>
  <si>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</si>
  <si>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</si>
  <si>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</si>
  <si>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</si>
  <si>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</si>
  <si>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</si>
  <si>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</si>
  <si>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</si>
  <si>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</si>
  <si>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</si>
  <si>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</si>
  <si>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</si>
  <si>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</si>
  <si>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</si>
  <si>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</si>
  <si>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</si>
  <si>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</si>
  <si>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</si>
  <si>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</si>
  <si>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</si>
  <si>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</si>
  <si>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</si>
  <si>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</si>
  <si>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</si>
  <si>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</si>
  <si>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</si>
  <si>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</si>
  <si>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</si>
  <si>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</si>
  <si>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</si>
  <si>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</si>
  <si>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</si>
  <si>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</si>
  <si>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</si>
  <si>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</si>
  <si>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</si>
  <si>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</si>
  <si>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</si>
  <si>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</si>
  <si>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</si>
  <si>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</si>
  <si>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</si>
  <si>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</si>
  <si>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</si>
  <si>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</si>
  <si>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</si>
  <si>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</si>
  <si>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</si>
  <si>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</si>
  <si>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</si>
  <si>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</si>
  <si>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</si>
  <si>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</si>
  <si>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</si>
  <si>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</si>
  <si>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</si>
  <si>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</si>
  <si>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</si>
  <si>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</si>
  <si>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</si>
  <si>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</si>
  <si>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</si>
  <si>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</si>
  <si>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</si>
  <si>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</si>
  <si>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</si>
  <si>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</si>
  <si>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</si>
  <si>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</si>
  <si>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</si>
  <si>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</si>
  <si>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</si>
  <si>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</si>
  <si>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</si>
  <si>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</si>
  <si>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</si>
  <si>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</si>
  <si>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</si>
  <si>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</si>
  <si>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</si>
  <si>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</si>
  <si>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</si>
  <si>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</si>
  <si>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</si>
  <si>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</si>
  <si>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</si>
  <si>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</si>
  <si>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</si>
  <si>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</si>
  <si>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</si>
  <si>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</si>
  <si>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</si>
  <si>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</si>
  <si>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</si>
  <si>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</si>
  <si>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</si>
  <si>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</si>
  <si>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</si>
  <si>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</si>
  <si>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</si>
  <si>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</si>
  <si>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</si>
  <si>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</si>
  <si>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</si>
  <si>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</si>
  <si>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</si>
  <si>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</si>
  <si>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</si>
  <si>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</si>
  <si>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</si>
  <si>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</si>
  <si>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</si>
  <si>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</si>
  <si>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</si>
  <si>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</si>
  <si>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</si>
  <si>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</si>
  <si>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</si>
  <si>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</si>
  <si>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</si>
  <si>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</si>
  <si>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</si>
  <si>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</si>
  <si>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</si>
  <si>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</si>
  <si>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</si>
  <si>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</si>
  <si>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</si>
  <si>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</si>
  <si>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</si>
  <si>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</si>
  <si>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</si>
  <si>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</si>
  <si>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</si>
  <si>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</si>
  <si>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</si>
  <si>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</si>
  <si>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</si>
  <si>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</si>
  <si>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</si>
  <si>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</si>
  <si>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</si>
  <si>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</si>
  <si>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</si>
  <si>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</si>
  <si>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</si>
  <si>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</si>
  <si>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</si>
  <si>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</si>
  <si>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</si>
  <si>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</si>
  <si>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</si>
  <si>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</si>
  <si>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</si>
  <si>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</si>
  <si>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</si>
  <si>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</si>
  <si>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</si>
  <si>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</si>
  <si>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</si>
  <si>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</si>
  <si>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</si>
  <si>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</si>
  <si>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</si>
  <si>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</si>
  <si>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</si>
  <si>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</si>
  <si>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</si>
  <si>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</si>
  <si>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</si>
  <si>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</si>
  <si>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</si>
  <si>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</si>
  <si>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</si>
  <si>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</si>
  <si>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</si>
  <si>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</si>
  <si>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</si>
  <si>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</si>
  <si>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</si>
  <si>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</si>
  <si>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</si>
  <si>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</si>
  <si>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</si>
  <si>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</si>
  <si>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</si>
  <si>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</si>
  <si>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</si>
  <si>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</si>
  <si>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</si>
  <si>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</si>
  <si>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</si>
  <si>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</si>
  <si>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</si>
  <si>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</si>
  <si>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</si>
  <si>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</si>
  <si>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</si>
  <si>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</si>
  <si>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</si>
  <si>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</si>
  <si>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</si>
  <si>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</si>
  <si>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</si>
  <si>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</si>
  <si>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</si>
  <si>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</si>
  <si>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</si>
  <si>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</si>
  <si>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</si>
  <si>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</si>
  <si>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</si>
  <si>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</si>
  <si>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</si>
  <si>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</si>
  <si>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</si>
  <si>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</si>
  <si>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</si>
  <si>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</si>
  <si>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</si>
  <si>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</si>
  <si>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</si>
  <si>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</si>
  <si>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</si>
  <si>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</si>
  <si>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</si>
  <si>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</si>
  <si>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</si>
  <si>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</si>
  <si>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</si>
  <si>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</si>
  <si>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</si>
  <si>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</si>
  <si>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</si>
  <si>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</si>
  <si>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</si>
  <si>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</si>
  <si>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</si>
  <si>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</si>
  <si>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</si>
  <si>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</si>
  <si>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</si>
  <si>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</si>
  <si>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</si>
  <si>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</si>
  <si>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</si>
  <si>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</si>
  <si>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</si>
  <si>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</si>
  <si>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</si>
  <si>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</si>
  <si>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</si>
  <si>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</si>
  <si>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</si>
  <si>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</si>
  <si>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</si>
  <si>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</si>
  <si>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</si>
  <si>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</si>
  <si>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</si>
  <si>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</si>
  <si>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</si>
  <si>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</si>
  <si>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</si>
  <si>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</si>
  <si>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</si>
  <si>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</si>
  <si>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</si>
  <si>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</si>
  <si>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</si>
  <si>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</si>
  <si>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</si>
  <si>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</si>
  <si>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</si>
  <si>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</si>
  <si>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</si>
  <si>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</si>
  <si>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</si>
  <si>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</si>
  <si>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</si>
  <si>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</si>
  <si>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</si>
  <si>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</si>
  <si>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</si>
  <si>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</si>
  <si>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</si>
  <si>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</si>
  <si>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</si>
  <si>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</si>
  <si>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</si>
  <si>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</si>
  <si>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</si>
  <si>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</si>
  <si>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</si>
  <si>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</si>
  <si>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</si>
  <si>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</si>
  <si>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</si>
  <si>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</si>
  <si>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</si>
  <si>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</si>
  <si>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</si>
  <si>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</si>
  <si>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</si>
  <si>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</si>
  <si>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</si>
  <si>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</si>
  <si>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</si>
  <si>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</si>
  <si>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</si>
  <si>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</si>
  <si>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</si>
  <si>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</si>
  <si>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</si>
  <si>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</si>
  <si>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</si>
  <si>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</si>
  <si>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</si>
  <si>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</si>
  <si>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</si>
  <si>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</si>
  <si>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</si>
  <si>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</si>
  <si>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</si>
  <si>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</si>
  <si>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</si>
  <si>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</si>
  <si>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</si>
  <si>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</si>
  <si>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</si>
  <si>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</si>
  <si>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</si>
  <si>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</si>
  <si>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</si>
  <si>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</si>
  <si>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</si>
  <si>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</si>
  <si>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</si>
  <si>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</si>
  <si>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</si>
  <si>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</si>
  <si>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</si>
  <si>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</si>
  <si>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</si>
  <si>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</si>
  <si>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</si>
  <si>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</si>
  <si>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</si>
  <si>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</si>
  <si>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</si>
  <si>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</si>
  <si>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</si>
  <si>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</si>
  <si>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</si>
  <si>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</si>
  <si>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</si>
  <si>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</si>
  <si>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</si>
  <si>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</si>
  <si>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</si>
  <si>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</si>
  <si>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</si>
  <si>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</si>
  <si>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</si>
  <si>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</si>
  <si>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</si>
  <si>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</si>
  <si>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</si>
  <si>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</si>
  <si>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</si>
  <si>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</si>
  <si>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</si>
  <si>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</si>
  <si>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</si>
  <si>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</si>
  <si>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</si>
  <si>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</si>
  <si>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</si>
  <si>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</si>
  <si>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</si>
  <si>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</si>
  <si>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</si>
  <si>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</si>
  <si>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</si>
  <si>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</si>
  <si>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</si>
  <si>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</si>
  <si>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</si>
  <si>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</si>
  <si>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</si>
  <si>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</si>
  <si>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</si>
  <si>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</si>
  <si>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</si>
  <si>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</si>
  <si>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</si>
  <si>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</si>
  <si>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</si>
  <si>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</si>
  <si>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</si>
  <si>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</si>
  <si>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</si>
  <si>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</si>
  <si>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</si>
  <si>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</si>
  <si>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</si>
  <si>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</si>
  <si>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</si>
  <si>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</si>
  <si>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</si>
  <si>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</si>
  <si>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</si>
  <si>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</si>
  <si>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</si>
  <si>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</si>
  <si>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</si>
  <si>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</si>
  <si>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</si>
  <si>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</si>
  <si>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</si>
  <si>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</si>
  <si>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</si>
  <si>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</si>
  <si>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</si>
  <si>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</si>
  <si>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</si>
  <si>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</si>
  <si>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</si>
  <si>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</si>
  <si>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</si>
  <si>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</si>
  <si>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</si>
  <si>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</si>
  <si>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</si>
  <si>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</si>
  <si>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</si>
  <si>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</si>
  <si>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</si>
  <si>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</si>
  <si>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</si>
  <si>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</si>
  <si>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</si>
  <si>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</si>
  <si>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</si>
  <si>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</si>
  <si>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</si>
  <si>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</si>
  <si>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</si>
  <si>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</si>
  <si>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</si>
  <si>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</si>
  <si>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</si>
  <si>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</si>
  <si>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</si>
  <si>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</si>
  <si>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</si>
  <si>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</si>
  <si>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</si>
  <si>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</si>
  <si>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</si>
  <si>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</si>
  <si>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</si>
  <si>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</si>
  <si>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</si>
  <si>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</si>
  <si>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</si>
  <si>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</si>
  <si>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</si>
  <si>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</si>
  <si>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</si>
  <si>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</si>
  <si>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</si>
  <si>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</si>
  <si>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</si>
  <si>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</si>
  <si>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</si>
  <si>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</si>
  <si>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</si>
  <si>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</si>
  <si>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</si>
  <si>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</si>
  <si>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</si>
  <si>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</si>
  <si>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</si>
  <si>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</si>
  <si>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</si>
  <si>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</si>
  <si>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</si>
  <si>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</si>
  <si>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</si>
  <si>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</si>
  <si>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</si>
  <si>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</si>
  <si>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</si>
  <si>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</si>
  <si>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</si>
  <si>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</si>
  <si>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</si>
  <si>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</si>
  <si>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</si>
  <si>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</si>
  <si>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</si>
  <si>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</si>
  <si>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</si>
  <si>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</si>
  <si>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</si>
  <si>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</si>
  <si>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</si>
  <si>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</si>
  <si>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</si>
  <si>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</si>
  <si>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</si>
  <si>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</si>
  <si>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</si>
  <si>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</si>
  <si>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</si>
  <si>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</si>
  <si>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</si>
  <si>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</si>
  <si>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</si>
  <si>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</si>
  <si>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</si>
  <si>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</si>
  <si>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</si>
  <si>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</si>
  <si>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</si>
  <si>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</si>
  <si>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</si>
  <si>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</si>
  <si>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</si>
  <si>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</si>
  <si>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</si>
  <si>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</si>
  <si>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</si>
  <si>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</si>
  <si>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</si>
  <si>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</si>
  <si>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</si>
  <si>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</si>
  <si>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</si>
  <si>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</si>
  <si>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</si>
  <si>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</si>
  <si>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</si>
  <si>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</si>
  <si>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</si>
  <si>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</si>
  <si>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</si>
  <si>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</si>
  <si>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</si>
  <si>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</si>
  <si>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</si>
  <si>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</si>
  <si>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</si>
  <si>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</si>
  <si>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</si>
  <si>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</si>
  <si>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</si>
  <si>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</si>
  <si>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</si>
  <si>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</si>
  <si>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</si>
  <si>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</si>
  <si>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</si>
  <si>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</si>
  <si>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</si>
  <si>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</si>
  <si>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</si>
  <si>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</si>
  <si>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</si>
  <si>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</si>
  <si>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</si>
  <si>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</si>
  <si>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</si>
  <si>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</si>
  <si>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</si>
  <si>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</si>
  <si>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</si>
  <si>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</si>
  <si>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</si>
  <si>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</si>
  <si>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</si>
  <si>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</si>
  <si>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</si>
  <si>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</si>
  <si>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</si>
  <si>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</si>
  <si>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</si>
  <si>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</si>
  <si>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</si>
  <si>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</si>
  <si>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</si>
  <si>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</si>
  <si>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</si>
  <si>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</si>
  <si>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</si>
  <si>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</si>
  <si>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</si>
  <si>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</si>
  <si>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</si>
  <si>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</si>
  <si>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</si>
  <si>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</si>
  <si>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</si>
  <si>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</si>
  <si>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</si>
  <si>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</si>
  <si>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</si>
  <si>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</si>
  <si>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</si>
  <si>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</si>
  <si>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</si>
  <si>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</si>
  <si>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</si>
  <si>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</si>
  <si>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</si>
  <si>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</si>
  <si>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</si>
  <si>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</si>
  <si>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</si>
  <si>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</si>
  <si>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</si>
  <si>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</si>
  <si>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</si>
  <si>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</si>
  <si>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</si>
  <si>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</si>
  <si>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</si>
  <si>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</si>
  <si>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</si>
  <si>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</si>
  <si>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</si>
  <si>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</si>
  <si>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</si>
  <si>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</si>
  <si>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</si>
  <si>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</si>
  <si>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</si>
  <si>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</si>
  <si>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</si>
  <si>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</si>
  <si>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</si>
  <si>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</si>
  <si>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</si>
  <si>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</si>
  <si>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</si>
  <si>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</si>
  <si>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</si>
  <si>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</si>
  <si>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</si>
  <si>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</si>
  <si>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</si>
  <si>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</si>
  <si>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</si>
  <si>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</si>
  <si>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</si>
  <si>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</si>
  <si>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</si>
  <si>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</si>
  <si>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</si>
  <si>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</si>
  <si>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</si>
  <si>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</si>
  <si>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</si>
  <si>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</si>
  <si>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</si>
  <si>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</si>
  <si>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</si>
  <si>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</si>
  <si>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</si>
  <si>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</si>
  <si>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</si>
  <si>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</si>
  <si>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</si>
  <si>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</si>
  <si>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</si>
  <si>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</si>
  <si>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</si>
  <si>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</si>
  <si>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</si>
  <si>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</si>
  <si>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</si>
  <si>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</si>
  <si>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</si>
  <si>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</si>
  <si>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</si>
  <si>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</si>
  <si>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</si>
  <si>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</si>
  <si>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</si>
  <si>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</si>
  <si>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</si>
  <si>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</si>
  <si>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</si>
  <si>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</si>
  <si>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</si>
  <si>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</si>
  <si>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</si>
  <si>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</si>
  <si>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</si>
  <si>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</si>
  <si>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</si>
  <si>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</si>
  <si>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</si>
  <si>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</si>
  <si>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</si>
  <si>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</si>
  <si>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</si>
  <si>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</si>
  <si>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</si>
  <si>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</si>
  <si>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</si>
  <si>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</si>
  <si>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</si>
  <si>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</si>
  <si>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</si>
  <si>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</si>
  <si>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</si>
  <si>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</si>
  <si>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</si>
  <si>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</si>
  <si>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</si>
  <si>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</si>
  <si>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</si>
  <si>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</si>
  <si>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</si>
  <si>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</si>
  <si>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</si>
  <si>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</si>
  <si>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</si>
  <si>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</si>
  <si>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</si>
  <si>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</si>
  <si>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</si>
  <si>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</si>
  <si>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</si>
  <si>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</si>
  <si>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</si>
  <si>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</si>
  <si>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</si>
  <si>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</si>
  <si>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</si>
  <si>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</si>
  <si>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</si>
  <si>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</si>
  <si>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</si>
  <si>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</si>
  <si>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</si>
  <si>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</si>
  <si>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</si>
  <si>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</si>
  <si>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</si>
  <si>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</si>
  <si>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</si>
  <si>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</si>
  <si>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</si>
  <si>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</si>
  <si>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</si>
  <si>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</si>
  <si>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</si>
  <si>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</si>
  <si>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</si>
  <si>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</si>
  <si>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</si>
  <si>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</si>
  <si>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</si>
  <si>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</si>
  <si>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</si>
  <si>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</si>
  <si>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</si>
  <si>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</si>
  <si>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</si>
  <si>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</si>
  <si>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</si>
  <si>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</si>
  <si>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</si>
  <si>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</si>
  <si>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</si>
  <si>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</si>
  <si>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</si>
  <si>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</si>
  <si>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</si>
  <si>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</si>
  <si>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</si>
  <si>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</si>
  <si>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</si>
  <si>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</si>
  <si>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</si>
  <si>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</si>
  <si>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</si>
  <si>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</si>
  <si>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</si>
  <si>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</si>
  <si>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</si>
  <si>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</si>
  <si>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</si>
  <si>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</si>
  <si>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</si>
  <si>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</si>
  <si>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</si>
  <si>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</si>
  <si>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</si>
  <si>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</si>
  <si>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</si>
  <si>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</si>
  <si>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</si>
  <si>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</si>
  <si>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</si>
  <si>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</si>
  <si>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</si>
  <si>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</si>
  <si>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</si>
  <si>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</si>
  <si>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</si>
  <si>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</si>
  <si>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</si>
  <si>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</si>
  <si>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</si>
  <si>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</si>
  <si>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</si>
  <si>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</si>
  <si>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</si>
  <si>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</si>
  <si>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</si>
  <si>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</si>
  <si>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</si>
  <si>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</si>
  <si>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</si>
  <si>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</si>
  <si>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</si>
  <si>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</si>
  <si>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</si>
  <si>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</si>
  <si>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</si>
  <si>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</si>
  <si>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</si>
  <si>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</si>
  <si>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</si>
  <si>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</si>
  <si>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</si>
  <si>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</si>
  <si>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</si>
  <si>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</si>
  <si>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</si>
  <si>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</si>
  <si>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</si>
  <si>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</si>
  <si>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</si>
  <si>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</si>
  <si>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</si>
  <si>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</si>
  <si>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</si>
  <si>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</si>
  <si>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</si>
  <si>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</si>
  <si>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</si>
  <si>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</si>
  <si>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</si>
  <si>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</si>
  <si>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</si>
  <si>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</si>
  <si>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</si>
  <si>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</si>
  <si>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</si>
  <si>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</si>
  <si>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</si>
  <si>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</si>
  <si>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</si>
  <si>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</si>
  <si>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</si>
  <si>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</si>
  <si>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</si>
  <si>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</si>
  <si>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</si>
  <si>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</si>
  <si>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</si>
  <si>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</si>
  <si>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</si>
  <si>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</si>
  <si>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</si>
  <si>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</si>
  <si>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</si>
  <si>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</si>
  <si>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</si>
  <si>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</si>
  <si>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</si>
  <si>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</si>
  <si>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</si>
  <si>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</si>
  <si>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</si>
  <si>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</si>
  <si>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</si>
  <si>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</si>
  <si>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</si>
  <si>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</si>
  <si>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</si>
  <si>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</si>
  <si>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</si>
  <si>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</si>
  <si>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</si>
  <si>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</si>
  <si>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</si>
  <si>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</si>
  <si>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</si>
  <si>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</si>
  <si>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</si>
  <si>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</si>
  <si>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</si>
  <si>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</si>
  <si>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</si>
  <si>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</si>
  <si>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</si>
  <si>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</si>
  <si>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</si>
  <si>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</si>
  <si>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</si>
  <si>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</si>
  <si>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</si>
  <si>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</si>
  <si>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</si>
  <si>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</si>
  <si>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</si>
  <si>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</si>
  <si>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</si>
  <si>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</si>
  <si>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</si>
  <si>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</si>
  <si>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</si>
  <si>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</si>
  <si>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</si>
  <si>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</si>
  <si>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</si>
  <si>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</si>
  <si>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</si>
  <si>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</si>
  <si>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</si>
  <si>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</si>
  <si>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</si>
  <si>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</si>
  <si>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</si>
  <si>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</si>
  <si>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</si>
  <si>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</si>
  <si>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</si>
  <si>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</si>
  <si>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</si>
  <si>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</si>
  <si>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</si>
  <si>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</si>
  <si>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</si>
  <si>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</si>
  <si>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</si>
  <si>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</si>
  <si>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</si>
  <si>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</si>
  <si>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</si>
  <si>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</si>
  <si>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</si>
  <si>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</si>
  <si>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</si>
  <si>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</si>
  <si>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</si>
  <si>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</si>
  <si>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</si>
  <si>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</si>
  <si>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</si>
  <si>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</si>
  <si>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</si>
  <si>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</si>
  <si>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</si>
  <si>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</si>
  <si>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</si>
  <si>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</si>
  <si>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</si>
  <si>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</si>
  <si>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</si>
  <si>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</si>
  <si>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</si>
  <si>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</si>
  <si>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</si>
  <si>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</si>
  <si>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</si>
  <si>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</si>
  <si>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</si>
  <si>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</si>
  <si>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</si>
  <si>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</si>
  <si>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</si>
  <si>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</si>
  <si>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</si>
  <si>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</si>
  <si>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</si>
  <si>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</si>
  <si>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</si>
  <si>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</si>
  <si>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</si>
  <si>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</si>
  <si>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</si>
  <si>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</si>
  <si>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</si>
  <si>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</si>
  <si>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</si>
  <si>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</si>
  <si>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</si>
  <si>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</si>
  <si>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</si>
  <si>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</si>
  <si>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</si>
  <si>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</si>
  <si>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</si>
  <si>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</si>
  <si>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</si>
  <si>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</si>
  <si>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</si>
  <si>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</si>
  <si>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</si>
  <si>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</si>
  <si>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</si>
  <si>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</si>
  <si>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</si>
  <si>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</si>
  <si>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</si>
  <si>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</si>
  <si>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</si>
  <si>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</si>
  <si>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</si>
  <si>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</si>
  <si>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</si>
  <si>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</si>
  <si>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</si>
  <si>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</si>
  <si>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</si>
  <si>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</si>
  <si>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</si>
  <si>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</si>
  <si>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</si>
  <si>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</si>
  <si>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</si>
  <si>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</si>
  <si>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</si>
  <si>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</si>
  <si>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</si>
  <si>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</si>
  <si>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</si>
  <si>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</si>
  <si>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</si>
  <si>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</si>
  <si>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</si>
  <si>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</si>
  <si>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</si>
  <si>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</si>
  <si>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</si>
  <si>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</si>
  <si>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</si>
  <si>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</si>
  <si>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</si>
  <si>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</si>
  <si>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</si>
  <si>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</si>
  <si>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</si>
  <si>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</si>
  <si>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</si>
  <si>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</si>
  <si>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</si>
  <si>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</si>
  <si>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</si>
  <si>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</si>
  <si>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</si>
  <si>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</si>
  <si>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</si>
  <si>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</si>
  <si>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</si>
  <si>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</si>
  <si>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</si>
  <si>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</si>
  <si>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</si>
  <si>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</si>
  <si>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</si>
  <si>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</si>
  <si>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</si>
  <si>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</si>
  <si>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</si>
  <si>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</si>
  <si>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</si>
  <si>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</si>
  <si>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</si>
  <si>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</si>
  <si>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</si>
  <si>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</si>
  <si>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</si>
  <si>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</si>
  <si>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</si>
  <si>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</si>
  <si>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</si>
  <si>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</si>
  <si>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</si>
  <si>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</si>
  <si>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</si>
  <si>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</si>
  <si>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</si>
  <si>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</si>
  <si>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</si>
  <si>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</si>
  <si>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</si>
  <si>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</si>
  <si>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</si>
  <si>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</si>
  <si>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</si>
  <si>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</si>
  <si>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</si>
  <si>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</si>
  <si>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</si>
  <si>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</si>
  <si>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</si>
  <si>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</si>
  <si>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</si>
  <si>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</si>
  <si>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</si>
  <si>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</si>
  <si>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</si>
  <si>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</si>
  <si>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</si>
  <si>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</si>
  <si>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</si>
  <si>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</si>
  <si>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</si>
  <si>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</si>
  <si>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</si>
  <si>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</si>
  <si>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</si>
  <si>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</si>
  <si>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</si>
  <si>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</si>
  <si>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</si>
  <si>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</si>
  <si>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</si>
  <si>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</si>
  <si>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</si>
  <si>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</si>
  <si>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</si>
  <si>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</si>
  <si>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</si>
  <si>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</si>
  <si>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</si>
  <si>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</si>
  <si>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</si>
  <si>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</si>
  <si>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</si>
  <si>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</si>
  <si>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</si>
  <si>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</si>
  <si>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</si>
  <si>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</si>
  <si>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</si>
  <si>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</si>
  <si>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</si>
  <si>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</si>
  <si>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</si>
  <si>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</si>
  <si>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</si>
  <si>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</si>
  <si>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</si>
  <si>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</si>
  <si>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</si>
  <si>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</si>
  <si>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</si>
  <si>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</si>
  <si>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</si>
  <si>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</si>
  <si>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</si>
  <si>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</si>
  <si>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</si>
  <si>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</si>
  <si>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</si>
  <si>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</si>
  <si>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</si>
  <si>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</si>
  <si>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</si>
  <si>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</si>
  <si>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</si>
  <si>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</si>
  <si>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</si>
  <si>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</si>
  <si>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</si>
  <si>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</si>
  <si>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</si>
  <si>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</si>
  <si>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</si>
  <si>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</si>
  <si>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</si>
  <si>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</si>
  <si>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</si>
  <si>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</si>
  <si>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</si>
  <si>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</si>
  <si>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</si>
  <si>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</si>
  <si>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</si>
  <si>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</si>
  <si>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</si>
  <si>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</si>
  <si>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</si>
  <si>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</si>
  <si>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</si>
  <si>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</si>
  <si>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</si>
  <si>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</si>
  <si>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</si>
  <si>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</si>
  <si>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</si>
  <si>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</si>
  <si>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</si>
  <si>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</si>
  <si>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</si>
  <si>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</si>
  <si>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</si>
  <si>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</si>
  <si>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</si>
  <si>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</si>
  <si>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</si>
  <si>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</si>
  <si>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</si>
  <si>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</si>
  <si>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</si>
  <si>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</si>
  <si>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</si>
  <si>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</si>
  <si>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</si>
  <si>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</si>
  <si>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</si>
  <si>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</si>
  <si>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</si>
  <si>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</si>
  <si>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</si>
  <si>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</si>
  <si>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</si>
  <si>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</si>
  <si>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</si>
  <si>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</si>
  <si>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</si>
  <si>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</si>
  <si>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</si>
  <si>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</si>
  <si>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</si>
  <si>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</si>
  <si>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</si>
  <si>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</si>
  <si>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</si>
  <si>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</si>
  <si>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</si>
  <si>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</si>
  <si>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</si>
  <si>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</si>
  <si>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</si>
  <si>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</si>
  <si>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</si>
  <si>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</si>
  <si>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</si>
  <si>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</si>
  <si>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</si>
  <si>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</si>
  <si>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</si>
  <si>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</si>
  <si>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</si>
  <si>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</si>
  <si>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</si>
  <si>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</si>
  <si>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</si>
  <si>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</si>
  <si>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</si>
  <si>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</si>
  <si>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</si>
  <si>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</si>
  <si>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</si>
  <si>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</si>
  <si>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</si>
  <si>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</si>
  <si>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</si>
  <si>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</si>
  <si>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</si>
  <si>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</si>
  <si>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</si>
  <si>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</si>
  <si>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</si>
  <si>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</si>
  <si>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</si>
  <si>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</si>
  <si>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</si>
  <si>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</si>
  <si>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</si>
  <si>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</si>
  <si>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</si>
  <si>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</si>
  <si>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</si>
  <si>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</si>
  <si>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</si>
  <si>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</si>
  <si>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</si>
  <si>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</si>
  <si>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</si>
  <si>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</si>
  <si>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</si>
  <si>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</si>
  <si>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</si>
  <si>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</si>
  <si>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</si>
  <si>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</si>
  <si>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</si>
  <si>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</si>
  <si>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</si>
  <si>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</si>
  <si>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</si>
  <si>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</si>
  <si>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</si>
  <si>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</si>
  <si>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</si>
  <si>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</si>
  <si>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</si>
  <si>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</si>
  <si>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</si>
  <si>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</si>
  <si>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</si>
  <si>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</si>
  <si>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</si>
  <si>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</si>
  <si>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</si>
  <si>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</si>
  <si>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</si>
  <si>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</si>
  <si>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</si>
  <si>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</si>
  <si>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</si>
  <si>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</si>
  <si>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</si>
  <si>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</si>
  <si>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</si>
  <si>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</si>
  <si>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</si>
  <si>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</si>
  <si>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</si>
  <si>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</si>
  <si>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</si>
  <si>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</si>
  <si>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</si>
  <si>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</si>
  <si>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</si>
  <si>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</si>
  <si>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</si>
  <si>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</si>
  <si>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</si>
  <si>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</si>
  <si>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</si>
  <si>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</si>
  <si>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</si>
  <si>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</si>
  <si>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</si>
  <si>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</si>
  <si>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</si>
  <si>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</si>
  <si>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</si>
  <si>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</si>
  <si>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</si>
  <si>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</si>
  <si>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</si>
  <si>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</si>
  <si>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</si>
  <si>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</si>
  <si>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</si>
  <si>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</si>
  <si>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</si>
  <si>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</si>
  <si>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</si>
  <si>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</si>
  <si>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</si>
  <si>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</si>
  <si>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</si>
  <si>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</si>
  <si>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</si>
  <si>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</si>
  <si>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</si>
  <si>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</si>
  <si>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</si>
  <si>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</si>
  <si>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</si>
  <si>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</si>
  <si>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</si>
  <si>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</si>
  <si>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</si>
  <si>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</si>
  <si>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</si>
  <si>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</si>
  <si>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</si>
  <si>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</si>
  <si>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</si>
  <si>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</si>
  <si>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</si>
  <si>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</si>
  <si>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</si>
  <si>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</si>
  <si>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</si>
  <si>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</si>
  <si>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</si>
  <si>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</si>
  <si>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</si>
  <si>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</si>
  <si>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</si>
  <si>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</si>
  <si>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</si>
  <si>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</si>
  <si>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</si>
  <si>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</si>
  <si>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</si>
  <si>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</si>
  <si>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</si>
  <si>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</si>
  <si>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</si>
  <si>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</si>
  <si>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</si>
  <si>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</si>
  <si>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</si>
  <si>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</si>
  <si>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</si>
  <si>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</si>
  <si>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</si>
  <si>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</si>
  <si>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</si>
  <si>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</si>
  <si>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</si>
  <si>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</si>
  <si>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</si>
  <si>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</si>
  <si>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</si>
  <si>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</si>
  <si>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</si>
  <si>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</si>
  <si>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</si>
  <si>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</si>
  <si>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</si>
  <si>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</si>
  <si>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</si>
  <si>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</si>
  <si>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</si>
  <si>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</si>
  <si>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</si>
  <si>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</si>
  <si>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</si>
  <si>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</si>
  <si>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</si>
  <si>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</si>
  <si>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</si>
  <si>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</si>
  <si>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</si>
  <si>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</si>
  <si>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</si>
  <si>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</si>
  <si>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</si>
  <si>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</si>
  <si>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</si>
  <si>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</si>
  <si>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</si>
  <si>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</si>
  <si>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</si>
  <si>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</si>
  <si>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</si>
  <si>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</si>
  <si>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</si>
  <si>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</si>
  <si>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</si>
  <si>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</si>
  <si>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</si>
  <si>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</si>
  <si>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</si>
  <si>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</si>
  <si>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</si>
  <si>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</si>
  <si>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</si>
  <si>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</si>
  <si>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</si>
  <si>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</si>
  <si>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</si>
  <si>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</si>
  <si>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</si>
  <si>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</si>
  <si>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</si>
  <si>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</si>
  <si>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</si>
  <si>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</si>
  <si>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</si>
  <si>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</si>
  <si>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</si>
  <si>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</si>
  <si>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</si>
  <si>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</si>
  <si>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</si>
  <si>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</si>
  <si>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</si>
  <si>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</si>
  <si>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</si>
  <si>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</si>
  <si>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</si>
  <si>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</si>
  <si>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</si>
  <si>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</si>
  <si>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</si>
  <si>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</si>
  <si>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</si>
  <si>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</si>
  <si>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</si>
  <si>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</si>
  <si>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</si>
  <si>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</si>
  <si>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</si>
  <si>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</si>
  <si>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</si>
  <si>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</si>
  <si>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</si>
  <si>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</si>
  <si>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</si>
  <si>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</si>
  <si>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</si>
  <si>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</si>
  <si>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</si>
  <si>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</si>
  <si>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</si>
  <si>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</si>
  <si>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</si>
  <si>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</si>
  <si>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</si>
  <si>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</si>
  <si>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</si>
  <si>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</si>
  <si>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</si>
  <si>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</si>
  <si>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</si>
  <si>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</si>
  <si>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</si>
  <si>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</si>
  <si>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</si>
  <si>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</si>
  <si>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</si>
  <si>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</si>
  <si>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</si>
  <si>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</si>
  <si>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</si>
  <si>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</si>
  <si>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</si>
  <si>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</si>
  <si>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</si>
  <si>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</si>
  <si>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</si>
  <si>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</si>
  <si>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</si>
  <si>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</si>
  <si>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</si>
  <si>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</si>
  <si>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</si>
  <si>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</si>
  <si>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</si>
  <si>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</si>
  <si>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</si>
  <si>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</si>
  <si>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</si>
  <si>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</si>
  <si>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</si>
  <si>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</si>
  <si>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</si>
  <si>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</si>
  <si>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</si>
  <si>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</si>
  <si>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</si>
  <si>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</si>
  <si>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</si>
  <si>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</si>
  <si>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</si>
  <si>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</si>
  <si>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</si>
  <si>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</si>
  <si>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</si>
  <si>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</si>
  <si>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</si>
  <si>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</si>
  <si>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</si>
  <si>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</si>
  <si>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</si>
  <si>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</si>
  <si>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</si>
  <si>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</si>
  <si>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</si>
  <si>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</si>
  <si>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</si>
  <si>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</si>
  <si>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</si>
  <si>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</si>
  <si>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</si>
  <si>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</si>
  <si>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</si>
  <si>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</si>
  <si>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</si>
  <si>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</si>
  <si>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</si>
  <si>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</si>
  <si>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</si>
  <si>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</si>
  <si>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</si>
  <si>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</si>
  <si>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</si>
  <si>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</si>
  <si>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Navarro</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</si>
  <si>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</si>
  <si>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</si>
  <si>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</si>
  <si>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</si>
  <si>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</si>
  <si>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</si>
  <si>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</si>
  <si>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</si>
  <si>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</si>
  <si>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</si>
  <si>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</si>
  <si>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</si>
  <si>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</si>
  <si>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</si>
  <si>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</si>
  <si>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</si>
  <si>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</si>
  <si>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</si>
  <si>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</si>
  <si>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</si>
  <si>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</si>
  <si>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</si>
  <si>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</si>
  <si>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</si>
  <si>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</si>
  <si>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</si>
  <si>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</si>
  <si>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</si>
  <si>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</si>
  <si>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</si>
  <si>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</si>
  <si>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</si>
  <si>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</si>
  <si>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</si>
  <si>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</si>
  <si>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</si>
  <si>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</si>
  <si>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</si>
  <si>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</si>
  <si>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</si>
  <si>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</si>
  <si>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</si>
  <si>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</si>
  <si>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</si>
  <si>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</si>
  <si>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</si>
  <si>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</si>
  <si>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</si>
  <si>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</si>
  <si>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</si>
  <si>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</si>
  <si>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</si>
  <si>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</si>
  <si>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</si>
  <si>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</si>
  <si>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</si>
  <si>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</si>
  <si>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</si>
  <si>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</si>
  <si>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</si>
  <si>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</si>
  <si>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</si>
  <si>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</si>
  <si>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</si>
  <si>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</si>
  <si>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</si>
  <si>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</si>
  <si>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</si>
  <si>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</si>
  <si>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</si>
  <si>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</si>
  <si>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</si>
  <si>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</si>
  <si>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</si>
  <si>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</si>
  <si>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</si>
  <si>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</si>
  <si>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</si>
  <si>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</si>
  <si>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</si>
  <si>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</si>
  <si>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</si>
  <si>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</si>
  <si>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</si>
  <si>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</si>
  <si>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</si>
  <si>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</si>
  <si>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</si>
  <si>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</si>
  <si>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</si>
  <si>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</si>
  <si>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</si>
  <si>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</si>
  <si>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</si>
  <si>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</si>
  <si>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</si>
  <si>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</si>
  <si>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</si>
  <si>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</si>
  <si>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</si>
  <si>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</si>
  <si>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</si>
  <si>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</si>
  <si>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</si>
  <si>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</si>
  <si>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</si>
  <si>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</si>
  <si>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</si>
  <si>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</si>
  <si>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</si>
  <si>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</si>
  <si>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</si>
  <si>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</si>
  <si>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</si>
  <si>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</si>
  <si>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</si>
  <si>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</si>
  <si>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</si>
  <si>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</si>
  <si>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</si>
  <si>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</si>
  <si>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</si>
  <si>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</si>
  <si>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</si>
  <si>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</si>
  <si>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</si>
  <si>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</si>
  <si>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</si>
  <si>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</si>
  <si>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</si>
  <si>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</si>
  <si>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</si>
  <si>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</si>
  <si>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</si>
  <si>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</si>
  <si>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</si>
  <si>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</si>
  <si>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</si>
  <si>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</si>
  <si>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</si>
  <si>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</si>
  <si>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</si>
  <si>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</si>
  <si>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</si>
  <si>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</si>
  <si>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</si>
  <si>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</si>
  <si>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</si>
  <si>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</si>
  <si>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</si>
  <si>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</si>
  <si>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</si>
  <si>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</si>
  <si>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</si>
  <si>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</si>
  <si>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</si>
  <si>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</si>
  <si>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</si>
  <si>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</si>
  <si>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</si>
  <si>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</si>
  <si>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</si>
  <si>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</si>
  <si>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</si>
  <si>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</si>
  <si>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</si>
  <si>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</si>
  <si>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</si>
  <si>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</si>
  <si>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</si>
  <si>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</si>
  <si>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</si>
  <si>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</si>
  <si>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</si>
  <si>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</si>
  <si>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</si>
  <si>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</si>
  <si>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</si>
  <si>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</si>
  <si>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</si>
  <si>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</si>
  <si>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</si>
  <si>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</si>
  <si>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</si>
  <si>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</si>
  <si>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</si>
  <si>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</si>
  <si>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</si>
  <si>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</si>
  <si>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</si>
  <si>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</si>
  <si>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</si>
  <si>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</si>
  <si>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</si>
  <si>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</si>
  <si>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</si>
  <si>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</si>
  <si>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</si>
  <si>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</si>
  <si>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</si>
  <si>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</si>
  <si>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</si>
  <si>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</si>
  <si>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</si>
  <si>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</si>
  <si>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</si>
  <si>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</si>
  <si>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</si>
  <si>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</si>
  <si>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</si>
  <si>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</si>
  <si>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</si>
  <si>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</si>
  <si>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</si>
  <si>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</si>
  <si>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</si>
  <si>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</si>
  <si>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</si>
  <si>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</si>
  <si>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</si>
  <si>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</si>
  <si>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</si>
  <si>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</si>
  <si>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</si>
  <si>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</si>
  <si>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</si>
  <si>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</si>
  <si>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</si>
  <si>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</si>
  <si>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</si>
  <si>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</si>
  <si>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</si>
  <si>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</si>
  <si>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</si>
  <si>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</si>
  <si>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</si>
  <si>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</si>
  <si>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</si>
  <si>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</si>
  <si>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</si>
  <si>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</si>
  <si>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</si>
  <si>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</si>
  <si>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</si>
  <si>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</si>
  <si>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</si>
  <si>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</si>
  <si>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</si>
  <si>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</si>
  <si>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</si>
  <si>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</si>
  <si>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</si>
  <si>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</si>
  <si>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</si>
  <si>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</si>
  <si>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</si>
  <si>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</si>
  <si>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</si>
  <si>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</si>
  <si>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</si>
  <si>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</si>
  <si>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</si>
  <si>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</si>
  <si>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</si>
  <si>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</si>
  <si>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</si>
  <si>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</si>
  <si>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</si>
  <si>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</si>
  <si>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</si>
  <si>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</si>
  <si>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</si>
  <si>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</si>
  <si>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</si>
  <si>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</si>
  <si>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</si>
  <si>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</si>
  <si>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</si>
  <si>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</si>
  <si>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</si>
  <si>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</si>
  <si>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</si>
  <si>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</si>
  <si>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</si>
  <si>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</si>
  <si>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</si>
  <si>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</si>
  <si>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</si>
  <si>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</si>
  <si>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</si>
  <si>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</si>
  <si>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</si>
  <si>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</si>
  <si>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</si>
  <si>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</si>
  <si>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</si>
  <si>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</si>
  <si>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</si>
  <si>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</si>
  <si>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</si>
  <si>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</si>
  <si>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</si>
  <si>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</si>
  <si>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</si>
  <si>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</si>
  <si>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</si>
  <si>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</si>
  <si>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</si>
  <si>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</si>
  <si>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</si>
  <si>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</si>
  <si>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</si>
  <si>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</si>
  <si>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</si>
  <si>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</si>
  <si>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</si>
  <si>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</si>
  <si>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</si>
  <si>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</si>
  <si>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</si>
  <si>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</si>
  <si>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</si>
  <si>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</si>
  <si>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</si>
  <si>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</si>
  <si>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</si>
  <si>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</si>
  <si>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</si>
  <si>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</si>
  <si>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</si>
  <si>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</si>
  <si>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</si>
  <si>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</si>
  <si>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</si>
  <si>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</si>
  <si>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</si>
  <si>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</si>
  <si>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</si>
  <si>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</si>
  <si>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</si>
  <si>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</si>
  <si>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</si>
  <si>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</si>
  <si>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</si>
  <si>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</si>
  <si>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</si>
  <si>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</si>
  <si>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</si>
  <si>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</si>
  <si>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</si>
  <si>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</si>
  <si>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</si>
  <si>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</si>
  <si>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</si>
  <si>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</si>
  <si>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</si>
  <si>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</si>
  <si>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</si>
  <si>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</si>
  <si>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</si>
  <si>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</si>
  <si>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</si>
  <si>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</si>
  <si>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</si>
  <si>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</si>
  <si>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</si>
  <si>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</si>
  <si>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</si>
  <si>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</si>
  <si>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</si>
  <si>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</si>
  <si>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</si>
  <si>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</si>
  <si>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</si>
  <si>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</si>
  <si>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</si>
  <si>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</si>
  <si>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</si>
  <si>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</si>
  <si>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</si>
  <si>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</si>
  <si>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</si>
  <si>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</si>
  <si>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</si>
  <si>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</si>
  <si>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</si>
  <si>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</si>
  <si>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</si>
  <si>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</si>
  <si>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</si>
  <si>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</si>
  <si>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</si>
  <si>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</si>
  <si>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</si>
  <si>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</si>
  <si>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</si>
  <si>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</si>
  <si>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</si>
  <si>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</si>
  <si>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</si>
  <si>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</si>
  <si>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</si>
  <si>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</si>
  <si>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</si>
  <si>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</si>
  <si>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</si>
  <si>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</si>
  <si>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</si>
  <si>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</si>
  <si>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</si>
  <si>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</si>
  <si>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</si>
  <si>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</si>
  <si>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</si>
  <si>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</si>
  <si>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</si>
  <si>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</si>
  <si>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</si>
  <si>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</si>
  <si>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</si>
  <si>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</si>
  <si>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</si>
  <si>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</si>
  <si>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</si>
  <si>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</si>
  <si>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</si>
  <si>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</si>
  <si>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</si>
  <si>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</si>
  <si>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</si>
  <si>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</si>
  <si>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</si>
  <si>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</si>
  <si>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</si>
  <si>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</si>
  <si>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</si>
  <si>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</si>
  <si>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</si>
  <si>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</si>
  <si>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</si>
  <si>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</si>
  <si>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</si>
  <si>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</si>
  <si>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</si>
  <si>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</si>
  <si>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</si>
  <si>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</si>
  <si>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</si>
  <si>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</si>
  <si>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</si>
  <si>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</si>
  <si>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</si>
  <si>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</si>
  <si>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</si>
  <si>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</si>
  <si>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</si>
  <si>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</si>
  <si>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</si>
  <si>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</si>
  <si>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</si>
  <si>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</si>
  <si>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</si>
  <si>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</si>
  <si>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</si>
  <si>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</si>
  <si>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</si>
  <si>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</si>
  <si>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</si>
  <si>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</si>
  <si>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</si>
  <si>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</si>
  <si>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</si>
  <si>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</si>
  <si>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</si>
  <si>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</si>
  <si>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</si>
  <si>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</si>
  <si>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</si>
  <si>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</si>
  <si>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</si>
  <si>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</si>
  <si>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</si>
  <si>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</si>
  <si>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</si>
  <si>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</si>
  <si>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</si>
  <si>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</si>
  <si>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</si>
  <si>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</si>
  <si>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</si>
  <si>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</si>
  <si>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</si>
  <si>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</si>
  <si>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</si>
  <si>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</si>
  <si>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</si>
  <si>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</si>
  <si>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</si>
  <si>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</si>
  <si>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</si>
  <si>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</si>
  <si>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</si>
  <si>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</si>
  <si>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</si>
  <si>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</si>
  <si>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</si>
  <si>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</si>
  <si>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</si>
  <si>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</si>
  <si>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</si>
  <si>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</si>
  <si>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</si>
  <si>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</si>
  <si>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</si>
  <si>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</si>
  <si>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</si>
  <si>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</si>
  <si>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</si>
  <si>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</si>
  <si>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</si>
  <si>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</si>
  <si>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</si>
  <si>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</si>
  <si>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</si>
  <si>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</si>
  <si>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</si>
  <si>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</si>
  <si>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</si>
  <si>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</si>
  <si>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</si>
  <si>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</si>
  <si>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</si>
  <si>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</si>
  <si>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</si>
  <si>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</si>
  <si>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</si>
  <si>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</si>
  <si>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</si>
  <si>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</si>
  <si>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</si>
  <si>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</si>
  <si>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</si>
  <si>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</si>
  <si>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</si>
  <si>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</si>
  <si>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</si>
  <si>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</si>
  <si>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</si>
  <si>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</si>
  <si>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</si>
  <si>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</si>
  <si>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</si>
  <si>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</si>
  <si>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</si>
  <si>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</si>
  <si>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</si>
  <si>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</si>
  <si>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</si>
  <si>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</si>
  <si>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</si>
  <si>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</si>
  <si>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</si>
  <si>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</si>
  <si>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</si>
  <si>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</si>
  <si>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</si>
  <si>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</si>
  <si>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</si>
  <si>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</si>
  <si>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</si>
  <si>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</si>
  <si>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</si>
  <si>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</si>
  <si>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</si>
  <si>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</si>
  <si>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</si>
  <si>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</si>
  <si>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</si>
  <si>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</si>
  <si>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</si>
  <si>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</si>
  <si>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</si>
  <si>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</si>
  <si>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</si>
  <si>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</si>
  <si>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</si>
  <si>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</si>
  <si>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</si>
  <si>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</si>
  <si>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</si>
  <si>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</si>
  <si>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</si>
  <si>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</si>
  <si>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</si>
  <si>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</si>
  <si>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</si>
  <si>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</si>
  <si>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</si>
  <si>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</si>
  <si>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</si>
  <si>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</si>
  <si>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</si>
  <si>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</si>
  <si>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</si>
  <si>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</si>
  <si>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</si>
  <si>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</si>
  <si>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</si>
  <si>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</si>
  <si>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</si>
  <si>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</si>
  <si>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</si>
  <si>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</si>
  <si>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</si>
  <si>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</si>
  <si>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</si>
  <si>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</si>
  <si>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</si>
  <si>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</si>
  <si>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</si>
  <si>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</si>
  <si>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</si>
  <si>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</si>
  <si>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</si>
  <si>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</si>
  <si>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</si>
  <si>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</si>
  <si>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</si>
  <si>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</si>
  <si>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</si>
  <si>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</si>
  <si>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</si>
  <si>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</si>
  <si>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</si>
  <si>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</si>
  <si>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</si>
  <si>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</si>
  <si>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</si>
  <si>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</si>
  <si>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</si>
  <si>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</si>
  <si>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</si>
  <si>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</si>
  <si>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</si>
  <si>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</si>
  <si>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</si>
  <si>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</si>
  <si>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</si>
  <si>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</si>
  <si>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</si>
  <si>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</si>
  <si>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</si>
  <si>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</si>
  <si>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</si>
  <si>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</si>
  <si>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</si>
  <si>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</si>
  <si>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</si>
  <si>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</si>
  <si>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</si>
  <si>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</si>
  <si>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</si>
  <si>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</si>
  <si>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</si>
  <si>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</si>
  <si>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</si>
  <si>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</si>
  <si>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</si>
  <si>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</si>
  <si>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</si>
  <si>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</si>
  <si>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</si>
  <si>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</si>
  <si>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</si>
  <si>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</si>
  <si>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</si>
  <si>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</si>
  <si>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</si>
  <si>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</si>
  <si>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</si>
  <si>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</si>
  <si>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</si>
  <si>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</si>
  <si>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</si>
  <si>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</si>
  <si>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</si>
  <si>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</si>
  <si>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</si>
  <si>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</si>
  <si>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</si>
  <si>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</si>
  <si>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</si>
  <si>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</si>
  <si>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</si>
  <si>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</si>
  <si>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</si>
  <si>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</si>
  <si>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</si>
  <si>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</si>
  <si>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</si>
  <si>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</si>
  <si>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</si>
  <si>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</si>
  <si>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</si>
  <si>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</si>
  <si>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</si>
  <si>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</si>
  <si>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</si>
  <si>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</si>
  <si>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</si>
  <si>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</si>
  <si>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</si>
  <si>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</si>
  <si>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</si>
  <si>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</si>
  <si>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</si>
  <si>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</si>
  <si>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</si>
  <si>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</si>
  <si>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</si>
  <si>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</si>
  <si>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</si>
  <si>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</si>
  <si>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</si>
  <si>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</si>
  <si>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</si>
  <si>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</si>
  <si>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</si>
  <si>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</si>
  <si>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</si>
  <si>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</si>
  <si>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</si>
  <si>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</si>
  <si>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</si>
  <si>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</si>
  <si>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</si>
  <si>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</si>
  <si>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</si>
  <si>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</si>
  <si>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</si>
  <si>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</si>
  <si>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</si>
  <si>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</si>
  <si>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</si>
  <si>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</si>
  <si>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</si>
  <si>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</si>
  <si>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</si>
  <si>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</si>
  <si>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</si>
  <si>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</si>
  <si>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</si>
  <si>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</si>
  <si>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</si>
  <si>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</si>
  <si>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</si>
  <si>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</si>
  <si>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</si>
  <si>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</si>
  <si>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</si>
  <si>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</si>
  <si>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</si>
  <si>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</si>
  <si>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</si>
  <si>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</si>
  <si>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</si>
  <si>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</si>
  <si>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</si>
  <si>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</si>
  <si>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</si>
  <si>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</si>
  <si>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</si>
  <si>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</si>
  <si>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</si>
  <si>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</si>
  <si>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</si>
  <si>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</si>
  <si>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</si>
  <si>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</si>
  <si>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</si>
  <si>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</si>
  <si>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</si>
  <si>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</si>
  <si>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</si>
  <si>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</si>
  <si>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</si>
  <si>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</si>
  <si>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</si>
  <si>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</si>
  <si>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</si>
  <si>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</si>
  <si>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</si>
  <si>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</si>
  <si>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</si>
  <si>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</si>
  <si>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</si>
  <si>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</si>
  <si>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</si>
  <si>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</si>
  <si>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</si>
  <si>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</si>
  <si>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</si>
  <si>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</si>
  <si>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</si>
  <si>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</si>
  <si>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</si>
  <si>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</si>
  <si>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</si>
  <si>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</si>
  <si>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</si>
  <si>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</si>
  <si>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</si>
  <si>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</si>
  <si>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</si>
  <si>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</si>
  <si>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</si>
  <si>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</si>
  <si>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</si>
  <si>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</si>
  <si>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</si>
  <si>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</si>
  <si>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</si>
  <si>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</si>
  <si>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</si>
  <si>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</si>
  <si>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</si>
  <si>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</si>
  <si>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</si>
  <si>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</si>
  <si>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</si>
  <si>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</si>
  <si>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</si>
  <si>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</si>
  <si>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</si>
  <si>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</si>
  <si>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</si>
  <si>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</si>
  <si>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</si>
  <si>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</si>
  <si>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</si>
  <si>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</si>
  <si>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</si>
  <si>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</si>
  <si>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</si>
  <si>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</si>
  <si>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</si>
  <si>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</si>
  <si>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</si>
  <si>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</si>
  <si>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</si>
  <si>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</si>
  <si>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</si>
  <si>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</si>
  <si>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</si>
  <si>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</si>
  <si>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</si>
  <si>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</si>
  <si>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</si>
  <si>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</si>
  <si>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</si>
  <si>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</si>
  <si>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</si>
  <si>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</si>
  <si>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</si>
  <si>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</si>
  <si>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</si>
  <si>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</si>
  <si>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</si>
  <si>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</si>
  <si>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</si>
  <si>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</si>
  <si>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</si>
  <si>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</si>
  <si>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</si>
  <si>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</si>
  <si>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</si>
  <si>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</si>
  <si>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</si>
  <si>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</si>
  <si>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</si>
  <si>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</si>
  <si>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</si>
  <si>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</si>
  <si>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</si>
  <si>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</si>
  <si>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</si>
  <si>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</si>
  <si>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</si>
  <si>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</si>
  <si>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</si>
  <si>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</si>
  <si>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</si>
  <si>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</si>
  <si>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</si>
  <si>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</si>
  <si>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</si>
  <si>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</si>
  <si>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</si>
  <si>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</si>
  <si>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</si>
  <si>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</si>
  <si>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</si>
  <si>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</si>
  <si>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</si>
  <si>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</si>
  <si>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</si>
  <si>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</si>
  <si>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</si>
  <si>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</si>
  <si>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</si>
  <si>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</si>
  <si>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</si>
  <si>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</si>
  <si>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</si>
  <si>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</si>
  <si>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</si>
  <si>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</si>
  <si>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</si>
  <si>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</si>
  <si>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</si>
  <si>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</si>
  <si>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</si>
  <si>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</si>
  <si>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</si>
  <si>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</si>
  <si>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</si>
  <si>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</si>
  <si>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</si>
  <si>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</si>
  <si>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</si>
  <si>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</si>
  <si>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</si>
  <si>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</si>
  <si>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</si>
  <si>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</si>
  <si>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</si>
  <si>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</si>
  <si>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</si>
  <si>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</si>
  <si>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</si>
  <si>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</si>
  <si>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</si>
  <si>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</si>
  <si>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</si>
  <si>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</si>
  <si>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</si>
  <si>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</si>
  <si>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</si>
  <si>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</si>
  <si>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</si>
  <si>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</si>
  <si>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</si>
  <si>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</si>
  <si>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</si>
  <si>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</si>
  <si>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</si>
  <si>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</si>
  <si>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</si>
  <si>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</si>
  <si>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</si>
  <si>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</si>
  <si>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</si>
  <si>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</si>
  <si>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</si>
  <si>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</si>
  <si>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</si>
  <si>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</si>
  <si>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</si>
  <si>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</si>
  <si>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</si>
  <si>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</si>
  <si>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</si>
  <si>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</si>
  <si>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</si>
  <si>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</si>
  <si>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</si>
  <si>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</si>
  <si>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</si>
  <si>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</si>
  <si>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</si>
  <si>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</si>
  <si>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</si>
  <si>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</si>
  <si>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</si>
  <si>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</si>
  <si>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</si>
  <si>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</si>
  <si>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</si>
  <si>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</si>
  <si>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</si>
  <si>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</si>
  <si>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</si>
  <si>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</si>
  <si>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</si>
  <si>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</si>
  <si>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</si>
  <si>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</si>
  <si>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</si>
  <si>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</si>
  <si>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</si>
  <si>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</si>
  <si>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</si>
  <si>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</si>
  <si>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</si>
  <si>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</si>
  <si>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</si>
  <si>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</si>
  <si>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</si>
  <si>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</si>
  <si>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</si>
  <si>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</si>
  <si>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</si>
  <si>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</si>
  <si>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</si>
  <si>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</si>
  <si>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</si>
  <si>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</si>
  <si>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</si>
  <si>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</si>
  <si>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</si>
  <si>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</si>
  <si>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</si>
  <si>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</si>
  <si>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</si>
  <si>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</si>
  <si>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</si>
  <si>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</si>
  <si>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</si>
  <si>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</si>
  <si>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</si>
  <si>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</si>
  <si>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</si>
  <si>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</si>
  <si>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</si>
  <si>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</si>
  <si>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</si>
  <si>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</si>
  <si>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</si>
  <si>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</si>
  <si>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</si>
  <si>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</si>
  <si>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</si>
  <si>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</si>
  <si>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</si>
  <si>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</si>
  <si>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</si>
  <si>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</si>
  <si>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</si>
  <si>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</si>
  <si>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</si>
  <si>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</si>
  <si>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</si>
  <si>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</si>
  <si>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</si>
  <si>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</si>
  <si>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</si>
  <si>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</si>
  <si>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</si>
  <si>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</si>
  <si>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</si>
  <si>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</si>
  <si>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</si>
  <si>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</si>
  <si>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</si>
  <si>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</si>
  <si>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</si>
  <si>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</si>
  <si>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</si>
  <si>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</si>
  <si>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</si>
  <si>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</si>
  <si>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</si>
  <si>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</si>
  <si>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</si>
  <si>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</si>
  <si>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</si>
  <si>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</si>
  <si>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</si>
  <si>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</si>
  <si>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</si>
  <si>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</si>
  <si>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</si>
  <si>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</si>
  <si>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</si>
  <si>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</si>
  <si>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</si>
  <si>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</si>
  <si>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</si>
  <si>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</si>
  <si>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</si>
  <si>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</si>
  <si>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</si>
  <si>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</si>
  <si>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</si>
  <si>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</si>
  <si>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</si>
  <si>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</si>
  <si>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</si>
  <si>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</si>
  <si>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</si>
  <si>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</si>
  <si>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</si>
  <si>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</si>
  <si>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</si>
  <si>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</si>
  <si>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</si>
  <si>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</si>
  <si>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</si>
  <si>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</si>
  <si>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</si>
  <si>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</si>
  <si>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</si>
  <si>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</si>
  <si>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</si>
  <si>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</si>
  <si>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</si>
  <si>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</si>
  <si>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</si>
  <si>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</si>
  <si>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</si>
  <si>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</si>
  <si>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</si>
  <si>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</si>
  <si>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</si>
  <si>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</si>
  <si>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</si>
  <si>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</si>
  <si>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</si>
  <si>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</si>
  <si>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</si>
  <si>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</si>
  <si>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</si>
  <si>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</si>
  <si>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</si>
  <si>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</si>
  <si>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</si>
  <si>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</si>
  <si>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</si>
  <si>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</si>
  <si>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</si>
  <si>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</si>
  <si>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</si>
  <si>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</si>
  <si>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</si>
  <si>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</si>
  <si>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</si>
  <si>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</si>
  <si>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</si>
  <si>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</si>
  <si>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</si>
  <si>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</si>
  <si>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</si>
  <si>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</si>
  <si>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</si>
  <si>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</si>
  <si>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</si>
  <si>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</si>
  <si>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</si>
  <si>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</si>
  <si>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</si>
  <si>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</si>
  <si>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</si>
  <si>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</si>
  <si>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</si>
  <si>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</si>
  <si>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</si>
  <si>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</si>
  <si>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</si>
  <si>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</si>
  <si>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</si>
  <si>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</si>
  <si>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</si>
  <si>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</si>
  <si>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</si>
  <si>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</si>
  <si>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</si>
  <si>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</si>
  <si>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</si>
  <si>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</si>
  <si>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</si>
  <si>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</si>
  <si>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</si>
  <si>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</si>
  <si>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</si>
  <si>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</si>
  <si>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</si>
  <si>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</si>
  <si>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</si>
  <si>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</si>
  <si>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</si>
  <si>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</si>
  <si>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</si>
  <si>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</si>
  <si>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</si>
  <si>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</si>
  <si>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</si>
  <si>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</si>
  <si>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</si>
  <si>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</si>
  <si>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</si>
  <si>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</si>
  <si>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</si>
  <si>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</si>
  <si>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</si>
  <si>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</si>
  <si>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</si>
  <si>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</si>
  <si>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</si>
  <si>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</si>
  <si>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</si>
  <si>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</si>
  <si>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</si>
  <si>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</si>
  <si>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</si>
  <si>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</si>
  <si>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</si>
  <si>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</si>
  <si>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</si>
  <si>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</si>
  <si>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</si>
  <si>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</si>
  <si>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</si>
  <si>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</si>
  <si>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</si>
  <si>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</si>
  <si>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</si>
  <si>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</si>
  <si>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</si>
  <si>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</si>
  <si>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</si>
  <si>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</si>
  <si>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</si>
  <si>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</si>
  <si>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</si>
  <si>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</si>
  <si>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</si>
  <si>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</si>
  <si>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</si>
  <si>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</si>
  <si>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</si>
  <si>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</si>
  <si>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</si>
  <si>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</si>
  <si>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</si>
  <si>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</si>
  <si>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</si>
  <si>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</si>
  <si>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</si>
  <si>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</si>
  <si>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</si>
  <si>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</si>
  <si>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</si>
  <si>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</si>
  <si>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</si>
  <si>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</si>
  <si>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</si>
  <si>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</si>
  <si>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</si>
  <si>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</si>
  <si>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</si>
  <si>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</si>
  <si>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</si>
  <si>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</si>
  <si>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</si>
  <si>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</si>
  <si>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</si>
  <si>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</si>
  <si>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</si>
  <si>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</si>
  <si>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</si>
  <si>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</si>
  <si>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</si>
  <si>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</si>
  <si>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</si>
  <si>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</si>
  <si>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</si>
  <si>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</si>
  <si>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</si>
  <si>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</si>
  <si>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</si>
  <si>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</si>
  <si>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</si>
  <si>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</si>
  <si>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</si>
  <si>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</si>
  <si>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</si>
  <si>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</si>
  <si>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</si>
  <si>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</si>
  <si>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</si>
  <si>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</si>
  <si>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</si>
  <si>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</si>
  <si>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</si>
  <si>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</si>
  <si>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</si>
  <si>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</si>
  <si>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</si>
  <si>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</si>
  <si>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</si>
  <si>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</si>
  <si>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</si>
  <si>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</si>
  <si>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</si>
  <si>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</si>
  <si>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</si>
  <si>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</si>
  <si>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</si>
  <si>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</si>
  <si>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</si>
  <si>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</si>
  <si>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</si>
  <si>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</si>
  <si>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</si>
  <si>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</si>
  <si>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</si>
  <si>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</si>
  <si>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</si>
  <si>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</si>
  <si>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</si>
  <si>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</si>
  <si>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</si>
  <si>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</si>
  <si>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</si>
  <si>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</si>
  <si>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</si>
  <si>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</si>
  <si>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</si>
  <si>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</si>
  <si>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</si>
  <si>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</si>
  <si>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</si>
  <si>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</si>
  <si>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</si>
  <si>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</si>
  <si>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</si>
  <si>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</si>
  <si>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</si>
  <si>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</si>
  <si>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</si>
  <si>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</si>
  <si>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</si>
  <si>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</si>
  <si>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</si>
  <si>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</si>
  <si>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</si>
  <si>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</si>
  <si>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</si>
  <si>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</si>
  <si>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</si>
  <si>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</si>
  <si>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</si>
  <si>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</si>
  <si>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</si>
  <si>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</si>
  <si>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</si>
  <si>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</si>
  <si>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</si>
  <si>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</si>
  <si>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</si>
  <si>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</si>
  <si>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</si>
  <si>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</si>
  <si>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</si>
  <si>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</si>
  <si>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</si>
  <si>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</si>
  <si>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</si>
  <si>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</si>
  <si>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</si>
  <si>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</si>
  <si>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</si>
  <si>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</si>
  <si>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</si>
  <si>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</si>
  <si>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</si>
  <si>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</si>
  <si>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</si>
  <si>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</si>
  <si>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</si>
  <si>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</si>
  <si>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</si>
  <si>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</si>
  <si>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</si>
  <si>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</si>
  <si>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</si>
  <si>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</si>
  <si>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</si>
  <si>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</si>
  <si>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</si>
  <si>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</si>
  <si>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</si>
  <si>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</si>
  <si>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</si>
  <si>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</si>
  <si>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</si>
  <si>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</si>
  <si>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</si>
  <si>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</si>
  <si>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</si>
  <si>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</si>
  <si>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</si>
  <si>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</si>
  <si>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</si>
  <si>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</si>
  <si>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</si>
  <si>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</si>
  <si>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</si>
  <si>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</si>
  <si>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</si>
  <si>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</si>
  <si>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</si>
  <si>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</si>
  <si>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</si>
  <si>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</si>
  <si>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</si>
  <si>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</si>
  <si>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</si>
  <si>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</si>
  <si>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</si>
  <si>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</si>
  <si>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</si>
  <si>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</si>
  <si>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</si>
  <si>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</si>
  <si>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</si>
  <si>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</si>
  <si>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</si>
  <si>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</si>
  <si>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</si>
  <si>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</si>
  <si>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</si>
  <si>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</si>
  <si>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</si>
  <si>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</si>
  <si>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</si>
  <si>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</si>
  <si>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</si>
  <si>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</si>
  <si>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</si>
  <si>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</si>
  <si>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</si>
  <si>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</si>
  <si>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</si>
  <si>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</si>
  <si>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</si>
  <si>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</si>
  <si>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</si>
  <si>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</si>
  <si>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</si>
  <si>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</si>
  <si>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</si>
  <si>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</si>
  <si>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</si>
  <si>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</si>
  <si>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</si>
  <si>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</si>
  <si>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</si>
  <si>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</si>
  <si>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</si>
  <si>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</si>
  <si>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</si>
  <si>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</si>
  <si>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</si>
  <si>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</si>
  <si>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</si>
  <si>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</si>
  <si>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</si>
  <si>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</si>
  <si>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</si>
  <si>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</si>
  <si>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</si>
  <si>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</si>
  <si>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</si>
  <si>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</si>
  <si>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</si>
  <si>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</si>
  <si>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</si>
  <si>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</si>
  <si>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</si>
  <si>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</si>
  <si>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</si>
  <si>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</si>
  <si>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</si>
  <si>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</si>
  <si>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</si>
  <si>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</si>
  <si>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</si>
  <si>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</si>
  <si>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</si>
  <si>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</si>
  <si>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</si>
  <si>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</si>
  <si>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</si>
  <si>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</si>
  <si>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</si>
  <si>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</si>
  <si>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</si>
  <si>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</si>
  <si>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</si>
  <si>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</si>
  <si>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</si>
  <si>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</si>
  <si>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</si>
  <si>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</si>
  <si>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</si>
  <si>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</si>
  <si>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</si>
  <si>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</si>
  <si>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</si>
  <si>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</si>
  <si>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</si>
  <si>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</si>
  <si>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</si>
  <si>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</si>
  <si>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</si>
  <si>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</si>
  <si>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</si>
  <si>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</si>
  <si>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</si>
  <si>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</si>
  <si>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</si>
  <si>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</si>
  <si>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</si>
  <si>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</si>
  <si>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</si>
  <si>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</si>
  <si>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</si>
  <si>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</si>
  <si>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</si>
  <si>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</si>
  <si>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</si>
  <si>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</si>
  <si>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</si>
  <si>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</si>
  <si>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</si>
  <si>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</si>
  <si>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</si>
  <si>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</si>
  <si>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</si>
  <si>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</si>
  <si>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</si>
  <si>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</si>
  <si>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</si>
  <si>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</si>
  <si>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</si>
  <si>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</si>
  <si>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</si>
  <si>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</si>
  <si>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</si>
  <si>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</si>
  <si>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</si>
  <si>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</si>
  <si>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</si>
  <si>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</si>
  <si>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</si>
  <si>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</si>
  <si>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</si>
  <si>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</si>
  <si>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</si>
  <si>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</si>
  <si>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</si>
  <si>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</si>
  <si>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</si>
  <si>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</si>
  <si>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</si>
  <si>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</si>
  <si>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</si>
  <si>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</si>
  <si>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</si>
  <si>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</si>
  <si>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</si>
  <si>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</si>
  <si>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</si>
  <si>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</si>
  <si>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</si>
  <si>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</si>
  <si>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</si>
  <si>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</si>
  <si>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</si>
  <si>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</si>
  <si>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</si>
  <si>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</si>
  <si>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</si>
  <si>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</si>
  <si>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</si>
  <si>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</si>
  <si>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</si>
  <si>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</si>
  <si>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</si>
  <si>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</si>
  <si>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</si>
  <si>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</si>
  <si>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</si>
  <si>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</si>
  <si>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</si>
  <si>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</si>
  <si>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</si>
  <si>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</si>
  <si>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</si>
  <si>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</si>
  <si>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</si>
  <si>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</si>
  <si>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</si>
  <si>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</si>
  <si>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</si>
  <si>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</si>
  <si>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</si>
  <si>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</si>
  <si>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</si>
  <si>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</si>
  <si>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</si>
  <si>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</si>
  <si>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</si>
  <si>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</si>
  <si>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</si>
  <si>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</si>
  <si>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</si>
  <si>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</si>
  <si>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</si>
  <si>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</si>
  <si>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</si>
  <si>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</si>
  <si>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</si>
  <si>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</si>
  <si>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</si>
  <si>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</si>
  <si>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</si>
  <si>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</si>
  <si>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</si>
  <si>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</si>
  <si>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</si>
  <si>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</si>
  <si>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</si>
  <si>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</si>
  <si>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</si>
  <si>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</si>
  <si>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</si>
  <si>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</si>
  <si>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</si>
  <si>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</si>
  <si>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</si>
  <si>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</si>
  <si>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</si>
  <si>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</si>
  <si>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</si>
  <si>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</si>
  <si>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</si>
  <si>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</si>
  <si>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</si>
  <si>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</si>
  <si>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</si>
  <si>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</si>
  <si>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</si>
  <si>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</si>
  <si>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</si>
  <si>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</si>
  <si>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</si>
  <si>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</si>
  <si>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</si>
  <si>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</si>
  <si>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</si>
  <si>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</si>
  <si>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</si>
  <si>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</si>
  <si>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</si>
  <si>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</si>
  <si>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</si>
  <si>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</si>
  <si>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</si>
  <si>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</si>
  <si>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</si>
  <si>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</si>
  <si>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</si>
  <si>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</si>
  <si>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</si>
  <si>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</si>
  <si>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</si>
  <si>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</si>
  <si>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</si>
  <si>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</si>
  <si>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</si>
  <si>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</si>
  <si>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</si>
  <si>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</si>
  <si>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</si>
  <si>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</si>
  <si>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</si>
  <si>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</si>
  <si>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</si>
  <si>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</si>
  <si>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</si>
  <si>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</si>
  <si>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</si>
  <si>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</si>
  <si>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</si>
  <si>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</si>
  <si>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</si>
  <si>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</si>
  <si>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</si>
  <si>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</si>
  <si>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</si>
  <si>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</si>
  <si>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</si>
  <si>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</si>
  <si>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</si>
  <si>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</si>
  <si>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</si>
  <si>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</si>
  <si>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</si>
  <si>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</si>
  <si>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</si>
  <si>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</si>
  <si>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</si>
  <si>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</si>
  <si>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</si>
  <si>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</si>
  <si>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</si>
  <si>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</si>
  <si>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</si>
  <si>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</si>
  <si>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</si>
  <si>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</si>
  <si>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</si>
  <si>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</si>
  <si>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</si>
  <si>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</si>
  <si>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</si>
  <si>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</si>
  <si>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</si>
  <si>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</si>
  <si>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</si>
  <si>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</si>
  <si>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</si>
  <si>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</si>
  <si>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</si>
  <si>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</si>
  <si>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</si>
  <si>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</si>
  <si>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</si>
  <si>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</si>
  <si>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</si>
  <si>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</si>
  <si>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</si>
  <si>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</si>
  <si>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</si>
  <si>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</si>
  <si>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</si>
  <si>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</si>
  <si>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</si>
  <si>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</si>
  <si>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</si>
  <si>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</si>
  <si>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</si>
  <si>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</si>
  <si>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</si>
  <si>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</si>
  <si>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</si>
  <si>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</si>
  <si>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</si>
  <si>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</si>
  <si>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</si>
  <si>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</si>
  <si>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</si>
  <si>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</si>
  <si>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</si>
  <si>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</si>
  <si>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</si>
  <si>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</si>
  <si>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</si>
  <si>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</si>
  <si>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</si>
  <si>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</si>
  <si>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</si>
  <si>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</si>
  <si>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</si>
  <si>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</si>
  <si>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</si>
  <si>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</si>
  <si>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</si>
  <si>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</si>
  <si>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</si>
  <si>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</si>
  <si>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</si>
  <si>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</si>
  <si>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</si>
  <si>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</si>
  <si>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</si>
  <si>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</si>
  <si>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</si>
  <si>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</si>
  <si>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</si>
  <si>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</si>
  <si>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</si>
  <si>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</si>
  <si>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</si>
  <si>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</si>
  <si>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</si>
  <si>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</si>
  <si>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</si>
  <si>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</si>
  <si>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</si>
  <si>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</si>
  <si>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</si>
  <si>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</si>
  <si>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</si>
  <si>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</si>
  <si>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</si>
  <si>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</si>
  <si>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</si>
  <si>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</si>
  <si>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</si>
  <si>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</si>
  <si>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</si>
  <si>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</si>
  <si>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</si>
  <si>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</si>
  <si>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</si>
  <si>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</si>
  <si>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</si>
  <si>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</si>
  <si>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</si>
  <si>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</si>
  <si>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</si>
  <si>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</si>
  <si>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</si>
  <si>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</si>
  <si>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</si>
  <si>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</si>
  <si>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</si>
  <si>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</si>
  <si>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</si>
  <si>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</si>
  <si>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</si>
  <si>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</si>
  <si>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</si>
  <si>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</si>
  <si>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</si>
  <si>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</si>
  <si>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</si>
  <si>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</si>
  <si>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</si>
  <si>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</si>
  <si>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</si>
  <si>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</si>
  <si>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</si>
  <si>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</si>
  <si>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</si>
  <si>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</si>
  <si>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</si>
  <si>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</si>
  <si>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</si>
  <si>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</si>
  <si>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</si>
  <si>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</si>
  <si>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</si>
  <si>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</si>
  <si>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</si>
  <si>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</si>
  <si>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</si>
  <si>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</si>
  <si>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</si>
  <si>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</si>
  <si>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</si>
  <si>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</si>
  <si>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</si>
  <si>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</si>
  <si>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</si>
  <si>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</si>
  <si>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</si>
  <si>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</si>
  <si>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</si>
  <si>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</si>
  <si>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</si>
  <si>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</si>
  <si>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</si>
  <si>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</si>
  <si>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</si>
  <si>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</si>
  <si>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</si>
  <si>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</si>
  <si>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</si>
  <si>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</si>
  <si>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</si>
  <si>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</si>
  <si>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</si>
  <si>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</si>
  <si>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</si>
  <si>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</si>
  <si>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</si>
  <si>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</si>
  <si>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</si>
  <si>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</si>
  <si>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</si>
  <si>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</si>
  <si>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</si>
  <si>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</si>
  <si>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</si>
  <si>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</si>
  <si>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</si>
  <si>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</si>
  <si>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</si>
  <si>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</si>
  <si>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</si>
  <si>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</si>
  <si>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</si>
  <si>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</si>
  <si>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</si>
  <si>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</si>
  <si>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</si>
  <si>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</si>
  <si>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</si>
  <si>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</si>
  <si>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</si>
  <si>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</si>
  <si>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</si>
  <si>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</si>
  <si>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</si>
  <si>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</si>
  <si>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</si>
  <si>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</si>
  <si>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</si>
  <si>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</si>
  <si>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</si>
  <si>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</si>
  <si>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</si>
  <si>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</si>
  <si>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</si>
  <si>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</si>
  <si>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</si>
  <si>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</si>
  <si>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</si>
  <si>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</si>
  <si>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</si>
  <si>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</si>
  <si>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</si>
  <si>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</si>
  <si>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</si>
  <si>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</si>
  <si>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</si>
  <si>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</si>
  <si>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</si>
  <si>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</si>
  <si>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</si>
  <si>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</si>
  <si>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</si>
  <si>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</si>
  <si>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</si>
  <si>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</si>
  <si>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</si>
  <si>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</si>
  <si>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</si>
  <si>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</si>
  <si>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</si>
  <si>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</si>
  <si>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</si>
  <si>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</si>
  <si>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</si>
  <si>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</si>
  <si>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</si>
  <si>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</si>
  <si>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</si>
  <si>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</si>
  <si>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</si>
  <si>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</si>
  <si>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</si>
  <si>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</si>
  <si>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</si>
  <si>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</si>
  <si>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</si>
  <si>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</si>
  <si>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</si>
  <si>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</si>
  <si>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</si>
  <si>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</si>
  <si>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</si>
  <si>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</si>
  <si>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</si>
  <si>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</si>
  <si>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</si>
  <si>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</si>
  <si>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</si>
  <si>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</si>
  <si>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</si>
  <si>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</si>
  <si>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</si>
  <si>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</si>
  <si>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</si>
  <si>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</si>
  <si>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</si>
  <si>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</si>
  <si>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</si>
  <si>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</si>
  <si>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</si>
  <si>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</si>
  <si>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</si>
  <si>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</si>
  <si>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</si>
  <si>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</si>
  <si>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</si>
  <si>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</si>
  <si>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</si>
  <si>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</si>
  <si>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</si>
  <si>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</si>
  <si>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</si>
  <si>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</si>
  <si>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</si>
  <si>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</si>
  <si>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</si>
  <si>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</si>
  <si>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</si>
  <si>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</si>
  <si>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</si>
  <si>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</si>
  <si>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</si>
  <si>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</si>
  <si>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</si>
  <si>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</si>
  <si>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</si>
  <si>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</si>
  <si>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</si>
  <si>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</si>
  <si>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</si>
  <si>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</si>
  <si>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</si>
  <si>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</si>
  <si>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</si>
  <si>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</si>
  <si>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</si>
  <si>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</si>
  <si>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</si>
  <si>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</si>
  <si>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</si>
  <si>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</si>
  <si>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</si>
  <si>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</si>
  <si>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</si>
  <si>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</si>
  <si>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</si>
  <si>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</si>
  <si>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</si>
  <si>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</si>
  <si>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</si>
  <si>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</si>
  <si>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</si>
  <si>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</si>
  <si>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</si>
  <si>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</si>
  <si>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</si>
  <si>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</si>
  <si>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</si>
  <si>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</si>
  <si>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</si>
  <si>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</si>
  <si>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</si>
  <si>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</si>
  <si>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</si>
  <si>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</si>
  <si>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</si>
  <si>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</si>
  <si>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</si>
  <si>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</si>
  <si>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</si>
  <si>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</si>
  <si>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</si>
  <si>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</si>
  <si>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</si>
  <si>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</si>
  <si>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</si>
  <si>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</si>
  <si>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</si>
  <si>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</si>
  <si>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</si>
  <si>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</si>
  <si>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</si>
  <si>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</si>
  <si>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</si>
  <si>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</si>
  <si>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</si>
  <si>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</si>
  <si>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</si>
  <si>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</si>
  <si>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</si>
  <si>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</si>
  <si>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</si>
  <si>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</si>
  <si>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</si>
  <si>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</si>
  <si>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</si>
  <si>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</si>
  <si>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</si>
  <si>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</si>
  <si>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</si>
  <si>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</si>
  <si>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</si>
  <si>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</si>
  <si>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</si>
  <si>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</si>
  <si>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</si>
  <si>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</si>
  <si>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</si>
  <si>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</si>
  <si>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</si>
  <si>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</si>
  <si>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</si>
  <si>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</si>
  <si>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</si>
  <si>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</si>
  <si>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</si>
  <si>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</si>
  <si>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</si>
  <si>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</si>
  <si>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</si>
  <si>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</si>
  <si>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</si>
  <si>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</si>
  <si>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</si>
  <si>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</si>
  <si>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</si>
  <si>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</si>
  <si>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</si>
  <si>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</si>
  <si>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</si>
  <si>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</si>
  <si>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</si>
  <si>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</si>
  <si>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</si>
  <si>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</si>
  <si>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</si>
  <si>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</si>
  <si>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</si>
  <si>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</si>
  <si>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</si>
  <si>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</si>
  <si>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</si>
  <si>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</si>
  <si>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</si>
  <si>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</si>
  <si>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</si>
  <si>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</si>
  <si>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</si>
  <si>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</si>
  <si>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</si>
  <si>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</si>
  <si>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</si>
  <si>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</si>
  <si>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</si>
  <si>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</si>
  <si>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</si>
  <si>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</si>
  <si>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</si>
  <si>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</si>
  <si>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</si>
  <si>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</si>
  <si>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</si>
  <si>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</si>
  <si>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</si>
  <si>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</si>
  <si>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</si>
  <si>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</si>
  <si>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</si>
  <si>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</si>
  <si>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</si>
  <si>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</si>
  <si>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</si>
  <si>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</si>
  <si>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</si>
  <si>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</si>
  <si>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</si>
  <si>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</si>
  <si>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</si>
  <si>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</si>
  <si>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</si>
  <si>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</si>
  <si>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</si>
  <si>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</si>
  <si>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</si>
  <si>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</si>
  <si>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</si>
  <si>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</si>
  <si>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</si>
  <si>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</si>
  <si>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</si>
  <si>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</si>
  <si>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</si>
  <si>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</si>
  <si>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</si>
  <si>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</si>
  <si>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</si>
  <si>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</si>
  <si>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</si>
  <si>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</si>
  <si>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</si>
  <si>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</si>
  <si>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</si>
  <si>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</si>
  <si>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</si>
  <si>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</si>
  <si>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</si>
  <si>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</si>
  <si>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</si>
  <si>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</si>
  <si>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</si>
  <si>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</si>
  <si>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</si>
  <si>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</si>
  <si>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</si>
  <si>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</si>
  <si>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</si>
  <si>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</si>
  <si>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</si>
  <si>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</si>
  <si>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</si>
  <si>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</si>
  <si>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</si>
  <si>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</si>
  <si>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</si>
  <si>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</si>
  <si>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</si>
  <si>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</si>
  <si>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</si>
  <si>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</si>
  <si>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</si>
  <si>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</si>
  <si>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</si>
  <si>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</si>
  <si>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</si>
  <si>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</si>
  <si>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</si>
  <si>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</si>
  <si>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</si>
  <si>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</si>
  <si>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</si>
  <si>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</si>
  <si>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</si>
  <si>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</si>
  <si>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</si>
  <si>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</si>
  <si>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</si>
  <si>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</si>
  <si>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</si>
  <si>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</si>
  <si>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</si>
  <si>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</si>
  <si>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</si>
  <si>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</si>
  <si>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</si>
  <si>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</si>
  <si>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</si>
  <si>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</si>
  <si>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</si>
  <si>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</si>
  <si>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</si>
  <si>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</si>
  <si>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</si>
  <si>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</si>
  <si>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</si>
  <si>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</si>
  <si>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</si>
  <si>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</si>
  <si>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</si>
  <si>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</si>
  <si>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</si>
  <si>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</si>
  <si>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</si>
  <si>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</si>
  <si>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</si>
  <si>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</si>
  <si>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</si>
  <si>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</si>
  <si>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</si>
  <si>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</si>
  <si>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</si>
  <si>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</si>
  <si>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</si>
  <si>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</si>
  <si>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</si>
  <si>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</si>
  <si>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</si>
  <si>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</si>
  <si>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</si>
  <si>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</si>
  <si>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</si>
  <si>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</si>
  <si>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</si>
  <si>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</si>
  <si>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</si>
  <si>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</si>
  <si>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</si>
  <si>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</si>
  <si>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</si>
  <si>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</si>
  <si>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</si>
  <si>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</si>
  <si>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</si>
  <si>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</si>
  <si>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</si>
  <si>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</si>
  <si>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</si>
  <si>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</si>
  <si>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</si>
  <si>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</si>
  <si>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</si>
  <si>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</si>
  <si>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</si>
  <si>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</si>
  <si>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</si>
  <si>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</si>
  <si>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</si>
  <si>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</si>
  <si>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</si>
  <si>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</si>
  <si>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</si>
  <si>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</si>
  <si>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</si>
  <si>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</si>
  <si>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</si>
  <si>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</si>
  <si>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</si>
  <si>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</si>
  <si>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</si>
  <si>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</si>
  <si>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</si>
  <si>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</si>
  <si>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</si>
  <si>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</si>
  <si>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</si>
  <si>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</si>
  <si>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</si>
  <si>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</si>
  <si>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</si>
  <si>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</si>
  <si>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</si>
  <si>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</si>
  <si>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</si>
  <si>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</si>
  <si>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</si>
  <si>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</si>
  <si>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</si>
  <si>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</si>
  <si>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</si>
  <si>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</si>
  <si>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</si>
  <si>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</si>
  <si>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</si>
  <si>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</si>
  <si>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</si>
  <si>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</si>
  <si>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</si>
  <si>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</si>
  <si>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</si>
  <si>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</si>
  <si>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</si>
  <si>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</si>
  <si>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</si>
  <si>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</si>
  <si>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</si>
  <si>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</si>
  <si>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</si>
  <si>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</si>
  <si>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</si>
  <si>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</si>
  <si>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</si>
  <si>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</si>
  <si>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</si>
  <si>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</si>
  <si>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</si>
  <si>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</si>
  <si>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</si>
  <si>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</si>
  <si>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</si>
  <si>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</si>
  <si>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</si>
  <si>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</si>
  <si>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</si>
  <si>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</si>
  <si>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</si>
  <si>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</si>
  <si>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</si>
  <si>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</si>
  <si>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</si>
  <si>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</si>
  <si>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</si>
  <si>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</si>
  <si>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</si>
  <si>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</si>
  <si>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</si>
  <si>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</si>
  <si>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</si>
  <si>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</si>
  <si>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</si>
  <si>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</si>
  <si>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</si>
  <si>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</si>
  <si>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</si>
  <si>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</si>
  <si>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</si>
  <si>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</si>
  <si>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</si>
  <si>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</si>
  <si>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</si>
  <si>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</si>
  <si>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</si>
  <si>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</si>
  <si>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</si>
  <si>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</si>
  <si>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</si>
  <si>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</si>
  <si>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</si>
  <si>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</si>
  <si>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</si>
  <si>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</si>
  <si>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</si>
  <si>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</si>
  <si>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</si>
  <si>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</si>
  <si>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</si>
  <si>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</si>
  <si>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</si>
  <si>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</si>
  <si>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</si>
  <si>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</si>
  <si>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</si>
  <si>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</si>
  <si>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</si>
  <si>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</si>
  <si>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</si>
  <si>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</si>
  <si>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</si>
  <si>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</si>
  <si>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</si>
  <si>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</si>
  <si>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</si>
  <si>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</si>
  <si>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</si>
  <si>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</si>
  <si>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</si>
  <si>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</si>
  <si>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</si>
  <si>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</si>
  <si>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</si>
  <si>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</si>
  <si>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</si>
  <si>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</si>
  <si>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</si>
  <si>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</si>
  <si>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</si>
  <si>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</si>
  <si>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</si>
  <si>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</si>
  <si>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</si>
  <si>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</si>
  <si>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</si>
  <si>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</si>
  <si>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</si>
  <si>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</si>
  <si>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</si>
  <si>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</si>
  <si>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</si>
  <si>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</si>
  <si>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</si>
  <si>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</si>
  <si>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</si>
  <si>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</si>
  <si>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</si>
  <si>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</si>
  <si>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</si>
  <si>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</si>
  <si>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</si>
  <si>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</si>
  <si>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</si>
  <si>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</si>
  <si>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</si>
  <si>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</si>
  <si>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</si>
  <si>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</si>
  <si>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</si>
  <si>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</si>
  <si>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</si>
  <si>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</si>
  <si>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</si>
  <si>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</si>
  <si>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</si>
  <si>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</si>
  <si>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</si>
  <si>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</si>
  <si>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</si>
  <si>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</si>
  <si>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</si>
  <si>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</si>
  <si>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</si>
  <si>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</si>
  <si>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</si>
  <si>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</si>
  <si>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</si>
  <si>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</si>
  <si>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</si>
  <si>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</si>
  <si>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</si>
  <si>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</si>
  <si>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</si>
  <si>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</si>
  <si>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</si>
  <si>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</si>
  <si>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</si>
  <si>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</si>
  <si>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</si>
  <si>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</si>
  <si>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</si>
  <si>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</si>
  <si>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</si>
  <si>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</si>
  <si>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</si>
  <si>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</si>
  <si>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</si>
  <si>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</si>
  <si>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</si>
  <si>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</si>
  <si>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</si>
  <si>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</si>
  <si>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</si>
  <si>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</si>
  <si>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</si>
  <si>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</si>
  <si>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</si>
  <si>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</si>
  <si>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</si>
  <si>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</si>
  <si>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</si>
  <si>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</si>
  <si>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</si>
  <si>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</si>
  <si>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</si>
  <si>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</si>
  <si>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</si>
  <si>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</si>
  <si>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</si>
  <si>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</si>
  <si>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</si>
  <si>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</si>
  <si>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</si>
  <si>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</si>
  <si>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</si>
  <si>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</si>
  <si>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</si>
  <si>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</si>
  <si>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</si>
  <si>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</si>
  <si>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</si>
  <si>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</si>
  <si>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</si>
  <si>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</si>
  <si>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</si>
  <si>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</si>
  <si>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</si>
  <si>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</si>
  <si>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</si>
  <si>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</si>
  <si>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</si>
  <si>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</si>
  <si>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</si>
  <si>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</si>
  <si>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</si>
  <si>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</si>
  <si>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</si>
  <si>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</si>
  <si>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</si>
  <si>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</si>
  <si>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</si>
  <si>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</si>
  <si>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</si>
  <si>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</si>
  <si>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</si>
  <si>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</si>
  <si>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</si>
  <si>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</si>
  <si>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</si>
  <si>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</si>
  <si>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</si>
  <si>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</si>
  <si>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</si>
  <si>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</si>
  <si>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</si>
  <si>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</si>
  <si>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</si>
  <si>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</si>
  <si>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</si>
  <si>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</si>
  <si>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</si>
  <si>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</si>
  <si>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</si>
  <si>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</si>
  <si>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</si>
  <si>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</si>
  <si>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</si>
  <si>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</si>
  <si>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</si>
  <si>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</si>
  <si>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</si>
  <si>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</si>
  <si>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</si>
  <si>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</si>
  <si>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</si>
  <si>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</si>
  <si>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</si>
  <si>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</si>
  <si>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</si>
  <si>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</si>
  <si>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</si>
  <si>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</si>
  <si>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</si>
  <si>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</si>
  <si>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</si>
  <si>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</si>
  <si>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</si>
  <si>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</si>
  <si>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</si>
  <si>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</si>
  <si>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</si>
  <si>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</si>
  <si>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</si>
  <si>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</si>
  <si>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</si>
  <si>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</si>
  <si>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</si>
  <si>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</si>
  <si>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</si>
  <si>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</si>
  <si>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</si>
  <si>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</si>
  <si>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</si>
  <si>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</si>
  <si>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</si>
  <si>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</si>
  <si>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</si>
  <si>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</si>
  <si>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</si>
  <si>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</si>
  <si>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</si>
  <si>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</si>
  <si>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</si>
  <si>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</si>
  <si>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</si>
  <si>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</si>
  <si>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</si>
  <si>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</si>
  <si>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</si>
  <si>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</si>
  <si>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</si>
  <si>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</si>
  <si>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</si>
  <si>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</si>
  <si>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</si>
  <si>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</si>
  <si>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</si>
  <si>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</si>
  <si>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</si>
  <si>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</si>
  <si>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</si>
  <si>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</si>
  <si>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</si>
  <si>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</si>
  <si>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</si>
  <si>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</si>
  <si>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</si>
  <si>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</si>
  <si>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</si>
  <si>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</si>
  <si>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</si>
  <si>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</si>
  <si>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</si>
  <si>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</si>
  <si>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</si>
  <si>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</si>
  <si>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</si>
  <si>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</si>
  <si>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</si>
  <si>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</si>
  <si>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</si>
  <si>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</si>
  <si>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</si>
  <si>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</si>
  <si>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</si>
  <si>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</si>
  <si>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</si>
  <si>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</si>
  <si>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</si>
  <si>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</si>
  <si>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</si>
  <si>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</si>
  <si>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</si>
  <si>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</si>
  <si>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</si>
  <si>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</si>
  <si>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</si>
  <si>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</si>
  <si>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</si>
  <si>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</si>
  <si>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</si>
  <si>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</si>
  <si>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</si>
  <si>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</si>
  <si>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</si>
  <si>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</si>
  <si>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</si>
  <si>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</si>
  <si>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</si>
  <si>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</si>
  <si>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</si>
  <si>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</si>
  <si>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</si>
  <si>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</si>
  <si>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</si>
  <si>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</si>
  <si>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</si>
  <si>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</si>
  <si>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</si>
  <si>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</si>
  <si>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</si>
  <si>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</si>
  <si>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</si>
  <si>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</si>
  <si>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</si>
  <si>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</si>
  <si>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</si>
  <si>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</si>
  <si>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</si>
  <si>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</si>
  <si>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</si>
  <si>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</si>
  <si>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</si>
  <si>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</si>
  <si>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</si>
  <si>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</si>
  <si>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</si>
  <si>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</si>
  <si>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</si>
  <si>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</si>
  <si>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</si>
  <si>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</si>
  <si>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</si>
  <si>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</si>
  <si>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</si>
  <si>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</si>
  <si>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</si>
  <si>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</si>
  <si>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</si>
  <si>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</si>
  <si>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</si>
  <si>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</si>
  <si>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</si>
  <si>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</si>
  <si>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</si>
  <si>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</si>
  <si>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</si>
  <si>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</si>
  <si>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</si>
  <si>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</si>
  <si>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</si>
  <si>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</si>
  <si>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</si>
  <si>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</si>
  <si>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</si>
  <si>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</si>
  <si>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</si>
  <si>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</si>
  <si>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</si>
  <si>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</si>
  <si>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</si>
  <si>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</si>
  <si>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</si>
  <si>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</si>
  <si>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</si>
  <si>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</si>
  <si>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</si>
  <si>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</si>
  <si>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</si>
  <si>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</si>
  <si>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</si>
  <si>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</si>
  <si>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</si>
  <si>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</si>
  <si>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</si>
  <si>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</si>
  <si>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</si>
  <si>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</si>
  <si>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</si>
  <si>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</si>
  <si>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</si>
  <si>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</si>
  <si>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</si>
  <si>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</si>
  <si>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</si>
  <si>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</si>
  <si>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</si>
  <si>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</si>
  <si>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</si>
  <si>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</si>
  <si>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</si>
  <si>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</si>
  <si>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</si>
  <si>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</si>
  <si>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</si>
  <si>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</si>
  <si>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</si>
  <si>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</si>
  <si>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</si>
  <si>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</si>
  <si>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</si>
  <si>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</si>
  <si>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</si>
  <si>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</si>
  <si>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</si>
  <si>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</si>
  <si>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</si>
  <si>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</si>
  <si>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</si>
  <si>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</si>
  <si>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</si>
  <si>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</si>
  <si>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</si>
  <si>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</si>
  <si>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</si>
  <si>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</si>
  <si>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</si>
  <si>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</si>
  <si>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</si>
  <si>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</si>
  <si>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</si>
  <si>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</si>
  <si>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</si>
  <si>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</si>
  <si>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</si>
  <si>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</si>
  <si>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</si>
  <si>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</si>
  <si>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</si>
  <si>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</si>
  <si>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</si>
  <si>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</si>
  <si>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</si>
  <si>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</si>
  <si>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</si>
  <si>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</si>
  <si>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</si>
  <si>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</si>
  <si>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</si>
  <si>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</si>
  <si>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</si>
  <si>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</si>
  <si>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</si>
  <si>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</si>
  <si>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</si>
  <si>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</si>
  <si>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</si>
  <si>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</si>
  <si>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</si>
  <si>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</si>
  <si>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</si>
  <si>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</si>
  <si>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</si>
  <si>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</si>
  <si>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</si>
  <si>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</si>
  <si>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</si>
  <si>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</si>
  <si>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</si>
  <si>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</si>
  <si>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</si>
  <si>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</si>
  <si>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</si>
  <si>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</si>
  <si>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</si>
  <si>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</si>
  <si>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</si>
  <si>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</si>
  <si>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</si>
  <si>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</si>
  <si>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</si>
  <si>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</si>
  <si>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</si>
  <si>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</si>
  <si>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</si>
  <si>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</si>
  <si>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</si>
  <si>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</si>
  <si>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</si>
  <si>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</si>
  <si>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</si>
  <si>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</si>
  <si>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</si>
  <si>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</si>
  <si>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</si>
  <si>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</si>
  <si>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</si>
  <si>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</si>
  <si>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</si>
  <si>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</si>
  <si>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</si>
  <si>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</si>
  <si>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</si>
  <si>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</si>
  <si>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</si>
  <si>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</si>
  <si>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</si>
  <si>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</si>
  <si>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</si>
  <si>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</si>
  <si>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</si>
  <si>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</si>
  <si>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</si>
  <si>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</si>
  <si>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</si>
  <si>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</si>
  <si>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</si>
  <si>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</si>
  <si>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</si>
  <si>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</si>
  <si>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</si>
  <si>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</si>
  <si>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</si>
  <si>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</si>
  <si>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</si>
  <si>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</si>
  <si>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</si>
  <si>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</si>
  <si>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</si>
  <si>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</si>
  <si>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</si>
  <si>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</si>
  <si>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</si>
  <si>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</si>
  <si>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</si>
  <si>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</si>
  <si>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</si>
  <si>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</si>
  <si>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</si>
  <si>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</si>
  <si>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</si>
  <si>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</si>
  <si>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</si>
  <si>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</si>
  <si>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</si>
  <si>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</si>
  <si>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</si>
  <si>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</si>
  <si>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</si>
  <si>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</si>
  <si>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</si>
  <si>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</si>
  <si>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</si>
  <si>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</si>
  <si>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</si>
  <si>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</si>
  <si>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</si>
  <si>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</si>
  <si>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</si>
  <si>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</si>
  <si>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</si>
  <si>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</si>
  <si>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</si>
  <si>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</si>
  <si>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</si>
  <si>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</si>
  <si>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</si>
  <si>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</si>
  <si>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</si>
  <si>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</si>
  <si>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</si>
  <si>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</si>
  <si>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</si>
  <si>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</si>
  <si>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</si>
  <si>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</si>
  <si>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</si>
  <si>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</si>
  <si>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</si>
  <si>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</si>
  <si>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</si>
  <si>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</si>
  <si>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</si>
  <si>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</si>
  <si>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</si>
  <si>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</si>
  <si>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</si>
  <si>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</si>
  <si>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</si>
  <si>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</si>
  <si>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</si>
  <si>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</si>
  <si>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</si>
  <si>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</si>
  <si>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</si>
  <si>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</si>
  <si>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</si>
  <si>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</si>
  <si>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</si>
  <si>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</si>
  <si>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</si>
  <si>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</si>
  <si>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</si>
  <si>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</si>
  <si>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</si>
  <si>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</si>
  <si>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</si>
  <si>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</si>
  <si>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</si>
  <si>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</si>
  <si>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</si>
  <si>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</si>
  <si>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</si>
  <si>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</si>
  <si>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</si>
  <si>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</si>
  <si>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</si>
  <si>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</si>
  <si>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</si>
  <si>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</si>
  <si>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</si>
  <si>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</si>
  <si>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</si>
  <si>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</si>
  <si>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</si>
  <si>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</si>
  <si>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</si>
  <si>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</si>
  <si>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</si>
  <si>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</si>
  <si>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</si>
  <si>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</si>
  <si>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</si>
  <si>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</si>
  <si>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</si>
  <si>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</si>
  <si>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</si>
  <si>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</si>
  <si>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</si>
  <si>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</si>
  <si>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</si>
  <si>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</si>
  <si>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</si>
  <si>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</si>
  <si>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</si>
  <si>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</si>
  <si>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</si>
  <si>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</si>
  <si>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</si>
  <si>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</si>
  <si>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</si>
  <si>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</si>
  <si>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</si>
  <si>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</si>
  <si>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</si>
  <si>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</si>
  <si>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</si>
  <si>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</si>
  <si>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</si>
  <si>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</si>
  <si>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</si>
  <si>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</si>
  <si>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</si>
  <si>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</si>
  <si>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</si>
  <si>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</si>
  <si>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</si>
  <si>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</si>
  <si>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</si>
  <si>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</si>
  <si>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</si>
  <si>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</si>
  <si>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</si>
  <si>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</si>
  <si>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</si>
  <si>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</si>
  <si>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</si>
  <si>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</si>
  <si>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</si>
  <si>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</si>
  <si>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</si>
  <si>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</si>
  <si>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</si>
  <si>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</si>
  <si>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</si>
  <si>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</si>
  <si>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</si>
  <si>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</si>
  <si>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</si>
  <si>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</si>
  <si>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</si>
  <si>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</si>
  <si>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</si>
  <si>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</si>
  <si>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</si>
  <si>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</si>
  <si>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</si>
  <si>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</si>
  <si>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</si>
  <si>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</si>
  <si>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</si>
  <si>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</si>
  <si>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</si>
  <si>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</si>
  <si>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</si>
  <si>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</si>
  <si>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</si>
  <si>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</si>
  <si>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</si>
  <si>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</si>
  <si>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</si>
  <si>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</si>
  <si>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</si>
  <si>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</si>
  <si>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</si>
  <si>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</si>
  <si>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</si>
  <si>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</si>
  <si>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</si>
  <si>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</si>
  <si>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</si>
  <si>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</si>
  <si>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</si>
  <si>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</si>
  <si>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</si>
  <si>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</si>
  <si>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</si>
  <si>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</si>
  <si>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</si>
  <si>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</si>
  <si>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</si>
  <si>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</si>
  <si>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</si>
  <si>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</si>
  <si>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</si>
  <si>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</si>
  <si>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</si>
  <si>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</si>
  <si>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</si>
  <si>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</si>
  <si>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</si>
  <si>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</si>
  <si>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</si>
  <si>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</si>
  <si>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</si>
  <si>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</si>
  <si>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</si>
  <si>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</si>
  <si>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</si>
  <si>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</si>
  <si>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</si>
  <si>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</si>
  <si>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</si>
  <si>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</si>
  <si>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</si>
  <si>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</si>
  <si>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</si>
  <si>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</si>
  <si>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</si>
  <si>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</si>
  <si>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</si>
  <si>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</si>
  <si>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</si>
  <si>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</si>
  <si>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</si>
  <si>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</si>
  <si>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</si>
  <si>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</si>
  <si>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</si>
  <si>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</si>
  <si>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</si>
  <si>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</si>
  <si>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</si>
  <si>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</si>
  <si>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</si>
  <si>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</si>
  <si>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</si>
  <si>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</si>
  <si>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</si>
  <si>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</si>
  <si>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</si>
  <si>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</si>
  <si>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</si>
  <si>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</si>
  <si>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</si>
  <si>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</si>
  <si>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</si>
  <si>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</si>
  <si>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</si>
  <si>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</si>
  <si>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</si>
  <si>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</si>
  <si>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</si>
  <si>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</si>
  <si>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</si>
  <si>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</si>
  <si>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</si>
  <si>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</si>
  <si>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</si>
  <si>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</si>
  <si>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</si>
  <si>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</si>
  <si>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</si>
  <si>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</si>
  <si>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</si>
  <si>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</si>
  <si>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</si>
  <si>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</si>
  <si>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</si>
  <si>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</si>
  <si>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</si>
  <si>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</si>
  <si>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</si>
  <si>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</si>
  <si>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</si>
  <si>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</si>
  <si>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</si>
  <si>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</si>
  <si>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</si>
  <si>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</si>
  <si>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</si>
  <si>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</si>
  <si>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</si>
  <si>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</si>
  <si>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</si>
  <si>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</si>
  <si>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</si>
  <si>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</si>
  <si>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</si>
  <si>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</si>
  <si>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</si>
  <si>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</si>
  <si>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</si>
  <si>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</si>
  <si>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</si>
  <si>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</si>
  <si>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</si>
  <si>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</si>
  <si>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</si>
  <si>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</si>
  <si>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</si>
  <si>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</si>
  <si>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</si>
  <si>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</si>
  <si>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</si>
  <si>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</si>
  <si>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</si>
  <si>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</si>
  <si>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</si>
  <si>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</si>
  <si>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</si>
  <si>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</si>
  <si>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</si>
  <si>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</si>
  <si>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</si>
  <si>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</si>
  <si>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</si>
  <si>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</si>
  <si>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</si>
  <si>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</si>
  <si>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</si>
  <si>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</si>
  <si>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</si>
  <si>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</si>
  <si>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</si>
  <si>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</si>
  <si>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</si>
  <si>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</si>
  <si>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</si>
  <si>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</si>
  <si>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</si>
  <si>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</si>
  <si>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</si>
  <si>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</si>
  <si>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</si>
  <si>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</si>
  <si>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</si>
  <si>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</si>
  <si>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</si>
  <si>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</si>
  <si>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</si>
  <si>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</si>
  <si>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</si>
  <si>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</si>
  <si>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</si>
  <si>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</si>
  <si>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</si>
  <si>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</si>
  <si>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</si>
  <si>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</si>
  <si>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</si>
  <si>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</si>
  <si>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</si>
  <si>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</si>
  <si>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</si>
  <si>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</si>
  <si>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</si>
  <si>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</si>
  <si>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</si>
  <si>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</si>
  <si>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</si>
  <si>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</si>
  <si>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</si>
  <si>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</si>
  <si>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</si>
  <si>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</si>
  <si>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</si>
  <si>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</si>
  <si>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</si>
  <si>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</si>
  <si>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</si>
  <si>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</si>
  <si>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</si>
  <si>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</si>
  <si>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</si>
  <si>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</si>
  <si>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</si>
  <si>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</si>
  <si>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</si>
  <si>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</si>
  <si>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</si>
  <si>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</si>
  <si>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</si>
  <si>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</si>
  <si>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</si>
  <si>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</si>
  <si>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</si>
  <si>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</si>
  <si>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</si>
  <si>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</si>
  <si>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</si>
  <si>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</si>
  <si>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</si>
  <si>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</si>
  <si>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</si>
  <si>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</si>
  <si>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</si>
  <si>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</si>
  <si>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</si>
  <si>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</si>
  <si>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</si>
  <si>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</si>
  <si>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</si>
  <si>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</si>
  <si>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</si>
  <si>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</si>
  <si>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</si>
  <si>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</si>
  <si>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</si>
  <si>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</si>
  <si>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</si>
  <si>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</si>
  <si>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</si>
  <si>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</si>
  <si>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</si>
  <si>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</si>
  <si>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</si>
  <si>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</si>
  <si>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</si>
  <si>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</si>
  <si>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</si>
  <si>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</si>
  <si>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</si>
  <si>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</si>
  <si>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</si>
  <si>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</si>
  <si>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</si>
  <si>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</si>
  <si>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</si>
  <si>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</si>
  <si>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</si>
  <si>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</si>
  <si>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</si>
  <si>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</si>
  <si>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</si>
  <si>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</si>
  <si>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</si>
  <si>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</si>
  <si>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</si>
  <si>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</si>
  <si>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</si>
  <si>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</si>
  <si>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</si>
  <si>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</si>
  <si>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</si>
  <si>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</si>
  <si>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</si>
  <si>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</si>
  <si>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</si>
  <si>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</si>
  <si>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</si>
  <si>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</si>
  <si>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</si>
  <si>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</si>
  <si>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</si>
  <si>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</si>
  <si>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</si>
  <si>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</si>
  <si>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</si>
  <si>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</si>
  <si>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</si>
  <si>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</si>
  <si>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</si>
  <si>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</si>
  <si>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</si>
  <si>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</si>
  <si>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</si>
  <si>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</si>
  <si>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</si>
  <si>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</si>
  <si>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</si>
  <si>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</si>
  <si>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</si>
  <si>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</si>
  <si>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</si>
  <si>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</si>
  <si>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</si>
  <si>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</si>
  <si>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</si>
  <si>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</si>
  <si>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</si>
  <si>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</si>
  <si>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</si>
  <si>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</si>
  <si>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</si>
  <si>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</si>
  <si>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</si>
  <si>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</si>
  <si>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</si>
  <si>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</si>
  <si>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</si>
  <si>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</si>
  <si>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</si>
  <si>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</si>
  <si>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</si>
  <si>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</si>
  <si>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</si>
  <si>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</si>
  <si>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</si>
  <si>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</si>
  <si>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</si>
  <si>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</si>
  <si>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</si>
  <si>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</si>
  <si>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</si>
  <si>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</si>
  <si>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</si>
  <si>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</si>
  <si>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</si>
  <si>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</si>
  <si>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</si>
  <si>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</si>
  <si>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</si>
  <si>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</si>
  <si>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</si>
  <si>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</si>
  <si>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</si>
  <si>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</si>
  <si>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</si>
  <si>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</si>
  <si>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</si>
  <si>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</si>
  <si>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</si>
  <si>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</si>
  <si>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</si>
  <si>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</si>
  <si>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</si>
  <si>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</si>
  <si>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</si>
  <si>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</si>
  <si>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</si>
  <si>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</si>
  <si>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</si>
  <si>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</si>
  <si>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</si>
  <si>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</si>
  <si>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</si>
  <si>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</si>
  <si>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</si>
  <si>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</si>
  <si>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</si>
  <si>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</si>
  <si>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</si>
  <si>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</si>
  <si>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</si>
  <si>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</si>
  <si>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</si>
  <si>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</si>
  <si>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</si>
  <si>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</si>
  <si>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</si>
  <si>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</si>
  <si>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</si>
  <si>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</si>
  <si>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</si>
  <si>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</si>
  <si>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</si>
  <si>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</si>
  <si>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</si>
  <si>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</si>
  <si>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</si>
  <si>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</si>
  <si>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</si>
  <si>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</si>
  <si>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</si>
  <si>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</si>
  <si>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</si>
  <si>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</si>
  <si>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</si>
  <si>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</si>
  <si>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</si>
  <si>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</si>
  <si>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</si>
  <si>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</si>
  <si>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</si>
  <si>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</si>
  <si>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</si>
  <si>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</si>
  <si>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</si>
  <si>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</si>
  <si>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</si>
  <si>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</si>
  <si>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</si>
  <si>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</si>
  <si>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</si>
  <si>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</si>
  <si>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</si>
  <si>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</si>
  <si>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</si>
  <si>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</si>
  <si>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</si>
  <si>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</si>
  <si>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</si>
  <si>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</si>
  <si>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</si>
  <si>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</si>
  <si>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</si>
  <si>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</si>
  <si>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</si>
  <si>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</si>
  <si>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</si>
  <si>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</si>
  <si>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</si>
  <si>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</si>
  <si>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</si>
  <si>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</si>
  <si>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</si>
  <si>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</si>
  <si>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</si>
  <si>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</si>
  <si>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</si>
  <si>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</si>
  <si>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</si>
  <si>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</si>
  <si>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</si>
  <si>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</si>
  <si>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</si>
  <si>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</si>
  <si>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</si>
  <si>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</si>
  <si>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</si>
  <si>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</si>
  <si>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</si>
  <si>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</si>
  <si>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</si>
  <si>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</si>
  <si>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</si>
  <si>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</si>
  <si>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</si>
  <si>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</si>
  <si>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</si>
  <si>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</si>
  <si>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</si>
  <si>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</si>
  <si>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</si>
  <si>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</si>
  <si>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</si>
  <si>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</si>
  <si>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</si>
  <si>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</si>
  <si>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</si>
  <si>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</si>
  <si>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</si>
  <si>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</si>
  <si>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</si>
  <si>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</si>
  <si>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</si>
  <si>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</si>
  <si>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</si>
  <si>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</si>
  <si>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</si>
  <si>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</si>
  <si>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</si>
  <si>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</si>
  <si>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</si>
  <si>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</si>
  <si>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</si>
  <si>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</si>
  <si>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</si>
  <si>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</si>
  <si>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</si>
  <si>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</si>
  <si>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</si>
  <si>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</si>
  <si>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</si>
  <si>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</si>
  <si>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</si>
  <si>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</si>
  <si>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</si>
  <si>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</si>
  <si>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</si>
  <si>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</si>
  <si>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</si>
  <si>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</si>
  <si>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</si>
  <si>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</si>
  <si>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</si>
  <si>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</si>
  <si>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</si>
  <si>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</si>
  <si>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</si>
  <si>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</si>
  <si>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</si>
  <si>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</si>
  <si>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</si>
  <si>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</si>
  <si>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</si>
  <si>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</si>
  <si>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</si>
  <si>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</si>
  <si>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</si>
  <si>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</si>
  <si>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</si>
  <si>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</si>
  <si>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</si>
  <si>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</si>
  <si>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</si>
  <si>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</si>
  <si>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</si>
  <si>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</si>
  <si>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</si>
  <si>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</si>
  <si>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</si>
  <si>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</si>
  <si>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</si>
  <si>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</si>
  <si>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</si>
  <si>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</si>
  <si>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</si>
  <si>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</si>
  <si>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</si>
  <si>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</si>
  <si>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</si>
  <si>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</si>
  <si>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</si>
  <si>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</si>
  <si>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</si>
  <si>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</si>
  <si>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</si>
  <si>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</si>
  <si>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</si>
  <si>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</si>
  <si>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</si>
  <si>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</si>
  <si>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</si>
  <si>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</si>
  <si>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</si>
  <si>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</si>
  <si>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</si>
  <si>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</si>
  <si>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</si>
  <si>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</si>
  <si>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</si>
  <si>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</si>
  <si>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</si>
  <si>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</si>
  <si>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</si>
  <si>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</si>
  <si>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</si>
  <si>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</si>
  <si>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</si>
  <si>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</si>
  <si>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</si>
  <si>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</si>
  <si>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</si>
  <si>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</si>
  <si>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</si>
  <si>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</si>
  <si>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</si>
  <si>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</si>
  <si>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</si>
  <si>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</si>
  <si>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</si>
  <si>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</si>
  <si>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</si>
  <si>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</si>
  <si>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</si>
  <si>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</si>
  <si>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</si>
  <si>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</si>
  <si>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</si>
  <si>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</si>
  <si>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</si>
  <si>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</si>
  <si>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</si>
  <si>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</si>
  <si>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</si>
  <si>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</si>
  <si>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</si>
  <si>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</si>
  <si>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</si>
  <si>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</si>
  <si>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</si>
  <si>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</si>
  <si>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</si>
  <si>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</si>
  <si>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</si>
  <si>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</si>
  <si>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</si>
  <si>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</si>
  <si>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</si>
  <si>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</si>
  <si>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</si>
  <si>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</si>
  <si>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</si>
  <si>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</si>
  <si>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</si>
  <si>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</si>
  <si>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</si>
  <si>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</si>
  <si>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</si>
  <si>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</si>
  <si>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</si>
  <si>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</si>
  <si>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</si>
  <si>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</si>
  <si>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</si>
  <si>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</si>
  <si>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</si>
  <si>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</si>
  <si>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</si>
  <si>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</si>
  <si>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</si>
  <si>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</si>
  <si>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</si>
  <si>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</si>
  <si>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</si>
  <si>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</si>
  <si>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</si>
  <si>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</si>
  <si>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</si>
  <si>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</si>
  <si>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</si>
  <si>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</si>
  <si>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</si>
  <si>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</si>
  <si>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</si>
  <si>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</si>
  <si>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</si>
  <si>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</si>
  <si>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</si>
  <si>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</si>
  <si>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</si>
  <si>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</si>
  <si>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</si>
  <si>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</si>
  <si>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</si>
  <si>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</si>
  <si>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</si>
  <si>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</si>
  <si>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</si>
  <si>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</si>
  <si>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</si>
  <si>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</si>
  <si>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</si>
  <si>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</si>
  <si>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</si>
  <si>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</si>
  <si>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</si>
  <si>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</si>
  <si>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</si>
  <si>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</si>
  <si>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</si>
  <si>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</si>
  <si>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</si>
  <si>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</si>
  <si>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</si>
  <si>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</si>
  <si>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</si>
  <si>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</si>
  <si>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</si>
  <si>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</si>
  <si>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</si>
  <si>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</si>
  <si>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</si>
  <si>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</si>
  <si>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</si>
  <si>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</si>
  <si>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</si>
  <si>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</si>
  <si>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</si>
  <si>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</si>
  <si>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</si>
  <si>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</si>
  <si>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</si>
  <si>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</si>
  <si>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</si>
  <si>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</si>
  <si>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</si>
  <si>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</si>
  <si>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</si>
  <si>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</si>
  <si>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</si>
  <si>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</si>
  <si>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</si>
  <si>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</si>
  <si>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</si>
  <si>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</si>
  <si>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</si>
  <si>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</si>
  <si>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</si>
  <si>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</si>
  <si>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</si>
  <si>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</si>
  <si>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</si>
  <si>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</si>
  <si>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</si>
  <si>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</si>
  <si>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</si>
  <si>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</si>
  <si>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</si>
  <si>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</si>
  <si>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</si>
  <si>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</si>
  <si>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</si>
  <si>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</si>
  <si>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</si>
  <si>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</si>
  <si>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</si>
  <si>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</si>
  <si>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</si>
  <si>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</si>
  <si>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</si>
  <si>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</si>
  <si>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</si>
  <si>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</si>
  <si>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</si>
  <si>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</si>
  <si>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</si>
  <si>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</si>
  <si>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</si>
  <si>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</si>
  <si>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</si>
  <si>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</si>
  <si>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</si>
  <si>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</si>
  <si>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</si>
  <si>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</si>
  <si>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</si>
  <si>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</si>
  <si>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</si>
  <si>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</si>
  <si>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</si>
  <si>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</si>
  <si>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</si>
  <si>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</si>
  <si>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</si>
  <si>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</si>
  <si>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</si>
  <si>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</si>
  <si>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</si>
  <si>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</si>
  <si>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</si>
  <si>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</si>
  <si>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</si>
  <si>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</si>
  <si>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</si>
  <si>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</si>
  <si>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</si>
  <si>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</si>
  <si>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</si>
  <si>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</si>
  <si>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</si>
  <si>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</si>
  <si>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</si>
  <si>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</si>
  <si>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</si>
  <si>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</si>
  <si>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</si>
  <si>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</si>
  <si>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</si>
  <si>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</si>
  <si>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</si>
  <si>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</si>
  <si>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</si>
  <si>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</si>
  <si>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</si>
  <si>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</si>
  <si>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</si>
  <si>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</si>
  <si>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</si>
  <si>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</si>
  <si>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</si>
  <si>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</si>
  <si>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</si>
  <si>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</si>
  <si>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</si>
  <si>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</si>
  <si>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</si>
  <si>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</si>
  <si>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</si>
  <si>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</si>
  <si>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</si>
  <si>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</si>
  <si>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</si>
  <si>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</si>
  <si>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</si>
  <si>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</si>
  <si>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</si>
  <si>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</si>
  <si>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</si>
  <si>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</si>
  <si>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</si>
  <si>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</si>
  <si>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</si>
  <si>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</si>
  <si>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</si>
  <si>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</si>
  <si>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</si>
  <si>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</si>
  <si>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</si>
  <si>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</si>
  <si>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</si>
  <si>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</si>
  <si>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</si>
  <si>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</si>
  <si>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</si>
  <si>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</si>
  <si>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</si>
  <si>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</si>
  <si>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</si>
  <si>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</si>
  <si>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</si>
  <si>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</si>
  <si>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</si>
  <si>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</si>
  <si>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</si>
  <si>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</si>
  <si>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</si>
  <si>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</si>
  <si>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</si>
  <si>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</si>
  <si>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</si>
  <si>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</si>
  <si>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</si>
  <si>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</si>
  <si>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</si>
  <si>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</si>
  <si>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</si>
  <si>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</si>
  <si>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</si>
  <si>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</si>
  <si>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</si>
  <si>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</si>
  <si>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</si>
  <si>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</si>
  <si>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</si>
  <si>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</si>
  <si>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</si>
  <si>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</si>
  <si>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</si>
  <si>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</si>
  <si>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</si>
  <si>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</si>
  <si>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</si>
  <si>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</si>
  <si>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</si>
  <si>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</si>
  <si>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</si>
  <si>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</si>
  <si>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</si>
  <si>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</si>
  <si>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</si>
  <si>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</si>
  <si>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</si>
  <si>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</si>
  <si>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</si>
  <si>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</si>
  <si>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</si>
  <si>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</si>
  <si>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</si>
  <si>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</si>
  <si>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</si>
  <si>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</si>
  <si>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</si>
  <si>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</si>
  <si>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</si>
  <si>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</si>
  <si>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</si>
  <si>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</si>
  <si>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</si>
  <si>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</si>
  <si>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</si>
  <si>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</si>
  <si>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</si>
  <si>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</si>
  <si>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</si>
  <si>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</si>
  <si>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</si>
  <si>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</si>
  <si>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</si>
  <si>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</si>
  <si>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</si>
  <si>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</si>
  <si>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</si>
  <si>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</si>
  <si>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</si>
  <si>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</si>
  <si>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</si>
  <si>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</si>
  <si>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</si>
  <si>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</si>
  <si>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</si>
  <si>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</si>
  <si>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</si>
  <si>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</si>
  <si>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</si>
  <si>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</si>
  <si>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</si>
  <si>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</si>
  <si>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</si>
  <si>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</si>
  <si>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</si>
  <si>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</si>
  <si>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</si>
  <si>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</si>
  <si>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</si>
  <si>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</si>
  <si>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</si>
  <si>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</si>
  <si>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</si>
  <si>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</si>
  <si>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</si>
  <si>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</si>
  <si>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</si>
  <si>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</si>
  <si>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</si>
  <si>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</si>
  <si>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</si>
  <si>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</si>
  <si>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</si>
  <si>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</si>
  <si>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</si>
  <si>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</si>
  <si>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</si>
  <si>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</si>
  <si>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</si>
  <si>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</si>
  <si>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</si>
  <si>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</si>
  <si>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</si>
  <si>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</si>
  <si>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</si>
  <si>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</si>
  <si>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</si>
  <si>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</si>
  <si>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</si>
  <si>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</si>
  <si>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</si>
  <si>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</si>
  <si>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</si>
  <si>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</si>
  <si>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</si>
  <si>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</si>
  <si>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</si>
  <si>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</si>
  <si>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</si>
  <si>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</si>
  <si>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</si>
  <si>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</si>
  <si>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</si>
  <si>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</si>
  <si>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</si>
  <si>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</si>
  <si>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</si>
  <si>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</si>
  <si>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</si>
  <si>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</si>
  <si>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</si>
  <si>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</si>
  <si>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</si>
  <si>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</si>
  <si>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</si>
  <si>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</si>
  <si>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</si>
  <si>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</si>
  <si>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</si>
  <si>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</si>
  <si>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</si>
  <si>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</si>
  <si>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</si>
  <si>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</si>
  <si>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</si>
  <si>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</si>
  <si>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</si>
  <si>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</si>
  <si>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</si>
  <si>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</si>
  <si>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</si>
  <si>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</si>
  <si>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</si>
  <si>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</si>
  <si>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</si>
  <si>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</si>
  <si>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</si>
  <si>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</si>
  <si>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</si>
  <si>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</si>
  <si>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</si>
  <si>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</si>
  <si>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</si>
  <si>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</si>
  <si>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</si>
  <si>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</si>
  <si>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</si>
  <si>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</si>
  <si>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</si>
  <si>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</si>
  <si>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</si>
  <si>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</si>
  <si>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</si>
  <si>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</si>
  <si>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</si>
  <si>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</si>
  <si>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</si>
  <si>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</si>
  <si>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</si>
  <si>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</si>
  <si>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</si>
  <si>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</si>
  <si>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</si>
  <si>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</si>
  <si>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</si>
  <si>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</si>
  <si>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</si>
  <si>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</si>
  <si>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</si>
  <si>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</si>
  <si>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</si>
  <si>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</si>
  <si>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</si>
  <si>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</si>
  <si>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</si>
  <si>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</si>
  <si>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</si>
  <si>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</si>
  <si>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</si>
  <si>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</si>
  <si>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</si>
  <si>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</si>
  <si>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</si>
  <si>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</si>
  <si>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</si>
  <si>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</si>
  <si>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</si>
  <si>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</si>
  <si>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</si>
  <si>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</si>
  <si>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</si>
  <si>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</si>
  <si>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</si>
  <si>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</si>
  <si>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</si>
  <si>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</si>
  <si>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</si>
  <si>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</si>
  <si>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</si>
  <si>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</si>
  <si>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</si>
  <si>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</si>
  <si>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</si>
  <si>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</si>
  <si>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</si>
  <si>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</si>
  <si>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</si>
  <si>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</si>
  <si>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</si>
  <si>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</si>
  <si>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</si>
  <si>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</si>
  <si>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</si>
  <si>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</si>
  <si>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</si>
  <si>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</si>
  <si>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</si>
  <si>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</si>
  <si>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</si>
  <si>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</si>
  <si>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</si>
  <si>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</si>
  <si>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</si>
  <si>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</si>
  <si>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</si>
  <si>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</si>
  <si>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</si>
  <si>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</si>
  <si>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</si>
  <si>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</si>
  <si>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</si>
  <si>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</si>
  <si>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</si>
  <si>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</si>
  <si>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</si>
  <si>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</si>
  <si>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</si>
  <si>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</si>
  <si>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</si>
  <si>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</si>
  <si>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</si>
  <si>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</si>
  <si>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</si>
  <si>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</si>
  <si>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</si>
  <si>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</si>
  <si>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</si>
  <si>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</si>
  <si>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</si>
  <si>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</si>
  <si>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</si>
  <si>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</si>
  <si>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</si>
  <si>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</si>
  <si>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</si>
  <si>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</si>
  <si>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</si>
  <si>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</si>
  <si>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</si>
  <si>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</si>
  <si>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</si>
  <si>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</si>
  <si>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</si>
  <si>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</si>
  <si>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</si>
  <si>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</si>
  <si>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</si>
  <si>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</si>
  <si>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</si>
  <si>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</si>
  <si>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</si>
  <si>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</si>
  <si>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</si>
  <si>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</si>
  <si>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</si>
  <si>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</si>
  <si>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</si>
  <si>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</si>
  <si>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</si>
  <si>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</si>
  <si>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</si>
  <si>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</si>
  <si>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</si>
  <si>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</si>
  <si>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</si>
  <si>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</si>
  <si>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</si>
  <si>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</si>
  <si>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</si>
  <si>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</si>
  <si>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</si>
  <si>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</si>
  <si>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</si>
  <si>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</si>
  <si>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</si>
  <si>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</si>
  <si>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</si>
  <si>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</si>
  <si>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</si>
  <si>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</si>
  <si>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</si>
  <si>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</si>
  <si>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</si>
  <si>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</si>
  <si>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</si>
  <si>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</si>
  <si>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</si>
  <si>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</si>
  <si>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</si>
  <si>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</si>
  <si>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</si>
  <si>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</si>
  <si>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</si>
  <si>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</si>
  <si>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</si>
  <si>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</si>
  <si>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</si>
  <si>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</si>
  <si>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</si>
  <si>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</si>
  <si>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</si>
  <si>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</si>
  <si>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</si>
  <si>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</si>
  <si>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</si>
  <si>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</si>
  <si>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</si>
  <si>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</si>
  <si>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</si>
  <si>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</si>
  <si>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</si>
  <si>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</si>
  <si>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</si>
  <si>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</si>
  <si>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</si>
  <si>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</si>
  <si>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</si>
  <si>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</si>
  <si>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</si>
  <si>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</si>
  <si>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</si>
  <si>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</si>
  <si>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</si>
  <si>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</si>
  <si>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</si>
  <si>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</si>
  <si>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</si>
  <si>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</si>
  <si>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</si>
  <si>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</si>
  <si>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</si>
  <si>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</si>
  <si>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</si>
  <si>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</si>
  <si>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</si>
  <si>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</si>
  <si>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</si>
  <si>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</si>
  <si>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</si>
  <si>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</si>
  <si>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</si>
  <si>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</si>
  <si>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</si>
  <si>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</si>
  <si>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</si>
  <si>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</si>
  <si>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</si>
  <si>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</si>
  <si>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</si>
  <si>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</si>
  <si>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</si>
  <si>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</si>
  <si>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</si>
  <si>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</si>
  <si>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</si>
  <si>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</si>
  <si>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</si>
  <si>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</si>
  <si>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</si>
  <si>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</si>
  <si>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</si>
  <si>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</si>
  <si>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</si>
  <si>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</si>
  <si>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</si>
  <si>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</si>
  <si>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</si>
  <si>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</si>
  <si>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</si>
  <si>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</si>
  <si>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</si>
  <si>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</si>
  <si>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</si>
  <si>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</si>
  <si>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</si>
  <si>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</si>
  <si>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</si>
  <si>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</si>
  <si>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</si>
  <si>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</si>
  <si>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</si>
  <si>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</si>
  <si>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</si>
  <si>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</si>
  <si>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</si>
  <si>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</si>
  <si>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</si>
  <si>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</si>
  <si>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</si>
  <si>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</si>
  <si>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</si>
  <si>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</si>
  <si>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</si>
  <si>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</si>
  <si>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</si>
  <si>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</si>
  <si>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</si>
  <si>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</si>
  <si>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</si>
  <si>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</si>
  <si>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</si>
  <si>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</si>
  <si>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</si>
  <si>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</si>
  <si>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</si>
  <si>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</si>
  <si>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</si>
  <si>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</si>
  <si>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</si>
  <si>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</si>
  <si>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</si>
  <si>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</si>
  <si>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</si>
  <si>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</si>
  <si>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</si>
  <si>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</si>
  <si>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</si>
  <si>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</si>
  <si>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</si>
  <si>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</si>
  <si>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</si>
  <si>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</si>
  <si>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</si>
  <si>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</si>
  <si>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</si>
  <si>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</si>
  <si>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</si>
  <si>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</si>
  <si>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</si>
  <si>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</si>
  <si>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</si>
  <si>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</si>
  <si>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</si>
  <si>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</si>
  <si>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</si>
  <si>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</si>
  <si>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</si>
  <si>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</si>
  <si>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</si>
  <si>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</si>
  <si>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</si>
  <si>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</si>
  <si>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</si>
  <si>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</si>
  <si>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</si>
  <si>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</si>
  <si>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</si>
  <si>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</si>
  <si>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</si>
  <si>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</si>
  <si>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</si>
  <si>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</si>
  <si>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</si>
  <si>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</si>
  <si>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</si>
  <si>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</si>
  <si>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</si>
  <si>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</si>
  <si>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</si>
  <si>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</si>
  <si>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</si>
  <si>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</si>
  <si>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</si>
  <si>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</si>
  <si>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</si>
  <si>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</si>
  <si>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</si>
  <si>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</si>
  <si>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</si>
  <si>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</si>
  <si>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</si>
  <si>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</si>
  <si>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</si>
  <si>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</si>
  <si>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</si>
  <si>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</si>
  <si>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</si>
  <si>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</si>
  <si>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</si>
  <si>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</si>
  <si>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</si>
  <si>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</si>
  <si>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</si>
  <si>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</si>
  <si>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</si>
  <si>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</si>
  <si>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</si>
  <si>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</si>
  <si>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</si>
  <si>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</si>
  <si>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</si>
  <si>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</si>
  <si>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</si>
  <si>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</si>
  <si>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</si>
  <si>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</si>
  <si>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</si>
  <si>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</si>
  <si>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</si>
  <si>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</si>
  <si>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</si>
  <si>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</si>
  <si>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</si>
  <si>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</si>
  <si>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</si>
  <si>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</si>
  <si>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</si>
  <si>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</si>
  <si>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</si>
  <si>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</si>
  <si>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</si>
  <si>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</si>
  <si>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</si>
  <si>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</si>
  <si>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</si>
  <si>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</si>
  <si>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</si>
  <si>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</si>
  <si>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</si>
  <si>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</si>
  <si>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</si>
  <si>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</si>
  <si>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</si>
  <si>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</si>
  <si>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</si>
  <si>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</si>
  <si>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</si>
  <si>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</si>
  <si>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</si>
  <si>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</si>
  <si>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</si>
  <si>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</si>
  <si>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</si>
  <si>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</si>
  <si>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</si>
  <si>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</si>
  <si>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</si>
  <si>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</si>
  <si>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</si>
  <si>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</si>
  <si>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</si>
  <si>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</si>
  <si>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</si>
  <si>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</si>
  <si>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</si>
  <si>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</si>
  <si>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</si>
  <si>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</si>
  <si>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</si>
  <si>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</si>
  <si>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</si>
  <si>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</si>
  <si>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</si>
  <si>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</si>
  <si>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</si>
  <si>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</si>
  <si>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</si>
  <si>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</si>
  <si>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</si>
  <si>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</si>
  <si>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</si>
  <si>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</si>
  <si>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</si>
  <si>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</si>
  <si>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</si>
  <si>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</si>
  <si>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</si>
  <si>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</si>
  <si>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</si>
  <si>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</si>
  <si>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</si>
  <si>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</si>
  <si>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</si>
  <si>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</si>
  <si>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</si>
  <si>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</si>
  <si>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</si>
  <si>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</si>
  <si>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</si>
  <si>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</si>
  <si>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</si>
  <si>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</si>
  <si>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</si>
  <si>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</si>
  <si>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</si>
  <si>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</si>
  <si>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</si>
  <si>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</si>
  <si>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</si>
  <si>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</si>
  <si>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</si>
  <si>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</si>
  <si>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</si>
  <si>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</si>
  <si>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</si>
  <si>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</si>
  <si>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</si>
  <si>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</si>
  <si>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</si>
  <si>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</si>
  <si>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</si>
  <si>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</si>
  <si>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</si>
  <si>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</si>
  <si>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</si>
  <si>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</si>
  <si>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</si>
  <si>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</si>
  <si>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</si>
  <si>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</si>
  <si>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</si>
  <si>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</si>
  <si>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</si>
  <si>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</si>
  <si>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</si>
  <si>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</si>
  <si>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</si>
  <si>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</si>
  <si>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</si>
  <si>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</si>
  <si>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</si>
  <si>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</si>
  <si>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</si>
  <si>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</si>
  <si>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</si>
  <si>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</si>
  <si>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</si>
  <si>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</si>
  <si>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</si>
  <si>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</si>
  <si>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</si>
  <si>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</si>
  <si>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</si>
  <si>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</si>
  <si>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</si>
  <si>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</si>
  <si>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</si>
  <si>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</si>
  <si>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</si>
  <si>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</si>
  <si>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</si>
  <si>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</si>
  <si>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</si>
  <si>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</si>
  <si>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</si>
  <si>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</si>
  <si>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</si>
  <si>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</si>
  <si>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</si>
  <si>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</si>
  <si>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</si>
  <si>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</si>
  <si>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</si>
  <si>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</si>
  <si>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</si>
  <si>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</si>
  <si>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</si>
  <si>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</si>
  <si>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</si>
  <si>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</si>
  <si>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</si>
  <si>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</si>
  <si>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</si>
  <si>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</si>
  <si>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</si>
  <si>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</si>
  <si>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</si>
  <si>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</si>
  <si>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</si>
  <si>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</si>
  <si>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</si>
  <si>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</si>
  <si>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</si>
  <si>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</si>
  <si>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</si>
  <si>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</si>
  <si>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</si>
  <si>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</si>
  <si>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</si>
  <si>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</si>
  <si>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</si>
  <si>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</si>
  <si>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</si>
  <si>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</si>
  <si>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</si>
  <si>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</si>
  <si>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</si>
  <si>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</si>
  <si>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</si>
  <si>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</si>
  <si>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</si>
  <si>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</si>
  <si>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</si>
  <si>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</si>
  <si>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</si>
  <si>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</si>
  <si>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</si>
  <si>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</si>
  <si>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</si>
  <si>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</si>
  <si>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</si>
  <si>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</si>
  <si>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</si>
  <si>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</si>
  <si>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</si>
  <si>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</si>
  <si>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</si>
  <si>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</si>
  <si>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</si>
  <si>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</si>
  <si>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</si>
  <si>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</si>
  <si>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</si>
  <si>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</si>
  <si>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</si>
  <si>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</si>
  <si>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</si>
  <si>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</si>
  <si>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</si>
  <si>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</si>
  <si>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</si>
  <si>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</si>
  <si>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</si>
  <si>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</si>
  <si>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</si>
  <si>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</si>
  <si>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</si>
  <si>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</si>
  <si>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</si>
  <si>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</si>
  <si>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</si>
  <si>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</si>
  <si>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</si>
  <si>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</si>
  <si>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</si>
  <si>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</si>
  <si>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</si>
  <si>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</si>
  <si>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</si>
  <si>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</si>
  <si>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</si>
  <si>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</si>
  <si>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</si>
  <si>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</si>
  <si>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</si>
  <si>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</si>
  <si>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</si>
  <si>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</si>
  <si>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</si>
  <si>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</si>
  <si>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</si>
  <si>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</si>
  <si>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</si>
  <si>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</si>
  <si>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</si>
  <si>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</si>
  <si>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</si>
  <si>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</si>
  <si>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</si>
  <si>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</si>
  <si>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</si>
  <si>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</si>
  <si>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</si>
  <si>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</si>
  <si>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</si>
  <si>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</si>
  <si>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</si>
  <si>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</si>
  <si>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</si>
  <si>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</si>
  <si>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</si>
  <si>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</si>
  <si>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</si>
  <si>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</si>
  <si>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</si>
  <si>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</si>
  <si>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</si>
  <si>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</si>
  <si>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</si>
  <si>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</si>
  <si>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</si>
  <si>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</si>
  <si>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</si>
  <si>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</si>
  <si>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</si>
  <si>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</si>
  <si>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</si>
  <si>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</si>
  <si>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</si>
  <si>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</si>
  <si>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</si>
  <si>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</si>
  <si>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</si>
  <si>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</si>
  <si>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</si>
  <si>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</si>
  <si>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</si>
  <si>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</si>
  <si>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</si>
  <si>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</si>
  <si>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</si>
  <si>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</si>
  <si>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</si>
  <si>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</si>
  <si>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</si>
  <si>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</si>
  <si>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</si>
  <si>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</si>
  <si>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</si>
  <si>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</si>
  <si>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</si>
  <si>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</si>
  <si>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</si>
  <si>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</si>
  <si>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</si>
  <si>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</si>
  <si>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</si>
  <si>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</si>
  <si>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</si>
  <si>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</si>
  <si>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</si>
  <si>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</si>
  <si>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</si>
  <si>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</si>
  <si>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</si>
  <si>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</si>
  <si>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</si>
  <si>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</si>
  <si>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</si>
  <si>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</si>
  <si>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</si>
  <si>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</si>
  <si>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</si>
  <si>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</si>
  <si>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</si>
  <si>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</si>
  <si>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</si>
  <si>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</si>
  <si>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</si>
  <si>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</si>
  <si>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</si>
  <si>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</si>
  <si>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</si>
  <si>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</si>
  <si>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</si>
  <si>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</si>
  <si>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</si>
  <si>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</si>
  <si>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</si>
  <si>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</si>
  <si>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</si>
  <si>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</si>
  <si>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</si>
  <si>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</si>
  <si>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</si>
  <si>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</si>
  <si>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</si>
  <si>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</si>
  <si>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</si>
  <si>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</si>
  <si>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</si>
  <si>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</si>
  <si>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</si>
  <si>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</si>
  <si>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</si>
  <si>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</si>
  <si>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</si>
  <si>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</si>
  <si>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</si>
  <si>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</si>
  <si>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</si>
  <si>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</si>
  <si>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</si>
  <si>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</si>
  <si>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</si>
  <si>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</si>
  <si>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</si>
  <si>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</si>
  <si>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</si>
  <si>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</si>
  <si>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</si>
  <si>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</si>
  <si>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</si>
  <si>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</si>
  <si>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</si>
  <si>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</si>
  <si>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</si>
  <si>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</si>
  <si>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</si>
  <si>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</si>
  <si>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</si>
  <si>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</si>
  <si>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</si>
  <si>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</si>
  <si>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</si>
  <si>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</si>
  <si>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</si>
  <si>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</si>
  <si>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</si>
  <si>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</si>
  <si>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</si>
  <si>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</si>
  <si>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</si>
  <si>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</si>
  <si>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</si>
  <si>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</si>
  <si>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</si>
  <si>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</si>
  <si>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</si>
  <si>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</si>
  <si>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</si>
  <si>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</si>
  <si>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</si>
  <si>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</si>
  <si>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</si>
  <si>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</si>
  <si>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</si>
  <si>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</si>
  <si>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</si>
  <si>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</si>
  <si>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</si>
  <si>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</si>
  <si>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</si>
  <si>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</si>
  <si>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</si>
  <si>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</si>
  <si>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</si>
  <si>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</si>
  <si>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</si>
  <si>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</si>
  <si>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</si>
  <si>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</si>
  <si>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</si>
  <si>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</si>
  <si>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</si>
  <si>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</si>
  <si>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</si>
  <si>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</si>
  <si>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</si>
  <si>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</si>
  <si>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</si>
  <si>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</si>
  <si>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</si>
  <si>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</si>
  <si>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</si>
  <si>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</si>
  <si>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</si>
  <si>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</si>
  <si>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</si>
  <si>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</si>
  <si>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</si>
  <si>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</si>
  <si>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</si>
  <si>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</si>
  <si>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</si>
  <si>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</si>
  <si>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</si>
  <si>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</si>
  <si>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</si>
  <si>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</si>
  <si>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</si>
  <si>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</si>
  <si>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</si>
  <si>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</si>
  <si>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</si>
  <si>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</si>
  <si>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</si>
  <si>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</si>
  <si>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</si>
  <si>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</si>
  <si>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</si>
  <si>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</si>
  <si>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</si>
  <si>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</si>
  <si>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</si>
  <si>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</si>
  <si>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</si>
  <si>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</si>
  <si>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</si>
  <si>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</si>
  <si>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</si>
  <si>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</si>
  <si>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</si>
  <si>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</si>
  <si>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</si>
  <si>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</si>
  <si>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</si>
  <si>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</si>
  <si>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</si>
  <si>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</si>
  <si>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</si>
  <si>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</si>
  <si>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</si>
  <si>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</si>
  <si>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</si>
  <si>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</si>
  <si>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</si>
  <si>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</si>
  <si>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</si>
  <si>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</si>
  <si>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</si>
  <si>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</si>
  <si>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</si>
  <si>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</si>
  <si>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</si>
  <si>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</si>
  <si>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</si>
  <si>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</si>
  <si>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</si>
  <si>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</si>
  <si>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</si>
  <si>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</si>
  <si>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</si>
  <si>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</si>
  <si>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</si>
  <si>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</si>
  <si>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</si>
  <si>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</si>
  <si>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</si>
  <si>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</si>
  <si>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</si>
  <si>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</si>
  <si>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</si>
  <si>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</si>
  <si>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</si>
  <si>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</si>
  <si>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</si>
  <si>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</si>
  <si>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</si>
  <si>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</si>
  <si>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</si>
  <si>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</si>
  <si>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</si>
  <si>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</si>
  <si>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</si>
  <si>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</si>
  <si>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</si>
  <si>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</si>
  <si>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</si>
  <si>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</si>
  <si>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</si>
  <si>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</si>
  <si>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</si>
  <si>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</si>
  <si>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</si>
  <si>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</si>
  <si>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</si>
  <si>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</si>
  <si>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</si>
  <si>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</si>
  <si>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</si>
  <si>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</si>
  <si>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</si>
  <si>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</si>
  <si>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</si>
  <si>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</si>
  <si>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</si>
  <si>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</si>
  <si>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</si>
  <si>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</si>
  <si>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</si>
  <si>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</si>
  <si>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</si>
  <si>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</si>
  <si>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</si>
  <si>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</si>
  <si>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</si>
  <si>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</si>
  <si>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</si>
  <si>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</si>
  <si>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</si>
  <si>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</si>
  <si>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</si>
  <si>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</si>
  <si>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</si>
  <si>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</si>
  <si>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</si>
  <si>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</si>
  <si>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</si>
  <si>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</si>
  <si>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</si>
  <si>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</si>
  <si>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</si>
  <si>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</si>
  <si>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</si>
  <si>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</si>
  <si>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</si>
  <si>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</si>
  <si>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</si>
  <si>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</si>
  <si>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</si>
  <si>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</si>
  <si>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</si>
  <si>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</si>
  <si>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</si>
  <si>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</si>
  <si>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</si>
  <si>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</si>
  <si>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</si>
  <si>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</si>
  <si>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</si>
  <si>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</si>
  <si>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</si>
  <si>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</si>
  <si>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</si>
  <si>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</si>
  <si>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</si>
  <si>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</si>
  <si>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</si>
  <si>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</si>
  <si>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</si>
  <si>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</si>
  <si>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</si>
  <si>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</si>
  <si>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</si>
  <si>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</si>
  <si>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</si>
  <si>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</si>
  <si>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</si>
  <si>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</si>
  <si>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</si>
  <si>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</si>
  <si>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</si>
  <si>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</si>
  <si>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</si>
  <si>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</si>
  <si>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</si>
  <si>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</si>
  <si>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</si>
  <si>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</si>
  <si>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</si>
  <si>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</si>
  <si>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</si>
  <si>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</si>
  <si>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</si>
  <si>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</si>
  <si>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</si>
  <si>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</si>
  <si>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</si>
  <si>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</si>
  <si>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</si>
  <si>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</si>
  <si>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</si>
  <si>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</si>
  <si>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</si>
  <si>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</si>
  <si>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</si>
  <si>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</si>
  <si>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</si>
  <si>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</si>
  <si>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</si>
  <si>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</si>
  <si>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</si>
  <si>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</si>
  <si>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</si>
  <si>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</si>
  <si>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</si>
  <si>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</si>
  <si>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</si>
  <si>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</si>
  <si>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</si>
  <si>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</si>
  <si>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</si>
  <si>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</si>
  <si>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</si>
  <si>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</si>
  <si>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</si>
  <si>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</si>
  <si>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</si>
  <si>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</si>
  <si>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</si>
  <si>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</si>
  <si>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</si>
  <si>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</si>
  <si>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</si>
  <si>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</si>
  <si>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</si>
  <si>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</si>
  <si>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</si>
  <si>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</si>
  <si>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</si>
  <si>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</si>
  <si>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</si>
  <si>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</si>
  <si>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</si>
  <si>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</si>
  <si>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</si>
  <si>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</si>
  <si>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</si>
  <si>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</si>
  <si>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</si>
  <si>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</si>
  <si>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</si>
  <si>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</si>
  <si>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</si>
  <si>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</si>
  <si>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</si>
  <si>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</si>
  <si>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</si>
  <si>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</si>
  <si>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</si>
  <si>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</si>
  <si>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</si>
  <si>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</si>
  <si>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</si>
  <si>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</si>
  <si>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</si>
  <si>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</si>
  <si>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</si>
  <si>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</si>
  <si>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</si>
  <si>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</si>
  <si>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</si>
  <si>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</si>
  <si>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</si>
  <si>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</si>
  <si>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</si>
  <si>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</si>
  <si>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</si>
  <si>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</si>
  <si>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</si>
  <si>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</si>
  <si>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</si>
  <si>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</si>
  <si>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</si>
  <si>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</si>
  <si>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</si>
  <si>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</si>
  <si>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</si>
  <si>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</si>
  <si>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</si>
  <si>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</si>
  <si>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</si>
  <si>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</si>
  <si>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</si>
  <si>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</si>
  <si>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</si>
  <si>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</si>
  <si>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</si>
  <si>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</si>
  <si>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</si>
  <si>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</si>
  <si>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</si>
  <si>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</si>
  <si>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</si>
  <si>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</si>
  <si>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</si>
  <si>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</si>
  <si>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</si>
  <si>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</si>
  <si>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</si>
  <si>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</si>
  <si>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</si>
  <si>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</si>
  <si>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</si>
  <si>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</si>
  <si>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</si>
  <si>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</si>
  <si>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</si>
  <si>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</si>
  <si>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</si>
  <si>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</si>
  <si>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</si>
  <si>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</si>
  <si>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</si>
  <si>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</si>
  <si>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</si>
  <si>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</si>
  <si>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</si>
  <si>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</si>
  <si>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</si>
  <si>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</si>
  <si>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</si>
  <si>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</si>
  <si>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</si>
  <si>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</si>
  <si>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</si>
  <si>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</si>
  <si>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</si>
  <si>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</si>
  <si>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</si>
  <si>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</si>
  <si>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</si>
  <si>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</si>
  <si>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</si>
  <si>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</si>
  <si>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</si>
  <si>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</si>
  <si>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</si>
  <si>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</si>
  <si>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</si>
  <si>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</si>
  <si>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</si>
  <si>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</si>
  <si>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</si>
  <si>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</si>
  <si>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</si>
  <si>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</si>
  <si>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</si>
  <si>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</si>
  <si>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</si>
  <si>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</si>
  <si>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</si>
  <si>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</si>
  <si>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</si>
  <si>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</si>
  <si>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</si>
  <si>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</si>
  <si>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</si>
  <si>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</si>
  <si>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</si>
  <si>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</si>
  <si>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</si>
  <si>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</si>
  <si>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</si>
  <si>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</si>
  <si>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</si>
  <si>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</si>
  <si>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</si>
  <si>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</si>
  <si>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</si>
  <si>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</si>
  <si>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</si>
  <si>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</si>
  <si>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</si>
  <si>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</si>
  <si>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</si>
  <si>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</si>
  <si>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</si>
  <si>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</si>
  <si>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</si>
  <si>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</si>
  <si>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</si>
  <si>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</si>
  <si>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</si>
  <si>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</si>
  <si>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</si>
  <si>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</si>
  <si>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</si>
  <si>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</si>
  <si>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</si>
  <si>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</si>
  <si>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</si>
  <si>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</si>
  <si>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</si>
  <si>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</si>
  <si>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</si>
  <si>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</si>
  <si>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</si>
  <si>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</si>
  <si>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</si>
  <si>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</si>
  <si>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</si>
  <si>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</si>
  <si>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</si>
  <si>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</si>
  <si>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</si>
  <si>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</si>
  <si>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</si>
  <si>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</si>
  <si>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</si>
  <si>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</si>
  <si>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</si>
  <si>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</si>
  <si>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</si>
  <si>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</si>
  <si>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</si>
  <si>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</si>
  <si>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</si>
  <si>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</si>
  <si>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</si>
  <si>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</si>
  <si>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</si>
  <si>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</si>
  <si>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</si>
  <si>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</si>
  <si>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</si>
  <si>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</si>
  <si>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</si>
  <si>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</si>
  <si>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</si>
  <si>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</si>
  <si>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</si>
  <si>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</si>
  <si>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</si>
  <si>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</si>
  <si>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</si>
  <si>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</si>
  <si>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</si>
  <si>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</si>
  <si>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</si>
  <si>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</si>
  <si>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</si>
  <si>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</si>
  <si>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</si>
  <si>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</si>
  <si>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</si>
  <si>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</si>
  <si>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</si>
  <si>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</si>
  <si>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</si>
  <si>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</si>
  <si>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</si>
  <si>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</si>
  <si>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</si>
  <si>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</si>
  <si>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</si>
  <si>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</si>
  <si>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</si>
  <si>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</si>
  <si>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</si>
  <si>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</si>
  <si>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</si>
  <si>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</si>
  <si>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</si>
  <si>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</si>
  <si>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</si>
  <si>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</si>
  <si>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</si>
  <si>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</si>
  <si>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</si>
  <si>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</si>
  <si>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</si>
  <si>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</si>
  <si>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</si>
  <si>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</si>
  <si>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</si>
  <si>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</si>
  <si>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</si>
  <si>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</si>
  <si>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</si>
  <si>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</si>
  <si>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</si>
  <si>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</si>
  <si>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</si>
  <si>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</si>
  <si>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</si>
  <si>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</si>
  <si>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</si>
  <si>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</si>
  <si>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</si>
  <si>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</si>
  <si>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</si>
  <si>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</si>
  <si>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</si>
  <si>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</si>
  <si>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</si>
  <si>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</si>
  <si>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</si>
  <si>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</si>
  <si>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</si>
  <si>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</si>
  <si>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</si>
  <si>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</si>
  <si>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</si>
  <si>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</si>
  <si>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</si>
  <si>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</si>
  <si>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</si>
  <si>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</si>
  <si>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</si>
  <si>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</si>
  <si>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</si>
  <si>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</si>
  <si>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</si>
  <si>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</si>
  <si>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</si>
  <si>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</si>
  <si>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</si>
  <si>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</si>
  <si>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</si>
  <si>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</si>
  <si>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</si>
  <si>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</si>
  <si>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</si>
  <si>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</si>
  <si>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</si>
  <si>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</si>
  <si>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</si>
  <si>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</si>
  <si>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</si>
  <si>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</si>
  <si>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</si>
  <si>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</si>
  <si>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</si>
  <si>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</si>
  <si>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</si>
  <si>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</si>
  <si>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</si>
  <si>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</si>
  <si>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</si>
  <si>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</si>
  <si>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</si>
  <si>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</si>
  <si>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</si>
  <si>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</si>
  <si>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</si>
  <si>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</si>
  <si>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</si>
  <si>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</si>
  <si>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</si>
  <si>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</si>
  <si>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</si>
  <si>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</si>
  <si>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</si>
  <si>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</si>
  <si>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</si>
  <si>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</si>
  <si>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</si>
  <si>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</si>
  <si>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</si>
  <si>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</si>
  <si>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</si>
  <si>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</si>
  <si>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</si>
  <si>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</si>
  <si>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</si>
  <si>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</si>
  <si>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</si>
  <si>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</si>
  <si>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</si>
  <si>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</si>
  <si>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</si>
  <si>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</si>
  <si>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</si>
  <si>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</si>
  <si>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</si>
  <si>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</si>
  <si>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</si>
  <si>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</si>
  <si>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</si>
  <si>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</si>
  <si>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</si>
  <si>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</si>
  <si>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</si>
  <si>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</si>
  <si>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</si>
  <si>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</si>
  <si>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</si>
  <si>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</si>
  <si>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</si>
  <si>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</si>
  <si>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</si>
  <si>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</si>
  <si>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</si>
  <si>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</si>
  <si>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</si>
  <si>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</si>
  <si>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</si>
  <si>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</si>
  <si>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</si>
  <si>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</si>
  <si>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</si>
  <si>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</si>
  <si>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</si>
  <si>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</si>
  <si>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</si>
  <si>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</si>
  <si>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</si>
  <si>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</si>
  <si>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</si>
  <si>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</si>
  <si>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</si>
  <si>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</si>
  <si>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</si>
  <si>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</si>
  <si>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</si>
  <si>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</si>
  <si>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</si>
  <si>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</si>
  <si>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</si>
  <si>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</si>
  <si>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</si>
  <si>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</si>
  <si>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</si>
  <si>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</si>
  <si>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</si>
  <si>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</si>
  <si>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</si>
  <si>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</si>
  <si>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</si>
  <si>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</si>
  <si>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</si>
  <si>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</si>
  <si>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</si>
  <si>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</si>
  <si>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</si>
  <si>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</si>
  <si>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</si>
  <si>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</si>
  <si>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</si>
  <si>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</si>
  <si>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</si>
  <si>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</si>
  <si>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</si>
  <si>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</si>
  <si>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</si>
  <si>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</si>
  <si>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</si>
  <si>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</si>
  <si>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</si>
  <si>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</si>
  <si>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</si>
  <si>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</si>
  <si>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</si>
  <si>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</si>
  <si>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</si>
  <si>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</si>
  <si>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</si>
  <si>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</si>
  <si>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</si>
  <si>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</si>
  <si>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</si>
  <si>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</si>
  <si>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</si>
  <si>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</si>
  <si>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</si>
  <si>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</si>
  <si>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</si>
  <si>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</si>
  <si>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</si>
  <si>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</si>
  <si>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</si>
  <si>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</si>
  <si>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</si>
  <si>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</si>
  <si>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</si>
  <si>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</si>
  <si>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</si>
  <si>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</si>
  <si>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</si>
  <si>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</si>
  <si>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</si>
  <si>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</si>
  <si>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</si>
  <si>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</si>
  <si>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</si>
  <si>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</si>
  <si>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</si>
  <si>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</si>
  <si>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</si>
  <si>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</si>
  <si>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</si>
  <si>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</si>
  <si>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</si>
  <si>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</si>
  <si>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</si>
  <si>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</si>
  <si>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</si>
  <si>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</si>
  <si>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</si>
  <si>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</si>
  <si>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</si>
  <si>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</si>
  <si>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</si>
  <si>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</si>
  <si>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</si>
  <si>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</si>
  <si>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</si>
  <si>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</si>
  <si>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</si>
  <si>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</si>
  <si>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</si>
  <si>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</si>
  <si>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</si>
  <si>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</si>
  <si>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</si>
  <si>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</si>
  <si>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</si>
  <si>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</si>
  <si>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</si>
  <si>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</si>
  <si>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</si>
  <si>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</si>
  <si>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</si>
  <si>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</si>
  <si>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</si>
  <si>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</si>
  <si>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</si>
  <si>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</si>
  <si>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</si>
  <si>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</si>
  <si>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</si>
  <si>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</si>
  <si>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</si>
  <si>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</si>
  <si>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</si>
  <si>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</si>
  <si>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</si>
  <si>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</si>
  <si>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</si>
  <si>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</si>
  <si>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</si>
  <si>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</si>
  <si>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</si>
  <si>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</si>
  <si>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</si>
  <si>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</si>
  <si>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</si>
  <si>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</si>
  <si>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</si>
  <si>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</si>
  <si>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</si>
  <si>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</si>
  <si>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</si>
  <si>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</si>
  <si>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</si>
  <si>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</si>
  <si>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</si>
  <si>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</si>
  <si>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</si>
  <si>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</si>
  <si>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</si>
  <si>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</si>
  <si>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</si>
  <si>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</si>
  <si>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</si>
  <si>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</si>
  <si>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</si>
  <si>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</si>
  <si>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</si>
  <si>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</si>
  <si>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</si>
  <si>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</si>
  <si>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</si>
  <si>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</si>
  <si>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</si>
  <si>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</si>
  <si>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</si>
  <si>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</si>
  <si>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</si>
  <si>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</si>
  <si>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</si>
  <si>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</si>
  <si>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</si>
  <si>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</si>
  <si>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</si>
  <si>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</si>
  <si>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</si>
  <si>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</si>
  <si>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</si>
  <si>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</si>
  <si>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</si>
  <si>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</si>
  <si>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</si>
  <si>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</si>
  <si>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</si>
  <si>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</si>
  <si>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</si>
  <si>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</si>
  <si>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</si>
  <si>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</si>
  <si>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</si>
  <si>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</si>
  <si>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</si>
  <si>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</si>
  <si>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</si>
  <si>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</si>
  <si>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</si>
  <si>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</si>
  <si>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</si>
  <si>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</si>
  <si>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</si>
  <si>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</si>
  <si>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</si>
  <si>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</si>
  <si>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</si>
  <si>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</si>
  <si>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</si>
  <si>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</si>
  <si>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</si>
  <si>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</si>
  <si>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</si>
  <si>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</si>
  <si>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</si>
  <si>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</si>
  <si>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</si>
  <si>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</si>
  <si>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</si>
  <si>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</si>
  <si>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</si>
  <si>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</si>
  <si>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</si>
  <si>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</si>
  <si>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</si>
  <si>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</si>
  <si>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</si>
  <si>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</si>
  <si>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</si>
  <si>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</si>
  <si>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</si>
  <si>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</si>
  <si>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</si>
  <si>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</si>
  <si>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</si>
  <si>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</si>
  <si>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</si>
  <si>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</si>
  <si>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</si>
  <si>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</si>
  <si>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</si>
  <si>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</si>
  <si>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</si>
  <si>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</si>
  <si>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</si>
  <si>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</si>
  <si>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</si>
  <si>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</si>
  <si>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</si>
  <si>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</si>
  <si>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</si>
  <si>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</si>
  <si>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</si>
  <si>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</si>
  <si>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</si>
  <si>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</si>
  <si>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</si>
  <si>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</si>
  <si>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</si>
  <si>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</si>
  <si>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</si>
  <si>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</si>
  <si>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</si>
  <si>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</si>
  <si>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</si>
  <si>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</si>
  <si>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</si>
  <si>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</si>
  <si>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</si>
  <si>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</si>
  <si>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</si>
  <si>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</si>
  <si>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</si>
  <si>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</si>
  <si>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</si>
  <si>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</si>
  <si>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</si>
  <si>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</si>
  <si>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</si>
  <si>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</si>
  <si>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</si>
  <si>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</si>
  <si>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</si>
  <si>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</si>
  <si>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</si>
  <si>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</si>
  <si>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</si>
  <si>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</si>
  <si>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</si>
  <si>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</si>
  <si>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</si>
  <si>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</si>
  <si>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</si>
  <si>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</si>
  <si>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</si>
  <si>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</si>
  <si>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</si>
  <si>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</si>
  <si>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</si>
  <si>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</si>
  <si>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</si>
  <si>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</si>
  <si>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</si>
  <si>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</si>
  <si>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</si>
  <si>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</si>
  <si>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</si>
  <si>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</si>
  <si>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</si>
  <si>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</si>
  <si>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</si>
  <si>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</si>
  <si>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</si>
  <si>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</si>
  <si>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</si>
  <si>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</si>
  <si>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</si>
  <si>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</si>
  <si>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</si>
  <si>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</si>
  <si>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</si>
  <si>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</si>
  <si>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</si>
  <si>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</si>
  <si>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</si>
  <si>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</si>
  <si>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</si>
  <si>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</si>
  <si>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</si>
  <si>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</si>
  <si>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</si>
  <si>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</si>
  <si>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</si>
  <si>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</si>
  <si>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</si>
  <si>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</si>
  <si>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</si>
  <si>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</si>
  <si>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</si>
  <si>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</si>
  <si>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</si>
  <si>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</si>
  <si>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</si>
  <si>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</si>
  <si>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</si>
  <si>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</si>
  <si>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</si>
  <si>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</si>
  <si>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</si>
  <si>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</si>
  <si>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</si>
  <si>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</si>
  <si>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</si>
  <si>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</si>
  <si>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</si>
  <si>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</si>
  <si>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</si>
  <si>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</si>
  <si>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</si>
  <si>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</si>
  <si>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</si>
  <si>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</si>
  <si>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</si>
  <si>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</si>
  <si>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</si>
  <si>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</si>
  <si>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</si>
  <si>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</si>
  <si>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</si>
  <si>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</si>
  <si>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</si>
  <si>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</si>
  <si>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</si>
  <si>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</si>
  <si>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</si>
  <si>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</si>
  <si>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</si>
  <si>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</si>
  <si>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</si>
  <si>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</si>
  <si>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</si>
  <si>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</si>
  <si>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</si>
  <si>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</si>
  <si>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</si>
  <si>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</si>
  <si>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</si>
  <si>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</si>
  <si>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</si>
  <si>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</si>
  <si>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</si>
  <si>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</si>
  <si>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</si>
  <si>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</si>
  <si>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</si>
  <si>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</si>
  <si>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</si>
  <si>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</si>
  <si>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</si>
  <si>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</si>
  <si>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</si>
  <si>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</si>
  <si>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</si>
  <si>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</si>
  <si>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</si>
  <si>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</si>
  <si>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</si>
  <si>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</si>
  <si>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</si>
  <si>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</si>
  <si>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</si>
  <si>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</si>
  <si>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</si>
  <si>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</si>
  <si>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</si>
  <si>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</si>
  <si>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</si>
  <si>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</si>
  <si>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</si>
  <si>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</si>
  <si>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</si>
  <si>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</si>
  <si>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</si>
  <si>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</si>
  <si>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</si>
  <si>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</si>
  <si>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</si>
  <si>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</si>
  <si>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</si>
  <si>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</si>
  <si>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</si>
  <si>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</si>
  <si>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</si>
  <si>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</si>
  <si>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</si>
  <si>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</si>
  <si>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</si>
  <si>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</si>
  <si>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</si>
  <si>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</si>
  <si>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</si>
  <si>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</si>
  <si>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</si>
  <si>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</si>
  <si>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</si>
  <si>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</si>
  <si>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</si>
  <si>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</si>
  <si>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</si>
  <si>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</si>
  <si>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</si>
  <si>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</si>
  <si>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</si>
  <si>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</si>
  <si>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</si>
  <si>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</si>
  <si>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</si>
  <si>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</si>
  <si>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</si>
  <si>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</si>
  <si>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</si>
  <si>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</si>
  <si>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</si>
  <si>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</si>
  <si>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</si>
  <si>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</si>
  <si>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</si>
  <si>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</si>
  <si>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</si>
  <si>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</si>
  <si>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</si>
  <si>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</si>
  <si>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</si>
  <si>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</si>
  <si>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</si>
  <si>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</si>
  <si>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</si>
  <si>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</si>
  <si>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</si>
  <si>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</si>
  <si>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</si>
  <si>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</si>
  <si>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</si>
  <si>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</si>
  <si>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</si>
  <si>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</si>
  <si>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</si>
  <si>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</si>
  <si>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</si>
  <si>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</si>
  <si>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</si>
  <si>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</si>
  <si>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</si>
  <si>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</si>
  <si>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</si>
  <si>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</si>
  <si>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</si>
  <si>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</si>
  <si>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</si>
  <si>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</si>
  <si>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</si>
  <si>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</si>
  <si>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</si>
  <si>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</si>
  <si>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</si>
  <si>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</si>
  <si>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</si>
  <si>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</si>
  <si>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</si>
  <si>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</si>
  <si>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</si>
  <si>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</si>
  <si>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</si>
  <si>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</si>
  <si>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</si>
  <si>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</si>
  <si>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</si>
  <si>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</si>
  <si>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</si>
  <si>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</si>
  <si>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</si>
  <si>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</si>
  <si>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</si>
  <si>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</si>
  <si>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</si>
  <si>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</si>
  <si>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</si>
  <si>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</si>
  <si>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</si>
  <si>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</si>
  <si>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</si>
  <si>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</si>
  <si>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</si>
  <si>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</si>
  <si>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</si>
  <si>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</si>
  <si>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</si>
  <si>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</si>
  <si>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</si>
  <si>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</si>
  <si>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</si>
  <si>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</si>
  <si>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</si>
  <si>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</si>
  <si>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</si>
  <si>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</si>
  <si>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</si>
  <si>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</si>
  <si>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</si>
  <si>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</si>
  <si>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</si>
  <si>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</si>
  <si>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</si>
  <si>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</si>
  <si>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</si>
  <si>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</si>
  <si>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</si>
  <si>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</si>
  <si>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</si>
  <si>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</si>
  <si>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</si>
  <si>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</si>
  <si>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</si>
  <si>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</si>
  <si>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</si>
  <si>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</si>
  <si>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</si>
  <si>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</si>
  <si>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</si>
  <si>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</si>
  <si>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</si>
  <si>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</si>
  <si>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</si>
  <si>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</si>
  <si>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</si>
  <si>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</si>
  <si>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</si>
  <si>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</si>
  <si>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</si>
  <si>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</si>
  <si>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</si>
  <si>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</si>
  <si>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</si>
  <si>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</si>
  <si>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</si>
  <si>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</si>
  <si>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</si>
  <si>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</si>
  <si>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</si>
  <si>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</si>
  <si>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</si>
  <si>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</si>
  <si>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</si>
  <si>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</si>
  <si>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</si>
  <si>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</si>
  <si>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</si>
  <si>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</si>
  <si>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</si>
  <si>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</si>
  <si>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</si>
  <si>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</si>
  <si>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</si>
  <si>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</si>
  <si>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</si>
  <si>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</si>
  <si>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</si>
  <si>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</si>
  <si>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</si>
  <si>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</si>
  <si>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</si>
  <si>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</si>
  <si>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</si>
  <si>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</si>
  <si>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</si>
  <si>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</si>
  <si>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</si>
  <si>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</si>
  <si>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</si>
  <si>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</si>
  <si>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</si>
  <si>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</si>
  <si>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</si>
  <si>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</si>
  <si>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</si>
  <si>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</si>
  <si>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</si>
  <si>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</si>
  <si>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</si>
  <si>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</si>
  <si>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</si>
  <si>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</si>
  <si>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</si>
  <si>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</si>
  <si>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</si>
  <si>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</si>
  <si>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</si>
  <si>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</si>
  <si>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</si>
  <si>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</si>
  <si>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</si>
  <si>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</si>
  <si>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</si>
  <si>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</si>
  <si>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</si>
  <si>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</si>
  <si>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</si>
  <si>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</si>
  <si>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</si>
  <si>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</si>
  <si>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</si>
  <si>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</si>
  <si>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</si>
  <si>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</si>
  <si>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</si>
  <si>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</si>
  <si>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</si>
  <si>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</si>
  <si>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</si>
  <si>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</si>
  <si>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</si>
  <si>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</si>
  <si>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</si>
  <si>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</si>
  <si>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</si>
  <si>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</si>
  <si>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</si>
  <si>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</si>
  <si>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</si>
  <si>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</si>
  <si>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</si>
  <si>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</si>
  <si>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</si>
  <si>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</si>
  <si>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</si>
  <si>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</si>
  <si>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</si>
  <si>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</si>
  <si>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</si>
  <si>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</si>
  <si>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</si>
  <si>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</si>
  <si>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</si>
  <si>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</si>
  <si>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</si>
  <si>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</si>
  <si>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</si>
  <si>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</si>
  <si>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</si>
  <si>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</si>
  <si>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</si>
  <si>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</si>
  <si>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</si>
  <si>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</si>
  <si>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</si>
  <si>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</si>
  <si>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</si>
  <si>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</si>
  <si>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</si>
  <si>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</si>
  <si>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</si>
  <si>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</si>
  <si>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</si>
  <si>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</si>
  <si>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</si>
  <si>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</si>
  <si>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</si>
  <si>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</si>
  <si>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</si>
  <si>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</si>
  <si>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</si>
  <si>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</si>
  <si>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</si>
  <si>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</si>
  <si>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</si>
  <si>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</si>
  <si>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</si>
  <si>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</si>
  <si>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</si>
  <si>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</si>
  <si>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</si>
  <si>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</si>
  <si>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</si>
  <si>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</si>
  <si>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</si>
  <si>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</si>
  <si>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</si>
  <si>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</si>
  <si>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</si>
  <si>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</si>
  <si>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</si>
  <si>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</si>
  <si>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</si>
  <si>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</si>
  <si>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</si>
  <si>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</si>
  <si>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</si>
  <si>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</si>
  <si>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</si>
  <si>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</si>
  <si>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</si>
  <si>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</si>
  <si>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</si>
  <si>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</si>
  <si>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</si>
  <si>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</si>
  <si>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</si>
  <si>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</si>
  <si>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</si>
  <si>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</si>
  <si>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</si>
  <si>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</si>
  <si>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</si>
  <si>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</si>
  <si>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</si>
  <si>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</si>
  <si>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</si>
  <si>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</si>
  <si>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</si>
  <si>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</si>
  <si>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</si>
  <si>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</si>
  <si>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</si>
  <si>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</si>
  <si>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</si>
  <si>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</si>
  <si>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</si>
  <si>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</si>
  <si>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</si>
  <si>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</si>
  <si>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</si>
  <si>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</si>
  <si>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</si>
  <si>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</si>
  <si>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</si>
  <si>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</si>
  <si>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</si>
  <si>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</si>
  <si>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</si>
  <si>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</si>
  <si>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</si>
  <si>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</si>
  <si>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</si>
  <si>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</si>
  <si>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</si>
  <si>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</si>
  <si>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</si>
  <si>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</si>
  <si>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</si>
  <si>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</si>
  <si>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</si>
  <si>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</si>
  <si>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</si>
  <si>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</si>
  <si>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</si>
  <si>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</si>
  <si>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</si>
  <si>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</si>
  <si>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</si>
  <si>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</si>
  <si>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</si>
  <si>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</si>
  <si>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</si>
  <si>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</si>
  <si>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</si>
  <si>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</si>
  <si>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</si>
  <si>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</si>
  <si>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</si>
  <si>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</si>
  <si>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</si>
  <si>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</si>
  <si>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</si>
  <si>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</si>
  <si>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</si>
  <si>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</si>
  <si>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</si>
  <si>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</si>
  <si>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</si>
  <si>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</si>
  <si>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</si>
  <si>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</si>
  <si>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</si>
  <si>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</si>
  <si>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</si>
  <si>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</si>
  <si>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</si>
  <si>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</si>
  <si>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</si>
  <si>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</si>
  <si>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</si>
  <si>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</si>
  <si>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</si>
  <si>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</si>
  <si>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</si>
  <si>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</si>
  <si>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</si>
  <si>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</si>
  <si>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</si>
  <si>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</si>
  <si>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</si>
  <si>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</si>
  <si>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</si>
  <si>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</si>
  <si>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</si>
  <si>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</si>
  <si>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</si>
  <si>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</si>
  <si>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</si>
  <si>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</si>
  <si>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</si>
  <si>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</si>
  <si>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</si>
  <si>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</si>
  <si>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</si>
  <si>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</si>
  <si>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</si>
  <si>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</si>
  <si>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</si>
  <si>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</si>
  <si>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</si>
  <si>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</si>
  <si>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</si>
  <si>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</si>
  <si>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</si>
  <si>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</si>
  <si>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</si>
  <si>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</si>
  <si>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</si>
  <si>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</si>
  <si>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</si>
  <si>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</si>
  <si>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</si>
  <si>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</si>
  <si>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</si>
  <si>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</si>
  <si>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</si>
  <si>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</si>
  <si>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</si>
  <si>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</si>
  <si>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</si>
  <si>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</si>
  <si>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</si>
  <si>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</si>
  <si>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</si>
  <si>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</si>
  <si>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</si>
  <si>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</si>
  <si>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</si>
  <si>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</si>
  <si>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</si>
  <si>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</si>
  <si>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</si>
  <si>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</si>
  <si>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</si>
  <si>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</si>
  <si>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</si>
  <si>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</si>
  <si>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</si>
  <si>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</si>
  <si>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</si>
  <si>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</si>
  <si>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</si>
  <si>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</si>
  <si>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</si>
  <si>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</si>
  <si>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</si>
  <si>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</si>
  <si>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</si>
  <si>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</si>
  <si>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</si>
  <si>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</si>
  <si>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</si>
  <si>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</si>
  <si>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</si>
  <si>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</si>
  <si>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</si>
  <si>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</si>
  <si>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</si>
  <si>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</si>
  <si>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</si>
  <si>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</si>
  <si>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</si>
  <si>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</si>
  <si>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</si>
  <si>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</si>
  <si>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</si>
  <si>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</si>
  <si>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</si>
  <si>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</si>
  <si>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</si>
  <si>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</si>
  <si>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</si>
  <si>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</si>
  <si>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</si>
  <si>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</si>
  <si>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</si>
  <si>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</si>
  <si>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</si>
  <si>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</si>
  <si>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</si>
  <si>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</si>
  <si>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</si>
  <si>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</si>
  <si>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</si>
  <si>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</si>
  <si>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</si>
  <si>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</si>
  <si>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</si>
  <si>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</si>
  <si>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</si>
  <si>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</si>
  <si>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</si>
  <si>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</si>
  <si>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</si>
  <si>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</si>
  <si>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</si>
  <si>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</si>
  <si>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</si>
  <si>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</si>
  <si>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</si>
  <si>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</si>
  <si>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</si>
  <si>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</si>
  <si>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</si>
  <si>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</si>
  <si>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</si>
  <si>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</si>
  <si>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</si>
  <si>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</si>
  <si>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</si>
  <si>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</si>
  <si>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</si>
  <si>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</si>
  <si>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</si>
  <si>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</si>
  <si>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</si>
  <si>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</si>
  <si>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</si>
  <si>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</si>
  <si>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</si>
  <si>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</si>
  <si>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</si>
  <si>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</si>
  <si>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</si>
  <si>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</si>
  <si>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</si>
  <si>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</si>
  <si>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</si>
  <si>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</si>
  <si>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</si>
  <si>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</si>
  <si>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</si>
  <si>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</si>
  <si>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</si>
  <si>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</si>
  <si>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</si>
  <si>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</si>
  <si>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</si>
  <si>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</si>
  <si>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</si>
  <si>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</si>
  <si>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</si>
  <si>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</si>
  <si>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</si>
  <si>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</si>
  <si>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</si>
  <si>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</si>
  <si>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</si>
  <si>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</si>
  <si>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</si>
  <si>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</si>
  <si>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</si>
  <si>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</si>
  <si>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</si>
  <si>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</si>
  <si>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</si>
  <si>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</si>
  <si>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</si>
  <si>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</si>
  <si>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</si>
  <si>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</si>
  <si>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</si>
  <si>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</si>
  <si>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</si>
  <si>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</si>
  <si>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</si>
  <si>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</si>
  <si>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</si>
  <si>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</si>
  <si>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</si>
  <si>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</si>
  <si>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</si>
  <si>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</si>
  <si>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</si>
  <si>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</si>
  <si>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</si>
  <si>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</si>
  <si>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</si>
  <si>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</si>
  <si>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</si>
  <si>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</si>
  <si>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</si>
  <si>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</si>
  <si>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</si>
  <si>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</si>
  <si>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</si>
  <si>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</si>
  <si>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</si>
  <si>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</si>
  <si>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</si>
  <si>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</si>
  <si>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</si>
  <si>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</si>
  <si>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</si>
  <si>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</si>
  <si>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</si>
  <si>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</si>
  <si>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</si>
  <si>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</si>
  <si>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</si>
  <si>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</si>
  <si>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</si>
  <si>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</si>
  <si>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</si>
  <si>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</si>
  <si>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</si>
  <si>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</si>
  <si>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</si>
  <si>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</si>
  <si>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</si>
  <si>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</si>
  <si>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</si>
  <si>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</si>
  <si>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</si>
  <si>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</si>
  <si>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</si>
  <si>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</si>
  <si>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</si>
  <si>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</si>
  <si>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</si>
  <si>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</si>
  <si>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</si>
  <si>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</si>
  <si>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</si>
  <si>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</si>
  <si>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</si>
  <si>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</si>
  <si>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</si>
  <si>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</si>
  <si>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</si>
  <si>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</si>
  <si>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</si>
  <si>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</si>
  <si>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</si>
  <si>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</si>
  <si>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</si>
  <si>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</si>
  <si>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</si>
  <si>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</si>
  <si>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</si>
  <si>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</si>
  <si>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</si>
  <si>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</si>
  <si>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</si>
  <si>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</si>
  <si>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</si>
  <si>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</si>
  <si>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</si>
  <si>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</si>
  <si>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</si>
  <si>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</si>
  <si>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</si>
  <si>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</si>
  <si>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</si>
  <si>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</si>
  <si>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</si>
  <si>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</si>
  <si>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</si>
  <si>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</si>
  <si>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</si>
  <si>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</si>
  <si>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</si>
  <si>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</si>
  <si>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</si>
  <si>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</si>
  <si>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</si>
  <si>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</si>
  <si>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</si>
  <si>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</si>
  <si>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</si>
  <si>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</si>
  <si>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</si>
  <si>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</si>
  <si>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</si>
  <si>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</si>
  <si>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</si>
  <si>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</si>
  <si>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</si>
  <si>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</si>
  <si>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</si>
  <si>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</si>
  <si>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</si>
  <si>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</si>
  <si>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</si>
  <si>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</si>
  <si>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</si>
  <si>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</si>
  <si>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</si>
  <si>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</si>
  <si>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</si>
  <si>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</si>
  <si>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</si>
  <si>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</si>
  <si>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</si>
  <si>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</si>
  <si>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</si>
  <si>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</si>
  <si>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</si>
  <si>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</si>
  <si>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</si>
  <si>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</si>
  <si>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</si>
  <si>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</si>
  <si>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</si>
  <si>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</si>
  <si>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</si>
  <si>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</si>
  <si>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</si>
  <si>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</si>
  <si>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</si>
  <si>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</si>
  <si>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</si>
  <si>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</si>
  <si>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</si>
  <si>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</si>
  <si>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</si>
  <si>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</si>
  <si>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</si>
  <si>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</si>
  <si>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</si>
  <si>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</si>
  <si>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</si>
  <si>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</si>
  <si>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</si>
  <si>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</si>
  <si>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</si>
  <si>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</si>
  <si>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</si>
  <si>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</si>
  <si>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</si>
  <si>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</si>
  <si>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</si>
  <si>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</si>
  <si>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</si>
  <si>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</si>
  <si>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</si>
  <si>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</si>
  <si>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</si>
  <si>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</si>
  <si>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</si>
  <si>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</si>
  <si>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</si>
  <si>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</si>
  <si>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</si>
  <si>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</si>
  <si>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</si>
  <si>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</si>
  <si>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</si>
  <si>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</si>
  <si>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</si>
  <si>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</si>
  <si>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</si>
  <si>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</si>
  <si>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</si>
  <si>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</si>
  <si>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</si>
  <si>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</si>
  <si>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</si>
  <si>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</si>
  <si>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</si>
  <si>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</si>
  <si>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</si>
  <si>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</si>
  <si>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</si>
  <si>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</si>
  <si>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</si>
  <si>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</si>
  <si>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</si>
  <si>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</si>
  <si>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</si>
  <si>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</si>
  <si>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</si>
  <si>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</si>
  <si>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</si>
  <si>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</si>
  <si>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</si>
  <si>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</si>
  <si>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</si>
  <si>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</si>
  <si>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</si>
  <si>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</si>
  <si>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</si>
  <si>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</si>
  <si>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</si>
  <si>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</si>
  <si>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</si>
  <si>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</si>
  <si>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</si>
  <si>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</si>
  <si>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</si>
  <si>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</si>
  <si>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</si>
  <si>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</si>
  <si>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</si>
  <si>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</si>
  <si>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</si>
  <si>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</si>
  <si>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</si>
  <si>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</si>
  <si>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</si>
  <si>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</si>
  <si>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</si>
  <si>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</si>
  <si>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</si>
  <si>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</si>
  <si>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</si>
  <si>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</si>
  <si>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</si>
  <si>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</si>
  <si>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</si>
  <si>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</si>
  <si>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</si>
  <si>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</si>
  <si>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</si>
  <si>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</si>
  <si>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</si>
  <si>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</si>
  <si>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</si>
  <si>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</si>
  <si>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</si>
  <si>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</si>
  <si>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</si>
  <si>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</si>
  <si>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</si>
  <si>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</si>
  <si>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</si>
  <si>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</si>
  <si>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</si>
  <si>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</si>
  <si>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</si>
  <si>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</si>
  <si>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</si>
  <si>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</si>
  <si>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</si>
  <si>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</si>
  <si>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</si>
  <si>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</si>
  <si>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</si>
  <si>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</si>
  <si>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</si>
  <si>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</si>
  <si>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</si>
  <si>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</si>
  <si>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</si>
  <si>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</si>
  <si>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</si>
  <si>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</si>
  <si>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</si>
  <si>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</si>
  <si>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</si>
  <si>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</si>
  <si>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</si>
  <si>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</si>
  <si>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</si>
  <si>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</si>
  <si>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</si>
  <si>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</si>
  <si>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</si>
  <si>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</si>
  <si>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</si>
  <si>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</si>
  <si>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</si>
  <si>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</si>
  <si>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</si>
  <si>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</si>
  <si>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</si>
  <si>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</si>
  <si>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</si>
  <si>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</si>
  <si>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</si>
  <si>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</si>
  <si>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</si>
  <si>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</si>
  <si>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</si>
  <si>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</si>
  <si>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</si>
  <si>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</si>
  <si>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</si>
  <si>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</si>
  <si>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</si>
  <si>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</si>
  <si>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</si>
  <si>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</si>
  <si>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</si>
  <si>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</si>
  <si>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</si>
  <si>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</si>
  <si>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</si>
  <si>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</si>
  <si>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</si>
  <si>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</si>
  <si>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</si>
  <si>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</si>
  <si>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</si>
  <si>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</si>
  <si>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</si>
  <si>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</si>
  <si>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</si>
  <si>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</si>
  <si>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</si>
  <si>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</si>
  <si>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</si>
  <si>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</si>
  <si>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</si>
  <si>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</si>
  <si>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</si>
  <si>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</si>
  <si>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</si>
  <si>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</si>
  <si>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</si>
  <si>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</si>
  <si>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</si>
  <si>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</si>
  <si>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</si>
  <si>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</si>
  <si>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</si>
  <si>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</si>
  <si>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</si>
  <si>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</si>
  <si>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</si>
  <si>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</si>
  <si>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</si>
  <si>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</si>
  <si>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</si>
  <si>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</si>
  <si>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</si>
  <si>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</si>
  <si>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</si>
  <si>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</si>
  <si>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</si>
  <si>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</si>
  <si>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</si>
  <si>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</si>
  <si>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</si>
  <si>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</si>
  <si>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</si>
  <si>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</si>
  <si>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</si>
  <si>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</si>
  <si>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</si>
  <si>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</si>
  <si>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</si>
  <si>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</si>
  <si>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</si>
  <si>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</si>
  <si>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</si>
  <si>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</si>
  <si>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</si>
  <si>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</si>
  <si>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</si>
  <si>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</si>
  <si>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</si>
  <si>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</si>
  <si>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</si>
  <si>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</si>
  <si>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</si>
  <si>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</si>
  <si>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</si>
  <si>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</si>
  <si>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</si>
  <si>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</si>
  <si>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</si>
  <si>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</si>
  <si>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</si>
  <si>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</si>
  <si>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</si>
  <si>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</si>
  <si>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</si>
  <si>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</si>
  <si>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</si>
  <si>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</si>
  <si>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</si>
  <si>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</si>
  <si>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</si>
  <si>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</si>
  <si>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</si>
  <si>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</si>
  <si>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</si>
  <si>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</si>
  <si>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</si>
  <si>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</si>
  <si>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</si>
  <si>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</si>
  <si>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</si>
  <si>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</si>
  <si>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</si>
  <si>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</si>
  <si>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</si>
  <si>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</si>
  <si>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</si>
  <si>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</si>
  <si>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</si>
  <si>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</si>
  <si>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</si>
  <si>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</si>
  <si>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</si>
  <si>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</si>
  <si>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</si>
  <si>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</si>
  <si>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</si>
  <si>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</si>
  <si>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</si>
  <si>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</si>
  <si>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</si>
  <si>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</si>
  <si>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</si>
  <si>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</si>
  <si>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</si>
  <si>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</si>
  <si>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</si>
  <si>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</si>
  <si>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</si>
  <si>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</si>
  <si>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</si>
  <si>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</si>
  <si>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</si>
  <si>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</si>
  <si>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</si>
  <si>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</si>
  <si>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</si>
  <si>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</si>
  <si>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</si>
  <si>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</si>
  <si>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</si>
  <si>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</si>
  <si>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</si>
  <si>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</si>
  <si>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</si>
  <si>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</si>
  <si>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</si>
  <si>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</si>
  <si>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</si>
  <si>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</si>
  <si>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</si>
  <si>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</si>
  <si>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</si>
  <si>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</si>
  <si>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</si>
  <si>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</si>
  <si>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</si>
  <si>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</si>
  <si>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</si>
  <si>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</si>
  <si>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</si>
  <si>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</si>
  <si>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</si>
  <si>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</si>
  <si>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</si>
  <si>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</si>
  <si>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</si>
  <si>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</si>
  <si>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</si>
  <si>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</si>
  <si>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</si>
  <si>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</si>
  <si>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</si>
  <si>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</si>
  <si>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</si>
  <si>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</si>
  <si>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</si>
  <si>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</si>
  <si>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</si>
  <si>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</si>
  <si>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</si>
  <si>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</si>
  <si>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</si>
  <si>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</si>
  <si>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</si>
  <si>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</si>
  <si>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</si>
  <si>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</si>
  <si>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</si>
  <si>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</si>
  <si>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</si>
  <si>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</si>
  <si>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</si>
  <si>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</si>
  <si>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</si>
  <si>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</si>
  <si>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</si>
  <si>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</si>
  <si>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</si>
  <si>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</si>
  <si>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</si>
  <si>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</si>
  <si>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</si>
  <si>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</si>
  <si>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</si>
  <si>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</si>
  <si>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</si>
  <si>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</si>
  <si>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</si>
  <si>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</si>
  <si>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</si>
  <si>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</si>
  <si>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</si>
  <si>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</si>
  <si>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</si>
  <si>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</si>
  <si>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</si>
  <si>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</si>
  <si>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</si>
  <si>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</si>
  <si>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</si>
  <si>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</si>
  <si>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</si>
  <si>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</si>
  <si>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</si>
  <si>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</si>
  <si>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</si>
  <si>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</si>
  <si>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</si>
  <si>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</si>
  <si>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</si>
  <si>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</si>
  <si>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</si>
  <si>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</si>
  <si>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</si>
  <si>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</si>
  <si>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</si>
  <si>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</si>
  <si>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</si>
  <si>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</si>
  <si>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</si>
  <si>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</si>
  <si>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</si>
  <si>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</si>
  <si>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</si>
  <si>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</si>
  <si>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</si>
  <si>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</si>
  <si>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</si>
  <si>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</si>
  <si>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</si>
  <si>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</si>
  <si>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</si>
  <si>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</si>
  <si>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</si>
  <si>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</si>
  <si>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</si>
  <si>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</si>
  <si>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</si>
  <si>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</si>
  <si>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</si>
  <si>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</si>
  <si>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</si>
  <si>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</si>
  <si>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</si>
  <si>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</si>
  <si>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</si>
  <si>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</si>
  <si>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</si>
  <si>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</si>
  <si>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</si>
  <si>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</si>
  <si>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</si>
  <si>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</si>
  <si>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</si>
  <si>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</si>
  <si>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</si>
  <si>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</si>
  <si>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</si>
  <si>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</si>
  <si>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</si>
  <si>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</si>
  <si>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</si>
  <si>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</si>
  <si>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</si>
  <si>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</si>
  <si>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</si>
  <si>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</si>
  <si>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</si>
  <si>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</si>
  <si>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</si>
  <si>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</si>
  <si>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</si>
  <si>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</si>
  <si>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</si>
  <si>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</si>
  <si>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</si>
  <si>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</si>
  <si>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</si>
  <si>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</si>
  <si>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</si>
  <si>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</si>
  <si>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</si>
  <si>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</si>
  <si>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</si>
  <si>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</si>
  <si>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</si>
  <si>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</si>
  <si>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</si>
  <si>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</si>
  <si>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</si>
  <si>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</si>
  <si>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</si>
  <si>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</si>
  <si>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</si>
  <si>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</si>
  <si>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</si>
  <si>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</si>
  <si>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</si>
  <si>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</si>
  <si>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</si>
  <si>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</si>
  <si>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</si>
  <si>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</si>
  <si>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</si>
  <si>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</si>
  <si>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</si>
  <si>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</si>
  <si>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</si>
  <si>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</si>
  <si>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</si>
  <si>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</si>
  <si>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</si>
  <si>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</si>
  <si>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</si>
  <si>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</si>
  <si>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</si>
  <si>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</si>
  <si>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</si>
  <si>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</si>
  <si>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</si>
  <si>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</si>
  <si>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</si>
  <si>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</si>
  <si>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</si>
  <si>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</si>
  <si>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</si>
  <si>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</si>
  <si>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</si>
  <si>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</si>
  <si>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</si>
  <si>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</si>
  <si>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</si>
  <si>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</si>
  <si>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</si>
  <si>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</si>
  <si>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</si>
  <si>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</si>
  <si>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</si>
  <si>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</si>
  <si>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</si>
  <si>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</si>
  <si>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</si>
  <si>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</si>
  <si>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</si>
  <si>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</si>
  <si>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</si>
  <si>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</si>
  <si>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</si>
  <si>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</si>
  <si>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</si>
  <si>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</si>
  <si>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</si>
  <si>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</si>
  <si>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</si>
  <si>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</si>
  <si>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</si>
  <si>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</si>
  <si>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</si>
  <si>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</si>
  <si>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</si>
  <si>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</si>
  <si>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</si>
  <si>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</si>
  <si>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</si>
  <si>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</si>
  <si>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</si>
  <si>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</si>
  <si>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</si>
  <si>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</si>
  <si>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</si>
  <si>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</si>
  <si>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</si>
  <si>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</si>
  <si>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</si>
  <si>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</si>
  <si>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</si>
  <si>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</si>
  <si>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</si>
  <si>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</si>
  <si>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</si>
  <si>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</si>
  <si>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</si>
  <si>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</si>
  <si>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</si>
  <si>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</si>
  <si>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</si>
  <si>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</si>
  <si>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</si>
  <si>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</si>
  <si>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</si>
  <si>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</si>
  <si>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</si>
  <si>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</si>
  <si>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</si>
  <si>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</si>
  <si>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</si>
  <si>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</si>
  <si>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</si>
  <si>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</si>
  <si>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</si>
  <si>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</si>
  <si>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</si>
  <si>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</si>
  <si>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</si>
  <si>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</si>
  <si>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</si>
  <si>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</si>
  <si>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</si>
  <si>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</si>
  <si>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</si>
  <si>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</si>
  <si>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</si>
  <si>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</si>
  <si>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</si>
  <si>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</si>
  <si>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</si>
  <si>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</si>
  <si>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</si>
  <si>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</si>
  <si>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</si>
  <si>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</si>
  <si>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</si>
  <si>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</si>
  <si>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</si>
  <si>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</si>
  <si>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</si>
  <si>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</si>
  <si>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</si>
  <si>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</si>
  <si>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</si>
  <si>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</si>
  <si>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</si>
  <si>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</si>
  <si>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</si>
  <si>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</si>
  <si>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</si>
  <si>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</si>
  <si>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</si>
  <si>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</si>
  <si>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</si>
  <si>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</si>
  <si>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</si>
  <si>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</si>
  <si>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</si>
  <si>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</si>
  <si>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</si>
  <si>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</si>
  <si>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</si>
  <si>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</si>
  <si>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</si>
  <si>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</si>
  <si>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</si>
  <si>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</si>
  <si>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</si>
  <si>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</si>
  <si>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</si>
  <si>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</si>
  <si>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</si>
  <si>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</si>
  <si>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</si>
  <si>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</si>
  <si>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</si>
  <si>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</si>
  <si>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</si>
  <si>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</si>
  <si>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</si>
  <si>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</si>
  <si>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</si>
  <si>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</si>
  <si>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</si>
  <si>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</si>
  <si>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</si>
  <si>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</si>
  <si>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</si>
  <si>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</si>
  <si>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</si>
  <si>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</si>
  <si>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</si>
  <si>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</si>
  <si>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</si>
  <si>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</si>
  <si>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</si>
  <si>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</si>
  <si>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</si>
  <si>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</si>
  <si>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</si>
  <si>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</si>
  <si>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</si>
  <si>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</si>
  <si>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</si>
  <si>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</si>
  <si>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</si>
  <si>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</si>
  <si>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</si>
  <si>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</si>
  <si>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</si>
  <si>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</si>
  <si>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</si>
  <si>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</si>
  <si>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</si>
  <si>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</si>
  <si>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</si>
  <si>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</si>
  <si>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</si>
  <si>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</si>
  <si>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</si>
  <si>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</si>
  <si>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</si>
  <si>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</si>
  <si>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</si>
  <si>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</si>
  <si>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</si>
  <si>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</si>
  <si>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</si>
  <si>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</si>
  <si>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Leo Blackmon Jr.</t>
  </si>
  <si>
    <t>N Kingshighway Blvd &amp; Highland Ave</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</si>
  <si>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</si>
  <si>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</si>
  <si>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</si>
  <si>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</si>
  <si>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</si>
  <si>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</si>
  <si>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</si>
  <si>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</si>
  <si>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</si>
  <si>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</si>
  <si>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</si>
  <si>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</si>
  <si>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</si>
  <si>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</si>
  <si>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</si>
  <si>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</si>
  <si>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</si>
  <si>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</si>
  <si>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</si>
  <si>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</si>
  <si>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</si>
  <si>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</si>
  <si>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</si>
  <si>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</si>
  <si>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</si>
  <si>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</si>
  <si>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</si>
  <si>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</si>
  <si>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</si>
  <si>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</si>
  <si>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</si>
  <si>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</si>
  <si>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</si>
  <si>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</si>
  <si>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</si>
  <si>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</si>
  <si>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</si>
  <si>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</si>
  <si>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</si>
  <si>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</si>
  <si>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</si>
  <si>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</si>
  <si>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</si>
  <si>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</si>
  <si>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</si>
  <si>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</si>
  <si>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</si>
  <si>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</si>
  <si>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</si>
  <si>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</si>
  <si>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</si>
  <si>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</si>
  <si>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</si>
  <si>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</si>
  <si>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</si>
  <si>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</si>
  <si>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</si>
  <si>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</si>
  <si>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</si>
  <si>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</si>
  <si>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</si>
  <si>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</si>
  <si>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</si>
  <si>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</si>
  <si>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</si>
  <si>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</si>
  <si>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</si>
  <si>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</si>
  <si>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</si>
  <si>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</si>
  <si>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</si>
  <si>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</si>
  <si>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</si>
  <si>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</si>
  <si>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</si>
  <si>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</si>
  <si>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</si>
  <si>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</si>
  <si>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</si>
  <si>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</si>
  <si>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</si>
  <si>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</si>
  <si>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</si>
  <si>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</si>
  <si>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</si>
  <si>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</si>
  <si>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</si>
  <si>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</si>
  <si>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</si>
  <si>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</si>
  <si>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</si>
  <si>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</si>
  <si>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</si>
  <si>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</si>
  <si>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</si>
  <si>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</si>
  <si>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</si>
  <si>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</si>
  <si>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</si>
  <si>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</si>
  <si>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</si>
  <si>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</si>
  <si>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</si>
  <si>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</si>
  <si>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</si>
  <si>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</si>
  <si>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</si>
  <si>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</si>
  <si>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</si>
  <si>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</si>
  <si>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</si>
  <si>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</si>
  <si>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</si>
  <si>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</si>
  <si>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</si>
  <si>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</si>
  <si>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</si>
  <si>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</si>
  <si>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</si>
  <si>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</si>
  <si>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</si>
  <si>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</si>
  <si>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</si>
  <si>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</si>
  <si>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</si>
  <si>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</si>
  <si>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</si>
  <si>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</si>
  <si>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</si>
  <si>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</si>
  <si>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</si>
  <si>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</si>
  <si>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</si>
  <si>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</si>
  <si>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</si>
  <si>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</si>
  <si>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</si>
  <si>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</si>
  <si>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</si>
  <si>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</si>
  <si>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</si>
  <si>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</si>
  <si>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</si>
  <si>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</si>
  <si>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</si>
  <si>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</si>
  <si>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</si>
  <si>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</si>
  <si>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</si>
  <si>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</si>
  <si>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</si>
  <si>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</si>
  <si>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</si>
  <si>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</si>
  <si>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</si>
  <si>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</si>
  <si>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</si>
  <si>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</si>
  <si>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</si>
  <si>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</si>
  <si>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</si>
  <si>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</si>
  <si>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</si>
  <si>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</si>
  <si>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</si>
  <si>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</si>
  <si>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</si>
  <si>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</si>
  <si>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</si>
  <si>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</si>
  <si>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</si>
  <si>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</si>
  <si>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</si>
  <si>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</si>
  <si>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</si>
  <si>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</si>
  <si>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</si>
  <si>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</si>
  <si>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</si>
  <si>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</si>
  <si>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</si>
  <si>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</si>
  <si>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</si>
  <si>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</si>
  <si>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</si>
  <si>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</si>
  <si>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</si>
  <si>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</si>
  <si>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</si>
  <si>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</si>
  <si>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</si>
  <si>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</si>
  <si>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</si>
  <si>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</si>
  <si>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</si>
  <si>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</si>
  <si>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</si>
  <si>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</si>
  <si>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</si>
  <si>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</si>
  <si>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</si>
  <si>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</si>
  <si>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</si>
  <si>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</si>
  <si>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</si>
  <si>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</si>
  <si>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</si>
  <si>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</si>
  <si>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</si>
  <si>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</si>
  <si>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</si>
  <si>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</si>
  <si>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</si>
  <si>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</si>
  <si>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</si>
  <si>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</si>
  <si>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</si>
  <si>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</si>
  <si>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</si>
  <si>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</si>
  <si>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</si>
  <si>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</si>
  <si>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</si>
  <si>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</si>
  <si>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</si>
  <si>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</si>
  <si>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</si>
  <si>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</si>
  <si>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</si>
  <si>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</si>
  <si>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</si>
  <si>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</si>
  <si>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</si>
  <si>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</si>
  <si>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</si>
  <si>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</si>
  <si>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</si>
  <si>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</si>
  <si>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</si>
  <si>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</si>
  <si>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</si>
  <si>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</si>
  <si>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</si>
  <si>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</si>
  <si>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</si>
  <si>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</si>
  <si>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</si>
  <si>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</si>
  <si>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</si>
  <si>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</si>
  <si>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</si>
  <si>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</si>
  <si>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</si>
  <si>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</si>
  <si>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</si>
  <si>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</si>
  <si>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</si>
  <si>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</si>
  <si>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</si>
  <si>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</si>
  <si>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</si>
  <si>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</si>
  <si>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</si>
  <si>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</si>
  <si>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</si>
  <si>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</si>
  <si>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</si>
  <si>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</si>
  <si>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</si>
  <si>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</si>
  <si>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</si>
  <si>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</si>
  <si>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</si>
  <si>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</si>
  <si>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</si>
  <si>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</si>
  <si>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</si>
  <si>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</si>
  <si>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</si>
  <si>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</si>
  <si>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</si>
  <si>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</si>
  <si>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</si>
  <si>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</si>
  <si>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</si>
  <si>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</si>
  <si>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</si>
  <si>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</si>
  <si>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</si>
  <si>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</si>
  <si>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</si>
  <si>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</si>
  <si>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</si>
  <si>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</si>
  <si>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</si>
  <si>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</si>
  <si>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</si>
  <si>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</si>
  <si>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</si>
  <si>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</si>
  <si>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</si>
  <si>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</si>
  <si>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</si>
  <si>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</si>
  <si>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</si>
  <si>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</si>
  <si>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</si>
  <si>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</si>
  <si>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</si>
  <si>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</si>
  <si>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</si>
  <si>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</si>
  <si>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</si>
  <si>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</si>
  <si>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</si>
  <si>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</si>
  <si>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</si>
  <si>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</si>
  <si>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</si>
  <si>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</si>
  <si>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</si>
  <si>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</si>
  <si>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</si>
  <si>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</si>
  <si>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</si>
  <si>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</si>
  <si>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</si>
  <si>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</si>
  <si>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</si>
  <si>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</si>
  <si>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</si>
  <si>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</si>
  <si>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</si>
  <si>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</si>
  <si>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</si>
  <si>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</si>
  <si>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</si>
  <si>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</si>
  <si>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</si>
  <si>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</si>
  <si>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</si>
  <si>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</si>
  <si>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</si>
  <si>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</si>
  <si>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</si>
  <si>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</si>
  <si>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</si>
  <si>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</si>
  <si>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</si>
  <si>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</si>
  <si>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</si>
  <si>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</si>
  <si>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</si>
  <si>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</si>
  <si>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</si>
  <si>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</si>
  <si>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</si>
  <si>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</si>
  <si>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</si>
  <si>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</si>
  <si>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</si>
  <si>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</si>
  <si>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</si>
  <si>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</si>
  <si>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</si>
  <si>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</si>
  <si>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</si>
  <si>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</si>
  <si>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</si>
  <si>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</si>
  <si>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</si>
  <si>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</si>
  <si>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</si>
  <si>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</si>
  <si>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</si>
  <si>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</si>
  <si>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</si>
  <si>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</si>
  <si>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</si>
  <si>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</si>
  <si>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</si>
  <si>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</si>
  <si>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</si>
  <si>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</si>
  <si>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</si>
  <si>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</si>
  <si>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</si>
  <si>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</si>
  <si>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</si>
  <si>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</si>
  <si>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</si>
  <si>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</si>
  <si>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</si>
  <si>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</si>
  <si>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</si>
  <si>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</si>
  <si>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</si>
  <si>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</si>
  <si>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</si>
  <si>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</si>
  <si>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</si>
  <si>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</si>
  <si>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</si>
  <si>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</si>
  <si>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</si>
  <si>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</si>
  <si>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</si>
  <si>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</si>
  <si>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</si>
  <si>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</si>
  <si>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</si>
  <si>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</si>
  <si>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</si>
  <si>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</si>
  <si>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</si>
  <si>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</si>
  <si>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</si>
  <si>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</si>
  <si>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</si>
  <si>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</si>
  <si>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</si>
  <si>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</si>
  <si>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</si>
  <si>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</si>
  <si>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</si>
  <si>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</si>
  <si>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</si>
  <si>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</si>
  <si>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</si>
  <si>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</si>
  <si>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</si>
  <si>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</si>
  <si>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</si>
  <si>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</si>
  <si>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</si>
  <si>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</si>
  <si>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</si>
  <si>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</si>
  <si>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</si>
  <si>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</si>
  <si>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</si>
  <si>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</si>
  <si>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</si>
  <si>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</si>
  <si>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</si>
  <si>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</si>
  <si>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</si>
  <si>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</si>
  <si>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</si>
  <si>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</si>
  <si>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</si>
  <si>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</si>
  <si>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</si>
  <si>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</si>
  <si>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</si>
  <si>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</si>
  <si>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</si>
  <si>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</si>
  <si>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</si>
  <si>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</si>
  <si>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</si>
  <si>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</si>
  <si>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</si>
  <si>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</si>
  <si>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</si>
  <si>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</si>
  <si>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</si>
  <si>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</si>
  <si>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</si>
  <si>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</si>
  <si>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</si>
  <si>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</si>
  <si>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</si>
  <si>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</si>
  <si>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</si>
  <si>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</si>
  <si>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</si>
  <si>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</si>
  <si>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</si>
  <si>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</si>
  <si>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</si>
  <si>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</si>
  <si>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</si>
  <si>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</si>
  <si>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</si>
  <si>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</si>
  <si>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</si>
  <si>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</si>
  <si>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</si>
  <si>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</si>
  <si>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</si>
  <si>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</si>
  <si>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</si>
  <si>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</si>
  <si>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</si>
  <si>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</si>
  <si>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</si>
  <si>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</si>
  <si>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</si>
  <si>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</si>
  <si>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</si>
  <si>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</si>
  <si>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</si>
  <si>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</si>
  <si>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</si>
  <si>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</si>
  <si>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</si>
  <si>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</si>
  <si>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</si>
  <si>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</si>
  <si>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</si>
  <si>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</si>
  <si>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</si>
  <si>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</si>
  <si>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</si>
  <si>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</si>
  <si>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</si>
  <si>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</si>
  <si>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</si>
  <si>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</si>
  <si>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</si>
  <si>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</si>
  <si>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</si>
  <si>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</si>
  <si>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</si>
  <si>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</si>
  <si>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</si>
  <si>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</si>
  <si>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</si>
  <si>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</si>
  <si>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</si>
  <si>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</si>
  <si>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</si>
  <si>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</si>
  <si>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</si>
  <si>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</si>
  <si>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</si>
  <si>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</si>
  <si>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</si>
  <si>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</si>
  <si>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</si>
  <si>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</si>
  <si>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</si>
  <si>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</si>
  <si>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</si>
  <si>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</si>
  <si>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</si>
  <si>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</si>
  <si>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</si>
  <si>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</si>
  <si>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</si>
  <si>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</si>
  <si>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</si>
  <si>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</si>
  <si>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</si>
  <si>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</si>
  <si>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</si>
  <si>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</si>
  <si>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</si>
  <si>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</si>
  <si>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</si>
  <si>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</si>
  <si>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</si>
  <si>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</si>
  <si>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</si>
  <si>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</si>
  <si>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</si>
  <si>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</si>
  <si>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</si>
  <si>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</si>
  <si>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</si>
  <si>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</si>
  <si>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</si>
  <si>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</si>
  <si>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</si>
  <si>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</si>
  <si>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</si>
  <si>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</si>
  <si>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</si>
  <si>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</si>
  <si>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</si>
  <si>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</si>
  <si>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</si>
  <si>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</si>
  <si>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</si>
  <si>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</si>
  <si>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</si>
  <si>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</si>
  <si>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</si>
  <si>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</si>
  <si>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</si>
  <si>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</si>
  <si>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</si>
  <si>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</si>
  <si>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</si>
  <si>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</si>
  <si>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</si>
  <si>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</si>
  <si>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</si>
  <si>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</si>
  <si>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</si>
  <si>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</si>
  <si>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</si>
  <si>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</si>
  <si>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</si>
  <si>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</si>
  <si>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</si>
  <si>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</si>
  <si>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</si>
  <si>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</si>
  <si>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</si>
  <si>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</si>
  <si>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</si>
  <si>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</si>
  <si>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</si>
  <si>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</si>
  <si>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</si>
  <si>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</si>
  <si>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</si>
  <si>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</si>
  <si>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</si>
  <si>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</si>
  <si>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</si>
  <si>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</si>
  <si>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</si>
  <si>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</si>
  <si>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</si>
  <si>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</si>
  <si>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</si>
  <si>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</si>
  <si>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</si>
  <si>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</si>
  <si>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</si>
  <si>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</si>
  <si>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</si>
  <si>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</si>
  <si>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</si>
  <si>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</si>
  <si>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</si>
  <si>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</si>
  <si>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</si>
  <si>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</si>
  <si>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</si>
  <si>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</si>
  <si>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</si>
  <si>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</si>
  <si>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</si>
  <si>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</si>
  <si>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</si>
  <si>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</si>
  <si>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</si>
  <si>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</si>
  <si>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</si>
  <si>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</si>
  <si>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</si>
  <si>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</si>
  <si>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</si>
  <si>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</si>
  <si>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</si>
  <si>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</si>
  <si>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</si>
  <si>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</si>
  <si>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</si>
  <si>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</si>
  <si>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</si>
  <si>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</si>
  <si>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</si>
  <si>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</si>
  <si>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</si>
  <si>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</si>
  <si>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</si>
  <si>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</si>
  <si>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</si>
  <si>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</si>
  <si>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</si>
  <si>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</si>
  <si>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</si>
  <si>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</si>
  <si>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</si>
  <si>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</si>
  <si>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</si>
  <si>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</si>
  <si>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</si>
  <si>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</si>
  <si>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</si>
  <si>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</si>
  <si>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</si>
  <si>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</si>
  <si>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</si>
  <si>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</si>
  <si>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</si>
  <si>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</si>
  <si>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</si>
  <si>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</si>
  <si>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</si>
  <si>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</si>
  <si>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</si>
  <si>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</si>
  <si>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</si>
  <si>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</si>
  <si>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</si>
  <si>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</si>
  <si>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</si>
  <si>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</si>
  <si>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</si>
  <si>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</si>
  <si>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</si>
  <si>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</si>
  <si>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</si>
  <si>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</si>
  <si>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</si>
  <si>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</si>
  <si>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</si>
  <si>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</si>
  <si>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</si>
  <si>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</si>
  <si>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</si>
  <si>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</si>
  <si>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</si>
  <si>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</si>
  <si>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</si>
  <si>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</si>
  <si>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</si>
  <si>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</si>
  <si>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</si>
  <si>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</si>
  <si>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</si>
  <si>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</si>
  <si>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</si>
  <si>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</si>
  <si>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</si>
  <si>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</si>
  <si>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</si>
  <si>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</si>
  <si>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</si>
  <si>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</si>
  <si>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</si>
  <si>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</si>
  <si>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</si>
  <si>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</si>
  <si>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</si>
  <si>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</si>
  <si>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</si>
  <si>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</si>
  <si>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</si>
  <si>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</si>
  <si>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</si>
  <si>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</si>
  <si>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</si>
  <si>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</si>
  <si>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</si>
  <si>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</si>
  <si>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</si>
  <si>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</si>
  <si>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</si>
  <si>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</si>
  <si>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</si>
  <si>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</si>
  <si>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</si>
  <si>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</si>
  <si>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</si>
  <si>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</si>
  <si>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</si>
  <si>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</si>
  <si>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</si>
  <si>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</si>
  <si>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</si>
  <si>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</si>
  <si>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</si>
  <si>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</si>
  <si>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</si>
  <si>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</si>
  <si>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</si>
  <si>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</si>
  <si>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</si>
  <si>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</si>
  <si>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</si>
  <si>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</si>
  <si>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</si>
  <si>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</si>
  <si>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</si>
  <si>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</si>
  <si>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</si>
  <si>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</si>
  <si>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</si>
  <si>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</si>
  <si>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</si>
  <si>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</si>
  <si>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</si>
  <si>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</si>
  <si>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</si>
  <si>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</si>
  <si>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</si>
  <si>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</si>
  <si>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</si>
  <si>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</si>
  <si>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</si>
  <si>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</si>
  <si>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</si>
  <si>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</si>
  <si>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</si>
  <si>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</si>
  <si>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</si>
  <si>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</si>
  <si>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</si>
  <si>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</si>
  <si>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</si>
  <si>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</si>
  <si>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</si>
  <si>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</si>
  <si>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</si>
  <si>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</si>
  <si>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</si>
  <si>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</si>
  <si>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</si>
  <si>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</si>
  <si>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</si>
  <si>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</si>
  <si>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</si>
  <si>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</si>
  <si>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</si>
  <si>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</si>
  <si>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</si>
  <si>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</si>
  <si>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</si>
  <si>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</si>
  <si>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</si>
  <si>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</si>
  <si>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</si>
  <si>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</si>
  <si>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</si>
  <si>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</si>
  <si>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</si>
  <si>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</si>
  <si>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</si>
  <si>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</si>
  <si>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</si>
  <si>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</si>
  <si>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</si>
  <si>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</si>
  <si>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</si>
  <si>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</si>
  <si>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</si>
  <si>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</si>
  <si>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</si>
  <si>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</si>
  <si>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</si>
  <si>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</si>
  <si>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</si>
  <si>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</si>
  <si>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</si>
  <si>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</si>
  <si>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</si>
  <si>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</si>
  <si>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</si>
  <si>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</si>
  <si>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</si>
  <si>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</si>
  <si>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</si>
  <si>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</si>
  <si>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</si>
  <si>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</si>
  <si>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</si>
  <si>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</si>
  <si>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</si>
  <si>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</si>
  <si>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</si>
  <si>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</si>
  <si>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</si>
  <si>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</si>
  <si>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</si>
  <si>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</si>
  <si>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</si>
  <si>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</si>
  <si>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</si>
  <si>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</si>
  <si>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</si>
  <si>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</si>
  <si>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</si>
  <si>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</si>
  <si>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</si>
  <si>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</si>
  <si>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</si>
  <si>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</si>
  <si>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</si>
  <si>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</si>
  <si>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</si>
  <si>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</si>
  <si>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</si>
  <si>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</si>
  <si>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</si>
  <si>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</si>
  <si>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</si>
  <si>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</si>
  <si>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</si>
  <si>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</si>
  <si>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</si>
  <si>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</si>
  <si>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</si>
  <si>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</si>
  <si>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</si>
  <si>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</si>
  <si>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</si>
  <si>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</si>
  <si>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</si>
  <si>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</si>
  <si>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</si>
  <si>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</si>
  <si>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</si>
  <si>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</si>
  <si>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</si>
  <si>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</si>
  <si>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</si>
  <si>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</si>
  <si>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</si>
  <si>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</si>
  <si>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</si>
  <si>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</si>
  <si>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</si>
  <si>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</si>
  <si>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</si>
  <si>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</si>
  <si>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</si>
  <si>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</si>
  <si>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</si>
  <si>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</si>
  <si>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</si>
  <si>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</si>
  <si>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</si>
  <si>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</si>
  <si>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</si>
  <si>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</si>
  <si>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</si>
  <si>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</si>
  <si>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</si>
  <si>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</si>
  <si>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</si>
  <si>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</si>
  <si>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</si>
  <si>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</si>
  <si>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</si>
  <si>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</si>
  <si>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</si>
  <si>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</si>
  <si>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</si>
  <si>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</si>
  <si>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</si>
  <si>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</si>
  <si>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</si>
  <si>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</si>
  <si>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</si>
  <si>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</si>
  <si>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</si>
  <si>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</si>
  <si>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</si>
  <si>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</si>
  <si>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</si>
  <si>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</si>
  <si>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</si>
  <si>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</si>
  <si>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</si>
  <si>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</si>
  <si>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</si>
  <si>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</si>
  <si>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</si>
  <si>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</si>
  <si>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</si>
  <si>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</si>
  <si>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</si>
  <si>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</si>
  <si>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</si>
  <si>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</si>
  <si>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</si>
  <si>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</si>
  <si>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</si>
  <si>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</si>
  <si>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</si>
  <si>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</si>
  <si>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</si>
  <si>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</si>
  <si>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</si>
  <si>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</si>
  <si>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</si>
  <si>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</si>
  <si>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</si>
  <si>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</si>
  <si>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</si>
  <si>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</si>
  <si>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</si>
  <si>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</si>
  <si>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</si>
  <si>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</si>
  <si>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</si>
  <si>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</si>
  <si>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</si>
  <si>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</si>
  <si>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</si>
  <si>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</si>
  <si>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</si>
  <si>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</si>
  <si>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</si>
  <si>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</si>
  <si>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</si>
  <si>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</si>
  <si>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</si>
  <si>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</si>
  <si>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</si>
  <si>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</si>
  <si>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</si>
  <si>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</si>
  <si>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</si>
  <si>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</si>
  <si>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</si>
  <si>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</si>
  <si>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</si>
  <si>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</si>
  <si>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</si>
  <si>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</si>
  <si>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</si>
  <si>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</si>
  <si>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</si>
  <si>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</si>
  <si>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</si>
  <si>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</si>
  <si>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</si>
  <si>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</si>
  <si>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</si>
  <si>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</si>
  <si>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</si>
  <si>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</si>
  <si>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</si>
  <si>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</si>
  <si>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</si>
  <si>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</si>
  <si>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</si>
  <si>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</si>
  <si>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</si>
  <si>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</si>
  <si>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</si>
  <si>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</si>
  <si>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</si>
  <si>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</si>
  <si>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</si>
  <si>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</si>
  <si>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</si>
  <si>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</si>
  <si>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</si>
  <si>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</si>
  <si>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</si>
  <si>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</si>
  <si>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</si>
  <si>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</si>
  <si>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</si>
  <si>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</si>
  <si>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</si>
  <si>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</si>
  <si>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</si>
  <si>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</si>
  <si>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</si>
  <si>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</si>
  <si>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</si>
  <si>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</si>
  <si>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</si>
  <si>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</si>
  <si>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</si>
  <si>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</si>
  <si>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</si>
  <si>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</si>
  <si>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</si>
  <si>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</si>
  <si>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</si>
  <si>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</si>
  <si>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</si>
  <si>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</si>
  <si>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</si>
  <si>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</si>
  <si>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</si>
  <si>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</si>
  <si>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</si>
  <si>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</si>
  <si>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</si>
  <si>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</si>
  <si>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</si>
  <si>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</si>
  <si>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</si>
  <si>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</si>
  <si>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</si>
  <si>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</si>
  <si>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</si>
  <si>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</si>
  <si>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</si>
  <si>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</si>
  <si>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</si>
  <si>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</si>
  <si>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</si>
  <si>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</si>
  <si>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</si>
  <si>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</si>
  <si>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</si>
  <si>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</si>
  <si>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</si>
  <si>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</si>
  <si>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</si>
  <si>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</si>
  <si>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</si>
  <si>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</si>
  <si>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</si>
  <si>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</si>
  <si>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</si>
  <si>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</si>
  <si>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</si>
  <si>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</si>
  <si>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</si>
  <si>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</si>
  <si>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</si>
  <si>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</si>
  <si>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</si>
  <si>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</si>
  <si>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</si>
  <si>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</si>
  <si>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</si>
  <si>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</si>
  <si>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</si>
  <si>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</si>
  <si>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</si>
  <si>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</si>
  <si>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</si>
  <si>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</si>
  <si>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</si>
  <si>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</si>
  <si>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</si>
  <si>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</si>
  <si>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</si>
  <si>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</si>
  <si>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</si>
  <si>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</si>
  <si>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</si>
  <si>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</si>
  <si>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</si>
  <si>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</si>
  <si>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</si>
  <si>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</si>
  <si>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</si>
  <si>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</si>
  <si>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</si>
  <si>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</si>
  <si>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</si>
  <si>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</si>
  <si>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</si>
  <si>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</si>
  <si>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</si>
  <si>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</si>
  <si>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</si>
  <si>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</si>
  <si>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</si>
  <si>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</si>
  <si>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</si>
  <si>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</si>
  <si>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</si>
  <si>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</si>
  <si>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</si>
  <si>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</si>
  <si>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</si>
  <si>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</si>
  <si>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</si>
  <si>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</si>
  <si>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</si>
  <si>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</si>
  <si>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</si>
  <si>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</si>
  <si>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</si>
  <si>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</si>
  <si>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</si>
  <si>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</si>
  <si>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</si>
  <si>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</si>
  <si>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</si>
  <si>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</si>
  <si>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</si>
  <si>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</si>
  <si>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</si>
  <si>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</si>
  <si>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</si>
  <si>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</si>
  <si>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</si>
  <si>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</si>
  <si>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</si>
  <si>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</si>
  <si>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</si>
  <si>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</si>
  <si>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</si>
  <si>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</si>
  <si>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</si>
  <si>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</si>
  <si>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</si>
  <si>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</si>
  <si>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</si>
  <si>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</si>
  <si>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</si>
  <si>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</si>
  <si>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</si>
  <si>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</si>
  <si>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</si>
  <si>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</si>
  <si>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</si>
  <si>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</si>
  <si>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</si>
  <si>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</si>
  <si>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</si>
  <si>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</si>
  <si>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</si>
  <si>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</si>
  <si>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</si>
  <si>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</si>
  <si>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</si>
  <si>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</si>
  <si>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</si>
  <si>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</si>
  <si>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</si>
  <si>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</si>
  <si>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</si>
  <si>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</si>
  <si>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</si>
  <si>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</si>
  <si>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</si>
  <si>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</si>
  <si>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</si>
  <si>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</si>
  <si>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</si>
  <si>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</si>
  <si>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</si>
  <si>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</si>
  <si>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</si>
  <si>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</si>
  <si>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</si>
  <si>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</si>
  <si>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</si>
  <si>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</si>
  <si>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</si>
  <si>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</si>
  <si>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</si>
  <si>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</si>
  <si>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</si>
  <si>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</si>
  <si>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</si>
  <si>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</si>
  <si>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</si>
  <si>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</si>
  <si>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</si>
  <si>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</si>
  <si>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</si>
  <si>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</si>
  <si>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</si>
  <si>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</si>
  <si>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</si>
  <si>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</si>
  <si>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</si>
  <si>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</si>
  <si>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</si>
  <si>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</si>
  <si>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</si>
  <si>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</si>
  <si>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</si>
  <si>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</si>
  <si>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</si>
  <si>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</si>
  <si>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</si>
  <si>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</si>
  <si>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</si>
  <si>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</si>
  <si>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</si>
  <si>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</si>
  <si>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</si>
  <si>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</si>
  <si>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</si>
  <si>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</si>
  <si>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</si>
  <si>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</si>
  <si>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</si>
  <si>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</si>
  <si>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</si>
  <si>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</si>
  <si>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</si>
  <si>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</si>
  <si>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</si>
  <si>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</si>
  <si>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</si>
  <si>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</si>
  <si>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</si>
  <si>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</si>
  <si>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</si>
  <si>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</si>
  <si>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</si>
  <si>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</si>
  <si>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</si>
  <si>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</si>
  <si>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</si>
  <si>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</si>
  <si>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</si>
  <si>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</si>
  <si>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</si>
  <si>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</si>
  <si>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</si>
  <si>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</si>
  <si>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</si>
  <si>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</si>
  <si>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</si>
  <si>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</si>
  <si>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</si>
  <si>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</si>
  <si>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</si>
  <si>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</si>
  <si>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</si>
  <si>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</si>
  <si>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</si>
  <si>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</si>
  <si>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</si>
  <si>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</si>
  <si>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</si>
  <si>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</si>
  <si>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</si>
  <si>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</si>
  <si>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</si>
  <si>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</si>
  <si>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</si>
  <si>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</si>
  <si>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</si>
  <si>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</si>
  <si>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</si>
  <si>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</si>
  <si>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</si>
  <si>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</si>
  <si>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</si>
  <si>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</si>
  <si>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</si>
  <si>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</si>
  <si>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</si>
  <si>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</si>
  <si>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</si>
  <si>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</si>
  <si>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</si>
  <si>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</si>
  <si>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</si>
  <si>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</si>
  <si>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</si>
  <si>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</si>
  <si>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</si>
  <si>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</si>
  <si>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</si>
  <si>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</si>
  <si>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</si>
  <si>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</si>
  <si>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</si>
  <si>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</si>
  <si>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</si>
  <si>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</si>
  <si>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</si>
  <si>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</si>
  <si>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</si>
  <si>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</si>
  <si>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</si>
  <si>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</si>
  <si>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</si>
  <si>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</si>
  <si>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</si>
  <si>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</si>
  <si>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</si>
  <si>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</si>
  <si>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</si>
  <si>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</si>
  <si>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</si>
  <si>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</si>
  <si>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</si>
  <si>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</si>
  <si>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</si>
  <si>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</si>
  <si>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</si>
  <si>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</si>
  <si>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</si>
  <si>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</si>
  <si>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</si>
  <si>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</si>
  <si>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</si>
  <si>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</si>
  <si>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</si>
  <si>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</si>
  <si>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</si>
  <si>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</si>
  <si>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</si>
  <si>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</si>
  <si>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</si>
  <si>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</si>
  <si>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</si>
  <si>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</si>
  <si>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</si>
  <si>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</si>
  <si>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</si>
  <si>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</si>
  <si>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</si>
  <si>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</si>
  <si>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</si>
  <si>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</si>
  <si>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</si>
  <si>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</si>
  <si>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</si>
  <si>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</si>
  <si>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</si>
  <si>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</si>
  <si>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</si>
  <si>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</si>
  <si>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</si>
  <si>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</si>
  <si>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</si>
  <si>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</si>
  <si>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</si>
  <si>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</si>
  <si>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</si>
  <si>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</si>
  <si>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</si>
  <si>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</si>
  <si>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</si>
  <si>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</si>
  <si>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</si>
  <si>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</si>
  <si>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</si>
  <si>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</si>
  <si>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</si>
  <si>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</si>
  <si>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</si>
  <si>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</si>
  <si>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</si>
  <si>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</si>
  <si>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</si>
  <si>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</si>
  <si>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</si>
  <si>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</si>
  <si>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</si>
  <si>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</si>
  <si>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</si>
  <si>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</si>
  <si>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</si>
  <si>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</si>
  <si>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</si>
  <si>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</si>
  <si>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</si>
  <si>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</si>
  <si>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</si>
  <si>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</si>
  <si>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</si>
  <si>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</si>
  <si>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</si>
  <si>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</si>
  <si>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</si>
  <si>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</si>
  <si>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</si>
  <si>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</si>
  <si>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</si>
  <si>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</si>
  <si>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</si>
  <si>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</si>
  <si>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</si>
  <si>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</si>
  <si>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</si>
  <si>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</si>
  <si>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</si>
  <si>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</si>
  <si>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</si>
  <si>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</si>
  <si>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</si>
  <si>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</si>
  <si>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</si>
  <si>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</si>
  <si>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</si>
  <si>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</si>
  <si>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</si>
  <si>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</si>
  <si>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</si>
  <si>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</si>
  <si>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</si>
  <si>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</si>
  <si>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</si>
  <si>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</si>
  <si>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</si>
  <si>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</si>
  <si>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</si>
  <si>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</si>
  <si>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</si>
  <si>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</si>
  <si>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</si>
  <si>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</si>
  <si>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</si>
  <si>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</si>
  <si>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</si>
  <si>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</si>
  <si>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</si>
  <si>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</si>
  <si>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</si>
  <si>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</si>
  <si>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</si>
  <si>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</si>
  <si>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</si>
  <si>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</si>
  <si>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</si>
  <si>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</si>
  <si>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</si>
  <si>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</si>
  <si>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</si>
  <si>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</si>
  <si>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</si>
  <si>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</si>
  <si>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</si>
  <si>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</si>
  <si>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</si>
  <si>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</si>
  <si>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</si>
  <si>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</si>
  <si>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</si>
  <si>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</si>
  <si>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</si>
  <si>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</si>
  <si>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</si>
  <si>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</si>
  <si>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</si>
  <si>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</si>
  <si>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</si>
  <si>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</si>
  <si>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</si>
  <si>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</si>
  <si>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</si>
  <si>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</si>
  <si>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</si>
  <si>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</si>
  <si>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</si>
  <si>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</si>
  <si>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</si>
  <si>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</si>
  <si>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</si>
  <si>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</si>
  <si>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</si>
  <si>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</si>
  <si>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</si>
  <si>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</si>
  <si>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</si>
  <si>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</si>
  <si>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</si>
  <si>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</si>
  <si>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</si>
  <si>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</si>
  <si>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</si>
  <si>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</si>
  <si>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</si>
  <si>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</si>
  <si>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</si>
  <si>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</si>
  <si>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</si>
  <si>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</si>
  <si>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</si>
  <si>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</si>
  <si>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</si>
  <si>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</si>
  <si>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</si>
  <si>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</si>
  <si>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</si>
  <si>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</si>
  <si>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</si>
  <si>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</si>
  <si>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</si>
  <si>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</si>
  <si>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</si>
  <si>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</si>
  <si>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</si>
  <si>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</si>
  <si>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</si>
  <si>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</si>
  <si>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</si>
  <si>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</si>
  <si>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</si>
  <si>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</si>
  <si>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</si>
  <si>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</si>
  <si>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</si>
  <si>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</si>
  <si>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</si>
  <si>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</si>
  <si>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</si>
  <si>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</si>
  <si>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</si>
  <si>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</si>
  <si>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</si>
  <si>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</si>
  <si>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</si>
  <si>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</si>
  <si>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</si>
  <si>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</si>
  <si>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</si>
  <si>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</si>
  <si>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</si>
  <si>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</si>
  <si>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</si>
  <si>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</si>
  <si>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</si>
  <si>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</si>
  <si>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</si>
  <si>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</si>
  <si>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</si>
  <si>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</si>
  <si>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</si>
  <si>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</si>
  <si>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</si>
  <si>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</si>
  <si>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</si>
  <si>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</si>
  <si>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</si>
  <si>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</si>
  <si>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</si>
  <si>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</si>
  <si>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</si>
  <si>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</si>
  <si>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</si>
  <si>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</si>
  <si>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</si>
  <si>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</si>
  <si>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</si>
  <si>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</si>
  <si>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</si>
  <si>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</si>
  <si>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</si>
  <si>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</si>
  <si>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</si>
  <si>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</si>
  <si>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</si>
  <si>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</si>
  <si>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</si>
  <si>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</si>
  <si>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</si>
  <si>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</si>
  <si>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</si>
  <si>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</si>
  <si>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</si>
  <si>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</si>
  <si>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</si>
  <si>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</si>
  <si>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</si>
  <si>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</si>
  <si>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</si>
  <si>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</si>
  <si>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</si>
  <si>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</si>
  <si>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</si>
  <si>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</si>
  <si>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</si>
  <si>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</si>
  <si>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</si>
  <si>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</si>
  <si>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</si>
  <si>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</si>
  <si>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</si>
  <si>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</si>
  <si>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</si>
  <si>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</si>
  <si>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</si>
  <si>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</si>
  <si>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</si>
  <si>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</si>
  <si>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</si>
  <si>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</si>
  <si>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</si>
  <si>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</si>
  <si>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</si>
  <si>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</si>
  <si>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</si>
  <si>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</si>
  <si>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</si>
  <si>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</si>
  <si>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</si>
  <si>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</si>
  <si>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</si>
  <si>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</si>
  <si>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</si>
  <si>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</si>
  <si>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</si>
  <si>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</si>
  <si>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</si>
  <si>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</si>
  <si>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</si>
  <si>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</si>
  <si>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</si>
  <si>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</si>
  <si>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</si>
  <si>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</si>
  <si>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</si>
  <si>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</si>
  <si>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</si>
  <si>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</si>
  <si>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</si>
  <si>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</si>
  <si>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</si>
  <si>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</si>
  <si>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</si>
  <si>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</si>
  <si>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</si>
  <si>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</si>
  <si>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</si>
  <si>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</si>
  <si>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</si>
  <si>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</si>
  <si>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</si>
  <si>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</si>
  <si>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</si>
  <si>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</si>
  <si>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</si>
  <si>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</si>
  <si>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</si>
  <si>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</si>
  <si>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</si>
  <si>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</si>
  <si>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</si>
  <si>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</si>
  <si>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</si>
  <si>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</si>
  <si>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</si>
  <si>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</si>
  <si>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</si>
  <si>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</si>
  <si>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</si>
  <si>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</si>
  <si>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</si>
  <si>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</si>
  <si>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</si>
  <si>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</si>
  <si>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</si>
  <si>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</si>
  <si>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</si>
  <si>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</si>
  <si>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</si>
  <si>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</si>
  <si>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</si>
  <si>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</si>
  <si>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</si>
  <si>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</si>
  <si>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</si>
  <si>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</si>
  <si>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</si>
  <si>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</si>
  <si>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</si>
  <si>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</si>
  <si>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</si>
  <si>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</si>
  <si>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</si>
  <si>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</si>
  <si>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</si>
  <si>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</si>
  <si>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</si>
  <si>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</si>
  <si>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</si>
  <si>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</si>
  <si>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</si>
  <si>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</si>
  <si>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</si>
  <si>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</si>
  <si>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</si>
  <si>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</si>
  <si>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</si>
  <si>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</si>
  <si>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</si>
  <si>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</si>
  <si>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</si>
  <si>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</si>
  <si>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</si>
  <si>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</si>
  <si>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</si>
  <si>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</si>
  <si>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</si>
  <si>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</si>
  <si>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</si>
  <si>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</si>
  <si>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</si>
  <si>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</si>
  <si>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</si>
  <si>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</si>
  <si>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</si>
  <si>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</si>
  <si>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</si>
  <si>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</si>
  <si>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</si>
  <si>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</si>
  <si>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</si>
  <si>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</si>
  <si>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</si>
  <si>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</si>
  <si>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</si>
  <si>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</si>
  <si>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</si>
  <si>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</si>
  <si>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</si>
  <si>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</si>
  <si>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</si>
  <si>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</si>
  <si>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</si>
  <si>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</si>
  <si>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</si>
  <si>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</si>
  <si>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</si>
  <si>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</si>
  <si>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</si>
  <si>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</si>
  <si>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</si>
  <si>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</si>
  <si>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</si>
  <si>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</si>
  <si>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</si>
  <si>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</si>
  <si>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</si>
  <si>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</si>
  <si>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</si>
  <si>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</si>
  <si>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</si>
  <si>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</si>
  <si>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</si>
  <si>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</si>
  <si>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</si>
  <si>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</si>
  <si>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</si>
  <si>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</si>
  <si>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</si>
  <si>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</si>
  <si>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</si>
  <si>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</si>
  <si>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</si>
  <si>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</si>
  <si>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</si>
  <si>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</si>
  <si>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</si>
  <si>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</si>
  <si>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</si>
  <si>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</si>
  <si>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</si>
  <si>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</si>
  <si>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</si>
  <si>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</si>
  <si>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</si>
  <si>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</si>
  <si>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</si>
  <si>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</si>
  <si>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</si>
  <si>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</si>
  <si>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</si>
  <si>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</si>
  <si>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</si>
  <si>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</si>
  <si>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</si>
  <si>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</si>
  <si>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</si>
  <si>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</si>
  <si>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</si>
  <si>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</si>
  <si>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</si>
  <si>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</si>
  <si>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</si>
  <si>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</si>
  <si>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</si>
  <si>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</si>
  <si>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</si>
  <si>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</si>
  <si>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</si>
  <si>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</si>
  <si>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</si>
  <si>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</si>
  <si>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</si>
  <si>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</si>
  <si>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</si>
  <si>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</si>
  <si>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</si>
  <si>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</si>
  <si>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</si>
  <si>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</si>
  <si>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</si>
  <si>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</si>
  <si>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</si>
  <si>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</si>
  <si>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</si>
  <si>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</si>
  <si>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</si>
  <si>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</si>
  <si>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</si>
  <si>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</si>
  <si>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</si>
  <si>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</si>
  <si>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</si>
  <si>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</si>
  <si>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</si>
  <si>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</si>
  <si>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</si>
  <si>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</si>
  <si>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</si>
  <si>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</si>
  <si>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</si>
  <si>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</si>
  <si>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</si>
  <si>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</si>
  <si>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</si>
  <si>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</si>
  <si>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</si>
  <si>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</si>
  <si>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</si>
  <si>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</si>
  <si>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</si>
  <si>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</si>
  <si>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</si>
  <si>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</si>
  <si>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</si>
  <si>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</si>
  <si>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</si>
  <si>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</si>
  <si>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</si>
  <si>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</si>
  <si>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</si>
  <si>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</si>
  <si>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</si>
  <si>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</si>
  <si>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</si>
  <si>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</si>
  <si>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</si>
  <si>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</si>
  <si>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</si>
  <si>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</si>
  <si>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</si>
  <si>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</si>
  <si>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</si>
  <si>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</si>
  <si>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</si>
  <si>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</si>
  <si>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</si>
  <si>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</si>
  <si>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</si>
  <si>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</si>
  <si>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</si>
  <si>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</si>
  <si>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</si>
  <si>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</si>
  <si>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</si>
  <si>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</si>
  <si>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</si>
  <si>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</si>
  <si>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</si>
  <si>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</si>
  <si>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</si>
  <si>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</si>
  <si>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</si>
  <si>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</si>
  <si>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</si>
  <si>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</si>
  <si>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</si>
  <si>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</si>
  <si>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</si>
  <si>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</si>
  <si>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</si>
  <si>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</si>
  <si>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</si>
  <si>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</si>
  <si>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</si>
  <si>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</si>
  <si>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</si>
  <si>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</si>
  <si>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</si>
  <si>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</si>
  <si>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</si>
  <si>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</si>
  <si>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</si>
  <si>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</si>
  <si>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</si>
  <si>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</si>
  <si>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</si>
  <si>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</si>
  <si>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</si>
  <si>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</si>
  <si>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</si>
  <si>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</si>
  <si>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</si>
  <si>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</si>
  <si>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</si>
  <si>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</si>
  <si>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</si>
  <si>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</si>
  <si>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</si>
  <si>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</si>
  <si>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</si>
  <si>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</si>
  <si>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</si>
  <si>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</si>
  <si>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</si>
  <si>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</si>
  <si>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</si>
  <si>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</si>
  <si>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</si>
  <si>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</si>
  <si>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</si>
  <si>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</si>
  <si>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</si>
  <si>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</si>
  <si>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</si>
  <si>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</si>
  <si>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</si>
  <si>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</si>
  <si>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</si>
  <si>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</si>
  <si>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</si>
  <si>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</si>
  <si>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</si>
  <si>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</si>
  <si>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</si>
  <si>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</si>
  <si>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</si>
  <si>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</si>
  <si>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</si>
  <si>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</si>
  <si>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</si>
  <si>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</si>
  <si>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</si>
  <si>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</si>
  <si>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</si>
  <si>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</si>
  <si>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</si>
  <si>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</si>
  <si>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</si>
  <si>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</si>
  <si>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</si>
  <si>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</si>
  <si>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</si>
  <si>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</si>
  <si>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</si>
  <si>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</si>
  <si>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</si>
  <si>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</si>
  <si>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</si>
  <si>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</si>
  <si>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</si>
  <si>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</si>
  <si>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</si>
  <si>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</si>
  <si>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</si>
  <si>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</si>
  <si>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</si>
  <si>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</si>
  <si>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</si>
  <si>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</si>
  <si>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</si>
  <si>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</si>
  <si>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</si>
  <si>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</si>
  <si>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</si>
  <si>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</si>
  <si>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</si>
  <si>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</si>
  <si>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</si>
  <si>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</si>
  <si>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</si>
  <si>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</si>
  <si>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</si>
  <si>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</si>
  <si>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</si>
  <si>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</si>
  <si>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</si>
  <si>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</si>
  <si>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</si>
  <si>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</si>
  <si>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</si>
  <si>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</si>
  <si>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</si>
  <si>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</si>
  <si>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</si>
  <si>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</si>
  <si>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</si>
  <si>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</si>
  <si>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</si>
  <si>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</si>
  <si>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</si>
  <si>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</si>
  <si>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</si>
  <si>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</si>
  <si>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</si>
  <si>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</si>
  <si>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</si>
  <si>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</si>
  <si>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</si>
  <si>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</si>
  <si>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</si>
  <si>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</si>
  <si>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</si>
  <si>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</si>
  <si>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</si>
  <si>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</si>
  <si>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</si>
  <si>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</si>
  <si>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</si>
  <si>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</si>
  <si>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</si>
  <si>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</si>
  <si>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</si>
  <si>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</si>
  <si>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</si>
  <si>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</si>
  <si>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</si>
  <si>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</si>
  <si>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</si>
  <si>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</si>
  <si>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</si>
  <si>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</si>
  <si>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</si>
  <si>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</si>
  <si>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</si>
  <si>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</si>
  <si>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</si>
  <si>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</si>
  <si>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</si>
  <si>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</si>
  <si>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</si>
  <si>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</si>
  <si>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</si>
  <si>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</si>
  <si>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</si>
  <si>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</si>
  <si>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</si>
  <si>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</si>
  <si>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</si>
  <si>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</si>
  <si>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</si>
  <si>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</si>
  <si>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</si>
  <si>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</si>
  <si>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</si>
  <si>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</si>
  <si>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</si>
  <si>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</si>
  <si>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</si>
  <si>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</si>
  <si>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</si>
  <si>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</si>
  <si>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</si>
  <si>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</si>
  <si>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</si>
  <si>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</si>
  <si>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</si>
  <si>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</si>
  <si>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</si>
  <si>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</si>
  <si>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</si>
  <si>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</si>
  <si>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</si>
  <si>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</si>
  <si>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</si>
  <si>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</si>
  <si>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</si>
  <si>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</si>
  <si>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</si>
  <si>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</si>
  <si>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</si>
  <si>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</si>
  <si>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</si>
  <si>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</si>
  <si>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</si>
  <si>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</si>
  <si>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</si>
  <si>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</si>
  <si>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</si>
  <si>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</si>
  <si>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</si>
  <si>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</si>
  <si>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</si>
  <si>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</si>
  <si>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</si>
  <si>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</si>
  <si>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</si>
  <si>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</si>
  <si>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</si>
  <si>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</si>
  <si>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</si>
  <si>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</si>
  <si>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</si>
  <si>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</si>
  <si>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</si>
  <si>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</si>
  <si>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</si>
  <si>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</si>
  <si>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</si>
  <si>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</si>
  <si>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</si>
  <si>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</si>
  <si>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</si>
  <si>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</si>
  <si>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</si>
  <si>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</si>
  <si>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</si>
  <si>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</si>
  <si>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</si>
  <si>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</si>
  <si>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</si>
  <si>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</si>
  <si>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</si>
  <si>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</si>
  <si>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</si>
  <si>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</si>
  <si>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</si>
  <si>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</si>
  <si>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</si>
  <si>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</si>
  <si>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</si>
  <si>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</si>
  <si>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</si>
  <si>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</si>
  <si>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</si>
  <si>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</si>
  <si>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</si>
  <si>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</si>
  <si>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</si>
  <si>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</si>
  <si>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</si>
  <si>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</si>
  <si>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</si>
  <si>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</si>
  <si>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</si>
  <si>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</si>
  <si>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</si>
  <si>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</si>
  <si>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</si>
  <si>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</si>
  <si>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</si>
  <si>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</si>
  <si>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</si>
  <si>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</si>
  <si>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</si>
  <si>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</si>
  <si>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</si>
  <si>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</si>
  <si>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</si>
  <si>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</si>
  <si>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</si>
  <si>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</si>
  <si>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</si>
  <si>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</si>
  <si>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</si>
  <si>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</si>
  <si>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</si>
  <si>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</si>
  <si>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</si>
  <si>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</si>
  <si>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</si>
  <si>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</si>
  <si>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</si>
  <si>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</si>
  <si>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</si>
  <si>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</si>
  <si>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</si>
  <si>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</si>
  <si>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</si>
  <si>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</si>
  <si>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</si>
  <si>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</si>
  <si>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</si>
  <si>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</si>
  <si>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</si>
  <si>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</si>
  <si>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</si>
  <si>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</si>
  <si>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</si>
  <si>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</si>
  <si>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</si>
  <si>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</si>
  <si>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</si>
  <si>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</si>
  <si>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</si>
  <si>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</si>
  <si>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</si>
  <si>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</si>
  <si>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</si>
  <si>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</si>
  <si>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</si>
  <si>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</si>
  <si>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</si>
  <si>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</si>
  <si>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</si>
  <si>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</si>
  <si>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</si>
  <si>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</si>
  <si>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</si>
  <si>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</si>
  <si>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</si>
  <si>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</si>
  <si>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</si>
  <si>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</si>
  <si>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</si>
  <si>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</si>
  <si>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</si>
  <si>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</si>
  <si>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</si>
  <si>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</si>
  <si>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</si>
  <si>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</si>
  <si>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</si>
  <si>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</si>
  <si>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</si>
  <si>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</si>
  <si>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</si>
  <si>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</si>
  <si>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</si>
  <si>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</si>
  <si>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</si>
  <si>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</si>
  <si>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</si>
  <si>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</si>
  <si>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</si>
  <si>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</si>
  <si>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</si>
  <si>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</si>
  <si>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</si>
  <si>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</si>
  <si>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</si>
  <si>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</si>
  <si>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</si>
  <si>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</si>
  <si>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</si>
  <si>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</si>
  <si>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</si>
  <si>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</si>
  <si>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</si>
  <si>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</si>
  <si>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</si>
  <si>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</si>
  <si>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</si>
  <si>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</si>
  <si>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</si>
  <si>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</si>
  <si>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</si>
  <si>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</si>
  <si>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</si>
  <si>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</si>
  <si>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</si>
  <si>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</si>
  <si>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</si>
  <si>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</si>
  <si>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</si>
  <si>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</si>
  <si>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</si>
  <si>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</si>
  <si>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</si>
  <si>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</si>
  <si>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</si>
  <si>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</si>
  <si>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</si>
  <si>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</si>
  <si>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</si>
  <si>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</si>
  <si>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</si>
  <si>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</si>
  <si>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</si>
  <si>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</si>
  <si>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</si>
  <si>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</si>
  <si>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</si>
  <si>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</si>
  <si>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</si>
  <si>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</si>
  <si>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</si>
  <si>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</si>
  <si>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</si>
  <si>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</si>
  <si>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</si>
  <si>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</si>
  <si>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</si>
  <si>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</si>
  <si>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</si>
  <si>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</si>
  <si>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</si>
  <si>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</si>
  <si>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</si>
  <si>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</si>
  <si>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</si>
  <si>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</si>
  <si>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</si>
  <si>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</si>
  <si>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</si>
  <si>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</si>
  <si>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</si>
  <si>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</si>
  <si>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</si>
  <si>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</si>
  <si>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</si>
  <si>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</si>
  <si>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</si>
  <si>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</si>
  <si>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</si>
  <si>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</si>
  <si>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</si>
  <si>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</si>
  <si>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</si>
  <si>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</si>
  <si>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</si>
  <si>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</si>
  <si>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</si>
  <si>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</si>
  <si>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</si>
  <si>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</si>
  <si>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</si>
  <si>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</si>
  <si>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</si>
  <si>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</si>
  <si>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</si>
  <si>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</si>
  <si>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</si>
  <si>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</si>
  <si>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</si>
  <si>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</si>
  <si>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</si>
  <si>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</si>
  <si>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</si>
  <si>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</si>
  <si>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</si>
  <si>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</si>
  <si>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</si>
  <si>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</si>
  <si>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</si>
  <si>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</si>
  <si>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</si>
  <si>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</si>
  <si>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</si>
  <si>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</si>
  <si>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</si>
  <si>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</si>
  <si>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</si>
  <si>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</si>
  <si>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</si>
  <si>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</si>
  <si>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</si>
  <si>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</si>
  <si>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</si>
  <si>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</si>
  <si>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</si>
  <si>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David Hamilton III</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</si>
  <si>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</si>
  <si>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</si>
  <si>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</si>
  <si>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</si>
  <si>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</si>
  <si>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</si>
  <si>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</si>
  <si>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</si>
  <si>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</si>
  <si>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</si>
  <si>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</si>
  <si>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</si>
  <si>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</si>
  <si>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</si>
  <si>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</si>
  <si>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</si>
  <si>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</si>
  <si>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</si>
  <si>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</si>
  <si>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</si>
  <si>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</si>
  <si>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</si>
  <si>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</si>
  <si>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</si>
  <si>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</si>
  <si>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</si>
  <si>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</si>
  <si>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</si>
  <si>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</si>
  <si>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</si>
  <si>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</si>
  <si>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</si>
  <si>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</si>
  <si>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</si>
  <si>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</si>
  <si>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</si>
  <si>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</si>
  <si>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</si>
  <si>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</si>
  <si>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</si>
  <si>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</si>
  <si>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</si>
  <si>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</si>
  <si>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</si>
  <si>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</si>
  <si>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</si>
  <si>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</si>
  <si>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</si>
  <si>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</si>
  <si>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</si>
  <si>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</si>
  <si>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</si>
  <si>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</si>
  <si>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</si>
  <si>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</si>
  <si>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</si>
  <si>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</si>
  <si>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</si>
  <si>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</si>
  <si>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</si>
  <si>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</si>
  <si>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</si>
  <si>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</si>
  <si>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</si>
  <si>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</si>
  <si>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</si>
  <si>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</si>
  <si>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</si>
  <si>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</si>
  <si>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</si>
  <si>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</si>
  <si>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</si>
  <si>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</si>
  <si>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</si>
  <si>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</si>
  <si>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</si>
  <si>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</si>
  <si>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</si>
  <si>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</si>
  <si>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</si>
  <si>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</si>
  <si>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</si>
  <si>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</si>
  <si>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</si>
  <si>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</si>
  <si>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</si>
  <si>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</si>
  <si>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</si>
  <si>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</si>
  <si>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</si>
  <si>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</si>
  <si>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</si>
  <si>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</si>
  <si>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</si>
  <si>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</si>
  <si>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</si>
  <si>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</si>
  <si>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</si>
  <si>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</si>
  <si>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</si>
  <si>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</si>
  <si>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</si>
  <si>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</si>
  <si>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</si>
  <si>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</si>
  <si>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</si>
  <si>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</si>
  <si>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</si>
  <si>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</si>
  <si>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</si>
  <si>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</si>
  <si>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</si>
  <si>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</si>
  <si>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</si>
  <si>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</si>
  <si>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</si>
  <si>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</si>
  <si>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</si>
  <si>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</si>
  <si>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</si>
  <si>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</si>
  <si>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</si>
  <si>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</si>
  <si>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</si>
  <si>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</si>
  <si>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</si>
  <si>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</si>
  <si>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</si>
  <si>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</si>
  <si>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</si>
  <si>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</si>
  <si>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</si>
  <si>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</si>
  <si>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</si>
  <si>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</si>
  <si>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</si>
  <si>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</si>
  <si>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</si>
  <si>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</si>
  <si>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</si>
  <si>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</si>
  <si>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</si>
  <si>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</si>
  <si>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</si>
  <si>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</si>
  <si>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</si>
  <si>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</si>
  <si>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</si>
  <si>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</si>
  <si>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</si>
  <si>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</si>
  <si>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</si>
  <si>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</si>
  <si>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</si>
  <si>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</si>
  <si>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</si>
  <si>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</si>
  <si>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</si>
  <si>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</si>
  <si>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</si>
  <si>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</si>
  <si>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</si>
  <si>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</si>
  <si>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</si>
  <si>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</si>
  <si>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</si>
  <si>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</si>
  <si>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</si>
  <si>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</si>
  <si>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</si>
  <si>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</si>
  <si>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</si>
  <si>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</si>
  <si>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</si>
  <si>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</si>
  <si>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</si>
  <si>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</si>
  <si>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</si>
  <si>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</si>
  <si>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</si>
  <si>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</si>
  <si>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</si>
  <si>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</si>
  <si>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</si>
  <si>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</si>
  <si>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</si>
  <si>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</si>
  <si>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</si>
  <si>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</si>
  <si>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</si>
  <si>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</si>
  <si>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</si>
  <si>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</si>
  <si>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</si>
  <si>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</si>
  <si>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</si>
  <si>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</si>
  <si>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</si>
  <si>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</si>
  <si>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</si>
  <si>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</si>
  <si>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</si>
  <si>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</si>
  <si>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</si>
  <si>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</si>
  <si>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</si>
  <si>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</si>
  <si>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</si>
  <si>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</si>
  <si>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</si>
  <si>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</si>
  <si>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</si>
  <si>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</si>
  <si>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</si>
  <si>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</si>
  <si>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</si>
  <si>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</si>
  <si>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</si>
  <si>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</si>
  <si>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</si>
  <si>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</si>
  <si>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</si>
  <si>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</si>
  <si>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</si>
  <si>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</si>
  <si>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</si>
  <si>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</si>
  <si>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</si>
  <si>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</si>
  <si>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</si>
  <si>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</si>
  <si>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</si>
  <si>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</si>
  <si>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</si>
  <si>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</si>
  <si>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</si>
  <si>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</si>
  <si>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</si>
  <si>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</si>
  <si>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</si>
  <si>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</si>
  <si>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</si>
  <si>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</si>
  <si>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</si>
  <si>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</si>
  <si>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</si>
  <si>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</si>
  <si>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</si>
  <si>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</si>
  <si>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</si>
  <si>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</si>
  <si>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</si>
  <si>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</si>
  <si>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</si>
  <si>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</si>
  <si>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</si>
  <si>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</si>
  <si>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</si>
  <si>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</si>
  <si>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</si>
  <si>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</si>
  <si>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</si>
  <si>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</si>
  <si>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</si>
  <si>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</si>
  <si>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</si>
  <si>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</si>
  <si>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</si>
  <si>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</si>
  <si>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</si>
  <si>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</si>
  <si>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</si>
  <si>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</si>
  <si>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</si>
  <si>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</si>
  <si>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</si>
  <si>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</si>
  <si>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</si>
  <si>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</si>
  <si>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</si>
  <si>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</si>
  <si>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</si>
  <si>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</si>
  <si>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</si>
  <si>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</si>
  <si>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</si>
  <si>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</si>
  <si>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</si>
  <si>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</si>
  <si>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</si>
  <si>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</si>
  <si>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</si>
  <si>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</si>
  <si>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</si>
  <si>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</si>
  <si>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</si>
  <si>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</si>
  <si>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</si>
  <si>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</si>
  <si>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</si>
  <si>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</si>
  <si>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</si>
  <si>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</si>
  <si>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</si>
  <si>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</si>
  <si>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</si>
  <si>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</si>
  <si>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</si>
  <si>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</si>
  <si>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</si>
  <si>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</si>
  <si>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</si>
  <si>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</si>
  <si>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</si>
  <si>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</si>
  <si>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</si>
  <si>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</si>
  <si>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</si>
  <si>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</si>
  <si>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</si>
  <si>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</si>
  <si>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</si>
  <si>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</si>
  <si>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</si>
  <si>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</si>
  <si>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</si>
  <si>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</si>
  <si>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</si>
  <si>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</si>
  <si>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</si>
  <si>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</si>
  <si>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</si>
  <si>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</si>
  <si>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</si>
  <si>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</si>
  <si>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</si>
  <si>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</si>
  <si>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</si>
  <si>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</si>
  <si>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</si>
  <si>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</si>
  <si>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</si>
  <si>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</si>
  <si>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</si>
  <si>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</si>
  <si>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</si>
  <si>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</si>
  <si>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</si>
  <si>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</si>
  <si>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</si>
  <si>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</si>
  <si>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</si>
  <si>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</si>
  <si>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</si>
  <si>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</si>
  <si>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</si>
  <si>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</si>
  <si>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</si>
  <si>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</si>
  <si>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</si>
  <si>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</si>
  <si>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</si>
  <si>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</si>
  <si>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</si>
  <si>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</si>
  <si>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</si>
  <si>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</si>
  <si>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</si>
  <si>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</si>
  <si>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</si>
  <si>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</si>
  <si>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</si>
  <si>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</si>
  <si>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</si>
  <si>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</si>
  <si>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</si>
  <si>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</si>
  <si>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</si>
  <si>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</si>
  <si>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</si>
  <si>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</si>
  <si>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</si>
  <si>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</si>
  <si>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</si>
  <si>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</si>
  <si>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</si>
  <si>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</si>
  <si>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</si>
  <si>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</si>
  <si>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</si>
  <si>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</si>
  <si>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</si>
  <si>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</si>
  <si>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</si>
  <si>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</si>
  <si>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</si>
  <si>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</si>
  <si>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</si>
  <si>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</si>
  <si>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</si>
  <si>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</si>
  <si>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</si>
  <si>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</si>
  <si>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</si>
  <si>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</si>
  <si>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</si>
  <si>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</si>
  <si>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</si>
  <si>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</si>
  <si>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</si>
  <si>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</si>
  <si>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</si>
  <si>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</si>
  <si>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</si>
  <si>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</si>
  <si>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</si>
  <si>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</si>
  <si>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</si>
  <si>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</si>
  <si>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</si>
  <si>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</si>
  <si>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</si>
  <si>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</si>
  <si>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</si>
  <si>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</si>
  <si>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</si>
  <si>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</si>
  <si>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</si>
  <si>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</si>
  <si>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</si>
  <si>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</si>
  <si>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</si>
  <si>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</si>
  <si>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</si>
  <si>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</si>
  <si>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</si>
  <si>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</si>
  <si>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</si>
  <si>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</si>
  <si>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</si>
  <si>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</si>
  <si>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</si>
  <si>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</si>
  <si>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</si>
  <si>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</si>
  <si>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</si>
  <si>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</si>
  <si>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</si>
  <si>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</si>
  <si>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</si>
  <si>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</si>
  <si>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</si>
  <si>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</si>
  <si>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</si>
  <si>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</si>
  <si>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</si>
  <si>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</si>
  <si>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</si>
  <si>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</si>
  <si>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</si>
  <si>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</si>
  <si>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</si>
  <si>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</si>
  <si>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</si>
  <si>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</si>
  <si>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</si>
  <si>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</si>
  <si>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</si>
  <si>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</si>
  <si>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</si>
  <si>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</si>
  <si>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</si>
  <si>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</si>
  <si>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</si>
  <si>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</si>
  <si>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</si>
  <si>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</si>
  <si>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</si>
  <si>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</si>
  <si>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</si>
  <si>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</si>
  <si>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</si>
  <si>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</si>
  <si>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</si>
  <si>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</si>
  <si>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</si>
  <si>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</si>
  <si>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</si>
  <si>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</si>
  <si>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</si>
  <si>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</si>
  <si>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</si>
  <si>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</si>
  <si>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</si>
  <si>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</si>
  <si>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</si>
  <si>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</si>
  <si>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</si>
  <si>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</si>
  <si>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</si>
  <si>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</si>
  <si>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</si>
  <si>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</si>
  <si>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</si>
  <si>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</si>
  <si>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</si>
  <si>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</si>
  <si>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</si>
  <si>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</si>
  <si>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</si>
  <si>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</si>
  <si>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</si>
  <si>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</si>
  <si>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</si>
  <si>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</si>
  <si>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</si>
  <si>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</si>
  <si>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</si>
  <si>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</si>
  <si>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</si>
  <si>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</si>
  <si>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</si>
  <si>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</si>
  <si>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</si>
  <si>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</si>
  <si>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</si>
  <si>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</si>
  <si>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</si>
  <si>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</si>
  <si>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</si>
  <si>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</si>
  <si>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</si>
  <si>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</si>
  <si>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</si>
  <si>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</si>
  <si>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</si>
  <si>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</si>
  <si>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</si>
  <si>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</si>
  <si>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</si>
  <si>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</si>
  <si>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</si>
  <si>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</si>
  <si>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</si>
  <si>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</si>
  <si>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</si>
  <si>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</si>
  <si>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</si>
  <si>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</si>
  <si>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</si>
  <si>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</si>
  <si>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</si>
  <si>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</si>
  <si>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</si>
  <si>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</si>
  <si>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</si>
  <si>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</si>
  <si>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</si>
  <si>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</si>
  <si>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</si>
  <si>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</si>
  <si>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</si>
  <si>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</si>
  <si>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</si>
  <si>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</si>
  <si>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</si>
  <si>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</si>
  <si>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</si>
  <si>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</si>
  <si>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</si>
  <si>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</si>
  <si>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</si>
  <si>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</si>
  <si>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</si>
  <si>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</si>
  <si>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</si>
  <si>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</si>
  <si>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</si>
  <si>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</si>
  <si>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</si>
  <si>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</si>
  <si>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</si>
  <si>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</si>
  <si>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</si>
  <si>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</si>
  <si>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</si>
  <si>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</si>
  <si>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</si>
  <si>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</si>
  <si>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</si>
  <si>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</si>
  <si>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</si>
  <si>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</si>
  <si>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</si>
  <si>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</si>
  <si>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</si>
  <si>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</si>
  <si>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</si>
  <si>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</si>
  <si>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</si>
  <si>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</si>
  <si>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</si>
  <si>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</si>
  <si>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</si>
  <si>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</si>
  <si>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</si>
  <si>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</si>
  <si>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</si>
  <si>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</si>
  <si>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</si>
  <si>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</si>
  <si>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</si>
  <si>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</si>
  <si>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</si>
  <si>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</si>
  <si>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</si>
  <si>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</si>
  <si>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</si>
  <si>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</si>
  <si>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</si>
  <si>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</si>
  <si>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</si>
  <si>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</si>
  <si>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</si>
  <si>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</si>
  <si>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</si>
  <si>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</si>
  <si>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</si>
  <si>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</si>
  <si>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</si>
  <si>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</si>
  <si>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</si>
  <si>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</si>
  <si>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</si>
  <si>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</si>
  <si>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</si>
  <si>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</si>
  <si>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</si>
  <si>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</si>
  <si>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</si>
  <si>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</si>
  <si>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</si>
  <si>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</si>
  <si>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</si>
  <si>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</si>
  <si>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</si>
  <si>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</si>
  <si>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</si>
  <si>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</si>
  <si>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</si>
  <si>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</si>
  <si>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</si>
  <si>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</si>
  <si>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</si>
  <si>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</si>
  <si>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</si>
  <si>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</si>
  <si>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</si>
  <si>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</si>
  <si>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</si>
  <si>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</si>
  <si>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</si>
  <si>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</si>
  <si>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</si>
  <si>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</si>
  <si>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</si>
  <si>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</si>
  <si>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</si>
  <si>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</si>
  <si>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</si>
  <si>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</si>
  <si>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</si>
  <si>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</si>
  <si>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</si>
  <si>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</si>
  <si>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</si>
  <si>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</si>
  <si>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</si>
  <si>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</si>
  <si>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</si>
  <si>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</si>
  <si>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</si>
  <si>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</si>
  <si>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</si>
  <si>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</si>
  <si>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</si>
  <si>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</si>
  <si>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</si>
  <si>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</si>
  <si>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</si>
  <si>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</si>
  <si>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</si>
  <si>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</si>
  <si>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</si>
  <si>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</si>
  <si>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</si>
  <si>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</si>
  <si>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</si>
  <si>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</si>
  <si>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</si>
  <si>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</si>
  <si>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</si>
  <si>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</si>
  <si>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</si>
  <si>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</si>
  <si>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</si>
  <si>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</si>
  <si>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</si>
  <si>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</si>
  <si>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</si>
  <si>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</si>
  <si>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</si>
  <si>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</si>
  <si>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</si>
  <si>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</si>
  <si>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</si>
  <si>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</si>
  <si>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</si>
  <si>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</si>
  <si>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</si>
  <si>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</si>
  <si>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</si>
  <si>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</si>
  <si>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</si>
  <si>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</si>
  <si>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</si>
  <si>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</si>
  <si>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</si>
  <si>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</si>
  <si>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</si>
  <si>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</si>
  <si>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</si>
  <si>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</si>
  <si>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</si>
  <si>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</si>
  <si>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</si>
  <si>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</si>
  <si>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</si>
  <si>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</si>
  <si>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</si>
  <si>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</si>
  <si>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</si>
  <si>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</si>
  <si>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</si>
  <si>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</si>
  <si>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</si>
  <si>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</si>
  <si>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</si>
  <si>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</si>
  <si>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</si>
  <si>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</si>
  <si>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</si>
  <si>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</si>
  <si>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</si>
  <si>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</si>
  <si>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</si>
  <si>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</si>
  <si>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</si>
  <si>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</si>
  <si>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</si>
  <si>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</si>
  <si>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</si>
  <si>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</si>
  <si>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</si>
  <si>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</si>
  <si>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</si>
  <si>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</si>
  <si>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</si>
  <si>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</si>
  <si>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</si>
  <si>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</si>
  <si>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</si>
  <si>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</si>
  <si>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</si>
  <si>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</si>
  <si>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</si>
  <si>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</si>
  <si>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</si>
  <si>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</si>
  <si>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</si>
  <si>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</si>
  <si>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</si>
  <si>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</si>
  <si>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</si>
  <si>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</si>
  <si>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</si>
  <si>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</si>
  <si>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</si>
  <si>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</si>
  <si>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</si>
  <si>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</si>
  <si>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</si>
  <si>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</si>
  <si>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</si>
  <si>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</si>
  <si>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</si>
  <si>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</si>
  <si>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</si>
  <si>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</si>
  <si>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</si>
  <si>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</si>
  <si>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</si>
  <si>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</si>
  <si>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</si>
  <si>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</si>
  <si>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</si>
  <si>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</si>
  <si>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</si>
  <si>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</si>
  <si>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</si>
  <si>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</si>
  <si>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</si>
  <si>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</si>
  <si>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</si>
  <si>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</si>
  <si>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</si>
  <si>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</si>
  <si>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</si>
  <si>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</si>
  <si>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</si>
  <si>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</si>
  <si>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</si>
  <si>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</si>
  <si>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</si>
  <si>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</si>
  <si>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</si>
  <si>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</si>
  <si>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</si>
  <si>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</si>
  <si>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</si>
  <si>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</si>
  <si>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</si>
  <si>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</si>
  <si>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</si>
  <si>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</si>
  <si>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</si>
  <si>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</si>
  <si>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</si>
  <si>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</si>
  <si>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</si>
  <si>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</si>
  <si>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</si>
  <si>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</si>
  <si>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</si>
  <si>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</si>
  <si>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</si>
  <si>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</si>
  <si>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</si>
  <si>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</si>
  <si>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</si>
  <si>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</si>
  <si>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</si>
  <si>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</si>
  <si>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</si>
  <si>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</si>
  <si>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</si>
  <si>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</si>
  <si>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</si>
  <si>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</si>
  <si>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</si>
  <si>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</si>
  <si>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</si>
  <si>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</si>
  <si>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</si>
  <si>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</si>
  <si>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</si>
  <si>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</si>
  <si>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</si>
  <si>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</si>
  <si>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</si>
  <si>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</si>
  <si>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</si>
  <si>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</si>
  <si>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</si>
  <si>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</si>
  <si>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</si>
  <si>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</si>
  <si>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</si>
  <si>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</si>
  <si>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</si>
  <si>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</si>
  <si>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</si>
  <si>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</si>
  <si>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</si>
  <si>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</si>
  <si>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</si>
  <si>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</si>
  <si>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</si>
  <si>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</si>
  <si>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</si>
  <si>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</si>
  <si>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</si>
  <si>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</si>
  <si>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</si>
  <si>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</si>
  <si>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</si>
  <si>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</si>
  <si>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</si>
  <si>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</si>
  <si>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</si>
  <si>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</si>
  <si>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</si>
  <si>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</si>
  <si>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</si>
  <si>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</si>
  <si>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</si>
  <si>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</si>
  <si>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</si>
  <si>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</si>
  <si>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</si>
  <si>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</si>
  <si>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</si>
  <si>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</si>
  <si>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</si>
  <si>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</si>
  <si>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</si>
  <si>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</si>
  <si>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</si>
  <si>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</si>
  <si>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</si>
  <si>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</si>
  <si>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</si>
  <si>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</si>
  <si>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</si>
  <si>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</si>
  <si>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</si>
  <si>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</si>
  <si>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</si>
  <si>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</si>
  <si>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</si>
  <si>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</si>
  <si>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</si>
  <si>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</si>
  <si>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</si>
  <si>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</si>
  <si>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</si>
  <si>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</si>
  <si>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</si>
  <si>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</si>
  <si>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</si>
  <si>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</si>
  <si>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</si>
  <si>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</si>
  <si>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</si>
  <si>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</si>
  <si>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</si>
  <si>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</si>
  <si>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</si>
  <si>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</si>
  <si>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</si>
  <si>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</si>
  <si>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</si>
  <si>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</si>
  <si>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</si>
  <si>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</si>
  <si>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</si>
  <si>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</si>
  <si>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</si>
  <si>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</si>
  <si>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</si>
  <si>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</si>
  <si>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</si>
  <si>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</si>
  <si>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</si>
  <si>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</si>
  <si>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</si>
  <si>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</si>
  <si>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</si>
  <si>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</si>
  <si>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</si>
  <si>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</si>
  <si>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</si>
  <si>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</si>
  <si>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</si>
  <si>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</si>
  <si>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</si>
  <si>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</si>
  <si>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</si>
  <si>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</si>
  <si>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</si>
  <si>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</si>
  <si>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</si>
  <si>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</si>
  <si>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</si>
  <si>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</si>
  <si>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</si>
  <si>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</si>
  <si>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</si>
  <si>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</si>
  <si>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</si>
  <si>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</si>
  <si>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</si>
  <si>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</si>
  <si>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</si>
  <si>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</si>
  <si>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</si>
  <si>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</si>
  <si>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</si>
  <si>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</si>
  <si>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</si>
  <si>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</si>
  <si>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</si>
  <si>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</si>
  <si>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</si>
  <si>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</si>
  <si>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</si>
  <si>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</si>
  <si>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</si>
  <si>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</si>
  <si>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</si>
  <si>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</si>
  <si>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</si>
  <si>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</si>
  <si>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</si>
  <si>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</si>
  <si>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</si>
  <si>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</si>
  <si>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</si>
  <si>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</si>
  <si>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</si>
  <si>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</si>
  <si>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</si>
  <si>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</si>
  <si>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</si>
  <si>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</si>
  <si>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</si>
  <si>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</si>
  <si>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</si>
  <si>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</si>
  <si>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</si>
  <si>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</si>
  <si>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</si>
  <si>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</si>
  <si>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</si>
  <si>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</si>
  <si>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</si>
  <si>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</si>
  <si>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</si>
  <si>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</si>
  <si>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</si>
  <si>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</si>
  <si>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</si>
  <si>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</si>
  <si>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</si>
  <si>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</si>
  <si>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</si>
  <si>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</si>
  <si>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</si>
  <si>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</si>
  <si>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</si>
  <si>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</si>
  <si>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</si>
  <si>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</si>
  <si>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</si>
  <si>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</si>
  <si>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</si>
  <si>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</si>
  <si>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</si>
  <si>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</si>
  <si>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</si>
  <si>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</si>
  <si>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</si>
  <si>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</si>
  <si>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</si>
  <si>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</si>
  <si>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</si>
  <si>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</si>
  <si>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</si>
  <si>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</si>
  <si>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</si>
  <si>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</si>
  <si>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</si>
  <si>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</si>
  <si>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</si>
  <si>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</si>
  <si>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</si>
  <si>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</si>
  <si>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</si>
  <si>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</si>
  <si>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</si>
  <si>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</si>
  <si>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</si>
  <si>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</si>
  <si>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</si>
  <si>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</si>
  <si>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</si>
  <si>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</si>
  <si>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</si>
  <si>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</si>
  <si>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</si>
  <si>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</si>
  <si>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</si>
  <si>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</si>
  <si>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</si>
  <si>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</si>
  <si>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</si>
  <si>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</si>
  <si>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</si>
  <si>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</si>
  <si>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</si>
  <si>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</si>
  <si>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</si>
  <si>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</si>
  <si>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</si>
  <si>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</si>
  <si>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</si>
  <si>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</si>
  <si>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</si>
  <si>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</si>
  <si>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</si>
  <si>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</si>
  <si>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</si>
  <si>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</si>
  <si>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</si>
  <si>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</si>
  <si>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</si>
  <si>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</si>
  <si>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</si>
  <si>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</si>
  <si>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</si>
  <si>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</si>
  <si>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</si>
  <si>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</si>
  <si>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</si>
  <si>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</si>
  <si>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</si>
  <si>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</si>
  <si>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</si>
  <si>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</si>
  <si>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</si>
  <si>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</si>
  <si>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</si>
  <si>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</si>
  <si>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</si>
  <si>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</si>
  <si>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</si>
  <si>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</si>
  <si>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</si>
  <si>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</si>
  <si>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</si>
  <si>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</si>
  <si>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</si>
  <si>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</si>
  <si>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</si>
  <si>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</si>
  <si>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</si>
  <si>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</si>
  <si>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</si>
  <si>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</si>
  <si>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</si>
  <si>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</si>
  <si>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</si>
  <si>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</si>
  <si>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</si>
  <si>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</si>
  <si>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</si>
  <si>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</si>
  <si>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</si>
  <si>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</si>
  <si>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</si>
  <si>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</si>
  <si>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</si>
  <si>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</si>
  <si>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</si>
  <si>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</si>
  <si>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</si>
  <si>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</si>
  <si>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</si>
  <si>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</si>
  <si>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</si>
  <si>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</si>
  <si>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</si>
  <si>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</si>
  <si>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</si>
  <si>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</si>
  <si>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</si>
  <si>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</si>
  <si>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</si>
  <si>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</si>
  <si>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</si>
  <si>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</si>
  <si>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</si>
  <si>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</si>
  <si>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</si>
  <si>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</si>
  <si>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</si>
  <si>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</si>
  <si>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</si>
  <si>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</si>
  <si>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</si>
  <si>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</si>
  <si>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</si>
  <si>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</si>
  <si>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</si>
  <si>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</si>
  <si>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</si>
  <si>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</si>
  <si>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</si>
  <si>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</si>
  <si>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</si>
  <si>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</si>
  <si>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</si>
  <si>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</si>
  <si>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</si>
  <si>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</si>
  <si>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</si>
  <si>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</si>
  <si>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</si>
  <si>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</si>
  <si>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</si>
  <si>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</si>
  <si>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</si>
  <si>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</si>
  <si>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</si>
  <si>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</si>
  <si>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</si>
  <si>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</si>
  <si>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</si>
  <si>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</si>
  <si>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</si>
  <si>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</si>
  <si>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</si>
  <si>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</si>
  <si>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</si>
  <si>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</si>
  <si>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</si>
  <si>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</si>
  <si>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</si>
  <si>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</si>
  <si>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</si>
  <si>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</si>
  <si>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</si>
  <si>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</si>
  <si>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</si>
  <si>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</si>
  <si>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</si>
  <si>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</si>
  <si>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</si>
  <si>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</si>
  <si>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</si>
  <si>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</si>
  <si>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</si>
  <si>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</si>
  <si>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</si>
  <si>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</si>
  <si>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</si>
  <si>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</si>
  <si>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</si>
  <si>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</si>
  <si>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</si>
  <si>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</si>
  <si>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</si>
  <si>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</si>
  <si>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</si>
  <si>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</si>
  <si>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</si>
  <si>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</si>
  <si>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</si>
  <si>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</si>
  <si>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</si>
  <si>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</si>
  <si>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</si>
  <si>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</si>
  <si>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</si>
  <si>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</si>
  <si>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</si>
  <si>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</si>
  <si>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</si>
  <si>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</si>
  <si>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</si>
  <si>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</si>
  <si>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</si>
  <si>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</si>
  <si>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</si>
  <si>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</si>
  <si>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</si>
  <si>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</si>
  <si>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</si>
  <si>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</si>
  <si>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</si>
  <si>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</si>
  <si>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</si>
  <si>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</si>
  <si>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</si>
  <si>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</si>
  <si>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</si>
  <si>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</si>
  <si>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</si>
  <si>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</si>
  <si>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</si>
  <si>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</si>
  <si>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</si>
  <si>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</si>
  <si>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</si>
  <si>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</si>
  <si>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</si>
  <si>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</si>
  <si>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</si>
  <si>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</si>
  <si>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</si>
  <si>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</si>
  <si>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</si>
  <si>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</si>
  <si>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</si>
  <si>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</si>
  <si>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</si>
  <si>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</si>
  <si>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</si>
  <si>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</si>
  <si>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</si>
  <si>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</si>
  <si>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</si>
  <si>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</si>
  <si>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</si>
  <si>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</si>
  <si>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</si>
  <si>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</si>
  <si>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</si>
  <si>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</si>
  <si>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</si>
  <si>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</si>
  <si>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</si>
  <si>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</si>
  <si>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</si>
  <si>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</si>
  <si>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</si>
  <si>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</si>
  <si>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</si>
  <si>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</si>
  <si>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</si>
  <si>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</si>
  <si>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</si>
  <si>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</si>
  <si>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</si>
  <si>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</si>
  <si>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</si>
  <si>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</si>
  <si>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</si>
  <si>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</si>
  <si>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</si>
  <si>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</si>
  <si>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</si>
  <si>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</si>
  <si>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</si>
  <si>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</si>
  <si>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</si>
  <si>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</si>
  <si>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</si>
  <si>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</si>
  <si>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</si>
  <si>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</si>
  <si>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</si>
  <si>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</si>
  <si>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</si>
  <si>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</si>
  <si>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</si>
  <si>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</si>
  <si>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</si>
  <si>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</si>
  <si>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</si>
  <si>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</si>
  <si>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</si>
  <si>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</si>
  <si>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</si>
  <si>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</si>
  <si>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</si>
  <si>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</si>
  <si>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</si>
  <si>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</si>
  <si>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</si>
  <si>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</si>
  <si>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</si>
  <si>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</si>
  <si>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</si>
  <si>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</si>
  <si>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</si>
  <si>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</si>
  <si>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</si>
  <si>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</si>
  <si>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</si>
  <si>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</si>
  <si>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</si>
  <si>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</si>
  <si>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</si>
  <si>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</si>
  <si>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</si>
  <si>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</si>
  <si>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</si>
  <si>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</si>
  <si>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</si>
  <si>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</si>
  <si>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</si>
  <si>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</si>
  <si>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</si>
  <si>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</si>
  <si>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</si>
  <si>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</si>
  <si>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</si>
  <si>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</si>
  <si>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</si>
  <si>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</si>
  <si>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</si>
  <si>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</si>
  <si>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</si>
  <si>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</si>
  <si>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</si>
  <si>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</si>
  <si>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</si>
  <si>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</si>
  <si>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</si>
  <si>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</si>
  <si>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</si>
  <si>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</si>
  <si>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</si>
  <si>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</si>
  <si>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</si>
  <si>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</si>
  <si>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</si>
  <si>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</si>
  <si>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</si>
  <si>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</si>
  <si>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</si>
  <si>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</si>
  <si>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</si>
  <si>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</si>
  <si>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</si>
  <si>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</si>
  <si>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</si>
  <si>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</si>
  <si>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</si>
  <si>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</si>
  <si>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</si>
  <si>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</si>
  <si>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</si>
  <si>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</si>
  <si>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</si>
  <si>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</si>
  <si>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</si>
  <si>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</si>
  <si>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</si>
  <si>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</si>
  <si>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</si>
  <si>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</si>
  <si>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</si>
  <si>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</si>
  <si>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</si>
  <si>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</si>
  <si>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</si>
  <si>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</si>
  <si>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</si>
  <si>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</si>
  <si>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</si>
  <si>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</si>
  <si>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</si>
  <si>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</si>
  <si>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</si>
  <si>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</si>
  <si>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</si>
  <si>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</si>
  <si>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</si>
  <si>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</si>
  <si>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</si>
  <si>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</si>
  <si>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</si>
  <si>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</si>
  <si>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</si>
  <si>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</si>
  <si>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</si>
  <si>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</si>
  <si>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</si>
  <si>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</si>
  <si>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</si>
  <si>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</si>
  <si>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</si>
  <si>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</si>
  <si>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</si>
  <si>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</si>
  <si>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</si>
  <si>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</si>
  <si>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</si>
  <si>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</si>
  <si>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</si>
  <si>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</si>
  <si>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</si>
  <si>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</si>
  <si>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</si>
  <si>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</si>
  <si>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</si>
  <si>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</si>
  <si>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</si>
  <si>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</si>
  <si>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</si>
  <si>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</si>
  <si>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</si>
  <si>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</si>
  <si>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</si>
  <si>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</si>
  <si>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</si>
  <si>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</si>
  <si>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</si>
  <si>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</si>
  <si>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</si>
  <si>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</si>
  <si>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</si>
  <si>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</si>
  <si>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</si>
  <si>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</si>
  <si>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</si>
  <si>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</si>
  <si>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</si>
  <si>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</si>
  <si>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</si>
  <si>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</si>
  <si>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</si>
  <si>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</si>
  <si>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</si>
  <si>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</si>
  <si>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</si>
  <si>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</si>
  <si>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</si>
  <si>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</si>
  <si>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</si>
  <si>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</si>
  <si>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</si>
  <si>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</si>
  <si>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</si>
  <si>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</si>
  <si>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</si>
  <si>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</si>
  <si>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</si>
  <si>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</si>
  <si>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</si>
  <si>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</si>
  <si>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</si>
  <si>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</si>
  <si>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</si>
  <si>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</si>
  <si>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</si>
  <si>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</si>
  <si>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</si>
  <si>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</si>
  <si>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</si>
  <si>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</si>
  <si>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</si>
  <si>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</si>
  <si>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</si>
  <si>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</si>
  <si>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</si>
  <si>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</si>
  <si>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</si>
  <si>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</si>
  <si>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</si>
  <si>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</si>
  <si>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</si>
  <si>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</si>
  <si>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</si>
  <si>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</si>
  <si>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</si>
  <si>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</si>
  <si>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</si>
  <si>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</si>
  <si>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</si>
  <si>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</si>
  <si>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</si>
  <si>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</si>
  <si>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</si>
  <si>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</si>
  <si>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</si>
  <si>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</si>
  <si>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</si>
  <si>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</si>
  <si>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</si>
  <si>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</si>
  <si>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</si>
  <si>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</si>
  <si>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</si>
  <si>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</si>
  <si>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</si>
  <si>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</si>
  <si>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</si>
  <si>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</si>
  <si>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</si>
  <si>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</si>
  <si>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</si>
  <si>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</si>
  <si>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</si>
  <si>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</si>
  <si>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</si>
  <si>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</si>
  <si>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</si>
  <si>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</si>
  <si>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</si>
  <si>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</si>
  <si>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</si>
  <si>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</si>
  <si>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</si>
  <si>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</si>
  <si>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</si>
  <si>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</si>
  <si>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</si>
  <si>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</si>
  <si>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</si>
  <si>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</si>
  <si>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</si>
  <si>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</si>
  <si>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</si>
  <si>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</si>
  <si>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</si>
  <si>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</si>
  <si>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</si>
  <si>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</si>
  <si>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</si>
  <si>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</si>
  <si>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</si>
  <si>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</si>
  <si>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</si>
  <si>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</si>
  <si>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</si>
  <si>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</si>
  <si>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</si>
  <si>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</si>
  <si>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</si>
  <si>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</si>
  <si>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</si>
  <si>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</si>
  <si>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</si>
  <si>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</si>
  <si>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</si>
  <si>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</si>
  <si>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</si>
  <si>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</si>
  <si>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</si>
  <si>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</si>
  <si>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</si>
  <si>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</si>
  <si>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</si>
  <si>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</si>
  <si>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</si>
  <si>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</si>
  <si>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</si>
  <si>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</si>
  <si>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</si>
  <si>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</si>
  <si>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</si>
  <si>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</si>
  <si>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</si>
  <si>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</si>
  <si>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</si>
  <si>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</si>
  <si>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</si>
  <si>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</si>
  <si>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</si>
  <si>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</si>
  <si>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</si>
  <si>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</si>
  <si>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</si>
  <si>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</si>
  <si>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</si>
  <si>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</si>
  <si>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</si>
  <si>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</si>
  <si>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</si>
  <si>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</si>
  <si>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</si>
  <si>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</si>
  <si>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</si>
  <si>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</si>
  <si>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</si>
  <si>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</si>
  <si>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</si>
  <si>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</si>
  <si>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</si>
  <si>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</si>
  <si>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</si>
  <si>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</si>
  <si>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</si>
  <si>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</si>
  <si>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</si>
  <si>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</si>
  <si>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</si>
  <si>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</si>
  <si>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</si>
  <si>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</si>
  <si>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</si>
  <si>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</si>
  <si>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</si>
  <si>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</si>
  <si>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</si>
  <si>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</si>
  <si>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</si>
  <si>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</si>
  <si>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</si>
  <si>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</si>
  <si>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</si>
  <si>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</si>
  <si>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</si>
  <si>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</si>
  <si>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</si>
  <si>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</si>
  <si>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</si>
  <si>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</si>
  <si>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</si>
  <si>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</si>
  <si>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</si>
  <si>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</si>
  <si>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</si>
  <si>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</si>
  <si>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</si>
  <si>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</si>
  <si>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</si>
  <si>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</si>
  <si>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</si>
  <si>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</si>
  <si>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</si>
  <si>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</si>
  <si>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</si>
  <si>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</si>
  <si>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</si>
  <si>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</si>
  <si>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</si>
  <si>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</si>
  <si>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</si>
  <si>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</si>
  <si>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</si>
  <si>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</si>
  <si>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</si>
  <si>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</si>
  <si>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</si>
  <si>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</si>
  <si>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</si>
  <si>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</si>
  <si>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</si>
  <si>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</si>
  <si>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</si>
  <si>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</si>
  <si>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</si>
  <si>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</si>
  <si>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</si>
  <si>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</si>
  <si>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</si>
  <si>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</si>
  <si>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</si>
  <si>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</si>
  <si>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</si>
  <si>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</si>
  <si>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</si>
  <si>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</si>
  <si>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</si>
  <si>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</si>
  <si>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</si>
  <si>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</si>
  <si>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</si>
  <si>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</si>
  <si>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</si>
  <si>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</si>
  <si>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</si>
  <si>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</si>
  <si>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</si>
  <si>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</si>
  <si>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</si>
  <si>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</si>
  <si>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</si>
  <si>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</si>
  <si>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</si>
  <si>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</si>
  <si>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</si>
  <si>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</si>
  <si>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</si>
  <si>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</si>
  <si>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</si>
  <si>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</si>
  <si>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</si>
  <si>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</si>
  <si>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</si>
  <si>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</si>
  <si>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</si>
  <si>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</si>
  <si>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</si>
  <si>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</si>
  <si>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</si>
  <si>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</si>
  <si>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</si>
  <si>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</si>
  <si>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</si>
  <si>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</si>
  <si>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</si>
  <si>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</si>
  <si>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</si>
  <si>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</si>
  <si>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</si>
  <si>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</si>
  <si>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</si>
  <si>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</si>
  <si>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</si>
  <si>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</si>
  <si>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</si>
  <si>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</si>
  <si>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</si>
  <si>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</si>
  <si>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</si>
  <si>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</si>
  <si>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</si>
  <si>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</si>
  <si>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</si>
  <si>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</si>
  <si>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</si>
  <si>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</si>
  <si>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</si>
  <si>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</si>
  <si>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</si>
  <si>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</si>
  <si>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</si>
  <si>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</si>
  <si>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</si>
  <si>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</si>
  <si>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</si>
  <si>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</si>
  <si>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</si>
  <si>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</si>
  <si>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</si>
  <si>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</si>
  <si>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</si>
  <si>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</si>
  <si>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</si>
  <si>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</si>
  <si>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</si>
  <si>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</si>
  <si>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</si>
  <si>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</si>
  <si>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</si>
  <si>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</si>
  <si>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</si>
  <si>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</si>
  <si>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</si>
  <si>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</si>
  <si>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</si>
  <si>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</si>
  <si>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</si>
  <si>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</si>
  <si>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</si>
  <si>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</si>
  <si>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</si>
  <si>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</si>
  <si>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</si>
  <si>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</si>
  <si>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</si>
  <si>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</si>
  <si>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</si>
  <si>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</si>
  <si>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</si>
  <si>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</si>
  <si>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</si>
  <si>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</si>
  <si>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</si>
  <si>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</si>
  <si>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</si>
  <si>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</si>
  <si>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</si>
  <si>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</si>
  <si>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</si>
  <si>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</si>
  <si>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</si>
  <si>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</si>
  <si>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</si>
  <si>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</si>
  <si>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</si>
  <si>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</si>
  <si>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</si>
  <si>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</si>
  <si>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</si>
  <si>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</si>
  <si>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</si>
  <si>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</si>
  <si>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</si>
  <si>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</si>
  <si>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</si>
  <si>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</si>
  <si>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</si>
  <si>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</si>
  <si>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</si>
  <si>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</si>
  <si>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</si>
  <si>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</si>
  <si>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</si>
  <si>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</si>
  <si>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</si>
  <si>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</si>
  <si>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</si>
  <si>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</si>
  <si>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</si>
  <si>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</si>
  <si>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</si>
  <si>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</si>
  <si>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</si>
  <si>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</si>
  <si>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</si>
  <si>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</si>
  <si>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</si>
  <si>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</si>
  <si>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</si>
  <si>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</si>
  <si>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</si>
  <si>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</si>
  <si>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</si>
  <si>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</si>
  <si>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</si>
  <si>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</si>
  <si>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</si>
  <si>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</si>
  <si>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</si>
  <si>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</si>
  <si>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</si>
  <si>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</si>
  <si>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</si>
  <si>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</si>
  <si>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</si>
  <si>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</si>
  <si>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</si>
  <si>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</si>
  <si>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</si>
  <si>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</si>
  <si>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</si>
  <si>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</si>
  <si>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</si>
  <si>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</si>
  <si>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</si>
  <si>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</si>
  <si>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</si>
  <si>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</si>
  <si>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</si>
  <si>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</si>
  <si>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</si>
  <si>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</si>
  <si>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</si>
  <si>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</si>
  <si>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</si>
  <si>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</si>
  <si>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</si>
  <si>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</si>
  <si>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</si>
  <si>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</si>
  <si>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</si>
  <si>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</si>
  <si>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</si>
  <si>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</si>
  <si>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</si>
  <si>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</si>
  <si>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</si>
  <si>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</si>
  <si>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</si>
  <si>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</si>
  <si>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</si>
  <si>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</si>
  <si>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</si>
  <si>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</si>
  <si>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</si>
  <si>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</si>
  <si>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</si>
  <si>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</si>
  <si>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</si>
  <si>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</si>
  <si>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</si>
  <si>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</si>
  <si>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</si>
  <si>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</si>
  <si>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</si>
  <si>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</si>
  <si>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</si>
  <si>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</si>
  <si>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</si>
  <si>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</si>
  <si>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</si>
  <si>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</si>
  <si>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</si>
  <si>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</si>
  <si>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</si>
  <si>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</si>
  <si>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</si>
  <si>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</si>
  <si>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</si>
  <si>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</si>
  <si>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</si>
  <si>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</si>
  <si>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</si>
  <si>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</si>
  <si>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</si>
  <si>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</si>
  <si>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</si>
  <si>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</si>
  <si>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</si>
  <si>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</si>
  <si>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</si>
  <si>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</si>
  <si>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</si>
  <si>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</si>
  <si>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</si>
  <si>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</si>
  <si>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</si>
  <si>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</si>
  <si>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</si>
  <si>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</si>
  <si>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</si>
  <si>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</si>
  <si>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</si>
  <si>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</si>
  <si>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</si>
  <si>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</si>
  <si>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</si>
  <si>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</si>
  <si>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</si>
  <si>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</si>
  <si>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</si>
  <si>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</si>
  <si>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</si>
  <si>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</si>
  <si>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</si>
  <si>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</si>
  <si>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</si>
  <si>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</si>
  <si>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</si>
  <si>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</si>
  <si>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</si>
  <si>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</si>
  <si>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</si>
  <si>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</si>
  <si>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</si>
  <si>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</si>
  <si>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</si>
  <si>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</si>
  <si>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</si>
  <si>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</si>
  <si>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</si>
  <si>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</si>
  <si>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</si>
  <si>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</si>
  <si>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</si>
  <si>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</si>
  <si>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</si>
  <si>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</si>
  <si>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</si>
  <si>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</si>
  <si>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</si>
  <si>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</si>
  <si>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</si>
  <si>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</si>
  <si>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</si>
  <si>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</si>
  <si>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</si>
  <si>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</si>
  <si>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</si>
  <si>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</si>
  <si>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</si>
  <si>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</si>
  <si>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</si>
  <si>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</si>
  <si>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</si>
  <si>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</si>
  <si>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</si>
  <si>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</si>
  <si>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</si>
  <si>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</si>
  <si>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</si>
  <si>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</si>
  <si>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</si>
  <si>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</si>
  <si>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</si>
  <si>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</si>
  <si>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</si>
  <si>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</si>
  <si>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</si>
  <si>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</si>
  <si>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</si>
  <si>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</si>
  <si>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</si>
  <si>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</si>
  <si>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</si>
  <si>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</si>
  <si>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</si>
  <si>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</si>
  <si>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</si>
  <si>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</si>
  <si>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</si>
  <si>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</si>
  <si>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</si>
  <si>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</si>
  <si>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</si>
  <si>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</si>
  <si>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</si>
  <si>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</si>
  <si>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</si>
  <si>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</si>
  <si>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</si>
  <si>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</si>
  <si>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</si>
  <si>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</si>
  <si>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</si>
  <si>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</si>
  <si>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</si>
  <si>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</si>
  <si>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</si>
  <si>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</si>
  <si>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</si>
  <si>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</si>
  <si>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</si>
  <si>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</si>
  <si>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</si>
  <si>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</si>
  <si>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</si>
  <si>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</si>
  <si>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</si>
  <si>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</si>
  <si>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</si>
  <si>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</si>
  <si>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</si>
  <si>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</si>
  <si>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</si>
  <si>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</si>
  <si>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</si>
  <si>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</si>
  <si>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</si>
  <si>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</si>
  <si>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</si>
  <si>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</si>
  <si>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</si>
  <si>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</si>
  <si>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</si>
  <si>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</si>
  <si>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</si>
  <si>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</si>
  <si>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</si>
  <si>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</si>
  <si>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</si>
  <si>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</si>
  <si>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</si>
  <si>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</si>
  <si>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</si>
  <si>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</si>
  <si>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</si>
  <si>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</si>
  <si>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</si>
  <si>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</si>
  <si>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</si>
  <si>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</si>
  <si>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</si>
  <si>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</si>
  <si>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</si>
  <si>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</si>
  <si>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</si>
  <si>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</si>
  <si>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</si>
  <si>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</si>
  <si>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</si>
  <si>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</si>
  <si>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</si>
  <si>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</si>
  <si>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</si>
  <si>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</si>
  <si>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</si>
  <si>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</si>
  <si>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</si>
  <si>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</si>
  <si>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</si>
  <si>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</si>
  <si>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</si>
  <si>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</si>
  <si>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</si>
  <si>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</si>
  <si>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</si>
  <si>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</si>
  <si>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</si>
  <si>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</si>
  <si>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</si>
  <si>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</si>
  <si>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</si>
  <si>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</si>
  <si>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</si>
  <si>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</si>
  <si>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</si>
  <si>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</si>
  <si>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</si>
  <si>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</si>
  <si>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</si>
  <si>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</si>
  <si>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</si>
  <si>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</si>
  <si>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</si>
  <si>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</si>
  <si>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</si>
  <si>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</si>
  <si>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</si>
  <si>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</si>
  <si>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</si>
  <si>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</si>
  <si>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</si>
  <si>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</si>
  <si>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</si>
  <si>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</si>
  <si>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</si>
  <si>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</si>
  <si>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</si>
  <si>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</si>
  <si>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</si>
  <si>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</si>
  <si>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</si>
  <si>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</si>
  <si>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</si>
  <si>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</si>
  <si>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</si>
  <si>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</si>
  <si>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</si>
  <si>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</si>
  <si>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</si>
  <si>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</si>
  <si>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</si>
  <si>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</si>
  <si>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</si>
  <si>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</si>
  <si>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</si>
  <si>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</si>
  <si>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</si>
  <si>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</si>
  <si>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</si>
  <si>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</si>
  <si>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</si>
  <si>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</si>
  <si>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</si>
  <si>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</si>
  <si>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</si>
  <si>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</si>
  <si>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</si>
  <si>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</si>
  <si>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</si>
  <si>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</si>
  <si>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</si>
  <si>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</si>
  <si>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</si>
  <si>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</si>
  <si>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</si>
  <si>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</si>
  <si>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</si>
  <si>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</si>
  <si>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</si>
  <si>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</si>
  <si>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</si>
  <si>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</si>
  <si>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</si>
  <si>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</si>
  <si>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</si>
  <si>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</si>
  <si>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</si>
  <si>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</si>
  <si>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</si>
  <si>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</si>
  <si>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</si>
  <si>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</si>
  <si>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</si>
  <si>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</si>
  <si>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</si>
  <si>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</si>
  <si>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</si>
  <si>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</si>
  <si>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</si>
  <si>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</si>
  <si>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</si>
  <si>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</si>
  <si>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</si>
  <si>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</si>
  <si>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</si>
  <si>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</si>
  <si>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</si>
  <si>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</si>
  <si>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</si>
  <si>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</si>
  <si>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</si>
  <si>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</si>
  <si>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</si>
  <si>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</si>
  <si>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</si>
  <si>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</si>
  <si>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</si>
  <si>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</si>
  <si>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</si>
  <si>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</si>
  <si>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</si>
  <si>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</si>
  <si>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</si>
  <si>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</si>
  <si>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</si>
  <si>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</si>
  <si>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</si>
  <si>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</si>
  <si>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</si>
  <si>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</si>
  <si>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</si>
  <si>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</si>
  <si>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</si>
  <si>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</si>
  <si>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</si>
  <si>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</si>
  <si>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</si>
  <si>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</si>
  <si>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</si>
  <si>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</si>
  <si>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</si>
  <si>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</si>
  <si>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</si>
  <si>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</si>
  <si>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</si>
  <si>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</si>
  <si>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</si>
  <si>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</si>
  <si>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</si>
  <si>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</si>
  <si>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</si>
  <si>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</si>
  <si>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</si>
  <si>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</si>
  <si>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</si>
  <si>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</si>
  <si>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</si>
  <si>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</si>
  <si>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</si>
  <si>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</si>
  <si>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</si>
  <si>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</si>
  <si>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</si>
  <si>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</si>
  <si>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</si>
  <si>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</si>
  <si>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</si>
  <si>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</si>
  <si>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</si>
  <si>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</si>
  <si>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</si>
  <si>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</si>
  <si>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</si>
  <si>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</si>
  <si>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</si>
  <si>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</si>
  <si>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</si>
  <si>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</si>
  <si>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</si>
  <si>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</si>
  <si>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</si>
  <si>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</si>
  <si>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</si>
  <si>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</si>
  <si>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</si>
  <si>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</si>
  <si>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</si>
  <si>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</si>
  <si>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</si>
  <si>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</si>
  <si>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</si>
  <si>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</si>
  <si>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</si>
  <si>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</si>
  <si>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</si>
  <si>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</si>
  <si>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</si>
  <si>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</si>
  <si>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</si>
  <si>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</si>
  <si>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</si>
  <si>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</si>
  <si>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</si>
  <si>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</si>
  <si>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</si>
  <si>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</si>
  <si>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</si>
  <si>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</si>
  <si>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</si>
  <si>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</si>
  <si>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</si>
  <si>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</si>
  <si>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</si>
  <si>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</si>
  <si>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</si>
  <si>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</si>
  <si>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</si>
  <si>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</si>
  <si>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</si>
  <si>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</si>
  <si>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</si>
  <si>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</si>
  <si>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</si>
  <si>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</si>
  <si>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</si>
  <si>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</si>
  <si>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</si>
  <si>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</si>
  <si>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</si>
  <si>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</si>
  <si>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</si>
  <si>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</si>
  <si>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</si>
  <si>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</si>
  <si>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</si>
  <si>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</si>
  <si>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</si>
  <si>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</si>
  <si>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</si>
  <si>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</si>
  <si>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</si>
  <si>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</si>
  <si>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</si>
  <si>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</si>
  <si>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</si>
  <si>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</si>
  <si>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</si>
  <si>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</si>
  <si>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</si>
  <si>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</si>
  <si>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</si>
  <si>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</si>
  <si>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</si>
  <si>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</si>
  <si>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</si>
  <si>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</si>
  <si>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</si>
  <si>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</si>
  <si>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</si>
  <si>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</si>
  <si>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</si>
  <si>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</si>
  <si>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</si>
  <si>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</si>
  <si>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</si>
  <si>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</si>
  <si>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</si>
  <si>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</si>
  <si>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</si>
  <si>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</si>
  <si>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</si>
  <si>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</si>
  <si>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</si>
  <si>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</si>
  <si>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</si>
  <si>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</si>
  <si>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</si>
  <si>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</si>
  <si>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</si>
  <si>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</si>
  <si>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</si>
  <si>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</si>
  <si>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</si>
  <si>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</si>
  <si>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</si>
  <si>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</si>
  <si>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</si>
  <si>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</si>
  <si>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</si>
  <si>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</si>
  <si>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</si>
  <si>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</si>
  <si>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</si>
  <si>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</si>
  <si>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</si>
  <si>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</si>
  <si>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</si>
  <si>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</si>
  <si>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</si>
  <si>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</si>
  <si>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</si>
  <si>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</si>
  <si>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</si>
  <si>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</si>
  <si>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</si>
  <si>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</si>
  <si>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</si>
  <si>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</si>
  <si>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</si>
  <si>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</si>
  <si>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</si>
  <si>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</si>
  <si>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</si>
  <si>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</si>
  <si>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</si>
  <si>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</si>
  <si>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</si>
  <si>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</si>
  <si>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</si>
  <si>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</si>
  <si>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</si>
  <si>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</si>
  <si>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</si>
  <si>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</si>
  <si>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</si>
  <si>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</si>
  <si>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</si>
  <si>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</si>
  <si>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</si>
  <si>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</si>
  <si>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</si>
  <si>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</si>
  <si>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</si>
  <si>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</si>
  <si>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</si>
  <si>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</si>
  <si>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</si>
  <si>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</si>
  <si>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</si>
  <si>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</si>
  <si>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</si>
  <si>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</si>
  <si>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</si>
  <si>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</si>
  <si>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</si>
  <si>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</si>
  <si>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</si>
  <si>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</si>
  <si>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</si>
  <si>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</si>
  <si>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</si>
  <si>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</si>
  <si>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</si>
  <si>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</si>
  <si>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</si>
  <si>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</si>
  <si>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</si>
  <si>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</si>
  <si>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</si>
  <si>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</si>
  <si>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</si>
  <si>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</si>
  <si>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</si>
  <si>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</si>
  <si>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</si>
  <si>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</si>
  <si>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</si>
  <si>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</si>
  <si>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</si>
  <si>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</si>
  <si>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</si>
  <si>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</si>
  <si>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</si>
  <si>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</si>
  <si>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</si>
  <si>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</si>
  <si>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</si>
  <si>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</si>
  <si>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</si>
  <si>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</si>
  <si>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</si>
  <si>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</si>
  <si>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</si>
  <si>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</si>
  <si>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</si>
  <si>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</si>
  <si>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</si>
  <si>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</si>
  <si>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</si>
  <si>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</si>
  <si>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</si>
  <si>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</si>
  <si>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</si>
  <si>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</si>
  <si>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</si>
  <si>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</si>
  <si>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</si>
  <si>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</si>
  <si>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</si>
  <si>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</si>
  <si>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</si>
  <si>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</si>
  <si>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</si>
  <si>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</si>
  <si>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</si>
  <si>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</si>
  <si>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</si>
  <si>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</si>
  <si>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</si>
  <si>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</si>
  <si>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</si>
  <si>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</si>
  <si>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</si>
  <si>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</si>
  <si>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</si>
  <si>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</si>
  <si>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</si>
  <si>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</si>
  <si>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</si>
  <si>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</si>
  <si>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</si>
  <si>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</si>
  <si>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</si>
  <si>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</si>
  <si>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</si>
  <si>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</si>
  <si>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</si>
  <si>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</si>
  <si>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</si>
  <si>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</si>
  <si>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</si>
  <si>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</si>
  <si>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</si>
  <si>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</si>
  <si>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</si>
  <si>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</si>
  <si>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</si>
  <si>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</si>
  <si>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</si>
  <si>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</si>
  <si>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</si>
  <si>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</si>
  <si>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</si>
  <si>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</si>
  <si>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</si>
  <si>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</si>
  <si>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</si>
  <si>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</si>
  <si>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</si>
  <si>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</si>
  <si>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</si>
  <si>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</si>
  <si>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</si>
  <si>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</si>
  <si>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</si>
  <si>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</si>
  <si>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</si>
  <si>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</si>
  <si>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</si>
  <si>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</si>
  <si>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</si>
  <si>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</si>
  <si>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</si>
  <si>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</si>
  <si>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</si>
  <si>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</si>
  <si>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</si>
  <si>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</si>
  <si>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</si>
  <si>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</si>
  <si>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</si>
  <si>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</si>
  <si>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</si>
  <si>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</si>
  <si>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</si>
  <si>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</si>
  <si>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</si>
  <si>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</si>
  <si>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</si>
  <si>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</si>
  <si>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</si>
  <si>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</si>
  <si>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</si>
  <si>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</si>
  <si>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</si>
  <si>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</si>
  <si>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</si>
  <si>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</si>
  <si>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</si>
  <si>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</si>
  <si>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</si>
  <si>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</si>
  <si>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</si>
  <si>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</si>
  <si>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</si>
  <si>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</si>
  <si>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</si>
  <si>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</si>
  <si>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</si>
  <si>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</si>
  <si>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</si>
  <si>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</si>
  <si>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</si>
  <si>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</si>
  <si>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</si>
  <si>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</si>
  <si>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</si>
  <si>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</si>
  <si>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</si>
  <si>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</si>
  <si>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</si>
  <si>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</si>
  <si>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</si>
  <si>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</si>
  <si>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</si>
  <si>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</si>
  <si>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</si>
  <si>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</si>
  <si>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</si>
  <si>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</si>
  <si>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</si>
  <si>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</si>
  <si>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</si>
  <si>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</si>
  <si>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</si>
  <si>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</si>
  <si>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</si>
  <si>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</si>
  <si>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</si>
  <si>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</si>
  <si>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</si>
  <si>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</si>
  <si>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</si>
  <si>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</si>
  <si>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</si>
  <si>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</si>
  <si>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</si>
  <si>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</si>
  <si>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</si>
  <si>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</si>
  <si>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</si>
  <si>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</si>
  <si>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</si>
  <si>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</si>
  <si>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</si>
  <si>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</si>
  <si>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</si>
  <si>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</si>
  <si>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</si>
  <si>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</si>
  <si>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</si>
  <si>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</si>
  <si>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</si>
  <si>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</si>
  <si>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</si>
  <si>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</si>
  <si>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</si>
  <si>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</si>
  <si>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</si>
  <si>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</si>
  <si>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</si>
  <si>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</si>
  <si>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</si>
  <si>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</si>
  <si>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</si>
  <si>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</si>
  <si>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</si>
  <si>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</si>
  <si>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</si>
  <si>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</si>
  <si>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</si>
  <si>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</si>
  <si>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</si>
  <si>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</si>
  <si>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</si>
  <si>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</si>
  <si>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</si>
  <si>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</si>
  <si>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</si>
  <si>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</si>
  <si>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</si>
  <si>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</si>
  <si>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</si>
  <si>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</si>
  <si>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</si>
  <si>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</si>
  <si>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</si>
  <si>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</si>
  <si>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</si>
  <si>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</si>
  <si>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</si>
  <si>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</si>
  <si>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</si>
  <si>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</si>
  <si>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</si>
  <si>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</si>
  <si>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</si>
  <si>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</si>
  <si>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</si>
  <si>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</si>
  <si>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</si>
  <si>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</si>
  <si>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</si>
  <si>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</si>
  <si>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</si>
  <si>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</si>
  <si>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</si>
  <si>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</si>
  <si>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</si>
  <si>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</si>
  <si>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</si>
  <si>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</si>
  <si>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</si>
  <si>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</si>
  <si>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</si>
  <si>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</si>
  <si>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</si>
  <si>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</si>
  <si>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</si>
  <si>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</si>
  <si>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</si>
  <si>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</si>
  <si>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</si>
  <si>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</si>
  <si>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</si>
  <si>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</si>
  <si>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</si>
  <si>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</si>
  <si>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</si>
  <si>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</si>
  <si>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</si>
  <si>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</si>
  <si>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</si>
  <si>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</si>
  <si>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</si>
  <si>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</si>
  <si>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</si>
  <si>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</si>
  <si>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</si>
  <si>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</si>
  <si>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</si>
  <si>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</si>
  <si>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</si>
  <si>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</si>
  <si>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</si>
  <si>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</si>
  <si>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</si>
  <si>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</si>
  <si>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</si>
  <si>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</si>
  <si>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</si>
  <si>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</si>
  <si>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</si>
  <si>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</si>
  <si>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</si>
  <si>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</si>
  <si>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</si>
  <si>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</si>
  <si>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</si>
  <si>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</si>
  <si>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</si>
  <si>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</si>
  <si>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</si>
  <si>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</si>
  <si>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</si>
  <si>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</si>
  <si>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</si>
  <si>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</si>
  <si>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</si>
  <si>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</si>
  <si>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</si>
  <si>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</si>
  <si>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</si>
  <si>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</si>
  <si>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</si>
  <si>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</si>
  <si>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</si>
  <si>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</si>
  <si>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</si>
  <si>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</si>
  <si>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</si>
  <si>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</si>
  <si>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</si>
  <si>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</si>
  <si>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</si>
  <si>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</si>
  <si>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</si>
  <si>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</si>
  <si>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</si>
  <si>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</si>
  <si>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</si>
  <si>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</si>
  <si>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</si>
  <si>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</si>
  <si>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</si>
  <si>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</si>
  <si>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</si>
  <si>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</si>
  <si>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</si>
  <si>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</si>
  <si>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</si>
  <si>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</si>
  <si>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</si>
  <si>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</si>
  <si>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</si>
  <si>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</si>
  <si>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</si>
  <si>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</si>
  <si>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</si>
  <si>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</si>
  <si>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</si>
  <si>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</si>
  <si>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</si>
  <si>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</si>
  <si>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</si>
  <si>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</si>
  <si>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</si>
  <si>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</si>
  <si>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</si>
  <si>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</si>
  <si>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</si>
  <si>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</si>
  <si>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</si>
  <si>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</si>
  <si>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</si>
  <si>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</si>
  <si>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</si>
  <si>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</si>
  <si>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</si>
  <si>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</si>
  <si>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</si>
  <si>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</si>
  <si>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</si>
  <si>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</si>
  <si>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</si>
  <si>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</si>
  <si>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</si>
  <si>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</si>
  <si>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</si>
  <si>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</si>
  <si>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</si>
  <si>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</si>
  <si>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</si>
  <si>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</si>
  <si>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</si>
  <si>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</si>
  <si>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</si>
  <si>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</si>
  <si>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</si>
  <si>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</si>
  <si>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</si>
  <si>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</si>
  <si>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</si>
  <si>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</si>
  <si>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</si>
  <si>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</si>
  <si>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</si>
  <si>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</si>
  <si>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</si>
  <si>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</si>
  <si>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</si>
  <si>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</si>
  <si>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</si>
  <si>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</si>
  <si>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</si>
  <si>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</si>
  <si>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</si>
  <si>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</si>
  <si>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</si>
  <si>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</si>
  <si>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</si>
  <si>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</si>
  <si>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</si>
  <si>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</si>
  <si>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</si>
  <si>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</si>
  <si>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</si>
  <si>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</si>
  <si>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</si>
  <si>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</si>
  <si>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</si>
  <si>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</si>
  <si>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</si>
  <si>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</si>
  <si>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</si>
  <si>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</si>
  <si>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</si>
  <si>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</si>
  <si>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</si>
  <si>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</si>
  <si>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</si>
  <si>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</si>
  <si>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</si>
  <si>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</si>
  <si>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</si>
  <si>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</si>
  <si>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</si>
  <si>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</si>
  <si>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</si>
  <si>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</si>
  <si>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</si>
  <si>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</si>
  <si>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</si>
  <si>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</si>
  <si>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</si>
  <si>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</si>
  <si>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</si>
  <si>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</si>
  <si>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</si>
  <si>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</si>
  <si>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</si>
  <si>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</si>
  <si>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</si>
  <si>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</si>
  <si>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</si>
  <si>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</si>
  <si>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</si>
  <si>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</si>
  <si>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</si>
  <si>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</si>
  <si>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</si>
  <si>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</si>
  <si>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</si>
  <si>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</si>
  <si>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</si>
  <si>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</si>
  <si>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</si>
  <si>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</si>
  <si>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</si>
  <si>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</si>
  <si>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</si>
  <si>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</si>
  <si>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</si>
  <si>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</si>
  <si>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</si>
  <si>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</si>
  <si>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</si>
  <si>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</si>
  <si>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</si>
  <si>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</si>
  <si>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</si>
  <si>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</si>
  <si>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</si>
  <si>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</si>
  <si>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</si>
  <si>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</si>
  <si>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</si>
  <si>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</si>
  <si>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</si>
  <si>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</si>
  <si>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</si>
  <si>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</si>
  <si>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</si>
  <si>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</si>
  <si>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</si>
  <si>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</si>
  <si>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</si>
  <si>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</si>
  <si>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</si>
  <si>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</si>
  <si>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</si>
  <si>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</si>
  <si>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</si>
  <si>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</si>
  <si>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</si>
  <si>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</si>
  <si>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</si>
  <si>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</si>
  <si>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</si>
  <si>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</si>
  <si>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</si>
  <si>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</si>
  <si>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</si>
  <si>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</si>
  <si>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</si>
  <si>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</si>
  <si>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</si>
  <si>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</si>
  <si>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</si>
  <si>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</si>
  <si>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</si>
  <si>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</si>
  <si>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</si>
  <si>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</si>
  <si>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</si>
  <si>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</si>
  <si>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</si>
  <si>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</si>
  <si>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</si>
  <si>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</si>
  <si>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</si>
  <si>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</si>
  <si>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</si>
  <si>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</si>
  <si>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</si>
  <si>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</si>
  <si>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</si>
  <si>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</si>
  <si>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</si>
  <si>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</si>
  <si>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</si>
  <si>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</si>
  <si>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</si>
  <si>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</si>
  <si>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</si>
  <si>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</si>
  <si>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</si>
  <si>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</si>
  <si>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</si>
  <si>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</si>
  <si>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</si>
  <si>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</si>
  <si>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</si>
  <si>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</si>
  <si>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</si>
  <si>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</si>
  <si>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</si>
  <si>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</si>
  <si>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</si>
  <si>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</si>
  <si>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</si>
  <si>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</si>
  <si>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</si>
  <si>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</si>
  <si>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</si>
  <si>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</si>
  <si>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</si>
  <si>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</si>
  <si>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</si>
  <si>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</si>
  <si>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</si>
  <si>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</si>
  <si>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</si>
  <si>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</si>
  <si>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</si>
  <si>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</si>
  <si>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</si>
  <si>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</si>
  <si>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</si>
  <si>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</si>
  <si>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</si>
  <si>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</si>
  <si>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</si>
  <si>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</si>
  <si>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</si>
  <si>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</si>
  <si>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</si>
  <si>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</si>
  <si>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</si>
  <si>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</si>
  <si>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</si>
  <si>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</si>
  <si>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</si>
  <si>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</si>
  <si>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</si>
  <si>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</si>
  <si>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</si>
  <si>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</si>
  <si>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</si>
  <si>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</si>
  <si>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</si>
  <si>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</si>
  <si>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</si>
  <si>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</si>
  <si>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</si>
  <si>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</si>
  <si>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</si>
  <si>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</si>
  <si>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</si>
  <si>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</si>
  <si>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</si>
  <si>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</si>
  <si>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</si>
  <si>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</si>
  <si>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</si>
  <si>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</si>
  <si>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</si>
  <si>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</si>
  <si>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</si>
  <si>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</si>
  <si>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</si>
  <si>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</si>
  <si>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</si>
  <si>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</si>
  <si>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</si>
  <si>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</si>
  <si>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</si>
  <si>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</si>
  <si>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</si>
  <si>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</si>
  <si>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</si>
  <si>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</si>
  <si>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</si>
  <si>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</si>
  <si>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</si>
  <si>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</si>
  <si>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</si>
  <si>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</si>
  <si>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</si>
  <si>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</si>
  <si>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</si>
  <si>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</si>
  <si>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</si>
  <si>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</si>
  <si>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</si>
  <si>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</si>
  <si>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</si>
  <si>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</si>
  <si>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</si>
  <si>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</si>
  <si>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</si>
  <si>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</si>
  <si>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</si>
  <si>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</si>
  <si>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</si>
  <si>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</si>
  <si>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</si>
  <si>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</si>
  <si>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</si>
  <si>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</si>
  <si>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</si>
  <si>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</si>
  <si>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</si>
  <si>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</si>
  <si>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</si>
  <si>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</si>
  <si>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</si>
  <si>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</si>
  <si>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</si>
  <si>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</si>
  <si>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</si>
  <si>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</si>
  <si>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</si>
  <si>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</si>
  <si>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</si>
  <si>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</si>
  <si>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</si>
  <si>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</si>
  <si>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</si>
  <si>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</si>
  <si>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</si>
  <si>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</si>
  <si>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</si>
  <si>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</si>
  <si>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</si>
  <si>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</si>
  <si>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</si>
  <si>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</si>
  <si>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</si>
  <si>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</si>
  <si>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</si>
  <si>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</si>
  <si>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</si>
  <si>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</si>
  <si>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</si>
  <si>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</si>
  <si>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</si>
  <si>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</si>
  <si>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</si>
  <si>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</si>
  <si>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</si>
  <si>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</si>
  <si>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</si>
  <si>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</si>
  <si>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</si>
  <si>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</si>
  <si>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</si>
  <si>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</si>
  <si>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</si>
  <si>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</si>
  <si>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</si>
  <si>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</si>
  <si>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</si>
  <si>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</si>
  <si>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</si>
  <si>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</si>
  <si>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</si>
  <si>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</si>
  <si>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</si>
  <si>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</si>
  <si>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</si>
  <si>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</si>
  <si>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</si>
  <si>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</si>
  <si>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</si>
  <si>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</si>
  <si>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</si>
  <si>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</si>
  <si>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</si>
  <si>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</si>
  <si>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</si>
  <si>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</si>
  <si>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</si>
  <si>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</si>
  <si>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</si>
  <si>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</si>
  <si>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</si>
  <si>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</si>
  <si>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</si>
  <si>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</si>
  <si>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</si>
  <si>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</si>
  <si>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</si>
  <si>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</si>
  <si>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</si>
  <si>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</si>
  <si>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</si>
  <si>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</si>
  <si>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</si>
  <si>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</si>
  <si>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</si>
  <si>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</si>
  <si>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</si>
  <si>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</si>
  <si>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</si>
  <si>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</si>
  <si>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</si>
  <si>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</si>
  <si>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</si>
  <si>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</si>
  <si>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</si>
  <si>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</si>
  <si>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</si>
  <si>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</si>
  <si>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</si>
  <si>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</si>
  <si>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</si>
  <si>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</si>
  <si>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</si>
  <si>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</si>
  <si>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</si>
  <si>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</si>
  <si>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</si>
  <si>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</si>
  <si>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</si>
  <si>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</si>
  <si>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</si>
  <si>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</si>
  <si>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</si>
  <si>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</si>
  <si>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</si>
  <si>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</si>
  <si>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</si>
  <si>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</si>
  <si>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</si>
  <si>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</si>
  <si>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</si>
  <si>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</si>
  <si>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</si>
  <si>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</si>
  <si>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</si>
  <si>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</si>
  <si>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</si>
  <si>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</si>
  <si>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</si>
  <si>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</si>
  <si>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</si>
  <si>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</si>
  <si>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</si>
  <si>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</si>
  <si>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</si>
  <si>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</si>
  <si>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</si>
  <si>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</si>
  <si>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</si>
  <si>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</si>
  <si>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</si>
  <si>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</si>
  <si>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</si>
  <si>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</si>
  <si>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</si>
  <si>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</si>
  <si>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</si>
  <si>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</si>
  <si>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</si>
  <si>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</si>
  <si>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</si>
  <si>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</si>
  <si>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</si>
  <si>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</si>
  <si>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</si>
  <si>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</si>
  <si>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</si>
  <si>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</si>
  <si>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</si>
  <si>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</si>
  <si>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</si>
  <si>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</si>
  <si>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</si>
  <si>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</si>
  <si>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</si>
  <si>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</si>
  <si>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</si>
  <si>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</si>
  <si>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</si>
  <si>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</si>
  <si>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</si>
  <si>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</si>
  <si>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</si>
  <si>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</si>
  <si>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</si>
  <si>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</si>
  <si>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</si>
  <si>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</si>
  <si>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</si>
  <si>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</si>
  <si>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</si>
  <si>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</si>
  <si>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</si>
  <si>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</si>
  <si>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</si>
  <si>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</si>
  <si>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</si>
  <si>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</si>
  <si>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</si>
  <si>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</si>
  <si>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</si>
  <si>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</si>
  <si>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</si>
  <si>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</si>
  <si>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</si>
  <si>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</si>
  <si>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</si>
  <si>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</si>
  <si>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</si>
  <si>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</si>
  <si>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</si>
  <si>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</si>
  <si>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</si>
  <si>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</si>
  <si>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</si>
  <si>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</si>
  <si>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</si>
  <si>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</si>
  <si>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</si>
  <si>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</si>
  <si>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</si>
  <si>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</si>
  <si>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</si>
  <si>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</si>
  <si>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</si>
  <si>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</si>
  <si>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</si>
  <si>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</si>
  <si>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</si>
  <si>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</si>
  <si>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</si>
  <si>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</si>
  <si>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</si>
  <si>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</si>
  <si>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</si>
  <si>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</si>
  <si>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</si>
  <si>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</si>
  <si>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</si>
  <si>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</si>
  <si>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</si>
  <si>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</si>
  <si>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</si>
  <si>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</si>
  <si>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</si>
  <si>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</si>
  <si>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</si>
  <si>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</si>
  <si>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</si>
  <si>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</si>
  <si>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</si>
  <si>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</si>
  <si>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</si>
  <si>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</si>
  <si>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</si>
  <si>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</si>
  <si>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</si>
  <si>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</si>
  <si>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</si>
  <si>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</si>
  <si>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</si>
  <si>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</si>
  <si>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</si>
  <si>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</si>
  <si>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</si>
  <si>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</si>
  <si>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</si>
  <si>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</si>
  <si>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</si>
  <si>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</si>
  <si>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</si>
  <si>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</si>
  <si>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</si>
  <si>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</si>
  <si>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</si>
  <si>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</si>
  <si>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</si>
  <si>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</si>
  <si>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</si>
  <si>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</si>
  <si>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</si>
  <si>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</si>
  <si>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</si>
  <si>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</si>
  <si>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</si>
  <si>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</si>
  <si>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</si>
  <si>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</si>
  <si>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</si>
  <si>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</si>
  <si>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</si>
  <si>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</si>
  <si>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</si>
  <si>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</si>
  <si>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</si>
  <si>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</si>
  <si>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</si>
  <si>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</si>
  <si>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</si>
  <si>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</si>
  <si>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</si>
  <si>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</si>
  <si>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</si>
  <si>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</si>
  <si>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</si>
  <si>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</si>
  <si>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</si>
  <si>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</si>
  <si>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</si>
  <si>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</si>
  <si>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</si>
  <si>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</si>
  <si>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</si>
  <si>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</si>
  <si>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</si>
  <si>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</si>
  <si>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</si>
  <si>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</si>
  <si>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</si>
  <si>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</si>
  <si>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</si>
  <si>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</si>
  <si>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</si>
  <si>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</si>
  <si>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</si>
  <si>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</si>
  <si>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</si>
  <si>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</si>
  <si>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</si>
  <si>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</si>
  <si>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</si>
  <si>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</si>
  <si>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</si>
  <si>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</si>
  <si>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</si>
  <si>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</si>
  <si>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</si>
  <si>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</si>
  <si>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</si>
  <si>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</si>
  <si>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</si>
  <si>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</si>
  <si>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</si>
  <si>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</si>
  <si>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</si>
  <si>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</si>
  <si>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</si>
  <si>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</si>
  <si>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</si>
  <si>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</si>
  <si>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</si>
  <si>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</si>
  <si>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</si>
  <si>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</si>
  <si>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</si>
  <si>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</si>
  <si>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</si>
  <si>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</si>
  <si>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</si>
  <si>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</si>
  <si>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</si>
  <si>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</si>
  <si>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</si>
  <si>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</si>
  <si>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</si>
  <si>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</si>
  <si>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</si>
  <si>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</si>
  <si>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</si>
  <si>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</si>
  <si>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</si>
  <si>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</si>
  <si>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</si>
  <si>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</si>
  <si>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</si>
  <si>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</si>
  <si>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</si>
  <si>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</si>
  <si>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</si>
  <si>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</si>
  <si>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</si>
  <si>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</si>
  <si>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</si>
  <si>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</si>
  <si>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</si>
  <si>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</si>
  <si>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</si>
  <si>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</si>
  <si>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</si>
  <si>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</si>
  <si>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</si>
  <si>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</si>
  <si>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</si>
  <si>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</si>
  <si>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</si>
  <si>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</si>
  <si>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</si>
  <si>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</si>
  <si>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</si>
  <si>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</si>
  <si>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</si>
  <si>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</si>
  <si>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</si>
  <si>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</si>
  <si>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</si>
  <si>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</si>
  <si>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</si>
  <si>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</si>
  <si>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</si>
  <si>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</si>
  <si>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</si>
  <si>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</si>
  <si>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</si>
  <si>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</si>
  <si>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</si>
  <si>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</si>
  <si>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</si>
  <si>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</si>
  <si>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</si>
  <si>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</si>
  <si>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</si>
  <si>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</si>
  <si>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</si>
  <si>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</si>
  <si>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</si>
  <si>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</si>
  <si>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</si>
  <si>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</si>
  <si>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</si>
  <si>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</si>
  <si>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</si>
  <si>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</si>
  <si>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</si>
  <si>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</si>
  <si>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</si>
  <si>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</si>
  <si>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</si>
  <si>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</si>
  <si>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</si>
  <si>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</si>
  <si>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</si>
  <si>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</si>
  <si>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</si>
  <si>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</si>
  <si>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</si>
  <si>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</si>
  <si>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</si>
  <si>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</si>
  <si>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</si>
  <si>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</si>
  <si>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</si>
  <si>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</si>
  <si>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</si>
  <si>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</si>
  <si>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</si>
  <si>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</si>
  <si>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</si>
  <si>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</si>
  <si>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</si>
  <si>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</si>
  <si>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</si>
  <si>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</si>
  <si>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</si>
  <si>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</si>
  <si>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</si>
  <si>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</si>
  <si>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</si>
  <si>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</si>
  <si>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</si>
  <si>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</si>
  <si>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</si>
  <si>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</si>
  <si>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</si>
  <si>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</si>
  <si>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</si>
  <si>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</si>
  <si>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</si>
  <si>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</si>
  <si>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</si>
  <si>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</si>
  <si>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</si>
  <si>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</si>
  <si>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</si>
  <si>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</si>
  <si>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</si>
  <si>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</si>
  <si>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</si>
  <si>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</si>
  <si>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</si>
  <si>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</si>
  <si>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</si>
  <si>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</si>
  <si>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</si>
  <si>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</si>
  <si>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</si>
  <si>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</si>
  <si>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</si>
  <si>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</si>
  <si>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</si>
  <si>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</si>
  <si>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</si>
  <si>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</si>
  <si>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</si>
  <si>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</si>
  <si>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</si>
  <si>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</si>
  <si>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</si>
  <si>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</si>
  <si>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</si>
  <si>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</si>
  <si>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</si>
  <si>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</si>
  <si>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</si>
  <si>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</si>
  <si>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</si>
  <si>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</si>
  <si>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</si>
  <si>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</si>
  <si>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</si>
  <si>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</si>
  <si>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</si>
  <si>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</si>
  <si>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</si>
  <si>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</si>
  <si>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</si>
  <si>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</si>
  <si>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</si>
  <si>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</si>
  <si>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</si>
  <si>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</si>
  <si>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</si>
  <si>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</si>
  <si>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</si>
  <si>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</si>
  <si>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</si>
  <si>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</si>
  <si>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</si>
  <si>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</si>
  <si>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</si>
  <si>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</si>
  <si>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</si>
  <si>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</si>
  <si>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</si>
  <si>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</si>
  <si>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</si>
  <si>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</si>
  <si>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</si>
  <si>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</si>
  <si>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</si>
  <si>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</si>
  <si>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</si>
  <si>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</si>
  <si>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</si>
  <si>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</si>
  <si>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</si>
  <si>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</si>
  <si>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</si>
  <si>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</si>
  <si>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</si>
  <si>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</si>
  <si>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</si>
  <si>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</si>
  <si>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</si>
  <si>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</si>
  <si>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</si>
  <si>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</si>
  <si>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</si>
  <si>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</si>
  <si>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</si>
  <si>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</si>
  <si>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</si>
  <si>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</si>
  <si>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</si>
  <si>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</si>
  <si>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</si>
  <si>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</si>
  <si>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</si>
  <si>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</si>
  <si>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</si>
  <si>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</si>
  <si>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</si>
  <si>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</si>
  <si>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</si>
  <si>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</si>
  <si>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</si>
  <si>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</si>
  <si>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</si>
  <si>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</si>
  <si>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</si>
  <si>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</si>
  <si>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</si>
  <si>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</si>
  <si>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</si>
  <si>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</si>
  <si>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</si>
  <si>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</si>
  <si>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</si>
  <si>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</si>
  <si>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</si>
  <si>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</si>
  <si>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</si>
  <si>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</si>
  <si>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</si>
  <si>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</si>
  <si>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</si>
  <si>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</si>
  <si>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</si>
  <si>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</si>
  <si>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</si>
  <si>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</si>
  <si>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</si>
  <si>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</si>
  <si>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</si>
  <si>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</si>
  <si>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</si>
  <si>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</si>
  <si>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</si>
  <si>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</si>
  <si>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</si>
  <si>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</si>
  <si>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</si>
  <si>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</si>
  <si>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</si>
  <si>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</si>
  <si>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</si>
  <si>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</si>
  <si>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</si>
  <si>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</si>
  <si>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</si>
  <si>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</si>
  <si>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</si>
  <si>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</si>
  <si>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</si>
  <si>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</si>
  <si>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</si>
  <si>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</si>
  <si>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</si>
  <si>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</si>
  <si>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</si>
  <si>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</si>
  <si>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</si>
  <si>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</si>
  <si>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</si>
  <si>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</si>
  <si>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</si>
  <si>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</si>
  <si>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</si>
  <si>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</si>
  <si>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</si>
  <si>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</si>
  <si>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</si>
  <si>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</si>
  <si>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</si>
  <si>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</si>
  <si>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</si>
  <si>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</si>
  <si>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</si>
  <si>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</si>
  <si>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</si>
  <si>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</si>
  <si>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</si>
  <si>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</si>
  <si>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</si>
  <si>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</si>
  <si>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</si>
  <si>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</si>
  <si>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</si>
  <si>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</si>
  <si>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</si>
  <si>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</si>
  <si>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</si>
  <si>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</si>
  <si>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</si>
  <si>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</si>
  <si>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</si>
  <si>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</si>
  <si>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</si>
  <si>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</si>
  <si>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</si>
  <si>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</si>
  <si>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</si>
  <si>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</si>
  <si>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</si>
  <si>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</si>
  <si>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</si>
  <si>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</si>
  <si>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</si>
  <si>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</si>
  <si>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</si>
  <si>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</si>
  <si>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</si>
  <si>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</si>
  <si>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</si>
  <si>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</si>
  <si>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</si>
  <si>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</si>
  <si>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</si>
  <si>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</si>
  <si>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</si>
  <si>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</si>
  <si>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</si>
  <si>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</si>
  <si>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</si>
  <si>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</si>
  <si>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</si>
  <si>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</si>
  <si>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</si>
  <si>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</si>
  <si>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</si>
  <si>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</si>
  <si>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</si>
  <si>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</si>
  <si>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</si>
  <si>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</si>
  <si>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</si>
  <si>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</si>
  <si>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</si>
  <si>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</si>
  <si>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</si>
  <si>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</si>
  <si>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</si>
  <si>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</si>
  <si>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</si>
  <si>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</si>
  <si>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</si>
  <si>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</si>
  <si>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</si>
  <si>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</si>
  <si>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</si>
  <si>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</si>
  <si>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</si>
  <si>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</si>
  <si>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</si>
  <si>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</si>
  <si>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</si>
  <si>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</si>
  <si>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</si>
  <si>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</si>
  <si>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</si>
  <si>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</si>
  <si>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</si>
  <si>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</si>
  <si>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</si>
  <si>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</si>
  <si>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</si>
  <si>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</si>
  <si>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</si>
  <si>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</si>
  <si>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</si>
  <si>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</si>
  <si>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</si>
  <si>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</si>
  <si>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</si>
  <si>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</si>
  <si>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</si>
  <si>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</si>
  <si>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</si>
  <si>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</si>
  <si>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</si>
  <si>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</si>
  <si>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</si>
  <si>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</si>
  <si>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</si>
  <si>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</si>
  <si>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</si>
  <si>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</si>
  <si>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</si>
  <si>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</si>
  <si>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</si>
  <si>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</si>
  <si>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</si>
  <si>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</si>
  <si>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</si>
  <si>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</si>
  <si>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</si>
  <si>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</si>
  <si>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</si>
  <si>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</si>
  <si>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</si>
  <si>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</si>
  <si>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</si>
  <si>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</si>
  <si>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</si>
  <si>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</si>
  <si>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</si>
  <si>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</si>
  <si>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</si>
  <si>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</si>
  <si>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</si>
  <si>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</si>
  <si>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</si>
  <si>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</si>
  <si>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</si>
  <si>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</si>
  <si>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</si>
  <si>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</si>
  <si>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</si>
  <si>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</si>
  <si>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</si>
  <si>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</si>
  <si>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</si>
  <si>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</si>
  <si>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</si>
  <si>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</si>
  <si>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</si>
  <si>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</si>
  <si>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</si>
  <si>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</si>
  <si>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</si>
  <si>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</si>
  <si>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</si>
  <si>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</si>
  <si>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</si>
  <si>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</si>
  <si>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</si>
  <si>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</si>
  <si>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</si>
  <si>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</si>
  <si>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</si>
  <si>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</si>
  <si>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</si>
  <si>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</si>
  <si>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</si>
  <si>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</si>
  <si>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</si>
  <si>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</si>
  <si>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</si>
  <si>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</si>
  <si>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</si>
  <si>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</si>
  <si>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</si>
  <si>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</si>
  <si>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</si>
  <si>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</si>
  <si>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</si>
  <si>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</si>
  <si>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</si>
  <si>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</si>
  <si>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</si>
  <si>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</si>
  <si>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</si>
  <si>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</si>
  <si>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</si>
  <si>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</si>
  <si>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</si>
  <si>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</si>
  <si>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</si>
  <si>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</si>
  <si>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</si>
  <si>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</si>
  <si>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</si>
  <si>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</si>
  <si>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</si>
  <si>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</si>
  <si>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</si>
  <si>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</si>
  <si>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</si>
  <si>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</si>
  <si>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</si>
  <si>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</si>
  <si>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</si>
  <si>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</si>
  <si>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</si>
  <si>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</si>
  <si>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</si>
  <si>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</si>
  <si>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</si>
  <si>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</si>
  <si>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</si>
  <si>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</si>
  <si>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</si>
  <si>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</si>
  <si>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</si>
  <si>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</si>
  <si>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</si>
  <si>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</si>
  <si>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</si>
  <si>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</si>
  <si>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</si>
  <si>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</si>
  <si>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</si>
  <si>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</si>
  <si>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</si>
  <si>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</si>
  <si>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</si>
  <si>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</si>
  <si>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</si>
  <si>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</si>
  <si>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</si>
  <si>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</si>
  <si>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</si>
  <si>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</si>
  <si>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</si>
  <si>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</si>
  <si>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</si>
  <si>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</si>
  <si>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</si>
  <si>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</si>
  <si>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</si>
  <si>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</si>
  <si>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</si>
  <si>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</si>
  <si>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</si>
  <si>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</si>
  <si>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</si>
  <si>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</si>
  <si>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</si>
  <si>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</si>
  <si>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</si>
  <si>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</si>
  <si>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</si>
  <si>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</si>
  <si>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</si>
  <si>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</si>
  <si>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</si>
  <si>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</si>
  <si>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</si>
  <si>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</si>
  <si>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</si>
  <si>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</si>
  <si>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</si>
  <si>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</si>
  <si>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</si>
  <si>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</si>
  <si>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</si>
  <si>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</si>
  <si>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</si>
  <si>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</si>
  <si>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</si>
  <si>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</si>
  <si>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</si>
  <si>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</si>
  <si>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</si>
  <si>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</si>
  <si>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</si>
  <si>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</si>
  <si>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</si>
  <si>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</si>
  <si>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</si>
  <si>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</si>
  <si>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</si>
  <si>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</si>
  <si>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</si>
  <si>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</si>
  <si>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</si>
  <si>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</si>
  <si>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</si>
  <si>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</si>
  <si>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</si>
  <si>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</si>
  <si>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</si>
  <si>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</si>
  <si>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</si>
  <si>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</si>
  <si>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</si>
  <si>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</si>
  <si>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</si>
  <si>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</si>
  <si>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</si>
  <si>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</si>
  <si>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</si>
  <si>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</si>
  <si>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</si>
  <si>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</si>
  <si>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</si>
  <si>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</si>
  <si>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</si>
  <si>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</si>
  <si>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</si>
  <si>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</si>
  <si>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</si>
  <si>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</si>
  <si>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</si>
  <si>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</si>
  <si>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</si>
  <si>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</si>
  <si>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</si>
  <si>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</si>
  <si>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</si>
  <si>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</si>
  <si>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</si>
  <si>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</si>
  <si>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</si>
  <si>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</si>
  <si>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</si>
  <si>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</si>
  <si>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</si>
  <si>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</si>
  <si>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</si>
  <si>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</si>
  <si>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</si>
  <si>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</si>
  <si>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</si>
  <si>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</si>
  <si>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</si>
  <si>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</si>
  <si>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</si>
  <si>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</si>
  <si>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</si>
  <si>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</si>
  <si>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</si>
  <si>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</si>
  <si>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</si>
  <si>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</si>
  <si>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</si>
  <si>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</si>
  <si>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</si>
  <si>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</si>
  <si>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</si>
  <si>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</si>
  <si>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</si>
  <si>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</si>
  <si>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</si>
  <si>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</si>
  <si>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</si>
  <si>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</si>
  <si>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</si>
  <si>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</si>
  <si>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</si>
  <si>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</si>
  <si>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</si>
  <si>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</si>
  <si>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</si>
  <si>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</si>
  <si>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</si>
  <si>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</si>
  <si>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</si>
  <si>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</si>
  <si>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</si>
  <si>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</si>
  <si>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</si>
  <si>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</si>
  <si>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</si>
  <si>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</si>
  <si>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</si>
  <si>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</si>
  <si>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</si>
  <si>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</si>
  <si>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</si>
  <si>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</si>
  <si>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</si>
  <si>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</si>
  <si>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</si>
  <si>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</si>
  <si>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</si>
  <si>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</si>
  <si>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</si>
  <si>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</si>
  <si>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</si>
  <si>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</si>
  <si>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</si>
  <si>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</si>
  <si>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</si>
  <si>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</si>
  <si>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</si>
  <si>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</si>
  <si>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</si>
  <si>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</si>
  <si>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</si>
  <si>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</si>
  <si>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</si>
  <si>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</si>
  <si>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</si>
  <si>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</si>
  <si>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</si>
  <si>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</si>
  <si>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</si>
  <si>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</si>
  <si>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</si>
  <si>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</si>
  <si>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</si>
  <si>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</si>
  <si>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</si>
  <si>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</si>
  <si>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</si>
  <si>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</si>
  <si>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</si>
  <si>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</si>
  <si>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</si>
  <si>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</si>
  <si>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</si>
  <si>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</si>
  <si>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</si>
  <si>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</si>
  <si>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</si>
  <si>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</si>
  <si>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</si>
  <si>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</si>
  <si>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</si>
  <si>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</si>
  <si>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</si>
  <si>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</si>
  <si>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</si>
  <si>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</si>
  <si>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</si>
  <si>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</si>
  <si>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</si>
  <si>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</si>
  <si>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</si>
  <si>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</si>
  <si>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</si>
  <si>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</si>
  <si>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</si>
  <si>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</si>
  <si>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</si>
  <si>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</si>
  <si>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</si>
  <si>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</si>
  <si>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</si>
  <si>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</si>
  <si>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</si>
  <si>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</si>
  <si>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</si>
  <si>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</si>
  <si>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</si>
  <si>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</si>
  <si>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</si>
  <si>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</si>
  <si>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</si>
  <si>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</si>
  <si>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</si>
  <si>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</si>
  <si>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</si>
  <si>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</si>
  <si>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</si>
  <si>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</si>
  <si>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</si>
  <si>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</si>
  <si>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</si>
  <si>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</si>
  <si>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</si>
  <si>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</si>
  <si>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</si>
  <si>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</si>
  <si>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</si>
  <si>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</si>
  <si>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</si>
  <si>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</si>
  <si>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</si>
  <si>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</si>
  <si>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</si>
  <si>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</si>
  <si>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</si>
  <si>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</si>
  <si>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</si>
  <si>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</si>
  <si>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</si>
  <si>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</si>
  <si>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</si>
  <si>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</si>
  <si>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</si>
  <si>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</si>
  <si>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</si>
  <si>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</si>
  <si>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</si>
  <si>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</si>
  <si>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</si>
  <si>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</si>
  <si>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</si>
  <si>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</si>
  <si>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</si>
  <si>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</si>
  <si>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</si>
  <si>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</si>
  <si>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</si>
  <si>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</si>
  <si>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</si>
  <si>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</si>
  <si>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</si>
  <si>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</si>
  <si>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</si>
  <si>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</si>
  <si>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</si>
  <si>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</si>
  <si>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</si>
  <si>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</si>
  <si>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</si>
  <si>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</si>
  <si>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</si>
  <si>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</si>
  <si>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</si>
  <si>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</si>
  <si>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</si>
  <si>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</si>
  <si>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</si>
  <si>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</si>
  <si>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</si>
  <si>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</si>
  <si>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</si>
  <si>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</si>
  <si>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</si>
  <si>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</si>
  <si>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</si>
  <si>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</si>
  <si>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</si>
  <si>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</si>
  <si>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</si>
  <si>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</si>
  <si>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</si>
  <si>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</si>
  <si>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</si>
  <si>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</si>
  <si>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</si>
  <si>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</si>
  <si>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</si>
  <si>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</si>
  <si>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</si>
  <si>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</si>
  <si>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</si>
  <si>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</si>
  <si>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</si>
  <si>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</si>
  <si>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</si>
  <si>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</si>
  <si>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</si>
  <si>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</si>
  <si>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</si>
  <si>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</si>
  <si>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</si>
  <si>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</si>
  <si>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</si>
  <si>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</si>
  <si>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</si>
  <si>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</si>
  <si>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</si>
  <si>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</si>
  <si>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</si>
  <si>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</si>
  <si>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</si>
  <si>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</si>
  <si>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</si>
  <si>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</si>
  <si>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</si>
  <si>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</si>
  <si>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</si>
  <si>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</si>
  <si>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</si>
  <si>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</si>
  <si>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</si>
  <si>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</si>
  <si>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</si>
  <si>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</si>
  <si>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</si>
  <si>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</si>
  <si>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</si>
  <si>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</si>
  <si>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</si>
  <si>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</si>
  <si>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</si>
  <si>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</si>
  <si>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</si>
  <si>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</si>
  <si>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</si>
  <si>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</si>
  <si>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</si>
  <si>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</si>
  <si>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</si>
  <si>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</si>
  <si>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</si>
  <si>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</si>
  <si>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</si>
  <si>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</si>
  <si>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</si>
  <si>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</si>
  <si>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</si>
  <si>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</si>
  <si>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</si>
  <si>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</si>
  <si>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</si>
  <si>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</si>
  <si>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</si>
  <si>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</si>
  <si>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</si>
  <si>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</si>
  <si>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</si>
  <si>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</si>
  <si>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</si>
  <si>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</si>
  <si>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</si>
  <si>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</si>
  <si>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</si>
  <si>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</si>
  <si>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</si>
  <si>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</si>
  <si>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</si>
  <si>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</si>
  <si>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</si>
  <si>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</si>
  <si>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</si>
  <si>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</si>
  <si>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</si>
  <si>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</si>
  <si>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</si>
  <si>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</si>
  <si>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</si>
  <si>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</si>
  <si>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</si>
  <si>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</si>
  <si>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</si>
  <si>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</si>
  <si>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</si>
  <si>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</si>
  <si>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</si>
  <si>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</si>
  <si>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</si>
  <si>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</si>
  <si>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</si>
  <si>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</si>
  <si>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</si>
  <si>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</si>
  <si>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</si>
  <si>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</si>
  <si>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</si>
  <si>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</si>
  <si>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</si>
  <si>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</si>
  <si>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</si>
  <si>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</si>
  <si>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</si>
  <si>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</si>
  <si>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</si>
  <si>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</si>
  <si>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</si>
  <si>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</si>
  <si>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</si>
  <si>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</si>
  <si>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</si>
  <si>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</si>
  <si>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</si>
  <si>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</si>
  <si>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</si>
  <si>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</si>
  <si>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</si>
  <si>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</si>
  <si>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</si>
  <si>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</si>
  <si>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</si>
  <si>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</si>
  <si>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</si>
  <si>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</si>
  <si>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</si>
  <si>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</si>
  <si>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</si>
  <si>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</si>
  <si>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</si>
  <si>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</si>
  <si>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</si>
  <si>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</si>
  <si>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</si>
  <si>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</si>
  <si>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</si>
  <si>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</si>
  <si>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</si>
  <si>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</si>
  <si>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</si>
  <si>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</si>
  <si>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</si>
  <si>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</si>
  <si>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</si>
  <si>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</si>
  <si>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</si>
  <si>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</si>
  <si>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</si>
  <si>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</si>
  <si>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</si>
  <si>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</si>
  <si>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</si>
  <si>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</si>
  <si>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</si>
  <si>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</si>
  <si>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</si>
  <si>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</si>
  <si>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</si>
  <si>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</si>
  <si>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</si>
  <si>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</si>
  <si>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</si>
  <si>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</si>
  <si>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</si>
  <si>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</si>
  <si>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</si>
  <si>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</si>
  <si>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</si>
  <si>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</si>
  <si>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</si>
  <si>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</si>
  <si>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</si>
  <si>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</si>
  <si>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</si>
  <si>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</si>
  <si>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</si>
  <si>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</si>
  <si>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</si>
  <si>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</si>
  <si>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</si>
  <si>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</si>
  <si>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</si>
  <si>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</si>
  <si>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</si>
  <si>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</si>
  <si>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</si>
  <si>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</si>
  <si>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</si>
  <si>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</si>
  <si>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</si>
  <si>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</si>
  <si>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</si>
  <si>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</si>
  <si>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</si>
  <si>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</si>
  <si>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</si>
  <si>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</si>
  <si>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</si>
  <si>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</si>
  <si>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</si>
  <si>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</si>
  <si>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</si>
  <si>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</si>
  <si>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</si>
  <si>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</si>
  <si>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</si>
  <si>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</si>
  <si>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</si>
  <si>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</si>
  <si>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</si>
  <si>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</si>
  <si>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</si>
  <si>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</si>
  <si>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</si>
  <si>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</si>
  <si>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</si>
  <si>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</si>
  <si>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</si>
  <si>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</si>
  <si>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</si>
  <si>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</si>
  <si>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</si>
  <si>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</si>
  <si>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</si>
  <si>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</si>
  <si>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</si>
  <si>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</si>
  <si>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</si>
  <si>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</si>
  <si>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</si>
  <si>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</si>
  <si>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</si>
  <si>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</si>
  <si>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</si>
  <si>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</si>
  <si>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</si>
  <si>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</si>
  <si>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</si>
  <si>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</si>
  <si>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</si>
  <si>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</si>
  <si>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</si>
  <si>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</si>
  <si>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</si>
  <si>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</si>
  <si>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</si>
  <si>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</si>
  <si>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</si>
  <si>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</si>
  <si>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</si>
  <si>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</si>
  <si>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</si>
  <si>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</si>
  <si>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</si>
  <si>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</si>
  <si>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</si>
  <si>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</si>
  <si>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</si>
  <si>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</si>
  <si>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</si>
  <si>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</si>
  <si>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</si>
  <si>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</si>
  <si>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</si>
  <si>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</si>
  <si>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</si>
  <si>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</si>
  <si>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</si>
  <si>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</si>
  <si>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</si>
  <si>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</si>
  <si>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</si>
  <si>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</si>
  <si>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</si>
  <si>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</si>
  <si>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</si>
  <si>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</si>
  <si>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</si>
  <si>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</si>
  <si>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</si>
  <si>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</si>
  <si>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</si>
  <si>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</si>
  <si>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</si>
  <si>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</si>
  <si>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</si>
  <si>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</si>
  <si>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</si>
  <si>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</si>
  <si>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</si>
  <si>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</si>
  <si>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</si>
  <si>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</si>
  <si>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</si>
  <si>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</si>
  <si>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</si>
  <si>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</si>
  <si>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</si>
  <si>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</si>
  <si>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</si>
  <si>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</si>
  <si>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</si>
  <si>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</si>
  <si>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</si>
  <si>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</si>
  <si>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</si>
  <si>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</si>
  <si>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</si>
  <si>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</si>
  <si>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</si>
  <si>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</si>
  <si>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</si>
  <si>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</si>
  <si>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</si>
  <si>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</si>
  <si>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</si>
  <si>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</si>
  <si>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</si>
  <si>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</si>
  <si>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</si>
  <si>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</si>
  <si>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</si>
  <si>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</si>
  <si>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</si>
  <si>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</si>
  <si>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</si>
  <si>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</si>
  <si>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</si>
  <si>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</si>
  <si>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</si>
  <si>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</si>
  <si>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</si>
  <si>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</si>
  <si>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</si>
  <si>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</si>
  <si>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</si>
  <si>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</si>
  <si>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</si>
  <si>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</si>
  <si>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</si>
  <si>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</si>
  <si>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</si>
  <si>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</si>
  <si>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</si>
  <si>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</si>
  <si>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</si>
  <si>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</si>
  <si>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</si>
  <si>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</si>
  <si>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</si>
  <si>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</si>
  <si>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</si>
  <si>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</si>
  <si>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</si>
  <si>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</si>
  <si>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</si>
  <si>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</si>
  <si>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</si>
  <si>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</si>
  <si>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</si>
  <si>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</si>
  <si>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</si>
  <si>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</si>
  <si>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</si>
  <si>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</si>
  <si>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</si>
  <si>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</si>
  <si>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</si>
  <si>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</si>
  <si>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</si>
  <si>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</si>
  <si>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</si>
  <si>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</si>
  <si>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</si>
  <si>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</si>
  <si>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</si>
  <si>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</si>
  <si>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</si>
  <si>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</si>
  <si>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</si>
  <si>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</si>
  <si>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</si>
  <si>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</si>
  <si>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</si>
  <si>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</si>
  <si>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</si>
  <si>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</si>
  <si>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</si>
  <si>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</si>
  <si>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</si>
  <si>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</si>
  <si>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</si>
  <si>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</si>
  <si>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</si>
  <si>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</si>
  <si>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</si>
  <si>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</si>
  <si>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</si>
  <si>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</si>
  <si>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</si>
  <si>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</si>
  <si>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</si>
  <si>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</si>
  <si>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</si>
  <si>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</si>
  <si>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</si>
  <si>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</si>
  <si>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</si>
  <si>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</si>
  <si>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</si>
  <si>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</si>
  <si>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</si>
  <si>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</si>
  <si>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</si>
  <si>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</si>
  <si>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</si>
  <si>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</si>
  <si>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</si>
  <si>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</si>
  <si>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</si>
  <si>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</si>
  <si>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</si>
  <si>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</si>
  <si>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</si>
  <si>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</si>
  <si>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</si>
  <si>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</si>
  <si>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</si>
  <si>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</si>
  <si>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</si>
  <si>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</si>
  <si>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</si>
  <si>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</si>
  <si>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</si>
  <si>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</si>
  <si>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</si>
  <si>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</si>
  <si>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</si>
  <si>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</si>
  <si>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</si>
  <si>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</si>
  <si>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</si>
  <si>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</si>
  <si>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</si>
  <si>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</si>
  <si>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</si>
  <si>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</si>
  <si>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</si>
  <si>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</si>
  <si>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</si>
  <si>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</si>
  <si>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</si>
  <si>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</si>
  <si>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</si>
  <si>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</si>
  <si>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</si>
  <si>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</si>
  <si>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</si>
  <si>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</si>
  <si>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</si>
  <si>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</si>
  <si>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</si>
  <si>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</si>
  <si>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</si>
  <si>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</si>
  <si>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</si>
  <si>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</si>
  <si>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</si>
  <si>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</si>
  <si>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</si>
  <si>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</si>
  <si>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</si>
  <si>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</si>
  <si>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</si>
  <si>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</si>
  <si>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</si>
  <si>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</si>
  <si>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</si>
  <si>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</si>
  <si>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</si>
  <si>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</si>
  <si>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</si>
  <si>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</si>
  <si>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</si>
  <si>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</si>
  <si>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</si>
  <si>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</si>
  <si>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</si>
  <si>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</si>
  <si>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</si>
  <si>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</si>
  <si>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</si>
  <si>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</si>
  <si>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</si>
  <si>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</si>
  <si>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</si>
  <si>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</si>
  <si>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</si>
  <si>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</si>
  <si>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</si>
  <si>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</si>
  <si>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</si>
  <si>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</si>
  <si>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</si>
  <si>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</si>
  <si>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</si>
  <si>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</si>
  <si>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</si>
  <si>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</si>
  <si>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</si>
  <si>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</si>
  <si>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</si>
  <si>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</si>
  <si>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</si>
  <si>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</si>
  <si>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</si>
  <si>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</si>
  <si>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</si>
  <si>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</si>
  <si>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</si>
  <si>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</si>
  <si>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</si>
  <si>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</si>
  <si>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</si>
  <si>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</si>
  <si>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</si>
  <si>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</si>
  <si>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</si>
  <si>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</si>
  <si>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</si>
  <si>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</si>
  <si>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</si>
  <si>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</si>
  <si>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</si>
  <si>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</si>
  <si>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</si>
  <si>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</si>
  <si>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</si>
  <si>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</si>
  <si>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</si>
  <si>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</si>
  <si>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</si>
  <si>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</si>
  <si>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</si>
  <si>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</si>
  <si>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</si>
  <si>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</si>
  <si>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</si>
  <si>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</si>
  <si>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</si>
  <si>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</si>
  <si>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</si>
  <si>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</si>
  <si>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</si>
  <si>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</si>
  <si>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</si>
  <si>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</si>
  <si>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</si>
  <si>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</si>
  <si>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</si>
  <si>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</si>
  <si>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</si>
  <si>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</si>
  <si>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</si>
  <si>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</si>
  <si>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</si>
  <si>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</si>
  <si>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</si>
  <si>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</si>
  <si>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</si>
  <si>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</si>
  <si>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</si>
  <si>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</si>
  <si>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</si>
  <si>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</si>
  <si>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</si>
  <si>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</si>
  <si>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</si>
  <si>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</si>
  <si>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</si>
  <si>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</si>
  <si>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</si>
  <si>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</si>
  <si>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</si>
  <si>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</si>
  <si>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</si>
  <si>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</si>
  <si>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</si>
  <si>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</si>
  <si>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</si>
  <si>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</si>
  <si>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</si>
  <si>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</si>
  <si>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</si>
  <si>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</si>
  <si>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</si>
  <si>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</si>
  <si>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</si>
  <si>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</si>
  <si>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</si>
  <si>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</si>
  <si>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</si>
  <si>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</si>
  <si>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</si>
  <si>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</si>
  <si>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</si>
  <si>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</si>
  <si>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</si>
  <si>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</si>
  <si>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</si>
  <si>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</si>
  <si>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</si>
  <si>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</si>
  <si>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</si>
  <si>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</si>
  <si>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</si>
  <si>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</si>
  <si>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</si>
  <si>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</si>
  <si>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</si>
  <si>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</si>
  <si>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</si>
  <si>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</si>
  <si>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</si>
  <si>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</si>
  <si>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</si>
  <si>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</si>
  <si>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</si>
  <si>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</si>
  <si>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</si>
  <si>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</si>
  <si>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</si>
  <si>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</si>
  <si>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</si>
  <si>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</si>
  <si>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</si>
  <si>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</si>
  <si>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</si>
  <si>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</si>
  <si>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</si>
  <si>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</si>
  <si>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</si>
  <si>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</si>
  <si>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</si>
  <si>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</si>
  <si>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</si>
  <si>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</si>
  <si>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</si>
  <si>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</si>
  <si>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</si>
  <si>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</si>
  <si>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</si>
  <si>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</si>
  <si>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</si>
  <si>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</si>
  <si>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</si>
  <si>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</si>
  <si>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</si>
  <si>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</si>
  <si>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</si>
  <si>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</si>
  <si>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</si>
  <si>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</si>
  <si>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</si>
  <si>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</si>
  <si>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</si>
  <si>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</si>
  <si>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</si>
  <si>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</si>
  <si>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</si>
  <si>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</si>
  <si>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</si>
  <si>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</si>
  <si>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</si>
  <si>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</si>
  <si>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</si>
  <si>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</si>
  <si>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</si>
  <si>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</si>
  <si>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</si>
  <si>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</si>
  <si>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</si>
  <si>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</si>
  <si>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</si>
  <si>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</si>
  <si>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</si>
  <si>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</si>
  <si>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</si>
  <si>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</si>
  <si>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</si>
  <si>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</si>
  <si>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</si>
  <si>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</si>
  <si>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</si>
  <si>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</si>
  <si>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</si>
  <si>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</si>
  <si>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</si>
  <si>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</si>
  <si>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</si>
  <si>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</si>
  <si>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</si>
  <si>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</si>
  <si>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</si>
  <si>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</si>
  <si>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</si>
  <si>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</si>
  <si>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</si>
  <si>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</si>
  <si>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</si>
  <si>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</si>
  <si>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</si>
  <si>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</si>
  <si>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</si>
  <si>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</si>
  <si>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</si>
  <si>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</si>
  <si>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</si>
  <si>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</si>
  <si>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</si>
  <si>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</si>
  <si>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</si>
  <si>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</si>
  <si>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</si>
  <si>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</si>
  <si>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</si>
  <si>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</si>
  <si>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</si>
  <si>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</si>
  <si>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</si>
  <si>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</si>
  <si>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</si>
  <si>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</si>
  <si>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</si>
  <si>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</si>
  <si>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</si>
  <si>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</si>
  <si>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</si>
  <si>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</si>
  <si>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</si>
  <si>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</si>
  <si>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</si>
  <si>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</si>
  <si>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</si>
  <si>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</si>
  <si>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</si>
  <si>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</si>
  <si>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</si>
  <si>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</si>
  <si>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</si>
  <si>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</si>
  <si>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</si>
  <si>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</si>
  <si>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</si>
  <si>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</si>
  <si>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</si>
  <si>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</si>
  <si>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</si>
  <si>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</si>
  <si>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</si>
  <si>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</si>
  <si>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</si>
  <si>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</si>
  <si>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</si>
  <si>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</si>
  <si>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</si>
  <si>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</si>
  <si>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</si>
  <si>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</si>
  <si>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</si>
  <si>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</si>
  <si>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</si>
  <si>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</si>
  <si>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</si>
  <si>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</si>
  <si>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</si>
  <si>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</si>
  <si>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</si>
  <si>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</si>
  <si>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</si>
  <si>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</si>
  <si>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</si>
  <si>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</si>
  <si>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</si>
  <si>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</si>
  <si>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</si>
  <si>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</si>
  <si>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</si>
  <si>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</si>
  <si>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</si>
  <si>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</si>
  <si>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</si>
  <si>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</si>
  <si>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</si>
  <si>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</si>
  <si>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</si>
  <si>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</si>
  <si>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</si>
  <si>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</si>
  <si>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</si>
  <si>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</si>
  <si>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</si>
  <si>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</si>
  <si>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</si>
  <si>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</si>
  <si>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</si>
  <si>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</si>
  <si>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</si>
  <si>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</si>
  <si>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</si>
  <si>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</si>
  <si>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</si>
  <si>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</si>
  <si>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</si>
  <si>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</si>
  <si>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</si>
  <si>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</si>
  <si>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</si>
  <si>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</si>
  <si>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</si>
  <si>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</si>
  <si>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</si>
  <si>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</si>
  <si>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</si>
  <si>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</si>
  <si>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</si>
  <si>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</si>
  <si>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</si>
  <si>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</si>
  <si>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</si>
  <si>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</si>
  <si>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</si>
  <si>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</si>
  <si>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</si>
  <si>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</si>
  <si>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</si>
  <si>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</si>
  <si>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</si>
  <si>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</si>
  <si>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</si>
  <si>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</si>
  <si>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</si>
  <si>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</si>
  <si>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</si>
  <si>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</si>
  <si>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</si>
  <si>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</si>
  <si>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</si>
  <si>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</si>
  <si>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</si>
  <si>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</si>
  <si>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</si>
  <si>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</si>
  <si>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</si>
  <si>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</si>
  <si>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</si>
  <si>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</si>
  <si>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</si>
  <si>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</si>
  <si>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</si>
  <si>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</si>
  <si>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</si>
  <si>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</si>
  <si>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</si>
  <si>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</si>
  <si>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</si>
  <si>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</si>
  <si>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</si>
  <si>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</si>
  <si>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</si>
  <si>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</si>
  <si>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</si>
  <si>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</si>
  <si>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</si>
  <si>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</si>
  <si>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</si>
  <si>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</si>
  <si>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</si>
  <si>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</si>
  <si>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</si>
  <si>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</si>
  <si>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</si>
  <si>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</si>
  <si>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</si>
  <si>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</si>
  <si>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</si>
  <si>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</si>
  <si>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</si>
  <si>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</si>
  <si>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</si>
  <si>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</si>
  <si>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</si>
  <si>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</si>
  <si>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</si>
  <si>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</si>
  <si>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</si>
  <si>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</si>
  <si>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</si>
  <si>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</si>
  <si>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</si>
  <si>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</si>
  <si>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</si>
  <si>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</si>
  <si>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</si>
  <si>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</si>
  <si>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</si>
  <si>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</si>
  <si>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</si>
  <si>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</si>
  <si>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</si>
  <si>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</si>
  <si>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</si>
  <si>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</si>
  <si>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</si>
  <si>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</si>
  <si>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</si>
  <si>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</si>
  <si>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</si>
  <si>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</si>
  <si>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</si>
  <si>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</si>
  <si>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</si>
  <si>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</si>
  <si>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</si>
  <si>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</si>
  <si>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</si>
  <si>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</si>
  <si>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</si>
  <si>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</si>
  <si>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</si>
  <si>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</si>
  <si>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</si>
  <si>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</si>
  <si>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</si>
  <si>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</si>
  <si>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</si>
  <si>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</si>
  <si>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</si>
  <si>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</si>
  <si>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</si>
  <si>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</si>
  <si>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</si>
  <si>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</si>
  <si>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</si>
  <si>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</si>
  <si>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</si>
  <si>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</si>
  <si>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</si>
  <si>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</si>
  <si>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</si>
  <si>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</si>
  <si>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</si>
  <si>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</si>
  <si>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</si>
  <si>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</si>
  <si>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</si>
  <si>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</si>
  <si>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</si>
  <si>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</si>
  <si>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</si>
  <si>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</si>
  <si>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</si>
  <si>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</si>
  <si>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</si>
  <si>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</si>
  <si>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</si>
  <si>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</si>
  <si>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</si>
  <si>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</si>
  <si>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</si>
  <si>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</si>
  <si>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</si>
  <si>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</si>
  <si>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</si>
  <si>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</si>
  <si>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</si>
  <si>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</si>
  <si>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</si>
  <si>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</si>
  <si>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</si>
  <si>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</si>
  <si>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</si>
  <si>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</si>
  <si>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</si>
  <si>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</si>
  <si>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</si>
  <si>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</si>
  <si>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</si>
  <si>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</si>
  <si>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</si>
  <si>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</si>
  <si>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</si>
  <si>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</si>
  <si>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</si>
  <si>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</si>
  <si>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</si>
  <si>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</si>
  <si>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</si>
  <si>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</si>
  <si>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</si>
  <si>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</si>
  <si>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</si>
  <si>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</si>
  <si>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</si>
  <si>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</si>
  <si>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</si>
  <si>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</si>
  <si>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</si>
  <si>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</si>
  <si>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</si>
  <si>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</si>
  <si>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</si>
  <si>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</si>
  <si>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</si>
  <si>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</si>
  <si>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</si>
  <si>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</si>
  <si>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</si>
  <si>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</si>
  <si>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</si>
  <si>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</si>
  <si>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</si>
  <si>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</si>
  <si>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</si>
  <si>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</si>
  <si>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</si>
  <si>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</si>
  <si>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</si>
  <si>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</si>
  <si>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</si>
  <si>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</si>
  <si>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</si>
  <si>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</si>
  <si>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</si>
  <si>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</si>
  <si>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</si>
  <si>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</si>
  <si>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</si>
  <si>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</si>
  <si>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</si>
  <si>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</si>
  <si>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</si>
  <si>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</si>
  <si>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</si>
  <si>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</si>
  <si>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</si>
  <si>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</si>
  <si>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</si>
  <si>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</si>
  <si>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</si>
  <si>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</si>
  <si>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</si>
  <si>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</si>
  <si>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</si>
  <si>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</si>
  <si>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</si>
  <si>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</si>
  <si>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</si>
  <si>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</si>
  <si>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</si>
  <si>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</si>
  <si>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</si>
  <si>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</si>
  <si>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</si>
  <si>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</si>
  <si>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</si>
  <si>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</si>
  <si>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</si>
  <si>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</si>
  <si>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</si>
  <si>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</si>
  <si>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</si>
  <si>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</si>
  <si>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</si>
  <si>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</si>
  <si>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</si>
  <si>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</si>
  <si>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</si>
  <si>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</si>
  <si>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</si>
  <si>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</si>
  <si>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</si>
  <si>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</si>
  <si>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</si>
  <si>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</si>
  <si>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</si>
  <si>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</si>
  <si>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</si>
  <si>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</si>
  <si>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</si>
  <si>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</si>
  <si>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</si>
  <si>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</si>
  <si>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</si>
  <si>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</si>
  <si>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</si>
  <si>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</si>
  <si>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</si>
  <si>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</si>
  <si>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</si>
  <si>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</si>
  <si>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</si>
  <si>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</si>
  <si>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</si>
  <si>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</si>
  <si>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</si>
  <si>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</si>
  <si>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</si>
  <si>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</si>
  <si>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</si>
  <si>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</si>
  <si>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</si>
  <si>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</si>
  <si>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</si>
  <si>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</si>
  <si>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</si>
  <si>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</si>
  <si>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</si>
  <si>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</si>
  <si>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</si>
  <si>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</si>
  <si>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</si>
  <si>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</si>
  <si>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</si>
  <si>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</si>
  <si>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</si>
  <si>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</si>
  <si>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</si>
  <si>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</si>
  <si>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</si>
  <si>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</si>
  <si>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</si>
  <si>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</si>
  <si>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</si>
  <si>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</si>
  <si>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</si>
  <si>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</si>
  <si>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</si>
  <si>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</si>
  <si>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</si>
  <si>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</si>
  <si>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</si>
  <si>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</si>
  <si>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</si>
  <si>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</si>
  <si>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</si>
  <si>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</si>
  <si>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</si>
  <si>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</si>
  <si>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</si>
  <si>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</si>
  <si>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</si>
  <si>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</si>
  <si>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</si>
  <si>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</si>
  <si>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</si>
  <si>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</si>
  <si>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</si>
  <si>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</si>
  <si>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</si>
  <si>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</si>
  <si>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</si>
  <si>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</si>
  <si>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</si>
  <si>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</si>
  <si>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</si>
  <si>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</si>
  <si>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</si>
  <si>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</si>
  <si>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</si>
  <si>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</si>
  <si>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</si>
  <si>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</si>
  <si>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</si>
  <si>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</si>
  <si>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</si>
  <si>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</si>
  <si>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</si>
  <si>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</si>
  <si>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</si>
  <si>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</si>
  <si>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</si>
  <si>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</si>
  <si>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</si>
  <si>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</si>
  <si>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</si>
  <si>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</si>
  <si>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</si>
  <si>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</si>
  <si>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</si>
  <si>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</si>
  <si>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</si>
  <si>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</si>
  <si>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</si>
  <si>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</si>
  <si>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</si>
  <si>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</si>
  <si>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</si>
  <si>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</si>
  <si>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</si>
  <si>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</si>
  <si>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</si>
  <si>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</si>
  <si>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</si>
  <si>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</si>
  <si>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</si>
  <si>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</si>
  <si>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</si>
  <si>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</si>
  <si>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</si>
  <si>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</si>
  <si>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</si>
  <si>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</si>
  <si>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</si>
  <si>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</si>
  <si>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</si>
  <si>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</si>
  <si>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</si>
  <si>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</si>
  <si>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</si>
  <si>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</si>
  <si>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</si>
  <si>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</si>
  <si>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</si>
  <si>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</si>
  <si>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</si>
  <si>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</si>
  <si>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</si>
  <si>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</si>
  <si>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</si>
  <si>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</si>
  <si>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</si>
  <si>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</si>
  <si>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</si>
  <si>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</si>
  <si>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</si>
  <si>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</si>
  <si>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</si>
  <si>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</si>
  <si>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</si>
  <si>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</si>
  <si>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</si>
  <si>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</si>
  <si>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</si>
  <si>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</si>
  <si>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</si>
  <si>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</si>
  <si>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</si>
  <si>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</si>
  <si>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</si>
  <si>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</si>
  <si>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</si>
  <si>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</si>
  <si>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</si>
  <si>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</si>
  <si>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</si>
  <si>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</si>
  <si>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</si>
  <si>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</si>
  <si>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</si>
  <si>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</si>
  <si>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</si>
  <si>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</si>
  <si>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</si>
  <si>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</si>
  <si>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</si>
  <si>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</si>
  <si>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</si>
  <si>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</si>
  <si>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</si>
  <si>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</si>
  <si>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</si>
  <si>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</si>
  <si>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</si>
  <si>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</si>
  <si>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</si>
  <si>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</si>
  <si>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</si>
  <si>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</si>
  <si>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</si>
  <si>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</si>
  <si>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</si>
  <si>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</si>
  <si>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</si>
  <si>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</si>
  <si>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</si>
  <si>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</si>
  <si>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</si>
  <si>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</si>
  <si>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</si>
  <si>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</si>
  <si>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</si>
  <si>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</si>
  <si>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</si>
  <si>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</si>
  <si>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</si>
  <si>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</si>
  <si>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</si>
  <si>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</si>
  <si>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</si>
  <si>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</si>
  <si>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</si>
  <si>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</si>
  <si>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</si>
  <si>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</si>
  <si>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</si>
  <si>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</si>
  <si>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</si>
  <si>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</si>
  <si>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</si>
  <si>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</si>
  <si>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</si>
  <si>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</si>
  <si>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</si>
  <si>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</si>
  <si>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</si>
  <si>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</si>
  <si>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</si>
  <si>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</si>
  <si>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</si>
  <si>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</si>
  <si>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</si>
  <si>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</si>
  <si>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</si>
  <si>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</si>
  <si>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</si>
  <si>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</si>
  <si>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</si>
  <si>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</si>
  <si>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</si>
  <si>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</si>
  <si>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</si>
  <si>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</si>
  <si>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</si>
  <si>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</si>
  <si>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</si>
  <si>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</si>
  <si>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</si>
  <si>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</si>
  <si>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</si>
  <si>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</si>
  <si>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</si>
  <si>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</si>
  <si>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</si>
  <si>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</si>
  <si>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</si>
  <si>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</si>
  <si>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</si>
  <si>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</si>
  <si>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</si>
  <si>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</si>
  <si>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</si>
  <si>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</si>
  <si>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</si>
  <si>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</si>
  <si>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</si>
  <si>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</si>
  <si>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</si>
  <si>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</si>
  <si>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</si>
  <si>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</si>
  <si>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</si>
  <si>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</si>
  <si>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</si>
  <si>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</si>
  <si>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</si>
  <si>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</si>
  <si>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</si>
  <si>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</si>
  <si>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</si>
  <si>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</si>
  <si>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</si>
  <si>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</si>
  <si>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</si>
  <si>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</si>
  <si>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</si>
  <si>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</si>
  <si>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</si>
  <si>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</si>
  <si>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</si>
  <si>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</si>
  <si>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</si>
  <si>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</si>
  <si>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</si>
  <si>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</si>
  <si>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</si>
  <si>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</si>
  <si>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</si>
  <si>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</si>
  <si>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</si>
  <si>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</si>
  <si>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</si>
  <si>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</si>
  <si>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</si>
  <si>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</si>
  <si>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</si>
  <si>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</si>
  <si>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</si>
  <si>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</si>
  <si>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</si>
  <si>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</si>
  <si>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</si>
  <si>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</si>
  <si>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</si>
  <si>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</si>
  <si>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</si>
  <si>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</si>
  <si>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</si>
  <si>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</si>
  <si>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</si>
  <si>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</si>
  <si>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</si>
  <si>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</si>
  <si>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</si>
  <si>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</si>
  <si>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</si>
  <si>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</si>
  <si>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</si>
  <si>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</si>
  <si>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</si>
  <si>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</si>
  <si>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</si>
  <si>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</si>
  <si>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</si>
  <si>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</si>
  <si>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</si>
  <si>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</si>
  <si>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</si>
  <si>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</si>
  <si>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</si>
  <si>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</si>
  <si>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</si>
  <si>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</si>
  <si>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</si>
  <si>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</si>
  <si>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</si>
  <si>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</si>
  <si>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</si>
  <si>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</si>
  <si>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</si>
  <si>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</si>
  <si>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</si>
  <si>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</si>
  <si>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</si>
  <si>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</si>
  <si>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</si>
  <si>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</si>
  <si>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</si>
  <si>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</si>
  <si>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</si>
  <si>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</si>
  <si>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</si>
  <si>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</si>
  <si>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</si>
  <si>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</si>
  <si>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</si>
  <si>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</si>
  <si>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</si>
  <si>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</si>
  <si>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</si>
  <si>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</si>
  <si>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</si>
  <si>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</si>
  <si>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</si>
  <si>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</si>
  <si>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</si>
  <si>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</si>
  <si>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</si>
  <si>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</si>
  <si>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</si>
  <si>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</si>
  <si>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</si>
  <si>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</si>
  <si>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</si>
  <si>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</si>
  <si>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</si>
  <si>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</si>
  <si>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</si>
  <si>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</si>
  <si>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</si>
  <si>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</si>
  <si>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</si>
  <si>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</si>
  <si>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</si>
  <si>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</si>
  <si>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</si>
  <si>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</si>
  <si>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</si>
  <si>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</si>
  <si>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</si>
  <si>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</si>
  <si>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</si>
  <si>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</si>
  <si>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</si>
  <si>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</si>
  <si>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</si>
  <si>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</si>
  <si>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</si>
  <si>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</si>
  <si>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</si>
  <si>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</si>
  <si>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</si>
  <si>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</si>
  <si>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</si>
  <si>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</si>
  <si>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</si>
  <si>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</si>
  <si>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</si>
  <si>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</si>
  <si>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</si>
  <si>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</si>
  <si>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</si>
  <si>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</si>
  <si>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</si>
  <si>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</si>
  <si>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</si>
  <si>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</si>
  <si>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</si>
  <si>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</si>
  <si>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</si>
  <si>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</si>
  <si>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</si>
  <si>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</si>
  <si>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</si>
  <si>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</si>
  <si>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</si>
  <si>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</si>
  <si>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</si>
  <si>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</si>
  <si>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</si>
  <si>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</si>
  <si>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</si>
  <si>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</si>
  <si>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</si>
  <si>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</si>
  <si>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</si>
  <si>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</si>
  <si>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</si>
  <si>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</si>
  <si>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</si>
  <si>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</si>
  <si>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</si>
  <si>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</si>
  <si>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</si>
  <si>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</si>
  <si>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</si>
  <si>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</si>
  <si>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</si>
  <si>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</si>
  <si>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</si>
  <si>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</si>
  <si>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</si>
  <si>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</si>
  <si>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</si>
  <si>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</si>
  <si>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</si>
  <si>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</si>
  <si>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</si>
  <si>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</si>
  <si>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</si>
  <si>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</si>
  <si>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</si>
  <si>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</si>
  <si>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</si>
  <si>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</si>
  <si>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</si>
  <si>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</si>
  <si>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</si>
  <si>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</si>
  <si>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</si>
  <si>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</si>
  <si>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</si>
  <si>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</si>
  <si>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</si>
  <si>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</si>
  <si>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</si>
  <si>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</si>
  <si>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</si>
  <si>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</si>
  <si>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</si>
  <si>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</si>
  <si>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</si>
  <si>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</si>
  <si>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</si>
  <si>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</si>
  <si>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</si>
  <si>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</si>
  <si>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</si>
  <si>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</si>
  <si>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</si>
  <si>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</si>
  <si>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</si>
  <si>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</si>
  <si>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</si>
  <si>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</si>
  <si>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</si>
  <si>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</si>
  <si>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</si>
  <si>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</si>
  <si>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</si>
  <si>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</si>
  <si>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</si>
  <si>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</si>
  <si>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</si>
  <si>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</si>
  <si>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</si>
  <si>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</si>
  <si>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</si>
  <si>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</si>
  <si>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</si>
  <si>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</si>
  <si>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</si>
  <si>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</si>
  <si>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</si>
  <si>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</si>
  <si>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</si>
  <si>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</si>
  <si>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</si>
  <si>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</si>
  <si>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</si>
  <si>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</si>
  <si>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</si>
  <si>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</si>
  <si>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</si>
  <si>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</si>
  <si>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</si>
  <si>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</si>
  <si>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</si>
  <si>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</si>
  <si>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</si>
  <si>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</si>
  <si>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</si>
  <si>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</si>
  <si>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</si>
  <si>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</si>
  <si>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</si>
  <si>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</si>
  <si>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</si>
  <si>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</si>
  <si>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</si>
  <si>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</si>
  <si>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</si>
  <si>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</si>
  <si>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</si>
  <si>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</si>
  <si>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</si>
  <si>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</si>
  <si>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</si>
  <si>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</si>
  <si>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</si>
  <si>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</si>
  <si>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</si>
  <si>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</si>
  <si>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</si>
  <si>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</si>
  <si>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</si>
  <si>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</si>
  <si>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</si>
  <si>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</si>
  <si>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</si>
  <si>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</si>
  <si>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</si>
  <si>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</si>
  <si>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</si>
  <si>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</si>
  <si>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</si>
  <si>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</si>
  <si>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</si>
  <si>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</si>
  <si>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</si>
  <si>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</si>
  <si>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</si>
  <si>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</si>
  <si>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</si>
  <si>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</si>
  <si>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</si>
  <si>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</si>
  <si>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</si>
  <si>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</si>
  <si>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</si>
  <si>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</si>
  <si>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</si>
  <si>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</si>
  <si>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</si>
  <si>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</si>
  <si>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</si>
  <si>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</si>
  <si>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</si>
  <si>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</si>
  <si>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</si>
  <si>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</si>
  <si>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</si>
  <si>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</si>
  <si>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</si>
  <si>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</si>
  <si>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</si>
  <si>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</si>
  <si>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</si>
  <si>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</si>
  <si>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</si>
  <si>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</si>
  <si>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</si>
  <si>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</si>
  <si>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</si>
  <si>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</si>
  <si>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</si>
  <si>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</si>
  <si>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</si>
  <si>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</si>
  <si>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</si>
  <si>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</si>
  <si>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</si>
  <si>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</si>
  <si>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</si>
  <si>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</si>
  <si>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</si>
  <si>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</si>
  <si>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</si>
  <si>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</si>
  <si>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</si>
  <si>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</si>
  <si>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</si>
  <si>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</si>
  <si>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</si>
  <si>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</si>
  <si>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</si>
  <si>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</si>
  <si>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</si>
  <si>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</si>
  <si>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</si>
  <si>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</si>
  <si>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</si>
  <si>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</si>
  <si>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</si>
  <si>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</si>
  <si>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</si>
  <si>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</si>
  <si>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</si>
  <si>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</si>
  <si>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</si>
  <si>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</si>
  <si>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</si>
  <si>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</si>
  <si>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</si>
  <si>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</si>
  <si>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</si>
  <si>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</si>
  <si>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</si>
  <si>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</si>
  <si>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</si>
  <si>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</si>
  <si>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</si>
  <si>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</si>
  <si>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</si>
  <si>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</si>
  <si>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</si>
  <si>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</si>
  <si>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</si>
  <si>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</si>
  <si>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</si>
  <si>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</si>
  <si>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</si>
  <si>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</si>
  <si>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</si>
  <si>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</si>
  <si>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</si>
  <si>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</si>
  <si>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</si>
  <si>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</si>
  <si>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</si>
  <si>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</si>
  <si>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</si>
  <si>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</si>
  <si>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</si>
  <si>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</si>
  <si>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</si>
  <si>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</si>
  <si>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</si>
  <si>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</si>
  <si>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</si>
  <si>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</si>
  <si>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</si>
  <si>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</si>
  <si>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</si>
  <si>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</si>
  <si>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</si>
  <si>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</si>
  <si>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</si>
  <si>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</si>
  <si>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</si>
  <si>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</si>
  <si>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</si>
  <si>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</si>
  <si>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</si>
  <si>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</si>
  <si>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</si>
  <si>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</si>
  <si>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</si>
  <si>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</si>
  <si>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</si>
  <si>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</si>
  <si>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</si>
  <si>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</si>
  <si>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</si>
  <si>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</si>
  <si>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</si>
  <si>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</si>
  <si>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</si>
  <si>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</si>
  <si>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</si>
  <si>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</si>
  <si>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</si>
  <si>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</si>
  <si>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</si>
  <si>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</si>
  <si>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</si>
  <si>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</si>
  <si>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</si>
  <si>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</si>
  <si>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</si>
  <si>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</si>
  <si>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</si>
  <si>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</si>
  <si>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</si>
  <si>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</si>
  <si>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</si>
  <si>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</si>
  <si>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</si>
  <si>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</si>
  <si>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</si>
  <si>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</si>
  <si>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</si>
  <si>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</si>
  <si>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</si>
  <si>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</si>
  <si>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</si>
  <si>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</si>
  <si>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</si>
  <si>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</si>
  <si>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</si>
  <si>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</si>
  <si>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</si>
  <si>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</si>
  <si>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</si>
  <si>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</si>
  <si>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</si>
  <si>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</si>
  <si>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</si>
  <si>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</si>
  <si>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</si>
  <si>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</si>
  <si>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</si>
  <si>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</si>
  <si>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</si>
  <si>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</si>
  <si>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</si>
  <si>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</si>
  <si>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</si>
  <si>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</si>
  <si>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</si>
  <si>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</si>
  <si>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</si>
  <si>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</si>
  <si>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</si>
  <si>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</si>
  <si>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</si>
  <si>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</si>
  <si>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</si>
  <si>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</si>
  <si>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</si>
  <si>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</si>
  <si>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</si>
  <si>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</si>
  <si>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</si>
  <si>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</si>
  <si>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</si>
  <si>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</si>
  <si>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</si>
  <si>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</si>
  <si>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</si>
  <si>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</si>
  <si>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</si>
  <si>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</si>
  <si>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</si>
  <si>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</si>
  <si>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</si>
  <si>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</si>
  <si>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</si>
  <si>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</si>
  <si>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</si>
  <si>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</si>
  <si>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</si>
  <si>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</si>
  <si>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</si>
  <si>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</si>
  <si>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</si>
  <si>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</si>
  <si>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</si>
  <si>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</si>
  <si>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</si>
  <si>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</si>
  <si>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</si>
  <si>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</si>
  <si>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</si>
  <si>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</si>
  <si>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</si>
  <si>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</si>
  <si>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</si>
  <si>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</si>
  <si>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</si>
  <si>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</si>
  <si>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</si>
  <si>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</si>
  <si>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</si>
  <si>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</si>
  <si>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</si>
  <si>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</si>
  <si>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</si>
  <si>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</si>
  <si>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</si>
  <si>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</si>
  <si>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</si>
  <si>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</si>
  <si>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</si>
  <si>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</si>
  <si>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</si>
  <si>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</si>
  <si>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</si>
  <si>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</si>
  <si>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</si>
  <si>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</si>
  <si>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</si>
  <si>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</si>
  <si>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</si>
  <si>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</si>
  <si>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</si>
  <si>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</si>
  <si>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</si>
  <si>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</si>
  <si>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</si>
  <si>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</si>
  <si>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</si>
  <si>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</si>
  <si>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</si>
  <si>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</si>
  <si>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</si>
  <si>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</si>
  <si>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</si>
  <si>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</si>
  <si>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</si>
  <si>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</si>
  <si>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</si>
  <si>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</si>
  <si>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</si>
  <si>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</si>
  <si>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</si>
  <si>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</si>
  <si>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</si>
  <si>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</si>
  <si>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</si>
  <si>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</si>
  <si>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</si>
  <si>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</si>
  <si>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</si>
  <si>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</si>
  <si>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</si>
  <si>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</si>
  <si>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</si>
  <si>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</si>
  <si>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</si>
  <si>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</si>
  <si>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</si>
  <si>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</si>
  <si>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</si>
  <si>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</si>
  <si>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</si>
  <si>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</si>
  <si>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</si>
  <si>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</si>
  <si>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</si>
  <si>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</si>
  <si>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</si>
  <si>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</si>
  <si>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</si>
  <si>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</si>
  <si>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</si>
  <si>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</si>
  <si>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</si>
  <si>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</si>
  <si>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</si>
  <si>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</si>
  <si>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</si>
  <si>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</si>
  <si>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</si>
  <si>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</si>
  <si>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</si>
  <si>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</si>
  <si>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</si>
  <si>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</si>
  <si>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</si>
  <si>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</si>
  <si>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</si>
  <si>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</si>
  <si>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</si>
  <si>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</si>
  <si>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</si>
  <si>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</si>
  <si>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</si>
  <si>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</si>
  <si>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</si>
  <si>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</si>
  <si>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</si>
  <si>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</si>
  <si>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</si>
  <si>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</si>
  <si>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</si>
  <si>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</si>
  <si>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</si>
  <si>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</si>
  <si>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</si>
  <si>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</si>
  <si>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</si>
  <si>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</si>
  <si>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</si>
  <si>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</si>
  <si>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</si>
  <si>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</si>
  <si>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</si>
  <si>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</si>
  <si>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</si>
  <si>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</si>
  <si>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</si>
  <si>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</si>
  <si>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</si>
  <si>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</si>
  <si>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</si>
  <si>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</si>
  <si>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</si>
  <si>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</si>
  <si>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</si>
  <si>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</si>
  <si>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</si>
  <si>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</si>
  <si>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</si>
  <si>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</si>
  <si>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</si>
  <si>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</si>
  <si>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</si>
  <si>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</si>
  <si>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</si>
  <si>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</si>
  <si>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</si>
  <si>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</si>
  <si>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</si>
  <si>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</si>
  <si>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</si>
  <si>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</si>
  <si>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</si>
  <si>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</si>
  <si>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</si>
  <si>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</si>
  <si>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</si>
  <si>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</si>
  <si>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</si>
  <si>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</si>
  <si>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</si>
  <si>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</si>
  <si>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</si>
  <si>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</si>
  <si>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</si>
  <si>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</si>
  <si>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</si>
  <si>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</si>
  <si>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</si>
  <si>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</si>
  <si>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</si>
  <si>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</si>
  <si>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</si>
  <si>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</si>
  <si>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</si>
  <si>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</si>
  <si>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</si>
  <si>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</si>
  <si>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</si>
  <si>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</si>
  <si>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</si>
  <si>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</si>
  <si>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</si>
  <si>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</si>
  <si>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</si>
  <si>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</si>
  <si>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</si>
  <si>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</si>
  <si>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</si>
  <si>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</si>
  <si>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</si>
  <si>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</si>
  <si>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</si>
  <si>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</si>
  <si>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</si>
  <si>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</si>
  <si>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</si>
  <si>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</si>
  <si>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</si>
  <si>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</si>
  <si>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</si>
  <si>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</si>
  <si>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</si>
  <si>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</si>
  <si>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</si>
  <si>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</si>
  <si>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</si>
  <si>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</si>
  <si>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</si>
  <si>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</si>
  <si>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</si>
  <si>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</si>
  <si>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</si>
  <si>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</si>
  <si>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</si>
  <si>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</si>
  <si>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</si>
  <si>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Pepper spray, Taser,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</si>
  <si>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</si>
  <si>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</si>
  <si>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</si>
  <si>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</si>
  <si>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</si>
  <si>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</si>
  <si>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</si>
  <si>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</si>
  <si>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</si>
  <si>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</si>
  <si>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</si>
  <si>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</si>
  <si>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</si>
  <si>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</si>
  <si>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</si>
  <si>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</si>
  <si>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</si>
  <si>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</si>
  <si>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</si>
  <si>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</si>
  <si>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</si>
  <si>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</si>
  <si>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</si>
  <si>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</si>
  <si>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</si>
  <si>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</si>
  <si>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</si>
  <si>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</si>
  <si>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</si>
  <si>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</si>
  <si>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</si>
  <si>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</si>
  <si>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</si>
  <si>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</si>
  <si>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</si>
  <si>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</si>
  <si>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</si>
  <si>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</si>
  <si>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</si>
  <si>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</si>
  <si>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</si>
  <si>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</si>
  <si>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</si>
  <si>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</si>
  <si>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</si>
  <si>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</si>
  <si>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</si>
  <si>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</si>
  <si>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</si>
  <si>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</si>
  <si>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</si>
  <si>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</si>
  <si>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</si>
  <si>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</si>
  <si>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</si>
  <si>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</si>
  <si>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</si>
  <si>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</si>
  <si>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</si>
  <si>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</si>
  <si>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</si>
  <si>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</si>
  <si>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</si>
  <si>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</si>
  <si>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</si>
  <si>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</si>
  <si>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</si>
  <si>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</si>
  <si>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</si>
  <si>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</si>
  <si>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</si>
  <si>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</si>
  <si>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</si>
  <si>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</si>
  <si>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</si>
  <si>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</si>
  <si>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</si>
  <si>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</si>
  <si>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</si>
  <si>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</si>
  <si>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</si>
  <si>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</si>
  <si>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</si>
  <si>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</si>
  <si>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</si>
  <si>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</si>
  <si>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</si>
  <si>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</si>
  <si>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</si>
  <si>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</si>
  <si>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</si>
  <si>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</si>
  <si>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</si>
  <si>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</si>
  <si>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</si>
  <si>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</si>
  <si>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</si>
  <si>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</si>
  <si>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</si>
  <si>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</si>
  <si>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</si>
  <si>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</si>
  <si>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</si>
  <si>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</si>
  <si>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</si>
  <si>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</si>
  <si>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</si>
  <si>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</si>
  <si>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</si>
  <si>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</si>
  <si>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</si>
  <si>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</si>
  <si>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</si>
  <si>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</si>
  <si>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</si>
  <si>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</si>
  <si>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</si>
  <si>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</si>
  <si>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</si>
  <si>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</si>
  <si>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</si>
  <si>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</si>
  <si>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</si>
  <si>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</si>
  <si>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</si>
  <si>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</si>
  <si>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</si>
  <si>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</si>
  <si>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</si>
  <si>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</si>
  <si>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</si>
  <si>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</si>
  <si>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</si>
  <si>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</si>
  <si>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</si>
  <si>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</si>
  <si>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</si>
  <si>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</si>
  <si>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</si>
  <si>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</si>
  <si>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</si>
  <si>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</si>
  <si>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</si>
  <si>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</si>
  <si>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</si>
  <si>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</si>
  <si>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</si>
  <si>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</si>
  <si>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</si>
  <si>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</si>
  <si>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</si>
  <si>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</si>
  <si>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</si>
  <si>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</si>
  <si>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</si>
  <si>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</si>
  <si>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</si>
  <si>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</si>
  <si>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</si>
  <si>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</si>
  <si>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</si>
  <si>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</si>
  <si>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</si>
  <si>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</si>
  <si>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</si>
  <si>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</si>
  <si>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</si>
  <si>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</si>
  <si>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</si>
  <si>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</si>
  <si>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</si>
  <si>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</si>
  <si>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</si>
  <si>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</si>
  <si>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</si>
  <si>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</si>
  <si>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</si>
  <si>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</si>
  <si>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</si>
  <si>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</si>
  <si>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</si>
  <si>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</si>
  <si>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</si>
  <si>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</si>
  <si>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</si>
  <si>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</si>
  <si>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</si>
  <si>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</si>
  <si>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</si>
  <si>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</si>
  <si>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</si>
  <si>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</si>
  <si>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</si>
  <si>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</si>
  <si>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</si>
  <si>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</si>
  <si>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</si>
  <si>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</si>
  <si>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</si>
  <si>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</si>
  <si>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</si>
  <si>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</si>
  <si>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</si>
  <si>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</si>
  <si>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</si>
  <si>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</si>
  <si>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</si>
  <si>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</si>
  <si>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</si>
  <si>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</si>
  <si>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</si>
  <si>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</si>
  <si>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</si>
  <si>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</si>
  <si>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</si>
  <si>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</si>
  <si>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</si>
  <si>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</si>
  <si>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</si>
  <si>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</si>
  <si>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</si>
  <si>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</si>
  <si>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</si>
  <si>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</si>
  <si>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</si>
  <si>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</si>
  <si>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</si>
  <si>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</si>
  <si>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</si>
  <si>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</si>
  <si>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</si>
  <si>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</si>
  <si>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</si>
  <si>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</si>
  <si>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</si>
  <si>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</si>
  <si>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</si>
  <si>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</si>
  <si>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</si>
  <si>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</si>
  <si>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</si>
  <si>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</si>
  <si>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</si>
  <si>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</si>
  <si>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</si>
  <si>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</si>
  <si>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</si>
  <si>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</si>
  <si>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</si>
  <si>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</si>
  <si>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</si>
  <si>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</si>
  <si>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</si>
  <si>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</si>
  <si>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</si>
  <si>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</si>
  <si>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</si>
  <si>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</si>
  <si>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</si>
  <si>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</si>
  <si>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</si>
  <si>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</si>
  <si>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</si>
  <si>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</si>
  <si>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</si>
  <si>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</si>
  <si>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</si>
  <si>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</si>
  <si>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</si>
  <si>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</si>
  <si>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</si>
  <si>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</si>
  <si>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</si>
  <si>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</si>
  <si>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</si>
  <si>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</si>
  <si>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</si>
  <si>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</si>
  <si>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</si>
  <si>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</si>
  <si>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</si>
  <si>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</si>
  <si>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</si>
  <si>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</si>
  <si>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</si>
  <si>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</si>
  <si>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</si>
  <si>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</si>
  <si>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</si>
  <si>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</si>
  <si>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</si>
  <si>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</si>
  <si>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</si>
  <si>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</si>
  <si>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</si>
  <si>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</si>
  <si>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</si>
  <si>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</si>
  <si>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</si>
  <si>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</si>
  <si>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</si>
  <si>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</si>
  <si>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</si>
  <si>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</si>
  <si>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</si>
  <si>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</si>
  <si>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</si>
  <si>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</si>
  <si>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</si>
  <si>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</si>
  <si>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</si>
  <si>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</si>
  <si>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</si>
  <si>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</si>
  <si>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</si>
  <si>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</si>
  <si>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</si>
  <si>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</si>
  <si>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</si>
  <si>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</si>
  <si>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</si>
  <si>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</si>
  <si>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</si>
  <si>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</si>
  <si>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</si>
  <si>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</si>
  <si>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</si>
  <si>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</si>
  <si>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</si>
  <si>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</si>
  <si>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</si>
  <si>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</si>
  <si>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</si>
  <si>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</si>
  <si>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</si>
  <si>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</si>
  <si>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</si>
  <si>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</si>
  <si>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</si>
  <si>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</si>
  <si>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</si>
  <si>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</si>
  <si>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</si>
  <si>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</si>
  <si>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</si>
  <si>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</si>
  <si>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</si>
  <si>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</si>
  <si>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</si>
  <si>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</si>
  <si>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</si>
  <si>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</si>
  <si>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</si>
  <si>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</si>
  <si>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</si>
  <si>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</si>
  <si>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</si>
  <si>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</si>
  <si>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</si>
  <si>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</si>
  <si>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</si>
  <si>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</si>
  <si>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</si>
  <si>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</si>
  <si>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</si>
  <si>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</si>
  <si>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</si>
  <si>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</si>
  <si>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</si>
  <si>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</si>
  <si>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</si>
  <si>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</si>
  <si>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</si>
  <si>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</si>
  <si>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</si>
  <si>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</si>
  <si>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</si>
  <si>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</si>
  <si>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</si>
  <si>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</si>
  <si>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</si>
  <si>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</si>
  <si>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</si>
  <si>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</si>
  <si>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</si>
  <si>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</si>
  <si>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</si>
  <si>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</si>
  <si>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</si>
  <si>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</si>
  <si>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</si>
  <si>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</si>
  <si>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</si>
  <si>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</si>
  <si>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</si>
  <si>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</si>
  <si>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</si>
  <si>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</si>
  <si>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</si>
  <si>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</si>
  <si>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</si>
  <si>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</si>
  <si>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</si>
  <si>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</si>
  <si>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</si>
  <si>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</si>
  <si>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</si>
  <si>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</si>
  <si>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</si>
  <si>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</si>
  <si>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</si>
  <si>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</si>
  <si>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</si>
  <si>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</si>
  <si>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</si>
  <si>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</si>
  <si>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</si>
  <si>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</si>
  <si>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</si>
  <si>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</si>
  <si>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</si>
  <si>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</si>
  <si>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</si>
  <si>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</si>
  <si>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</si>
  <si>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</si>
  <si>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</si>
  <si>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</si>
  <si>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</si>
  <si>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</si>
  <si>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</si>
  <si>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</si>
  <si>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</si>
  <si>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</si>
  <si>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</si>
  <si>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</si>
  <si>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</si>
  <si>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</si>
  <si>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</si>
  <si>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</si>
  <si>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</si>
  <si>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</si>
  <si>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</si>
  <si>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</si>
  <si>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</si>
  <si>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</si>
  <si>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</si>
  <si>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</si>
  <si>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</si>
  <si>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</si>
  <si>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</si>
  <si>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</si>
  <si>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</si>
  <si>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</si>
  <si>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</si>
  <si>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</si>
  <si>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</si>
  <si>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</si>
  <si>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</si>
  <si>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</si>
  <si>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</si>
  <si>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</si>
  <si>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</si>
  <si>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</si>
  <si>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</si>
  <si>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</si>
  <si>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</si>
  <si>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</si>
  <si>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</si>
  <si>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</si>
  <si>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</si>
  <si>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</si>
  <si>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</si>
  <si>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</si>
  <si>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</si>
  <si>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</si>
  <si>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</si>
  <si>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</si>
  <si>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</si>
  <si>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</si>
  <si>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</si>
  <si>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</si>
  <si>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</si>
  <si>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</si>
  <si>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</si>
  <si>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</si>
  <si>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</si>
  <si>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</si>
  <si>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</si>
  <si>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</si>
  <si>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</si>
  <si>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</si>
  <si>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</si>
  <si>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</si>
  <si>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</si>
  <si>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</si>
  <si>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</si>
  <si>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</si>
  <si>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</si>
  <si>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</si>
  <si>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</si>
  <si>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</si>
  <si>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</si>
  <si>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</si>
  <si>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</si>
  <si>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</si>
  <si>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</si>
  <si>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</si>
  <si>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</si>
  <si>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</si>
  <si>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</si>
  <si>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</si>
  <si>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</si>
  <si>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</si>
  <si>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</si>
  <si>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</si>
  <si>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</si>
  <si>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</si>
  <si>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</si>
  <si>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</si>
  <si>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</si>
  <si>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</si>
  <si>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</si>
  <si>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</si>
  <si>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</si>
  <si>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</si>
  <si>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</si>
  <si>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</si>
  <si>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</si>
  <si>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</si>
  <si>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</si>
  <si>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</si>
  <si>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</si>
  <si>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</si>
  <si>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</si>
  <si>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</si>
  <si>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</si>
  <si>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</si>
  <si>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</si>
  <si>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</si>
  <si>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</si>
  <si>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</si>
  <si>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</si>
  <si>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</si>
  <si>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</si>
  <si>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</si>
  <si>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</si>
  <si>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</si>
  <si>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</si>
  <si>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</si>
  <si>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</si>
  <si>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</si>
  <si>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</si>
  <si>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</si>
  <si>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</si>
  <si>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</si>
  <si>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</si>
  <si>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</si>
  <si>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</si>
  <si>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</si>
  <si>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</si>
  <si>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</si>
  <si>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</si>
  <si>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</si>
  <si>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</si>
  <si>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</si>
  <si>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</si>
  <si>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</si>
  <si>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</si>
  <si>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</si>
  <si>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</si>
  <si>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</si>
  <si>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</si>
  <si>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</si>
  <si>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</si>
  <si>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</si>
  <si>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</si>
  <si>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</si>
  <si>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</si>
  <si>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</si>
  <si>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</si>
  <si>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</si>
  <si>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</si>
  <si>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</si>
  <si>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</si>
  <si>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</si>
  <si>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</si>
  <si>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</si>
  <si>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</si>
  <si>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</si>
  <si>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</si>
  <si>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</si>
  <si>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</si>
  <si>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</si>
  <si>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</si>
  <si>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</si>
  <si>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</si>
  <si>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</si>
  <si>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</si>
  <si>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</si>
  <si>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</si>
  <si>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</si>
  <si>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</si>
  <si>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</si>
  <si>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</si>
  <si>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</si>
  <si>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</si>
  <si>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</si>
  <si>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</si>
  <si>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</si>
  <si>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</si>
  <si>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</si>
  <si>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</si>
  <si>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</si>
  <si>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</si>
  <si>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</si>
  <si>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</si>
  <si>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</si>
  <si>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</si>
  <si>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</si>
  <si>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</si>
  <si>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</si>
  <si>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</si>
  <si>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</si>
  <si>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</si>
  <si>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</si>
  <si>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</si>
  <si>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</si>
  <si>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</si>
  <si>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</si>
  <si>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</si>
  <si>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</si>
  <si>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</si>
  <si>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</si>
  <si>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</si>
  <si>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</si>
  <si>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</si>
  <si>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</si>
  <si>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</si>
  <si>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</si>
  <si>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</si>
  <si>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</si>
  <si>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</si>
  <si>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</si>
  <si>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</si>
  <si>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</si>
  <si>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</si>
  <si>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</si>
  <si>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</si>
  <si>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</si>
  <si>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</si>
  <si>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</si>
  <si>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</si>
  <si>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</si>
  <si>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</si>
  <si>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</si>
  <si>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</si>
  <si>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</si>
  <si>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</si>
  <si>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</si>
  <si>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</si>
  <si>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</si>
  <si>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</si>
  <si>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</si>
  <si>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</si>
  <si>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</si>
  <si>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</si>
  <si>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</si>
  <si>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</si>
  <si>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</si>
  <si>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</si>
  <si>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</si>
  <si>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</si>
  <si>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</si>
  <si>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</si>
  <si>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</si>
  <si>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</si>
  <si>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</si>
  <si>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</si>
  <si>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</si>
  <si>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</si>
  <si>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</si>
  <si>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</si>
  <si>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</si>
  <si>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</si>
  <si>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</si>
  <si>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</si>
  <si>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</si>
  <si>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</si>
  <si>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</si>
  <si>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</si>
  <si>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</si>
  <si>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</si>
  <si>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</si>
  <si>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</si>
  <si>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</si>
  <si>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</si>
  <si>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</si>
  <si>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</si>
  <si>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</si>
  <si>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</si>
  <si>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</si>
  <si>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</si>
  <si>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</si>
  <si>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</si>
  <si>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</si>
  <si>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</si>
  <si>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</si>
  <si>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</si>
  <si>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</si>
  <si>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</si>
  <si>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</si>
  <si>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</si>
  <si>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</si>
  <si>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</si>
  <si>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</si>
  <si>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</si>
  <si>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</si>
  <si>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</si>
  <si>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</si>
  <si>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</si>
  <si>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</si>
  <si>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</si>
  <si>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</si>
  <si>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</si>
  <si>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</si>
  <si>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</si>
  <si>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</si>
  <si>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</si>
  <si>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</si>
  <si>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</si>
  <si>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</si>
  <si>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</si>
  <si>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</si>
  <si>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</si>
  <si>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</si>
  <si>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</si>
  <si>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</si>
  <si>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</si>
  <si>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</si>
  <si>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</si>
  <si>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</si>
  <si>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</si>
  <si>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</si>
  <si>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</si>
  <si>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</si>
  <si>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</si>
  <si>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</si>
  <si>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</si>
  <si>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</si>
  <si>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</si>
  <si>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</si>
  <si>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</si>
  <si>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</si>
  <si>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</si>
  <si>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</si>
  <si>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</si>
  <si>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</si>
  <si>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</si>
  <si>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</si>
  <si>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</si>
  <si>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</si>
  <si>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</si>
  <si>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</si>
  <si>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</si>
  <si>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</si>
  <si>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</si>
  <si>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</si>
  <si>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</si>
  <si>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</si>
  <si>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</si>
  <si>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</si>
  <si>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</si>
  <si>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</si>
  <si>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</si>
  <si>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</si>
  <si>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</si>
  <si>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</si>
  <si>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</si>
  <si>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</si>
  <si>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</si>
  <si>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</si>
  <si>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</si>
  <si>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</si>
  <si>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</si>
  <si>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</si>
  <si>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</si>
  <si>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</si>
  <si>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</si>
  <si>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</si>
  <si>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</si>
  <si>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</si>
  <si>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</si>
  <si>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</si>
  <si>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</si>
  <si>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</si>
  <si>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</si>
  <si>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</si>
  <si>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</si>
  <si>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</si>
  <si>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</si>
  <si>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</si>
  <si>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</si>
  <si>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</si>
  <si>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</si>
  <si>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</si>
  <si>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</si>
  <si>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</si>
  <si>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</si>
  <si>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</si>
  <si>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</si>
  <si>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</si>
  <si>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</si>
  <si>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</si>
  <si>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</si>
  <si>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</si>
  <si>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</si>
  <si>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</si>
  <si>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</si>
  <si>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</si>
  <si>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</si>
  <si>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</si>
  <si>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</si>
  <si>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</si>
  <si>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</si>
  <si>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</si>
  <si>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</si>
  <si>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</si>
  <si>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</si>
  <si>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</si>
  <si>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</si>
  <si>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</si>
  <si>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</si>
  <si>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</si>
  <si>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</si>
  <si>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</si>
  <si>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</si>
  <si>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</si>
  <si>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</si>
  <si>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</si>
  <si>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</si>
  <si>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</si>
  <si>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</si>
  <si>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</si>
  <si>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</si>
  <si>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</si>
  <si>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</si>
  <si>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</si>
  <si>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</si>
  <si>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</si>
  <si>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</si>
  <si>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</si>
  <si>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</si>
  <si>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</si>
  <si>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</si>
  <si>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</si>
  <si>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</si>
  <si>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</si>
  <si>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</si>
  <si>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</si>
  <si>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</si>
  <si>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</si>
  <si>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</si>
  <si>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</si>
  <si>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</si>
  <si>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</si>
  <si>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</si>
  <si>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</si>
  <si>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</si>
  <si>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</si>
  <si>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</si>
  <si>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</si>
  <si>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</si>
  <si>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</si>
  <si>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</si>
  <si>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</si>
  <si>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</si>
  <si>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</si>
  <si>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</si>
  <si>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</si>
  <si>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</si>
  <si>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</si>
  <si>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</si>
  <si>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</si>
  <si>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</si>
  <si>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</si>
  <si>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</si>
  <si>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</si>
  <si>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</si>
  <si>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</si>
  <si>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</si>
  <si>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</si>
  <si>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</si>
  <si>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</si>
  <si>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</si>
  <si>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</si>
  <si>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</si>
  <si>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</si>
  <si>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</si>
  <si>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</si>
  <si>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</si>
  <si>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</si>
  <si>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</si>
  <si>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</si>
  <si>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</si>
  <si>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</si>
  <si>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</si>
  <si>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</si>
  <si>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</si>
  <si>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</si>
  <si>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</si>
  <si>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</si>
  <si>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</si>
  <si>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</si>
  <si>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</si>
  <si>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</si>
  <si>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</si>
  <si>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</si>
  <si>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</si>
  <si>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</si>
  <si>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</si>
  <si>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</si>
  <si>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</si>
  <si>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</si>
  <si>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</si>
  <si>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</si>
  <si>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</si>
  <si>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</si>
  <si>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</si>
  <si>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</si>
  <si>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</si>
  <si>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</si>
  <si>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</si>
  <si>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</si>
  <si>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</si>
  <si>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</si>
  <si>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</si>
  <si>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</si>
  <si>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</si>
  <si>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</si>
  <si>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</si>
  <si>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</si>
  <si>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</si>
  <si>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</si>
  <si>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</si>
  <si>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</si>
  <si>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</si>
  <si>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</si>
  <si>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</si>
  <si>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</si>
  <si>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</si>
  <si>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</si>
  <si>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</si>
  <si>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</si>
  <si>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</si>
  <si>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</si>
  <si>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</si>
  <si>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</si>
  <si>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</si>
  <si>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</si>
  <si>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</si>
  <si>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</si>
  <si>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</si>
  <si>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</si>
  <si>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</si>
  <si>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</si>
  <si>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</si>
  <si>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</si>
  <si>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</si>
  <si>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</si>
  <si>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</si>
  <si>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</si>
  <si>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</si>
  <si>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</si>
  <si>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</si>
  <si>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</si>
  <si>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</si>
  <si>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</si>
  <si>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</si>
  <si>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</si>
  <si>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</si>
  <si>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</si>
  <si>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</si>
  <si>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</si>
  <si>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</si>
  <si>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</si>
  <si>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</si>
  <si>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</si>
  <si>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</si>
  <si>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</si>
  <si>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</si>
  <si>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</si>
  <si>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</si>
  <si>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</si>
  <si>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</si>
  <si>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</si>
  <si>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</si>
  <si>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</si>
  <si>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</si>
  <si>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</si>
  <si>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</si>
  <si>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</si>
  <si>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</si>
  <si>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</si>
  <si>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</si>
  <si>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</si>
  <si>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</si>
  <si>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</si>
  <si>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</si>
  <si>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</si>
  <si>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</si>
  <si>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</si>
  <si>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</si>
  <si>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</si>
  <si>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</si>
  <si>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</si>
  <si>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</si>
  <si>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</si>
  <si>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</si>
  <si>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</si>
  <si>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</si>
  <si>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</si>
  <si>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</si>
  <si>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</si>
  <si>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</si>
  <si>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</si>
  <si>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</si>
  <si>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</si>
  <si>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</si>
  <si>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</si>
  <si>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</si>
  <si>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</si>
  <si>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</si>
  <si>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</si>
  <si>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</si>
  <si>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</si>
  <si>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</si>
  <si>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</si>
  <si>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</si>
  <si>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</si>
  <si>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</si>
  <si>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</si>
  <si>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</si>
  <si>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</si>
  <si>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</si>
  <si>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</si>
  <si>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</si>
  <si>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</si>
  <si>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</si>
  <si>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</si>
  <si>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</si>
  <si>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</si>
  <si>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</si>
  <si>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</si>
  <si>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</si>
  <si>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</si>
  <si>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</si>
  <si>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</si>
  <si>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</si>
  <si>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</si>
  <si>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</si>
  <si>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</si>
  <si>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</si>
  <si>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</si>
  <si>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</si>
  <si>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</si>
  <si>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</si>
  <si>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</si>
  <si>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</si>
  <si>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</si>
  <si>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</si>
  <si>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</si>
  <si>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</si>
  <si>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</si>
  <si>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</si>
  <si>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</si>
  <si>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</si>
  <si>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</si>
  <si>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</si>
  <si>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</si>
  <si>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</si>
  <si>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</si>
  <si>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</si>
  <si>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</si>
  <si>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</si>
  <si>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</si>
  <si>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</si>
  <si>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</si>
  <si>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</si>
  <si>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</si>
  <si>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</si>
  <si>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</si>
  <si>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</si>
  <si>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</si>
  <si>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</si>
  <si>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</si>
  <si>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</si>
  <si>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</si>
  <si>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</si>
  <si>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</si>
  <si>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</si>
  <si>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</si>
  <si>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</si>
  <si>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</si>
  <si>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</si>
  <si>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</si>
  <si>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</si>
  <si>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</si>
  <si>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</si>
  <si>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</si>
  <si>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</si>
  <si>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</si>
  <si>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</si>
  <si>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</si>
  <si>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</si>
  <si>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</si>
  <si>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</si>
  <si>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</si>
  <si>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</si>
  <si>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</si>
  <si>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</si>
  <si>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</si>
  <si>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</si>
  <si>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</si>
  <si>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</si>
  <si>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</si>
  <si>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</si>
  <si>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</si>
  <si>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</si>
  <si>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</si>
  <si>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</si>
  <si>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</si>
  <si>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</si>
  <si>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</si>
  <si>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</si>
  <si>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</si>
  <si>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</si>
  <si>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</si>
  <si>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</si>
  <si>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</si>
  <si>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</si>
  <si>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</si>
  <si>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</si>
  <si>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</si>
  <si>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</si>
  <si>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</si>
  <si>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</si>
  <si>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</si>
  <si>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</si>
  <si>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</si>
  <si>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</si>
  <si>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</si>
  <si>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</si>
  <si>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</si>
  <si>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</si>
  <si>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</si>
  <si>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</si>
  <si>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</si>
  <si>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</si>
  <si>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</si>
  <si>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</si>
  <si>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</si>
  <si>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</si>
  <si>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</si>
  <si>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</si>
  <si>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</si>
  <si>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</si>
  <si>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</si>
  <si>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</si>
  <si>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</si>
  <si>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</si>
  <si>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</si>
  <si>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</si>
  <si>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</si>
  <si>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</si>
  <si>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</si>
  <si>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</si>
  <si>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</si>
  <si>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</si>
  <si>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</si>
  <si>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</si>
  <si>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</si>
  <si>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</si>
  <si>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</si>
  <si>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</si>
  <si>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</si>
  <si>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</si>
  <si>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</si>
  <si>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</si>
  <si>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</si>
  <si>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</si>
  <si>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</si>
  <si>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</si>
  <si>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</si>
  <si>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</si>
  <si>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</si>
  <si>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</si>
  <si>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</si>
  <si>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</si>
  <si>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</si>
  <si>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</si>
  <si>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</si>
  <si>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</si>
  <si>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</si>
  <si>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</si>
  <si>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</si>
  <si>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</si>
  <si>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</si>
  <si>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</si>
  <si>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</si>
  <si>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</si>
  <si>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</si>
  <si>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</si>
  <si>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</si>
  <si>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</si>
  <si>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</si>
  <si>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</si>
  <si>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</si>
  <si>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</si>
  <si>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</si>
  <si>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</si>
  <si>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</si>
  <si>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</si>
  <si>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</si>
  <si>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</si>
  <si>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</si>
  <si>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</si>
  <si>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</si>
  <si>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</si>
  <si>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</si>
  <si>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</si>
  <si>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</si>
  <si>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</si>
  <si>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</si>
  <si>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</si>
  <si>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</si>
  <si>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</si>
  <si>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</si>
  <si>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</si>
  <si>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</si>
  <si>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</si>
  <si>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</si>
  <si>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</si>
  <si>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</si>
  <si>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</si>
  <si>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</si>
  <si>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</si>
  <si>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</si>
  <si>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</si>
  <si>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</si>
  <si>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</si>
  <si>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</si>
  <si>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</si>
  <si>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</si>
  <si>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</si>
  <si>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</si>
  <si>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</si>
  <si>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</si>
  <si>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</si>
  <si>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</si>
  <si>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</si>
  <si>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</si>
  <si>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</si>
  <si>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</si>
  <si>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</si>
  <si>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</si>
  <si>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</si>
  <si>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</si>
  <si>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</si>
  <si>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</si>
  <si>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</si>
  <si>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</si>
  <si>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</si>
  <si>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</si>
  <si>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</si>
  <si>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</si>
  <si>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</si>
  <si>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</si>
  <si>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</si>
  <si>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</si>
  <si>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</si>
  <si>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</si>
  <si>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</si>
  <si>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</si>
  <si>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King County Sheriff’s Office</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</si>
  <si>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</si>
  <si>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</si>
  <si>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</si>
  <si>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</si>
  <si>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</si>
  <si>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</si>
  <si>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</si>
  <si>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</si>
  <si>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</si>
  <si>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</si>
  <si>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</si>
  <si>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</si>
  <si>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</si>
  <si>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</si>
  <si>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</si>
  <si>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</si>
  <si>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</si>
  <si>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</si>
  <si>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</si>
  <si>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</si>
  <si>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</si>
  <si>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</si>
  <si>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</si>
  <si>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</si>
  <si>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</si>
  <si>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</si>
  <si>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</si>
  <si>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</si>
  <si>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</si>
  <si>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</si>
  <si>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</si>
  <si>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</si>
  <si>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</si>
  <si>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</si>
  <si>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</si>
  <si>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</si>
  <si>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</si>
  <si>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</si>
  <si>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</si>
  <si>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</si>
  <si>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</si>
  <si>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</si>
  <si>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</si>
  <si>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</si>
  <si>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</si>
  <si>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</si>
  <si>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</si>
  <si>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</si>
  <si>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</si>
  <si>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</si>
  <si>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</si>
  <si>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</si>
  <si>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</si>
  <si>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</si>
  <si>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</si>
  <si>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</si>
  <si>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</si>
  <si>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</si>
  <si>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</si>
  <si>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</si>
  <si>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</si>
  <si>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</si>
  <si>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</si>
  <si>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</si>
  <si>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</si>
  <si>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</si>
  <si>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</si>
  <si>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</si>
  <si>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</si>
  <si>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</si>
  <si>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</si>
  <si>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</si>
  <si>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</si>
  <si>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</si>
  <si>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</si>
  <si>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</si>
  <si>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</si>
  <si>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</si>
  <si>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</si>
  <si>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</si>
  <si>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</si>
  <si>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</si>
  <si>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</si>
  <si>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</si>
  <si>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</si>
  <si>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</si>
  <si>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</si>
  <si>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</si>
  <si>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</si>
  <si>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</si>
  <si>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</si>
  <si>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</si>
  <si>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</si>
  <si>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</si>
  <si>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</si>
  <si>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</si>
  <si>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</si>
  <si>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</si>
  <si>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</si>
  <si>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</si>
  <si>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</si>
  <si>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</si>
  <si>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</si>
  <si>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</si>
  <si>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</si>
  <si>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</si>
  <si>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</si>
  <si>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</si>
  <si>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</si>
  <si>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</si>
  <si>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</si>
  <si>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</si>
  <si>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</si>
  <si>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</si>
  <si>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</si>
  <si>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</si>
  <si>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</si>
  <si>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</si>
  <si>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</si>
  <si>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</si>
  <si>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</si>
  <si>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</si>
  <si>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</si>
  <si>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</si>
  <si>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</si>
  <si>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</si>
  <si>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</si>
  <si>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</si>
  <si>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</si>
  <si>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</si>
  <si>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</si>
  <si>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</si>
  <si>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</si>
  <si>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</si>
  <si>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</si>
  <si>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</si>
  <si>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</si>
  <si>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</si>
  <si>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</si>
  <si>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</si>
  <si>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</si>
  <si>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</si>
  <si>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</si>
  <si>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</si>
  <si>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</si>
  <si>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</si>
  <si>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</si>
  <si>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</si>
  <si>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</si>
  <si>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</si>
  <si>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</si>
  <si>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</si>
  <si>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</si>
  <si>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</si>
  <si>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Butler County Sheriff’s Office</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</si>
  <si>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</si>
  <si>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</si>
  <si>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</si>
  <si>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</si>
  <si>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</si>
  <si>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</si>
  <si>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</si>
  <si>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</si>
  <si>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</si>
  <si>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</si>
  <si>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</si>
  <si>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</si>
  <si>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</si>
  <si>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</si>
  <si>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</si>
  <si>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</si>
  <si>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</si>
  <si>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</si>
  <si>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</si>
  <si>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</si>
  <si>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</si>
  <si>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</si>
  <si>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</si>
  <si>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</si>
  <si>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</si>
  <si>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</si>
  <si>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</si>
  <si>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</si>
  <si>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</si>
  <si>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</si>
  <si>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</si>
  <si>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</si>
  <si>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</si>
  <si>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</si>
  <si>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</si>
  <si>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</si>
  <si>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</si>
  <si>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</si>
  <si>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</si>
  <si>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</si>
  <si>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</si>
  <si>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</si>
  <si>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</si>
  <si>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</si>
  <si>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</si>
  <si>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</si>
  <si>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</si>
  <si>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</si>
  <si>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</si>
  <si>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</si>
  <si>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</si>
  <si>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</si>
  <si>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</si>
  <si>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</si>
  <si>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</si>
  <si>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</si>
  <si>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</si>
  <si>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</si>
  <si>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</si>
  <si>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</si>
  <si>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</si>
  <si>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</si>
  <si>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</si>
  <si>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</si>
  <si>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</si>
  <si>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</si>
  <si>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</si>
  <si>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</si>
  <si>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</si>
  <si>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</si>
  <si>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</si>
  <si>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</si>
  <si>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</si>
  <si>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</si>
  <si>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</si>
  <si>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</si>
  <si>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</si>
  <si>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</si>
  <si>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</si>
  <si>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</si>
  <si>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</si>
  <si>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Brandon Lukenbill was shot and killed during an altercation following a lengthy pursuit involving a Vernon County Sheriff’s deputy. Few details were immediately released.</t>
  </si>
  <si>
    <t>Vernon County Sheriff’s Office</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</si>
  <si>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</si>
  <si>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</si>
  <si>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</si>
  <si>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</si>
  <si>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</si>
  <si>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</si>
  <si>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</si>
  <si>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</si>
  <si>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</si>
  <si>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</si>
  <si>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</si>
  <si>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</si>
  <si>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</si>
  <si>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</si>
  <si>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</si>
  <si>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</si>
  <si>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</si>
  <si>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</si>
  <si>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</si>
  <si>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</si>
  <si>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</si>
  <si>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</si>
  <si>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</si>
  <si>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Los Angeles County sheriff’s deputies shot and killed Armando Garcia-Muro when their bullets bounced off the ground as they opened fire on an aggressive dog, sheriff’s officials said.</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</si>
  <si>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</si>
  <si>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</si>
  <si>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</si>
  <si>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</si>
  <si>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</si>
  <si>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</si>
  <si>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</si>
  <si>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</si>
  <si>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Alexander Bonds shot and killed NYPD Officer Miosotis Familia, 48, and was then shot to death in a gunfight with two officers who responded to the call for help from Familia’s partner.</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</si>
  <si>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</si>
  <si>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</si>
  <si>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</si>
  <si>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</si>
  <si>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</si>
  <si>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</si>
  <si>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</si>
  <si>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</si>
  <si>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</si>
  <si>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</si>
  <si>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</si>
  <si>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</si>
  <si>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</si>
  <si>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</si>
  <si>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</si>
  <si>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</si>
  <si>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Average Police Homicide Rate for Black Men (per 100,000)</t>
  </si>
  <si>
    <t>Black Male Population (2015 ACS) (Source: https://factfinder.census.gov/faces/tableservices/jsf/pages/productview.xhtml?pid=ACS_15_5YR_B01001B&amp;prodType=table)</t>
  </si>
  <si>
    <t>National Murder Rate (FBI UCR 2015)</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</si>
  <si>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</si>
  <si>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</si>
  <si>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</si>
  <si>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</si>
  <si>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</si>
  <si>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</si>
  <si>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</si>
  <si>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</si>
  <si>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</si>
  <si>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</si>
  <si>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</si>
  <si>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</si>
  <si>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</si>
  <si>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A person was shot and killed by deputies. The sheriff’s office did not say why deputies were at the home or who was shot.</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</si>
  <si>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</si>
  <si>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</si>
  <si>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</si>
  <si>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</si>
  <si>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</si>
  <si>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</si>
  <si>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</si>
  <si>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Columbia County Sheriff’s Office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</si>
  <si>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</si>
  <si>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</si>
  <si>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</si>
  <si>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</si>
  <si>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</si>
  <si>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</si>
  <si>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</si>
  <si>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</si>
  <si>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</si>
  <si>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</si>
  <si>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</si>
  <si>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</si>
  <si>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</si>
  <si>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</si>
  <si>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</si>
  <si>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</si>
  <si>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</si>
  <si>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</si>
  <si>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</si>
  <si>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</si>
  <si>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</si>
  <si>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</si>
  <si>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</si>
  <si>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</si>
  <si>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</si>
  <si>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</si>
  <si>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</si>
  <si>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</si>
  <si>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</si>
  <si>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</si>
  <si>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</si>
  <si>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</si>
  <si>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</si>
  <si>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</si>
  <si>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</si>
  <si>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</si>
  <si>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</si>
  <si>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</si>
  <si>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</si>
  <si>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</si>
  <si>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</si>
  <si>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</si>
  <si>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</si>
  <si>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</si>
  <si>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</si>
  <si>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</si>
  <si>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</si>
  <si>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</si>
  <si>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</si>
  <si>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</si>
  <si>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</si>
  <si>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</si>
  <si>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</si>
  <si>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</si>
  <si>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</si>
  <si>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</si>
  <si>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</si>
  <si>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</si>
  <si>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</si>
  <si>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</si>
  <si>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</si>
  <si>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</si>
  <si>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</si>
  <si>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</si>
  <si>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</si>
  <si>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</si>
  <si>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</si>
  <si>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</si>
  <si>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</si>
  <si>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</si>
  <si>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</si>
  <si>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</si>
  <si>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</si>
  <si>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</si>
  <si>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</si>
  <si>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</si>
  <si>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</si>
  <si>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</si>
  <si>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</si>
  <si>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</si>
  <si>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</si>
  <si>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</si>
  <si>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</si>
  <si>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</si>
  <si>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</si>
  <si>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</si>
  <si>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</si>
  <si>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</si>
  <si>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</si>
  <si>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</si>
  <si>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</si>
  <si>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</si>
  <si>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</si>
  <si>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</si>
  <si>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</si>
  <si>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</si>
  <si>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</si>
  <si>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</si>
  <si>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</si>
  <si>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</si>
  <si>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</si>
  <si>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</si>
  <si>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</si>
  <si>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</si>
  <si>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</si>
  <si>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</si>
  <si>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</si>
  <si>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</si>
  <si>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</si>
  <si>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</si>
  <si>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</si>
  <si>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</si>
  <si>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</si>
  <si>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</si>
  <si>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</si>
  <si>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</si>
  <si>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</si>
  <si>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</si>
  <si>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</si>
  <si>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</si>
  <si>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</si>
  <si>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</si>
  <si>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</si>
  <si>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</si>
  <si>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</si>
  <si>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</si>
  <si>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</si>
  <si>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</si>
  <si>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</si>
  <si>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</si>
  <si>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</si>
  <si>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</si>
  <si>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</si>
  <si>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</si>
  <si>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</si>
  <si>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</si>
  <si>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</si>
  <si>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</si>
  <si>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</si>
  <si>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</si>
  <si>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</si>
  <si>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</si>
  <si>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</si>
  <si>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</si>
  <si>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</si>
  <si>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</si>
  <si>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</si>
  <si>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</si>
  <si>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</si>
  <si>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</si>
  <si>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</si>
  <si>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</si>
  <si>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</si>
  <si>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</si>
  <si>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</si>
  <si>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</si>
  <si>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</si>
  <si>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</si>
  <si>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</si>
  <si>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</si>
  <si>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</si>
  <si>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</si>
  <si>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</si>
  <si>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</si>
  <si>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</si>
  <si>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</si>
  <si>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</si>
  <si>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</si>
  <si>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</si>
  <si>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</si>
  <si>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</si>
  <si>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</si>
  <si>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</si>
  <si>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</si>
  <si>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</si>
  <si>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</si>
  <si>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</si>
  <si>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</si>
  <si>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</si>
  <si>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</si>
  <si>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</si>
  <si>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</si>
  <si>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</si>
  <si>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</si>
  <si>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</si>
  <si>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</si>
  <si>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</si>
  <si>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</si>
  <si>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</si>
  <si>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</si>
  <si>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</si>
  <si>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</si>
  <si>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</si>
  <si>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</si>
  <si>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</si>
  <si>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</si>
  <si>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</si>
  <si>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</si>
  <si>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</si>
  <si>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</si>
  <si>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</si>
  <si>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</si>
  <si>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</si>
  <si>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</si>
  <si>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</si>
  <si>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</si>
  <si>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</si>
  <si>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</si>
  <si>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</si>
  <si>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</si>
  <si>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</si>
  <si>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</si>
  <si>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</si>
  <si>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Allen County Sheriff’s Office</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</si>
  <si>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</si>
  <si>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</si>
  <si>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</si>
  <si>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</si>
  <si>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</si>
  <si>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</si>
  <si>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</si>
  <si>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</si>
  <si>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</si>
  <si>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</si>
  <si>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</si>
  <si>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</si>
  <si>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</si>
  <si>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</si>
  <si>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</si>
  <si>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</si>
  <si>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</si>
  <si>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</si>
  <si>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</si>
  <si>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</si>
  <si>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</si>
  <si>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</si>
  <si>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</si>
  <si>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</si>
  <si>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</si>
  <si>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</si>
  <si>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</si>
  <si>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</si>
  <si>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</si>
  <si>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</si>
  <si>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N Woodland Boulevard and E South St</t>
  </si>
  <si>
    <t>DeLand</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</si>
  <si>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</si>
  <si>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</si>
  <si>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</si>
  <si>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</si>
  <si>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</si>
  <si>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</si>
  <si>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</si>
  <si>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</si>
  <si>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</si>
  <si>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</si>
  <si>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</si>
  <si>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</si>
  <si>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</si>
  <si>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</si>
  <si>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</si>
  <si>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</si>
  <si>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</si>
  <si>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</si>
  <si>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</si>
  <si>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</si>
  <si>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</si>
  <si>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</si>
  <si>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</si>
  <si>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</si>
  <si>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</si>
  <si>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</si>
  <si>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</si>
  <si>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</si>
  <si>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</si>
  <si>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</si>
  <si>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</si>
  <si>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</si>
  <si>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</si>
  <si>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</si>
  <si>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</si>
  <si>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</si>
  <si>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</si>
  <si>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</si>
  <si>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</si>
  <si>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</si>
  <si>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</si>
  <si>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</si>
  <si>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</si>
  <si>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</si>
  <si>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</si>
  <si>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</si>
  <si>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</si>
  <si>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</si>
  <si>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</si>
  <si>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</si>
  <si>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</si>
  <si>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</si>
  <si>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</si>
  <si>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</si>
  <si>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</si>
  <si>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</si>
  <si>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</si>
  <si>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</si>
  <si>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</si>
  <si>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</si>
  <si>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</si>
  <si>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</si>
  <si>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</si>
  <si>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</si>
  <si>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</si>
  <si>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</si>
  <si>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</si>
  <si>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</si>
  <si>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</si>
  <si>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</si>
  <si>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</si>
  <si>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</si>
  <si>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</si>
  <si>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</si>
  <si>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</si>
  <si>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</si>
  <si>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</si>
  <si>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</si>
  <si>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</si>
  <si>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</si>
  <si>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</si>
  <si>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</si>
  <si>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</si>
  <si>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</si>
  <si>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</si>
  <si>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</si>
  <si>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</si>
  <si>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</si>
  <si>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</si>
  <si>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</si>
  <si>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</si>
  <si>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</si>
  <si>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</si>
  <si>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</si>
  <si>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</si>
  <si>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</si>
  <si>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</si>
  <si>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</si>
  <si>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</si>
  <si>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</si>
  <si>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</si>
  <si>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</si>
  <si>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</si>
  <si>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</si>
  <si>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</si>
  <si>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</si>
  <si>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</si>
  <si>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</si>
  <si>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</si>
  <si>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</si>
  <si>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</si>
  <si>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</si>
  <si>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</si>
  <si>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</si>
  <si>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</si>
  <si>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</si>
  <si>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</si>
  <si>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</si>
  <si>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</si>
  <si>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</si>
  <si>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</si>
  <si>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</si>
  <si>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</si>
  <si>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</si>
  <si>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</si>
  <si>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</si>
  <si>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</si>
  <si>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</si>
  <si>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</si>
  <si>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</si>
  <si>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</si>
  <si>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</si>
  <si>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</si>
  <si>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</si>
  <si>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</si>
  <si>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</si>
  <si>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</si>
  <si>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</si>
  <si>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</si>
  <si>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</si>
  <si>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</si>
  <si>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</si>
  <si>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</si>
  <si>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</si>
  <si>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</si>
  <si>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</si>
  <si>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</si>
  <si>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</si>
  <si>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</si>
  <si>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</si>
  <si>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</si>
  <si>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</si>
  <si>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</si>
  <si>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</si>
  <si>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</si>
  <si>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</si>
  <si>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</si>
  <si>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</si>
  <si>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</si>
  <si>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</si>
  <si>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</si>
  <si>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</si>
  <si>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</si>
  <si>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Joshua Caleb Martin</t>
  </si>
  <si>
    <t>http://www.fatalencounters.org/wp-content/uploads/2013/10/Joshua-Caleb-Martin.png</t>
  </si>
  <si>
    <t>SC-88 and SC-8</t>
  </si>
  <si>
    <t>Joshua Caleb Martin was driving north on Highway 88 when a deputy, who was chasing a different vehicle, struck him in the passenger side, killing him.</t>
  </si>
  <si>
    <t>http://wspa.com/2017/07/24/driver-struck-by-deputy-during-chase-identified/</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</si>
  <si>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</si>
  <si>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</si>
  <si>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</si>
  <si>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</si>
  <si>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</si>
  <si>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</si>
  <si>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</si>
  <si>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</si>
  <si>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</si>
  <si>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</si>
  <si>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</si>
  <si>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</si>
  <si>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</si>
  <si>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</si>
  <si>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</si>
  <si>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</si>
  <si>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</si>
  <si>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</si>
  <si>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</si>
  <si>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</si>
  <si>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</si>
  <si>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</si>
  <si>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</si>
  <si>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</si>
  <si>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</si>
  <si>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</si>
  <si>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</si>
  <si>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</si>
  <si>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</si>
  <si>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</si>
  <si>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</si>
  <si>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</si>
  <si>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</si>
  <si>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</si>
  <si>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</si>
  <si>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</si>
  <si>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</si>
  <si>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</si>
  <si>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</si>
  <si>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</si>
  <si>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</si>
  <si>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</si>
  <si>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</si>
  <si>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</si>
  <si>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</si>
  <si>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</si>
  <si>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</si>
  <si>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</si>
  <si>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</si>
  <si>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Around 2:30 a.m., Officer Jordan Truett hit a pedestrian, Dave Lynn Miles, with his cruiser while doing routine patrol.</t>
  </si>
  <si>
    <t>http://www.lex18.com/story/35917957/officer-hits-pedestrian-with-cruiser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</si>
  <si>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</si>
  <si>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</si>
  <si>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</si>
  <si>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</si>
  <si>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</si>
  <si>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</si>
  <si>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</si>
  <si>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</si>
  <si>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</si>
  <si>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</si>
  <si>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</si>
  <si>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</si>
  <si>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</si>
  <si>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</si>
  <si>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</si>
  <si>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</si>
  <si>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</si>
  <si>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</si>
  <si>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</si>
  <si>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</si>
  <si>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</si>
  <si>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</si>
  <si>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</si>
  <si>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</si>
  <si>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</si>
  <si>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</si>
  <si>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</si>
  <si>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</si>
  <si>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</si>
  <si>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</si>
  <si>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Willys “Willie” Fritz</t>
  </si>
  <si>
    <t>http://www.fatalencounters.org/wp-content/uploads/2013/10/Willys-Fritz.jpg</t>
  </si>
  <si>
    <t>IA-150 and U.S.-18</t>
  </si>
  <si>
    <t>West Union</t>
  </si>
  <si>
    <t>West Union Police Department</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</si>
  <si>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</si>
  <si>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</si>
  <si>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</si>
  <si>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</si>
  <si>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</si>
  <si>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</si>
  <si>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</si>
  <si>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</si>
  <si>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</si>
  <si>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</si>
  <si>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</si>
  <si>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</si>
  <si>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</si>
  <si>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</si>
  <si>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</si>
  <si>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</si>
  <si>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</si>
  <si>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</si>
  <si>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</si>
  <si>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</si>
  <si>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</si>
  <si>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</si>
  <si>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</si>
  <si>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</si>
  <si>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</si>
  <si>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</si>
  <si>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</si>
  <si>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</si>
  <si>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David Mordi</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</si>
  <si>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</si>
  <si>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</si>
  <si>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</si>
  <si>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</si>
  <si>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</si>
  <si>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</si>
  <si>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</si>
  <si>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</si>
  <si>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</si>
  <si>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</si>
  <si>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</si>
  <si>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</si>
  <si>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</si>
  <si>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</si>
  <si>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</si>
  <si>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</si>
  <si>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</si>
  <si>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</si>
  <si>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</si>
  <si>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</si>
  <si>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</si>
  <si>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</si>
  <si>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</si>
  <si>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</si>
  <si>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</si>
  <si>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</si>
  <si>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</si>
  <si>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</si>
  <si>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</si>
  <si>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Dillon County Sheriff’s Office</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</si>
  <si>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</si>
  <si>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</si>
  <si>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</si>
  <si>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</si>
  <si>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</si>
  <si>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</si>
  <si>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</si>
  <si>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</si>
  <si>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</si>
  <si>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</si>
  <si>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</si>
  <si>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</si>
  <si>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</si>
  <si>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</si>
  <si>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</si>
  <si>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</si>
  <si>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</si>
  <si>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</si>
  <si>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</si>
  <si>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</si>
  <si>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</si>
  <si>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</si>
  <si>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</si>
  <si>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</si>
  <si>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</si>
  <si>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</si>
  <si>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</si>
  <si>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</si>
  <si>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</si>
  <si>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</si>
  <si>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</si>
  <si>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</si>
  <si>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</si>
  <si>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</si>
  <si>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</si>
  <si>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</si>
  <si>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</si>
  <si>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</si>
  <si>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</si>
  <si>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</si>
  <si>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</si>
  <si>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</si>
  <si>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</si>
  <si>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</si>
  <si>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</si>
  <si>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</si>
  <si>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</si>
  <si>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</si>
  <si>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</si>
  <si>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</si>
  <si>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</si>
  <si>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</si>
  <si>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</si>
  <si>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</si>
  <si>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</si>
  <si>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</si>
  <si>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</si>
  <si>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</si>
  <si>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</si>
  <si>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</si>
  <si>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</si>
  <si>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</si>
  <si>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</si>
  <si>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</si>
  <si>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</si>
  <si>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</si>
  <si>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</si>
  <si>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</si>
  <si>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</si>
  <si>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</si>
  <si>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</si>
  <si>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</si>
  <si>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</si>
  <si>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</si>
  <si>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</si>
  <si>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</si>
  <si>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</si>
  <si>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</si>
  <si>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</si>
  <si>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</si>
  <si>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</si>
  <si>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</si>
  <si>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</si>
  <si>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</si>
  <si>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</si>
  <si>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</si>
  <si>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</si>
  <si>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</si>
  <si>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</si>
  <si>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</si>
  <si>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</si>
  <si>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</si>
  <si>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</si>
  <si>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</si>
  <si>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</si>
  <si>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</si>
  <si>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</si>
  <si>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</si>
  <si>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</si>
  <si>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James Taitano</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</si>
  <si>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</si>
  <si>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</si>
  <si>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</si>
  <si>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</si>
  <si>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</si>
  <si>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</si>
  <si>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</si>
  <si>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</si>
  <si>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DeJuan Guillory</t>
  </si>
  <si>
    <t>http://www.fatalencounters.org/wp-content/uploads/2013/10/DeJuan-Guillory.png</t>
  </si>
  <si>
    <t>Chad Ln</t>
  </si>
  <si>
    <t>Mamou</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</si>
  <si>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</si>
  <si>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</si>
  <si>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</si>
  <si>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</si>
  <si>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</si>
  <si>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</si>
  <si>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</si>
  <si>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</si>
  <si>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</si>
  <si>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</si>
  <si>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</si>
  <si>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</si>
  <si>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</si>
  <si>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</si>
  <si>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</si>
  <si>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</si>
  <si>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</si>
  <si>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</si>
  <si>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</si>
  <si>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</si>
  <si>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</si>
  <si>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</si>
  <si>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</si>
  <si>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</si>
  <si>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</si>
  <si>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</si>
  <si>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</si>
  <si>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</si>
  <si>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</si>
  <si>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</si>
  <si>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</si>
  <si>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</si>
  <si>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</si>
  <si>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</si>
  <si>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</si>
  <si>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</si>
  <si>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</si>
  <si>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Josephine Pruski Carter</t>
  </si>
  <si>
    <t>http://www.fatalencounters.org/wp-content/uploads/2013/10/Josephine-Pruski-Carter.jpg</t>
  </si>
  <si>
    <t>A San Antonio police officer hit and killed Josephine Pruski Carter with his squad car while responding to a call for fireworks.</t>
  </si>
  <si>
    <t>http://www.mysanantonio.com/news/local/article/SAPD-officer-runs-over-kills-63-year-old-woman-11266782.php</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</si>
  <si>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</si>
  <si>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</si>
  <si>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</si>
  <si>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</si>
  <si>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</si>
  <si>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</si>
  <si>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</si>
  <si>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</si>
  <si>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</si>
  <si>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</si>
  <si>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</si>
  <si>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</si>
  <si>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</si>
  <si>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</si>
  <si>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</si>
  <si>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700 South State Street</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</si>
  <si>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</si>
  <si>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</si>
  <si>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</si>
  <si>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</si>
  <si>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</si>
  <si>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</si>
  <si>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</si>
  <si>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</si>
  <si>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</si>
  <si>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</si>
  <si>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</si>
  <si>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</si>
  <si>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2400 Pacific Highway East</t>
  </si>
  <si>
    <t>2200 Hay Meadow Trail</t>
  </si>
  <si>
    <t>4100 W Tompkins Ave</t>
  </si>
  <si>
    <t>400 Euclid Avenue</t>
  </si>
  <si>
    <t>1300 Via Deste</t>
  </si>
  <si>
    <t>900 N Santa Fe Ave</t>
  </si>
  <si>
    <t>1600 Alta Mura Rd</t>
  </si>
  <si>
    <t>800 Venice Blvd</t>
  </si>
  <si>
    <t>2100 Gilbert Gonzalez Jr Drive</t>
  </si>
  <si>
    <t>1700 South Parker Street</t>
  </si>
  <si>
    <t>600 Alton Road</t>
  </si>
  <si>
    <t>1800 Village Green Drive</t>
  </si>
  <si>
    <t>5000 Highway 68</t>
  </si>
  <si>
    <t>1522 Mill St</t>
  </si>
  <si>
    <t>2900 W Via Corona</t>
  </si>
  <si>
    <t>9600 14th Bay Street</t>
  </si>
  <si>
    <t>100 N Leslie St</t>
  </si>
  <si>
    <t>2900 SW 23rd St</t>
  </si>
  <si>
    <t>3300 S Byers Avenue</t>
  </si>
  <si>
    <t>300 Knapp St</t>
  </si>
  <si>
    <t>3100 Darien St</t>
  </si>
  <si>
    <t>7400 189th Street Court East</t>
  </si>
  <si>
    <t>8800 S Alice Vail Ln</t>
  </si>
  <si>
    <t>3200 Burgundy Drive</t>
  </si>
  <si>
    <t>2900 Applewood Drive</t>
  </si>
  <si>
    <t>11000 Fair Oaks Blvd</t>
  </si>
  <si>
    <t>6100 Ingram Road</t>
  </si>
  <si>
    <t>1800 Plaza del Sol</t>
  </si>
  <si>
    <t>14500 Crainwood Street</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</si>
  <si>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</si>
  <si>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</si>
  <si>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</si>
  <si>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</si>
  <si>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</si>
  <si>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</si>
  <si>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</si>
  <si>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</si>
  <si>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</si>
  <si>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</si>
  <si>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</si>
  <si>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</si>
  <si>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</si>
  <si>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</si>
  <si>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</si>
  <si>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</si>
  <si>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</si>
  <si>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</si>
  <si>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</si>
  <si>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</si>
  <si>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</si>
  <si>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</si>
  <si>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</si>
  <si>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</si>
  <si>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</si>
  <si>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</si>
  <si>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</si>
  <si>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</si>
  <si>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</si>
  <si>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</si>
  <si>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</si>
  <si>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</si>
  <si>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</si>
  <si>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</si>
  <si>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</si>
  <si>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</si>
  <si>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</si>
  <si>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</si>
  <si>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</si>
  <si>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</si>
  <si>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</si>
  <si>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</si>
  <si>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</si>
  <si>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</si>
  <si>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</si>
  <si>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</si>
  <si>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</si>
  <si>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</si>
  <si>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</si>
  <si>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</si>
  <si>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</si>
  <si>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</si>
  <si>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</si>
  <si>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</si>
  <si>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</si>
  <si>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</si>
  <si>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</si>
  <si>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</si>
  <si>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</si>
  <si>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</si>
  <si>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</si>
  <si>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</si>
  <si>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</si>
  <si>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</si>
  <si>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</si>
  <si>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</si>
  <si>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</si>
  <si>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</si>
  <si>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</si>
  <si>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</si>
  <si>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</si>
  <si>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</si>
  <si>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</si>
  <si>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</si>
  <si>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</si>
  <si>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</si>
  <si>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</si>
  <si>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</si>
  <si>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</si>
  <si>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</si>
  <si>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</si>
  <si>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</si>
  <si>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</si>
  <si>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</si>
  <si>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</si>
  <si>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</si>
  <si>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</si>
  <si>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</si>
  <si>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</si>
  <si>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</si>
  <si>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</si>
  <si>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</si>
  <si>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</si>
  <si>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</si>
  <si>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</si>
  <si>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</si>
  <si>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</si>
  <si>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</si>
  <si>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</si>
  <si>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</si>
  <si>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</si>
  <si>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</si>
  <si>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</si>
  <si>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</si>
  <si>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</si>
  <si>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</si>
  <si>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</si>
  <si>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</si>
  <si>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</si>
  <si>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</si>
  <si>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</si>
  <si>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</si>
  <si>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</si>
  <si>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</si>
  <si>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</si>
  <si>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</si>
  <si>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</si>
  <si>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</si>
  <si>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</si>
  <si>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</si>
  <si>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</si>
  <si>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</si>
  <si>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</si>
  <si>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</si>
  <si>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</si>
  <si>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</si>
  <si>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</si>
  <si>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</si>
  <si>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</si>
  <si>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</si>
  <si>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</si>
  <si>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</si>
  <si>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</si>
  <si>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</si>
  <si>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</si>
  <si>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</si>
  <si>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</si>
  <si>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</si>
  <si>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</si>
  <si>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</si>
  <si>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</si>
  <si>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</si>
  <si>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</si>
  <si>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</si>
  <si>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</si>
  <si>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</si>
  <si>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</si>
  <si>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</si>
  <si>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</si>
  <si>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</si>
  <si>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</si>
  <si>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</si>
  <si>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</si>
  <si>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</si>
  <si>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</si>
  <si>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</si>
  <si>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</si>
  <si>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</si>
  <si>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</si>
  <si>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</si>
  <si>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</si>
  <si>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</si>
  <si>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</si>
  <si>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</si>
  <si>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</si>
  <si>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</si>
  <si>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</si>
  <si>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</si>
  <si>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</si>
  <si>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</si>
  <si>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</si>
  <si>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</si>
  <si>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</si>
  <si>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</si>
  <si>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</si>
  <si>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</si>
  <si>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</si>
  <si>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</si>
  <si>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</si>
  <si>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</si>
  <si>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</si>
  <si>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</si>
  <si>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</si>
  <si>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</si>
  <si>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</si>
  <si>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</si>
  <si>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</si>
  <si>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</si>
  <si>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</si>
  <si>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</si>
  <si>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</si>
  <si>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</si>
  <si>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</si>
  <si>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</si>
  <si>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</si>
  <si>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</si>
  <si>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</si>
  <si>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</si>
  <si>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</si>
  <si>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</si>
  <si>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</si>
  <si>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</si>
  <si>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</si>
  <si>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</si>
  <si>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</si>
  <si>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</si>
  <si>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</si>
  <si>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</si>
  <si>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</si>
  <si>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</si>
  <si>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</si>
  <si>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</si>
  <si>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</si>
  <si>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</si>
  <si>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</si>
  <si>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</si>
  <si>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</si>
  <si>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</si>
  <si>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</si>
  <si>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</si>
  <si>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</si>
  <si>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</si>
  <si>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</si>
  <si>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</si>
  <si>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</si>
  <si>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</si>
  <si>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</si>
  <si>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</si>
  <si>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</si>
  <si>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</si>
  <si>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</si>
  <si>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</si>
  <si>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</si>
  <si>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</si>
  <si>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</si>
  <si>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</si>
  <si>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</si>
  <si>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</si>
  <si>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</si>
  <si>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</si>
  <si>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</si>
  <si>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</si>
  <si>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</si>
  <si>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</si>
  <si>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</si>
  <si>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</si>
  <si>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</si>
  <si>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</si>
  <si>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</si>
  <si>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</si>
  <si>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</si>
  <si>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</si>
  <si>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</si>
  <si>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</si>
  <si>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</si>
  <si>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</si>
  <si>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</si>
  <si>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</si>
  <si>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</si>
  <si>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</si>
  <si>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</si>
  <si>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</si>
  <si>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</si>
  <si>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</si>
  <si>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</si>
  <si>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</si>
  <si>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</si>
  <si>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</si>
  <si>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</si>
  <si>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</si>
  <si>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</si>
  <si>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</si>
  <si>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</si>
  <si>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</si>
  <si>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</si>
  <si>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</si>
  <si>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</si>
  <si>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</si>
  <si>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</si>
  <si>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</si>
  <si>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</si>
  <si>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</si>
  <si>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</si>
  <si>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</si>
  <si>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</si>
  <si>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</si>
  <si>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</si>
  <si>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</si>
  <si>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</si>
  <si>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</si>
  <si>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</si>
  <si>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</si>
  <si>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</si>
  <si>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</si>
  <si>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</si>
  <si>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</si>
  <si>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</si>
  <si>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</si>
  <si>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</si>
  <si>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</si>
  <si>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</si>
  <si>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</si>
  <si>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</si>
  <si>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</si>
  <si>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</si>
  <si>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</si>
  <si>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</si>
  <si>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</si>
  <si>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</si>
  <si>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</si>
  <si>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</si>
  <si>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</si>
  <si>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</si>
  <si>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</si>
  <si>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</si>
  <si>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</si>
  <si>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</si>
  <si>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</si>
  <si>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</si>
  <si>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</si>
  <si>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</si>
  <si>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</si>
  <si>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</si>
  <si>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</si>
  <si>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</si>
  <si>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</si>
  <si>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</si>
  <si>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</si>
  <si>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</si>
  <si>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</si>
  <si>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</si>
  <si>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</si>
  <si>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</si>
  <si>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</si>
  <si>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</si>
  <si>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</si>
  <si>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</si>
  <si>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</si>
  <si>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</si>
  <si>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</si>
  <si>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</si>
  <si>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</si>
  <si>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</si>
  <si>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</si>
  <si>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</si>
  <si>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</si>
  <si>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</si>
  <si>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</si>
  <si>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</si>
  <si>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</si>
  <si>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</si>
  <si>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</si>
  <si>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</si>
  <si>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</si>
  <si>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</si>
  <si>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</si>
  <si>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</si>
  <si>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</si>
  <si>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</si>
  <si>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</si>
  <si>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</si>
  <si>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</si>
  <si>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</si>
  <si>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</si>
  <si>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</si>
  <si>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</si>
  <si>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</si>
  <si>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</si>
  <si>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</si>
  <si>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</si>
  <si>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</si>
  <si>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</si>
  <si>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</si>
  <si>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</si>
  <si>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</si>
  <si>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</si>
  <si>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</si>
  <si>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</si>
  <si>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</si>
  <si>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</si>
  <si>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</si>
  <si>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</si>
  <si>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</si>
  <si>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</si>
  <si>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</si>
  <si>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</si>
  <si>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</si>
  <si>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</si>
  <si>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</si>
  <si>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</si>
  <si>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</si>
  <si>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</si>
  <si>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</si>
  <si>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</si>
  <si>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</si>
  <si>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</si>
  <si>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</si>
  <si>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</si>
  <si>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</si>
  <si>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</si>
  <si>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</si>
  <si>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</si>
  <si>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</si>
  <si>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</si>
  <si>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</si>
  <si>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</si>
  <si>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</si>
  <si>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</si>
  <si>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</si>
  <si>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</si>
  <si>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</si>
  <si>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</si>
  <si>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</si>
  <si>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</si>
  <si>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</si>
  <si>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</si>
  <si>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</si>
  <si>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</si>
  <si>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</si>
  <si>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</si>
  <si>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</si>
  <si>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</si>
  <si>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</si>
  <si>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</si>
  <si>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</si>
  <si>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</si>
  <si>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</si>
  <si>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</si>
  <si>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</si>
  <si>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</si>
  <si>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</si>
  <si>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</si>
  <si>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</si>
  <si>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</si>
  <si>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</si>
  <si>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</si>
  <si>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</si>
  <si>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</si>
  <si>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</si>
  <si>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</si>
  <si>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</si>
  <si>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Marcelo R. Carvalho</t>
  </si>
  <si>
    <t>14500 West 138th Place</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</si>
  <si>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</si>
  <si>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</si>
  <si>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</si>
  <si>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</si>
  <si>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</si>
  <si>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</si>
  <si>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</si>
  <si>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</si>
  <si>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</si>
  <si>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</si>
  <si>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</si>
  <si>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</si>
  <si>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</si>
  <si>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</si>
  <si>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</si>
  <si>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</si>
  <si>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</si>
  <si>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</si>
  <si>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</si>
  <si>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</si>
  <si>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</si>
  <si>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</si>
  <si>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</si>
  <si>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</si>
  <si>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</si>
  <si>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</si>
  <si>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</si>
  <si>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</si>
  <si>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</si>
  <si>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</si>
  <si>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</si>
  <si>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</si>
  <si>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</si>
  <si>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</si>
  <si>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</si>
  <si>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</si>
  <si>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</si>
  <si>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</si>
  <si>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</si>
  <si>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</si>
  <si>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</si>
  <si>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</si>
  <si>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</si>
  <si>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</si>
  <si>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</si>
  <si>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</si>
  <si>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</si>
  <si>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</si>
  <si>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</si>
  <si>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</si>
  <si>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</si>
  <si>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</si>
  <si>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</si>
  <si>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</si>
  <si>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</si>
  <si>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</si>
  <si>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</si>
  <si>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</si>
  <si>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</si>
  <si>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</si>
  <si>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</si>
  <si>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</si>
  <si>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</si>
  <si>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</si>
  <si>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</si>
  <si>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</si>
  <si>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</si>
  <si>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Anthony Robinson</t>
  </si>
  <si>
    <t>http://www.fatalencounters.org/wp-content/uploads/2013/10/AnthonyRobinson.jpg</t>
  </si>
  <si>
    <t>200-202 25th Street West</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</si>
  <si>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</si>
  <si>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</si>
  <si>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</si>
  <si>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</si>
  <si>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</si>
  <si>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</si>
  <si>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</si>
  <si>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</si>
  <si>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</si>
  <si>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</si>
  <si>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</si>
  <si>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</si>
  <si>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</si>
  <si>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</si>
  <si>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</si>
  <si>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</si>
  <si>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</si>
  <si>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</si>
  <si>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</si>
  <si>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</si>
  <si>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</si>
  <si>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</si>
  <si>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</si>
  <si>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</si>
  <si>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Adams County Sheriff’s Office</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</si>
  <si>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</si>
  <si>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</si>
  <si>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</si>
  <si>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</si>
  <si>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</si>
  <si>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</si>
  <si>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</si>
  <si>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</si>
  <si>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</si>
  <si>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</si>
  <si>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</si>
  <si>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</si>
  <si>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</si>
  <si>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</si>
  <si>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</si>
  <si>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</si>
  <si>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</si>
  <si>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</si>
  <si>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</si>
  <si>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</si>
  <si>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</si>
  <si>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</si>
  <si>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Austin Clayton Dunsmore</t>
  </si>
  <si>
    <t>http://www.fatalencounters.org/wp-content/uploads/2013/10/austin_dunsmore-1506114464-3073.jpg</t>
  </si>
  <si>
    <t>8134 S Kipling Pkwy</t>
  </si>
  <si>
    <t>Littleton</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</si>
  <si>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</si>
  <si>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</si>
  <si>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</si>
  <si>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</si>
  <si>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</si>
  <si>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</si>
  <si>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</si>
  <si>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</si>
  <si>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</si>
  <si>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</si>
  <si>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</si>
  <si>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</si>
  <si>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</si>
  <si>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</si>
  <si>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</si>
  <si>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</si>
  <si>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</si>
  <si>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</si>
  <si>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</si>
  <si>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</si>
  <si>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</si>
  <si>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</si>
  <si>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</si>
  <si>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</si>
  <si>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</si>
  <si>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</si>
  <si>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</si>
  <si>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</si>
  <si>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</si>
  <si>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</si>
  <si>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</si>
  <si>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</si>
  <si>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</si>
  <si>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</si>
  <si>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</si>
  <si>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</si>
  <si>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</si>
  <si>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</si>
  <si>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</si>
  <si>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</si>
  <si>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</si>
  <si>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</si>
  <si>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</si>
  <si>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</si>
  <si>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</si>
  <si>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</si>
  <si>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</si>
  <si>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</si>
  <si>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</si>
  <si>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</si>
  <si>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</si>
  <si>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</si>
  <si>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</si>
  <si>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</si>
  <si>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</si>
  <si>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</si>
  <si>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</si>
  <si>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</si>
  <si>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</si>
  <si>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gun and knife</t>
  </si>
  <si>
    <t>gun and hatchet</t>
  </si>
  <si>
    <t>guns and explosives</t>
  </si>
  <si>
    <t>gun and machete</t>
  </si>
  <si>
    <t>nail gun</t>
  </si>
  <si>
    <t>tire iron</t>
  </si>
  <si>
    <t>toy</t>
  </si>
  <si>
    <t>golf club</t>
  </si>
  <si>
    <t>Bryson Hennigar allegedly was driving his police cruiser in emergency status when he crashed into and killed Willys Fritz, who was driving a pickup truck out of the Quillin's Grocery Store.</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</si>
  <si>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</si>
  <si>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</si>
  <si>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</si>
  <si>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</si>
  <si>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</si>
  <si>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</si>
  <si>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</si>
  <si>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</si>
  <si>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</si>
  <si>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</si>
  <si>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</si>
  <si>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</si>
  <si>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</si>
  <si>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</si>
  <si>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</si>
  <si>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</si>
  <si>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</si>
  <si>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</si>
  <si>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</si>
  <si>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</si>
  <si>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</si>
  <si>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</si>
  <si>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</si>
  <si>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</si>
  <si>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</si>
  <si>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</si>
  <si>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</si>
  <si>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</si>
  <si>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</si>
  <si>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</si>
  <si>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</si>
  <si>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</si>
  <si>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</si>
  <si>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</si>
  <si>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</si>
  <si>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</si>
  <si>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</si>
  <si>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</si>
  <si>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</si>
  <si>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</si>
  <si>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</si>
  <si>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</si>
  <si>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</si>
  <si>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</si>
  <si>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</si>
  <si>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</si>
  <si>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</si>
  <si>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</si>
  <si>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</si>
  <si>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</si>
  <si>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</si>
  <si>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</si>
  <si>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</si>
  <si>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</si>
  <si>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</si>
  <si>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</si>
  <si>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</si>
  <si>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</si>
  <si>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</si>
  <si>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</si>
  <si>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</si>
  <si>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</si>
  <si>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</si>
  <si>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</si>
  <si>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</si>
  <si>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</si>
  <si>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</si>
  <si>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</si>
  <si>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</si>
  <si>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</si>
  <si>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</si>
  <si>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</si>
  <si>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</si>
  <si>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</si>
  <si>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</si>
  <si>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</si>
  <si>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</si>
  <si>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</si>
  <si>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</si>
  <si>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</si>
  <si>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</si>
  <si>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</si>
  <si>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</si>
  <si>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Thomas Lawlor</t>
  </si>
  <si>
    <t>Coastal Highway and 76th Street</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</si>
  <si>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</si>
  <si>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</si>
  <si>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</si>
  <si>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</si>
  <si>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</si>
  <si>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</si>
  <si>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</si>
  <si>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</si>
  <si>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</si>
  <si>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</si>
  <si>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</si>
  <si>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</si>
  <si>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</si>
  <si>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</si>
  <si>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</si>
  <si>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</si>
  <si>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</si>
  <si>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</si>
  <si>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</si>
  <si>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</si>
  <si>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</si>
  <si>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</si>
  <si>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</si>
  <si>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</si>
  <si>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</si>
  <si>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</si>
  <si>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</si>
  <si>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</si>
  <si>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</si>
  <si>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</si>
  <si>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</si>
  <si>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</si>
  <si>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</si>
  <si>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</si>
  <si>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</si>
  <si>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</si>
  <si>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</si>
  <si>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</si>
  <si>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</si>
  <si>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</si>
  <si>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</si>
  <si>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</si>
  <si>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</si>
  <si>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</si>
  <si>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</si>
  <si>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</si>
  <si>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</si>
  <si>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</si>
  <si>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</si>
  <si>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</si>
  <si>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</si>
  <si>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</si>
  <si>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</si>
  <si>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</si>
  <si>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</si>
  <si>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</si>
  <si>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</si>
  <si>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</si>
  <si>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</si>
  <si>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</si>
  <si>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</si>
  <si>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</si>
  <si>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</si>
  <si>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</si>
  <si>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</si>
  <si>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</si>
  <si>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</si>
  <si>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</si>
  <si>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</si>
  <si>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</si>
  <si>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</si>
  <si>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</si>
  <si>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</si>
  <si>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</si>
  <si>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</si>
  <si>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</si>
  <si>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</si>
  <si>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</si>
  <si>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</si>
  <si>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</si>
  <si>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</si>
  <si>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</si>
  <si>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</si>
  <si>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</si>
  <si>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</si>
  <si>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</si>
  <si>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</si>
  <si>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</si>
  <si>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</si>
  <si>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</si>
  <si>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</si>
  <si>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</si>
  <si>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</si>
  <si>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</si>
  <si>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</si>
  <si>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</si>
  <si>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</si>
  <si>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</si>
  <si>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</si>
  <si>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</si>
  <si>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</si>
  <si>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</si>
  <si>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</si>
  <si>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</si>
  <si>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</si>
  <si>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</si>
  <si>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</si>
  <si>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</si>
  <si>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</si>
  <si>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</si>
  <si>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</si>
  <si>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</si>
  <si>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</si>
  <si>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</si>
  <si>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</si>
  <si>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</si>
  <si>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</si>
  <si>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</si>
  <si>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</si>
  <si>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</si>
  <si>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</si>
  <si>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</si>
  <si>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</si>
  <si>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</si>
  <si>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</si>
  <si>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</si>
  <si>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</si>
  <si>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</si>
  <si>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</si>
  <si>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</si>
  <si>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broken glass</t>
  </si>
  <si>
    <t>Isaiah Obet</t>
  </si>
  <si>
    <t>http://media.gunmemorial.org/photo/1483.jpg</t>
  </si>
  <si>
    <t>http://ak-cache.legacy.net/legacy/images/cobrands/timesunion/photos/photo_025507_17268190_1_17363200_20170522.jpgx?w=130&amp;h=180&amp;option=1&amp;v=0x000000004d3e3116</t>
  </si>
  <si>
    <t>http://ak-cache.legacy.net/legacy/Images/Cobrands/DignityMemorial/Photos/8f2930c2-af05-47a1-bf36-c62ea89b4679.jpg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</si>
  <si>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</si>
  <si>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</si>
  <si>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</si>
  <si>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</si>
  <si>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</si>
  <si>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</si>
  <si>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</si>
  <si>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</si>
  <si>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</si>
  <si>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</si>
  <si>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</si>
  <si>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</si>
  <si>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</si>
  <si>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</si>
  <si>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</si>
  <si>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</si>
  <si>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http://www.news-journalonline.com/storyimage/LK/20170814/NEWS/170819066/AR/0/AR-170819066.jpg?Q=75&amp;maxW=1920&amp;maxH=1920</t>
  </si>
  <si>
    <t>http://ak-cache.legacy.net//legacy/images/cobrands/northjersey/photos/BER020942-1_20170816.jpg</t>
  </si>
  <si>
    <t>https://scontent-ort2-1.xx.fbcdn.net/v/t31.0-1/c527.79.993.993/s320x320/1064813_1389215877965197_745766658_o.jpg?oh=bf7c0ba4a857d9f45498a9c124d49476&amp;oe=5A78B1C7</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</si>
  <si>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</si>
  <si>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http://ak-cache.legacy.net/legacy/images/Cobrands/theadvocate/Photos/6796eb23-1d3a-46d3-9f9a-aa8b9b9e3060.jpg</t>
  </si>
  <si>
    <t>https://mgtvwspa.files.wordpress.com/2017/05/jackson-edge-web.jpg</t>
  </si>
  <si>
    <t>http://ak-cache.legacy.net/legacy/images/Cobrands/ABQJournal/Photos/1360074-01-1_20170709.jpg</t>
  </si>
  <si>
    <t>http://media.gunmemorial.org/photo/40580.jpg</t>
  </si>
  <si>
    <t>http://www.compeanfuneralhomes.com/mthumb.php?src=http://www.compeanfuneralhomes.com/wp-content/uploads/2017/05/IMG_1222-11.jpg&amp;w=400&amp;h=300&amp;zs=1</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</si>
  <si>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</si>
  <si>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</si>
  <si>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</si>
  <si>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</si>
  <si>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</si>
  <si>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</si>
  <si>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</si>
  <si>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</si>
  <si>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</si>
  <si>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http://ak-cache.legacy.net//legacy/images/cobrands/thetelegraph/photos/115328555_web_Cathorall_20170302.jpg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</si>
  <si>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</si>
  <si>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</si>
  <si>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</si>
  <si>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</si>
  <si>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</si>
  <si>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</si>
  <si>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</si>
  <si>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</si>
  <si>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</si>
  <si>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</si>
  <si>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</si>
  <si>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</si>
  <si>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</si>
  <si>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</si>
  <si>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</si>
  <si>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</si>
  <si>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</si>
  <si>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</si>
  <si>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</si>
  <si>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</si>
  <si>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</si>
  <si>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</si>
  <si>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</si>
  <si>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</si>
  <si>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</si>
  <si>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</si>
  <si>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</si>
  <si>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</si>
  <si>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</si>
  <si>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</si>
  <si>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</si>
  <si>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</si>
  <si>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</si>
  <si>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</si>
  <si>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</si>
  <si>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</si>
  <si>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</si>
  <si>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</si>
  <si>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</si>
  <si>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</si>
  <si>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</si>
  <si>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</si>
  <si>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</si>
  <si>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</si>
  <si>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</si>
  <si>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</si>
  <si>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</si>
  <si>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</si>
  <si>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</si>
  <si>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</si>
  <si>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</si>
  <si>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</si>
  <si>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</si>
  <si>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</si>
  <si>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</si>
  <si>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</si>
  <si>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</si>
  <si>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</si>
  <si>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</si>
  <si>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</si>
  <si>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</si>
  <si>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</si>
  <si>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</si>
  <si>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</si>
  <si>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</si>
  <si>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</si>
  <si>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</si>
  <si>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</si>
  <si>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</si>
  <si>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</si>
  <si>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</si>
  <si>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</si>
  <si>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</si>
  <si>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</si>
  <si>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</si>
  <si>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</si>
  <si>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</si>
  <si>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</si>
  <si>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</si>
  <si>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</si>
  <si>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</si>
  <si>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</si>
  <si>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</si>
  <si>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</si>
  <si>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</si>
  <si>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</si>
  <si>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</si>
  <si>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</si>
  <si>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</si>
  <si>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</si>
  <si>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</si>
  <si>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</si>
  <si>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</si>
  <si>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</si>
  <si>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</si>
  <si>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</si>
  <si>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</si>
  <si>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</si>
  <si>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</si>
  <si>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</si>
  <si>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</si>
  <si>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</si>
  <si>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</si>
  <si>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</si>
  <si>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</si>
  <si>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</si>
  <si>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</si>
  <si>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</si>
  <si>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</si>
  <si>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</si>
  <si>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</si>
  <si>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</si>
  <si>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</si>
  <si>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</si>
  <si>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</si>
  <si>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</si>
  <si>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</si>
  <si>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</si>
  <si>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</si>
  <si>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</si>
  <si>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</si>
  <si>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</si>
  <si>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</si>
  <si>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</si>
  <si>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</si>
  <si>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</si>
  <si>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</si>
  <si>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</si>
  <si>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</si>
  <si>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</si>
  <si>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</si>
  <si>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</si>
  <si>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</si>
  <si>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</si>
  <si>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</si>
  <si>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</si>
  <si>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</si>
  <si>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</si>
  <si>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</si>
  <si>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</si>
  <si>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</si>
  <si>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</si>
  <si>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</si>
  <si>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</si>
  <si>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</si>
  <si>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</si>
  <si>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</si>
  <si>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</si>
  <si>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</si>
  <si>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</si>
  <si>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</si>
  <si>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</si>
  <si>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</si>
  <si>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</si>
  <si>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</si>
  <si>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</si>
  <si>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</si>
  <si>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</si>
  <si>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</si>
  <si>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</si>
  <si>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</si>
  <si>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</si>
  <si>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</si>
  <si>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</si>
  <si>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</si>
  <si>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</si>
  <si>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</si>
  <si>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</si>
  <si>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</si>
  <si>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</si>
  <si>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</si>
  <si>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</si>
  <si>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</si>
  <si>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</si>
  <si>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</si>
  <si>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</si>
  <si>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</si>
  <si>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</si>
  <si>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</si>
  <si>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</si>
  <si>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</si>
  <si>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</si>
  <si>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</si>
  <si>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</si>
  <si>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</si>
  <si>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</si>
  <si>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</si>
  <si>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</si>
  <si>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Arapahoe County Sheriff’s Office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</si>
  <si>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</si>
  <si>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</si>
  <si>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</si>
  <si>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</si>
  <si>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</si>
  <si>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</si>
  <si>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</si>
  <si>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</si>
  <si>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</si>
  <si>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</si>
  <si>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</si>
  <si>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</si>
  <si>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</si>
  <si>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</si>
  <si>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</si>
  <si>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</si>
  <si>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</si>
  <si>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</si>
  <si>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</si>
  <si>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</si>
  <si>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</si>
  <si>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</si>
  <si>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</si>
  <si>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Police were investigating a disturbance. Police said Thompson was being uncooperative. While being placed into custody, he became unresponsive and died.</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</si>
  <si>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</si>
  <si>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</si>
  <si>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</si>
  <si>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</si>
  <si>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</si>
  <si>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</si>
  <si>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</si>
  <si>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</si>
  <si>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</si>
  <si>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</si>
  <si>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</si>
  <si>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</si>
  <si>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</si>
  <si>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</si>
  <si>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</si>
  <si>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</si>
  <si>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</si>
  <si>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</si>
  <si>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</si>
  <si>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</si>
  <si>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</si>
  <si>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</si>
  <si>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</si>
  <si>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</si>
  <si>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</si>
  <si>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</si>
  <si>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</si>
  <si>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</si>
  <si>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</si>
  <si>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</si>
  <si>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</si>
  <si>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</si>
  <si>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</si>
  <si>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</si>
  <si>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</si>
  <si>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</si>
  <si>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</si>
  <si>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</si>
  <si>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</si>
  <si>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</si>
  <si>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</si>
  <si>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</si>
  <si>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</si>
  <si>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</si>
  <si>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</si>
  <si>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</si>
  <si>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</si>
  <si>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</si>
  <si>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</si>
  <si>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</si>
  <si>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</si>
  <si>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</si>
  <si>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</si>
  <si>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</si>
  <si>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</si>
  <si>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</si>
  <si>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</si>
  <si>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</si>
  <si>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</si>
  <si>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</si>
  <si>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</si>
  <si>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</si>
  <si>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</si>
  <si>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</si>
  <si>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</si>
  <si>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</si>
  <si>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</si>
  <si>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</si>
  <si>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</si>
  <si>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</si>
  <si>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</si>
  <si>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</si>
  <si>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</si>
  <si>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</si>
  <si>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</si>
  <si>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</si>
  <si>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</si>
  <si>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</si>
  <si>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</si>
  <si>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</si>
  <si>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</si>
  <si>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</si>
  <si>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</si>
  <si>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</si>
  <si>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</si>
  <si>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</si>
  <si>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</si>
  <si>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</si>
  <si>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</si>
  <si>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</si>
  <si>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</si>
  <si>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</si>
  <si>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</si>
  <si>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</si>
  <si>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</si>
  <si>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</si>
  <si>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</si>
  <si>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</si>
  <si>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</si>
  <si>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</si>
  <si>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</si>
  <si>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</si>
  <si>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</si>
  <si>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</si>
  <si>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</si>
  <si>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</si>
  <si>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</si>
  <si>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</si>
  <si>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</si>
  <si>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</si>
  <si>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</si>
  <si>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</si>
  <si>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</si>
  <si>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</si>
  <si>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</si>
  <si>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</si>
  <si>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</si>
  <si>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</si>
  <si>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</si>
  <si>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</si>
  <si>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</si>
  <si>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</si>
  <si>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</si>
  <si>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</si>
  <si>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</si>
  <si>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</si>
  <si>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</si>
  <si>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</si>
  <si>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</si>
  <si>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</si>
  <si>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</si>
  <si>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</si>
  <si>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</si>
  <si>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</si>
  <si>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</si>
  <si>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</si>
  <si>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</si>
  <si>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</si>
  <si>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</si>
  <si>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</si>
  <si>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</si>
  <si>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</si>
  <si>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</si>
  <si>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</si>
  <si>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</si>
  <si>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</si>
  <si>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</si>
  <si>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</si>
  <si>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</si>
  <si>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</si>
  <si>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</si>
  <si>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</si>
  <si>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</si>
  <si>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</si>
  <si>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Juan Carlos Gomez</t>
  </si>
  <si>
    <t>39.012532, -76.905355</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</si>
  <si>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</si>
  <si>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</si>
  <si>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</si>
  <si>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</si>
  <si>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</si>
  <si>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</si>
  <si>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</si>
  <si>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</si>
  <si>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</si>
  <si>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</si>
  <si>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</si>
  <si>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</si>
  <si>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</si>
  <si>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</si>
  <si>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</si>
  <si>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</si>
  <si>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</si>
  <si>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</si>
  <si>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</si>
  <si>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</si>
  <si>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</si>
  <si>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</si>
  <si>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</si>
  <si>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</si>
  <si>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</si>
  <si>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</si>
  <si>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</si>
  <si>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</si>
  <si>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</si>
  <si>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</si>
  <si>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</si>
  <si>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Mary Lena Pettiet</t>
  </si>
  <si>
    <t>http://www.fatalencounters.org/wp-content/uploads/2013/10/Lena.jpg</t>
  </si>
  <si>
    <t>Texas Hwy 243 and Texas Hwy 64</t>
  </si>
  <si>
    <t>75103</t>
  </si>
  <si>
    <t>Van Zandt County Sheriff's Office</t>
  </si>
  <si>
    <t>Deputy Emily Ann Grubbs was driving a marked police vehicle, which had its emergency lights and sirens activated. She was traveling eastbound on 64 to assist another deputy who was checking on an alarm call. Pettiet's vehicle, a white 2012 Nissan Maxima, had a green light and was attempting to turn onto Highway 64 from Highway 243. Grubbs disregarded a red light and crashed into the driver's side of Pettiet's car. Pettiet died after several months on life support.</t>
  </si>
  <si>
    <t>http://www.ktre.com/story/32326310/report-details-crash-that-resulted-in-van-zandt-co-deputys-manslaughter-charge</t>
  </si>
  <si>
    <t>Ashley Browder</t>
  </si>
  <si>
    <t>http://www.fatalencounters.org/wp-content/uploads/2013/10/Browder.jpg</t>
  </si>
  <si>
    <t>Paseo del Norte and Eagle Ranch</t>
  </si>
  <si>
    <t>Casaus was accused of crashing into an SUV, killing Ashley Browder and seriously injuring her sister, Lindsay Browder. He was off-duty and driving home at the time. Casaus claimed he was chasing a dangerous driver that night when the crash happened. The jury in the trial found Adam Casaus guilty of two counts of careless driving.</t>
  </si>
  <si>
    <t>https://www.abqjournal.com/468153/state-police-investigator-casaus-was-accelerating-through-intersection-during-fatal-crash.html</t>
  </si>
  <si>
    <t>Charged, Convicted of Careless Driving</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</si>
  <si>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</si>
  <si>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</si>
  <si>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</si>
  <si>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</si>
  <si>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</si>
  <si>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</si>
  <si>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</si>
  <si>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</si>
  <si>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</si>
  <si>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</si>
  <si>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FL-436 and Fern Park Blvd</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</si>
  <si>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</si>
  <si>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</si>
  <si>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</si>
  <si>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</si>
  <si>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</si>
  <si>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</si>
  <si>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</si>
  <si>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32707</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</si>
  <si>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</si>
  <si>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</si>
  <si>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</si>
  <si>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</si>
  <si>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</si>
  <si>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</si>
  <si>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</si>
  <si>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</si>
  <si>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</si>
  <si>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</si>
  <si>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</si>
  <si>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</si>
  <si>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</si>
  <si>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Police reported Officer Ricardo Duenas had lights and sirens on when he struck and critically injured Welsh, who allegedly rode into his path then hit a car after he swerved to avoid the bicyclist. The motorist, Bryant Shull, whose car was hit by the officer says the police recounting differs from his recollection of the events that occured. The investigation into the crash is ongoing.</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</si>
  <si>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</si>
  <si>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</si>
  <si>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</si>
  <si>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</si>
  <si>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</si>
  <si>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</si>
  <si>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</si>
  <si>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were pursuing Colligan, who was wanted on several charges and was driving a stolen vehicle, when one deputy crashed his car into the driver's side of Colligan's truck, according to authorities. The crash was not intentional, police said.</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</si>
  <si>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</si>
  <si>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Two deputies were responding to an assault call, police said. The patrol car clipped the rear of another car, ran over the curb and hit two pedestrians walking on the sidwalk, killing Peña and injuring the other pedestrian, according to authorities. The deputies were hospitalized in serious condition, police said.</t>
  </si>
  <si>
    <t>89460</t>
  </si>
  <si>
    <t>A police officer was responding to a call for service and did not have lights or sirens on when he struck the pedestrian at the intersection of North Cactus Avenue and West Rosewood Street.</t>
  </si>
  <si>
    <t>Ennis had displayed bizarre behavior before officers for a disturbance, police said. Police found Ennis standing at a stair railing, clenching his fists. Officers told Ennis to place his hands behind his back. At first he cooperated, then he returned his hands to the front of his body. Officers forced the cuffs on him. At that point, Ennis appeared to have difficulty breathing. An officer removed the handcuffs and began CPR. Paramedics took him to a hospital where he died.</t>
  </si>
  <si>
    <t>31st Avenue and Jackson Street</t>
  </si>
  <si>
    <t>68105</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</si>
  <si>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</si>
  <si>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</si>
  <si>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</si>
  <si>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</si>
  <si>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</si>
  <si>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</si>
  <si>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</si>
  <si>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</si>
  <si>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</si>
  <si>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</si>
  <si>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</si>
  <si>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</si>
  <si>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</si>
  <si>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</si>
  <si>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</si>
  <si>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</si>
  <si>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</si>
  <si>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</si>
  <si>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</si>
  <si>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</si>
  <si>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</si>
  <si>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</si>
  <si>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</si>
  <si>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</si>
  <si>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</si>
  <si>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</si>
  <si>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</si>
  <si>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</si>
  <si>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</si>
  <si>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</si>
  <si>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</si>
  <si>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</si>
  <si>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</si>
  <si>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</si>
  <si>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</si>
  <si>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</si>
  <si>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</si>
  <si>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</si>
  <si>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</si>
  <si>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</si>
  <si>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</si>
  <si>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</si>
  <si>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</si>
  <si>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</si>
  <si>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</si>
  <si>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</si>
  <si>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</si>
  <si>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</si>
  <si>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</si>
  <si>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</si>
  <si>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</si>
  <si>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</si>
  <si>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</si>
  <si>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Neshoba County Sheriff’s Office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</si>
  <si>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</si>
  <si>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</si>
  <si>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</si>
  <si>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</si>
  <si>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</si>
  <si>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</si>
  <si>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</si>
  <si>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</si>
  <si>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</si>
  <si>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</si>
  <si>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</si>
  <si>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</si>
  <si>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</si>
  <si>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</si>
  <si>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</si>
  <si>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</si>
  <si>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</si>
  <si>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</si>
  <si>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</si>
  <si>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</si>
  <si>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</si>
  <si>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</si>
  <si>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</si>
  <si>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</si>
  <si>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</si>
  <si>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</si>
  <si>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</si>
  <si>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</si>
  <si>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</si>
  <si>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</si>
  <si>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</si>
  <si>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</si>
  <si>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</si>
  <si>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</si>
  <si>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</si>
  <si>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</si>
  <si>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</si>
  <si>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</si>
  <si>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</si>
  <si>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</si>
  <si>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</si>
  <si>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</si>
  <si>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</si>
  <si>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</si>
  <si>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</si>
  <si>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</si>
  <si>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</si>
  <si>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</si>
  <si>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</si>
  <si>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</si>
  <si>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</si>
  <si>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</si>
  <si>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</si>
  <si>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</si>
  <si>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</si>
  <si>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</si>
  <si>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</si>
  <si>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</si>
  <si>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</si>
  <si>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</si>
  <si>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</si>
  <si>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</si>
  <si>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</si>
  <si>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</si>
  <si>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</si>
  <si>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</si>
  <si>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</si>
  <si>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</si>
  <si>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</si>
  <si>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</si>
  <si>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An off-duty Denver police officer shot an alleged intruder, Kerry Hughes, after Hughes allegedly broke into the officer’s Littleton home</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</si>
  <si>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</si>
  <si>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</si>
  <si>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</si>
  <si>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</si>
  <si>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</si>
  <si>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</si>
  <si>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</si>
  <si>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</si>
  <si>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</si>
  <si>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</si>
  <si>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</si>
  <si>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</si>
  <si>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</si>
  <si>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</si>
  <si>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</si>
  <si>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</si>
  <si>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</si>
  <si>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</si>
  <si>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</si>
  <si>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</si>
  <si>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</si>
  <si>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</si>
  <si>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</si>
  <si>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</si>
  <si>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</si>
  <si>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</si>
  <si>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</si>
  <si>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</si>
  <si>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</si>
  <si>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</si>
  <si>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</si>
  <si>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</si>
  <si>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</si>
  <si>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</si>
  <si>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</si>
  <si>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</si>
  <si>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</si>
  <si>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</si>
  <si>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</si>
  <si>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</si>
  <si>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</si>
  <si>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</si>
  <si>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</si>
  <si>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</si>
  <si>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</si>
  <si>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</si>
  <si>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</si>
  <si>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</si>
  <si>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</si>
  <si>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</si>
  <si>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</si>
  <si>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</si>
  <si>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</si>
  <si>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</si>
  <si>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</si>
  <si>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</si>
  <si>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</si>
  <si>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</si>
  <si>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</si>
  <si>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</si>
  <si>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</si>
  <si>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</si>
  <si>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</si>
  <si>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</si>
  <si>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</si>
  <si>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</si>
  <si>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</si>
  <si>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</si>
  <si>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</si>
  <si>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Antonio T. Green</t>
  </si>
  <si>
    <t>http://www.fatalencounters.org/wp-content/uploads/2013/10/Antonio-T.-Green.jpg</t>
  </si>
  <si>
    <t>US-460 and VA-40</t>
  </si>
  <si>
    <t>Waverly Police Department</t>
  </si>
  <si>
    <t>Waverly police struck and killed a pedestrian, Antonio T. Green. Details were withheld.</t>
  </si>
  <si>
    <t>https://wtop.com/local/2017/11/police-pedestrian-struck-and-killed-by-police-vehicle/</t>
  </si>
  <si>
    <t>Chester Randolph Ward</t>
  </si>
  <si>
    <t>Matagorda County Sheriff’s Office</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</si>
  <si>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</si>
  <si>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</si>
  <si>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Jose Luis Hernandez</t>
  </si>
  <si>
    <t>S Indiana Street and Whittier Boulevard</t>
  </si>
  <si>
    <t>Two deputies were responding to a call about a gunshot victim when their SUV collided with two other vehicles in the intersection. The patrol vehicle went careening onto the sidewalk where the family was, killing Jose Luis Hernandez, 7, and his 9-year-old brother Marco Antonio Hernandez.</t>
  </si>
  <si>
    <t>http://ktla.com/2017/11/17/family-ids-young-brothers-killed-in-boyle-heights-crash-involving-sheriffs-dept-suv/</t>
  </si>
  <si>
    <t>Leticia Ramirez</t>
  </si>
  <si>
    <t>N Perris Blvd &amp; W Nuevo Rd</t>
  </si>
  <si>
    <t>Pedestrian Leticia Ramirez was killed by a Riverside County Sheriff's Department vehicle. Details were withheld.</t>
  </si>
  <si>
    <t>http://ktla.com/2017/11/16/pedestrian-dies-after-being-hit-by-sheriffs-deputy-in-perris-authorities/</t>
  </si>
  <si>
    <t>Marco Antonio Hernandez</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</si>
  <si>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</si>
  <si>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</si>
  <si>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</si>
  <si>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</si>
  <si>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</si>
  <si>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</si>
  <si>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</si>
  <si>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</si>
  <si>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</si>
  <si>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</si>
  <si>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</si>
  <si>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</si>
  <si>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</si>
  <si>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</si>
  <si>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</si>
  <si>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</si>
  <si>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Leopoldo Castaneda-Solis</t>
  </si>
  <si>
    <t>Fort Worth police struck and killed a pedestrian, Leopoldo Castaneda-Solis. Details were withheld.</t>
  </si>
  <si>
    <t>http://www.star-telegram.com/news/local/community/fort-worth/article185374328.html</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</si>
  <si>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</si>
  <si>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</si>
  <si>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</si>
  <si>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</si>
  <si>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</si>
  <si>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</si>
  <si>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</si>
  <si>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</si>
  <si>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</si>
  <si>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</si>
  <si>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</si>
  <si>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</si>
  <si>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</si>
  <si>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Harrison County Sheriff’s Office</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</si>
  <si>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</si>
  <si>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</si>
  <si>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</si>
  <si>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</si>
  <si>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</si>
  <si>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</si>
  <si>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</si>
  <si>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</si>
  <si>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</si>
  <si>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</si>
  <si>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</si>
  <si>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</si>
  <si>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</si>
  <si>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</si>
  <si>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</si>
  <si>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</si>
  <si>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</si>
  <si>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</si>
  <si>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</si>
  <si>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</si>
  <si>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</si>
  <si>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</si>
  <si>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</si>
  <si>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</si>
  <si>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</si>
  <si>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</si>
  <si>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</si>
  <si>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</si>
  <si>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</si>
  <si>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</si>
  <si>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</si>
  <si>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</si>
  <si>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</si>
  <si>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</si>
  <si>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</si>
  <si>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</si>
  <si>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</si>
  <si>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</si>
  <si>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</si>
  <si>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</si>
  <si>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</si>
  <si>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</si>
  <si>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</si>
  <si>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</si>
  <si>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</si>
  <si>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</si>
  <si>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</si>
  <si>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</si>
  <si>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</si>
  <si>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</si>
  <si>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</si>
  <si>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</si>
  <si>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</si>
  <si>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</si>
  <si>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</si>
  <si>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</si>
  <si>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</si>
  <si>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</si>
  <si>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</si>
  <si>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</si>
  <si>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</si>
  <si>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</si>
  <si>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</si>
  <si>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</si>
  <si>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</si>
  <si>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</si>
  <si>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</si>
  <si>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</si>
  <si>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</si>
  <si>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</si>
  <si>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</si>
  <si>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</si>
  <si>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</si>
  <si>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</si>
  <si>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</si>
  <si>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</si>
  <si>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</si>
  <si>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</si>
  <si>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</si>
  <si>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</si>
  <si>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</si>
  <si>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</si>
  <si>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</si>
  <si>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</si>
  <si>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</si>
  <si>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</si>
  <si>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</si>
  <si>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</si>
  <si>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</si>
  <si>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</si>
  <si>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</si>
  <si>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</si>
  <si>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</si>
  <si>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</si>
  <si>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</si>
  <si>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</si>
  <si>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</si>
  <si>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</si>
  <si>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</si>
  <si>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</si>
  <si>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</si>
  <si>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</si>
  <si>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</si>
  <si>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</si>
  <si>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</si>
  <si>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</si>
  <si>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</si>
  <si>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</si>
  <si>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</si>
  <si>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</si>
  <si>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</si>
  <si>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</si>
  <si>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</si>
  <si>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</si>
  <si>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</si>
  <si>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</si>
  <si>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</si>
  <si>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</si>
  <si>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</si>
  <si>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</si>
  <si>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</si>
  <si>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</si>
  <si>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</si>
  <si>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</si>
  <si>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</si>
  <si>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</si>
  <si>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</si>
  <si>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</si>
  <si>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</si>
  <si>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</si>
  <si>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</si>
  <si>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</si>
  <si>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</si>
  <si>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</si>
  <si>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</si>
  <si>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</si>
  <si>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</si>
  <si>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</si>
  <si>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</si>
  <si>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</si>
  <si>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</si>
  <si>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</si>
  <si>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</si>
  <si>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</si>
  <si>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</si>
  <si>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</si>
  <si>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</si>
  <si>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</si>
  <si>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</si>
  <si>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</si>
  <si>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</si>
  <si>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</si>
  <si>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</si>
  <si>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</si>
  <si>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</si>
  <si>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</si>
  <si>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</si>
  <si>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</si>
  <si>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</si>
  <si>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</si>
  <si>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</si>
  <si>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</si>
  <si>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</si>
  <si>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</si>
  <si>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</si>
  <si>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</si>
  <si>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</si>
  <si>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</si>
  <si>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</si>
  <si>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</si>
  <si>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</si>
  <si>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</si>
  <si>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</si>
  <si>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</si>
  <si>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</si>
  <si>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</si>
  <si>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</si>
  <si>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</si>
  <si>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</si>
  <si>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</si>
  <si>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</si>
  <si>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</si>
  <si>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</si>
  <si>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</si>
  <si>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</si>
  <si>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</si>
  <si>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</si>
  <si>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</si>
  <si>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</si>
  <si>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</si>
  <si>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</si>
  <si>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</si>
  <si>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</si>
  <si>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</si>
  <si>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</si>
  <si>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</si>
  <si>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</si>
  <si>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</si>
  <si>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</si>
  <si>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</si>
  <si>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</si>
  <si>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</si>
  <si>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</si>
  <si>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</si>
  <si>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</si>
  <si>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</si>
  <si>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</si>
  <si>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</si>
  <si>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</si>
  <si>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</si>
  <si>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</si>
  <si>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</si>
  <si>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</si>
  <si>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</si>
  <si>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</si>
  <si>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</si>
  <si>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</si>
  <si>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</si>
  <si>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</si>
  <si>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</si>
  <si>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</si>
  <si>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</si>
  <si>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</si>
  <si>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</si>
  <si>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</si>
  <si>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</si>
  <si>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</si>
  <si>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</si>
  <si>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</si>
  <si>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</si>
  <si>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</si>
  <si>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</si>
  <si>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</si>
  <si>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</si>
  <si>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</si>
  <si>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</si>
  <si>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</si>
  <si>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</si>
  <si>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</si>
  <si>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</si>
  <si>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</si>
  <si>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</si>
  <si>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</si>
  <si>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</si>
  <si>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</si>
  <si>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</si>
  <si>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</si>
  <si>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</si>
  <si>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</si>
  <si>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</si>
  <si>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</si>
  <si>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</si>
  <si>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</si>
  <si>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</si>
  <si>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</si>
  <si>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</si>
  <si>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</si>
  <si>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</si>
  <si>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</si>
  <si>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</si>
  <si>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</si>
  <si>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</si>
  <si>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</si>
  <si>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</si>
  <si>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</si>
  <si>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</si>
  <si>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</si>
  <si>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</si>
  <si>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</si>
  <si>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</si>
  <si>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</si>
  <si>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Effingham County Sheriffâ€™s Office</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</si>
  <si>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</si>
  <si>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</si>
  <si>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</si>
  <si>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</si>
  <si>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</si>
  <si>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</si>
  <si>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</si>
  <si>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</si>
  <si>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</si>
  <si>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</si>
  <si>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</si>
  <si>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</si>
  <si>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</si>
  <si>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</si>
  <si>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</si>
  <si>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</si>
  <si>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</si>
  <si>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</si>
  <si>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</si>
  <si>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</si>
  <si>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</si>
  <si>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</si>
  <si>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</si>
  <si>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</si>
  <si>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</si>
  <si>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</si>
  <si>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</si>
  <si>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</si>
  <si>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</si>
  <si>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</si>
  <si>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</si>
  <si>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</si>
  <si>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</si>
  <si>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</si>
  <si>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</si>
  <si>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</si>
  <si>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</si>
  <si>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</si>
  <si>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</si>
  <si>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</si>
  <si>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</si>
  <si>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</si>
  <si>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</si>
  <si>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</si>
  <si>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</si>
  <si>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</si>
  <si>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</si>
  <si>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</si>
  <si>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</si>
  <si>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</si>
  <si>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</si>
  <si>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</si>
  <si>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</si>
  <si>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</si>
  <si>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San Diego Sheriff's Office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</si>
  <si>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</si>
  <si>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</si>
  <si>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</si>
  <si>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</si>
  <si>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</si>
  <si>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</si>
  <si>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</si>
  <si>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</si>
  <si>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</si>
  <si>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</si>
  <si>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</si>
  <si>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</si>
  <si>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</si>
  <si>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</si>
  <si>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</si>
  <si>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</si>
  <si>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</si>
  <si>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</si>
  <si>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</si>
  <si>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</si>
  <si>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</si>
  <si>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</si>
  <si>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</si>
  <si>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</si>
  <si>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</si>
  <si>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</si>
  <si>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</si>
  <si>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</si>
  <si>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</si>
  <si>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</si>
  <si>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</si>
  <si>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</si>
  <si>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</si>
  <si>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</si>
  <si>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</si>
  <si>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</si>
  <si>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</si>
  <si>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</si>
  <si>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</si>
  <si>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</si>
  <si>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</si>
  <si>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</si>
  <si>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</si>
  <si>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</si>
  <si>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</si>
  <si>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</si>
  <si>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</si>
  <si>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</si>
  <si>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</si>
  <si>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</si>
  <si>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</si>
  <si>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</si>
  <si>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</si>
  <si>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</si>
  <si>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</si>
  <si>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</si>
  <si>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</si>
  <si>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</si>
  <si>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</si>
  <si>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</si>
  <si>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</si>
  <si>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</si>
  <si>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</si>
  <si>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</si>
  <si>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</si>
  <si>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</si>
  <si>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</si>
  <si>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</si>
  <si>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</si>
  <si>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</si>
  <si>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</si>
  <si>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</si>
  <si>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</si>
  <si>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</si>
  <si>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</si>
  <si>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</si>
  <si>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</si>
  <si>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</si>
  <si>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</si>
  <si>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</si>
  <si>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</si>
  <si>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</si>
  <si>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</si>
  <si>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</si>
  <si>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</si>
  <si>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</si>
  <si>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</si>
  <si>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</si>
  <si>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</si>
  <si>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</si>
  <si>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</si>
  <si>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</si>
  <si>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</si>
  <si>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</si>
  <si>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</si>
  <si>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</si>
  <si>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</si>
  <si>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</si>
  <si>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</si>
  <si>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</si>
  <si>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Donald Greene</t>
  </si>
  <si>
    <t>Luis Edisson Llivicota Rocano</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</si>
  <si>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</si>
  <si>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</si>
  <si>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</si>
  <si>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</si>
  <si>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</si>
  <si>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</si>
  <si>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</si>
  <si>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</si>
  <si>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</si>
  <si>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</si>
  <si>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</si>
  <si>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</si>
  <si>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</si>
  <si>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</si>
  <si>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</si>
  <si>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</si>
  <si>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</si>
  <si>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</si>
  <si>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H-1 Freeway</t>
  </si>
  <si>
    <t>A man was killed when he was struck and killed on a highway by an on-duty officer. Police said he darted onto the road.</t>
  </si>
  <si>
    <t>http://www.staradvertiser.com/2017/12/03/breaking-news/man-on-h-1-struck-and-killed-by-police-officer/</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</si>
  <si>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</si>
  <si>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</si>
  <si>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</si>
  <si>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</si>
  <si>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</si>
  <si>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</si>
  <si>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</si>
  <si>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</si>
  <si>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</si>
  <si>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</si>
  <si>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</si>
  <si>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</si>
  <si>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</si>
  <si>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</si>
  <si>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</si>
  <si>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</si>
  <si>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</si>
  <si>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</si>
  <si>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</si>
  <si>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</si>
  <si>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</si>
  <si>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</si>
  <si>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</si>
  <si>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</si>
  <si>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</si>
  <si>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</si>
  <si>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</si>
  <si>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</si>
  <si>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</si>
  <si>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</si>
  <si>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</si>
  <si>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</si>
  <si>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</si>
  <si>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</si>
  <si>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</si>
  <si>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</si>
  <si>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</si>
  <si>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</si>
  <si>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</si>
  <si>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</si>
  <si>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</si>
  <si>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</si>
  <si>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</si>
  <si>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</si>
  <si>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</si>
  <si>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</si>
  <si>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</si>
  <si>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</si>
  <si>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</si>
  <si>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</si>
  <si>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</si>
  <si>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</si>
  <si>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</si>
  <si>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</si>
  <si>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</si>
  <si>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</si>
  <si>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</si>
  <si>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</si>
  <si>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</si>
  <si>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</si>
  <si>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John Mancini</t>
  </si>
  <si>
    <t>Deputy Sean Reyka was responding to an "audible alarm call" in a marked SUV at about 3 p.m. when he ran down and killed bicyclist John Mancini. Police said Reyka did not have his lights and siren on.</t>
  </si>
  <si>
    <t>http://www.miamiherald.com/news/article187016078.html</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</si>
  <si>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</si>
  <si>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</si>
  <si>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</si>
  <si>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</si>
  <si>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</si>
  <si>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</si>
  <si>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</si>
  <si>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</si>
  <si>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</si>
  <si>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</si>
  <si>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</si>
  <si>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</si>
  <si>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</si>
  <si>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</si>
  <si>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</si>
  <si>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</si>
  <si>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</si>
  <si>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</si>
  <si>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</si>
  <si>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</si>
  <si>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</si>
  <si>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Devan Rachad Stevenson</t>
  </si>
  <si>
    <t>Battleground Road and Chesnee Highway</t>
  </si>
  <si>
    <t>Chesnee</t>
  </si>
  <si>
    <t>Chesnee Police Department</t>
  </si>
  <si>
    <t>Police said a car pulled out from Battleground Road onto Chesnee Highway in front of a Chesnee officer who was headed to work at the time. Devan Rachad Stevenson was killed.</t>
  </si>
  <si>
    <t>http://wspa.com/2017/12/22/coroner-responding-to-crash-near-chesnee/</t>
  </si>
  <si>
    <t>robbery</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</si>
  <si>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</si>
  <si>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Quinton Cortez Samuel was a pedestrian on 2800 of East Main Street when he was run down and killed by a Houston County Sheriff's deputy.</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</si>
  <si>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</si>
  <si>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</si>
  <si>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 xml:space="preserve">
</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</si>
  <si>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</si>
  <si>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</si>
  <si>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Jaime Salinas</t>
  </si>
  <si>
    <t>http://www.killedbypolice.net/victims/170425.jpg</t>
  </si>
  <si>
    <t>http://www.killedbypolice.net/victims/17Marcinko.jpg</t>
  </si>
  <si>
    <t>http://www.killedbypolice.net/victims/170273.jpg</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</si>
  <si>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</si>
  <si>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</si>
  <si>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</si>
  <si>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</si>
  <si>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</si>
  <si>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</si>
  <si>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</si>
  <si>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</si>
  <si>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</si>
  <si>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Dold’s mother called police, saying her son, who was living with schizophrenia, had not taken his medication in several months. He had reportedly attacked her. Police responded and Alex Dold was tasered and killed.</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</si>
  <si>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</si>
  <si>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</si>
  <si>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</si>
  <si>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Beanbag Gun</t>
  </si>
  <si>
    <t>http://www.killedbypolice.net/victims/170925.jpg</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</si>
  <si>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</si>
  <si>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</si>
  <si>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</si>
  <si>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</si>
  <si>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</si>
  <si>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</si>
  <si>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</si>
  <si>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</si>
  <si>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</si>
  <si>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</si>
  <si>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</si>
  <si>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</si>
  <si>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</si>
  <si>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</si>
  <si>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</si>
  <si>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</si>
  <si>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</si>
  <si>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</si>
  <si>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</si>
  <si>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</si>
  <si>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</si>
  <si>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</si>
  <si>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</si>
  <si>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</si>
  <si>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</si>
  <si>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</si>
  <si>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</si>
  <si>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</si>
  <si>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</si>
  <si>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</si>
  <si>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</si>
  <si>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2700 Hemphill Street</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</si>
  <si>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</si>
  <si>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</si>
  <si>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</si>
  <si>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</si>
  <si>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</si>
  <si>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</si>
  <si>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</si>
  <si>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</si>
  <si>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</si>
  <si>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</si>
  <si>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</si>
  <si>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Kenneth McFadden</t>
  </si>
  <si>
    <t>800 Retama Street</t>
  </si>
  <si>
    <t>1400 North Dixie Highway</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</si>
  <si>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</si>
  <si>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</si>
  <si>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</si>
  <si>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</si>
  <si>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</si>
  <si>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</si>
  <si>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</si>
  <si>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</si>
  <si>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</si>
  <si>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</si>
  <si>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</si>
  <si>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</si>
  <si>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</si>
  <si>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</si>
  <si>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</si>
  <si>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Joshua Spottedhorse</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</si>
  <si>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</si>
  <si>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</si>
  <si>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</si>
  <si>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</si>
  <si>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</si>
  <si>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</si>
  <si>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</si>
  <si>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</si>
  <si>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</si>
  <si>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</si>
  <si>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</si>
  <si>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</si>
  <si>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</si>
  <si>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</si>
  <si>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</si>
  <si>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</si>
  <si>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</si>
  <si>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</si>
  <si>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</si>
  <si>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</si>
  <si>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</si>
  <si>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</si>
  <si>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</si>
  <si>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</si>
  <si>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</si>
  <si>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</si>
  <si>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</si>
  <si>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</si>
  <si>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</si>
  <si>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</si>
  <si>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</si>
  <si>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</si>
  <si>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</si>
  <si>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</si>
  <si>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</si>
  <si>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</si>
  <si>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</si>
  <si>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</si>
  <si>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</si>
  <si>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</si>
  <si>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</si>
  <si>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</si>
  <si>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</si>
  <si>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</si>
  <si>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</si>
  <si>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</si>
  <si>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</si>
  <si>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</si>
  <si>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</si>
  <si>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</si>
  <si>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</si>
  <si>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</si>
  <si>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</si>
  <si>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</si>
  <si>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</si>
  <si>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</si>
  <si>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</si>
  <si>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</si>
  <si>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</si>
  <si>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</si>
  <si>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</si>
  <si>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</si>
  <si>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</si>
  <si>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</si>
  <si>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</si>
  <si>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</si>
  <si>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</si>
  <si>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</si>
  <si>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</si>
  <si>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</si>
  <si>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</si>
  <si>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</si>
  <si>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</si>
  <si>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</si>
  <si>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</si>
  <si>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</si>
  <si>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</si>
  <si>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</si>
  <si>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</si>
  <si>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</si>
  <si>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</si>
  <si>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</si>
  <si>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Data from 1/1/13 - 12/31/17</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</si>
  <si>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</si>
  <si>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</si>
  <si>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</si>
  <si>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</si>
  <si>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</si>
  <si>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</si>
  <si>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</si>
  <si>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</si>
  <si>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</si>
  <si>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</si>
  <si>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</si>
  <si>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</si>
  <si>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</si>
  <si>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</si>
  <si>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</si>
  <si>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</si>
  <si>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</si>
  <si>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</si>
  <si>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</si>
  <si>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</si>
  <si>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</si>
  <si>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</si>
  <si>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</si>
  <si>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</si>
  <si>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</si>
  <si>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</si>
  <si>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</si>
  <si>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</si>
  <si>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</si>
  <si>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</si>
  <si>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</si>
  <si>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</si>
  <si>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</si>
  <si>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</si>
  <si>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</si>
  <si>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</si>
  <si>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</si>
  <si>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</si>
  <si>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</si>
  <si>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100 Uncle Harvey’s Lane</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</si>
  <si>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</si>
  <si>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</si>
  <si>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</si>
  <si>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</si>
  <si>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</si>
  <si>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</si>
  <si>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</si>
  <si>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</si>
  <si>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</si>
  <si>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</si>
  <si>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</si>
  <si>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</si>
  <si>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</si>
  <si>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</si>
  <si>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</si>
  <si>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</si>
  <si>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</si>
  <si>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</si>
  <si>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</si>
  <si>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</si>
  <si>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</si>
  <si>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</si>
  <si>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</si>
  <si>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</si>
  <si>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</si>
  <si>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</si>
  <si>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</si>
  <si>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</si>
  <si>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</si>
  <si>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</si>
  <si>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</si>
  <si>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</si>
  <si>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</si>
  <si>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</si>
  <si>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</si>
  <si>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</si>
  <si>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</si>
  <si>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</si>
  <si>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</si>
  <si>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</si>
  <si>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</si>
  <si>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</si>
  <si>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</si>
  <si>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</si>
  <si>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</si>
  <si>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</si>
  <si>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</si>
  <si>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</si>
  <si>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</si>
  <si>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</si>
  <si>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</si>
  <si>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</si>
  <si>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</si>
  <si>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</si>
  <si>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</si>
  <si>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</si>
  <si>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</si>
  <si>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</si>
  <si>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</si>
  <si>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</si>
  <si>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</si>
  <si>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</si>
  <si>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</si>
  <si>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</si>
  <si>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</si>
  <si>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</si>
  <si>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</si>
  <si>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</si>
  <si>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</si>
  <si>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</si>
  <si>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</si>
  <si>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</si>
  <si>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</si>
  <si>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</si>
  <si>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</si>
  <si>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</si>
  <si>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</si>
  <si>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</si>
  <si>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</si>
  <si>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</si>
  <si>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</si>
  <si>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</si>
  <si>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</si>
  <si>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</si>
  <si>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</si>
  <si>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</si>
  <si>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</si>
  <si>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</si>
  <si>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</si>
  <si>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</si>
  <si>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</si>
  <si>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</si>
  <si>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</si>
  <si>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</si>
  <si>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</si>
  <si>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</si>
  <si>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</si>
  <si>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</si>
  <si>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</si>
  <si>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</si>
  <si>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</si>
  <si>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</si>
  <si>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</si>
  <si>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</si>
  <si>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</si>
  <si>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</si>
  <si>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</si>
  <si>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</si>
  <si>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</si>
  <si>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</si>
  <si>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</si>
  <si>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</si>
  <si>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</si>
  <si>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</si>
  <si>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</si>
  <si>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</si>
  <si>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</si>
  <si>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</si>
  <si>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</si>
  <si>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</si>
  <si>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</si>
  <si>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</si>
  <si>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</si>
  <si>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</si>
  <si>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</si>
  <si>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</si>
  <si>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</si>
  <si>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</si>
  <si>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</si>
  <si>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</si>
  <si>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</si>
  <si>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</si>
  <si>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</si>
  <si>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Hieu Tran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</si>
  <si>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</si>
  <si>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</si>
  <si>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</si>
  <si>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</si>
  <si>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</si>
  <si>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</si>
  <si>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</si>
  <si>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</si>
  <si>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</si>
  <si>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</si>
  <si>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</si>
  <si>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</si>
  <si>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</si>
  <si>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</si>
  <si>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</si>
  <si>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</si>
  <si>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</si>
  <si>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</si>
  <si>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</si>
  <si>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</si>
  <si>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</si>
  <si>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</si>
  <si>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</si>
  <si>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</si>
  <si>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</si>
  <si>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</si>
  <si>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</si>
  <si>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</si>
  <si>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</si>
  <si>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</si>
  <si>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</si>
  <si>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</si>
  <si>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</si>
  <si>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</si>
  <si>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</si>
  <si>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</si>
  <si>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</si>
  <si>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</si>
  <si>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</si>
  <si>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</si>
  <si>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</si>
  <si>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</si>
  <si>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</si>
  <si>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</si>
  <si>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</si>
  <si>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</si>
  <si>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</si>
  <si>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</si>
  <si>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</si>
  <si>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</si>
  <si>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</si>
  <si>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</si>
  <si>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</si>
  <si>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</si>
  <si>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</si>
  <si>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</si>
  <si>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</si>
  <si>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</si>
  <si>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</si>
  <si>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</si>
  <si>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</si>
  <si>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</si>
  <si>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</si>
  <si>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</si>
  <si>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</si>
  <si>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</si>
  <si>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</si>
  <si>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</si>
  <si>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</si>
  <si>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</si>
  <si>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</si>
  <si>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</si>
  <si>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</si>
  <si>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</si>
  <si>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</si>
  <si>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</si>
  <si>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</si>
  <si>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</si>
  <si>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</si>
  <si>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</si>
  <si>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</si>
  <si>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</si>
  <si>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</si>
  <si>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</si>
  <si>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</si>
  <si>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</si>
  <si>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</si>
  <si>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</si>
  <si>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</si>
  <si>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</si>
  <si>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</si>
  <si>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</si>
  <si>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</si>
  <si>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</si>
  <si>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</si>
  <si>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</si>
  <si>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</si>
  <si>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</si>
  <si>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</si>
  <si>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</si>
  <si>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</si>
  <si>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</si>
  <si>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</si>
  <si>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</si>
  <si>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</si>
  <si>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</si>
  <si>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</si>
  <si>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</si>
  <si>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</si>
  <si>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</si>
  <si>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</si>
  <si>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</si>
  <si>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</si>
  <si>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Christopher Eisinger</t>
  </si>
  <si>
    <t>http://www.fatalencounters.org/wp-content/uploads/2018/03/Christopher-Eisinger.jpg</t>
  </si>
  <si>
    <t>3000 W. Ball Road</t>
  </si>
  <si>
    <t>On March 2, Anaheim police were dispatched to a home following a report of a suspicious male in a backyard. Police said that Eisinger dropped a large stick or pole and ran away from a patrol sergeant. Several officers gave chase when he tripped and fell backward. Eisinger allegedly began resisting arrest by kicking and flailing his arms. Police responded with control holds and physical force until they were able to handcuff him. He lost consciousness and died on March 10.</t>
  </si>
  <si>
    <t>https://www.ocweekly.com/homeless-man-pulled-off-life-support-encounter-anaheim-police/</t>
  </si>
  <si>
    <t>Robert George</t>
  </si>
  <si>
    <t>East Chestnut Hill Road and South Chapel Street</t>
  </si>
  <si>
    <t>An officer driving a Newark police car struck and killed a pedestrian. The officer was driving east about 9:40 p.m. when the pedestrian reportedly stepped into the roadway.</t>
  </si>
  <si>
    <t>https://www.delawareonline.com/story/news/2018/03/03/newark-officer-kills-pedestrian-traffic-collision/391789002/</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</si>
  <si>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</si>
  <si>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</si>
  <si>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</si>
  <si>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</si>
  <si>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</si>
  <si>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</si>
  <si>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</si>
  <si>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</si>
  <si>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</si>
  <si>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</si>
  <si>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</si>
  <si>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</si>
  <si>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</si>
  <si>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</si>
  <si>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</si>
  <si>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</si>
  <si>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</si>
  <si>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</si>
  <si>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</si>
  <si>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</si>
  <si>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</si>
  <si>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</si>
  <si>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</si>
  <si>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</si>
  <si>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</si>
  <si>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</si>
  <si>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</si>
  <si>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</si>
  <si>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</si>
  <si>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</si>
  <si>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</si>
  <si>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</si>
  <si>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</si>
  <si>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</si>
  <si>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</si>
  <si>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</si>
  <si>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</si>
  <si>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</si>
  <si>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</si>
  <si>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</si>
  <si>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</si>
  <si>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</si>
  <si>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</si>
  <si>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</si>
  <si>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</si>
  <si>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</si>
  <si>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</si>
  <si>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</si>
  <si>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</si>
  <si>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</si>
  <si>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</si>
  <si>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</si>
  <si>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</si>
  <si>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</si>
  <si>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</si>
  <si>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</si>
  <si>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</si>
  <si>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</si>
  <si>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</si>
  <si>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</si>
  <si>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</si>
  <si>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</si>
  <si>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</si>
  <si>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</si>
  <si>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</si>
  <si>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</si>
  <si>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</si>
  <si>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</si>
  <si>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</si>
  <si>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</si>
  <si>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</si>
  <si>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</si>
  <si>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</si>
  <si>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</si>
  <si>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</si>
  <si>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</si>
  <si>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</si>
  <si>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</si>
  <si>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</si>
  <si>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</si>
  <si>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</si>
  <si>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</si>
  <si>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</si>
  <si>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</si>
  <si>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</si>
  <si>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</si>
  <si>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</si>
  <si>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</si>
  <si>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</si>
  <si>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</si>
  <si>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</si>
  <si>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</si>
  <si>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</si>
  <si>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</si>
  <si>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</si>
  <si>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</si>
  <si>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</si>
  <si>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</si>
  <si>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</si>
  <si>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</si>
  <si>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</si>
  <si>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</si>
  <si>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</si>
  <si>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</si>
  <si>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</si>
  <si>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</si>
  <si>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</si>
  <si>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</si>
  <si>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</si>
  <si>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</si>
  <si>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</si>
  <si>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</si>
  <si>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</si>
  <si>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</si>
  <si>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</si>
  <si>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</si>
  <si>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</si>
  <si>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</si>
  <si>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</si>
  <si>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</si>
  <si>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</si>
  <si>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</si>
  <si>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</si>
  <si>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</si>
  <si>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</si>
  <si>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</si>
  <si>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</si>
  <si>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</si>
  <si>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</si>
  <si>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</si>
  <si>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</si>
  <si>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</si>
  <si>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</si>
  <si>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</si>
  <si>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</si>
  <si>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</si>
  <si>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</si>
  <si>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</si>
  <si>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</si>
  <si>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</si>
  <si>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</si>
  <si>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</si>
  <si>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</si>
  <si>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</si>
  <si>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</si>
  <si>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</si>
  <si>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</si>
  <si>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</si>
  <si>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</si>
  <si>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</si>
  <si>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</si>
  <si>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</si>
  <si>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</si>
  <si>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</si>
  <si>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</si>
  <si>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</si>
  <si>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</si>
  <si>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</si>
  <si>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</si>
  <si>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</si>
  <si>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</si>
  <si>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</si>
  <si>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</si>
  <si>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</si>
  <si>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</si>
  <si>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</si>
  <si>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</si>
  <si>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</si>
  <si>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</si>
  <si>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</si>
  <si>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</si>
  <si>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</si>
  <si>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</si>
  <si>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</si>
  <si>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</si>
  <si>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</si>
  <si>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</si>
  <si>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</si>
  <si>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</si>
  <si>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</si>
  <si>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</si>
  <si>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</si>
  <si>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</si>
  <si>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</si>
  <si>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</si>
  <si>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</si>
  <si>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</si>
  <si>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</si>
  <si>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</si>
  <si>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</si>
  <si>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</si>
  <si>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</si>
  <si>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</si>
  <si>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</si>
  <si>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</si>
  <si>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</si>
  <si>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</si>
  <si>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</si>
  <si>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</si>
  <si>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</si>
  <si>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</si>
  <si>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</si>
  <si>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</si>
  <si>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</si>
  <si>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</si>
  <si>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</si>
  <si>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</si>
  <si>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</si>
  <si>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</si>
  <si>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</si>
  <si>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</si>
  <si>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</si>
  <si>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</si>
  <si>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</si>
  <si>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</si>
  <si>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</si>
  <si>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</si>
  <si>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</si>
  <si>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</si>
  <si>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</si>
  <si>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</si>
  <si>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</si>
  <si>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</si>
  <si>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</si>
  <si>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</si>
  <si>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</si>
  <si>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</si>
  <si>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</si>
  <si>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</si>
  <si>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</si>
  <si>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</si>
  <si>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</si>
  <si>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</si>
  <si>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</si>
  <si>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</si>
  <si>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</si>
  <si>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</si>
  <si>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</si>
  <si>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</si>
  <si>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</si>
  <si>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</si>
  <si>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</si>
  <si>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</si>
  <si>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</si>
  <si>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Georgia Maude Carrera</t>
  </si>
  <si>
    <t>http://www.fatalencounters.org/wp-content/uploads/2018/03/Georgia-Maude-Carrera.png</t>
  </si>
  <si>
    <t>1800 2nd Street South</t>
  </si>
  <si>
    <t>Nampa</t>
  </si>
  <si>
    <t>Georgia Carrera was a passenger in a vehicle during a Nampa car chase. She was killed after she jumped from the vehicle and was run over by pursuing police officers, police said. An officer tried to pull over 46-year-old Joe A. Nevarez. He pulled over, but then took off, and police followed. Nevarez was driving at speeds up to 70 mph in a 35 mph zone when Carrera opened the passenger door and jumped from the vehicle. She fell, and was hit and run over by officers driving behind Nevarez.</t>
  </si>
  <si>
    <t>http://www.ktvb.com/article/news/local/prosecutor-nampa-woman-who-died-during-police-chase-was-run-over-by-officers/277-518753708</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</si>
  <si>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</si>
  <si>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</si>
  <si>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</si>
  <si>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</si>
  <si>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</si>
  <si>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</si>
  <si>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</si>
  <si>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</si>
  <si>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</si>
  <si>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</si>
  <si>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</si>
  <si>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</si>
  <si>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</si>
  <si>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</si>
  <si>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</si>
  <si>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</si>
  <si>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</si>
  <si>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</si>
  <si>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</si>
  <si>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</si>
  <si>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</si>
  <si>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</si>
  <si>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</si>
  <si>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</si>
  <si>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</si>
  <si>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</si>
  <si>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</si>
  <si>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</si>
  <si>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</si>
  <si>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</si>
  <si>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</si>
  <si>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</si>
  <si>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</si>
  <si>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</si>
  <si>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</si>
  <si>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</si>
  <si>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</si>
  <si>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</si>
  <si>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</si>
  <si>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</si>
  <si>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</si>
  <si>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</si>
  <si>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</si>
  <si>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</si>
  <si>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</si>
  <si>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</si>
  <si>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</si>
  <si>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</si>
  <si>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</si>
  <si>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</si>
  <si>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</si>
  <si>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</si>
  <si>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</si>
  <si>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</si>
  <si>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</si>
  <si>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</si>
  <si>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</si>
  <si>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</si>
  <si>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</si>
  <si>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</si>
  <si>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</si>
  <si>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</si>
  <si>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</si>
  <si>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</si>
  <si>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</si>
  <si>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</si>
  <si>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</si>
  <si>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</si>
  <si>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</si>
  <si>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</si>
  <si>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</si>
  <si>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</si>
  <si>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</si>
  <si>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</si>
  <si>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</si>
  <si>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</si>
  <si>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</si>
  <si>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</si>
  <si>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</si>
  <si>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</si>
  <si>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</si>
  <si>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</si>
  <si>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</si>
  <si>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</si>
  <si>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</si>
  <si>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</si>
  <si>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</si>
  <si>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</si>
  <si>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</si>
  <si>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</si>
  <si>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</si>
  <si>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</si>
  <si>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</si>
  <si>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</si>
  <si>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</si>
  <si>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</si>
  <si>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</si>
  <si>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</si>
  <si>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</si>
  <si>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</si>
  <si>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</si>
  <si>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</si>
  <si>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</si>
  <si>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</si>
  <si>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</si>
  <si>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</si>
  <si>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</si>
  <si>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</si>
  <si>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</si>
  <si>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</si>
  <si>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</si>
  <si>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</si>
  <si>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</si>
  <si>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</si>
  <si>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</si>
  <si>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</si>
  <si>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</si>
  <si>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</si>
  <si>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</si>
  <si>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</si>
  <si>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</si>
  <si>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</si>
  <si>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</si>
  <si>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</si>
  <si>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</si>
  <si>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</si>
  <si>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</si>
  <si>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</si>
  <si>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</si>
  <si>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</si>
  <si>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</si>
  <si>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</si>
  <si>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</si>
  <si>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</si>
  <si>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</si>
  <si>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</si>
  <si>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</si>
  <si>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</si>
  <si>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</si>
  <si>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</si>
  <si>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</si>
  <si>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</si>
  <si>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</si>
  <si>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</si>
  <si>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</si>
  <si>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</si>
  <si>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</si>
  <si>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</si>
  <si>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</si>
  <si>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</si>
  <si>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</si>
  <si>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</si>
  <si>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Billy Ray Riggs Jr.</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</si>
  <si>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</si>
  <si>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</si>
  <si>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</si>
  <si>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</si>
  <si>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</si>
  <si>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</si>
  <si>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</si>
  <si>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</si>
  <si>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</si>
  <si>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</si>
  <si>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</si>
  <si>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</si>
  <si>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</si>
  <si>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</si>
  <si>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</si>
  <si>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</si>
  <si>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</si>
  <si>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</si>
  <si>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</si>
  <si>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</si>
  <si>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</si>
  <si>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</si>
  <si>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</si>
  <si>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</si>
  <si>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</si>
  <si>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</si>
  <si>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</si>
  <si>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</si>
  <si>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</si>
  <si>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</si>
  <si>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</si>
  <si>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</si>
  <si>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</si>
  <si>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</si>
  <si>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</si>
  <si>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</si>
  <si>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</si>
  <si>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</si>
  <si>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</si>
  <si>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</si>
  <si>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</si>
  <si>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</si>
  <si>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</si>
  <si>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</si>
  <si>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</si>
  <si>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</si>
  <si>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</si>
  <si>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</si>
  <si>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</si>
  <si>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</si>
  <si>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</si>
  <si>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</si>
  <si>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</si>
  <si>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</si>
  <si>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</si>
  <si>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</si>
  <si>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</si>
  <si>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</si>
  <si>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</si>
  <si>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</si>
  <si>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</si>
  <si>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</si>
  <si>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</si>
  <si>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</si>
  <si>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</si>
  <si>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</si>
  <si>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</si>
  <si>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</si>
  <si>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</si>
  <si>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</si>
  <si>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</si>
  <si>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</si>
  <si>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</si>
  <si>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</si>
  <si>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</si>
  <si>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</si>
  <si>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</si>
  <si>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</si>
  <si>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</si>
  <si>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</si>
  <si>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</si>
  <si>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</si>
  <si>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</si>
  <si>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</si>
  <si>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</si>
  <si>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</si>
  <si>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</si>
  <si>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</si>
  <si>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</si>
  <si>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</si>
  <si>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</si>
  <si>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</si>
  <si>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</si>
  <si>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</si>
  <si>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</si>
  <si>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</si>
  <si>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</si>
  <si>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</si>
  <si>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</si>
  <si>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</si>
  <si>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</si>
  <si>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</si>
  <si>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</si>
  <si>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</si>
  <si>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</si>
  <si>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</si>
  <si>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</si>
  <si>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</si>
  <si>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</si>
  <si>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</si>
  <si>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</si>
  <si>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</si>
  <si>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</si>
  <si>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</si>
  <si>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</si>
  <si>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</si>
  <si>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</si>
  <si>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</si>
  <si>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</si>
  <si>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</si>
  <si>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</si>
  <si>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</si>
  <si>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</si>
  <si>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</si>
  <si>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</si>
  <si>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</si>
  <si>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</si>
  <si>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</si>
  <si>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</si>
  <si>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</si>
  <si>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</si>
  <si>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</si>
  <si>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</si>
  <si>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</si>
  <si>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</si>
  <si>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</si>
  <si>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</si>
  <si>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</si>
  <si>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</si>
  <si>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</si>
  <si>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</si>
  <si>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</si>
  <si>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</si>
  <si>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</si>
  <si>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</si>
  <si>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</si>
  <si>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</si>
  <si>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</si>
  <si>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</si>
  <si>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</si>
  <si>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</si>
  <si>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</si>
  <si>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</si>
  <si>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</si>
  <si>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</si>
  <si>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</si>
  <si>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</si>
  <si>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</si>
  <si>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</si>
  <si>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</si>
  <si>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</si>
  <si>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</si>
  <si>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</si>
  <si>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</si>
  <si>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</si>
  <si>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</si>
  <si>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</si>
  <si>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</si>
  <si>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</si>
  <si>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</si>
  <si>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</si>
  <si>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</si>
  <si>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</si>
  <si>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</si>
  <si>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</si>
  <si>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</si>
  <si>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</si>
  <si>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</si>
  <si>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</si>
  <si>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</si>
  <si>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</si>
  <si>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</si>
  <si>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</si>
  <si>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</si>
  <si>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</si>
  <si>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</si>
  <si>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</si>
  <si>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</si>
  <si>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</si>
  <si>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</si>
  <si>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</si>
  <si>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</si>
  <si>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</si>
  <si>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</si>
  <si>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</si>
  <si>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</si>
  <si>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</si>
  <si>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</si>
  <si>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</si>
  <si>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</si>
  <si>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</si>
  <si>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</si>
  <si>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</si>
  <si>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</si>
  <si>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</si>
  <si>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</si>
  <si>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</si>
  <si>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</si>
  <si>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</si>
  <si>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</si>
  <si>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</si>
  <si>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</si>
  <si>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</si>
  <si>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</si>
  <si>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</si>
  <si>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</si>
  <si>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</si>
  <si>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</si>
  <si>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</si>
  <si>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</si>
  <si>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</si>
  <si>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</si>
  <si>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</si>
  <si>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</si>
  <si>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</si>
  <si>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</si>
  <si>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</si>
  <si>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</si>
  <si>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</si>
  <si>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</si>
  <si>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</si>
  <si>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</si>
  <si>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</si>
  <si>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</si>
  <si>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</si>
  <si>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</si>
  <si>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</si>
  <si>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</si>
  <si>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</si>
  <si>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</si>
  <si>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</si>
  <si>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</si>
  <si>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</si>
  <si>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</si>
  <si>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</si>
  <si>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</si>
  <si>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</si>
  <si>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</si>
  <si>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</si>
  <si>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</si>
  <si>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</si>
  <si>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</si>
  <si>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</si>
  <si>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</si>
  <si>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</si>
  <si>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</si>
  <si>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</si>
  <si>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</si>
  <si>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</si>
  <si>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</si>
  <si>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</si>
  <si>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</si>
  <si>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</si>
  <si>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</si>
  <si>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</si>
  <si>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</si>
  <si>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</si>
  <si>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</si>
  <si>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</si>
  <si>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</si>
  <si>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</si>
  <si>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</si>
  <si>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</si>
  <si>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</si>
  <si>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</si>
  <si>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</si>
  <si>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</si>
  <si>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</si>
  <si>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</si>
  <si>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</si>
  <si>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</si>
  <si>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</si>
  <si>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</si>
  <si>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</si>
  <si>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</si>
  <si>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</si>
  <si>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</si>
  <si>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</si>
  <si>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</si>
  <si>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</si>
  <si>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</si>
  <si>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</si>
  <si>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</si>
  <si>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</si>
  <si>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</si>
  <si>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</si>
  <si>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</si>
  <si>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</si>
  <si>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</si>
  <si>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</si>
  <si>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</si>
  <si>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</si>
  <si>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</si>
  <si>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</si>
  <si>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</si>
  <si>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</si>
  <si>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</si>
  <si>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</si>
  <si>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</si>
  <si>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</si>
  <si>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</si>
  <si>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</si>
  <si>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</si>
  <si>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</si>
  <si>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</si>
  <si>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</si>
  <si>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</si>
  <si>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</si>
  <si>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</si>
  <si>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</si>
  <si>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</si>
  <si>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</si>
  <si>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</si>
  <si>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</si>
  <si>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</si>
  <si>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</si>
  <si>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</si>
  <si>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</si>
  <si>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</si>
  <si>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</si>
  <si>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</si>
  <si>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</si>
  <si>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</si>
  <si>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</si>
  <si>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</si>
  <si>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</si>
  <si>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</si>
  <si>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</si>
  <si>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</si>
  <si>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</si>
  <si>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</si>
  <si>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</si>
  <si>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</si>
  <si>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</si>
  <si>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</si>
  <si>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</si>
  <si>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</si>
  <si>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</si>
  <si>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</si>
  <si>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</si>
  <si>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</si>
  <si>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</si>
  <si>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</si>
  <si>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</si>
  <si>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</si>
  <si>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</si>
  <si>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</si>
  <si>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</si>
  <si>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</si>
  <si>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</si>
  <si>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</si>
  <si>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</si>
  <si>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</si>
  <si>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</si>
  <si>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</si>
  <si>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</si>
  <si>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</si>
  <si>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</si>
  <si>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</si>
  <si>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</si>
  <si>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</si>
  <si>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</si>
  <si>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</si>
  <si>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</si>
  <si>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</si>
  <si>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</si>
  <si>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</si>
  <si>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</si>
  <si>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</si>
  <si>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</si>
  <si>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</si>
  <si>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</si>
  <si>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</si>
  <si>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</si>
  <si>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</si>
  <si>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</si>
  <si>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</si>
  <si>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</si>
  <si>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</si>
  <si>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</si>
  <si>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</si>
  <si>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</si>
  <si>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</si>
  <si>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</si>
  <si>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</si>
  <si>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</si>
  <si>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</si>
  <si>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</si>
  <si>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</si>
  <si>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</si>
  <si>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</si>
  <si>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</si>
  <si>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</si>
  <si>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</si>
  <si>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</si>
  <si>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</si>
  <si>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</si>
  <si>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</si>
  <si>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</si>
  <si>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</si>
  <si>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</si>
  <si>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</si>
  <si>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</si>
  <si>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</si>
  <si>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</si>
  <si>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</si>
  <si>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</si>
  <si>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</si>
  <si>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</si>
  <si>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</si>
  <si>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</si>
  <si>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</si>
  <si>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</si>
  <si>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</si>
  <si>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</si>
  <si>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</si>
  <si>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</si>
  <si>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</si>
  <si>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</si>
  <si>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</si>
  <si>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</si>
  <si>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</si>
  <si>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</si>
  <si>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</si>
  <si>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</si>
  <si>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</si>
  <si>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</si>
  <si>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</si>
  <si>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</si>
  <si>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</si>
  <si>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</si>
  <si>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</si>
  <si>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</si>
  <si>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</si>
  <si>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</si>
  <si>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</si>
  <si>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</si>
  <si>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</si>
  <si>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</si>
  <si>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</si>
  <si>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</si>
  <si>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</si>
  <si>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</si>
  <si>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</si>
  <si>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</si>
  <si>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</si>
  <si>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</si>
  <si>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</si>
  <si>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</si>
  <si>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</si>
  <si>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</si>
  <si>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</si>
  <si>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</si>
  <si>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</si>
  <si>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</si>
  <si>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</si>
  <si>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</si>
  <si>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</si>
  <si>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</si>
  <si>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</si>
  <si>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</si>
  <si>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</si>
  <si>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</si>
  <si>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</si>
  <si>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</si>
  <si>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</si>
  <si>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</si>
  <si>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</si>
  <si>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</si>
  <si>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</si>
  <si>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</si>
  <si>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</si>
  <si>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</si>
  <si>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</si>
  <si>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</si>
  <si>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</si>
  <si>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</si>
  <si>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</si>
  <si>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</si>
  <si>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</si>
  <si>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</si>
  <si>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</si>
  <si>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</si>
  <si>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Orestes Amador Jr.</t>
  </si>
  <si>
    <t>http://www.fatalencounters.org/wp-content/uploads/2018/01/Orestes-Amador-Jr.jpg</t>
  </si>
  <si>
    <t>NE 5th Ave &amp; Hialeah Dr</t>
  </si>
  <si>
    <t>A Hialeah police unit and a black Volkswagen Passat collided about 7 p.m. at the intersection of East Fifth Avenue and Hialeah Drive, police said. Orestes Amador Jr. was killed.</t>
  </si>
  <si>
    <t>https://www.local10.com/news/florida/hialeah/51-year-old-man-killed-in-crash-involving-2-hialeah-police-officers</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</si>
  <si>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</si>
  <si>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</si>
  <si>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</si>
  <si>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</si>
  <si>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</si>
  <si>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</si>
  <si>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</si>
  <si>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</si>
  <si>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</si>
  <si>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</si>
  <si>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</si>
  <si>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</si>
  <si>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</si>
  <si>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Derrick Staton</t>
  </si>
  <si>
    <t>Crain Highway and Chadds Ford Drive</t>
  </si>
  <si>
    <t>A vehicle being driven by a Metro Transit Police K-9 officer stuck and killed a pedestrian. Few details were immediately released.</t>
  </si>
  <si>
    <t>http://www.fox5dc.com/news/local-news/pedestrian-struck-and-killed-by-dc-police-canine-unit-car</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</si>
  <si>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</si>
  <si>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</si>
  <si>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</si>
  <si>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</si>
  <si>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</si>
  <si>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</si>
  <si>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</si>
  <si>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</si>
  <si>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</si>
  <si>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</si>
  <si>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Midland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</si>
  <si>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</si>
  <si>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</si>
  <si>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</si>
  <si>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</si>
  <si>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</si>
  <si>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</si>
  <si>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</si>
  <si>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</si>
  <si>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</si>
  <si>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</si>
  <si>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</si>
  <si>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</si>
  <si>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Ohio State Highway Patrol, Crawford County Sheriff’s Office, Shelby Police Department</t>
  </si>
  <si>
    <t>U.S. Marshals Service, Immigration and Customs Enforcement</t>
  </si>
  <si>
    <t>Hawkins County Sheriff's Office</t>
  </si>
  <si>
    <t>Greensburg Police Department</t>
  </si>
  <si>
    <t>Stratford Police Department</t>
  </si>
  <si>
    <t>Jamestown Police Department, Stutsman County Sheriff’s Office</t>
  </si>
  <si>
    <t>Meridian Police Department, Mississippi Department of Wildlife Fisheries and Parks</t>
  </si>
  <si>
    <t>Denton Police Department</t>
  </si>
  <si>
    <t>Beaufort County Sheriff’s Office</t>
  </si>
  <si>
    <t>Citrus County Sheriff’s Office</t>
  </si>
  <si>
    <t>Wagoner County Sheriff's Office</t>
  </si>
  <si>
    <t>Cocoa Beach Police Department</t>
  </si>
  <si>
    <t>Wabash County Sheriff’s Office, Huntington County Sheriff’s Office</t>
  </si>
  <si>
    <t>Merrillville Police Department</t>
  </si>
  <si>
    <t>Nampa Police Department</t>
  </si>
  <si>
    <t>Mendocino County Sheriff’s Office, Willits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</si>
  <si>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</si>
  <si>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</si>
  <si>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</si>
  <si>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</si>
  <si>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</si>
  <si>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</si>
  <si>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</si>
  <si>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</si>
  <si>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</si>
  <si>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</si>
  <si>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</si>
  <si>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</si>
  <si>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</si>
  <si>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</si>
  <si>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</si>
  <si>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</si>
  <si>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</si>
  <si>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</si>
  <si>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</si>
  <si>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</si>
  <si>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</si>
  <si>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</si>
  <si>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</si>
  <si>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</si>
  <si>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</si>
  <si>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</si>
  <si>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</si>
  <si>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</si>
  <si>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</si>
  <si>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</si>
  <si>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</si>
  <si>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</si>
  <si>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</si>
  <si>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</si>
  <si>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</si>
  <si>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</si>
  <si>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</si>
  <si>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</si>
  <si>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</si>
  <si>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Washington Metropolitan Area Transit Authority Police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</si>
  <si>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</si>
  <si>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</si>
  <si>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</si>
  <si>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</si>
  <si>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</si>
  <si>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</si>
  <si>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</si>
  <si>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</si>
  <si>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</si>
  <si>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</si>
  <si>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</si>
  <si>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</si>
  <si>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</si>
  <si>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</si>
  <si>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</si>
  <si>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</si>
  <si>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</si>
  <si>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</si>
  <si>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</si>
  <si>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</si>
  <si>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</si>
  <si>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</si>
  <si>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</si>
  <si>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</si>
  <si>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</si>
  <si>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</si>
  <si>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</si>
  <si>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</si>
  <si>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</si>
  <si>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</si>
  <si>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</si>
  <si>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</si>
  <si>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</si>
  <si>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</si>
  <si>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</si>
  <si>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</si>
  <si>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</si>
  <si>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</si>
  <si>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</si>
  <si>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</si>
  <si>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</si>
  <si>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</si>
  <si>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</si>
  <si>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</si>
  <si>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</si>
  <si>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</si>
  <si>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</si>
  <si>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</si>
  <si>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</si>
  <si>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</si>
  <si>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</si>
  <si>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</si>
  <si>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</si>
  <si>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</si>
  <si>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</si>
  <si>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</si>
  <si>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</si>
  <si>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</si>
  <si>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</si>
  <si>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</si>
  <si>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</si>
  <si>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</si>
  <si>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</si>
  <si>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</si>
  <si>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</si>
  <si>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</si>
  <si>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Wise County Sheriff’s Office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</si>
  <si>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</si>
  <si>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</si>
  <si>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</si>
  <si>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</si>
  <si>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</si>
  <si>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</si>
  <si>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</si>
  <si>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</si>
  <si>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</si>
  <si>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</si>
  <si>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</si>
  <si>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</si>
  <si>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</si>
  <si>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</si>
  <si>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</si>
  <si>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</si>
  <si>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</si>
  <si>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</si>
  <si>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</si>
  <si>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</si>
  <si>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</si>
  <si>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</si>
  <si>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</si>
  <si>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</si>
  <si>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</si>
  <si>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</si>
  <si>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</si>
  <si>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</si>
  <si>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</si>
  <si>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</si>
  <si>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</si>
  <si>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</si>
  <si>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</si>
  <si>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</si>
  <si>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</si>
  <si>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</si>
  <si>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</si>
  <si>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</si>
  <si>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</si>
  <si>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</si>
  <si>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</si>
  <si>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</si>
  <si>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</si>
  <si>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</si>
  <si>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</si>
  <si>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</si>
  <si>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</si>
  <si>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</si>
  <si>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</si>
  <si>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</si>
  <si>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</si>
  <si>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</si>
  <si>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</si>
  <si>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</si>
  <si>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</si>
  <si>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</si>
  <si>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</si>
  <si>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</si>
  <si>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</si>
  <si>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</si>
  <si>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</si>
  <si>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</si>
  <si>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</si>
  <si>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</si>
  <si>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Vernon Parish Sheriff’s Office</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</si>
  <si>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</si>
  <si>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</si>
  <si>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</si>
  <si>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</si>
  <si>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</si>
  <si>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</si>
  <si>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</si>
  <si>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</si>
  <si>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Bexar County Sheriff’s Office</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</si>
  <si>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</si>
  <si>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</si>
  <si>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</si>
  <si>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</si>
  <si>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</si>
  <si>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</si>
  <si>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</si>
  <si>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</si>
  <si>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</si>
  <si>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</si>
  <si>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</si>
  <si>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Angel Dray Dominic Ulloa</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</si>
  <si>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</si>
  <si>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</si>
  <si>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</si>
  <si>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</si>
  <si>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</si>
  <si>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</si>
  <si>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</si>
  <si>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</si>
  <si>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</si>
  <si>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</si>
  <si>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</si>
  <si>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</si>
  <si>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</si>
  <si>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</si>
  <si>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</si>
  <si>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</si>
  <si>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</si>
  <si>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</si>
  <si>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</si>
  <si>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</si>
  <si>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</si>
  <si>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</si>
  <si>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</si>
  <si>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</si>
  <si>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</si>
  <si>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</si>
  <si>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</si>
  <si>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</si>
  <si>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</si>
  <si>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</si>
  <si>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</si>
  <si>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</si>
  <si>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</si>
  <si>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</si>
  <si>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</si>
  <si>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</si>
  <si>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</si>
  <si>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</si>
  <si>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</si>
  <si>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</si>
  <si>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</si>
  <si>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</si>
  <si>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</si>
  <si>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</si>
  <si>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</si>
  <si>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</si>
  <si>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</si>
  <si>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</si>
  <si>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</si>
  <si>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</si>
  <si>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</si>
  <si>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</si>
  <si>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</si>
  <si>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</si>
  <si>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</si>
  <si>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</si>
  <si>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</si>
  <si>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</si>
  <si>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</si>
  <si>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</si>
  <si>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</si>
  <si>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</si>
  <si>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</si>
  <si>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</si>
  <si>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</si>
  <si>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</si>
  <si>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</si>
  <si>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</si>
  <si>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</si>
  <si>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</si>
  <si>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Susan LoTempio</t>
  </si>
  <si>
    <t>Hertel Ave &amp; Tennyson Ave</t>
  </si>
  <si>
    <t>Susan LoTempio was hit and killed at about 6:30 a.m. by a vehicle driven by a Buffalo police officer. Her husband, Joseph, said his wife had been on her daily walk.</t>
  </si>
  <si>
    <t>http://buffalonews.com/2018/03/30/body-found-at-scene-of-officer-involved-accident-in-north-buffalo/</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</si>
  <si>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</si>
  <si>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</si>
  <si>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</si>
  <si>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</si>
  <si>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</si>
  <si>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</si>
  <si>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</si>
  <si>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</si>
  <si>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</si>
  <si>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</si>
  <si>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</si>
  <si>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</si>
  <si>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</si>
  <si>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</si>
  <si>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</si>
  <si>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</si>
  <si>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</si>
  <si>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</si>
  <si>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</si>
  <si>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</si>
  <si>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</si>
  <si>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</si>
  <si>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</si>
  <si>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</si>
  <si>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</si>
  <si>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</si>
  <si>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</si>
  <si>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</si>
  <si>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</si>
  <si>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</si>
  <si>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</si>
  <si>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</si>
  <si>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</si>
  <si>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</si>
  <si>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</si>
  <si>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</si>
  <si>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</si>
  <si>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</si>
  <si>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</si>
  <si>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</si>
  <si>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</si>
  <si>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</si>
  <si>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</si>
  <si>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</si>
  <si>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</si>
  <si>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</si>
  <si>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</si>
  <si>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</si>
  <si>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</si>
  <si>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</si>
  <si>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</si>
  <si>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</si>
  <si>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</si>
  <si>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</si>
  <si>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</si>
  <si>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</si>
  <si>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</si>
  <si>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</si>
  <si>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</si>
  <si>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</si>
  <si>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</si>
  <si>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</si>
  <si>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</si>
  <si>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</si>
  <si>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</si>
  <si>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</si>
  <si>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</si>
  <si>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</si>
  <si>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</si>
  <si>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</si>
  <si>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</si>
  <si>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</si>
  <si>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</si>
  <si>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</si>
  <si>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</si>
  <si>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</si>
  <si>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</si>
  <si>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</si>
  <si>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</si>
  <si>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</si>
  <si>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</si>
  <si>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</si>
  <si>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</si>
  <si>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</si>
  <si>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</si>
  <si>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</si>
  <si>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</si>
  <si>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</si>
  <si>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</si>
  <si>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</si>
  <si>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</si>
  <si>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</si>
  <si>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</si>
  <si>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</si>
  <si>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</si>
  <si>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</si>
  <si>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</si>
  <si>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</si>
  <si>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</si>
  <si>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</si>
  <si>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</si>
  <si>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</si>
  <si>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</si>
  <si>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</si>
  <si>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</si>
  <si>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</si>
  <si>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</si>
  <si>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</si>
  <si>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</si>
  <si>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</si>
  <si>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</si>
  <si>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</si>
  <si>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</si>
  <si>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</si>
  <si>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</si>
  <si>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</si>
  <si>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</si>
  <si>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</si>
  <si>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</si>
  <si>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</si>
  <si>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</si>
  <si>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</si>
  <si>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</si>
  <si>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</si>
  <si>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</si>
  <si>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</si>
  <si>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</si>
  <si>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</si>
  <si>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</si>
  <si>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</si>
  <si>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</si>
  <si>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</si>
  <si>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</si>
  <si>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</si>
  <si>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</si>
  <si>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</si>
  <si>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</si>
  <si>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</si>
  <si>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</si>
  <si>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Yuba County Sheriff’s Office</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</si>
  <si>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</si>
  <si>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</si>
  <si>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</si>
  <si>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</si>
  <si>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</si>
  <si>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</si>
  <si>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</si>
  <si>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</si>
  <si>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</si>
  <si>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</si>
  <si>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</si>
  <si>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</si>
  <si>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</si>
  <si>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</si>
  <si>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</si>
  <si>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</si>
  <si>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</si>
  <si>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</si>
  <si>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</si>
  <si>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</si>
  <si>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</si>
  <si>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</si>
  <si>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</si>
  <si>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</si>
  <si>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</si>
  <si>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</si>
  <si>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</si>
  <si>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</si>
  <si>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</si>
  <si>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</si>
  <si>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</si>
  <si>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</si>
  <si>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</si>
  <si>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</si>
  <si>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</si>
  <si>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</si>
  <si>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</si>
  <si>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</si>
  <si>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</si>
  <si>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</si>
  <si>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</si>
  <si>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</si>
  <si>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</si>
  <si>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</si>
  <si>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Matthews Rogers</t>
  </si>
  <si>
    <t>E0575 and N4590</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</si>
  <si>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</si>
  <si>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</si>
  <si>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</si>
  <si>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</si>
  <si>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</si>
  <si>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</si>
  <si>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</si>
  <si>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</si>
  <si>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</si>
  <si>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</si>
  <si>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</si>
  <si>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</si>
  <si>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</si>
  <si>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</si>
  <si>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</si>
  <si>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Prince George’s</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</si>
  <si>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</si>
  <si>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</si>
  <si>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</si>
  <si>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</si>
  <si>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</si>
  <si>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</si>
  <si>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</si>
  <si>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</si>
  <si>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</si>
  <si>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</si>
  <si>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</si>
  <si>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</si>
  <si>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</si>
  <si>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</si>
  <si>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</si>
  <si>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</si>
  <si>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</si>
  <si>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</si>
  <si>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Jim Collins Jr.</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</si>
  <si>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</si>
  <si>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</si>
  <si>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</si>
  <si>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</si>
  <si>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</si>
  <si>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</si>
  <si>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</si>
  <si>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</si>
  <si>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Franklin County Sheriff’s Office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</si>
  <si>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</si>
  <si>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</si>
  <si>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</si>
  <si>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</si>
  <si>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</si>
  <si>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</si>
  <si>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</si>
  <si>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</si>
  <si>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</si>
  <si>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</si>
  <si>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</si>
  <si>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</si>
  <si>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</si>
  <si>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</si>
  <si>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</si>
  <si>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</si>
  <si>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</si>
  <si>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</si>
  <si>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</si>
  <si>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</si>
  <si>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</si>
  <si>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</si>
  <si>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</si>
  <si>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</si>
  <si>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</si>
  <si>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</si>
  <si>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</si>
  <si>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</si>
  <si>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</si>
  <si>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</si>
  <si>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</si>
  <si>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</si>
  <si>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</si>
  <si>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</si>
  <si>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</si>
  <si>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</si>
  <si>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</si>
  <si>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</si>
  <si>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</si>
  <si>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</si>
  <si>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</si>
  <si>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</si>
  <si>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</si>
  <si>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</si>
  <si>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</si>
  <si>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</si>
  <si>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</si>
  <si>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</si>
  <si>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</si>
  <si>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</si>
  <si>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</si>
  <si>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</si>
  <si>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</si>
  <si>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</si>
  <si>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</si>
  <si>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</si>
  <si>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</si>
  <si>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</si>
  <si>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</si>
  <si>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</si>
  <si>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</si>
  <si>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</si>
  <si>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</si>
  <si>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</si>
  <si>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</si>
  <si>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</si>
  <si>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</si>
  <si>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</si>
  <si>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</si>
  <si>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</si>
  <si>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</si>
  <si>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</si>
  <si>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</si>
  <si>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</si>
  <si>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</si>
  <si>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</si>
  <si>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</si>
  <si>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</si>
  <si>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</si>
  <si>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</si>
  <si>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</si>
  <si>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</si>
  <si>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</si>
  <si>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</si>
  <si>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</si>
  <si>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</si>
  <si>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</si>
  <si>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</si>
  <si>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</si>
  <si>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</si>
  <si>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</si>
  <si>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</si>
  <si>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</si>
  <si>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</si>
  <si>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</si>
  <si>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</si>
  <si>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bastian County Sheriff's Office</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</si>
  <si>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</si>
  <si>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</si>
  <si>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Lisa Michelle Rivera</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</si>
  <si>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</si>
  <si>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</si>
  <si>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</si>
  <si>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</si>
  <si>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</si>
  <si>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</si>
  <si>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</si>
  <si>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</si>
  <si>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</si>
  <si>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</si>
  <si>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</si>
  <si>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</si>
  <si>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</si>
  <si>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</si>
  <si>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</si>
  <si>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</si>
  <si>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</si>
  <si>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Dwight Dearth</t>
  </si>
  <si>
    <t>Guernsey</t>
  </si>
  <si>
    <t>Guernsey County Sheriff’s Office</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</si>
  <si>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</si>
  <si>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</si>
  <si>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</si>
  <si>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</si>
  <si>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</si>
  <si>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</si>
  <si>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</si>
  <si>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</si>
  <si>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</si>
  <si>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</si>
  <si>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</si>
  <si>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</si>
  <si>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</si>
  <si>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</si>
  <si>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Christopher Wolfe</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</si>
  <si>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</si>
  <si>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</si>
  <si>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</si>
  <si>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</si>
  <si>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</si>
  <si>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</si>
  <si>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</si>
  <si>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</si>
  <si>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</si>
  <si>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</si>
  <si>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</si>
  <si>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</si>
  <si>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</si>
  <si>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</si>
  <si>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</si>
  <si>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</si>
  <si>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</si>
  <si>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</si>
  <si>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</si>
  <si>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</si>
  <si>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</si>
  <si>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</si>
  <si>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</si>
  <si>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</si>
  <si>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</si>
  <si>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</si>
  <si>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</si>
  <si>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</si>
  <si>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</si>
  <si>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</si>
  <si>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</si>
  <si>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</si>
  <si>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</si>
  <si>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</si>
  <si>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</si>
  <si>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</si>
  <si>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</si>
  <si>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</si>
  <si>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</si>
  <si>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</si>
  <si>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</si>
  <si>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</si>
  <si>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</si>
  <si>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</si>
  <si>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</si>
  <si>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</si>
  <si>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</si>
  <si>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</si>
  <si>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</si>
  <si>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</si>
  <si>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</si>
  <si>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</si>
  <si>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</si>
  <si>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</si>
  <si>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</si>
  <si>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</si>
  <si>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</si>
  <si>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</si>
  <si>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</si>
  <si>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</si>
  <si>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</si>
  <si>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</si>
  <si>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</si>
  <si>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</si>
  <si>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</si>
  <si>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</si>
  <si>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</si>
  <si>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</si>
  <si>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</si>
  <si>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</si>
  <si>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</si>
  <si>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</si>
  <si>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</si>
  <si>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</si>
  <si>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</si>
  <si>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</si>
  <si>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</si>
  <si>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</si>
  <si>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</si>
  <si>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</si>
  <si>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</si>
  <si>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</si>
  <si>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</si>
  <si>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</si>
  <si>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</si>
  <si>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</si>
  <si>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</si>
  <si>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</si>
  <si>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</si>
  <si>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</si>
  <si>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</si>
  <si>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</si>
  <si>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</si>
  <si>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</si>
  <si>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</si>
  <si>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</si>
  <si>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</si>
  <si>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</si>
  <si>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</si>
  <si>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</si>
  <si>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</si>
  <si>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</si>
  <si>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</si>
  <si>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</si>
  <si>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</si>
  <si>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</si>
  <si>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</si>
  <si>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</si>
  <si>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</si>
  <si>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</si>
  <si>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</si>
  <si>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</si>
  <si>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</si>
  <si>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</si>
  <si>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</si>
  <si>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</si>
  <si>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</si>
  <si>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</si>
  <si>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</si>
  <si>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</si>
  <si>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</si>
  <si>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</si>
  <si>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</si>
  <si>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</si>
  <si>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</si>
  <si>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</si>
  <si>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</si>
  <si>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</si>
  <si>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</si>
  <si>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</si>
  <si>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</si>
  <si>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</si>
  <si>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</si>
  <si>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</si>
  <si>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</si>
  <si>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</si>
  <si>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</si>
  <si>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</si>
  <si>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</si>
  <si>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</si>
  <si>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</si>
  <si>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</si>
  <si>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</si>
  <si>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</si>
  <si>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</si>
  <si>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</si>
  <si>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</si>
  <si>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</si>
  <si>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</si>
  <si>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</si>
  <si>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</si>
  <si>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</si>
  <si>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</si>
  <si>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</si>
  <si>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</si>
  <si>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</si>
  <si>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</si>
  <si>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</si>
  <si>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</si>
  <si>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</si>
  <si>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</si>
  <si>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</si>
  <si>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</si>
  <si>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</si>
  <si>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</si>
  <si>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</si>
  <si>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</si>
  <si>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</si>
  <si>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</si>
  <si>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</si>
  <si>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</si>
  <si>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</si>
  <si>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</si>
  <si>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</si>
  <si>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</si>
  <si>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</si>
  <si>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</si>
  <si>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</si>
  <si>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</si>
  <si>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</si>
  <si>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</si>
  <si>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</si>
  <si>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</si>
  <si>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</si>
  <si>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</si>
  <si>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</si>
  <si>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</si>
  <si>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</si>
  <si>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</si>
  <si>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</si>
  <si>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</si>
  <si>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</si>
  <si>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</si>
  <si>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</si>
  <si>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</si>
  <si>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</si>
  <si>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</si>
  <si>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</si>
  <si>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</si>
  <si>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</si>
  <si>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</si>
  <si>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</si>
  <si>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</si>
  <si>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</si>
  <si>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</si>
  <si>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</si>
  <si>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</si>
  <si>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</si>
  <si>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</si>
  <si>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</si>
  <si>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</si>
  <si>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</si>
  <si>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</si>
  <si>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</si>
  <si>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</si>
  <si>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</si>
  <si>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</si>
  <si>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</si>
  <si>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</si>
  <si>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</si>
  <si>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</si>
  <si>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</si>
  <si>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</si>
  <si>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</si>
  <si>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</si>
  <si>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</si>
  <si>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</si>
  <si>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</si>
  <si>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</si>
  <si>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</si>
  <si>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</si>
  <si>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</si>
  <si>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</si>
  <si>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</si>
  <si>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</si>
  <si>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</si>
  <si>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</si>
  <si>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</si>
  <si>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</si>
  <si>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</si>
  <si>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</si>
  <si>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</si>
  <si>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</si>
  <si>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</si>
  <si>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</si>
  <si>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</si>
  <si>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</si>
  <si>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</si>
  <si>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</si>
  <si>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</si>
  <si>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</si>
  <si>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</si>
  <si>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</si>
  <si>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</si>
  <si>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</si>
  <si>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</si>
  <si>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</si>
  <si>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Angel Lopez</t>
  </si>
  <si>
    <t>http://www.fatalencounters.org/wp-content/uploads/2018/04/angellopez.jpg</t>
  </si>
  <si>
    <t>10800 Killian Parkway</t>
  </si>
  <si>
    <t>A Florida Highway Patrol trooper struck and killed a bicyclist who was attempting to cross a Kendall intersection.</t>
  </si>
  <si>
    <t>https://www.nbcmiami.com/news/local/Bicyclist-Struck-Killed-in-Collision-With-FHP-Trooper-479765893.html</t>
  </si>
  <si>
    <t>pedestrian</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</si>
  <si>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</si>
  <si>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</si>
  <si>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</si>
  <si>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</si>
  <si>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</si>
  <si>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</si>
  <si>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</si>
  <si>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</si>
  <si>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</si>
  <si>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</si>
  <si>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</si>
  <si>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</si>
  <si>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</si>
  <si>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</si>
  <si>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</si>
  <si>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</si>
  <si>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</si>
  <si>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</si>
  <si>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</si>
  <si>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</si>
  <si>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</si>
  <si>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</si>
  <si>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</si>
  <si>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</si>
  <si>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</si>
  <si>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</si>
  <si>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</si>
  <si>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</si>
  <si>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</si>
  <si>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</si>
  <si>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</si>
  <si>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</si>
  <si>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</si>
  <si>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</si>
  <si>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</si>
  <si>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</si>
  <si>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Keith A. Kent</t>
  </si>
  <si>
    <t>1227 Gilmore Rd</t>
  </si>
  <si>
    <t>Corfu</t>
  </si>
  <si>
    <t>Genesee County Sheriff’s Office</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</si>
  <si>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</si>
  <si>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</si>
  <si>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</si>
  <si>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</si>
  <si>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</si>
  <si>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</si>
  <si>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</si>
  <si>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</si>
  <si>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</si>
  <si>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</si>
  <si>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</si>
  <si>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</si>
  <si>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</si>
  <si>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</si>
  <si>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</si>
  <si>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</si>
  <si>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</si>
  <si>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</si>
  <si>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</si>
  <si>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</si>
  <si>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</si>
  <si>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</si>
  <si>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</si>
  <si>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</si>
  <si>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</si>
  <si>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</si>
  <si>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</si>
  <si>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</si>
  <si>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</si>
  <si>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</si>
  <si>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</si>
  <si>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</si>
  <si>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</si>
  <si>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</si>
  <si>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</si>
  <si>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</si>
  <si>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</si>
  <si>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</si>
  <si>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</si>
  <si>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</si>
  <si>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</si>
  <si>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</si>
  <si>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</si>
  <si>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</si>
  <si>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</si>
  <si>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</si>
  <si>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</si>
  <si>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</si>
  <si>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</si>
  <si>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</si>
  <si>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</si>
  <si>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</si>
  <si>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</si>
  <si>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</si>
  <si>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</si>
  <si>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</si>
  <si>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</si>
  <si>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</si>
  <si>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</si>
  <si>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</si>
  <si>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</si>
  <si>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</si>
  <si>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</si>
  <si>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</si>
  <si>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</si>
  <si>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</si>
  <si>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</si>
  <si>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</si>
  <si>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</si>
  <si>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</si>
  <si>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</si>
  <si>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</si>
  <si>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</si>
  <si>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</si>
  <si>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</si>
  <si>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</si>
  <si>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</si>
  <si>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</si>
  <si>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</si>
  <si>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</si>
  <si>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</si>
  <si>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</si>
  <si>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</si>
  <si>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</si>
  <si>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</si>
  <si>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</si>
  <si>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</si>
  <si>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</si>
  <si>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</si>
  <si>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</si>
  <si>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</si>
  <si>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</si>
  <si>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</si>
  <si>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</si>
  <si>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</si>
  <si>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</si>
  <si>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</si>
  <si>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</si>
  <si>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</si>
  <si>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</si>
  <si>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Carver County Sheriff’s Office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</si>
  <si>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</si>
  <si>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</si>
  <si>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</si>
  <si>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</si>
  <si>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</si>
  <si>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</si>
  <si>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</si>
  <si>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</si>
  <si>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</si>
  <si>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</si>
  <si>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</si>
  <si>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</si>
  <si>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</si>
  <si>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</si>
  <si>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</si>
  <si>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</si>
  <si>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</si>
  <si>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</si>
  <si>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</si>
  <si>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</si>
  <si>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</si>
  <si>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</si>
  <si>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</si>
  <si>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</si>
  <si>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</si>
  <si>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</si>
  <si>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</si>
  <si>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</si>
  <si>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</si>
  <si>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</si>
  <si>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</si>
  <si>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</si>
  <si>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</si>
  <si>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</si>
  <si>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William "T.J." T. Jefferson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</si>
  <si>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</si>
  <si>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</si>
  <si>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</si>
  <si>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</si>
  <si>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</si>
  <si>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</si>
  <si>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</si>
  <si>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</si>
  <si>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</si>
  <si>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</si>
  <si>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</si>
  <si>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</si>
  <si>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</si>
  <si>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</si>
  <si>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</si>
  <si>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</si>
  <si>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</si>
  <si>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</si>
  <si>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</si>
  <si>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</si>
  <si>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</si>
  <si>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</si>
  <si>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</si>
  <si>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</si>
  <si>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</si>
  <si>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</si>
  <si>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</si>
  <si>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</si>
  <si>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</si>
  <si>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Yamhill County Sheriff’s Office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</si>
  <si>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</si>
  <si>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</si>
  <si>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</si>
  <si>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</si>
  <si>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</si>
  <si>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</si>
  <si>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</si>
  <si>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</si>
  <si>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</si>
  <si>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</si>
  <si>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</si>
  <si>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</si>
  <si>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</si>
  <si>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</si>
  <si>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</si>
  <si>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</si>
  <si>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</si>
  <si>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</si>
  <si>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</si>
  <si>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</si>
  <si>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</si>
  <si>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</si>
  <si>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</si>
  <si>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</si>
  <si>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</si>
  <si>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</si>
  <si>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</si>
  <si>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</si>
  <si>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</si>
  <si>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</si>
  <si>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</si>
  <si>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</si>
  <si>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</si>
  <si>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</si>
  <si>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</si>
  <si>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</si>
  <si>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</si>
  <si>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</si>
  <si>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</si>
  <si>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</si>
  <si>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</si>
  <si>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Tracy Alan Richards</t>
  </si>
  <si>
    <t>https://www.fatalencounters.org/wp-content/uploads/2018/07/Tracy-Richards.jpg</t>
  </si>
  <si>
    <t>406 N Center St</t>
  </si>
  <si>
    <t>Lake County Sheriff’s Office</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</si>
  <si>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</si>
  <si>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</si>
  <si>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</si>
  <si>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</si>
  <si>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</si>
  <si>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</si>
  <si>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</si>
  <si>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</si>
  <si>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</si>
  <si>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</si>
  <si>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</si>
  <si>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</si>
  <si>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</si>
  <si>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</si>
  <si>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</si>
  <si>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</si>
  <si>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</si>
  <si>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</si>
  <si>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</si>
  <si>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</si>
  <si>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Kane County Sheriff’s Office</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</si>
  <si>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</si>
  <si>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</si>
  <si>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</si>
  <si>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</si>
  <si>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</si>
  <si>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</si>
  <si>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</si>
  <si>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</si>
  <si>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</si>
  <si>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</si>
  <si>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</si>
  <si>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</si>
  <si>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</si>
  <si>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</si>
  <si>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</si>
  <si>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Barry Clark Jr.</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</si>
  <si>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</si>
  <si>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</si>
  <si>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</si>
  <si>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</si>
  <si>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</si>
  <si>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</si>
  <si>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</si>
  <si>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</si>
  <si>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</si>
  <si>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</si>
  <si>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</si>
  <si>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</si>
  <si>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</si>
  <si>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</si>
  <si>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</si>
  <si>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</si>
  <si>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</si>
  <si>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</si>
  <si>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</si>
  <si>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</si>
  <si>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</si>
  <si>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</si>
  <si>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</si>
  <si>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</si>
  <si>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</si>
  <si>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</si>
  <si>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John "Shorty" Payne</t>
  </si>
  <si>
    <t>https://www.fatalencounters.org/wp-content/uploads/2018/07/John-ShortyPayne.jpg</t>
  </si>
  <si>
    <t>Florida Boulevard and North Eugene Street</t>
  </si>
  <si>
    <t>On-duty Cpl. Jenny Bourgeois, 39, was driving with the flow of traffic around 10 p.m. when she struck and killed John Payne. Payne was trying to cross the road when he was hit. The officer was not responding for a call for service at the time of the incident. She was placed on paid administrative leave after the crash.</t>
  </si>
  <si>
    <t>https://www.theadvocate.com/baton_rouge/news/crime_police/article_f6a76a5e-7ce6-11e8-b7dd-9b76b8e6cc67.html</t>
  </si>
  <si>
    <t>unarmed (pedestrian)</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</si>
  <si>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</si>
  <si>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</si>
  <si>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</si>
  <si>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</si>
  <si>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</si>
  <si>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</si>
  <si>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</si>
  <si>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</si>
  <si>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</si>
  <si>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</si>
  <si>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</si>
  <si>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</si>
  <si>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</si>
  <si>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Robert Eugene Gambrell III</t>
  </si>
  <si>
    <t>Clemson</t>
  </si>
  <si>
    <t>https://www.fatalencounters.org/wp-content/uploads/2018/07/Robert-Eugene-Gambrell-III.jpg</t>
  </si>
  <si>
    <t>826 Old Greenville Hwy</t>
  </si>
  <si>
    <t>Clemson Police Department</t>
  </si>
  <si>
    <t>Officers were called to a 7-Eleven around 2 a.m. for a fight at the gas station. By the time they arrived, Robert Eugene Gambrell had locked himself in the store and was destroying things inside. Police said the other person in the fight had been trying to help Gambrell with a motorcycle that would not start. When officers entered the store, Gambrell allegedly attacked them. He died after being handcuffed.</t>
  </si>
  <si>
    <t>http://www.wmbfnews.com/story/38540425/sled-investigating-incident-at-clemson-7-eleven</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</si>
  <si>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</si>
  <si>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</si>
  <si>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</si>
  <si>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</si>
  <si>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</si>
  <si>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</si>
  <si>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</si>
  <si>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</si>
  <si>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</si>
  <si>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</si>
  <si>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</si>
  <si>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</si>
  <si>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</si>
  <si>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</si>
  <si>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</si>
  <si>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</si>
  <si>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</si>
  <si>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</si>
  <si>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</si>
  <si>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</si>
  <si>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</si>
  <si>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</si>
  <si>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</si>
  <si>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</si>
  <si>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</si>
  <si>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</si>
  <si>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</si>
  <si>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</si>
  <si>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</si>
  <si>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</si>
  <si>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</si>
  <si>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</si>
  <si>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</si>
  <si>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</si>
  <si>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</si>
  <si>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</si>
  <si>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</si>
  <si>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</si>
  <si>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</si>
  <si>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</si>
  <si>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</si>
  <si>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</si>
  <si>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</si>
  <si>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</si>
  <si>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</si>
  <si>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</si>
  <si>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</si>
  <si>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</si>
  <si>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</si>
  <si>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</si>
  <si>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David V. Mcintosh</t>
  </si>
  <si>
    <t>1800 Cortez Road W</t>
  </si>
  <si>
    <t>A motorcyclist, David V. Mcintosh, died in a collision with a Manatee County deputy's cruiser at around 9:10 p.m. According to the sheriff's office, the motorcycle struck the deputy's patrol vehicle.</t>
  </si>
  <si>
    <t>https://www.bradenton.com/news/local/article213971819.html</t>
  </si>
  <si>
    <t>Christopher Paul</t>
  </si>
  <si>
    <t>4300 Mission Court</t>
  </si>
  <si>
    <t>Officers were called for a report of an overdose. Police say the 9-1-1 caller was a relative who had been struck in the head by Christopher Paul. Officers found Paul inside the home, naked and possibly experiencing a mental health crisis. Paul allegedly caused himself to fall to the floor in an effort to harm himself. The officers restrained Paul using handcuffs and a restraining device on his legs. He died.</t>
  </si>
  <si>
    <t>https://www.nbcwashington.com/news/local/6-Va-Officers-on-Leave-After-Unarmed-Man-Dies-While-Being-Arrested-486699431.html</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</si>
  <si>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</si>
  <si>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</si>
  <si>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</si>
  <si>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</si>
  <si>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</si>
  <si>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</si>
  <si>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</si>
  <si>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</si>
  <si>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</si>
  <si>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</si>
  <si>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</si>
  <si>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</si>
  <si>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</si>
  <si>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</si>
  <si>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</si>
  <si>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</si>
  <si>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</si>
  <si>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</si>
  <si>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</si>
  <si>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</si>
  <si>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</si>
  <si>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</si>
  <si>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Carter Wayne Yarborough</t>
  </si>
  <si>
    <t>https://www.fatalencounters.org/wp-content/uploads/2018/07/Carter-Wayne-Yarborough.jpg</t>
  </si>
  <si>
    <t>S Coast Hwy 101 &amp; Encinitas Blvd</t>
  </si>
  <si>
    <t>A motorcyclist, Carter Yarborough, allegedly was riding northbound on South Coast Highway near Encinitas Boulevard at a high speed, and the deputy was driving southbound and started to make a left turn when the vehicles collided, and Yarborough was killed.</t>
  </si>
  <si>
    <t>https://www.nbcsandiego.com/news/local/Motorcyclist-Killed-in-Crash-With-Sheriffs-Deputy--486395001.html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</si>
  <si>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</si>
  <si>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</si>
  <si>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</si>
  <si>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</si>
  <si>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</si>
  <si>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</si>
  <si>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</si>
  <si>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</si>
  <si>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</si>
  <si>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Richard Talbot</t>
  </si>
  <si>
    <t>Fisher Road and U.S.-9</t>
  </si>
  <si>
    <t>A state police trooper collided with a bicyclist he was pursuing regarding a burglary, killing the bicyclist. The fatal crash occurred around 12:30 p.m.</t>
  </si>
  <si>
    <t>https://www.delawareonline.com/story/news/2018/06/24/suspect-bike-killed-crash-trooper-sunday/728896002/</t>
  </si>
  <si>
    <t>Eric K. Sweet</t>
  </si>
  <si>
    <t>Coos Bay</t>
  </si>
  <si>
    <t>https://www.fatalencounters.org/wp-content/uploads/2018/06/Eric-Sweet.jpg</t>
  </si>
  <si>
    <t>475 Johnson Ave</t>
  </si>
  <si>
    <t>Coos</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</si>
  <si>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</si>
  <si>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</si>
  <si>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</si>
  <si>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</si>
  <si>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</si>
  <si>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</si>
  <si>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</si>
  <si>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</si>
  <si>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</si>
  <si>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</si>
  <si>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</si>
  <si>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</si>
  <si>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</si>
  <si>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1000 W. Lincoln Ave.</t>
  </si>
  <si>
    <t>A 46-year-old man who was acting erratically, including running in and out of traffic, was killed while being arrested by Anaheim police officers. Police received calls at 5:36 p.m. about the man, who witnesses said was seen in traffic trying to get cars to hit him.</t>
  </si>
  <si>
    <t>https://www.ocregister.com/2018/06/24/46-year-old-man-who-acted-bizarrely-dies-in-anaheim-police-custody/</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</si>
  <si>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</si>
  <si>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</si>
  <si>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</si>
  <si>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</si>
  <si>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</si>
  <si>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</si>
  <si>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</si>
  <si>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</si>
  <si>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</si>
  <si>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</si>
  <si>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</si>
  <si>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</si>
  <si>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</si>
  <si>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</si>
  <si>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</si>
  <si>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</si>
  <si>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</si>
  <si>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</si>
  <si>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</si>
  <si>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</si>
  <si>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</si>
  <si>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</si>
  <si>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</si>
  <si>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</si>
  <si>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</si>
  <si>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</si>
  <si>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</si>
  <si>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</si>
  <si>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</si>
  <si>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</si>
  <si>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</si>
  <si>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</si>
  <si>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</si>
  <si>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</si>
  <si>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</si>
  <si>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</si>
  <si>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</si>
  <si>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</si>
  <si>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</si>
  <si>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</si>
  <si>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</si>
  <si>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</si>
  <si>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</si>
  <si>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</si>
  <si>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</si>
  <si>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</si>
  <si>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</si>
  <si>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</si>
  <si>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</si>
  <si>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</si>
  <si>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</si>
  <si>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</si>
  <si>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</si>
  <si>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</si>
  <si>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</si>
  <si>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</si>
  <si>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</si>
  <si>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</si>
  <si>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</si>
  <si>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</si>
  <si>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</si>
  <si>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</si>
  <si>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</si>
  <si>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</si>
  <si>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</si>
  <si>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</si>
  <si>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Interstate 35 near the AT&amp;T Center Parkway</t>
  </si>
  <si>
    <t>A pedestrian was hit and killed by a patrol car, which was carrying two sergeants who were on their coffee break, police said.</t>
  </si>
  <si>
    <t>https://www.ksat.com/traffic/man-hit-killed-by-police-cruiser-while-attempting-to-cross-highway</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</si>
  <si>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</si>
  <si>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</si>
  <si>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</si>
  <si>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</si>
  <si>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</si>
  <si>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</si>
  <si>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</si>
  <si>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</si>
  <si>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</si>
  <si>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</si>
  <si>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Vincent Kinslow</t>
  </si>
  <si>
    <t>U.S. 1 and FL-207</t>
  </si>
  <si>
    <t>A trooper involved with FHP's DUI unit was in the process of responding to what he thought was an impaired driver when he struck and killed Vincent Kinslow. Police said it happened at 2:07 a.m., and Kinslow was not in a crosswalk when he was struck by the patrol car.</t>
  </si>
  <si>
    <t>https://www.actionnewsjax.com/news/local/fhp-33-year-old-hit-killed-by-trooper-in-st-augustine/771517078</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</si>
  <si>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</si>
  <si>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</si>
  <si>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</si>
  <si>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</si>
  <si>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</si>
  <si>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</si>
  <si>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</si>
  <si>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</si>
  <si>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</si>
  <si>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</si>
  <si>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</si>
  <si>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</si>
  <si>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</si>
  <si>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</si>
  <si>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</si>
  <si>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</si>
  <si>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</si>
  <si>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</si>
  <si>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</si>
  <si>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</si>
  <si>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</si>
  <si>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</si>
  <si>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</si>
  <si>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</si>
  <si>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</si>
  <si>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</si>
  <si>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</si>
  <si>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</si>
  <si>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</si>
  <si>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</si>
  <si>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</si>
  <si>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</si>
  <si>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</si>
  <si>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</si>
  <si>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</si>
  <si>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</si>
  <si>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</si>
  <si>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</si>
  <si>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</si>
  <si>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</si>
  <si>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</si>
  <si>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</si>
  <si>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</si>
  <si>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</si>
  <si>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</si>
  <si>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</si>
  <si>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</si>
  <si>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</si>
  <si>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</si>
  <si>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</si>
  <si>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</si>
  <si>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</si>
  <si>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</si>
  <si>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</si>
  <si>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</si>
  <si>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</si>
  <si>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</si>
  <si>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</si>
  <si>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</si>
  <si>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</si>
  <si>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</si>
  <si>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</si>
  <si>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</si>
  <si>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</si>
  <si>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</si>
  <si>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</si>
  <si>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</si>
  <si>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</si>
  <si>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</si>
  <si>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</si>
  <si>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</si>
  <si>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</si>
  <si>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</si>
  <si>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</si>
  <si>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</si>
  <si>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</si>
  <si>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</si>
  <si>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</si>
  <si>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</si>
  <si>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</si>
  <si>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</si>
  <si>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</si>
  <si>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</si>
  <si>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</si>
  <si>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</si>
  <si>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</si>
  <si>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</si>
  <si>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</si>
  <si>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</si>
  <si>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</si>
  <si>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</si>
  <si>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</si>
  <si>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</si>
  <si>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</si>
  <si>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</si>
  <si>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</si>
  <si>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</si>
  <si>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</si>
  <si>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</si>
  <si>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</si>
  <si>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</si>
  <si>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</si>
  <si>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</si>
  <si>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</si>
  <si>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</si>
  <si>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</si>
  <si>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</si>
  <si>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</si>
  <si>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</si>
  <si>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</si>
  <si>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</si>
  <si>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</si>
  <si>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</si>
  <si>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</si>
  <si>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</si>
  <si>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</si>
  <si>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</si>
  <si>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</si>
  <si>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</si>
  <si>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</si>
  <si>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</si>
  <si>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</si>
  <si>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</si>
  <si>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</si>
  <si>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</si>
  <si>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</si>
  <si>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</si>
  <si>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</si>
  <si>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</si>
  <si>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</si>
  <si>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</si>
  <si>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</si>
  <si>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</si>
  <si>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</si>
  <si>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</si>
  <si>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Madison County Sheriff’s Office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</si>
  <si>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</si>
  <si>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</si>
  <si>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</si>
  <si>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</si>
  <si>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</si>
  <si>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</si>
  <si>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</si>
  <si>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</si>
  <si>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</si>
  <si>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</si>
  <si>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</si>
  <si>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</si>
  <si>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</si>
  <si>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</si>
  <si>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</si>
  <si>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</si>
  <si>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</si>
  <si>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</si>
  <si>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</si>
  <si>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</si>
  <si>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</si>
  <si>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</si>
  <si>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</si>
  <si>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</si>
  <si>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</si>
  <si>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</si>
  <si>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</si>
  <si>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</si>
  <si>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</si>
  <si>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</si>
  <si>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</si>
  <si>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</si>
  <si>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Tehama County Sheriff’s Office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</si>
  <si>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</si>
  <si>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</si>
  <si>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</si>
  <si>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</si>
  <si>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</si>
  <si>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</si>
  <si>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</si>
  <si>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</si>
  <si>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</si>
  <si>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</si>
  <si>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</si>
  <si>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</si>
  <si>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</si>
  <si>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</si>
  <si>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</si>
  <si>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</si>
  <si>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</si>
  <si>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</si>
  <si>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</si>
  <si>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</si>
  <si>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</si>
  <si>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</si>
  <si>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</si>
  <si>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</si>
  <si>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</si>
  <si>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</si>
  <si>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New Hanover County Sheriff’s Office</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</si>
  <si>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</si>
  <si>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</si>
  <si>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</si>
  <si>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</si>
  <si>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</si>
  <si>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</si>
  <si>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</si>
  <si>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</si>
  <si>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</si>
  <si>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</si>
  <si>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</si>
  <si>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</si>
  <si>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</si>
  <si>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</si>
  <si>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</si>
  <si>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</si>
  <si>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</si>
  <si>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</si>
  <si>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</si>
  <si>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</si>
  <si>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</si>
  <si>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</si>
  <si>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</si>
  <si>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</si>
  <si>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</si>
  <si>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</si>
  <si>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</si>
  <si>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</si>
  <si>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</si>
  <si>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</si>
  <si>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</si>
  <si>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</si>
  <si>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</si>
  <si>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</si>
  <si>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</si>
  <si>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</si>
  <si>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</si>
  <si>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</si>
  <si>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</si>
  <si>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</si>
  <si>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</si>
  <si>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</si>
  <si>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</si>
  <si>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</si>
  <si>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</si>
  <si>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</si>
  <si>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</si>
  <si>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</si>
  <si>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</si>
  <si>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</si>
  <si>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</si>
  <si>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</si>
  <si>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</si>
  <si>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</si>
  <si>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</si>
  <si>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</si>
  <si>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</si>
  <si>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</si>
  <si>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Arnulfo Salazar</t>
  </si>
  <si>
    <t>https://www.fatalencounters.org/wp-content/uploads/2018/07/ArnulfoSalazar.jpg</t>
  </si>
  <si>
    <t>South Tryon Street and Moss Road</t>
  </si>
  <si>
    <t>Police said 80-year-old Arnulfo Salazar ran from the center median across the street and into the path of an on-duty patrol car driven by Officer Jeffrey Page. Salazar was killed.</t>
  </si>
  <si>
    <t>https://www.wsoctv.com/news/local/pedestrian-injured-when-struck-by-police-officer/760515021</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</si>
  <si>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</si>
  <si>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</si>
  <si>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</si>
  <si>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</si>
  <si>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</si>
  <si>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</si>
  <si>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</si>
  <si>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</si>
  <si>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</si>
  <si>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</si>
  <si>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</si>
  <si>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</si>
  <si>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</si>
  <si>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</si>
  <si>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</si>
  <si>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</si>
  <si>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</si>
  <si>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</si>
  <si>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</si>
  <si>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</si>
  <si>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</si>
  <si>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</si>
  <si>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</si>
  <si>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</si>
  <si>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</si>
  <si>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</si>
  <si>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</si>
  <si>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</si>
  <si>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</si>
  <si>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</si>
  <si>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</si>
  <si>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</si>
  <si>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116th St. and Second Ave.</t>
  </si>
  <si>
    <t>Police responded to a 9-1-1 call about an unruly person inside an apartment, police said. When they arrived, the man's family members were restraining him. The officers handcuffed him, but he continued behaving aggressively. After police brought him out into the hallway, he died.</t>
  </si>
  <si>
    <t>http://www.nydailynews.com/new-york/manhattan/handcuffed-man-dies-struggle-cops-harlem-apartment-article-1.4012729</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</si>
  <si>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</si>
  <si>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</si>
  <si>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</si>
  <si>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</si>
  <si>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</si>
  <si>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</si>
  <si>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</si>
  <si>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</si>
  <si>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</si>
  <si>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</si>
  <si>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</si>
  <si>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</si>
  <si>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</si>
  <si>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</si>
  <si>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</si>
  <si>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</si>
  <si>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</si>
  <si>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</si>
  <si>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</si>
  <si>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</si>
  <si>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</si>
  <si>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</si>
  <si>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</si>
  <si>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</si>
  <si>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</si>
  <si>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</si>
  <si>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</si>
  <si>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</si>
  <si>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</si>
  <si>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</si>
  <si>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</si>
  <si>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</si>
  <si>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</si>
  <si>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</si>
  <si>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</si>
  <si>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</si>
  <si>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</si>
  <si>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</si>
  <si>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</si>
  <si>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</si>
  <si>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</si>
  <si>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</si>
  <si>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</si>
  <si>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</si>
  <si>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</si>
  <si>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</si>
  <si>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</si>
  <si>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</si>
  <si>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</si>
  <si>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</si>
  <si>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</si>
  <si>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</si>
  <si>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</si>
  <si>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</si>
  <si>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</si>
  <si>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</si>
  <si>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</si>
  <si>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</si>
  <si>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</si>
  <si>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</si>
  <si>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</si>
  <si>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</si>
  <si>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</si>
  <si>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</si>
  <si>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</si>
  <si>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</si>
  <si>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</si>
  <si>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</si>
  <si>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</si>
  <si>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</si>
  <si>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</si>
  <si>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</si>
  <si>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</si>
  <si>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</si>
  <si>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</si>
  <si>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</si>
  <si>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</si>
  <si>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</si>
  <si>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</si>
  <si>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</si>
  <si>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</si>
  <si>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</si>
  <si>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</si>
  <si>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</si>
  <si>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</si>
  <si>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</si>
  <si>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</si>
  <si>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</si>
  <si>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</si>
  <si>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</si>
  <si>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</si>
  <si>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</si>
  <si>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</si>
  <si>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</si>
  <si>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</si>
  <si>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</si>
  <si>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</si>
  <si>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</si>
  <si>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</si>
  <si>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</si>
  <si>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</si>
  <si>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</si>
  <si>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</si>
  <si>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</si>
  <si>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</si>
  <si>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</si>
  <si>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Claude Espinosa</t>
  </si>
  <si>
    <t>5400 San Pedro Avenue</t>
  </si>
  <si>
    <t>A pedestrian was struck and killed by two vehicles, including a police SUV. He was hit by the vehicles at about 9:45 p.m. Officers were responding to an aggravated robbery at a business, police said.</t>
  </si>
  <si>
    <t>https://www.mysanantonio.com/news/local/article/Pedestrian-crossing-San-Pedro-struck-by-officer-12932981.php</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</si>
  <si>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</si>
  <si>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</si>
  <si>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</si>
  <si>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</si>
  <si>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</si>
  <si>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</si>
  <si>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</si>
  <si>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</si>
  <si>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</si>
  <si>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</si>
  <si>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</si>
  <si>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</si>
  <si>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</si>
  <si>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</si>
  <si>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Douglas County Sheriff’s Office</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</si>
  <si>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</si>
  <si>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</si>
  <si>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</si>
  <si>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</si>
  <si>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</si>
  <si>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</si>
  <si>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</si>
  <si>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</si>
  <si>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</si>
  <si>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</si>
  <si>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</si>
  <si>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</si>
  <si>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</si>
  <si>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</si>
  <si>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</si>
  <si>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</si>
  <si>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</si>
  <si>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</si>
  <si>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</si>
  <si>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</si>
  <si>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</si>
  <si>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James P. Kelley</t>
  </si>
  <si>
    <t>St. Peters</t>
  </si>
  <si>
    <t>I-70 (near Cave Springs Boulevard exit)</t>
  </si>
  <si>
    <t>St. Charles County Police Department</t>
  </si>
  <si>
    <t>A St. Charles County police cruiser hit and killed a pedestrian, James P. Kelley, who was crossing Interstate 70 shortly after 10 p.m.</t>
  </si>
  <si>
    <t>http://www.kmov.com/story/38211062/pedestrian-killed-in-crash-with-st-charles-county-police-officer</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</si>
  <si>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</si>
  <si>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</si>
  <si>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</si>
  <si>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</si>
  <si>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</si>
  <si>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</si>
  <si>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</si>
  <si>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</si>
  <si>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</si>
  <si>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</si>
  <si>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</si>
  <si>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</si>
  <si>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</si>
  <si>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</si>
  <si>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</si>
  <si>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</si>
  <si>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</si>
  <si>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</si>
  <si>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</si>
  <si>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</si>
  <si>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</si>
  <si>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</si>
  <si>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</si>
  <si>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</si>
  <si>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La Center</t>
  </si>
  <si>
    <t>8700 NE Sorenson Road</t>
  </si>
  <si>
    <t>Officers Scott Kirgiss and Forrest Cook arrested a domestic violence suspect. He died during arrest when he allegedly resisted.</t>
  </si>
  <si>
    <t>http://www.columbian.com/news/2018/may/14/assault-suspect-dies-after-altercation-with-clark-county-deputies/</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</si>
  <si>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</si>
  <si>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</si>
  <si>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</si>
  <si>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</si>
  <si>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</si>
  <si>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</si>
  <si>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</si>
  <si>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</si>
  <si>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</si>
  <si>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</si>
  <si>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</si>
  <si>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</si>
  <si>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</si>
  <si>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</si>
  <si>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</si>
  <si>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Christian County Sheriff’s Department</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</si>
  <si>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</si>
  <si>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</si>
  <si>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</si>
  <si>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</si>
  <si>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</si>
  <si>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</si>
  <si>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</si>
  <si>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</si>
  <si>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</si>
  <si>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</si>
  <si>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</si>
  <si>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</si>
  <si>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</si>
  <si>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</si>
  <si>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</si>
  <si>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</si>
  <si>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</si>
  <si>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</si>
  <si>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</si>
  <si>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</si>
  <si>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</si>
  <si>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</si>
  <si>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</si>
  <si>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</si>
  <si>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</si>
  <si>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</si>
  <si>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</si>
  <si>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</si>
  <si>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</si>
  <si>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</si>
  <si>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</si>
  <si>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</si>
  <si>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</si>
  <si>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</si>
  <si>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</si>
  <si>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</si>
  <si>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</si>
  <si>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</si>
  <si>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</si>
  <si>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</si>
  <si>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</si>
  <si>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</si>
  <si>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</si>
  <si>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</si>
  <si>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</si>
  <si>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</si>
  <si>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</si>
  <si>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</si>
  <si>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</si>
  <si>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</si>
  <si>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</si>
  <si>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</si>
  <si>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</si>
  <si>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</si>
  <si>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</si>
  <si>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</si>
  <si>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</si>
  <si>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</si>
  <si>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</si>
  <si>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</si>
  <si>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</si>
  <si>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</si>
  <si>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</si>
  <si>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</si>
  <si>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</si>
  <si>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Garrett Finley Mitchell</t>
  </si>
  <si>
    <t>https://www.fatalencounters.org/wp-content/uploads/2018/09/Garrett-Finley-Mitchell.jpg</t>
  </si>
  <si>
    <t>100 of Grand Prix St</t>
  </si>
  <si>
    <t>Forsyth County Sheriff’s Office</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</si>
  <si>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</si>
  <si>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</si>
  <si>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</si>
  <si>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</si>
  <si>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</si>
  <si>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</si>
  <si>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</si>
  <si>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</si>
  <si>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</si>
  <si>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</si>
  <si>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</si>
  <si>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</si>
  <si>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</si>
  <si>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</si>
  <si>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</si>
  <si>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</si>
  <si>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</si>
  <si>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</si>
  <si>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</si>
  <si>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</si>
  <si>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</si>
  <si>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</si>
  <si>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</si>
  <si>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</si>
  <si>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</si>
  <si>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</si>
  <si>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</si>
  <si>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</si>
  <si>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</si>
  <si>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</si>
  <si>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</si>
  <si>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</si>
  <si>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</si>
  <si>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</si>
  <si>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</si>
  <si>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</si>
  <si>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</si>
  <si>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</si>
  <si>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</si>
  <si>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</si>
  <si>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</si>
  <si>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</si>
  <si>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</si>
  <si>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</si>
  <si>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</si>
  <si>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</si>
  <si>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</si>
  <si>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</si>
  <si>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</si>
  <si>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</si>
  <si>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</si>
  <si>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</si>
  <si>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</si>
  <si>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</si>
  <si>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</si>
  <si>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</si>
  <si>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</si>
  <si>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</si>
  <si>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</si>
  <si>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</si>
  <si>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</si>
  <si>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</si>
  <si>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</si>
  <si>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</si>
  <si>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</si>
  <si>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</si>
  <si>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</si>
  <si>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</si>
  <si>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</si>
  <si>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</si>
  <si>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</si>
  <si>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</si>
  <si>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</si>
  <si>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</si>
  <si>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</si>
  <si>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</si>
  <si>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</si>
  <si>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</si>
  <si>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</si>
  <si>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</si>
  <si>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</si>
  <si>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</si>
  <si>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</si>
  <si>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</si>
  <si>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</si>
  <si>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</si>
  <si>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</si>
  <si>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</si>
  <si>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</si>
  <si>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</si>
  <si>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</si>
  <si>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</si>
  <si>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</si>
  <si>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</si>
  <si>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</si>
  <si>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</si>
  <si>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</si>
  <si>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</si>
  <si>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</si>
  <si>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</si>
  <si>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</si>
  <si>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</si>
  <si>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</si>
  <si>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</si>
  <si>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</si>
  <si>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</si>
  <si>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</si>
  <si>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</si>
  <si>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</si>
  <si>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</si>
  <si>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</si>
  <si>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</si>
  <si>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</si>
  <si>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</si>
  <si>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</si>
  <si>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</si>
  <si>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</si>
  <si>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</si>
  <si>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</si>
  <si>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</si>
  <si>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</si>
  <si>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</si>
  <si>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</si>
  <si>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</si>
  <si>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</si>
  <si>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</si>
  <si>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</si>
  <si>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</si>
  <si>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</si>
  <si>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</si>
  <si>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</si>
  <si>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</si>
  <si>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</si>
  <si>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</si>
  <si>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</si>
  <si>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</si>
  <si>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</si>
  <si>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</si>
  <si>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</si>
  <si>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Citrus County Sheriff’s Office, Hernando County Sheriff’s Office</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</si>
  <si>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</si>
  <si>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</si>
  <si>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</si>
  <si>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</si>
  <si>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</si>
  <si>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</si>
  <si>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</si>
  <si>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</si>
  <si>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Texas Department of Public Safety, Harris County Sheriff’s Office</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</si>
  <si>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</si>
  <si>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</si>
  <si>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</si>
  <si>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</si>
  <si>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</si>
  <si>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</si>
  <si>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</si>
  <si>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</si>
  <si>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</si>
  <si>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</si>
  <si>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</si>
  <si>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</si>
  <si>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</si>
  <si>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</si>
  <si>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</si>
  <si>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</si>
  <si>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</si>
  <si>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</si>
  <si>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</si>
  <si>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</si>
  <si>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</si>
  <si>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</si>
  <si>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</si>
  <si>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</si>
  <si>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</si>
  <si>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</si>
  <si>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</si>
  <si>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</si>
  <si>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</si>
  <si>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</si>
  <si>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</si>
  <si>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</si>
  <si>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</si>
  <si>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</si>
  <si>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</si>
  <si>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</si>
  <si>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</si>
  <si>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</si>
  <si>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</si>
  <si>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</si>
  <si>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</si>
  <si>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</si>
  <si>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</si>
  <si>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</si>
  <si>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</si>
  <si>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</si>
  <si>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</si>
  <si>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</si>
  <si>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</si>
  <si>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</si>
  <si>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</si>
  <si>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</si>
  <si>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</si>
  <si>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</si>
  <si>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</si>
  <si>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</si>
  <si>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</si>
  <si>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</si>
  <si>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</si>
  <si>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</si>
  <si>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</si>
  <si>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</si>
  <si>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</si>
  <si>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Cherokee County Sheriff’s Office</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</si>
  <si>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</si>
  <si>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</si>
  <si>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</si>
  <si>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</si>
  <si>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</si>
  <si>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</si>
  <si>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</si>
  <si>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</si>
  <si>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</si>
  <si>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</si>
  <si>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</si>
  <si>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</si>
  <si>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</si>
  <si>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</si>
  <si>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</si>
  <si>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</si>
  <si>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</si>
  <si>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</si>
  <si>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</si>
  <si>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</si>
  <si>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</si>
  <si>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</si>
  <si>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</si>
  <si>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</si>
  <si>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</si>
  <si>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</si>
  <si>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</si>
  <si>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</si>
  <si>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</si>
  <si>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</si>
  <si>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</si>
  <si>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</si>
  <si>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</si>
  <si>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</si>
  <si>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</si>
  <si>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</si>
  <si>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</si>
  <si>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</si>
  <si>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</si>
  <si>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</si>
  <si>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</si>
  <si>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</si>
  <si>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Jefferson County Sheriff’s Office, Herculaneum Police Department, Festus Police Department</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</si>
  <si>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</si>
  <si>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</si>
  <si>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</si>
  <si>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</si>
  <si>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</si>
  <si>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</si>
  <si>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</si>
  <si>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</si>
  <si>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</si>
  <si>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</si>
  <si>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</si>
  <si>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</si>
  <si>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</si>
  <si>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</si>
  <si>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</si>
  <si>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</si>
  <si>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</si>
  <si>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</si>
  <si>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</si>
  <si>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</si>
  <si>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</si>
  <si>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</si>
  <si>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</si>
  <si>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</si>
  <si>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</si>
  <si>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</si>
  <si>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</si>
  <si>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</si>
  <si>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</si>
  <si>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</si>
  <si>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</si>
  <si>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</si>
  <si>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</si>
  <si>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</si>
  <si>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</si>
  <si>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</si>
  <si>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</si>
  <si>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</si>
  <si>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</si>
  <si>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</si>
  <si>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</si>
  <si>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</si>
  <si>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</si>
  <si>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</si>
  <si>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</si>
  <si>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</si>
  <si>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</si>
  <si>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</si>
  <si>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</si>
  <si>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</si>
  <si>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</si>
  <si>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</si>
  <si>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</si>
  <si>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</si>
  <si>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</si>
  <si>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</si>
  <si>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</si>
  <si>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</si>
  <si>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</si>
  <si>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</si>
  <si>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</si>
  <si>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</si>
  <si>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</si>
  <si>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</si>
  <si>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</si>
  <si>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</si>
  <si>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</si>
  <si>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</si>
  <si>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</si>
  <si>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</si>
  <si>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</si>
  <si>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</si>
  <si>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</si>
  <si>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</si>
  <si>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</si>
  <si>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</si>
  <si>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</si>
  <si>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</si>
  <si>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</si>
  <si>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</si>
  <si>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</si>
  <si>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</si>
  <si>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</si>
  <si>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</si>
  <si>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</si>
  <si>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</si>
  <si>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</si>
  <si>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</si>
  <si>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</si>
  <si>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</si>
  <si>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</si>
  <si>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</si>
  <si>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</si>
  <si>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</si>
  <si>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</si>
  <si>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</si>
  <si>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</si>
  <si>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</si>
  <si>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</si>
  <si>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</si>
  <si>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</si>
  <si>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</si>
  <si>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</si>
  <si>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</si>
  <si>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</si>
  <si>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</si>
  <si>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</si>
  <si>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</si>
  <si>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</si>
  <si>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</si>
  <si>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</si>
  <si>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</si>
  <si>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</si>
  <si>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</si>
  <si>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</si>
  <si>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</si>
  <si>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</si>
  <si>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</si>
  <si>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</si>
  <si>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</si>
  <si>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</si>
  <si>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</si>
  <si>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</si>
  <si>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</si>
  <si>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</si>
  <si>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</si>
  <si>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</si>
  <si>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</si>
  <si>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</si>
  <si>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</si>
  <si>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</si>
  <si>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</si>
  <si>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</si>
  <si>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</si>
  <si>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</si>
  <si>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</si>
  <si>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</si>
  <si>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</si>
  <si>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</si>
  <si>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</si>
  <si>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</si>
  <si>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</si>
  <si>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</si>
  <si>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</si>
  <si>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</si>
  <si>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</si>
  <si>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</si>
  <si>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</si>
  <si>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</si>
  <si>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</si>
  <si>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Smith County Sheriffs Office</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</si>
  <si>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</si>
  <si>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</si>
  <si>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Joshua Matthew Thomason</t>
  </si>
  <si>
    <t>https://www.fatalencounters.org/wp-content/uploads/2018/09/28Joshua-M.-Thomason.jpg</t>
  </si>
  <si>
    <t>Turnertown Rd</t>
  </si>
  <si>
    <t>Simpson County Sheriff’s Office</t>
  </si>
  <si>
    <t>Deputies first encountered Joshua M. Thomason when they responded to a call for help at a home around 12:30 p.m. He left in a car, and deputies chased him. The car chase ended near a field on Turnertown Rd. Thomason got out of the car and started running, police said. Thomason was caught by sheriff's deputies, and an officer from the Franklin Police Department and died.</t>
  </si>
  <si>
    <t>https://www.wkrn.com/news/police-chase-leads-to-death-of-suspect-in-franklin-kentucky/1365571157</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</si>
  <si>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</si>
  <si>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</si>
  <si>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</si>
  <si>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</si>
  <si>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</si>
  <si>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</si>
  <si>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</si>
  <si>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</si>
  <si>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</si>
  <si>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</si>
  <si>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</si>
  <si>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</si>
  <si>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</si>
  <si>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</si>
  <si>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</si>
  <si>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</si>
  <si>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</si>
  <si>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</si>
  <si>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</si>
  <si>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</si>
  <si>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</si>
  <si>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</si>
  <si>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</si>
  <si>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</si>
  <si>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</si>
  <si>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</si>
  <si>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</si>
  <si>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</si>
  <si>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</si>
  <si>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</si>
  <si>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</si>
  <si>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</si>
  <si>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</si>
  <si>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</si>
  <si>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</si>
  <si>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</si>
  <si>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</si>
  <si>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</si>
  <si>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</si>
  <si>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</si>
  <si>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</si>
  <si>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</si>
  <si>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</si>
  <si>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Hollywood Police Department’</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</si>
  <si>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</si>
  <si>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</si>
  <si>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</si>
  <si>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</si>
  <si>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</si>
  <si>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</si>
  <si>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</si>
  <si>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</si>
  <si>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</si>
  <si>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</si>
  <si>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</si>
  <si>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</si>
  <si>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</si>
  <si>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</si>
  <si>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</si>
  <si>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</si>
  <si>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</si>
  <si>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</si>
  <si>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</si>
  <si>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</si>
  <si>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</si>
  <si>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</si>
  <si>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</si>
  <si>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</si>
  <si>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</si>
  <si>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</si>
  <si>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</si>
  <si>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</si>
  <si>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</si>
  <si>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</si>
  <si>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</si>
  <si>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</si>
  <si>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</si>
  <si>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</si>
  <si>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</si>
  <si>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</si>
  <si>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</si>
  <si>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</si>
  <si>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</si>
  <si>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</si>
  <si>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</si>
  <si>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</si>
  <si>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</si>
  <si>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</si>
  <si>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</si>
  <si>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</si>
  <si>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</si>
  <si>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</si>
  <si>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</si>
  <si>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</si>
  <si>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</si>
  <si>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</si>
  <si>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</si>
  <si>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</si>
  <si>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</si>
  <si>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</si>
  <si>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</si>
  <si>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</si>
  <si>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</si>
  <si>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</si>
  <si>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</si>
  <si>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</si>
  <si>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</si>
  <si>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</si>
  <si>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</si>
  <si>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</si>
  <si>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</si>
  <si>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</si>
  <si>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</si>
  <si>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</si>
  <si>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</si>
  <si>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</si>
  <si>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</si>
  <si>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</si>
  <si>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</si>
  <si>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</si>
  <si>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</si>
  <si>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</si>
  <si>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</si>
  <si>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</si>
  <si>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</si>
  <si>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</si>
  <si>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</si>
  <si>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</si>
  <si>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</si>
  <si>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</si>
  <si>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</si>
  <si>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</si>
  <si>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</si>
  <si>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</si>
  <si>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</si>
  <si>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</si>
  <si>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</si>
  <si>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</si>
  <si>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</si>
  <si>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</si>
  <si>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</si>
  <si>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</si>
  <si>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</si>
  <si>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</si>
  <si>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</si>
  <si>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</si>
  <si>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</si>
  <si>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</si>
  <si>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</si>
  <si>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</si>
  <si>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</si>
  <si>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</si>
  <si>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</si>
  <si>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</si>
  <si>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</si>
  <si>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</si>
  <si>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</si>
  <si>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</si>
  <si>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</si>
  <si>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</si>
  <si>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</si>
  <si>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</si>
  <si>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</si>
  <si>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</si>
  <si>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</si>
  <si>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</si>
  <si>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</si>
  <si>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</si>
  <si>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</si>
  <si>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</si>
  <si>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</si>
  <si>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</si>
  <si>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</si>
  <si>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</si>
  <si>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</si>
  <si>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</si>
  <si>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</si>
  <si>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</si>
  <si>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</si>
  <si>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</si>
  <si>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</si>
  <si>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</si>
  <si>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</si>
  <si>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</si>
  <si>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</si>
  <si>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</si>
  <si>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</si>
  <si>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</si>
  <si>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</si>
  <si>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</si>
  <si>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</si>
  <si>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</si>
  <si>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</si>
  <si>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</si>
  <si>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</si>
  <si>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</si>
  <si>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</si>
  <si>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</si>
  <si>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</si>
  <si>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</si>
  <si>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</si>
  <si>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</si>
  <si>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</si>
  <si>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</si>
  <si>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</si>
  <si>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</si>
  <si>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</si>
  <si>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</si>
  <si>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</si>
  <si>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</si>
  <si>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</si>
  <si>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</si>
  <si>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</si>
  <si>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</si>
  <si>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</si>
  <si>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</si>
  <si>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</si>
  <si>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</si>
  <si>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</si>
  <si>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</si>
  <si>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</si>
  <si>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</si>
  <si>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</si>
  <si>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</si>
  <si>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</si>
  <si>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</si>
  <si>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</si>
  <si>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</si>
  <si>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</si>
  <si>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</si>
  <si>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</si>
  <si>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</si>
  <si>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</si>
  <si>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</si>
  <si>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</si>
  <si>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</si>
  <si>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</si>
  <si>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</si>
  <si>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</si>
  <si>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</si>
  <si>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</si>
  <si>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</si>
  <si>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</si>
  <si>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</si>
  <si>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</si>
  <si>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</si>
  <si>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</si>
  <si>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</si>
  <si>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</si>
  <si>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</si>
  <si>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</si>
  <si>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</si>
  <si>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</si>
  <si>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</si>
  <si>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</si>
  <si>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</si>
  <si>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</si>
  <si>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</si>
  <si>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</si>
  <si>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</si>
  <si>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</si>
  <si>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</si>
  <si>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</si>
  <si>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</si>
  <si>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</si>
  <si>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</si>
  <si>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</si>
  <si>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</si>
  <si>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</si>
  <si>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</si>
  <si>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</si>
  <si>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</si>
  <si>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</si>
  <si>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</si>
  <si>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</si>
  <si>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</si>
  <si>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</si>
  <si>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</si>
  <si>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</si>
  <si>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</si>
  <si>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</si>
  <si>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</si>
  <si>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</si>
  <si>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</si>
  <si>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</si>
  <si>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</si>
  <si>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Gavalynn "Gabbie"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</si>
  <si>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</si>
  <si>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</si>
  <si>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</si>
  <si>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</si>
  <si>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</si>
  <si>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</si>
  <si>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</si>
  <si>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</si>
  <si>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</si>
  <si>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</si>
  <si>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</si>
  <si>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</si>
  <si>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</si>
  <si>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</si>
  <si>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</si>
  <si>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</si>
  <si>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</si>
  <si>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</si>
  <si>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</si>
  <si>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</si>
  <si>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</si>
  <si>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</si>
  <si>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</si>
  <si>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</si>
  <si>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</si>
  <si>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</si>
  <si>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</si>
  <si>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Campbell County Sheriff’s Office, Tennessee Highway Patrol</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</si>
  <si>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</si>
  <si>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</si>
  <si>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</si>
  <si>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</si>
  <si>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</si>
  <si>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</si>
  <si>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Bradford County Sheriff’s Office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</si>
  <si>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</si>
  <si>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</si>
  <si>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</si>
  <si>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</si>
  <si>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</si>
  <si>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</si>
  <si>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</si>
  <si>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</si>
  <si>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</si>
  <si>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</si>
  <si>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</si>
  <si>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</si>
  <si>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Gregory Thomas Graham</t>
  </si>
  <si>
    <t>Raeford Road and Sandalwood Drive</t>
  </si>
  <si>
    <t>Officer Ashton Lambert reportedly was headed to a report of a domestic violence incident involving a gun when he struck and killed pedestrian Gregory Graham.</t>
  </si>
  <si>
    <t>http://abc11.com/pedestrian-killed-in-crash-involving-fayetteville-police-car-idd/3820448/</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</si>
  <si>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</si>
  <si>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</si>
  <si>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</si>
  <si>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</si>
  <si>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</si>
  <si>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</si>
  <si>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</si>
  <si>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</si>
  <si>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</si>
  <si>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</si>
  <si>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</si>
  <si>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</si>
  <si>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</si>
  <si>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</si>
  <si>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</si>
  <si>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</si>
  <si>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</si>
  <si>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</si>
  <si>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</si>
  <si>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</si>
  <si>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</si>
  <si>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</si>
  <si>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</si>
  <si>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</si>
  <si>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</si>
  <si>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</si>
  <si>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</si>
  <si>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</si>
  <si>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</si>
  <si>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</si>
  <si>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</si>
  <si>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</si>
  <si>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</si>
  <si>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</si>
  <si>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</si>
  <si>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</si>
  <si>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</si>
  <si>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</si>
  <si>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</si>
  <si>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</si>
  <si>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</si>
  <si>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</si>
  <si>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</si>
  <si>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</si>
  <si>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</si>
  <si>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</si>
  <si>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</si>
  <si>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</si>
  <si>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</si>
  <si>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</si>
  <si>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</si>
  <si>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</si>
  <si>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</si>
  <si>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</si>
  <si>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</si>
  <si>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</si>
  <si>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</si>
  <si>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</si>
  <si>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</si>
  <si>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</si>
  <si>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</si>
  <si>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</si>
  <si>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</si>
  <si>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</si>
  <si>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Erica Flores</t>
  </si>
  <si>
    <t>https://www.fatalencounters.org/wp-content/uploads/2018/08/Erica-Flores.jpg</t>
  </si>
  <si>
    <t>S Kaley St &amp; W Western Ave</t>
  </si>
  <si>
    <t>Erica Flores was killed when a police officer patrol car collided with her vehicle in an intersection. Police said the officer was traveling with his emergency lights flashing at the time.</t>
  </si>
  <si>
    <t>https://www.953mnc.com/2018/07/20/south-bend-woman-dies-in-crash-involving-police-car/</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</si>
  <si>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</si>
  <si>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</si>
  <si>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</si>
  <si>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</si>
  <si>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</si>
  <si>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</si>
  <si>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</si>
  <si>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</si>
  <si>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</si>
  <si>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</si>
  <si>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</si>
  <si>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</si>
  <si>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</si>
  <si>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</si>
  <si>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</si>
  <si>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</si>
  <si>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</si>
  <si>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</si>
  <si>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</si>
  <si>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</si>
  <si>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</si>
  <si>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</si>
  <si>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</si>
  <si>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</si>
  <si>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</si>
  <si>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</si>
  <si>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</si>
  <si>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</si>
  <si>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</si>
  <si>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</si>
  <si>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</si>
  <si>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</si>
  <si>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</si>
  <si>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</si>
  <si>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</si>
  <si>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</si>
  <si>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</si>
  <si>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</si>
  <si>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</si>
  <si>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</si>
  <si>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</si>
  <si>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</si>
  <si>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</si>
  <si>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</si>
  <si>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</si>
  <si>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</si>
  <si>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</si>
  <si>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</si>
  <si>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</si>
  <si>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</si>
  <si>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</si>
  <si>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</si>
  <si>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</si>
  <si>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</si>
  <si>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</si>
  <si>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</si>
  <si>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</si>
  <si>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</si>
  <si>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</si>
  <si>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</si>
  <si>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</si>
  <si>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Cheri Louise Anaya</t>
  </si>
  <si>
    <t>4600 Dealers Choice Way</t>
  </si>
  <si>
    <t>Nevada Department of Corrections</t>
  </si>
  <si>
    <t>Cheri Louise Anaya allegedly was killed by her ex-boyfriend, leaving their two young children to find her body. Christopher Gerard Caggiano was a Nevada corrections officer. Caggiano was found dead with a self-inflicted gunshot wound inside his white 2017 Nissan Rogue in Lava Hot Springs, Idaho.</t>
  </si>
  <si>
    <t>https://www.reviewjournal.com/crime/homicides/coroner-ids-woman-killed-in-ex-boyfriends-las-vegas-home/</t>
  </si>
  <si>
    <t>Isaac "Chucky" Ovidio Chapa III</t>
  </si>
  <si>
    <t>https://www.fatalencounters.org/wp-content/uploads/2018/08/Isaac-Ovidio-Chapa-III.jpg</t>
  </si>
  <si>
    <t>2102 W Lang St</t>
  </si>
  <si>
    <t>Alvin</t>
  </si>
  <si>
    <t>Alvin Police Department</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</si>
  <si>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</si>
  <si>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</si>
  <si>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</si>
  <si>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</si>
  <si>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</si>
  <si>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</si>
  <si>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</si>
  <si>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</si>
  <si>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</si>
  <si>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</si>
  <si>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</si>
  <si>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</si>
  <si>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</si>
  <si>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</si>
  <si>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</si>
  <si>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</si>
  <si>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</si>
  <si>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</si>
  <si>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</si>
  <si>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</si>
  <si>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</si>
  <si>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</si>
  <si>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</si>
  <si>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</si>
  <si>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</si>
  <si>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</si>
  <si>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</si>
  <si>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</si>
  <si>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</si>
  <si>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</si>
  <si>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</si>
  <si>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</si>
  <si>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</si>
  <si>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</si>
  <si>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</si>
  <si>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</si>
  <si>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</si>
  <si>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</si>
  <si>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</si>
  <si>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</si>
  <si>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</si>
  <si>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</si>
  <si>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</si>
  <si>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</si>
  <si>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</si>
  <si>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</si>
  <si>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</si>
  <si>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</si>
  <si>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</si>
  <si>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</si>
  <si>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</si>
  <si>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</si>
  <si>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</si>
  <si>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</si>
  <si>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</si>
  <si>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</si>
  <si>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</si>
  <si>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</si>
  <si>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</si>
  <si>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</si>
  <si>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</si>
  <si>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</si>
  <si>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</si>
  <si>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</si>
  <si>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</si>
  <si>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</si>
  <si>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</si>
  <si>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</si>
  <si>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</si>
  <si>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</si>
  <si>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</si>
  <si>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</si>
  <si>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</si>
  <si>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</si>
  <si>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</si>
  <si>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</si>
  <si>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</si>
  <si>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</si>
  <si>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</si>
  <si>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Rodrick McDaniel</t>
  </si>
  <si>
    <t>436 Renfroe St</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</si>
  <si>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</si>
  <si>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</si>
  <si>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</si>
  <si>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</si>
  <si>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</si>
  <si>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</si>
  <si>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</si>
  <si>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</si>
  <si>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</si>
  <si>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</si>
  <si>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</si>
  <si>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</si>
  <si>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</si>
  <si>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</si>
  <si>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</si>
  <si>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</si>
  <si>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</si>
  <si>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</si>
  <si>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</si>
  <si>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</si>
  <si>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</si>
  <si>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</si>
  <si>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</si>
  <si>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</si>
  <si>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</si>
  <si>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</si>
  <si>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</si>
  <si>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</si>
  <si>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</si>
  <si>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</si>
  <si>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</si>
  <si>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</si>
  <si>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</si>
  <si>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</si>
  <si>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</si>
  <si>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</si>
  <si>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</si>
  <si>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</si>
  <si>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</si>
  <si>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</si>
  <si>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</si>
  <si>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</si>
  <si>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</si>
  <si>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</si>
  <si>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</si>
  <si>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Shasta County Sheriff’s Office, Butte County Sheriff’s Office, California Department of Fish and Wildlife</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</si>
  <si>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</si>
  <si>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</si>
  <si>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</si>
  <si>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</si>
  <si>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</si>
  <si>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</si>
  <si>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</si>
  <si>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</si>
  <si>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</si>
  <si>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</si>
  <si>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</si>
  <si>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</si>
  <si>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</si>
  <si>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</si>
  <si>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</si>
  <si>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</si>
  <si>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</si>
  <si>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</si>
  <si>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</si>
  <si>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</si>
  <si>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</si>
  <si>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</si>
  <si>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</si>
  <si>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</si>
  <si>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</si>
  <si>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</si>
  <si>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</si>
  <si>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</si>
  <si>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</si>
  <si>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</si>
  <si>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</si>
  <si>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</si>
  <si>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</si>
  <si>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</si>
  <si>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</si>
  <si>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</si>
  <si>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</si>
  <si>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</si>
  <si>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</si>
  <si>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</si>
  <si>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</si>
  <si>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</si>
  <si>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</si>
  <si>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</si>
  <si>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</si>
  <si>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</si>
  <si>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</si>
  <si>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</si>
  <si>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</si>
  <si>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</si>
  <si>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</si>
  <si>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</si>
  <si>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</si>
  <si>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</si>
  <si>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</si>
  <si>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</si>
  <si>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</si>
  <si>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</si>
  <si>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</si>
  <si>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</si>
  <si>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</si>
  <si>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</si>
  <si>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</si>
  <si>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</si>
  <si>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</si>
  <si>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</si>
  <si>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</si>
  <si>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</si>
  <si>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</si>
  <si>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</si>
  <si>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</si>
  <si>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</si>
  <si>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</si>
  <si>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</si>
  <si>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</si>
  <si>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</si>
  <si>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</si>
  <si>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</si>
  <si>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</si>
  <si>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</si>
  <si>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</si>
  <si>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</si>
  <si>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</si>
  <si>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</si>
  <si>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</si>
  <si>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</si>
  <si>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</si>
  <si>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</si>
  <si>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</si>
  <si>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</si>
  <si>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</si>
  <si>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</si>
  <si>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</si>
  <si>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</si>
  <si>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</si>
  <si>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</si>
  <si>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</si>
  <si>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</si>
  <si>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</si>
  <si>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</si>
  <si>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</si>
  <si>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</si>
  <si>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</si>
  <si>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</si>
  <si>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</si>
  <si>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</si>
  <si>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</si>
  <si>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</si>
  <si>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</si>
  <si>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</si>
  <si>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</si>
  <si>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</si>
  <si>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</si>
  <si>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</si>
  <si>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</si>
  <si>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</si>
  <si>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</si>
  <si>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</si>
  <si>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</si>
  <si>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</si>
  <si>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</si>
  <si>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</si>
  <si>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</si>
  <si>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</si>
  <si>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</si>
  <si>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</si>
  <si>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</si>
  <si>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</si>
  <si>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</si>
  <si>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</si>
  <si>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</si>
  <si>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</si>
  <si>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</si>
  <si>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</si>
  <si>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</si>
  <si>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</si>
  <si>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</si>
  <si>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</si>
  <si>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</si>
  <si>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</si>
  <si>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</si>
  <si>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</si>
  <si>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</si>
  <si>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</si>
  <si>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</si>
  <si>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</si>
  <si>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</si>
  <si>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Albany County Sheriff’s Office</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</si>
  <si>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</si>
  <si>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</si>
  <si>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</si>
  <si>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</si>
  <si>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</si>
  <si>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</si>
  <si>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</si>
  <si>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</si>
  <si>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</si>
  <si>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</si>
  <si>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</si>
  <si>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</si>
  <si>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</si>
  <si>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</si>
  <si>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</si>
  <si>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</si>
  <si>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Contra Costa Sheriff’s Office</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</si>
  <si>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</si>
  <si>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</si>
  <si>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</si>
  <si>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</si>
  <si>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</si>
  <si>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</si>
  <si>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</si>
  <si>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</si>
  <si>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</si>
  <si>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</si>
  <si>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</si>
  <si>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</si>
  <si>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</si>
  <si>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</si>
  <si>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</si>
  <si>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</si>
  <si>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</si>
  <si>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</si>
  <si>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</si>
  <si>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</si>
  <si>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</si>
  <si>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</si>
  <si>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</si>
  <si>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</si>
  <si>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</si>
  <si>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</si>
  <si>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</si>
  <si>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</si>
  <si>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</si>
  <si>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</si>
  <si>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</si>
  <si>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</si>
  <si>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</si>
  <si>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</si>
  <si>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</si>
  <si>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</si>
  <si>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</si>
  <si>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</si>
  <si>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</si>
  <si>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</si>
  <si>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</si>
  <si>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</si>
  <si>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</si>
  <si>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</si>
  <si>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</si>
  <si>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</si>
  <si>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</si>
  <si>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</si>
  <si>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</si>
  <si>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</si>
  <si>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</si>
  <si>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</si>
  <si>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</si>
  <si>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</si>
  <si>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</si>
  <si>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</si>
  <si>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</si>
  <si>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</si>
  <si>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</si>
  <si>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</si>
  <si>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</si>
  <si>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</si>
  <si>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</si>
  <si>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</si>
  <si>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</si>
  <si>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</si>
  <si>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</si>
  <si>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</si>
  <si>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</si>
  <si>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</si>
  <si>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</si>
  <si>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</si>
  <si>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</si>
  <si>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</si>
  <si>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</si>
  <si>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</si>
  <si>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</si>
  <si>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</si>
  <si>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</si>
  <si>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</si>
  <si>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</si>
  <si>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</si>
  <si>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</si>
  <si>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</si>
  <si>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</si>
  <si>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</si>
  <si>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</si>
  <si>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</si>
  <si>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</si>
  <si>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</si>
  <si>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</si>
  <si>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</si>
  <si>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</si>
  <si>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</si>
  <si>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</si>
  <si>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</si>
  <si>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</si>
  <si>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</si>
  <si>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</si>
  <si>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</si>
  <si>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</si>
  <si>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</si>
  <si>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</si>
  <si>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</si>
  <si>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</si>
  <si>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</si>
  <si>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</si>
  <si>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</si>
  <si>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</si>
  <si>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</si>
  <si>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</si>
  <si>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</si>
  <si>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</si>
  <si>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</si>
  <si>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</si>
  <si>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</si>
  <si>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</si>
  <si>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</si>
  <si>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</si>
  <si>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</si>
  <si>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</si>
  <si>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</si>
  <si>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</si>
  <si>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</si>
  <si>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</si>
  <si>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</si>
  <si>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</si>
  <si>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</si>
  <si>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</si>
  <si>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</si>
  <si>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</si>
  <si>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</si>
  <si>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</si>
  <si>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</si>
  <si>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</si>
  <si>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</si>
  <si>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</si>
  <si>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</si>
  <si>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</si>
  <si>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</si>
  <si>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</si>
  <si>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</si>
  <si>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</si>
  <si>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</si>
  <si>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</si>
  <si>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</si>
  <si>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</si>
  <si>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</si>
  <si>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</si>
  <si>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</si>
  <si>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</si>
  <si>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</si>
  <si>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</si>
  <si>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</si>
  <si>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</si>
  <si>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</si>
  <si>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</si>
  <si>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</si>
  <si>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</si>
  <si>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</si>
  <si>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</si>
  <si>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</si>
  <si>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</si>
  <si>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Cape May County Prosecutor’s Office</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</si>
  <si>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</si>
  <si>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</si>
  <si>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</si>
  <si>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</si>
  <si>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</si>
  <si>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</si>
  <si>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</si>
  <si>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</si>
  <si>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</si>
  <si>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</si>
  <si>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</si>
  <si>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</si>
  <si>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</si>
  <si>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</si>
  <si>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</si>
  <si>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</si>
  <si>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</si>
  <si>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</si>
  <si>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</si>
  <si>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</si>
  <si>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</si>
  <si>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</si>
  <si>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</si>
  <si>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</si>
  <si>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</si>
  <si>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</si>
  <si>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</si>
  <si>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</si>
  <si>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</si>
  <si>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</si>
  <si>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</si>
  <si>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</si>
  <si>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</si>
  <si>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</si>
  <si>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</si>
  <si>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</si>
  <si>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</si>
  <si>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</si>
  <si>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</si>
  <si>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</si>
  <si>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</si>
  <si>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</si>
  <si>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</si>
  <si>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</si>
  <si>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</si>
  <si>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</si>
  <si>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</si>
  <si>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</si>
  <si>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</si>
  <si>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</si>
  <si>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</si>
  <si>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</si>
  <si>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</si>
  <si>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</si>
  <si>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</si>
  <si>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</si>
  <si>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</si>
  <si>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</si>
  <si>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</si>
  <si>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</si>
  <si>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</si>
  <si>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</si>
  <si>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</si>
  <si>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</si>
  <si>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</si>
  <si>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</si>
  <si>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</si>
  <si>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</si>
  <si>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</si>
  <si>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</si>
  <si>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</si>
  <si>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</si>
  <si>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</si>
  <si>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</si>
  <si>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</si>
  <si>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</si>
  <si>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</si>
  <si>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</si>
  <si>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</si>
  <si>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</si>
  <si>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</si>
  <si>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</si>
  <si>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</si>
  <si>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</si>
  <si>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</si>
  <si>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</si>
  <si>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</si>
  <si>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</si>
  <si>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</si>
  <si>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</si>
  <si>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</si>
  <si>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</si>
  <si>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</si>
  <si>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</si>
  <si>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</si>
  <si>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</si>
  <si>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</si>
  <si>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</si>
  <si>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</si>
  <si>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</si>
  <si>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</si>
  <si>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</si>
  <si>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</si>
  <si>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</si>
  <si>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</si>
  <si>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</si>
  <si>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</si>
  <si>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</si>
  <si>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</si>
  <si>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</si>
  <si>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</si>
  <si>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</si>
  <si>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</si>
  <si>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</si>
  <si>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</si>
  <si>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</si>
  <si>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</si>
  <si>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</si>
  <si>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</si>
  <si>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</si>
  <si>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</si>
  <si>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</si>
  <si>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</si>
  <si>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</si>
  <si>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</si>
  <si>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</si>
  <si>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</si>
  <si>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</si>
  <si>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</si>
  <si>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</si>
  <si>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</si>
  <si>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</si>
  <si>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</si>
  <si>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</si>
  <si>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</si>
  <si>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</si>
  <si>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</si>
  <si>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</si>
  <si>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</si>
  <si>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</si>
  <si>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</si>
  <si>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</si>
  <si>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</si>
  <si>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</si>
  <si>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</si>
  <si>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</si>
  <si>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</si>
  <si>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</si>
  <si>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</si>
  <si>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</si>
  <si>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</si>
  <si>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</si>
  <si>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</si>
  <si>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</si>
  <si>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</si>
  <si>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</si>
  <si>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</si>
  <si>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</si>
  <si>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</si>
  <si>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</si>
  <si>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</si>
  <si>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</si>
  <si>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</si>
  <si>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</si>
  <si>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</si>
  <si>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</si>
  <si>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</si>
  <si>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</si>
  <si>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</si>
  <si>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</si>
  <si>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</si>
  <si>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</si>
  <si>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</si>
  <si>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</si>
  <si>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</si>
  <si>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</si>
  <si>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</si>
  <si>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</si>
  <si>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</si>
  <si>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</si>
  <si>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</si>
  <si>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</si>
  <si>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</si>
  <si>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</si>
  <si>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</si>
  <si>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</si>
  <si>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</si>
  <si>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</si>
  <si>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</si>
  <si>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</si>
  <si>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</si>
  <si>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</si>
  <si>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William Cox was shot and killed after allegedly making threats against a hostage’s life and pointing a gun toward police.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</si>
  <si>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</si>
  <si>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</si>
  <si>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</si>
  <si>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</si>
  <si>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</si>
  <si>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</si>
  <si>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</si>
  <si>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</si>
  <si>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</si>
  <si>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</si>
  <si>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</si>
  <si>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</si>
  <si>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</si>
  <si>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</si>
  <si>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</si>
  <si>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</si>
  <si>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</si>
  <si>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</si>
  <si>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</si>
  <si>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</si>
  <si>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</si>
  <si>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</si>
  <si>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</si>
  <si>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</si>
  <si>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</si>
  <si>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</si>
  <si>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</si>
  <si>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</si>
  <si>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</si>
  <si>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</si>
  <si>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</si>
  <si>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</si>
  <si>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</si>
  <si>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</si>
  <si>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</si>
  <si>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</si>
  <si>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</si>
  <si>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</si>
  <si>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</si>
  <si>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</si>
  <si>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</si>
  <si>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</si>
  <si>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</si>
  <si>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</si>
  <si>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</si>
  <si>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</si>
  <si>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</si>
  <si>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</si>
  <si>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</si>
  <si>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</si>
  <si>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</si>
  <si>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</si>
  <si>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</si>
  <si>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</si>
  <si>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</si>
  <si>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</si>
  <si>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</si>
  <si>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</si>
  <si>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</si>
  <si>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</si>
  <si>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</si>
  <si>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</si>
  <si>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</si>
  <si>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</si>
  <si>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</si>
  <si>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</si>
  <si>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</si>
  <si>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</si>
  <si>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</si>
  <si>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</si>
  <si>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</si>
  <si>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</si>
  <si>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</si>
  <si>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</si>
  <si>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</si>
  <si>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</si>
  <si>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</si>
  <si>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</si>
  <si>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</si>
  <si>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</si>
  <si>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</si>
  <si>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</si>
  <si>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</si>
  <si>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</si>
  <si>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</si>
  <si>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</si>
  <si>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</si>
  <si>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</si>
  <si>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</si>
  <si>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</si>
  <si>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</si>
  <si>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</si>
  <si>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Justified by internal review</t>
  </si>
  <si>
    <t>https://www.tri-cityherald.com/news/local/article219217875.html</t>
  </si>
  <si>
    <t>Paul Braswell</t>
  </si>
  <si>
    <t>https://www.fatalencounters.org/wp-content/uploads/2018/10/Paul-Braswell.jpg</t>
  </si>
  <si>
    <t>Bergen St and Lyons Ave</t>
  </si>
  <si>
    <t>Newark Police Department, Essex County Sheriff’s Office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</si>
  <si>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</si>
  <si>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</si>
  <si>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</si>
  <si>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</si>
  <si>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</si>
  <si>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</si>
  <si>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</si>
  <si>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</si>
  <si>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</si>
  <si>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</si>
  <si>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</si>
  <si>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</si>
  <si>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</si>
  <si>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</si>
  <si>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</si>
  <si>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</si>
  <si>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</si>
  <si>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</si>
  <si>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</si>
  <si>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</si>
  <si>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</si>
  <si>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</si>
  <si>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</si>
  <si>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</si>
  <si>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</si>
  <si>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</si>
  <si>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</si>
  <si>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</si>
  <si>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</si>
  <si>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</si>
  <si>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</si>
  <si>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</si>
  <si>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</si>
  <si>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</si>
  <si>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</si>
  <si>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</si>
  <si>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</si>
  <si>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</si>
  <si>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</si>
  <si>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</si>
  <si>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</si>
  <si>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</si>
  <si>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</si>
  <si>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</si>
  <si>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</si>
  <si>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</si>
  <si>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</si>
  <si>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</si>
  <si>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</si>
  <si>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</si>
  <si>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</si>
  <si>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</si>
  <si>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</si>
  <si>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</si>
  <si>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</si>
  <si>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</si>
  <si>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</si>
  <si>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</si>
  <si>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</si>
  <si>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</si>
  <si>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</si>
  <si>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</si>
  <si>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</si>
  <si>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</si>
  <si>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</si>
  <si>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</si>
  <si>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</si>
  <si>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</si>
  <si>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</si>
  <si>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</si>
  <si>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</si>
  <si>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</si>
  <si>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</si>
  <si>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</si>
  <si>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</si>
  <si>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</si>
  <si>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</si>
  <si>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</si>
  <si>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</si>
  <si>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</si>
  <si>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</si>
  <si>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</si>
  <si>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</si>
  <si>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</si>
  <si>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</si>
  <si>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</si>
  <si>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</si>
  <si>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</si>
  <si>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</si>
  <si>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</si>
  <si>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</si>
  <si>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</si>
  <si>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</si>
  <si>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</si>
  <si>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</si>
  <si>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</si>
  <si>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</si>
  <si>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</si>
  <si>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</si>
  <si>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</si>
  <si>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</si>
  <si>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</si>
  <si>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</si>
  <si>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</si>
  <si>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</si>
  <si>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</si>
  <si>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</si>
  <si>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</si>
  <si>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</si>
  <si>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</si>
  <si>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Nicolette Green</t>
  </si>
  <si>
    <t>https://www.fatalencounters.org/wp-content/uploads/2018/09/Nicolette-Green.jpg</t>
  </si>
  <si>
    <t>US-76</t>
  </si>
  <si>
    <t>Nichols</t>
  </si>
  <si>
    <t>Horry County Sheriff's Office</t>
  </si>
  <si>
    <t>Nicolette Green, 43, and Wendy Newton, 45, drowned when the deputy-driven van they were riding in was overwhelmed by high waters caused by Hurricane Florence. They were on their way to a mental health facility and were wearing handcuffs. The deputies, Joshua Bishop and Stephen Flood, were not injured.</t>
  </si>
  <si>
    <t>https://www.nytimes.com/2018/09/19/us/women-drown-van-south-carolina-floods.html?partner=rss&amp;emc=rss</t>
  </si>
  <si>
    <t>Wendy Newton</t>
  </si>
  <si>
    <t>https://www.fatalencounters.org/wp-content/uploads/2018/09/WendyNewton.jpg</t>
  </si>
  <si>
    <t>Damon Christopher Gayheart</t>
  </si>
  <si>
    <t>Stephen Romulo Cherry</t>
  </si>
  <si>
    <t>Police responded to reports of a man yelling and acting violently inside a home. Officers saw the man, who appeared to be alone, yelling and breaking items. Police said the man was "bleeding profusely" from cuts on his body, possibly from breaking out windows. Officers called paramedics to the scene because they believed the man "was in an altered state and in need of medical assistance." The man then went outside, where officers tried to detain him. Police said the man would not comply with orders and, during a struggle, the man was tasered and killed.</t>
  </si>
  <si>
    <t>http://www.latimes.com/local/lanow/la-me-ln-long-beach-taser-20180917-story.html</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</si>
  <si>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</si>
  <si>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</si>
  <si>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</si>
  <si>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</si>
  <si>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</si>
  <si>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</si>
  <si>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</si>
  <si>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</si>
  <si>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</si>
  <si>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</si>
  <si>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</si>
  <si>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</si>
  <si>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</si>
  <si>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</si>
  <si>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</si>
  <si>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</si>
  <si>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</si>
  <si>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</si>
  <si>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</si>
  <si>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</si>
  <si>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</si>
  <si>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</si>
  <si>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</si>
  <si>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</si>
  <si>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</si>
  <si>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</si>
  <si>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</si>
  <si>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</si>
  <si>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</si>
  <si>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</si>
  <si>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</si>
  <si>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</si>
  <si>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</si>
  <si>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</si>
  <si>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</si>
  <si>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</si>
  <si>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</si>
  <si>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</si>
  <si>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</si>
  <si>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</si>
  <si>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</si>
  <si>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</si>
  <si>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</si>
  <si>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</si>
  <si>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</si>
  <si>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</si>
  <si>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</si>
  <si>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</si>
  <si>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</si>
  <si>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</si>
  <si>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</si>
  <si>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</si>
  <si>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</si>
  <si>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</si>
  <si>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</si>
  <si>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</si>
  <si>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</si>
  <si>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100 Santa Ana Avenue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</si>
  <si>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</si>
  <si>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</si>
  <si>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</si>
  <si>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</si>
  <si>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</si>
  <si>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</si>
  <si>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</si>
  <si>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</si>
  <si>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</si>
  <si>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</si>
  <si>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</si>
  <si>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</si>
  <si>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</si>
  <si>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</si>
  <si>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</si>
  <si>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</si>
  <si>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</si>
  <si>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</si>
  <si>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</si>
  <si>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</si>
  <si>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</si>
  <si>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</si>
  <si>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</si>
  <si>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</si>
  <si>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</si>
  <si>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</si>
  <si>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J. Scot Alan Widmark</t>
  </si>
  <si>
    <t>306 2nd St S</t>
  </si>
  <si>
    <t>Virginia Police Department, St. Louis County Sheriff’s Office</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</si>
  <si>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</si>
  <si>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</si>
  <si>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</si>
  <si>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</si>
  <si>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Colorado River Indian Tribes Police Department, La Paz County Sheriff’s Office</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</si>
  <si>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</si>
  <si>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</si>
  <si>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</si>
  <si>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</si>
  <si>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</si>
  <si>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</si>
  <si>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</si>
  <si>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</si>
  <si>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</si>
  <si>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</si>
  <si>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</si>
  <si>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</si>
  <si>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</si>
  <si>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</si>
  <si>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</si>
  <si>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</si>
  <si>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</si>
  <si>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</si>
  <si>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</si>
  <si>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</si>
  <si>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</si>
  <si>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</si>
  <si>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</si>
  <si>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</si>
  <si>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</si>
  <si>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</si>
  <si>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</si>
  <si>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</si>
  <si>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</si>
  <si>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</si>
  <si>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</si>
  <si>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</si>
  <si>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Matthew John Lorenzen</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</si>
  <si>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</si>
  <si>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</si>
  <si>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</si>
  <si>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</si>
  <si>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</si>
  <si>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</si>
  <si>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</si>
  <si>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</si>
  <si>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</si>
  <si>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</si>
  <si>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</si>
  <si>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</si>
  <si>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</si>
  <si>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</si>
  <si>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</si>
  <si>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</si>
  <si>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</si>
  <si>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</si>
  <si>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</si>
  <si>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</si>
  <si>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</si>
  <si>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</si>
  <si>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</si>
  <si>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</si>
  <si>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</si>
  <si>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</si>
  <si>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</si>
  <si>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</si>
  <si>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</si>
  <si>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</si>
  <si>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</si>
  <si>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</si>
  <si>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</si>
  <si>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</si>
  <si>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</si>
  <si>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</si>
  <si>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</si>
  <si>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</si>
  <si>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</si>
  <si>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</si>
  <si>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</si>
  <si>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</si>
  <si>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</si>
  <si>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</si>
  <si>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</si>
  <si>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</si>
  <si>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</si>
  <si>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</si>
  <si>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</si>
  <si>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</si>
  <si>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</si>
  <si>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</si>
  <si>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</si>
  <si>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</si>
  <si>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</si>
  <si>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</si>
  <si>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</si>
  <si>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</si>
  <si>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</si>
  <si>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</si>
  <si>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</si>
  <si>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</si>
  <si>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</si>
  <si>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</si>
  <si>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</si>
  <si>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</si>
  <si>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</si>
  <si>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</si>
  <si>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</si>
  <si>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</si>
  <si>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</si>
  <si>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</si>
  <si>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</si>
  <si>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</si>
  <si>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</si>
  <si>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</si>
  <si>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</si>
  <si>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</si>
  <si>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</si>
  <si>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</si>
  <si>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</si>
  <si>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Jason Paul O’Bannon</t>
  </si>
  <si>
    <t>https://www.fatalencounters.org/wp-content/uploads/2018/12/Jason-Paul-OBannon.jpg</t>
  </si>
  <si>
    <t>2241 Kelso Way</t>
  </si>
  <si>
    <t>Nye County Sheriff’s Office</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</si>
  <si>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</si>
  <si>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</si>
  <si>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</si>
  <si>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</si>
  <si>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</si>
  <si>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</si>
  <si>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</si>
  <si>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</si>
  <si>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</si>
  <si>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</si>
  <si>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</si>
  <si>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</si>
  <si>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</si>
  <si>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</si>
  <si>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</si>
  <si>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</si>
  <si>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</si>
  <si>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</si>
  <si>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</si>
  <si>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</si>
  <si>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</si>
  <si>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</si>
  <si>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</si>
  <si>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</si>
  <si>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</si>
  <si>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</si>
  <si>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</si>
  <si>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</si>
  <si>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</si>
  <si>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</si>
  <si>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</si>
  <si>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</si>
  <si>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</si>
  <si>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</si>
  <si>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</si>
  <si>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</si>
  <si>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</si>
  <si>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</si>
  <si>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</si>
  <si>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</si>
  <si>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</si>
  <si>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</si>
  <si>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</si>
  <si>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</si>
  <si>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</si>
  <si>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</si>
  <si>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</si>
  <si>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</si>
  <si>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</si>
  <si>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</si>
  <si>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</si>
  <si>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</si>
  <si>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</si>
  <si>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</si>
  <si>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</si>
  <si>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</si>
  <si>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</si>
  <si>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</si>
  <si>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</si>
  <si>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</si>
  <si>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</si>
  <si>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</si>
  <si>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</si>
  <si>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</si>
  <si>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</si>
  <si>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</si>
  <si>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</si>
  <si>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</si>
  <si>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</si>
  <si>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</si>
  <si>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</si>
  <si>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</si>
  <si>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</si>
  <si>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</si>
  <si>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</si>
  <si>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</si>
  <si>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</si>
  <si>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</si>
  <si>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</si>
  <si>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</si>
  <si>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Pope County Sheriff’s Office</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</si>
  <si>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</si>
  <si>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</si>
  <si>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</si>
  <si>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</si>
  <si>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</si>
  <si>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</si>
  <si>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</si>
  <si>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</si>
  <si>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</si>
  <si>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</si>
  <si>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</si>
  <si>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</si>
  <si>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</si>
  <si>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</si>
  <si>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</si>
  <si>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</si>
  <si>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</si>
  <si>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</si>
  <si>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</si>
  <si>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</si>
  <si>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</si>
  <si>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</si>
  <si>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</si>
  <si>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</si>
  <si>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</si>
  <si>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</si>
  <si>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</si>
  <si>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</si>
  <si>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</si>
  <si>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</si>
  <si>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</si>
  <si>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</si>
  <si>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</si>
  <si>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</si>
  <si>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</si>
  <si>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</si>
  <si>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</si>
  <si>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</si>
  <si>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</si>
  <si>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</si>
  <si>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</si>
  <si>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</si>
  <si>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</si>
  <si>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</si>
  <si>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</si>
  <si>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</si>
  <si>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</si>
  <si>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</si>
  <si>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</si>
  <si>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</si>
  <si>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</si>
  <si>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</si>
  <si>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</si>
  <si>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</si>
  <si>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</si>
  <si>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</si>
  <si>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</si>
  <si>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</si>
  <si>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</si>
  <si>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</si>
  <si>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</si>
  <si>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</si>
  <si>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</si>
  <si>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</si>
  <si>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</si>
  <si>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</si>
  <si>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</si>
  <si>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</si>
  <si>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</si>
  <si>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</si>
  <si>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</si>
  <si>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</si>
  <si>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</si>
  <si>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</si>
  <si>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</si>
  <si>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</si>
  <si>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</si>
  <si>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</si>
  <si>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</si>
  <si>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</si>
  <si>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</si>
  <si>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</si>
  <si>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</si>
  <si>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</si>
  <si>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</si>
  <si>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</si>
  <si>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</si>
  <si>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</si>
  <si>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</si>
  <si>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</si>
  <si>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</si>
  <si>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</si>
  <si>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</si>
  <si>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</si>
  <si>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</si>
  <si>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</si>
  <si>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</si>
  <si>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</si>
  <si>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</si>
  <si>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</si>
  <si>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</si>
  <si>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</si>
  <si>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Jeremy Lawrence</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</si>
  <si>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</si>
  <si>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</si>
  <si>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</si>
  <si>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</si>
  <si>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</si>
  <si>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</si>
  <si>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</si>
  <si>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</si>
  <si>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</si>
  <si>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</si>
  <si>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</si>
  <si>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</si>
  <si>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</si>
  <si>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</si>
  <si>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</si>
  <si>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</si>
  <si>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</si>
  <si>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</si>
  <si>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</si>
  <si>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</si>
  <si>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</si>
  <si>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</si>
  <si>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</si>
  <si>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</si>
  <si>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</si>
  <si>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</si>
  <si>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</si>
  <si>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</si>
  <si>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</si>
  <si>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</si>
  <si>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</si>
  <si>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</si>
  <si>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</si>
  <si>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</si>
  <si>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</si>
  <si>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</si>
  <si>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</si>
  <si>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</si>
  <si>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</si>
  <si>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</si>
  <si>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</si>
  <si>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</si>
  <si>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</si>
  <si>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</si>
  <si>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</si>
  <si>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</si>
  <si>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</si>
  <si>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</si>
  <si>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</si>
  <si>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</si>
  <si>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</si>
  <si>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</si>
  <si>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https://abc7.com/suspect-dies-after-allegedly-pushing-teen-onto-train-tracks/4930384/</t>
  </si>
  <si>
    <t>A man allegedly pushed a child onto train tracks before running. He ran about five blocks up and punched a construction worker in the head. Construction workers and police restrained him, killing him.</t>
  </si>
  <si>
    <t>S Flower St &amp; W 5th St</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</si>
  <si>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</si>
  <si>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</si>
  <si>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</si>
  <si>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</si>
  <si>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</si>
  <si>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</si>
  <si>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</si>
  <si>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</si>
  <si>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</si>
  <si>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</si>
  <si>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</si>
  <si>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</si>
  <si>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</si>
  <si>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</si>
  <si>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</si>
  <si>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</si>
  <si>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</si>
  <si>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</si>
  <si>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</si>
  <si>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</si>
  <si>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</si>
  <si>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</si>
  <si>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</si>
  <si>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</si>
  <si>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</si>
  <si>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</si>
  <si>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</si>
  <si>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</si>
  <si>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</si>
  <si>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</si>
  <si>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</si>
  <si>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</si>
  <si>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</si>
  <si>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</si>
  <si>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</si>
  <si>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</si>
  <si>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</si>
  <si>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</si>
  <si>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</si>
  <si>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</si>
  <si>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</si>
  <si>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</si>
  <si>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</si>
  <si>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</si>
  <si>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</si>
  <si>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</si>
  <si>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</si>
  <si>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</si>
  <si>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</si>
  <si>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</si>
  <si>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</si>
  <si>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</si>
  <si>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</si>
  <si>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</si>
  <si>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</si>
  <si>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</si>
  <si>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https://www.foxnews.com/us/border-patrol-says-guatemalan-boy-8-dies-in-custody</t>
  </si>
  <si>
    <t>An 8-year-old Guatemalan boy died in the custody of U.S. Customs and Border Protection on Christmas. A Border Patrol agent noticed that the child, who was detained while seeking asylum with his father, showed signs of illness. The father and son were taken to a medical center, where the child was initially diagnosed with a common cold. When the boy was evaluated for release, hospital staff found a fever, and he was held for an additional 90 minutes before being released. The boy was given prescriptions for amoxicillin, an antibiotic, and the painkiller ibuprofen. On Monday night, the boy was nauseous and began vomiting and was sent back to the same hospital but died on Tuesday. This incident may be outside of FatalEncounters dataset, which does not include individuals after they've been booked into the jail or prison system. Since the child was applying for asylum in the United States, his incarceration status is uncertain.</t>
  </si>
  <si>
    <t>2669 N Scenic Dr</t>
  </si>
  <si>
    <t>Felipe Alonzo-Gomez</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</si>
  <si>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</si>
  <si>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</si>
  <si>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</si>
  <si>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</si>
  <si>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</si>
  <si>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</si>
  <si>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</si>
  <si>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</si>
  <si>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</si>
  <si>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</si>
  <si>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</si>
  <si>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</si>
  <si>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</si>
  <si>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</si>
  <si>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</si>
  <si>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</si>
  <si>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</si>
  <si>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</si>
  <si>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</si>
  <si>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</si>
  <si>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</si>
  <si>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</si>
  <si>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</si>
  <si>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</si>
  <si>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</si>
  <si>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</si>
  <si>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</si>
  <si>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</si>
  <si>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</si>
  <si>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</si>
  <si>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</si>
  <si>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Shayne Lyons</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</si>
  <si>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</si>
  <si>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</si>
  <si>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</si>
  <si>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</si>
  <si>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</si>
  <si>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</si>
  <si>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</si>
  <si>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</si>
  <si>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</si>
  <si>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</si>
  <si>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</si>
  <si>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</si>
  <si>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</si>
  <si>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</si>
  <si>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</si>
  <si>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</si>
  <si>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</si>
  <si>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</si>
  <si>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</si>
  <si>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</si>
  <si>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</si>
  <si>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</si>
  <si>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</si>
  <si>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</si>
  <si>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</si>
  <si>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</si>
  <si>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</si>
  <si>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</si>
  <si>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</si>
  <si>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 County Sheriff’s Office, Mississippi Bureau of Investigation, Mississippi Highway Patrol</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</si>
  <si>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</si>
  <si>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</si>
  <si>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</si>
  <si>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</si>
  <si>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</si>
  <si>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</si>
  <si>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</si>
  <si>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</si>
  <si>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</si>
  <si>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</si>
  <si>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</si>
  <si>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</si>
  <si>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</si>
  <si>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</si>
  <si>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</si>
  <si>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</si>
  <si>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</si>
  <si>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</si>
  <si>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Kerry D. Blake Jr.</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</si>
  <si>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</si>
  <si>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</si>
  <si>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</si>
  <si>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</si>
  <si>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</si>
  <si>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</si>
  <si>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</si>
  <si>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</si>
  <si>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</si>
  <si>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</si>
  <si>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Webster County Sheriff’s Office</t>
  </si>
  <si>
    <t>IA-175 and Oak Ave</t>
  </si>
  <si>
    <t>https://wgxa.tv/news/local/dekalb-co-new-years-eve-officer-involved-shooting?fbclid=IwAR1-8_-p_ZYMSw0h74SBChUiQGaIRGThjXhfT0roE2Dp-UuiAL_i74a2rXk</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</si>
  <si>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</si>
  <si>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</si>
  <si>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</si>
  <si>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</si>
  <si>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</si>
  <si>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</si>
  <si>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</si>
  <si>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Jesus Manuel Ramos</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</si>
  <si>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</si>
  <si>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</si>
  <si>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</si>
  <si>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</si>
  <si>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</si>
  <si>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</si>
  <si>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</si>
  <si>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</si>
  <si>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</si>
  <si>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</si>
  <si>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</si>
  <si>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</si>
  <si>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</si>
  <si>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</si>
  <si>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</si>
  <si>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</si>
  <si>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</si>
  <si>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</si>
  <si>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</si>
  <si>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</si>
  <si>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</si>
  <si>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</si>
  <si>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</si>
  <si>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</si>
  <si>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</si>
  <si>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</si>
  <si>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</si>
  <si>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</si>
  <si>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</si>
  <si>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</si>
  <si>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</si>
  <si>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</si>
  <si>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</si>
  <si>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</si>
  <si>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</si>
  <si>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</si>
  <si>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</si>
  <si>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</si>
  <si>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Newark DE Police Department</t>
  </si>
  <si>
    <t>Norfolk NE Police Department</t>
  </si>
  <si>
    <t>Rochester NH Police Department</t>
  </si>
  <si>
    <t>Stockton IL Police Department</t>
  </si>
  <si>
    <t>Black People Killed by Police (1/1/2013-12/31/2018)</t>
  </si>
  <si>
    <t>Hispanic People Killed by Police (1/1/2013-12/31/2018)</t>
  </si>
  <si>
    <t>Native American People Killed by Police (1/1/2013-12/31/2018)</t>
  </si>
  <si>
    <t>Asian People Killed by Police (1/1/2013-12/31/2018)</t>
  </si>
  <si>
    <t>Pacific Islanders Killed by Police (1/1/2013-12/31/2018)</t>
  </si>
  <si>
    <t>White People Killed by Police (1/1/2013-12/31/2018)</t>
  </si>
  <si>
    <t>Unknown Race People Killed by Police (1/1/2013-12/31/2018)</t>
  </si>
  <si>
    <t>Data from 1/1/13 - 12/31/18</t>
  </si>
  <si>
    <t># Hispanic people killed</t>
  </si>
  <si>
    <t># Native American people killed</t>
  </si>
  <si>
    <t># Asian people killed</t>
  </si>
  <si>
    <t># Pacific Islanders killed</t>
  </si>
  <si>
    <t># White people killed</t>
  </si>
  <si>
    <t># Unknown Race people killed</t>
  </si>
  <si>
    <t>Black Men Killed by Police (1/1/2013-12/31/2017)</t>
  </si>
  <si>
    <t>All People Killed by Police (1/1/2013-12/31/2018)</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</si>
  <si>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</si>
  <si>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</si>
  <si>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</si>
  <si>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</si>
  <si>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</si>
  <si>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</si>
  <si>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</si>
  <si>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</si>
  <si>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Charged, Convicted, Sentenced to 2-7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</si>
</sst>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5"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1F497D"/>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s>
  <fills count="6">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85">
    <xf numFmtId="0" fontId="0" fillId="0" borderId="0" xfId="0" applyFont="1" applyAlignment="1"/>
    <xf numFmtId="0" fontId="2" fillId="0" borderId="0" xfId="0" applyFont="1" applyFill="1" applyBorder="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2"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0" fontId="3" fillId="0" borderId="0" xfId="0" applyFont="1" applyFill="1"/>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166" fontId="0" fillId="5" borderId="0" xfId="0" applyNumberFormat="1" applyFont="1" applyFill="1" applyAlignment="1"/>
    <xf numFmtId="0" fontId="0" fillId="5" borderId="0" xfId="0" applyFont="1" applyFill="1" applyAlignment="1"/>
    <xf numFmtId="0" fontId="2" fillId="0" borderId="0" xfId="0" applyFont="1" applyFill="1" applyAlignment="1"/>
    <xf numFmtId="0" fontId="4" fillId="0" borderId="0" xfId="0" applyFont="1"/>
    <xf numFmtId="0" fontId="11" fillId="0" borderId="0" xfId="0" applyFont="1"/>
    <xf numFmtId="14" fontId="11" fillId="0" borderId="0" xfId="0" applyNumberFormat="1" applyFont="1"/>
    <xf numFmtId="0" fontId="10" fillId="0" borderId="0" xfId="469"/>
    <xf numFmtId="0" fontId="12" fillId="0" borderId="0" xfId="0" applyFont="1"/>
    <xf numFmtId="0" fontId="2" fillId="0" borderId="0" xfId="0" applyFont="1"/>
    <xf numFmtId="14" fontId="2" fillId="0" borderId="0" xfId="0" applyNumberFormat="1" applyFont="1"/>
    <xf numFmtId="0" fontId="13" fillId="0" borderId="0" xfId="0" applyFont="1"/>
    <xf numFmtId="0" fontId="4" fillId="0" borderId="0" xfId="0" applyFont="1" applyAlignment="1"/>
    <xf numFmtId="0" fontId="10" fillId="0" borderId="0" xfId="469" applyFont="1" applyAlignment="1"/>
    <xf numFmtId="14" fontId="4" fillId="0" borderId="0" xfId="0" applyNumberFormat="1" applyFont="1" applyAlignment="1"/>
    <xf numFmtId="18" fontId="4" fillId="0" borderId="0" xfId="0" applyNumberFormat="1" applyFont="1" applyAlignment="1"/>
    <xf numFmtId="0" fontId="12" fillId="0" borderId="0" xfId="0" applyFont="1" applyAlignment="1"/>
    <xf numFmtId="14" fontId="4" fillId="0" borderId="0" xfId="0" applyNumberFormat="1" applyFont="1"/>
    <xf numFmtId="0" fontId="14" fillId="0" borderId="0" xfId="0" applyFont="1"/>
    <xf numFmtId="0" fontId="4" fillId="0" borderId="0" xfId="0" applyFont="1" applyFill="1" applyBorder="1" applyAlignment="1"/>
    <xf numFmtId="0" fontId="10" fillId="0" borderId="0" xfId="469" applyFont="1"/>
    <xf numFmtId="0" fontId="4" fillId="0" borderId="0" xfId="0" applyFont="1" applyFill="1" applyAlignment="1"/>
    <xf numFmtId="0" fontId="15" fillId="0" borderId="0" xfId="0" applyFont="1" applyAlignment="1"/>
    <xf numFmtId="19" fontId="4" fillId="0" borderId="0" xfId="0" applyNumberFormat="1" applyFont="1" applyAlignment="1"/>
    <xf numFmtId="20" fontId="4" fillId="0" borderId="0" xfId="0" applyNumberFormat="1"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xf numFmtId="0" fontId="22" fillId="0" borderId="0" xfId="0" applyFont="1" applyAlignment="1"/>
    <xf numFmtId="0" fontId="23" fillId="0" borderId="0" xfId="0" applyFont="1" applyAlignment="1"/>
    <xf numFmtId="14" fontId="12" fillId="0" borderId="0" xfId="0" applyNumberFormat="1" applyFont="1"/>
    <xf numFmtId="0" fontId="10" fillId="0" borderId="0" xfId="469" applyAlignment="1"/>
    <xf numFmtId="0" fontId="24" fillId="0" borderId="0" xfId="0" applyFont="1"/>
    <xf numFmtId="3" fontId="3" fillId="0" borderId="1" xfId="0" applyNumberFormat="1" applyFont="1" applyBorder="1" applyAlignment="1">
      <alignment vertical="top"/>
    </xf>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2311</xdr:row>
      <xdr:rowOff>0</xdr:rowOff>
    </xdr:from>
    <xdr:to>
      <xdr:col>9</xdr:col>
      <xdr:colOff>1104900</xdr:colOff>
      <xdr:row>2311</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wral.com/clinton-police-shoot-armed-man-in-burger-king-parking-lot/15737165/" TargetMode="External"/><Relationship Id="rId3182" Type="http://schemas.openxmlformats.org/officeDocument/2006/relationships/hyperlink" Target="http://www.yourcentralvalley.com/news/breaking-16-year-old-involved-in-officer-involved-shooting-dies/696949563" TargetMode="External"/><Relationship Id="rId4233" Type="http://schemas.openxmlformats.org/officeDocument/2006/relationships/hyperlink" Target="http://www.fatalencounters.org/wp-content/uploads/2013/10/Todd-A.-Stone.png" TargetMode="External"/><Relationship Id="rId3999" Type="http://schemas.openxmlformats.org/officeDocument/2006/relationships/hyperlink" Target="http://www.cleveland.com/metro/index.ssf/2017/10/cleveland_police_officer_kills.html" TargetMode="External"/><Relationship Id="rId4300" Type="http://schemas.openxmlformats.org/officeDocument/2006/relationships/hyperlink" Target="https://www.gannett-cdn.com/-mm-/b7b89e03fb833d4b0f3e59948a4a5c006db40311/c=0-244-1970-1725&amp;r=x404&amp;c=534x401/local/-/media/2018/01/02/TXGroup/Wichita/636505078121697276-Heath-Hodges.jpg" TargetMode="External"/><Relationship Id="rId170" Type="http://schemas.openxmlformats.org/officeDocument/2006/relationships/hyperlink" Target="http://www.nj.com/sussex-county/index.ssf/2015/06/man_killed_in_sussex_county_police_shooting_authorities_say.html" TargetMode="External"/><Relationship Id="rId5074" Type="http://schemas.openxmlformats.org/officeDocument/2006/relationships/hyperlink" Target="https://www.fatalencounters.org/wp-content/uploads/2018/06/antwon-rose.jpg" TargetMode="External"/><Relationship Id="rId987" Type="http://schemas.openxmlformats.org/officeDocument/2006/relationships/hyperlink" Target="http://www.redding.com/news/local-news/happy-valley-road-closing-in-search-for-armed-suspect" TargetMode="External"/><Relationship Id="rId2668" Type="http://schemas.openxmlformats.org/officeDocument/2006/relationships/hyperlink" Target="http://www.wusa9.com/news/local/dc/man-seriously-injured-in-dc-officer-involved-shooting/377904065" TargetMode="External"/><Relationship Id="rId3719" Type="http://schemas.openxmlformats.org/officeDocument/2006/relationships/hyperlink" Target="https://www.reviewjournal.com/crime/shootings/las-vegas-police-shoot-kill-man-armed-with-axes/" TargetMode="External"/><Relationship Id="rId4090" Type="http://schemas.openxmlformats.org/officeDocument/2006/relationships/hyperlink" Target="http://wpri.com/2017/11/13/one-person-in-custody-following-early-morning-hospital-disturbance/" TargetMode="External"/><Relationship Id="rId1684" Type="http://schemas.openxmlformats.org/officeDocument/2006/relationships/hyperlink" Target="http://www.courierpress.com/news/crime/coroners-office-called-to-hospital-after-police-chase-on-morgan-ave-2e2094d7-fd5e-625a-e053-0100007f-372184521.html" TargetMode="External"/><Relationship Id="rId2735" Type="http://schemas.openxmlformats.org/officeDocument/2006/relationships/hyperlink" Target="http://katv.com/news/local/victims-trooper-involved-in-hot-springs-fatal-wreck-identified" TargetMode="External"/><Relationship Id="rId5141" Type="http://schemas.openxmlformats.org/officeDocument/2006/relationships/hyperlink" Target="https://fox4kc.com/2018/07/01/police-investigating-officer-involved-shooting-in-grandview/" TargetMode="External"/><Relationship Id="rId707" Type="http://schemas.openxmlformats.org/officeDocument/2006/relationships/hyperlink" Target="http://www.wfaa.com/story/news/local/dallas-county/2015/11/28/police-kill-suspect-seagoville/76491256/" TargetMode="External"/><Relationship Id="rId1337" Type="http://schemas.openxmlformats.org/officeDocument/2006/relationships/hyperlink" Target="http://content.wfaa.com/photo/2016/03/07/mark-minnick_1457373452280_894376_ver1.0.jpg" TargetMode="External"/><Relationship Id="rId1751" Type="http://schemas.openxmlformats.org/officeDocument/2006/relationships/hyperlink" Target="http://www.fatalencounters.org/wp-content/uploads/2013/10/Mondragon.jpg" TargetMode="External"/><Relationship Id="rId2802" Type="http://schemas.openxmlformats.org/officeDocument/2006/relationships/hyperlink" Target="http://gephardtdaily.com/local/man-killed-in-officer-involved-shooting-in-downtown-salt-lake-city/" TargetMode="External"/><Relationship Id="rId43" Type="http://schemas.openxmlformats.org/officeDocument/2006/relationships/hyperlink" Target="http://www.sbsun.com/general-news/20150718/sheriffs-deputies-shoot-kill-highland-man-in-needles" TargetMode="External"/><Relationship Id="rId1404" Type="http://schemas.openxmlformats.org/officeDocument/2006/relationships/hyperlink" Target="http://www.ledger-enquirer.com/news/local/crime/article57379388.html" TargetMode="External"/><Relationship Id="rId3576" Type="http://schemas.openxmlformats.org/officeDocument/2006/relationships/hyperlink" Target="http://www.kwwl.com/story/35905367/2017/07/17/state-patrol-one-person-dead-in-west-union-crash-involving-police-officer" TargetMode="External"/><Relationship Id="rId4627" Type="http://schemas.openxmlformats.org/officeDocument/2006/relationships/hyperlink" Target="http://www.kron4.com/news/bay-area/report-officers-respond-to-shooting-in-oakland/1030346287" TargetMode="External"/><Relationship Id="rId4974" Type="http://schemas.openxmlformats.org/officeDocument/2006/relationships/hyperlink" Target="http://www.everythinglubbock.com/news/local-news/man-dies-in-police-custody-lpd-makes-public-statement/1199278404" TargetMode="External"/><Relationship Id="rId497" Type="http://schemas.openxmlformats.org/officeDocument/2006/relationships/hyperlink" Target="http://www.wrhi.com/2014/04/officer-involved-shooting-in-york-county-leaves-one-man-dead-91986" TargetMode="External"/><Relationship Id="rId2178" Type="http://schemas.openxmlformats.org/officeDocument/2006/relationships/hyperlink" Target="http://www.fatalencounters.org/wp-content/uploads/2013/10/Joseph-Nathaniel-Weber.png" TargetMode="External"/><Relationship Id="rId3229" Type="http://schemas.openxmlformats.org/officeDocument/2006/relationships/hyperlink" Target="http://www.kktv.com/content/news/Police-shoot-kill-man-who-was-allegedly-threatening-officers-with-car-412821563.html" TargetMode="External"/><Relationship Id="rId3990" Type="http://schemas.openxmlformats.org/officeDocument/2006/relationships/hyperlink" Target="http://www.wdrb.com/story/36664711/ksp-investigating-shelbyville-officer-who-shot-and-killed-woman" TargetMode="External"/><Relationship Id="rId1194" Type="http://schemas.openxmlformats.org/officeDocument/2006/relationships/hyperlink" Target="http://assets.dnainfo.com/generated/photo/2015/08/garland-tyree-1439558833.jpg/extralarge.jpg" TargetMode="External"/><Relationship Id="rId2592" Type="http://schemas.openxmlformats.org/officeDocument/2006/relationships/hyperlink" Target="http://baltimore.cbslocal.com/2016/12/13/police-involved-shooting-near-coppin-state/" TargetMode="External"/><Relationship Id="rId3643" Type="http://schemas.openxmlformats.org/officeDocument/2006/relationships/hyperlink" Target="http://www.necn.com/news/new-england/Police-Involved-Shooting-Under-Investigation-in-NH-428226253.html" TargetMode="External"/><Relationship Id="rId217" Type="http://schemas.openxmlformats.org/officeDocument/2006/relationships/hyperlink" Target="http://www.localsyr.com/story/d/story/authorities-investigating-fatal-officer-involved-s/67882/io8DUgiTsEG_yMWZyCVbHw" TargetMode="External"/><Relationship Id="rId564" Type="http://schemas.openxmlformats.org/officeDocument/2006/relationships/hyperlink" Target="http://www.denverpost.com/breakingnews/ci_24147149/police-fatally-shoot-denver-bank-robbery-suspect" TargetMode="External"/><Relationship Id="rId2245" Type="http://schemas.openxmlformats.org/officeDocument/2006/relationships/hyperlink" Target="http://www.cbsnews.com/news/police-officer-clint-corvinus-killed-by-joseph-moreno-alamogordo-new-mexico/" TargetMode="External"/><Relationship Id="rId3710" Type="http://schemas.openxmlformats.org/officeDocument/2006/relationships/hyperlink" Target="http://www.fatalencounters.org/wp-content/uploads/2013/10/Scott-Bloomfield.png" TargetMode="External"/><Relationship Id="rId631" Type="http://schemas.openxmlformats.org/officeDocument/2006/relationships/hyperlink" Target="http://www.killedbypolice.net/victims/150956.jpg" TargetMode="External"/><Relationship Id="rId1261" Type="http://schemas.openxmlformats.org/officeDocument/2006/relationships/hyperlink" Target="http://www.richmond.com/news/local/chesterfield/article_c725c915-9977-5246-be48-5a2b51f13953.html" TargetMode="External"/><Relationship Id="rId2312" Type="http://schemas.openxmlformats.org/officeDocument/2006/relationships/hyperlink" Target="http://www.journalgazette.net/news/local/police-fire/Man-with-knife-killed-by-police-15683990" TargetMode="External"/><Relationship Id="rId5468" Type="http://schemas.openxmlformats.org/officeDocument/2006/relationships/hyperlink" Target="https://www.delmarvanow.com/story/news/local/maryland/2018/09/17/man-died-after-attempting-kidnap-child/1333099002/" TargetMode="External"/><Relationship Id="rId5882" Type="http://schemas.openxmlformats.org/officeDocument/2006/relationships/hyperlink" Target="https://www.fatalencounters.org/wp-content/uploads/2018/12/LondynStrawn.jpg" TargetMode="External"/><Relationship Id="rId4484" Type="http://schemas.openxmlformats.org/officeDocument/2006/relationships/hyperlink" Target="http://www.fatalencounters.org/wp-content/uploads/2018/02/Lloyd-Harris-Jr.jpg" TargetMode="External"/><Relationship Id="rId5535" Type="http://schemas.openxmlformats.org/officeDocument/2006/relationships/hyperlink" Target="http://www.unionleader.com/crime/AG-Man-killed-in-encounter-with-police-had-gun-in-his-hand-10012018" TargetMode="External"/><Relationship Id="rId3086" Type="http://schemas.openxmlformats.org/officeDocument/2006/relationships/hyperlink" Target="http://ktla.com/2017/08/18/man-accused-of-fatally-shooting-his-estranged-wife-killed-in-police-shooting-in-montebello/" TargetMode="External"/><Relationship Id="rId4137" Type="http://schemas.openxmlformats.org/officeDocument/2006/relationships/hyperlink" Target="http://www.fatalencounters.org/wp-content/uploads/2013/10/Steve-Steenhard.jpg" TargetMode="External"/><Relationship Id="rId4551" Type="http://schemas.openxmlformats.org/officeDocument/2006/relationships/hyperlink" Target="http://kfor.com/2018/02/26/officer-fatally-shoots-man-with-knife-at-n-w-oklahoma-city-hotel/" TargetMode="External"/><Relationship Id="rId3153" Type="http://schemas.openxmlformats.org/officeDocument/2006/relationships/hyperlink" Target="http://www.fatalencounters.org/wp-content/uploads/2013/10/Antonio-Geraldo-Rodriguez.jpg" TargetMode="External"/><Relationship Id="rId4204" Type="http://schemas.openxmlformats.org/officeDocument/2006/relationships/hyperlink" Target="http://www.delawareonline.com/story/news/crime/2017/12/09/trooper-involved-shooting-kills-16-year-old-dover/937157001/" TargetMode="External"/><Relationship Id="rId5602" Type="http://schemas.openxmlformats.org/officeDocument/2006/relationships/hyperlink" Target="https://www.ajc.com/news/crime--law/breaking-gsp-trooper-shot-bartow-county/FuQG5n48qRhXVCuVzQBcJM/" TargetMode="External"/><Relationship Id="rId141" Type="http://schemas.openxmlformats.org/officeDocument/2006/relationships/hyperlink" Target="http://www.northjersey.com/news/hackensack-man-killed-in-police-involved-shooting-had-knife-officials-say-1.1354435" TargetMode="External"/><Relationship Id="rId3220" Type="http://schemas.openxmlformats.org/officeDocument/2006/relationships/hyperlink" Target="http://www.nydailynews.com/new-york/brooklyn/cops-fire-shots-brooklyn-deli-wounded-article-1.2976505"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statesman.com/news/local/woman-killed-reported-officer-involved-shooting-south-austin-officials-say/Gnoqlah2YhhYZd85J6QnPK/" TargetMode="External"/><Relationship Id="rId5392" Type="http://schemas.openxmlformats.org/officeDocument/2006/relationships/hyperlink" Target="http://www.foxcarolina.com/story/38963824/ccso-woman-shot-killed-after-taking-aim-at-deputies" TargetMode="External"/><Relationship Id="rId958" Type="http://schemas.openxmlformats.org/officeDocument/2006/relationships/hyperlink" Target="http://www.thecalifornian.com/story/news/my-safety/2015/10/14/officer-involved-shooting-breaks-out-seaside/73954434/" TargetMode="External"/><Relationship Id="rId1588" Type="http://schemas.openxmlformats.org/officeDocument/2006/relationships/hyperlink" Target="http://www.stltoday.com/news/local/crime-and-courts/man-fleeing-from-stolen-car-shot-by-st-louis-police/article_e0d7645c-8d67-5335-b84e-678f5b4689c7.html" TargetMode="External"/><Relationship Id="rId2639" Type="http://schemas.openxmlformats.org/officeDocument/2006/relationships/hyperlink" Target="http://newyork.cbslocal.com/2015/05/06/nj-turnpike-pedestrians-killed-police-car/" TargetMode="External"/><Relationship Id="rId5045" Type="http://schemas.openxmlformats.org/officeDocument/2006/relationships/hyperlink" Target="http://local12.com/news/local/suspect-in-two-butler-county-murders-and-a-standoff-identified" TargetMode="External"/><Relationship Id="rId1655" Type="http://schemas.openxmlformats.org/officeDocument/2006/relationships/hyperlink" Target="http://krcgtv.com/news/local/police-lees-summit-officer-shoots-kills-man-with-knife" TargetMode="External"/><Relationship Id="rId2706" Type="http://schemas.openxmlformats.org/officeDocument/2006/relationships/hyperlink" Target="http://www.houmatoday.com/news/20160405/state-police-trooper-shoots-driver-during-confrontation-in-raceland" TargetMode="External"/><Relationship Id="rId4061" Type="http://schemas.openxmlformats.org/officeDocument/2006/relationships/hyperlink" Target="http://www.lasvegasnow.com/news/metro-officers-shoot-kill-man-following-standoff/852787779" TargetMode="External"/><Relationship Id="rId5112" Type="http://schemas.openxmlformats.org/officeDocument/2006/relationships/hyperlink" Target="https://www.fatalencounters.org/wp-content/uploads/2018/07/Joey-Lewis-Bronson.jpg" TargetMode="External"/><Relationship Id="rId1308" Type="http://schemas.openxmlformats.org/officeDocument/2006/relationships/hyperlink" Target="http://media2.kjrh.com/photo/2016/02/04/neuman_1454602954724_31350671_ver1.0_640_480.jpg" TargetMode="External"/><Relationship Id="rId1722" Type="http://schemas.openxmlformats.org/officeDocument/2006/relationships/hyperlink" Target="http://www.ozarksfirst.com/news/trooper-shoots-kills-suspected-armed-man-after-altercation" TargetMode="External"/><Relationship Id="rId4878" Type="http://schemas.openxmlformats.org/officeDocument/2006/relationships/hyperlink" Target="http://www.fatalencounters.org/wp-content/uploads/2018/05/Christopher-Wolfe.jpg" TargetMode="External"/><Relationship Id="rId5929" Type="http://schemas.openxmlformats.org/officeDocument/2006/relationships/hyperlink" Target="https://www.kcrg.com/content/news/Suspect-killed-after-chase-shootout-with-law-enforcement-503760481.html?fbclid=IwAR0bkR7BjCBpCJtwVKIpU5MERkRa9ONAMblxjLpH_bdqZlDz5xDeLOnTm9I"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orlandosentinel.com/news/breaking-news/os-deputy-involved-shooting-deland-lake-county-20170204-story.html" TargetMode="External"/><Relationship Id="rId4945" Type="http://schemas.openxmlformats.org/officeDocument/2006/relationships/hyperlink" Target="https://www.recordcourier.com/news/breaking-report-of-officer-involved-shooting-in-sunridge/" TargetMode="External"/><Relationship Id="rId2496" Type="http://schemas.openxmlformats.org/officeDocument/2006/relationships/hyperlink" Target="http://www.fatalencounters.org/wp-content/uploads/2013/10/Kajuan-Raye.jpg" TargetMode="External"/><Relationship Id="rId3547" Type="http://schemas.openxmlformats.org/officeDocument/2006/relationships/hyperlink" Target="http://www.tcpalm.com/story/news/crime/indian-river-county/2017/07/27/officials-scene-incident-south-vero-beach/515105001/" TargetMode="External"/><Relationship Id="rId3961" Type="http://schemas.openxmlformats.org/officeDocument/2006/relationships/hyperlink" Target="http://www.fatalencounters.org/wp-content/uploads/2013/10/DeAndre-Bethea.jpg" TargetMode="External"/><Relationship Id="rId468" Type="http://schemas.openxmlformats.org/officeDocument/2006/relationships/hyperlink" Target="http://www.wyff4.com/news/dispatchers-deputyinvolved-shooting-under-investigation-at-gas-station/26282954" TargetMode="External"/><Relationship Id="rId882" Type="http://schemas.openxmlformats.org/officeDocument/2006/relationships/hyperlink" Target="http://ktla.com/2015/09/11/suspected-carjacker-fatally-shot-by-deputies-after-taking-hostages-at-downey-restaurant-authorities/" TargetMode="External"/><Relationship Id="rId1098" Type="http://schemas.openxmlformats.org/officeDocument/2006/relationships/hyperlink" Target="http://www.indystar.com/story/news/crime/2015/04/12/officer-involved-shooting-reported-indys-eastside/25678213/" TargetMode="External"/><Relationship Id="rId2149" Type="http://schemas.openxmlformats.org/officeDocument/2006/relationships/hyperlink" Target="http://www.fatalencounters.org/wp-content/uploads/2013/10/Ruben.jpg" TargetMode="External"/><Relationship Id="rId2563" Type="http://schemas.openxmlformats.org/officeDocument/2006/relationships/hyperlink" Target="http://www.fatalencounters.org/wp-content/uploads/2013/10/Murray2.jpg" TargetMode="External"/><Relationship Id="rId3614" Type="http://schemas.openxmlformats.org/officeDocument/2006/relationships/hyperlink" Target="http://wtkr.com/2017/07/03/norfolk-police-officer-shot-suspect-killed-in-ocean-view-shooting/" TargetMode="External"/><Relationship Id="rId535" Type="http://schemas.openxmlformats.org/officeDocument/2006/relationships/hyperlink" Target="http://www.ivpressonline.com/news/local/one-suspect-dead-in-el-centro-shooting/article_8fb45b2a-8a44-11e3-8222-001a4bcf6878.html" TargetMode="External"/><Relationship Id="rId1165" Type="http://schemas.openxmlformats.org/officeDocument/2006/relationships/hyperlink" Target="http://www.wltx.com/story/news/2015/11/17/overnight-officer-involved-shooting-cayce/75914374/" TargetMode="External"/><Relationship Id="rId2216" Type="http://schemas.openxmlformats.org/officeDocument/2006/relationships/hyperlink" Target="http://www.fatalencounters.org/wp-content/uploads/2013/10/Alfred-Toe.jpg" TargetMode="External"/><Relationship Id="rId2630" Type="http://schemas.openxmlformats.org/officeDocument/2006/relationships/hyperlink" Target="http://www.wesh.com/news/fhp-investigating-fatal-crash-in-casselberry/36003338" TargetMode="External"/><Relationship Id="rId5786" Type="http://schemas.openxmlformats.org/officeDocument/2006/relationships/hyperlink" Target="https://www.fatalencounters.org/wp-content/uploads/2018/12/Jarvis-Randall.jpg" TargetMode="External"/><Relationship Id="rId602" Type="http://schemas.openxmlformats.org/officeDocument/2006/relationships/hyperlink" Target="http://www.wrdw.com/home/headlines/Deputies-respond-to-reports-of-a-shooting-at-Fox-Trace-189340421.html" TargetMode="External"/><Relationship Id="rId1232" Type="http://schemas.openxmlformats.org/officeDocument/2006/relationships/hyperlink" Target="http://www.wusa9.com/story/news/local/maryland/2015/08/15/suspect-shot-police-after-struggle-over-officers-gun/31772861/" TargetMode="External"/><Relationship Id="rId4388" Type="http://schemas.openxmlformats.org/officeDocument/2006/relationships/hyperlink" Target="http://www.wisn.com/article/racine-police-investigate-shooting-at-14th-street-park-avenue/15349537" TargetMode="External"/><Relationship Id="rId5439" Type="http://schemas.openxmlformats.org/officeDocument/2006/relationships/hyperlink" Target="https://deltadailynews.com/suspect-killed-by-greenville-police-identified/" TargetMode="External"/><Relationship Id="rId5853" Type="http://schemas.openxmlformats.org/officeDocument/2006/relationships/hyperlink" Target="https://www.dailybulletin.com/2018/12/13/man-hospitalized-after-being-shot-by-upland-police/" TargetMode="External"/><Relationship Id="rId3057" Type="http://schemas.openxmlformats.org/officeDocument/2006/relationships/hyperlink" Target="http://www.nydailynews.com/new-york/brooklyn/knife-wielding-man-shot-wounded-brooklyn-article-1.2933589" TargetMode="External"/><Relationship Id="rId4108" Type="http://schemas.openxmlformats.org/officeDocument/2006/relationships/hyperlink" Target="https://www.abqjournal.com/1094256/bcso-deputies-involved-in-shooting-on-coors-near-hanover.html" TargetMode="External"/><Relationship Id="rId4455" Type="http://schemas.openxmlformats.org/officeDocument/2006/relationships/hyperlink" Target="http://www.chron.com/houston/article/Police-investigate-officer-involved-shooting-in-12543125.php" TargetMode="External"/><Relationship Id="rId5506" Type="http://schemas.openxmlformats.org/officeDocument/2006/relationships/hyperlink" Target="https://www.kolotv.com/content/news/OIS--494100671.html" TargetMode="External"/><Relationship Id="rId5920" Type="http://schemas.openxmlformats.org/officeDocument/2006/relationships/hyperlink" Target="http://www.newspressnow.com/news/local_news/one-seriously-injured-in-officer-involved-shooting/article_10b4efee-d129-57a0-ac94-12ae2462ddf2.html" TargetMode="External"/><Relationship Id="rId3471" Type="http://schemas.openxmlformats.org/officeDocument/2006/relationships/hyperlink" Target="http://www.timesfreepress.com/news/local/story/2017/sep/13/county-investigates-sixth-officer-involved-sh/448737/" TargetMode="External"/><Relationship Id="rId4522" Type="http://schemas.openxmlformats.org/officeDocument/2006/relationships/hyperlink" Target="https://www.clickorlando.com/news/man-believed-to-armed-fatally-shot-by-cocoa-beach-officers-chief-says" TargetMode="External"/><Relationship Id="rId392" Type="http://schemas.openxmlformats.org/officeDocument/2006/relationships/hyperlink" Target="http://www.nydailynews.com/new-york/nyc-crime/police-shoots-kills-man-ax-queens-article-1.1984914" TargetMode="External"/><Relationship Id="rId2073" Type="http://schemas.openxmlformats.org/officeDocument/2006/relationships/hyperlink" Target="http://www.fatalencounters.org/wp-content/uploads/2013/10/Dylan-Liberti.png" TargetMode="External"/><Relationship Id="rId3124" Type="http://schemas.openxmlformats.org/officeDocument/2006/relationships/hyperlink" Target="http://www.fatalencounters.org/wp-content/uploads/2013/10/Titus-Tabotabo-III.jpg" TargetMode="External"/><Relationship Id="rId2140" Type="http://schemas.openxmlformats.org/officeDocument/2006/relationships/hyperlink" Target="http://www.wyff4.com/news/man-in-standoff-with-deputies-officials-say/41121980" TargetMode="External"/><Relationship Id="rId5296" Type="http://schemas.openxmlformats.org/officeDocument/2006/relationships/hyperlink" Target="https://www.krqe.com/news/new-mexico/las-cruces-police-id-man-killed-in-officer-involved-shooting/1349899185" TargetMode="External"/><Relationship Id="rId112" Type="http://schemas.openxmlformats.org/officeDocument/2006/relationships/hyperlink" Target="http://www.gannett-cdn.com/-mm-/9084052019203598504c1c2c8d284ed18b0eeeb0/c=95-0-659-424&amp;r=x404&amp;c=534x401/local/-/media/2015/06/25/KTVB/KTVB/635708443303175916-Allen-Hernandez.jpg" TargetMode="External"/><Relationship Id="rId5363" Type="http://schemas.openxmlformats.org/officeDocument/2006/relationships/hyperlink" Target="https://www.fatalencounters.org/wp-content/uploads/2018/08/ChristopherOkamoto.jpg" TargetMode="External"/><Relationship Id="rId2957" Type="http://schemas.openxmlformats.org/officeDocument/2006/relationships/hyperlink" Target="http://www.fatalencounters.org/wp-content/uploads/2013/10/PatrickGatson.jpg" TargetMode="External"/><Relationship Id="rId5016" Type="http://schemas.openxmlformats.org/officeDocument/2006/relationships/hyperlink" Target="https://www.newsday.com/long-island/crime/police-shooting-merrick-1.19005608" TargetMode="External"/><Relationship Id="rId929" Type="http://schemas.openxmlformats.org/officeDocument/2006/relationships/hyperlink" Target="http://www.montereyherald.com/general-news/20150922/sand-city-shooting-mother-of-dead-suspect-recalls-sons-troubles" TargetMode="External"/><Relationship Id="rId1559" Type="http://schemas.openxmlformats.org/officeDocument/2006/relationships/hyperlink" Target="https://www.washingtonpost.com/local/public-safety/dc-police-officer-involved-in-shooting-in-ne-washington/2016/02/01/236346f6-c8cd-11e5-a7b2-5a2f824b02c9_story.html" TargetMode="External"/><Relationship Id="rId1973" Type="http://schemas.openxmlformats.org/officeDocument/2006/relationships/hyperlink" Target="http://newschannel9.com/news/local/gbi-investigates-officer-involved-shooting-in-bartow-county" TargetMode="External"/><Relationship Id="rId4032" Type="http://schemas.openxmlformats.org/officeDocument/2006/relationships/hyperlink" Target="http://www.fatalencounters.org/wp-content/uploads/2013/10/Jerry-Roach.jpg" TargetMode="External"/><Relationship Id="rId5430" Type="http://schemas.openxmlformats.org/officeDocument/2006/relationships/hyperlink" Target="https://www.kcra.com/article/masked-man-shot-killed-by-sacramento-swat-officers/23006948" TargetMode="External"/><Relationship Id="rId1626" Type="http://schemas.openxmlformats.org/officeDocument/2006/relationships/hyperlink" Target="http://www.startribune.com/bca-man-killed-by-police-while-stabbing-another-man-had-lunged-at-officers/374933131/" TargetMode="External"/><Relationship Id="rId3798" Type="http://schemas.openxmlformats.org/officeDocument/2006/relationships/hyperlink" Target="http://www.krcrtv.com/news/local/shasta/neighbor-recounts-deadly-shooting-involving-an-off-duty-officer/404217203" TargetMode="External"/><Relationship Id="rId4849" Type="http://schemas.openxmlformats.org/officeDocument/2006/relationships/hyperlink" Target="http://www.fatalencounters.org/wp-content/uploads/2018/05/Jese-Paul-Schlegel.jpg" TargetMode="External"/><Relationship Id="rId3865" Type="http://schemas.openxmlformats.org/officeDocument/2006/relationships/hyperlink" Target="http://www.wpsdlocal6.com/story/34518287/deadly-shooting-in-cape-under-investigation" TargetMode="External"/><Relationship Id="rId4916" Type="http://schemas.openxmlformats.org/officeDocument/2006/relationships/hyperlink" Target="http://www.santacruzsentinel.com/general-news/20180514/authorities-driver-shoots-deputy-dies-amid-police-gunfire" TargetMode="External"/><Relationship Id="rId786" Type="http://schemas.openxmlformats.org/officeDocument/2006/relationships/hyperlink" Target="http://bloximages.chicago2.vip.townnews.com/fredericksburg.com/content/tncms/assets/v3/editorial/c/6a/c6a518a6-4a8f-11e5-9867-e704cb5d9455/55db6586f3aca.image.jpg" TargetMode="External"/><Relationship Id="rId2467" Type="http://schemas.openxmlformats.org/officeDocument/2006/relationships/hyperlink" Target="http://www.fatalencounters.org/wp-content/uploads/2013/10/Joseph-Leland-Fletcher.jpg" TargetMode="External"/><Relationship Id="rId3518" Type="http://schemas.openxmlformats.org/officeDocument/2006/relationships/hyperlink" Target="https://www.news4jax.com/news/local/jacksonville/sources-jso-officer-shoots-carjacking-suspect-on-westside" TargetMode="External"/><Relationship Id="rId439" Type="http://schemas.openxmlformats.org/officeDocument/2006/relationships/hyperlink" Target="http://www.knoxnews.com/news/local-news/parolee-killed-in-fight-with-officer-had-a-syringe-narcotic-on-him_07147175" TargetMode="External"/><Relationship Id="rId1069" Type="http://schemas.openxmlformats.org/officeDocument/2006/relationships/hyperlink" Target="http://www.abcnews4.com/story/29122044/police-close-off-downtown-charleston-streets-believe-lt-rogers-shooting-suspect-inside" TargetMode="External"/><Relationship Id="rId1483" Type="http://schemas.openxmlformats.org/officeDocument/2006/relationships/hyperlink" Target="http://www.tucsonnewsnow.com/story/31383490/suspect-dies-after-officer-involved-shooting-in-gilbert" TargetMode="External"/><Relationship Id="rId2881" Type="http://schemas.openxmlformats.org/officeDocument/2006/relationships/hyperlink" Target="http://www.wisn.com/article/man-confirmed-dead-after-large-police-response-in-west-milwaukee/9932238" TargetMode="External"/><Relationship Id="rId3932" Type="http://schemas.openxmlformats.org/officeDocument/2006/relationships/hyperlink" Target="http://www.11alive.com/news/local/officer-involved-shooting-investigation-underway-in-fayette-co/386633926" TargetMode="External"/><Relationship Id="rId506" Type="http://schemas.openxmlformats.org/officeDocument/2006/relationships/hyperlink" Target="http://www.wcti12.com/news/city-official-two-officers-injured-one-suspect-dead-in-shooting/25226556" TargetMode="External"/><Relationship Id="rId853" Type="http://schemas.openxmlformats.org/officeDocument/2006/relationships/hyperlink" Target="http://www.deseretnews.com/article/865635615/Man-shot-killed-by-Spanish-Fork-police-officer-in-church-parking-lot.html?pg=all" TargetMode="External"/><Relationship Id="rId1136" Type="http://schemas.openxmlformats.org/officeDocument/2006/relationships/hyperlink" Target="http://www.killedbypolice.net/victims/150948.jpg" TargetMode="External"/><Relationship Id="rId2534" Type="http://schemas.openxmlformats.org/officeDocument/2006/relationships/hyperlink" Target="http://www.fatalencounters.org/wp-content/uploads/2013/10/Jose-Noe-Barron-Gomez2.jpg" TargetMode="External"/><Relationship Id="rId920" Type="http://schemas.openxmlformats.org/officeDocument/2006/relationships/hyperlink" Target="http://www.wkyt.com/home/headlines/KSP-investigating-deadly-officer-involved-shooting-in-Rockcastle-County-328144451.html" TargetMode="External"/><Relationship Id="rId1550" Type="http://schemas.openxmlformats.org/officeDocument/2006/relationships/hyperlink" Target="http://6abc.com/1246670/" TargetMode="External"/><Relationship Id="rId2601" Type="http://schemas.openxmlformats.org/officeDocument/2006/relationships/hyperlink" Target="http://www.heraldnet.com/news/lynnwood-officer-fatally-shoots-suspect-during-struggle/" TargetMode="External"/><Relationship Id="rId5757" Type="http://schemas.openxmlformats.org/officeDocument/2006/relationships/hyperlink" Target="https://abcnews.go.com/US/police-detail-texas-border-patrol-agent-allegedly-targeted/story?id=57871672" TargetMode="External"/><Relationship Id="rId1203" Type="http://schemas.openxmlformats.org/officeDocument/2006/relationships/hyperlink" Target="http://www.wlwt.com/image/view/-/35034924/highRes/2/-/maxh/630/maxw/1200/-/wo4taiz/-/James-Carney-III-jpg.jpg" TargetMode="External"/><Relationship Id="rId4359" Type="http://schemas.openxmlformats.org/officeDocument/2006/relationships/hyperlink" Target="http://www.fatalencounters.org/wp-content/uploads/2018/01/Remi-Sabbe.jpg" TargetMode="External"/><Relationship Id="rId4773" Type="http://schemas.openxmlformats.org/officeDocument/2006/relationships/hyperlink" Target="http://www.fatalencounters.org/wp-content/uploads/2018/04/Zachary-Glen-Hoven.jpg" TargetMode="External"/><Relationship Id="rId5824" Type="http://schemas.openxmlformats.org/officeDocument/2006/relationships/hyperlink" Target="https://www.kwch.com/content/news/Wichita-man-killed-in-Okla-officer-involved-shooting-502366371.html" TargetMode="External"/><Relationship Id="rId3375" Type="http://schemas.openxmlformats.org/officeDocument/2006/relationships/hyperlink" Target="http://www.al.com/news/index.ssf/2017/06/sbi_investigating_fatal_office.html" TargetMode="External"/><Relationship Id="rId4426" Type="http://schemas.openxmlformats.org/officeDocument/2006/relationships/hyperlink" Target="http://www.cbs46.com/story/37346417/man-wounded-in-officer-involved-shooting-at-buford-gas-station" TargetMode="External"/><Relationship Id="rId4840" Type="http://schemas.openxmlformats.org/officeDocument/2006/relationships/hyperlink" Target="https://www.courier-journal.com/story/news/2018/04/23/officers-killed-man-sunday-west-buechel-identified/542822002/" TargetMode="External"/><Relationship Id="rId296" Type="http://schemas.openxmlformats.org/officeDocument/2006/relationships/hyperlink" Target="http://www.newson6.com/story/28722322/sheriff-man-who-died-after-being-tasered-broke-warner-officers-eye-bone-first" TargetMode="External"/><Relationship Id="rId2391" Type="http://schemas.openxmlformats.org/officeDocument/2006/relationships/hyperlink" Target="http://www.sacbee.com/news/local/crime/article111315152.html" TargetMode="External"/><Relationship Id="rId3028" Type="http://schemas.openxmlformats.org/officeDocument/2006/relationships/hyperlink" Target="http://www.mcalesternews.com/news/one-dead-in-kiowa-officer-involved-shooting/article_af628ae0-e717-11e6-a073-37d55a5b7721.html" TargetMode="External"/><Relationship Id="rId3442" Type="http://schemas.openxmlformats.org/officeDocument/2006/relationships/hyperlink" Target="http://www.crookstontimes.com/news/20170321/rural-tabor-man-dies-after-shooting-at-mail-carrier-exchanging-fire-with-deputy" TargetMode="External"/><Relationship Id="rId363" Type="http://schemas.openxmlformats.org/officeDocument/2006/relationships/hyperlink" Target="http://www.wltx.com/story/news/local/2014/12/05/sled-investigating-officer-involved-shooting/19980013/" TargetMode="External"/><Relationship Id="rId2044" Type="http://schemas.openxmlformats.org/officeDocument/2006/relationships/hyperlink" Target="http://www.tulsaworld.com/news/crimewatch/man-dies-following-officer-involved-shooting-in-northeast-tulsa/article_3dc1d796-4c8b-11e6-9187-2788d9f21ddc.html" TargetMode="External"/><Relationship Id="rId430" Type="http://schemas.openxmlformats.org/officeDocument/2006/relationships/hyperlink" Target="http://www.arklatexhomepage.com/story/d/story/man-killed-in-overnight-shooting-has-been-identifi/42931/M-T9-BnlDEKC3eIlvgv1Xg" TargetMode="External"/><Relationship Id="rId1060" Type="http://schemas.openxmlformats.org/officeDocument/2006/relationships/hyperlink" Target="http://www.democratandchronicle.com/story/news/2015/05/31/police-holding-press-briefing-tremont-st-incident/28263079/" TargetMode="External"/><Relationship Id="rId2111" Type="http://schemas.openxmlformats.org/officeDocument/2006/relationships/hyperlink" Target="http://www.fatalencounters.org/wp-content/uploads/2013/10/Bradley-Carey.jpg" TargetMode="External"/><Relationship Id="rId5267" Type="http://schemas.openxmlformats.org/officeDocument/2006/relationships/hyperlink" Target="https://www.fatalencounters.org/wp-content/uploads/2018/08/JosephSantos.jpg" TargetMode="External"/><Relationship Id="rId5681" Type="http://schemas.openxmlformats.org/officeDocument/2006/relationships/hyperlink" Target="https://www.fatalencounters.org/wp-content/uploads/2018/11/CodyBelgard.jpg" TargetMode="External"/><Relationship Id="rId1877" Type="http://schemas.openxmlformats.org/officeDocument/2006/relationships/hyperlink" Target="http://djournal.com/news/alleged-shooter-claims-cabbie-killing/" TargetMode="External"/><Relationship Id="rId2928" Type="http://schemas.openxmlformats.org/officeDocument/2006/relationships/hyperlink" Target="http://6abc.com/news/suspect-killed-by-police-after-confrontation-in-wilmington/1892435/" TargetMode="External"/><Relationship Id="rId4283" Type="http://schemas.openxmlformats.org/officeDocument/2006/relationships/hyperlink" Target="http://www.richmond.com/news/local/chesterfield/update-chesterfield-police-id-dead-gunman-who-had-exchanged-fire/article_ba1e7368-8ca0-565e-83c5-bea313729783.html" TargetMode="External"/><Relationship Id="rId5334" Type="http://schemas.openxmlformats.org/officeDocument/2006/relationships/hyperlink" Target="https://www.theadvocate.com/baton_rouge/news/crime_police/article_d4888b0c-9ca2-11e8-9362-570b0f757205.html" TargetMode="External"/><Relationship Id="rId1944" Type="http://schemas.openxmlformats.org/officeDocument/2006/relationships/hyperlink" Target="http://www.ksdk.com/news/local/illinois-state-police-investigate-deadly-officer-involved-shooting/255046764" TargetMode="External"/><Relationship Id="rId4350" Type="http://schemas.openxmlformats.org/officeDocument/2006/relationships/hyperlink" Target="http://abc7.com/suspect-killed-in-deputy-involved-shooting-in-palmdale/2927286/" TargetMode="External"/><Relationship Id="rId5401" Type="http://schemas.openxmlformats.org/officeDocument/2006/relationships/hyperlink" Target="http://www.toledoblade.com/Police-Fire/2018/08/27/Perrysburg-Township-Police-investigating-possible-shooting/stories/20180827129" TargetMode="External"/><Relationship Id="rId4003" Type="http://schemas.openxmlformats.org/officeDocument/2006/relationships/hyperlink" Target="http://www.stargazette.com/story/news/public-safety/2017/10/26/police-chase-suspect-gunshots-fired-horseheads/802712001/" TargetMode="External"/><Relationship Id="rId3769" Type="http://schemas.openxmlformats.org/officeDocument/2006/relationships/hyperlink" Target="http://napavalleyregister.com/news/local/shooting-suspect-killed-in-gunfire-with-napa-police/article_5be534e3-d956-50ea-a916-c9db8a4b1ff3.html" TargetMode="External"/><Relationship Id="rId5191" Type="http://schemas.openxmlformats.org/officeDocument/2006/relationships/hyperlink" Target="https://www.wfla.com/news/hillsborough-county/authorities-identify-man-killed-in-deputy-involved-shooting-in-riverview/1302995204" TargetMode="External"/><Relationship Id="rId2785" Type="http://schemas.openxmlformats.org/officeDocument/2006/relationships/hyperlink" Target="http://chicago.suntimes.com/news/police-off-duty-cpd-officer-fatally-shoots-robber-in-hazel-crest/" TargetMode="External"/><Relationship Id="rId3836" Type="http://schemas.openxmlformats.org/officeDocument/2006/relationships/hyperlink" Target="http://www.wjfw.com/storydetails/20170227215335/breaking_lincoln_county_deputy_involved_in_deadly_critical_incident" TargetMode="External"/><Relationship Id="rId757" Type="http://schemas.openxmlformats.org/officeDocument/2006/relationships/hyperlink" Target="http://www.vnews.com/news/newsletter/17857473-95/haverhill-officers-unnamed-nh-ag-wont-give-any-shooting-details" TargetMode="External"/><Relationship Id="rId1387" Type="http://schemas.openxmlformats.org/officeDocument/2006/relationships/hyperlink" Target="http://www.wfaa.com/story/news/2016/01/19/1-injured-police-chase-shooting-forney/78993606/" TargetMode="External"/><Relationship Id="rId2438" Type="http://schemas.openxmlformats.org/officeDocument/2006/relationships/hyperlink" Target="http://www.thedenverchannel.com/news/front-range/denver/denver-police-investigating-officer-involved-shooting-on-east-46th-avenue-in-denver" TargetMode="External"/><Relationship Id="rId2852" Type="http://schemas.openxmlformats.org/officeDocument/2006/relationships/hyperlink" Target="http://www.fatalencounters.org/wp-content/uploads/2013/10/Aaron-Bailey2.jpg" TargetMode="External"/><Relationship Id="rId3903" Type="http://schemas.openxmlformats.org/officeDocument/2006/relationships/hyperlink" Target="http://wtvm.images.worldnow.com/images/13036002_G.png" TargetMode="External"/><Relationship Id="rId93" Type="http://schemas.openxmlformats.org/officeDocument/2006/relationships/hyperlink" Target="http://www.timesunion.com/news/article/Sheriff-Edinburgh-resident-dead-in-officer-6357460.php" TargetMode="External"/><Relationship Id="rId824" Type="http://schemas.openxmlformats.org/officeDocument/2006/relationships/hyperlink" Target="http://www.oaoa.com/news/crime_justice/article_0d1cc546-4094-11e5-b2c0-67fa1d7ef932.html" TargetMode="External"/><Relationship Id="rId1454" Type="http://schemas.openxmlformats.org/officeDocument/2006/relationships/hyperlink" Target="http://www.sltrib.com/news/3560467-155/ogden-police-identify-man-officer-shot" TargetMode="External"/><Relationship Id="rId2505" Type="http://schemas.openxmlformats.org/officeDocument/2006/relationships/hyperlink" Target="http://www.clarionledger.com/story/news/local/2016/11/25/injured-officer-involved-shooting-hub-city/94444704/" TargetMode="External"/><Relationship Id="rId1107" Type="http://schemas.openxmlformats.org/officeDocument/2006/relationships/hyperlink" Target="http://www.inquisitr.com/2003038/oklahoma-shooting-videos-reveal-eric-courtney-harris-last-moments-alive/" TargetMode="External"/><Relationship Id="rId1521" Type="http://schemas.openxmlformats.org/officeDocument/2006/relationships/hyperlink" Target="http://www.gannett-cdn.com/-mm-/81cfd8e5b7389a911842f27c11b7f5690961203b/c=37-53-213-185&amp;r=x404&amp;c=534x401/local/-/media/2016/02/15/IAGroup/DesMoines/635911511632480915-yahia.PNG" TargetMode="External"/><Relationship Id="rId4677" Type="http://schemas.openxmlformats.org/officeDocument/2006/relationships/hyperlink" Target="http://www.fatalencounters.org/wp-content/uploads/2018/03/AR-Santiago-Calderon.jpg" TargetMode="External"/><Relationship Id="rId5728" Type="http://schemas.openxmlformats.org/officeDocument/2006/relationships/hyperlink" Target="https://www.12news.com/article/news/local/valley/authorities-man-shot-by-us-marshals-tuesday-was-71-years-old/75-17ddf3fa-08c6-4e0e-9643-c83dc932d942" TargetMode="External"/><Relationship Id="rId3279" Type="http://schemas.openxmlformats.org/officeDocument/2006/relationships/hyperlink" Target="http://www.fatalencounters.org/wp-content/uploads/2013/10/Zachary-N.-Bearheels.jpg" TargetMode="External"/><Relationship Id="rId3693" Type="http://schemas.openxmlformats.org/officeDocument/2006/relationships/hyperlink" Target="http://www.centralmaine.com/2017/05/20/police-1-man-killed-another-person-injured-in-officer-involved-shooting-in-belgrade/" TargetMode="External"/><Relationship Id="rId2295" Type="http://schemas.openxmlformats.org/officeDocument/2006/relationships/hyperlink" Target="http://www.fatalencounters.org/wp-content/uploads/2013/10/Brandon-Simmons.jpg" TargetMode="External"/><Relationship Id="rId3346" Type="http://schemas.openxmlformats.org/officeDocument/2006/relationships/hyperlink" Target="http://www.pe.com/2017/07/15/moreno-valley-deputies-shoot-man-at-apartment-complex-grandma-says/" TargetMode="External"/><Relationship Id="rId4744" Type="http://schemas.openxmlformats.org/officeDocument/2006/relationships/hyperlink" Target="http://www.fatalencounters.org/wp-content/uploads/2018/04/Mitchellnelson.jpeg" TargetMode="External"/><Relationship Id="rId267" Type="http://schemas.openxmlformats.org/officeDocument/2006/relationships/hyperlink" Target="http://www.dailybulletin.com/government-and-politics/20150416/man-fatally-shot-by-deputies-near-montclair-had-bb-gun" TargetMode="External"/><Relationship Id="rId3760" Type="http://schemas.openxmlformats.org/officeDocument/2006/relationships/hyperlink" Target="http://www.cleveland19.com/story/35108934/officer-involved-shooting-suspect-critical-condition" TargetMode="External"/><Relationship Id="rId4811" Type="http://schemas.openxmlformats.org/officeDocument/2006/relationships/hyperlink" Target="https://www.ajc.com/news/crime--law/dead-officer-involved-shooting/DkDAQOPGfLDieGd4xjtFbP/" TargetMode="External"/><Relationship Id="rId681" Type="http://schemas.openxmlformats.org/officeDocument/2006/relationships/hyperlink" Target="http://www.killedbypolice.net/victims/151026.jpg" TargetMode="External"/><Relationship Id="rId2362" Type="http://schemas.openxmlformats.org/officeDocument/2006/relationships/hyperlink" Target="http://www.tulsaworld.com/news/crimewatch/man-dies-after-officer-involved-shooting-near-admiral-and-utica/article_a5cfc101-3c2f-5119-8fb2-97c5a6ac765b.html" TargetMode="External"/><Relationship Id="rId3413"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34" Type="http://schemas.openxmlformats.org/officeDocument/2006/relationships/hyperlink" Target="http://www.kvue.com/story/news/state/2014/12/26/police-shoot-kill-man-firing-gun-in-texas-city-parking-lot/20907475/" TargetMode="External"/><Relationship Id="rId2015" Type="http://schemas.openxmlformats.org/officeDocument/2006/relationships/hyperlink" Target="http://www.fatalencounters.org/wp-content/uploads/2013/10/alva-braziel2-1024x538.jpg" TargetMode="External"/><Relationship Id="rId5585" Type="http://schemas.openxmlformats.org/officeDocument/2006/relationships/hyperlink" Target="https://www.11alive.com/article/news/crime/man-killed-by-deputies-at-conclusion-of-hall-co-swat-standoff/85-604207944" TargetMode="External"/><Relationship Id="rId401" Type="http://schemas.openxmlformats.org/officeDocument/2006/relationships/hyperlink" Target="http://www.wlky.com/news/woman-shot-by-lmpd-officers-in-swat-situation-dies/28371462" TargetMode="External"/><Relationship Id="rId1031" Type="http://schemas.openxmlformats.org/officeDocument/2006/relationships/hyperlink" Target="http://www.post-gazette.com/image/2015/06/23/420x_q90_cMC_z_ca0,37,614,753/HarrisTyrone.jpg" TargetMode="External"/><Relationship Id="rId4187" Type="http://schemas.openxmlformats.org/officeDocument/2006/relationships/hyperlink" Target="http://www.sun-sentinel.com/news/fl-reg-miami-dade-officer-shot-20171206-story.html" TargetMode="External"/><Relationship Id="rId5238" Type="http://schemas.openxmlformats.org/officeDocument/2006/relationships/hyperlink" Target="http://www.thetimesnews.com/news/20180726/burlington-police-release-id-of-suspect-killed-by-officers" TargetMode="External"/><Relationship Id="rId5652" Type="http://schemas.openxmlformats.org/officeDocument/2006/relationships/hyperlink" Target="https://www.fatalencounters.org/wp-content/uploads/2018/11/TonySmith.png" TargetMode="External"/><Relationship Id="rId4254" Type="http://schemas.openxmlformats.org/officeDocument/2006/relationships/hyperlink" Target="http://www.fatalencounters.org/wp-content/uploads/2013/10/jeffrey-john-golnick-mug.jpg" TargetMode="External"/><Relationship Id="rId5305" Type="http://schemas.openxmlformats.org/officeDocument/2006/relationships/hyperlink" Target="https://www.fatalencounters.org/wp-content/uploads/2018/08/John-Randolph.jpg" TargetMode="External"/><Relationship Id="rId1848" Type="http://schemas.openxmlformats.org/officeDocument/2006/relationships/hyperlink" Target="http://www.parkerliveonline.com/2016/06/04/officer-involved-shooting-at-100-homes-one-dead/" TargetMode="External"/><Relationship Id="rId3270" Type="http://schemas.openxmlformats.org/officeDocument/2006/relationships/hyperlink" Target="http://www.fatalencounters.org/wp-content/uploads/2013/10/Joshua-Martino.png" TargetMode="External"/><Relationship Id="rId4321" Type="http://schemas.openxmlformats.org/officeDocument/2006/relationships/hyperlink" Target="http://www.fatalencounters.org/wp-content/uploads/2018/01/William-B-Oleson.jpg" TargetMode="External"/><Relationship Id="rId191" Type="http://schemas.openxmlformats.org/officeDocument/2006/relationships/hyperlink" Target="http://kxan.com/2015/05/25/woman-shot-dead-after-five-hour-standoff-with-apd-swat-officers/" TargetMode="External"/><Relationship Id="rId1915" Type="http://schemas.openxmlformats.org/officeDocument/2006/relationships/hyperlink" Target="http://www.fatalencounters.org/wp-content/uploads/2013/10/Terry-MaddoxakaGary-Porter.png" TargetMode="External"/><Relationship Id="rId5095" Type="http://schemas.openxmlformats.org/officeDocument/2006/relationships/hyperlink" Target="https://theworldlink.com/news/local/crime-and-courts/dead-in-officer-involved-shooting-in-coos-bay/article_33499447-ddd8-5887-b30d-66f9feb77aec.html" TargetMode="External"/><Relationship Id="rId2689" Type="http://schemas.openxmlformats.org/officeDocument/2006/relationships/hyperlink" Target="http://www.fresnobee.com/news/local/crime/article122278694.html" TargetMode="External"/><Relationship Id="rId2756" Type="http://schemas.openxmlformats.org/officeDocument/2006/relationships/hyperlink" Target="http://wreg.com/2016/10/02/innocent-person-killed-during-police-chase-in-arkansas/" TargetMode="External"/><Relationship Id="rId3807" Type="http://schemas.openxmlformats.org/officeDocument/2006/relationships/hyperlink" Target="http://www.fatalencounters.org/wp-content/uploads/2013/10/Daniel-Donarski.jpg" TargetMode="External"/><Relationship Id="rId5162" Type="http://schemas.openxmlformats.org/officeDocument/2006/relationships/hyperlink" Target="https://www.fatalencounters.org/wp-content/uploads/2018/07/Charles-Webb-1.png" TargetMode="External"/><Relationship Id="rId728" Type="http://schemas.openxmlformats.org/officeDocument/2006/relationships/hyperlink" Target="http://www.pe.com/articles/riverside-786361-area-deputies.html" TargetMode="External"/><Relationship Id="rId1358" Type="http://schemas.openxmlformats.org/officeDocument/2006/relationships/hyperlink" Target="http://foxbaltimore.com/news/local/2-cecil-co-troopers-on-administrative-leave-following-trooper-involved-shooting" TargetMode="External"/><Relationship Id="rId1772" Type="http://schemas.openxmlformats.org/officeDocument/2006/relationships/hyperlink" Target="http://www.krcrtv.com/news/local/siskiyou-co-sheriffs-office-identifies-man-killed-in-shooting/39655576" TargetMode="External"/><Relationship Id="rId2409" Type="http://schemas.openxmlformats.org/officeDocument/2006/relationships/hyperlink" Target="http://fox43.com/2016/11/07/police-id-man-killed-in-officer-involved-shooting-at-chambersburg-hospital/" TargetMode="External"/><Relationship Id="rId64" Type="http://schemas.openxmlformats.org/officeDocument/2006/relationships/hyperlink" Target="http://matchbin-assets.s3.amazonaws.com/public/sites/990/assets/26J5_1625924_profile_pic.jpg" TargetMode="External"/><Relationship Id="rId1425" Type="http://schemas.openxmlformats.org/officeDocument/2006/relationships/hyperlink" Target="http://www.foxnews.com/us/2016/02/05/massive-search-underway-for-missouri-couple-wanted-in-four-state-crime-spree.html" TargetMode="External"/><Relationship Id="rId2823" Type="http://schemas.openxmlformats.org/officeDocument/2006/relationships/hyperlink" Target="http://www.fatalencounters.org/wp-content/uploads/2013/10/tucker-433.jpg" TargetMode="External"/><Relationship Id="rId4995" Type="http://schemas.openxmlformats.org/officeDocument/2006/relationships/hyperlink" Target="https://www.fatalencounters.org/wp-content/uploads/2018/07/ArnulfoSalazar.jpg" TargetMode="External"/><Relationship Id="rId2199" Type="http://schemas.openxmlformats.org/officeDocument/2006/relationships/hyperlink" Target="http://www.fatalencounters.org/wp-content/uploads/2013/10/JeffreyDarrenHosea.jpg" TargetMode="External"/><Relationship Id="rId3597" Type="http://schemas.openxmlformats.org/officeDocument/2006/relationships/hyperlink" Target="http://www.fatalencounters.org/wp-content/uploads/2013/10/James-Michael-Short.jpg" TargetMode="External"/><Relationship Id="rId4648" Type="http://schemas.openxmlformats.org/officeDocument/2006/relationships/hyperlink" Target="https://www.abc15.com/news/region-central-southern-az/casa-grande/casa-grande-police-involved-in-shooting" TargetMode="External"/><Relationship Id="rId3664" Type="http://schemas.openxmlformats.org/officeDocument/2006/relationships/hyperlink" Target="http://www.sandiegouniontribune.com/news/public-safety/sd-me-deputy-fatalshot-20170605-story.html" TargetMode="External"/><Relationship Id="rId4715" Type="http://schemas.openxmlformats.org/officeDocument/2006/relationships/hyperlink" Target="http://www.mercedsunstar.com/news/local/crime/article207500929.html" TargetMode="External"/><Relationship Id="rId585" Type="http://schemas.openxmlformats.org/officeDocument/2006/relationships/hyperlink" Target="http://hiphopwired.com/2013/07/17/arkansas-cop-kills-wrongfully-suspected-in-car-thief-claims-self-defense/" TargetMode="External"/><Relationship Id="rId2266" Type="http://schemas.openxmlformats.org/officeDocument/2006/relationships/hyperlink" Target="http://www.floridatoday.com/story/news/2016/09/07/titusville-police-respond-bank-robbery-reports-shots-fired/89955884/" TargetMode="External"/><Relationship Id="rId2680" Type="http://schemas.openxmlformats.org/officeDocument/2006/relationships/hyperlink" Target="http://mynews4.com/news/local/police-activity-outside-gold-dust-west-in-reno" TargetMode="External"/><Relationship Id="rId3317" Type="http://schemas.openxmlformats.org/officeDocument/2006/relationships/hyperlink" Target="http://www.wsfa.com/story/36165469/dead-suspect-idd-in-south-al-officer-involved-shooting" TargetMode="External"/><Relationship Id="rId3731" Type="http://schemas.openxmlformats.org/officeDocument/2006/relationships/hyperlink" Target="http://www.hawaiinewsnow.com/story/35286495/man-with-crossbow-killed-in-big-island-officer-involved-shooting" TargetMode="External"/><Relationship Id="rId238" Type="http://schemas.openxmlformats.org/officeDocument/2006/relationships/hyperlink" Target="http://www.kfvs12.com/story/28915534/1-dead-after-standoff-in-marion" TargetMode="External"/><Relationship Id="rId652" Type="http://schemas.openxmlformats.org/officeDocument/2006/relationships/hyperlink" Target="http://www.killedbypolice.net/victims/150914.jpg" TargetMode="External"/><Relationship Id="rId1282" Type="http://schemas.openxmlformats.org/officeDocument/2006/relationships/hyperlink" Target="http://ak-cache.legacy.net/legacy/images/cobrands/tributes/photos/5705487_o.jpg" TargetMode="External"/><Relationship Id="rId2333" Type="http://schemas.openxmlformats.org/officeDocument/2006/relationships/hyperlink" Target="http://www.fatalencounters.org/wp-content/uploads/2013/10/Shawn-Pappe.jpg" TargetMode="External"/><Relationship Id="rId5489" Type="http://schemas.openxmlformats.org/officeDocument/2006/relationships/hyperlink" Target="https://www.nytimes.com/2018/09/19/us/women-drown-van-south-carolina-floods.html?partner=rss&amp;emc=rss" TargetMode="External"/><Relationship Id="rId305" Type="http://schemas.openxmlformats.org/officeDocument/2006/relationships/hyperlink" Target="http://www.tristatehomepage.com/story/d/story/isp-investigating-officer-involved-shooting-in-ter/40703/pV4yrq5qR0S3uTbJYNfJsQ" TargetMode="External"/><Relationship Id="rId2400" Type="http://schemas.openxmlformats.org/officeDocument/2006/relationships/hyperlink" Target="http://www.rgj.com/story/news/crime/2016/11/01/one-dead-after-nhp-trooper-involved-shooting/93123520/" TargetMode="External"/><Relationship Id="rId5556" Type="http://schemas.openxmlformats.org/officeDocument/2006/relationships/hyperlink" Target="https://www.sacbee.com/news/local/crime/article219642920.html" TargetMode="External"/><Relationship Id="rId1002" Type="http://schemas.openxmlformats.org/officeDocument/2006/relationships/hyperlink" Target="http://www.reviewjournal.com/news/las-vegas/metro-officer-wounded-suspect-shot-death" TargetMode="External"/><Relationship Id="rId4158" Type="http://schemas.openxmlformats.org/officeDocument/2006/relationships/hyperlink" Target="http://www.richmond.com/news/local/crime/off-duty-richmond-police-officer-wounded-teenager-killed-in-early/article_935f2ecb-3b76-503f-b210-4909070626eb.html" TargetMode="External"/><Relationship Id="rId5209" Type="http://schemas.openxmlformats.org/officeDocument/2006/relationships/hyperlink" Target="https://www.fatalencounters.org/wp-content/uploads/2018/07/MickeyCoy.jpg" TargetMode="External"/><Relationship Id="rId3174" Type="http://schemas.openxmlformats.org/officeDocument/2006/relationships/hyperlink" Target="http://buffalonews.com/2017/05/07/buffalo-police-officer-struck-by-gunfire-after-shooting-in-black-rock/" TargetMode="External"/><Relationship Id="rId4572" Type="http://schemas.openxmlformats.org/officeDocument/2006/relationships/hyperlink" Target="http://www.buckscountycouriertimes.com/news/20180305/officials-id-man-killed-in-confrontation-with-bristol-township-police" TargetMode="External"/><Relationship Id="rId5623" Type="http://schemas.openxmlformats.org/officeDocument/2006/relationships/hyperlink" Target="https://www.knoxnews.com/story/news/2018/10/22/cocke-county-newport-officer-involved-shooting-tennessee-bureau-investigates/1727073002/" TargetMode="External"/><Relationship Id="rId1819" Type="http://schemas.openxmlformats.org/officeDocument/2006/relationships/hyperlink" Target="http://www.ksat.com/news/motel-guest-man-shot-killed-by-police-had-been-acting-strangely" TargetMode="External"/><Relationship Id="rId4225" Type="http://schemas.openxmlformats.org/officeDocument/2006/relationships/hyperlink" Target="https://www.nbcnewyork.com/news/local/Man-Shot-Killed-FBI-Agent-Officer-Yonkers-464472163.html" TargetMode="External"/><Relationship Id="rId2190" Type="http://schemas.openxmlformats.org/officeDocument/2006/relationships/hyperlink" Target="http://www.nola.com/crime/index.ssf/2016/08/trooper_shot_in_elbow_during_g.html" TargetMode="External"/><Relationship Id="rId3241" Type="http://schemas.openxmlformats.org/officeDocument/2006/relationships/hyperlink" Target="http://www.fatalencounters.org/wp-content/uploads/2013/10/Josue-Javier-Diaz.png" TargetMode="External"/><Relationship Id="rId162" Type="http://schemas.openxmlformats.org/officeDocument/2006/relationships/hyperlink" Target="http://www.mrt.com/news/crime/article_eccc8aa0-0ccd-11e5-92a5-e30a35ff1af1.html" TargetMode="External"/><Relationship Id="rId979" Type="http://schemas.openxmlformats.org/officeDocument/2006/relationships/hyperlink" Target="http://www.denverpost.com/news/ci_29052366/shooting-reported-near-downtown-colorado-springs" TargetMode="External"/><Relationship Id="rId5066" Type="http://schemas.openxmlformats.org/officeDocument/2006/relationships/hyperlink" Target="https://www.abc15.com/news/region-phoenix-metro/north-phoenix/police-suspect-injured-during-officer-involved-shooting-in-north-phoenix" TargetMode="External"/><Relationship Id="rId5480" Type="http://schemas.openxmlformats.org/officeDocument/2006/relationships/hyperlink" Target="https://www.fatalencounters.org/wp-content/uploads/2018/09/MichaelJMurphy.jpg" TargetMode="External"/><Relationship Id="rId4082" Type="http://schemas.openxmlformats.org/officeDocument/2006/relationships/hyperlink" Target="http://www.clarionledger.com/story/news/local/2017/11/10/authorities-scene-officer-involved-shooting-edwards/852505001/" TargetMode="External"/><Relationship Id="rId5133" Type="http://schemas.openxmlformats.org/officeDocument/2006/relationships/hyperlink" Target="http://www.wmbfnews.com/story/38540425/sled-investigating-incident-at-clemson-7-eleven" TargetMode="External"/><Relationship Id="rId1676" Type="http://schemas.openxmlformats.org/officeDocument/2006/relationships/hyperlink" Target="http://www.nola.com/crime/index.ssf/2016/03/st_tammany_coroner_identifies_2.html" TargetMode="External"/><Relationship Id="rId2727" Type="http://schemas.openxmlformats.org/officeDocument/2006/relationships/hyperlink" Target="http://www.fatalencounters.org/wp-content/uploads/2013/10/Norman-Eric-Stauber.jpg" TargetMode="External"/><Relationship Id="rId1329" Type="http://schemas.openxmlformats.org/officeDocument/2006/relationships/hyperlink" Target="http://www.fatalencounters.org/wp-content/uploads/2013/10/Keil.png" TargetMode="External"/><Relationship Id="rId1743" Type="http://schemas.openxmlformats.org/officeDocument/2006/relationships/hyperlink" Target="http://www.kvia.com/news/suspect-in-officerinvolved-shooting-dies-police-release-idenity/39471430" TargetMode="External"/><Relationship Id="rId4899" Type="http://schemas.openxmlformats.org/officeDocument/2006/relationships/hyperlink" Target="http://www.fatalencounters.org/wp-content/uploads/2018/05/Phillip-Cameron-Gibson-II.jpg" TargetMode="External"/><Relationship Id="rId5200" Type="http://schemas.openxmlformats.org/officeDocument/2006/relationships/hyperlink" Target="https://www.fatalencounters.org/wp-content/uploads/2018/05/Kevin-Robert-Holroyd.jpg" TargetMode="External"/><Relationship Id="rId35" Type="http://schemas.openxmlformats.org/officeDocument/2006/relationships/hyperlink" Target="http://cdn.abclocal.go.com/content/kabc/images/cms/889902_1280x720.jpg" TargetMode="External"/><Relationship Id="rId1810" Type="http://schemas.openxmlformats.org/officeDocument/2006/relationships/hyperlink" Target="http://browardarrests.org/pics/DOLL_PIERRE-LOUIS_501503507.jpg" TargetMode="External"/><Relationship Id="rId4966" Type="http://schemas.openxmlformats.org/officeDocument/2006/relationships/hyperlink" Target="http://www.gainesville.com/news/20180524/deputy-fatally-shoots-man-at-phoenix-house-in-citra" TargetMode="External"/><Relationship Id="rId3568" Type="http://schemas.openxmlformats.org/officeDocument/2006/relationships/hyperlink" Target="http://www.santafenewmexican.com/news/local_news/stabbing-suspect-killed-in-officer-involved-shooting/article_91129d50-6caa-11e7-9509-8f022341c725.html" TargetMode="External"/><Relationship Id="rId3982" Type="http://schemas.openxmlformats.org/officeDocument/2006/relationships/hyperlink" Target="http://wkbn.com/2017/10/21/departments-on-scene-of-possible-police-involved-shooting-in-girard/" TargetMode="External"/><Relationship Id="rId4619" Type="http://schemas.openxmlformats.org/officeDocument/2006/relationships/hyperlink" Target="http://www.koin.com/news/local/washington-county/hillsboro-police-shoot-kill-man-at-home/1029021490" TargetMode="External"/><Relationship Id="rId489" Type="http://schemas.openxmlformats.org/officeDocument/2006/relationships/hyperlink" Target="http://m.union-bulletin.com/news/2014/apr/29/update-investigation-continues-athena-mans-fatal-s/?templates=mobile" TargetMode="External"/><Relationship Id="rId2584" Type="http://schemas.openxmlformats.org/officeDocument/2006/relationships/hyperlink" Target="http://www.turnto23.com/news/local-news/bpd-investigating-an-officer-involved-shooting-in-southwest-bakersfield" TargetMode="External"/><Relationship Id="rId3635" Type="http://schemas.openxmlformats.org/officeDocument/2006/relationships/hyperlink" Target="http://bangordailynews.com/2017/06/16/news/aroostook/maine-man-shot-at-officers-during-chase-in-mass-and-n-h-police-say/" TargetMode="External"/><Relationship Id="rId556" Type="http://schemas.openxmlformats.org/officeDocument/2006/relationships/hyperlink" Target="http://sfappeal.com/2013/10/sf-man-shot-to-death-by-san-mateo-police/" TargetMode="External"/><Relationship Id="rId1186" Type="http://schemas.openxmlformats.org/officeDocument/2006/relationships/hyperlink" Target="http://www.kansascity.com/news/local/crime/article27006070.html" TargetMode="External"/><Relationship Id="rId2237" Type="http://schemas.openxmlformats.org/officeDocument/2006/relationships/hyperlink" Target="http://www.latimes.com/local/lanow/la-me-ln-deputy-shots-man-20160901-snap-story.html" TargetMode="External"/><Relationship Id="rId209" Type="http://schemas.openxmlformats.org/officeDocument/2006/relationships/hyperlink" Target="http://www.wrex.com/story/29079166/2015/05/15/officer-involved-shooting-in-rockford" TargetMode="External"/><Relationship Id="rId970" Type="http://schemas.openxmlformats.org/officeDocument/2006/relationships/hyperlink" Target="http://www.mlive.com/news/grand-rapids/index.ssf/2015/10/man_shot_dead_by_kentwood_poli.html" TargetMode="External"/><Relationship Id="rId1253" Type="http://schemas.openxmlformats.org/officeDocument/2006/relationships/hyperlink" Target="http://chicago.suntimes.com/crime/7/71/1011093/fire-official-1-dead-1-hurt-north-lawndale-shooting" TargetMode="External"/><Relationship Id="rId2651" Type="http://schemas.openxmlformats.org/officeDocument/2006/relationships/hyperlink" Target="http://assets.nydailynews.com/polopoly_fs/1.2715094.1468812362!/img/httpImage/image.jpg_gen/derivatives/article_1200/crash18n-3-web.jpg" TargetMode="External"/><Relationship Id="rId3702" Type="http://schemas.openxmlformats.org/officeDocument/2006/relationships/hyperlink" Target="http://www.fatalencounters.org/wp-content/uploads/2013/10/Branch-Wroth.jpg" TargetMode="External"/><Relationship Id="rId623" Type="http://schemas.openxmlformats.org/officeDocument/2006/relationships/hyperlink" Target="http://www.pe.com/articles/riverside-784400-officers-stop.html" TargetMode="External"/><Relationship Id="rId2304" Type="http://schemas.openxmlformats.org/officeDocument/2006/relationships/hyperlink" Target="http://www.thv11.com/news/local/benton-man-dies-after-being-shot-in-officer-involved-shooting/333415702" TargetMode="External"/><Relationship Id="rId5874" Type="http://schemas.openxmlformats.org/officeDocument/2006/relationships/hyperlink" Target="https://www.tribstar.com/news/update-name-of-suspect-killed-in-police-shooting-released/article_90d1de0e-037c-11e9-bdb0-a7755e2779db.html" TargetMode="External"/><Relationship Id="rId1320" Type="http://schemas.openxmlformats.org/officeDocument/2006/relationships/hyperlink" Target="https://cbsdallas.files.wordpress.com/2016/02/padron_ronnie_lee.jpg?w=625&amp;h=352&amp;crop=1" TargetMode="External"/><Relationship Id="rId4476" Type="http://schemas.openxmlformats.org/officeDocument/2006/relationships/hyperlink" Target="http://ktla.com/2018/02/06/man-fatally-shot-by-deputies-in-east-l-a/" TargetMode="External"/><Relationship Id="rId4890" Type="http://schemas.openxmlformats.org/officeDocument/2006/relationships/hyperlink" Target="http://www.fatalencounters.org/wp-content/uploads/2018/05/peter-boden.png" TargetMode="External"/><Relationship Id="rId5527" Type="http://schemas.openxmlformats.org/officeDocument/2006/relationships/hyperlink" Target="https://www.fatalencounters.org/wp-content/uploads/2018/10/Juan-Pinedo.jpg" TargetMode="External"/><Relationship Id="rId3078" Type="http://schemas.openxmlformats.org/officeDocument/2006/relationships/hyperlink" Target="http://www.kob.com/new-mexico-news/developing-nmsp-officer-shot-in-farmington/4587898/" TargetMode="External"/><Relationship Id="rId3492" Type="http://schemas.openxmlformats.org/officeDocument/2006/relationships/hyperlink" Target="http://www.fatalencounters.org/wp-content/uploads/2013/10/Kristen-Ambury.jpg" TargetMode="External"/><Relationship Id="rId4129" Type="http://schemas.openxmlformats.org/officeDocument/2006/relationships/hyperlink" Target="http://www.star-telegram.com/news/local/community/fort-worth/article185374328.html" TargetMode="External"/><Relationship Id="rId4543" Type="http://schemas.openxmlformats.org/officeDocument/2006/relationships/hyperlink" Target="http://triblive.com/local/westmoreland/13340479-74/suspect-in-greensburg-salem-middle-school-break-in-died-as-officers-attempted-to" TargetMode="External"/><Relationship Id="rId2094" Type="http://schemas.openxmlformats.org/officeDocument/2006/relationships/hyperlink" Target="http://www.fatalencounters.org/wp-content/uploads/2013/10/Korryn-Gaines.jpg" TargetMode="External"/><Relationship Id="rId3145" Type="http://schemas.openxmlformats.org/officeDocument/2006/relationships/hyperlink" Target="http://abc7chicago.com/news/state-police-investigating-officer-involved-shooting-in-lyons/2078484/" TargetMode="External"/><Relationship Id="rId4610" Type="http://schemas.openxmlformats.org/officeDocument/2006/relationships/hyperlink" Target="https://www.statesman.com/news/local/police-responding-shooting-involving-officer-east-austin/G5WcKOAyjWFPvq1M39qlFJ/" TargetMode="External"/><Relationship Id="rId480" Type="http://schemas.openxmlformats.org/officeDocument/2006/relationships/hyperlink" Target="http://www.mercurynews.com/my-town/ci_25773669/concord-police-shoot-kill-suspect-thursday-evening" TargetMode="External"/><Relationship Id="rId2161" Type="http://schemas.openxmlformats.org/officeDocument/2006/relationships/hyperlink" Target="http://www.abc15.com/news/region-southeast-valley/apache-junction/1-person-injured-during-officer-involved-shooting-in-apache-junction" TargetMode="External"/><Relationship Id="rId3212" Type="http://schemas.openxmlformats.org/officeDocument/2006/relationships/hyperlink" Target="http://www.standard.net/Police-Fire/2017/02/22/Ogden-police-shoot-kill-man-in-Junction-parking-garage.html" TargetMode="External"/><Relationship Id="rId133" Type="http://schemas.openxmlformats.org/officeDocument/2006/relationships/hyperlink" Target="http://www.dallasnews.com/news/local-news/20150613-report-of-shots-fired-near-dallas-police-headquarters-prompts-chase.ece" TargetMode="External"/><Relationship Id="rId5384" Type="http://schemas.openxmlformats.org/officeDocument/2006/relationships/hyperlink" Target="https://www.tulsaworld.com/body-camera-footage-released-of-altercation-with-man-who-died/article_5c4785a6-27a6-5664-870e-f0c9f644fd47.html" TargetMode="External"/><Relationship Id="rId200" Type="http://schemas.openxmlformats.org/officeDocument/2006/relationships/hyperlink" Target="http://www.thv11.com/story/news/crime/2015/05/19/police-respond-to-cabot-shooting/27627629/" TargetMode="External"/><Relationship Id="rId2978" Type="http://schemas.openxmlformats.org/officeDocument/2006/relationships/hyperlink" Target="http://www.sacbee.com/news/local/crime/article135013504.html" TargetMode="External"/><Relationship Id="rId5037" Type="http://schemas.openxmlformats.org/officeDocument/2006/relationships/hyperlink" Target="http://www.njherald.com/20180613/hardwick-man-32-dies-in-police-involved-shooting" TargetMode="External"/><Relationship Id="rId1994" Type="http://schemas.openxmlformats.org/officeDocument/2006/relationships/hyperlink" Target="http://www.al.com/news/index.ssf/2016/07/knife-wielding_arizona_woman_s.html" TargetMode="External"/><Relationship Id="rId5451" Type="http://schemas.openxmlformats.org/officeDocument/2006/relationships/hyperlink" Target="https://buffalonews.com/2018/09/12/one-dead-in-officer-involved-shooting-on-plymouth/" TargetMode="External"/><Relationship Id="rId1647" Type="http://schemas.openxmlformats.org/officeDocument/2006/relationships/hyperlink" Target="http://www.fatalencounters.org/wp-content/uploads/2013/10/Deriante-Deon-Miller.jpg" TargetMode="External"/><Relationship Id="rId4053" Type="http://schemas.openxmlformats.org/officeDocument/2006/relationships/hyperlink" Target="http://www.fatalencounters.org/wp-content/uploads/2013/10/Marlysa-Sanchez.jpg" TargetMode="External"/><Relationship Id="rId5104" Type="http://schemas.openxmlformats.org/officeDocument/2006/relationships/hyperlink" Target="https://www.nbcsandiego.com/news/local/Motorcyclist-Killed-in-Crash-With-Sheriffs-Deputy--486395001.html" TargetMode="External"/><Relationship Id="rId1714" Type="http://schemas.openxmlformats.org/officeDocument/2006/relationships/hyperlink" Target="http://www.fatalencounters.org/wp-content/uploads/2013/10/Clinkscales.jpg" TargetMode="External"/><Relationship Id="rId4120" Type="http://schemas.openxmlformats.org/officeDocument/2006/relationships/hyperlink" Target="http://baycitytribune.com/community/article_24db8e94-ccb3-11e7-bd83-d38af6b04fa9.html" TargetMode="External"/><Relationship Id="rId2488" Type="http://schemas.openxmlformats.org/officeDocument/2006/relationships/hyperlink" Target="http://www.fatalencounters.org/wp-content/uploads/2013/10/Greta-Kurian.jpg" TargetMode="External"/><Relationship Id="rId3886" Type="http://schemas.openxmlformats.org/officeDocument/2006/relationships/hyperlink" Target="http://www.fatalencounters.org/wp-content/uploads/2013/10/donald-parker-02082017.jpg" TargetMode="External"/><Relationship Id="rId4937" Type="http://schemas.openxmlformats.org/officeDocument/2006/relationships/hyperlink" Target="http://www.kmov.com/story/38211062/pedestrian-killed-in-crash-with-st-charles-county-police-officer" TargetMode="External"/><Relationship Id="rId3539" Type="http://schemas.openxmlformats.org/officeDocument/2006/relationships/hyperlink" Target="http://www.fatalencounters.org/wp-content/uploads/2013/10/Brian-Skinner.png" TargetMode="External"/><Relationship Id="rId3953" Type="http://schemas.openxmlformats.org/officeDocument/2006/relationships/hyperlink" Target="http://www.wlky.com/article/isp-investigate-officer-involved-shooting-in-crawford-county/8564108" TargetMode="External"/><Relationship Id="rId874" Type="http://schemas.openxmlformats.org/officeDocument/2006/relationships/hyperlink" Target="http://www.wrcbtv.com/story/30127734/suspect-dead-in-officer-involved-shooting-in-walker-county" TargetMode="External"/><Relationship Id="rId2555" Type="http://schemas.openxmlformats.org/officeDocument/2006/relationships/hyperlink" Target="http://www.kansas.com/news/local/crime/article119125213.html" TargetMode="External"/><Relationship Id="rId3606" Type="http://schemas.openxmlformats.org/officeDocument/2006/relationships/hyperlink" Target="http://www.fatalencounters.org/wp-content/uploads/2013/10/James-William-Huskey.png" TargetMode="External"/><Relationship Id="rId527" Type="http://schemas.openxmlformats.org/officeDocument/2006/relationships/hyperlink" Target="http://www.washingtonpost.com/news/morning-mix/wp/2015/04/08/south-carolina-cop-now-faces-felony-charge-for-fatally-shooting-a-black-man-in-his-driveway/" TargetMode="External"/><Relationship Id="rId941" Type="http://schemas.openxmlformats.org/officeDocument/2006/relationships/hyperlink" Target="http://www.baltimoresun.com/news/maryland/howard/columbia/bs-md-ho-police-shooting-20151009-story.html" TargetMode="External"/><Relationship Id="rId1157" Type="http://schemas.openxmlformats.org/officeDocument/2006/relationships/hyperlink" Target="http://www.fatalencounters.org/wp-content/uploads/2013/10/Cornelius-Brown-e1448418750146.jpg" TargetMode="External"/><Relationship Id="rId1571" Type="http://schemas.openxmlformats.org/officeDocument/2006/relationships/hyperlink" Target="http://www.nbclosangeles.com/news/local/Inglewood-Officer-Involved-Shooting--369574341.html" TargetMode="External"/><Relationship Id="rId2208" Type="http://schemas.openxmlformats.org/officeDocument/2006/relationships/hyperlink" Target="http://www.bendbulletin.com/localstate/4612870-151/armed-man-hit-by-redmond-police-car-identified" TargetMode="External"/><Relationship Id="rId2622" Type="http://schemas.openxmlformats.org/officeDocument/2006/relationships/hyperlink" Target="http://www.pe.com/articles/camacho-780442-anda-police.html" TargetMode="External"/><Relationship Id="rId5778" Type="http://schemas.openxmlformats.org/officeDocument/2006/relationships/hyperlink" Target="https://www.azfamily.com/news/police-identify-suspect-killed-in-officer-involved-shooting-in-west/article_e88943c2-f82c-11e8-a849-979a905d99f8.html" TargetMode="External"/><Relationship Id="rId1224" Type="http://schemas.openxmlformats.org/officeDocument/2006/relationships/hyperlink" Target="http://atlantadailyworld.com/2015/08/21/rally-to-protest-taser-death-of-troy-robinson-by-police-at-dekalb-courthouse/" TargetMode="External"/><Relationship Id="rId4794" Type="http://schemas.openxmlformats.org/officeDocument/2006/relationships/hyperlink" Target="http://www.fatalencounters.org/wp-content/uploads/2018/04/Dashaun-Shepard.jpg" TargetMode="External"/><Relationship Id="rId5845" Type="http://schemas.openxmlformats.org/officeDocument/2006/relationships/hyperlink" Target="https://www.fatalencounters.org/wp-content/uploads/2018/12/Jason-Emerson-Connell.jpg" TargetMode="External"/><Relationship Id="rId3396" Type="http://schemas.openxmlformats.org/officeDocument/2006/relationships/hyperlink" Target="http://www.indystar.com/story/news/2017/05/13/indianapolis-man-dies-after-being-tased-greenfield-police/321113001/" TargetMode="External"/><Relationship Id="rId4447" Type="http://schemas.openxmlformats.org/officeDocument/2006/relationships/hyperlink" Target="http://newsok.com/oklahoma-man-killed-tuesday-during-confrontation-with-authorities/article/5581488" TargetMode="External"/><Relationship Id="rId3049" Type="http://schemas.openxmlformats.org/officeDocument/2006/relationships/hyperlink" Target="http://www.nbcnewyork.com/news/local/Cops-Shoot-Kill-Man-Who-Threatened-Mom-With-Screwdriver-in-Queens-NYPD-410718035.html" TargetMode="External"/><Relationship Id="rId3463" Type="http://schemas.openxmlformats.org/officeDocument/2006/relationships/hyperlink" Target="http://www.weau.com/content/news/BREAKING-OFFICER-INVOLVED-SHOOTING-IN-EAU-CLAIRE-412039935.html" TargetMode="External"/><Relationship Id="rId4861" Type="http://schemas.openxmlformats.org/officeDocument/2006/relationships/hyperlink" Target="http://www.ksla.com/story/38069612/officer-fatally-shoots-man-trying-to-disarm-him-during-scuffle-after-chase-from-shreveport-casino" TargetMode="External"/><Relationship Id="rId5912" Type="http://schemas.openxmlformats.org/officeDocument/2006/relationships/hyperlink" Target="https://www.fatalencounters.org/wp-content/uploads/2018/12/David-McNabb.jpg" TargetMode="External"/><Relationship Id="rId384" Type="http://schemas.openxmlformats.org/officeDocument/2006/relationships/hyperlink" Target="http://www.yakimaherald.com/news/latestlocalnews/2632541-8/man-fatally-shot-by-yakima-county-deputy" TargetMode="External"/><Relationship Id="rId2065" Type="http://schemas.openxmlformats.org/officeDocument/2006/relationships/hyperlink" Target="http://www.fatalencounters.org/wp-content/uploads/2013/10/Humberto-Martinez.jpg" TargetMode="External"/><Relationship Id="rId3116" Type="http://schemas.openxmlformats.org/officeDocument/2006/relationships/hyperlink" Target="http://www.12news.com/news/local/valley/suspect-dead-officers-ok-after-glendale-officer-involved-shooting/453632288" TargetMode="External"/><Relationship Id="rId4514" Type="http://schemas.openxmlformats.org/officeDocument/2006/relationships/hyperlink" Target="https://www.nbcdfw.com/news/local/Fort-Worth-Police-Officer-Involved-Shooting-474097023.html" TargetMode="External"/><Relationship Id="rId1081" Type="http://schemas.openxmlformats.org/officeDocument/2006/relationships/hyperlink" Target="http://www.wfaa.com/story/news/local/2015/05/03/garland-curtis-culwell-center-swat/26848435/" TargetMode="External"/><Relationship Id="rId3530" Type="http://schemas.openxmlformats.org/officeDocument/2006/relationships/hyperlink" Target="http://www.fatalencounters.org/wp-content/uploads/2013/10/Garrell-Byrd.jpg" TargetMode="External"/><Relationship Id="rId451" Type="http://schemas.openxmlformats.org/officeDocument/2006/relationships/hyperlink" Target="http://www.ajc.com/news/news/officer-involved-shooting-in-se-atlanta/ngYcr/" TargetMode="External"/><Relationship Id="rId2132" Type="http://schemas.openxmlformats.org/officeDocument/2006/relationships/hyperlink" Target="http://www.thestate.com/news/local/article94505672.html" TargetMode="External"/><Relationship Id="rId5288" Type="http://schemas.openxmlformats.org/officeDocument/2006/relationships/hyperlink" Target="https://www.fatalencounters.org/wp-content/uploads/2018/08/Carltyson.jpg" TargetMode="External"/><Relationship Id="rId104" Type="http://schemas.openxmlformats.org/officeDocument/2006/relationships/hyperlink" Target="http://www.star-telegram.com/news/local/community/fort-worth/article25340344.html" TargetMode="External"/><Relationship Id="rId1898" Type="http://schemas.openxmlformats.org/officeDocument/2006/relationships/hyperlink" Target="http://www.newson6.com/story/32240844/tpd-identifies-sergeant-involved-in-fatal-shooting" TargetMode="External"/><Relationship Id="rId2949" Type="http://schemas.openxmlformats.org/officeDocument/2006/relationships/hyperlink" Target="http://www.floridatoday.com/story/news/2017/03/19/deputy-involved-shooting-reported-cape-canaveral/99396440/" TargetMode="External"/><Relationship Id="rId5355" Type="http://schemas.openxmlformats.org/officeDocument/2006/relationships/hyperlink" Target="https://www.fatalencounters.org/wp-content/uploads/2018/08/Aquantis-Givens-1.jpg" TargetMode="External"/><Relationship Id="rId4371" Type="http://schemas.openxmlformats.org/officeDocument/2006/relationships/hyperlink" Target="http://www.fatalencounters.org/wp-content/uploads/2018/01/Robert-Martinez-Jr.jpg" TargetMode="External"/><Relationship Id="rId5008" Type="http://schemas.openxmlformats.org/officeDocument/2006/relationships/hyperlink" Target="https://www.fatalencounters.org/wp-content/uploads/2018/06/Josh-Nash-Bryant.jpg" TargetMode="External"/><Relationship Id="rId5422" Type="http://schemas.openxmlformats.org/officeDocument/2006/relationships/hyperlink" Target="https://www.denverpost.com/2018/09/06/man-killed-by-westminster-police-identified/" TargetMode="External"/><Relationship Id="rId1965" Type="http://schemas.openxmlformats.org/officeDocument/2006/relationships/hyperlink" Target="http://www.hawaiinewsnow.com/story/32331213/officer-involved-shooting-reported-on-kinau-street" TargetMode="External"/><Relationship Id="rId4024" Type="http://schemas.openxmlformats.org/officeDocument/2006/relationships/hyperlink" Target="http://www.fatalencounters.org/wp-content/uploads/2013/10/Heather-Denean-Bubrig.jpg" TargetMode="External"/><Relationship Id="rId1618" Type="http://schemas.openxmlformats.org/officeDocument/2006/relationships/hyperlink" Target="http://www.sacbee.com/news/local/crime/article70938582.html" TargetMode="External"/><Relationship Id="rId3040" Type="http://schemas.openxmlformats.org/officeDocument/2006/relationships/hyperlink" Target="http://www.post-gazette.com/local/city/2017/01/22/Larimer-man-dies-during-alleged-burglary-attempt/stories/201701220223" TargetMode="External"/><Relationship Id="rId3857" Type="http://schemas.openxmlformats.org/officeDocument/2006/relationships/hyperlink" Target="http://www.fatalencounters.org/wp-content/uploads/2013/10/Kyle-Riggs.png" TargetMode="External"/><Relationship Id="rId4908" Type="http://schemas.openxmlformats.org/officeDocument/2006/relationships/hyperlink" Target="http://www.post-gazette.com/news/crime-courts/2018/05/10/At-least-one-dead-in-Lower-Burrell/stories/201805100174" TargetMode="External"/><Relationship Id="rId778" Type="http://schemas.openxmlformats.org/officeDocument/2006/relationships/hyperlink" Target="http://bloximages.chicago2.vip.townnews.com/wacotrib.com/content/tncms/assets/v3/editorial/4/82/48227766-7587-5e01-bab0-26e1b520923e/55cbc329cd5f0.image.jpg?resize=300%2C376" TargetMode="External"/><Relationship Id="rId2459" Type="http://schemas.openxmlformats.org/officeDocument/2006/relationships/hyperlink" Target="http://www.click2houston.com/news/officers-shoot-man-to-death-in-motel-parking-lot-police-say" TargetMode="External"/><Relationship Id="rId2873" Type="http://schemas.openxmlformats.org/officeDocument/2006/relationships/hyperlink" Target="http://www.wtvy.com/content/news/BREAKING-Officer-involved-shooting-in-Henry-County-426035854.html" TargetMode="External"/><Relationship Id="rId3924" Type="http://schemas.openxmlformats.org/officeDocument/2006/relationships/hyperlink" Target="http://wric.com/2017/01/20/caroline-county-deputy-under-investigation-after-shooting-killing-man/" TargetMode="External"/><Relationship Id="rId845" Type="http://schemas.openxmlformats.org/officeDocument/2006/relationships/hyperlink" Target="http://www.reviewjournal.com/news/las-vegas/police-shoot-kill-man-holding-sharp-object" TargetMode="External"/><Relationship Id="rId1475" Type="http://schemas.openxmlformats.org/officeDocument/2006/relationships/hyperlink" Target="http://www.ksat.com/news/man-critically-wounded-in-shootout-with-wilson-county-deputies" TargetMode="External"/><Relationship Id="rId2526" Type="http://schemas.openxmlformats.org/officeDocument/2006/relationships/hyperlink" Target="http://www.fatalencounters.org/wp-content/uploads/2013/10/Toby-Cummins.jpg" TargetMode="External"/><Relationship Id="rId1128" Type="http://schemas.openxmlformats.org/officeDocument/2006/relationships/hyperlink" Target="http://www.killedbypolice.net/victims/150981.jpg" TargetMode="External"/><Relationship Id="rId1542" Type="http://schemas.openxmlformats.org/officeDocument/2006/relationships/hyperlink" Target="http://www.syracuse.com/crime/index.ssf/2016/02/syracuse_police_investigating_shooting_at_north_side_apartments_officer_reported.html" TargetMode="External"/><Relationship Id="rId2940" Type="http://schemas.openxmlformats.org/officeDocument/2006/relationships/hyperlink" Target="http://www.fatalencounters.org/wp-content/uploads/2013/10/Reno-Joseph-Owens-Jr..jpg" TargetMode="External"/><Relationship Id="rId4698" Type="http://schemas.openxmlformats.org/officeDocument/2006/relationships/hyperlink" Target="http://www.lakeconews.com/index.php/news/55210-regional-man-who-fought-with-police-dies-after-taser-deployment" TargetMode="External"/><Relationship Id="rId5749" Type="http://schemas.openxmlformats.org/officeDocument/2006/relationships/hyperlink" Target="https://www.fatalencounters.org/wp-content/uploads/2018/11/Felix-Anthony-Calata.jpg" TargetMode="External"/><Relationship Id="rId912" Type="http://schemas.openxmlformats.org/officeDocument/2006/relationships/hyperlink" Target="http://www.orlandosentinel.com/news/breaking-news/os-polk-deputy-involved-shooting-death-20150922-story.html" TargetMode="External"/><Relationship Id="rId4765" Type="http://schemas.openxmlformats.org/officeDocument/2006/relationships/hyperlink" Target="http://www.good4utah.com/news/top-stories/update-one-dead-in-west-valley-officer-involved-shooting/1107681351" TargetMode="External"/><Relationship Id="rId5816" Type="http://schemas.openxmlformats.org/officeDocument/2006/relationships/hyperlink" Target="https://www.fatalencounters.org/wp-content/uploads/2018/12/JoshuaBoyd.jpg" TargetMode="External"/><Relationship Id="rId288" Type="http://schemas.openxmlformats.org/officeDocument/2006/relationships/hyperlink" Target="http://kfor.com/2015/04/08/officer-involved-shooting-in-shawnee-leaves-one-dead/" TargetMode="External"/><Relationship Id="rId3367" Type="http://schemas.openxmlformats.org/officeDocument/2006/relationships/hyperlink" Target="https://www.local10.com/news/local/miami/man-dies-during-struggle-with-miami-police-officers-in-east-little-havana" TargetMode="External"/><Relationship Id="rId3781" Type="http://schemas.openxmlformats.org/officeDocument/2006/relationships/hyperlink" Target="http://www.mlive.com/news/grand-rapids/index.ssf/2017/03/man_shot_by_police_in_west_mic.html" TargetMode="External"/><Relationship Id="rId4418" Type="http://schemas.openxmlformats.org/officeDocument/2006/relationships/hyperlink" Target="http://www.wtsp.com/news/man-shot-killed-by-manatee-county-deputy-in-bradenton/511057813" TargetMode="External"/><Relationship Id="rId4832" Type="http://schemas.openxmlformats.org/officeDocument/2006/relationships/hyperlink" Target="http://www.sacbee.com/news/local/article209509824.html" TargetMode="External"/><Relationship Id="rId2383" Type="http://schemas.openxmlformats.org/officeDocument/2006/relationships/hyperlink" Target="http://www.walb.com/story/33503283/gbi-man-dead-in-elberton-officer-involved-shooting" TargetMode="External"/><Relationship Id="rId3434" Type="http://schemas.openxmlformats.org/officeDocument/2006/relationships/hyperlink" Target="http://www.chicagotribune.com/news/local/breaking/ct-man-dies-following-crash-involving-officers-on-far-south-side-20170404-story.html" TargetMode="External"/><Relationship Id="rId355" Type="http://schemas.openxmlformats.org/officeDocument/2006/relationships/hyperlink" Target="http://www.wbir.com/story/news/local/sevierville-sevier/2014/12/13/spd-officer-shoots-kills-man-standoff/20349589/" TargetMode="External"/><Relationship Id="rId2036" Type="http://schemas.openxmlformats.org/officeDocument/2006/relationships/hyperlink" Target="http://losangeles.cbslocal.com/2016/07/16/police-shoot-and-kill-driver-in-san-bernardino/" TargetMode="External"/><Relationship Id="rId2450" Type="http://schemas.openxmlformats.org/officeDocument/2006/relationships/hyperlink" Target="http://ak-cache.legacy.net/legacy/images/cobrands/coloradoan/photos/fcc015197-1_20161121.jpgx?w=130&amp;h=180&amp;option=1&amp;v=0x0000000038bd72c6" TargetMode="External"/><Relationship Id="rId3501" Type="http://schemas.openxmlformats.org/officeDocument/2006/relationships/hyperlink" Target="http://www.abc10.com/news/local/armed-man-killed-in-butte-county-officer-involved-shooting/466769163" TargetMode="External"/><Relationship Id="rId422" Type="http://schemas.openxmlformats.org/officeDocument/2006/relationships/hyperlink" Target="http://www.philly.com/philly/news/20140820_Cop_grazed_by_bullet__suspect_killed.html" TargetMode="External"/><Relationship Id="rId1052" Type="http://schemas.openxmlformats.org/officeDocument/2006/relationships/hyperlink" Target="http://www.dallasnews.com/news/metro/20150609-man-who-died-after-police-used-stun-gun-identified.ece" TargetMode="External"/><Relationship Id="rId2103" Type="http://schemas.openxmlformats.org/officeDocument/2006/relationships/hyperlink" Target="http://www.fatalencounters.org/wp-content/uploads/2013/10/Demarco-Newman.jpg" TargetMode="External"/><Relationship Id="rId5259" Type="http://schemas.openxmlformats.org/officeDocument/2006/relationships/hyperlink" Target="https://www.fatalencounters.org/wp-content/uploads/2018/07/Kenneth-Edwin-Martell.jpg" TargetMode="External"/><Relationship Id="rId5673" Type="http://schemas.openxmlformats.org/officeDocument/2006/relationships/hyperlink" Target="https://www.fatalencounters.org/wp-content/uploads/2018/11/Henry-Gregory-Stroud.jpg" TargetMode="External"/><Relationship Id="rId4275" Type="http://schemas.openxmlformats.org/officeDocument/2006/relationships/hyperlink" Target="http://www.fatalencounters.org/wp-content/uploads/2013/10/Nathaniel-Fritz-Macalevy.png" TargetMode="External"/><Relationship Id="rId5326" Type="http://schemas.openxmlformats.org/officeDocument/2006/relationships/hyperlink" Target="https://www.omaha.com/news/crime/police-identify-man-fatally-shot-after-cutting-women-at-siena/article_6f356d4e-b239-5724-9e71-29fb6a60d1ff.html" TargetMode="External"/><Relationship Id="rId1869" Type="http://schemas.openxmlformats.org/officeDocument/2006/relationships/hyperlink" Target="http://www.fatalencounters.org/wp-content/uploads/2013/10/Brisco.png" TargetMode="External"/><Relationship Id="rId3291" Type="http://schemas.openxmlformats.org/officeDocument/2006/relationships/hyperlink" Target="http://www.spokesman.com/stories/2017/jan/15/man-shot-killed-by-spokane-police-officer-on-lower/" TargetMode="External"/><Relationship Id="rId5740" Type="http://schemas.openxmlformats.org/officeDocument/2006/relationships/hyperlink" Target="https://www.fatalencounters.org/wp-content/uploads/2018/11/Cameron-McCarthy.jpg" TargetMode="External"/><Relationship Id="rId1936" Type="http://schemas.openxmlformats.org/officeDocument/2006/relationships/hyperlink" Target="http://www.unionleader.com/public-safety/body-in-road-at-officer-involved-incident-in-peterborough-tuesday-morning-20160622" TargetMode="External"/><Relationship Id="rId4342" Type="http://schemas.openxmlformats.org/officeDocument/2006/relationships/hyperlink" Target="http://katv.com/news/local/nlr-police-suspect-shot-and-killed-after-firing-at-officer" TargetMode="External"/><Relationship Id="rId3011" Type="http://schemas.openxmlformats.org/officeDocument/2006/relationships/hyperlink" Target="http://koin.com/2017/02/09/portland-police-kill-armed-robbery-suspect/" TargetMode="External"/><Relationship Id="rId2777" Type="http://schemas.openxmlformats.org/officeDocument/2006/relationships/hyperlink" Target="https://www.theet.com/news/free/suspect-shot-after-firing-at-police-dies-other-suspects-in/article_1efa4521-c84a-5efc-9f37-c12667e40e4b.html" TargetMode="External"/><Relationship Id="rId5183" Type="http://schemas.openxmlformats.org/officeDocument/2006/relationships/hyperlink" Target="https://www.mercedsunstar.com/news/local/crime/article214713460.html" TargetMode="External"/><Relationship Id="rId749" Type="http://schemas.openxmlformats.org/officeDocument/2006/relationships/hyperlink" Target="http://www.newson6.com/story/30447866/osbi-investigating-officer-involved-shooting-in-osage-county" TargetMode="External"/><Relationship Id="rId1379" Type="http://schemas.openxmlformats.org/officeDocument/2006/relationships/hyperlink" Target="http://homicide.latimes.com/post/efrain-herrera-jr/" TargetMode="External"/><Relationship Id="rId3828" Type="http://schemas.openxmlformats.org/officeDocument/2006/relationships/hyperlink" Target="http://www.fatalencounters.org/wp-content/uploads/2013/10/Roy-Dale-Evans-Jr..jpg" TargetMode="External"/><Relationship Id="rId5250" Type="http://schemas.openxmlformats.org/officeDocument/2006/relationships/hyperlink" Target="https://www.fatalencounters.org/wp-content/uploads/2018/07/Michael-Heatherly.jpg" TargetMode="External"/><Relationship Id="rId1793" Type="http://schemas.openxmlformats.org/officeDocument/2006/relationships/hyperlink" Target="http://www.12news.com/news/local/arizona/coconino-co-deputies-kill-man-in-standoff/208243333" TargetMode="External"/><Relationship Id="rId2844" Type="http://schemas.openxmlformats.org/officeDocument/2006/relationships/hyperlink" Target="http://www.whio.com/news/breaking-news/cincinnati-man-suspect-hamilton-homicide-shot-and-killed-trooper-vandalia/PhXay1FI9rxD3gtm71b0CN/" TargetMode="External"/><Relationship Id="rId85" Type="http://schemas.openxmlformats.org/officeDocument/2006/relationships/hyperlink" Target="http://www.reviewjournal.com/news/las-vegas/gunman-killed-police-henderson-hotel-identified" TargetMode="External"/><Relationship Id="rId816" Type="http://schemas.openxmlformats.org/officeDocument/2006/relationships/hyperlink" Target="http://www.khq.com/story/29771812/man-killed-in-officer-involved-shooting-identified" TargetMode="External"/><Relationship Id="rId1446" Type="http://schemas.openxmlformats.org/officeDocument/2006/relationships/hyperlink" Target="http://www.abqjournal.com/725696/news/state-police-investigating-fatal-officer-involved-shooting-near-jal.html" TargetMode="External"/><Relationship Id="rId1860" Type="http://schemas.openxmlformats.org/officeDocument/2006/relationships/hyperlink" Target="http://www.fatalencounters.org/wp-content/uploads/2013/10/William-Powell.jpg" TargetMode="External"/><Relationship Id="rId2911" Type="http://schemas.openxmlformats.org/officeDocument/2006/relationships/hyperlink" Target="http://www.fatalencounters.org/wp-content/uploads/2013/10/JordanEdwards.jpeg" TargetMode="External"/><Relationship Id="rId1513" Type="http://schemas.openxmlformats.org/officeDocument/2006/relationships/hyperlink" Target="http://www.fatalencounters.org/wp-content/uploads/2013/10/CraytonWest.png" TargetMode="External"/><Relationship Id="rId4669" Type="http://schemas.openxmlformats.org/officeDocument/2006/relationships/hyperlink" Target="http://www.fatalencounters.org/wp-content/uploads/2018/03/Angel-Dray-Ulloa.jpg" TargetMode="External"/><Relationship Id="rId3685" Type="http://schemas.openxmlformats.org/officeDocument/2006/relationships/hyperlink" Target="http://www.local8now.com/content/news/KCSO-responding-to-an-incident-at-Woodhaven-subdivision-423945073.html" TargetMode="External"/><Relationship Id="rId4736" Type="http://schemas.openxmlformats.org/officeDocument/2006/relationships/hyperlink" Target="http://www.pressdemocrat.com/home/8191540-181/man-shot-by-petaluma-police?sba=AAS" TargetMode="External"/><Relationship Id="rId2287" Type="http://schemas.openxmlformats.org/officeDocument/2006/relationships/hyperlink" Target="http://www.fatalencounters.org/wp-content/uploads/2013/10/Thomas-Wayne-Binkley.jpg" TargetMode="External"/><Relationship Id="rId3338" Type="http://schemas.openxmlformats.org/officeDocument/2006/relationships/hyperlink" Target="http://abc30.com/news/suspect-killed-and-2-officers-injured-in-officer-involved-shooting-in-avenal/2253614/" TargetMode="External"/><Relationship Id="rId3752" Type="http://schemas.openxmlformats.org/officeDocument/2006/relationships/hyperlink" Target="http://www.theolympian.com/news/local/crime/article144583509.html" TargetMode="External"/><Relationship Id="rId259" Type="http://schemas.openxmlformats.org/officeDocument/2006/relationships/hyperlink" Target="http://www.wtok.com/news/headlines/Lauderdale-County-Man-Dies-after-Arrest-300851931.html" TargetMode="External"/><Relationship Id="rId673" Type="http://schemas.openxmlformats.org/officeDocument/2006/relationships/hyperlink" Target="http://www.killedbypolice.net/victims/151049.jpg" TargetMode="External"/><Relationship Id="rId2354" Type="http://schemas.openxmlformats.org/officeDocument/2006/relationships/hyperlink" Target="http://www.dallasnews.com/news/oak-cliff/2016/10/19/authorities-respond-officer-involved-shooting-west-oak-cliff" TargetMode="External"/><Relationship Id="rId3405" Type="http://schemas.openxmlformats.org/officeDocument/2006/relationships/hyperlink" Target="http://whdh.com/news/suspect-identified-in-shooting-of-braintree-police-officer/" TargetMode="External"/><Relationship Id="rId4803" Type="http://schemas.openxmlformats.org/officeDocument/2006/relationships/hyperlink" Target="http://www.fatalencounters.org/wp-content/uploads/2018/04/Bruce-Allee.png" TargetMode="External"/><Relationship Id="rId326" Type="http://schemas.openxmlformats.org/officeDocument/2006/relationships/hyperlink" Target="http://www.firstcoastnews.com/story/news/local/2014/12/29/st-johns-county-armed-suspect-killed/21031459/" TargetMode="External"/><Relationship Id="rId1370" Type="http://schemas.openxmlformats.org/officeDocument/2006/relationships/hyperlink" Target="http://www.oregonlive.com/washingtoncounty/index.ssf/2016/01/man_shot_by_beaverton_police_d.html" TargetMode="External"/><Relationship Id="rId2007" Type="http://schemas.openxmlformats.org/officeDocument/2006/relationships/hyperlink" Target="http://www.fresnobee.com/news/local/crime/article88607337.html" TargetMode="External"/><Relationship Id="rId740" Type="http://schemas.openxmlformats.org/officeDocument/2006/relationships/hyperlink" Target="http://yourdailyjournal.com/news/18292/sbi-anson-deputy-shot-killed-domestic-violence-suspect" TargetMode="External"/><Relationship Id="rId1023" Type="http://schemas.openxmlformats.org/officeDocument/2006/relationships/hyperlink" Target="http://kwtv.images.worldnow.com/images/8241047_G.jpg" TargetMode="External"/><Relationship Id="rId2421" Type="http://schemas.openxmlformats.org/officeDocument/2006/relationships/hyperlink" Target="https://www.news-journal.com/news/2016/nov/05/one-dead-officer-involved-shooting-gladewater/" TargetMode="External"/><Relationship Id="rId4179" Type="http://schemas.openxmlformats.org/officeDocument/2006/relationships/hyperlink" Target="http://www.staradvertiser.com/2017/12/03/breaking-news/man-on-h-1-struck-and-killed-by-police-officer/" TargetMode="External"/><Relationship Id="rId5577" Type="http://schemas.openxmlformats.org/officeDocument/2006/relationships/hyperlink" Target="https://www.mdjonline.com/news/one-dead-in-officer-involved-shooting-in-cumberland/article_28cd154a-ce24-11e8-b9ff-7345e9b43142.html" TargetMode="External"/><Relationship Id="rId4593" Type="http://schemas.openxmlformats.org/officeDocument/2006/relationships/hyperlink" Target="http://www.wymt.com/content/news/Police-surround-home-after-gunshots-heard-inside-475940063.html" TargetMode="External"/><Relationship Id="rId5644" Type="http://schemas.openxmlformats.org/officeDocument/2006/relationships/hyperlink" Target="https://ktla.com/2018/10/29/officer-involved-shooting-under-investigation-in-hollywood-lapd/" TargetMode="External"/><Relationship Id="rId3195" Type="http://schemas.openxmlformats.org/officeDocument/2006/relationships/hyperlink" Target="http://www.fatalencounters.org/wp-content/uploads/2013/10/MarioBSimoes-1.jpg" TargetMode="External"/><Relationship Id="rId4246" Type="http://schemas.openxmlformats.org/officeDocument/2006/relationships/hyperlink" Target="http://www.fatalencounters.org/wp-content/uploads/2013/10/Kameron-Prescott.png" TargetMode="External"/><Relationship Id="rId4660" Type="http://schemas.openxmlformats.org/officeDocument/2006/relationships/hyperlink" Target="http://www.fatalencounters.org/wp-content/uploads/2018/03/Michael-Holliman.jpg" TargetMode="External"/><Relationship Id="rId5711" Type="http://schemas.openxmlformats.org/officeDocument/2006/relationships/hyperlink" Target="https://www.wdbj7.com/content/news/State-Police-identify-man-killed-in-officer-involved-shooting-in-Wythe-County-500622951.html" TargetMode="External"/><Relationship Id="rId3262" Type="http://schemas.openxmlformats.org/officeDocument/2006/relationships/hyperlink" Target="http://www.courierpostonline.com/story/news/crime/2017/01/11/camden-police-shooting-fernandez-ventura/96461236/" TargetMode="External"/><Relationship Id="rId4313" Type="http://schemas.openxmlformats.org/officeDocument/2006/relationships/hyperlink" Target="http://www.fatalencounters.org/wp-content/uploads/2018/01/Shaleem-Tindle.jpg" TargetMode="External"/><Relationship Id="rId183" Type="http://schemas.openxmlformats.org/officeDocument/2006/relationships/hyperlink" Target="http://www.clickondetroit.com/news/man-attacks-officer-shot-by-police-trenton/33276844" TargetMode="External"/><Relationship Id="rId1907" Type="http://schemas.openxmlformats.org/officeDocument/2006/relationships/hyperlink" Target="http://www.latimes.com/local/lanow/la-me-ln-teen-killed-by-deputies-20160620-snap-story.html" TargetMode="External"/><Relationship Id="rId250" Type="http://schemas.openxmlformats.org/officeDocument/2006/relationships/hyperlink" Target="http://www.latimes.com/local/lanow/la-me-ln-lapd-shoots-sylmar-gunman-20150423-story.html" TargetMode="External"/><Relationship Id="rId5087" Type="http://schemas.openxmlformats.org/officeDocument/2006/relationships/hyperlink" Target="https://www.cleveland.com/metro/index.ssf/2018/06/man_killed_in_shootout_with_pa.html" TargetMode="External"/><Relationship Id="rId5154" Type="http://schemas.openxmlformats.org/officeDocument/2006/relationships/hyperlink" Target="http://www.thedickinsonpress.com/news/crime-and-courts/4469142-authorities-identify-man-shot-devils-lake-police-officer" TargetMode="External"/><Relationship Id="rId1697" Type="http://schemas.openxmlformats.org/officeDocument/2006/relationships/hyperlink" Target="http://www.fatalencounters.org/wp-content/uploads/2013/10/mario-sandoval.jpeg" TargetMode="External"/><Relationship Id="rId2748" Type="http://schemas.openxmlformats.org/officeDocument/2006/relationships/hyperlink" Target="http://www.greenvilleonline.com/story/news/local/2015/06/14/moped-driver-killed-crash-greenville-county-deputy/71207792/" TargetMode="External"/><Relationship Id="rId1764" Type="http://schemas.openxmlformats.org/officeDocument/2006/relationships/hyperlink" Target="http://www.fatalencounters.org/wp-content/uploads/2013/10/RyanJohnson.png" TargetMode="External"/><Relationship Id="rId2815" Type="http://schemas.openxmlformats.org/officeDocument/2006/relationships/hyperlink" Target="http://www.ksla.com/story/36031367/red-river-parish-sheriffs-deputy-injured-in-morning-shooting" TargetMode="External"/><Relationship Id="rId4170" Type="http://schemas.openxmlformats.org/officeDocument/2006/relationships/hyperlink" Target="http://www.sgvtribune.com/2017/11/26/man-in-standoff-with-police-at-covina-park/" TargetMode="External"/><Relationship Id="rId5221" Type="http://schemas.openxmlformats.org/officeDocument/2006/relationships/hyperlink" Target="https://www.fatalencounters.org/wp-content/uploads/2018/08/Erica-Flores.jpg" TargetMode="External"/><Relationship Id="rId56" Type="http://schemas.openxmlformats.org/officeDocument/2006/relationships/hyperlink" Target="http://www.statesman.com/news/news/crime-law/man-killed-by-austin-police-officer-sunday-had-a-v/nmyKL/" TargetMode="External"/><Relationship Id="rId1417" Type="http://schemas.openxmlformats.org/officeDocument/2006/relationships/hyperlink" Target="http://www.kjrh.com/news/local-news/okmulgee-county-identifies-person-in-fatal-deputy-involved-shooting-as-murder-suspect" TargetMode="External"/><Relationship Id="rId1831" Type="http://schemas.openxmlformats.org/officeDocument/2006/relationships/hyperlink" Target="http://abc13.com/news/mystery-surrounds-west-houston-mass-shooting/1362286/" TargetMode="External"/><Relationship Id="rId4987" Type="http://schemas.openxmlformats.org/officeDocument/2006/relationships/hyperlink" Target="https://www.fatalencounters.org/wp-content/uploads/2018/06/JuvonLeroySimon.jpg" TargetMode="External"/><Relationship Id="rId3589" Type="http://schemas.openxmlformats.org/officeDocument/2006/relationships/hyperlink" Target="http://www.wisn.com/article/deputies-respond-to-reports-of-armed-naked-man-at-johnson-creek-outlet-mall/10290690" TargetMode="External"/><Relationship Id="rId577" Type="http://schemas.openxmlformats.org/officeDocument/2006/relationships/hyperlink" Target="http://www.theindychannel.com/news/local-news/impd-suspect-dies-while-being-arrested" TargetMode="External"/><Relationship Id="rId2258" Type="http://schemas.openxmlformats.org/officeDocument/2006/relationships/hyperlink" Target="http://www.wowt.com/content/news/Reports-Police-respond-to-help-an-officer-call-in-south-Omaha-392488871.html" TargetMode="External"/><Relationship Id="rId3656" Type="http://schemas.openxmlformats.org/officeDocument/2006/relationships/hyperlink" Target="http://wgme.com/news/local/orrington-standoff-ends-with-1-man-dead" TargetMode="External"/><Relationship Id="rId4707" Type="http://schemas.openxmlformats.org/officeDocument/2006/relationships/hyperlink" Target="http://abc7chicago.com/veil-of-mystery-surrounds-fatal-law-enforcement-shooting-in-zion/3280343/" TargetMode="External"/><Relationship Id="rId991" Type="http://schemas.openxmlformats.org/officeDocument/2006/relationships/hyperlink" Target="http://www.kxii.com/home/headlines/Officer-involved-shooting-in-Healdton-361681811.html" TargetMode="External"/><Relationship Id="rId2672" Type="http://schemas.openxmlformats.org/officeDocument/2006/relationships/hyperlink" Target="http://www.fatalencounters.org/wp-content/uploads/2013/10/Miriam-Ann-Savino.jpg" TargetMode="External"/><Relationship Id="rId3309" Type="http://schemas.openxmlformats.org/officeDocument/2006/relationships/hyperlink" Target="http://wkrn.com/2017/09/05/man-killed-in-officer-involved-shooting-in-lewis-county/" TargetMode="External"/><Relationship Id="rId3723" Type="http://schemas.openxmlformats.org/officeDocument/2006/relationships/hyperlink" Target="http://www.fatalencounters.org/wp-content/uploads/2013/10/Nicholas-Flusche.png" TargetMode="External"/><Relationship Id="rId644" Type="http://schemas.openxmlformats.org/officeDocument/2006/relationships/hyperlink" Target="http://www.davisenterprise.com/?p=602436&amp;preview_id=602436" TargetMode="External"/><Relationship Id="rId1274" Type="http://schemas.openxmlformats.org/officeDocument/2006/relationships/hyperlink" Target="http://www.thedenverchannel.com/news/local-news/injured-northglenn-police-officer-taken-to-hospital" TargetMode="External"/><Relationship Id="rId2325" Type="http://schemas.openxmlformats.org/officeDocument/2006/relationships/hyperlink" Target="http://www.nbcbayarea.com/news/local/Police-Officer-Shoots-Stabbing-Suspect-in-Concord-396722711.html" TargetMode="External"/><Relationship Id="rId5895" Type="http://schemas.openxmlformats.org/officeDocument/2006/relationships/hyperlink" Target="https://www.fatalencounters.org/wp-content/uploads/2018/12/Kaulana-Toji-Reinhardt.jpg" TargetMode="External"/><Relationship Id="rId711" Type="http://schemas.openxmlformats.org/officeDocument/2006/relationships/hyperlink" Target="http://www.wmicentral.com/officer-involved-shooting-in-eagar/article_3c603f82-9534-11e5-99b8-63c3ec52f2de.html" TargetMode="External"/><Relationship Id="rId1341" Type="http://schemas.openxmlformats.org/officeDocument/2006/relationships/hyperlink" Target="http://d1t3gia0in9tdj.cloudfront.net/photo/tributes/t/8/r/207x207/3661403/Wesley-Sheppard-1457800784.png" TargetMode="External"/><Relationship Id="rId4497" Type="http://schemas.openxmlformats.org/officeDocument/2006/relationships/hyperlink" Target="http://www.fatalencounters.org/wp-content/uploads/2018/02/Sidney-T.-Richardson.jpg" TargetMode="External"/><Relationship Id="rId5548" Type="http://schemas.openxmlformats.org/officeDocument/2006/relationships/hyperlink" Target="http://deltadailynews.com/greenville-officer-shoots-and-kills-stabbing-suspect/" TargetMode="External"/><Relationship Id="rId3099" Type="http://schemas.openxmlformats.org/officeDocument/2006/relationships/hyperlink" Target="http://www.azfamily.com/story/35975843/dps-investigating-after-deadly-officer-involved-shooting-in-avondale" TargetMode="External"/><Relationship Id="rId4564" Type="http://schemas.openxmlformats.org/officeDocument/2006/relationships/hyperlink" Target="http://www.wcnc.com/article/news/crime/one-killed-in-officer-involved-shooting-in-chester/275-523983840" TargetMode="External"/><Relationship Id="rId5615" Type="http://schemas.openxmlformats.org/officeDocument/2006/relationships/hyperlink" Target="https://www.fatalencounters.org/wp-content/uploads/2018/10/cedricpritchard.jpg" TargetMode="External"/><Relationship Id="rId3166" Type="http://schemas.openxmlformats.org/officeDocument/2006/relationships/hyperlink" Target="http://www.fatalencounters.org/wp-content/uploads/2013/10/EdwinFuentes.png" TargetMode="External"/><Relationship Id="rId3580" Type="http://schemas.openxmlformats.org/officeDocument/2006/relationships/hyperlink" Target="http://www.fatalencounters.org/wp-content/uploads/2013/10/Justine.jpg" TargetMode="External"/><Relationship Id="rId4217" Type="http://schemas.openxmlformats.org/officeDocument/2006/relationships/hyperlink" Target="http://www.kerngoldenempire.com/news/kcso-investigating-in-custody-death-in-boron/880992506" TargetMode="External"/><Relationship Id="rId2182" Type="http://schemas.openxmlformats.org/officeDocument/2006/relationships/hyperlink" Target="http://www.ruidosonews.com/story/news/local/crime/2016/08/19/state-police-probe-possible-shooting-carrizo-canyon-rd/88993530/" TargetMode="External"/><Relationship Id="rId3233" Type="http://schemas.openxmlformats.org/officeDocument/2006/relationships/hyperlink" Target="http://www.nbcchicago.com/news/local/Officer-Involved-Shooting-Reported-near-Oak-Park--412755723.html" TargetMode="External"/><Relationship Id="rId4631" Type="http://schemas.openxmlformats.org/officeDocument/2006/relationships/hyperlink" Target="http://brooklyn.news12.com/story/37704529/police-officer-fatally-shot-bat-wielding-suspect-in-great-neck" TargetMode="External"/><Relationship Id="rId154" Type="http://schemas.openxmlformats.org/officeDocument/2006/relationships/hyperlink" Target="http://www.killedbypolice.net/victims/150499.jpg" TargetMode="External"/><Relationship Id="rId2999" Type="http://schemas.openxmlformats.org/officeDocument/2006/relationships/hyperlink" Target="http://www.wral.com/man-killed-in-officer-involved-shooting-in-durham/16531383/" TargetMode="External"/><Relationship Id="rId3300" Type="http://schemas.openxmlformats.org/officeDocument/2006/relationships/hyperlink" Target="http://khon2.com/2017/01/13/suspect-in-custody-following-shooting-at-kahuku-campground/" TargetMode="External"/><Relationship Id="rId221" Type="http://schemas.openxmlformats.org/officeDocument/2006/relationships/hyperlink" Target="http://www.recordonline.com/article/20150507/NEWS/150509481" TargetMode="External"/><Relationship Id="rId5058" Type="http://schemas.openxmlformats.org/officeDocument/2006/relationships/hyperlink" Target="https://www.kshb.com/news/crime/kcpd-continue-to-investigate-barney-allis-plaza-officer-involved-shooting" TargetMode="External"/><Relationship Id="rId5472" Type="http://schemas.openxmlformats.org/officeDocument/2006/relationships/hyperlink" Target="https://lancasteronline.com/news/local/da-police-fatally-shot-man-holding-woman-at-gunpoint-inside/article_f4f178ea-ba61-11e8-8353-0b86708cbbf7.html" TargetMode="External"/><Relationship Id="rId1668" Type="http://schemas.openxmlformats.org/officeDocument/2006/relationships/hyperlink" Target="http://www.miamiherald.com/news/local/crime/article67721542.html" TargetMode="External"/><Relationship Id="rId2719" Type="http://schemas.openxmlformats.org/officeDocument/2006/relationships/hyperlink" Target="http://www.fatalencounters.org/wp-content/uploads/2013/10/RolandRozayZanie.png" TargetMode="External"/><Relationship Id="rId4074" Type="http://schemas.openxmlformats.org/officeDocument/2006/relationships/hyperlink" Target="http://www.fatalencounters.org/wp-content/uploads/2013/10/AshleyJenkins.jpg" TargetMode="External"/><Relationship Id="rId5125" Type="http://schemas.openxmlformats.org/officeDocument/2006/relationships/hyperlink" Target="https://dps.alaska.gov/dailydispatch/Home/Display?dateReceived=6/30/2018%2012:00:00%20AM" TargetMode="External"/><Relationship Id="rId3090" Type="http://schemas.openxmlformats.org/officeDocument/2006/relationships/hyperlink" Target="http://www.kake.com/story/36077448/man-dies-in-officer-involved-shooting-in-north-wichita" TargetMode="External"/><Relationship Id="rId4141" Type="http://schemas.openxmlformats.org/officeDocument/2006/relationships/hyperlink" Target="http://www.fatalencounters.org/wp-content/uploads/2013/10/Rocky-Miles-West.jpg" TargetMode="External"/><Relationship Id="rId1735" Type="http://schemas.openxmlformats.org/officeDocument/2006/relationships/hyperlink" Target="http://bangordailynews.com/2016/05/10/news/aroostook/man-shot-by-officer-in-presque-isle-dies-at-hospital/" TargetMode="External"/><Relationship Id="rId27" Type="http://schemas.openxmlformats.org/officeDocument/2006/relationships/hyperlink" Target="http://www.thedenverchannel.com/news/local-news/naked-man-shot-and-killed-by-boulder-police-was-reportedly-high-on-lsd" TargetMode="External"/><Relationship Id="rId1802" Type="http://schemas.openxmlformats.org/officeDocument/2006/relationships/hyperlink" Target="http://www.news4jax.com/news/local/jacksonville/mom-of-man-shot-by-officer-you-took-my-boys-life" TargetMode="External"/><Relationship Id="rId4958" Type="http://schemas.openxmlformats.org/officeDocument/2006/relationships/hyperlink" Target="http://www.wctv.tv/content/news/Homeowner-holds-suspect-at-gun-point-during-burglary-suspect-in-critical-condition-483519581.html" TargetMode="External"/><Relationship Id="rId3974" Type="http://schemas.openxmlformats.org/officeDocument/2006/relationships/hyperlink" Target="https://www.daytondailynews.com/news/local/signal-dropped-officers-report-shots-fired-moraine/ox4L5r7nOvFLpVXdLxQVdI/" TargetMode="External"/><Relationship Id="rId895" Type="http://schemas.openxmlformats.org/officeDocument/2006/relationships/hyperlink" Target="http://timesleader.com/news/local/380612/schuylkill-county-man-dies-after-being-tased-by-police" TargetMode="External"/><Relationship Id="rId2576" Type="http://schemas.openxmlformats.org/officeDocument/2006/relationships/hyperlink" Target="http://www.fatalencounters.org/wp-content/uploads/2013/10/Waltki-Cermoun-Williams.jpg" TargetMode="External"/><Relationship Id="rId2990" Type="http://schemas.openxmlformats.org/officeDocument/2006/relationships/hyperlink" Target="http://abc11.com/news/orange-county-deputies-shoot-and-kill-robbery-suspect-near-efland/1762281/" TargetMode="External"/><Relationship Id="rId3627" Type="http://schemas.openxmlformats.org/officeDocument/2006/relationships/hyperlink" Target="http://www.wisn.com/article/waukesha-police-shoot-kill-armed-man/10041037" TargetMode="External"/><Relationship Id="rId548" Type="http://schemas.openxmlformats.org/officeDocument/2006/relationships/hyperlink" Target="http://www.indystar.com/story/news/crime/2013/12/18/impd-officer-fatally-shoots-man-on-southeastside/4110911/" TargetMode="External"/><Relationship Id="rId962" Type="http://schemas.openxmlformats.org/officeDocument/2006/relationships/hyperlink" Target="http://www.latimes.com/local/lanow/la-me-ln-deputy-involved-shooting-san-gabriel-valley-20151016-story.html" TargetMode="External"/><Relationship Id="rId1178" Type="http://schemas.openxmlformats.org/officeDocument/2006/relationships/hyperlink" Target="https://www.washingtonpost.com/local/family-asks-for-federal-review-of-sons-death-after-tasering/2015/12/01/0ce7834e-9856-11e5-b499-76cbec161973_story.html" TargetMode="External"/><Relationship Id="rId1592" Type="http://schemas.openxmlformats.org/officeDocument/2006/relationships/hyperlink" Target="http://kxan.com/ap/police-id-man-fatally-shot-after-firing-from-balcony/" TargetMode="External"/><Relationship Id="rId2229" Type="http://schemas.openxmlformats.org/officeDocument/2006/relationships/hyperlink" Target="http://wfla.com/2016/08/30/hillsborough-deputy-is-on-paid-leave-after-firing-shot-killing-suspect/" TargetMode="External"/><Relationship Id="rId2643" Type="http://schemas.openxmlformats.org/officeDocument/2006/relationships/hyperlink" Target="http://www.nj.com/essex/index.ssf/2015/09/carjacking_leads_to_death_of_juvenile_suspect_poli.html" TargetMode="External"/><Relationship Id="rId5799" Type="http://schemas.openxmlformats.org/officeDocument/2006/relationships/hyperlink" Target="http://www2.philly.com/news/philly-police-fatal-shooting-port-richmond-belgrade-street-justin-smith-20181210.html" TargetMode="External"/><Relationship Id="rId615" Type="http://schemas.openxmlformats.org/officeDocument/2006/relationships/hyperlink" Target="http://www.statesmanjournal.com/story/news/crime/2015/10/28/-5-southbound-traffic-detourced-kuebler/74775822/" TargetMode="External"/><Relationship Id="rId1245" Type="http://schemas.openxmlformats.org/officeDocument/2006/relationships/hyperlink" Target="http://www.wowktv.com/story/30144266/wv-turnpike-shut-down-following-shots-fired-near-north-beckley" TargetMode="External"/><Relationship Id="rId1312" Type="http://schemas.openxmlformats.org/officeDocument/2006/relationships/hyperlink" Target="http://www.hawaiipolice.com/wp-content/gallery/01-20-16-wanted-ronald-barawis-jr/ronald-barawis.jpg" TargetMode="External"/><Relationship Id="rId2710" Type="http://schemas.openxmlformats.org/officeDocument/2006/relationships/hyperlink" Target="http://www.killedbypolice.net/victims/150976.jpg" TargetMode="External"/><Relationship Id="rId4468" Type="http://schemas.openxmlformats.org/officeDocument/2006/relationships/hyperlink" Target="http://www.charlotteobserver.com/news/local/article198073594.html" TargetMode="External"/><Relationship Id="rId5866" Type="http://schemas.openxmlformats.org/officeDocument/2006/relationships/hyperlink" Target="https://www.daily-jeff.com/news/20181217/apple-creek-man-repeatedly-ignored-deputies-before-fatal-shooting" TargetMode="External"/><Relationship Id="rId4882" Type="http://schemas.openxmlformats.org/officeDocument/2006/relationships/hyperlink" Target="https://www.whio.com/news/crime--law/crime-scene-tape-kettering-apartments/jT6GaBjSGj7OrwLnbGdk0O/" TargetMode="External"/><Relationship Id="rId5519" Type="http://schemas.openxmlformats.org/officeDocument/2006/relationships/hyperlink" Target="https://newyork.cbslocal.com/2018/09/28/newark-survivor-in-police-shooting-charged-with-weapon-offenses/" TargetMode="External"/><Relationship Id="rId2086" Type="http://schemas.openxmlformats.org/officeDocument/2006/relationships/hyperlink" Target="http://www.al.com/news/birmingham/index.ssf/2016/08/tennessee_woman_idd_as_robber.html" TargetMode="External"/><Relationship Id="rId3484" Type="http://schemas.openxmlformats.org/officeDocument/2006/relationships/hyperlink" Target="http://www.fatalencounters.org/wp-content/uploads/2013/10/Joshua-Mark-Cloud.jpg" TargetMode="External"/><Relationship Id="rId4535" Type="http://schemas.openxmlformats.org/officeDocument/2006/relationships/hyperlink" Target="http://www.statesman.com/news/local/swat-standoff-ongoing-southeast-austin/JfS1CwmyS6k1g1ABbl8tlO/" TargetMode="External"/><Relationship Id="rId3137" Type="http://schemas.openxmlformats.org/officeDocument/2006/relationships/hyperlink" Target="http://www.fatalencounters.org/wp-content/uploads/2013/10/Ramon-Bueno.png" TargetMode="External"/><Relationship Id="rId3551" Type="http://schemas.openxmlformats.org/officeDocument/2006/relationships/hyperlink" Target="http://www.fatalencounters.org/wp-content/uploads/2013/10/Alexander-J.-Schoessel.jpg" TargetMode="External"/><Relationship Id="rId4602" Type="http://schemas.openxmlformats.org/officeDocument/2006/relationships/hyperlink" Target="http://www.daily-times.com/story/news/2018/03/06/farmington-swat-officer-kills-armed-suspect-after-standoff-motel-6/398546002/" TargetMode="External"/><Relationship Id="rId472" Type="http://schemas.openxmlformats.org/officeDocument/2006/relationships/hyperlink" Target="http://www.daytondailynews.com/news/news/crime-law/police-involved-shooting-reported-udf-dayton/nf7f7/?__federated=1" TargetMode="External"/><Relationship Id="rId2153" Type="http://schemas.openxmlformats.org/officeDocument/2006/relationships/hyperlink" Target="http://www.nbcbayarea.com/news/local/Suspect-Dies-Days-After-Hayward--390640981.html" TargetMode="External"/><Relationship Id="rId3204" Type="http://schemas.openxmlformats.org/officeDocument/2006/relationships/hyperlink" Target="http://www.rgj.com/story/news/crime/2017/03/03/officer-hurt-suspect-dies-south-reno-exchange-gunfire/98683212/" TargetMode="External"/><Relationship Id="rId125" Type="http://schemas.openxmlformats.org/officeDocument/2006/relationships/hyperlink" Target="http://abc30.com/news/visalia-police-shoot-and-kill-man-shortly-after-arriving-at-vacant-business-complex/789315/" TargetMode="External"/><Relationship Id="rId2220" Type="http://schemas.openxmlformats.org/officeDocument/2006/relationships/hyperlink" Target="http://www.twincities.com/2016/08/29/investigation-continues-into-officer-involved-shooting-in-eagan-that-left-a-single-father-dead/" TargetMode="External"/><Relationship Id="rId5376" Type="http://schemas.openxmlformats.org/officeDocument/2006/relationships/hyperlink" Target="https://www.abqjournal.com/1212811/state-police-valencia-deputy-shoots-2-suspects-1-fatally.html" TargetMode="External"/><Relationship Id="rId5790" Type="http://schemas.openxmlformats.org/officeDocument/2006/relationships/hyperlink" Target="https://www.wtva.com/content/news/Officer-involved-shooting-reported-in-Yalobusha-County-501757721.html" TargetMode="External"/><Relationship Id="rId4392" Type="http://schemas.openxmlformats.org/officeDocument/2006/relationships/hyperlink" Target="http://www.fatalencounters.org/wp-content/uploads/2018/01/Kevin-Sturgis.jpg" TargetMode="External"/><Relationship Id="rId5029" Type="http://schemas.openxmlformats.org/officeDocument/2006/relationships/hyperlink" Target="http://www.tdtnews.com/news/article_fcc45790-6dae-11e8-9be9-b7e6bd80da97.html" TargetMode="External"/><Relationship Id="rId5443" Type="http://schemas.openxmlformats.org/officeDocument/2006/relationships/hyperlink" Target="https://www.fatalencounters.org/wp-content/uploads/2018/09/brandonjoyner.jpg" TargetMode="External"/><Relationship Id="rId1986" Type="http://schemas.openxmlformats.org/officeDocument/2006/relationships/hyperlink" Target="http://www.mercurynews.com/crime-courts/ci_30090228/san-jose-police-investigating-officer-involved-shooting-man" TargetMode="External"/><Relationship Id="rId4045" Type="http://schemas.openxmlformats.org/officeDocument/2006/relationships/hyperlink" Target="http://www.ktvq.com/story/36764454/suspect-killed-after-standoff-with-police-at-billings-sporting-goods-store" TargetMode="External"/><Relationship Id="rId1639" Type="http://schemas.openxmlformats.org/officeDocument/2006/relationships/hyperlink" Target="http://www.fatalencounters.org/wp-content/uploads/2013/10/Nonny.png" TargetMode="External"/><Relationship Id="rId3061" Type="http://schemas.openxmlformats.org/officeDocument/2006/relationships/hyperlink" Target="http://www.fatalencounters.org/wp-content/uploads/2013/10/James-E.-Lewis.png" TargetMode="External"/><Relationship Id="rId5510" Type="http://schemas.openxmlformats.org/officeDocument/2006/relationships/hyperlink" Target="https://abc7.com/deputy-shot-suspect-killed-in-city-terrace-shooting/4332809/" TargetMode="External"/><Relationship Id="rId1706" Type="http://schemas.openxmlformats.org/officeDocument/2006/relationships/hyperlink" Target="http://www.fatalencounters.org/wp-content/uploads/2013/10/Chin.png" TargetMode="External"/><Relationship Id="rId4112" Type="http://schemas.openxmlformats.org/officeDocument/2006/relationships/hyperlink" Target="http://billingsgazette.com/news/crime/police-shoot--year-old-billings-man-to-death-after/article_c52fe073-504e-50bc-8c22-309a6cef62fb.html" TargetMode="External"/><Relationship Id="rId3878" Type="http://schemas.openxmlformats.org/officeDocument/2006/relationships/hyperlink" Target="http://www.fatalencounters.org/wp-content/uploads/2013/10/Kadhar-Bailey.png" TargetMode="External"/><Relationship Id="rId4929" Type="http://schemas.openxmlformats.org/officeDocument/2006/relationships/hyperlink" Target="https://www.fatalencounters.org/wp-content/uploads/2018/05/CodyReynolds.jpg" TargetMode="External"/><Relationship Id="rId799" Type="http://schemas.openxmlformats.org/officeDocument/2006/relationships/hyperlink" Target="http://www.chattanoogan.com/photos/2015/8/article.307038.large.jpg" TargetMode="External"/><Relationship Id="rId2894" Type="http://schemas.openxmlformats.org/officeDocument/2006/relationships/hyperlink" Target="http://www.fatalencounters.org/wp-content/uploads/2013/10/Terrell-Kyreem-Johnson.jpg" TargetMode="External"/><Relationship Id="rId866" Type="http://schemas.openxmlformats.org/officeDocument/2006/relationships/hyperlink" Target="http://www.baltimoresun.com/news/maryland/bs-md-police-shooting-north-east-20150822-story.html" TargetMode="External"/><Relationship Id="rId1496" Type="http://schemas.openxmlformats.org/officeDocument/2006/relationships/hyperlink" Target="http://www.home.tampabay.com/news/publicsafety/man-shot-and-killed-by-hillsborough-sheriffs-deputies-in-tampa/2268537" TargetMode="External"/><Relationship Id="rId2547" Type="http://schemas.openxmlformats.org/officeDocument/2006/relationships/hyperlink" Target="http://www.theadvocate.com/new_orleans/news/crime_police/article_ffe052a8-b982-11e6-9834-5329717dee67.html?sr_source=lift_amplify" TargetMode="External"/><Relationship Id="rId3945" Type="http://schemas.openxmlformats.org/officeDocument/2006/relationships/hyperlink" Target="http://wvmetronews.com/2017/01/08/bluefield-man-dead-in-officer-involved-shooting/" TargetMode="External"/><Relationship Id="rId519" Type="http://schemas.openxmlformats.org/officeDocument/2006/relationships/hyperlink" Target="http://www.indystar.com/story/news/crime/2014/03/05/4-indianapolis-swat-officers-shot-suspect-is-killed/6097619/" TargetMode="External"/><Relationship Id="rId1149" Type="http://schemas.openxmlformats.org/officeDocument/2006/relationships/hyperlink" Target="http://www.sandiegouniontribune.com/news/2015/oct/17/chula-vista-shooting/" TargetMode="External"/><Relationship Id="rId2961" Type="http://schemas.openxmlformats.org/officeDocument/2006/relationships/hyperlink" Target="http://www.fatalencounters.org/wp-content/uploads/2013/10/Elena-Mondragon.png" TargetMode="External"/><Relationship Id="rId5020" Type="http://schemas.openxmlformats.org/officeDocument/2006/relationships/hyperlink" Target="https://www.kxly.com/news/sheriff-sniper-fatally-shoots-man-holding-woman-hostage-in-benton-city/750559214" TargetMode="External"/><Relationship Id="rId933" Type="http://schemas.openxmlformats.org/officeDocument/2006/relationships/hyperlink" Target="http://www.sbsun.com/general-news/20150910/man-shot-killed-by-fontana-police-officer" TargetMode="External"/><Relationship Id="rId1563" Type="http://schemas.openxmlformats.org/officeDocument/2006/relationships/hyperlink" Target="http://www.10tv.com/content/stories/2016/02/11/columbus-ohio-man-stabs-multiple-people-with-machette-in-northeast-columbus.html" TargetMode="External"/><Relationship Id="rId2614" Type="http://schemas.openxmlformats.org/officeDocument/2006/relationships/hyperlink" Target="https://docs.google.com/document/d/1fkduqEJcScHfb4-cNvDSiXYEsTCBh8cD2_Qpo3FoBGo/edit?usp=sharing" TargetMode="External"/><Relationship Id="rId1216" Type="http://schemas.openxmlformats.org/officeDocument/2006/relationships/hyperlink" Target="http://www.silive.com/news/index.ssf/2015/08/im_coming_out_now_mama_suspect.html" TargetMode="External"/><Relationship Id="rId1630" Type="http://schemas.openxmlformats.org/officeDocument/2006/relationships/hyperlink" Target="http://www.indystar.com/story/news/crime/2016/04/03/suspect-shot-killed-police-mcdonalds-robbbery/82579924/" TargetMode="External"/><Relationship Id="rId4786" Type="http://schemas.openxmlformats.org/officeDocument/2006/relationships/hyperlink" Target="http://www.knoe.com/content/news/State-Police-investigating-deputy-involved-shooting-in-Winn-Parish-479439343.html" TargetMode="External"/><Relationship Id="rId5837" Type="http://schemas.openxmlformats.org/officeDocument/2006/relationships/hyperlink" Target="https://www.fatalencounters.org/wp-content/uploads/2018/12/MarcusNeal.jpg" TargetMode="External"/><Relationship Id="rId3388" Type="http://schemas.openxmlformats.org/officeDocument/2006/relationships/hyperlink" Target="http://wgme.com/news/local/belfast-man-dies-after-confrontation-with-police" TargetMode="External"/><Relationship Id="rId4439" Type="http://schemas.openxmlformats.org/officeDocument/2006/relationships/hyperlink" Target="http://www.11alive.com/article/news/crime/officer-involved-shooting-leaves-one-dead-in-chamblee/85-512123386" TargetMode="External"/><Relationship Id="rId4853" Type="http://schemas.openxmlformats.org/officeDocument/2006/relationships/hyperlink" Target="https://www.timesrecordnews.com/story/news/crime/2018/04/26/high-speed-chase-oklahoma-north-texas/553819002/" TargetMode="External"/><Relationship Id="rId5904" Type="http://schemas.openxmlformats.org/officeDocument/2006/relationships/hyperlink" Target="https://www.fatalencounters.org/wp-content/uploads/2018/12/R-Michael-Jerome-Taylor.jpg" TargetMode="External"/><Relationship Id="rId3455"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506" Type="http://schemas.openxmlformats.org/officeDocument/2006/relationships/hyperlink" Target="http://kfor.com/2018/02/13/armed-person-shot-to-death-at-southern-oklahoma-travel-plaza/" TargetMode="External"/><Relationship Id="rId376" Type="http://schemas.openxmlformats.org/officeDocument/2006/relationships/hyperlink" Target="http://www.weau.com/home/headlines/Female-suspect-killed-in-Boyceville-officer-involved-shooting-282832071.html" TargetMode="External"/><Relationship Id="rId790" Type="http://schemas.openxmlformats.org/officeDocument/2006/relationships/hyperlink" Target="http://s3.reutersmedia.net/resources/r/?m=02&amp;d=20150806&amp;t=2&amp;i=1069792663&amp;w=976&amp;fh=&amp;fw=&amp;ll=&amp;pl=&amp;sq=&amp;r=LYNXNPEB75047" TargetMode="External"/><Relationship Id="rId2057" Type="http://schemas.openxmlformats.org/officeDocument/2006/relationships/hyperlink" Target="http://www.latimes.com/local/lanow/la-me-ln-lapd-officer-shot-20160725-snap-story.html" TargetMode="External"/><Relationship Id="rId2471" Type="http://schemas.openxmlformats.org/officeDocument/2006/relationships/hyperlink" Target="http://www.fatalencounters.org/wp-content/uploads/2013/10/Samson-Fleurant.jpg" TargetMode="External"/><Relationship Id="rId3108" Type="http://schemas.openxmlformats.org/officeDocument/2006/relationships/hyperlink" Target="http://www.fatalencounters.org/wp-content/uploads/2013/10/Luis-Fransisco-Vasquez.jpg" TargetMode="External"/><Relationship Id="rId3522" Type="http://schemas.openxmlformats.org/officeDocument/2006/relationships/hyperlink" Target="http://www.fatalencounters.org/wp-content/uploads/2013/10/markCoffey.jpg" TargetMode="External"/><Relationship Id="rId4920" Type="http://schemas.openxmlformats.org/officeDocument/2006/relationships/hyperlink" Target="http://wtkr.com/2018/05/14/suspect-killed-by-portsmouth-officer-in-reported-home-invasion/" TargetMode="External"/><Relationship Id="rId443" Type="http://schemas.openxmlformats.org/officeDocument/2006/relationships/hyperlink" Target="http://www.kentreporter.com/news/272307371.html" TargetMode="External"/><Relationship Id="rId1073" Type="http://schemas.openxmlformats.org/officeDocument/2006/relationships/hyperlink" Target="http://www.spokesman.com/stories/2015/may/13/jail-inmate-dies-shortly-after-arrest/" TargetMode="External"/><Relationship Id="rId2124" Type="http://schemas.openxmlformats.org/officeDocument/2006/relationships/hyperlink" Target="http://www.cincinnati.com/story/news/2016/08/07/police-shoot-kill-downtown-robbery-suspect/88361704/" TargetMode="External"/><Relationship Id="rId1140" Type="http://schemas.openxmlformats.org/officeDocument/2006/relationships/hyperlink" Target="http://www.killedbypolice.net/victims/150943.jpg" TargetMode="External"/><Relationship Id="rId4296" Type="http://schemas.openxmlformats.org/officeDocument/2006/relationships/hyperlink" Target="http://abc7.com/suspect-wounded-in-winnetka-officer-involved-shooting/2843382/" TargetMode="External"/><Relationship Id="rId5694" Type="http://schemas.openxmlformats.org/officeDocument/2006/relationships/hyperlink" Target="https://www.fatalencounters.org/wp-content/uploads/2018/11/Cesar-Ramos.jpg" TargetMode="External"/><Relationship Id="rId510" Type="http://schemas.openxmlformats.org/officeDocument/2006/relationships/hyperlink" Target="http://blogs.ocweekly.com/navelgazing/2014/03/police_shooting_in_anaheim_lea.php?page=2" TargetMode="External"/><Relationship Id="rId5347" Type="http://schemas.openxmlformats.org/officeDocument/2006/relationships/hyperlink" Target="https://www.fatalencounters.org/wp-content/uploads/2018/08/ChristopherCameron.jpg" TargetMode="External"/><Relationship Id="rId5761" Type="http://schemas.openxmlformats.org/officeDocument/2006/relationships/hyperlink" Target="https://www.fatalencounters.org/wp-content/uploads/2018/12/Bert-E.-Mercado.jpg" TargetMode="External"/><Relationship Id="rId1957" Type="http://schemas.openxmlformats.org/officeDocument/2006/relationships/hyperlink" Target="http://journalstar.com/news/local/911/year-old-woman-killed-in-early-morning-shooting-suspect-fatally/article_12a7dac4-c561-5e48-b5cb-1689734c5faa.html" TargetMode="External"/><Relationship Id="rId4363" Type="http://schemas.openxmlformats.org/officeDocument/2006/relationships/hyperlink" Target="https://www.nbcbayarea.com/news/local/Pittsburg-Police-Shoot-Kill-Man-as-he-Allegedly-Reached-for-Gun-469154863.html" TargetMode="External"/><Relationship Id="rId5414" Type="http://schemas.openxmlformats.org/officeDocument/2006/relationships/hyperlink" Target="https://www.wfaa.com/article/news/local/driver-dies-after-officer-involved-shooting-in-arlington-officers-ok/287-590108252" TargetMode="External"/><Relationship Id="rId4016" Type="http://schemas.openxmlformats.org/officeDocument/2006/relationships/hyperlink" Target="http://6abc.com/no-charges-after-suspect-fatally-shot-outside-kop-mall/2673916/" TargetMode="External"/><Relationship Id="rId4430" Type="http://schemas.openxmlformats.org/officeDocument/2006/relationships/hyperlink" Target="http://www.fatalencounters.org/wp-content/uploads/2018/01/Nathaniel-T.-Nate-Edwards.jpg" TargetMode="External"/><Relationship Id="rId3032" Type="http://schemas.openxmlformats.org/officeDocument/2006/relationships/hyperlink" Target="http://www.cbs46.com/story/34359129/police-investigate-shooting-in-atlanta" TargetMode="External"/><Relationship Id="rId2798" Type="http://schemas.openxmlformats.org/officeDocument/2006/relationships/hyperlink" Target="http://jacksonville.com/news/public-safety/2017-08-18/jacksonville-sheriff-identifies-officers-shot-suspect-killed-friday" TargetMode="External"/><Relationship Id="rId3849" Type="http://schemas.openxmlformats.org/officeDocument/2006/relationships/hyperlink" Target="http://www.bdtonline.com/news/officer-involved-shooting-reported-in-princeton/article_17f0f48c-f949-11e6-8da0-5b45da6153c7.html" TargetMode="External"/><Relationship Id="rId5271" Type="http://schemas.openxmlformats.org/officeDocument/2006/relationships/hyperlink" Target="https://www.dentonrc.com/news/blotter-victim-identified-in-officer-involved-shooting-in-pilot-point/article_f7bfec85-0992-5d71-9ed3-c40d038679f4.html" TargetMode="External"/><Relationship Id="rId2865" Type="http://schemas.openxmlformats.org/officeDocument/2006/relationships/hyperlink" Target="http://www.tulsaworld.com/news/crimewatch/update-man-carrying-knives-shot-dead-as-deputies-tulsa-police/article_aff3fcde-393b-5e87-a429-1b6ddeeec66d.html" TargetMode="External"/><Relationship Id="rId3916" Type="http://schemas.openxmlformats.org/officeDocument/2006/relationships/hyperlink" Target="http://www.stltoday.com/news/local/crime-and-courts/combative-man-dies-in-st-louis-county-police-custody-after/article_a73047e4-ceae-5f3e-a5e1-701fbeb8c77e.html" TargetMode="External"/><Relationship Id="rId837" Type="http://schemas.openxmlformats.org/officeDocument/2006/relationships/hyperlink" Target="http://www.wfmynews2.com/story/news/local/2015/08/24/one-dead-archdale-officer-involved-shooting/32252479/" TargetMode="External"/><Relationship Id="rId1467" Type="http://schemas.openxmlformats.org/officeDocument/2006/relationships/hyperlink" Target="http://www.khou.com/story/news/crime/2016/02/23/hpd-precinct-6-deputy-shoots-kills-suspect-bus-station/80806638/" TargetMode="External"/><Relationship Id="rId1881" Type="http://schemas.openxmlformats.org/officeDocument/2006/relationships/hyperlink" Target="http://www.glasgowdailytimes.com/news/update-shooting-in-hiseville-leaves-one-man-dead/article_1424ae2c-3133-11e6-9ef6-ab99744949e6.html" TargetMode="External"/><Relationship Id="rId2518" Type="http://schemas.openxmlformats.org/officeDocument/2006/relationships/hyperlink" Target="http://www.charlotteobserver.com/news/local/article117578618.html" TargetMode="External"/><Relationship Id="rId2932" Type="http://schemas.openxmlformats.org/officeDocument/2006/relationships/hyperlink" Target="http://ktla.com/2017/04/12/man-fatally-shot-by-deputies-responding-to-burglary-call-in-south-l-a-area/" TargetMode="External"/><Relationship Id="rId904" Type="http://schemas.openxmlformats.org/officeDocument/2006/relationships/hyperlink" Target="http://www.keloland.com/newsdetail.cfm/fatal-officer-involved-shooting/?id=185571" TargetMode="External"/><Relationship Id="rId1534" Type="http://schemas.openxmlformats.org/officeDocument/2006/relationships/hyperlink" Target="http://www.theepochtimes.com/n3/1947370-eufaula-oklahoma-2-dead-after-bank-robbery-and-shootout/" TargetMode="External"/><Relationship Id="rId1601" Type="http://schemas.openxmlformats.org/officeDocument/2006/relationships/hyperlink" Target="http://www.kwch.com/content/news/KBI-investigating-deputy-involved-shooting-in-McPherson-County-375804401.html" TargetMode="External"/><Relationship Id="rId4757" Type="http://schemas.openxmlformats.org/officeDocument/2006/relationships/hyperlink" Target="http://www.fatalencounters.org/wp-content/uploads/2018/04/Raymond-Lyle-Bell.jpg" TargetMode="External"/><Relationship Id="rId3359" Type="http://schemas.openxmlformats.org/officeDocument/2006/relationships/hyperlink" Target="http://www.13wmaz.com/news/local/gbi-investigating-in-custody-death-of-milledgeville-man/455233793" TargetMode="External"/><Relationship Id="rId5808" Type="http://schemas.openxmlformats.org/officeDocument/2006/relationships/hyperlink" Target="https://www.krqe.com/news/new-mexico/arrest-warrant-results-in-deputy-involved-shooting-in-cibola-county/1643537924" TargetMode="External"/><Relationship Id="rId694" Type="http://schemas.openxmlformats.org/officeDocument/2006/relationships/hyperlink" Target="http://www.killedbypolice.net/victims/151006.jpg" TargetMode="External"/><Relationship Id="rId2375" Type="http://schemas.openxmlformats.org/officeDocument/2006/relationships/hyperlink" Target="http://www.fatalencounters.org/wp-content/uploads/2013/10/Brandon-Wayne-Millard.jpg" TargetMode="External"/><Relationship Id="rId3773" Type="http://schemas.openxmlformats.org/officeDocument/2006/relationships/hyperlink" Target="http://6abc.com/news/deadly-police-involved-shooting-at-nj-turnpike-service-area-/1826497/" TargetMode="External"/><Relationship Id="rId4824" Type="http://schemas.openxmlformats.org/officeDocument/2006/relationships/hyperlink" Target="http://www.fatalencounters.org/wp-content/uploads/2018/04/Dytadious-Mobley.jpg" TargetMode="External"/><Relationship Id="rId347" Type="http://schemas.openxmlformats.org/officeDocument/2006/relationships/hyperlink" Target="http://www.ocregister.com/articles/mesa-645510-costa-warrants.html" TargetMode="External"/><Relationship Id="rId2028" Type="http://schemas.openxmlformats.org/officeDocument/2006/relationships/hyperlink" Target="http://www.recordonline.com/news/20160713/middletown-cops-involved-in-fatal-shooting" TargetMode="External"/><Relationship Id="rId3426" Type="http://schemas.openxmlformats.org/officeDocument/2006/relationships/hyperlink" Target="http://news4sanantonio.com/news/local/report-of-shooting-on-west-side" TargetMode="External"/><Relationship Id="rId3840" Type="http://schemas.openxmlformats.org/officeDocument/2006/relationships/hyperlink" Target="http://wfla.com/2017/02/26/man-shot-dead-by-deputies-in-citrus-county-after-car-chase-crash/" TargetMode="External"/><Relationship Id="rId761" Type="http://schemas.openxmlformats.org/officeDocument/2006/relationships/hyperlink" Target="http://www.redding.com/homepage-showcase/matthew-graham-killed-in-dunsmuir-shootout-with-officers_38935482" TargetMode="External"/><Relationship Id="rId1391" Type="http://schemas.openxmlformats.org/officeDocument/2006/relationships/hyperlink" Target="http://nbc26.tv/2016/01/22/richmond-county-investigating-officer-involved-shooting-on-horseshoe-road/" TargetMode="External"/><Relationship Id="rId2442" Type="http://schemas.openxmlformats.org/officeDocument/2006/relationships/hyperlink" Target="http://www.fatalencounters.org/wp-content/uploads/2013/10/DanielErickson.jpg" TargetMode="External"/><Relationship Id="rId5598" Type="http://schemas.openxmlformats.org/officeDocument/2006/relationships/hyperlink" Target="https://www.good4utah.com/news/local-news/wanted-felon-shot-killed-by-officers-in-downtown-salt-lake-city-identified/1534870177" TargetMode="External"/><Relationship Id="rId414" Type="http://schemas.openxmlformats.org/officeDocument/2006/relationships/hyperlink" Target="http://www.cleveland.com/metro/index.ssf/2014/09/man_shot_killed_by_cleveland_p.html" TargetMode="External"/><Relationship Id="rId1044" Type="http://schemas.openxmlformats.org/officeDocument/2006/relationships/hyperlink" Target="http://www.local10.com/news/bso-investigates-deputyinvolved-shooting-in-pompano-beach/33522974" TargetMode="External"/><Relationship Id="rId5665" Type="http://schemas.openxmlformats.org/officeDocument/2006/relationships/hyperlink" Target="https://kdvr.com/2018/11/04/jeffco-ois/" TargetMode="External"/><Relationship Id="rId1111" Type="http://schemas.openxmlformats.org/officeDocument/2006/relationships/hyperlink" Target="http://www.vcstar.com/news/local-news/oxnard/oxnard-woman-killed-by-police-after-domestic-dispute-call_34372240" TargetMode="External"/><Relationship Id="rId4267" Type="http://schemas.openxmlformats.org/officeDocument/2006/relationships/hyperlink" Target="http://www.fatalencounters.org/wp-content/uploads/2013/10/Charlie-Joseph-Murillo.jpg" TargetMode="External"/><Relationship Id="rId4681" Type="http://schemas.openxmlformats.org/officeDocument/2006/relationships/hyperlink" Target="http://www.mlive.com/news/flint/index.ssf/2018/03/police_identify_man_in_deadly.html" TargetMode="External"/><Relationship Id="rId5318" Type="http://schemas.openxmlformats.org/officeDocument/2006/relationships/hyperlink" Target="https://www.fatalencounters.org/wp-content/uploads/2018/08/Michael-Eugene-Ducote.jpg" TargetMode="External"/><Relationship Id="rId5732" Type="http://schemas.openxmlformats.org/officeDocument/2006/relationships/hyperlink" Target="https://www.fatalencounters.org/wp-content/uploads/2018/11/Brianna-Nicole-Post.jpg" TargetMode="External"/><Relationship Id="rId3283" Type="http://schemas.openxmlformats.org/officeDocument/2006/relationships/hyperlink" Target="http://www.fatalencounters.org/wp-content/uploads/2013/10/Jeffrey-Lynn-Curry-Jr.png" TargetMode="External"/><Relationship Id="rId4334" Type="http://schemas.openxmlformats.org/officeDocument/2006/relationships/hyperlink" Target="http://www.ydr.com/story/news/2018/01/06/coroner-called-shooting-stillmeadow-church-nazarene/1009904001/" TargetMode="External"/><Relationship Id="rId1928" Type="http://schemas.openxmlformats.org/officeDocument/2006/relationships/hyperlink" Target="http://www.fatalencounters.org/wp-content/uploads/2013/10/Rodrigo-Guardiola.jpg" TargetMode="External"/><Relationship Id="rId3350" Type="http://schemas.openxmlformats.org/officeDocument/2006/relationships/hyperlink" Target="http://www.wtsp.com/news/crime/pasco-deputies-say-they-shot-man-coming-at-them/456564152" TargetMode="External"/><Relationship Id="rId271" Type="http://schemas.openxmlformats.org/officeDocument/2006/relationships/hyperlink" Target="http://www.nj.com/mercer/index.ssf/2015/04/man_shot_by_hamilton_police_in_stabbing_incident_d.html" TargetMode="External"/><Relationship Id="rId3003" Type="http://schemas.openxmlformats.org/officeDocument/2006/relationships/hyperlink" Target="http://www.wral.com/trooper-involved-in-fatal-shooting-in-durham/16524074/" TargetMode="External"/><Relationship Id="rId4401" Type="http://schemas.openxmlformats.org/officeDocument/2006/relationships/hyperlink" Target="http://komonews.com/news/local/snohomish-county-deputy-involved-in-shooting-near-everett" TargetMode="External"/><Relationship Id="rId2769" Type="http://schemas.openxmlformats.org/officeDocument/2006/relationships/hyperlink" Target="http://www.fatalencounters.org/wp-content/uploads/2013/10/Joseph-Sin.jpg" TargetMode="External"/><Relationship Id="rId5175" Type="http://schemas.openxmlformats.org/officeDocument/2006/relationships/hyperlink" Target="https://wsvn.com/news/local/miami-dade-police-officer-injured-after-shots-fired-near-hialeah-park/" TargetMode="External"/><Relationship Id="rId1785" Type="http://schemas.openxmlformats.org/officeDocument/2006/relationships/hyperlink" Target="http://www.miamiherald.com/news/local/crime/article78685602.html" TargetMode="External"/><Relationship Id="rId2836" Type="http://schemas.openxmlformats.org/officeDocument/2006/relationships/hyperlink" Target="http://www.dispatch.com/news/20170710/man-dies-after-officer-involved-shooting" TargetMode="External"/><Relationship Id="rId4191" Type="http://schemas.openxmlformats.org/officeDocument/2006/relationships/hyperlink" Target="http://www.fatalencounters.org/wp-content/uploads/2013/10/ScottAddisonphoto.jpg" TargetMode="External"/><Relationship Id="rId5242" Type="http://schemas.openxmlformats.org/officeDocument/2006/relationships/hyperlink" Target="https://www.fatalencounters.org/wp-content/uploads/2018/07/Donna-Lynn-Allen.jpg" TargetMode="External"/><Relationship Id="rId77" Type="http://schemas.openxmlformats.org/officeDocument/2006/relationships/hyperlink" Target="https://localtvkfor.files.wordpress.com/2015/07/rogers-tyler.jpg" TargetMode="External"/><Relationship Id="rId808" Type="http://schemas.openxmlformats.org/officeDocument/2006/relationships/hyperlink" Target="http://tucson.com/news/blogs/police-beat/man-killed-in-tucson-police-shooting-linked-to-slaying/article_760fd780-3bd7-11e5-9927-0f42f589a5ea.html" TargetMode="External"/><Relationship Id="rId1438" Type="http://schemas.openxmlformats.org/officeDocument/2006/relationships/hyperlink" Target="http://www.wfaa.com/news/crime/swat-at-scene-where-man-barricaded-in-kaufman-county/39266940" TargetMode="External"/><Relationship Id="rId1852" Type="http://schemas.openxmlformats.org/officeDocument/2006/relationships/hyperlink" Target="http://www.redding.com/news/local/Suspect-killed-in-officer-involved-shooting-381880091.html" TargetMode="External"/><Relationship Id="rId2903" Type="http://schemas.openxmlformats.org/officeDocument/2006/relationships/hyperlink" Target="http://www.kvue.com/news/local/one-dead-after-officer-involved-shooting-in-downtown-austin/437567270" TargetMode="External"/><Relationship Id="rId1505" Type="http://schemas.openxmlformats.org/officeDocument/2006/relationships/hyperlink" Target="http://www.fatalencounters.org/wp-content/uploads/2013/10/Gunn.png" TargetMode="External"/><Relationship Id="rId3677" Type="http://schemas.openxmlformats.org/officeDocument/2006/relationships/hyperlink" Target="http://www.tucsonnewsnow.com/story/35530465/officer-involved-shooting-near-park-and-drexel" TargetMode="External"/><Relationship Id="rId4728" Type="http://schemas.openxmlformats.org/officeDocument/2006/relationships/hyperlink" Target="http://www.mlive.com/news/jackson/index.ssf/2018/04/police_officer_wounded_in_jack.html" TargetMode="External"/><Relationship Id="rId598" Type="http://schemas.openxmlformats.org/officeDocument/2006/relationships/hyperlink" Target="http://articles.sun-sentinel.com/2013-03-12/news/fl-boca-officer-involved-named-20130311_1_boca-raton-police-police-officers-facebook-profile" TargetMode="External"/><Relationship Id="rId2279" Type="http://schemas.openxmlformats.org/officeDocument/2006/relationships/hyperlink" Target="http://www.kcrg.com/content/news/393298031.html" TargetMode="External"/><Relationship Id="rId2693" Type="http://schemas.openxmlformats.org/officeDocument/2006/relationships/hyperlink" Target="http://www.click2houston.com/news/hcso-county-investigator-opens-fire-on-gunman-at-restaurant/31046648" TargetMode="External"/><Relationship Id="rId3744" Type="http://schemas.openxmlformats.org/officeDocument/2006/relationships/hyperlink" Target="http://www.fatalencounters.org/wp-content/uploads/2013/10/Joel-Anthony.png" TargetMode="External"/><Relationship Id="rId665" Type="http://schemas.openxmlformats.org/officeDocument/2006/relationships/hyperlink" Target="http://www.killedbypolice.net/victims/151069.jpg" TargetMode="External"/><Relationship Id="rId1295" Type="http://schemas.openxmlformats.org/officeDocument/2006/relationships/hyperlink" Target="http://www.fatalencounters.org/wp-content/uploads/2013/10/VasiliosKatsouras.png" TargetMode="External"/><Relationship Id="rId2346" Type="http://schemas.openxmlformats.org/officeDocument/2006/relationships/hyperlink" Target="http://www.fatalencounters.org/wp-content/uploads/2013/10/Keagan-Schweikle.jpg" TargetMode="External"/><Relationship Id="rId2760" Type="http://schemas.openxmlformats.org/officeDocument/2006/relationships/hyperlink" Target="http://www.indystar.com/story/news/crime/2016/11/14/crash-involving-lawrence-police-car-closes-east-side-intersection/93806706/" TargetMode="External"/><Relationship Id="rId3811" Type="http://schemas.openxmlformats.org/officeDocument/2006/relationships/hyperlink" Target="http://www.app.com/story/news/2017/03/14/police-involved-shooting-toms-river-authorities/99171538/" TargetMode="External"/><Relationship Id="rId318" Type="http://schemas.openxmlformats.org/officeDocument/2006/relationships/hyperlink" Target="http://www.miamiherald.com/news/local/community/florida-keys/tfsh2c/picture5621952/ALTERNATES/FREE_960/Roberto.jpg" TargetMode="External"/><Relationship Id="rId732" Type="http://schemas.openxmlformats.org/officeDocument/2006/relationships/hyperlink" Target="http://www.mercurynews.com/bay-area-news/ci_29109035/sunnyvale-police-shoot-armed-male-at-apartment-complex" TargetMode="External"/><Relationship Id="rId1362" Type="http://schemas.openxmlformats.org/officeDocument/2006/relationships/hyperlink" Target="http://www.denverpost.com/news/ci_29371161/denver-police-investigating-possible-officer-involved-shooting-monday" TargetMode="External"/><Relationship Id="rId2413" Type="http://schemas.openxmlformats.org/officeDocument/2006/relationships/hyperlink" Target="http://www.peninsuladailynews.com/news/beaver-area-man-killed-in-police-standoff-at-trailer/" TargetMode="External"/><Relationship Id="rId5569" Type="http://schemas.openxmlformats.org/officeDocument/2006/relationships/hyperlink" Target="https://13wham.com/news/local/police-3-shot-in-rochester-multiple-schools-on-lockout" TargetMode="External"/><Relationship Id="rId1015" Type="http://schemas.openxmlformats.org/officeDocument/2006/relationships/hyperlink" Target="http://www.al.com/news/tuscaloosa/index.ssf/2015/07/tuscaloosa_police_release_more.html" TargetMode="External"/><Relationship Id="rId4585" Type="http://schemas.openxmlformats.org/officeDocument/2006/relationships/hyperlink" Target="http://www.fatalencounters.org/wp-content/uploads/2018/03/BrandonKuhlman.jpg" TargetMode="External"/><Relationship Id="rId3187" Type="http://schemas.openxmlformats.org/officeDocument/2006/relationships/hyperlink" Target="http://www.chron.com/news/houston-texas/article/Officer-involved-shooting-under-investigating-in-11049915.php" TargetMode="External"/><Relationship Id="rId4238" Type="http://schemas.openxmlformats.org/officeDocument/2006/relationships/hyperlink" Target="https://www.dallasnews.com/news/crime/2017/12/19/1-dead-police-shooting-colony" TargetMode="External"/><Relationship Id="rId5636" Type="http://schemas.openxmlformats.org/officeDocument/2006/relationships/hyperlink" Target="https://www.lasvegasnow.com/news/police-man-shot-by-officers-overnight-had-weapon/1554965118?fbclid=IwAR16LTH1nU78gSICI1MMy9RQwhmRchVHZVe03zXA8XTeQhRd7Jg3V0ytbDA" TargetMode="External"/><Relationship Id="rId4652" Type="http://schemas.openxmlformats.org/officeDocument/2006/relationships/hyperlink" Target="https://www.knoxnews.com/story/news/2018/03/16/tbi-investigates-officer-involved-shooting-jonesborough-one-two-state-friday/433894002/" TargetMode="External"/><Relationship Id="rId5703" Type="http://schemas.openxmlformats.org/officeDocument/2006/relationships/hyperlink" Target="https://www.fatalencounters.org/wp-content/uploads/2018/11/Timothy-Odell-Leon.png" TargetMode="External"/><Relationship Id="rId175" Type="http://schemas.openxmlformats.org/officeDocument/2006/relationships/hyperlink" Target="http://www.killedbypolice.net/victims/150475.jpg" TargetMode="External"/><Relationship Id="rId3254" Type="http://schemas.openxmlformats.org/officeDocument/2006/relationships/hyperlink" Target="http://www.fatalencounters.org/wp-content/uploads/2013/10/Christopher-Garza.jpg" TargetMode="External"/><Relationship Id="rId4305" Type="http://schemas.openxmlformats.org/officeDocument/2006/relationships/hyperlink" Target="http://www.fox5dc.com/news/local-news/pedestrian-struck-and-killed-by-dc-police-canine-unit-car" TargetMode="External"/><Relationship Id="rId2270" Type="http://schemas.openxmlformats.org/officeDocument/2006/relationships/hyperlink" Target="http://www.mercedsunstar.com/news/local/crime/article100769527.html" TargetMode="External"/><Relationship Id="rId3321" Type="http://schemas.openxmlformats.org/officeDocument/2006/relationships/hyperlink" Target="http://www.wsbtv.com/news/local/suspect-shot-during-traffic-stop-in-clarkesville/590311249" TargetMode="External"/><Relationship Id="rId242" Type="http://schemas.openxmlformats.org/officeDocument/2006/relationships/hyperlink" Target="http://www.guns.com/2015/04/30/game-warden-shoots-kills-man-who-tried-to-drown-him-after-checking-fishing-license/" TargetMode="External"/><Relationship Id="rId5079" Type="http://schemas.openxmlformats.org/officeDocument/2006/relationships/hyperlink" Target="https://www.11alive.com/article/news/crime/suspect-killed-after-hostage-standoff-shootout-with-dekalb-police/85-565862658" TargetMode="External"/><Relationship Id="rId5493" Type="http://schemas.openxmlformats.org/officeDocument/2006/relationships/hyperlink" Target="https://www.fatalencounters.org/wp-content/uploads/2018/09/patrick-shaun-dowdell.jpeg" TargetMode="External"/><Relationship Id="rId1689" Type="http://schemas.openxmlformats.org/officeDocument/2006/relationships/hyperlink" Target="http://wate.com/2016/03/13/deadly-officer-involved-shooting-in-lenoir-city/" TargetMode="External"/><Relationship Id="rId4095" Type="http://schemas.openxmlformats.org/officeDocument/2006/relationships/hyperlink" Target="http://www.fatalencounters.org/wp-content/uploads/2013/10/Kevin-Janson-Neal.png" TargetMode="External"/><Relationship Id="rId5146" Type="http://schemas.openxmlformats.org/officeDocument/2006/relationships/hyperlink" Target="https://www.fatalencounters.org/wp-content/uploads/2018/07/Clark-Millard.jpg" TargetMode="External"/><Relationship Id="rId5560" Type="http://schemas.openxmlformats.org/officeDocument/2006/relationships/hyperlink" Target="https://kfor.com/2018/10/11/medical-examiner-identifies-suspect-shot-killed-in-okarche-officer-involved-shooting/" TargetMode="External"/><Relationship Id="rId4162" Type="http://schemas.openxmlformats.org/officeDocument/2006/relationships/hyperlink" Target="http://www.killedbypolice.net/victims/171098.jpg" TargetMode="External"/><Relationship Id="rId5213" Type="http://schemas.openxmlformats.org/officeDocument/2006/relationships/hyperlink" Target="https://www.nbclosangeles.com/news/local/Man-Killed-In-Deputy-Involved-Shooting-In-Pico-Rivera-488648461.html" TargetMode="External"/><Relationship Id="rId1756" Type="http://schemas.openxmlformats.org/officeDocument/2006/relationships/hyperlink" Target="http://www.nbclosangeles.com/news/local/Officer-Hospitalized-in-Boyle-Heights-Shooting-379483661.html" TargetMode="External"/><Relationship Id="rId2807" Type="http://schemas.openxmlformats.org/officeDocument/2006/relationships/hyperlink" Target="http://www.king5.com/news/crime/kent-officer-involved-shooting-at-strip-mall/463015160"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409" Type="http://schemas.openxmlformats.org/officeDocument/2006/relationships/hyperlink" Target="http://www.news-press.com/story/news/crime/2016/02/01/armed-immokalee-suspect-shot-killed-deputy/79630136/" TargetMode="External"/><Relationship Id="rId1823" Type="http://schemas.openxmlformats.org/officeDocument/2006/relationships/hyperlink" Target="http://www.fatalencounters.org/wp-content/uploads/2013/10/Brooks.png" TargetMode="External"/><Relationship Id="rId4979" Type="http://schemas.openxmlformats.org/officeDocument/2006/relationships/hyperlink" Target="http://www.nydailynews.com/new-york/manhattan/handcuffed-man-dies-struggle-cops-harlem-apartment-article-1.4012729" TargetMode="External"/><Relationship Id="rId3995" Type="http://schemas.openxmlformats.org/officeDocument/2006/relationships/hyperlink" Target="http://www.necn.com/news/new-england/Police-Searching-for-Armed-Suspect-in-Norwich-452886763.html" TargetMode="External"/><Relationship Id="rId2597" Type="http://schemas.openxmlformats.org/officeDocument/2006/relationships/hyperlink" Target="https://kobi5.com/news/officer-wounded-suspect-dead-in-dallas-oregon-42525/" TargetMode="External"/><Relationship Id="rId3648" Type="http://schemas.openxmlformats.org/officeDocument/2006/relationships/hyperlink" Target="http://www.fatalencounters.org/wp-content/uploads/2013/10/Paul-E-Mashburn.jpg" TargetMode="External"/><Relationship Id="rId569" Type="http://schemas.openxmlformats.org/officeDocument/2006/relationships/hyperlink" Target="http://www.wtva.com/news/national/story/Grand-jury-no-indictments-in-officer-involved/EE5Am7KlmUmIECC8X0k4Wg.cspx" TargetMode="External"/><Relationship Id="rId983" Type="http://schemas.openxmlformats.org/officeDocument/2006/relationships/hyperlink" Target="http://www.killedbypolice.net/victims/150896.jpg" TargetMode="External"/><Relationship Id="rId1199" Type="http://schemas.openxmlformats.org/officeDocument/2006/relationships/hyperlink" Target="https://localtvwtvr.files.wordpress.com/2015/08/shooter.jpg?w=770&amp;h=433" TargetMode="External"/><Relationship Id="rId2664" Type="http://schemas.openxmlformats.org/officeDocument/2006/relationships/hyperlink" Target="http://sacramento.cbslocal.com/2016/12/27/grass-valley-man-35-shot-and-killed-by-deputies/" TargetMode="External"/><Relationship Id="rId5070" Type="http://schemas.openxmlformats.org/officeDocument/2006/relationships/hyperlink" Target="http://www.nj.com/mercer/index.ssf/2018/06/heres_what_we_know_about_the_shooting_at_art_all_n.html" TargetMode="External"/><Relationship Id="rId636" Type="http://schemas.openxmlformats.org/officeDocument/2006/relationships/hyperlink" Target="http://www.killedbypolice.net/victims/150950.jpg" TargetMode="External"/><Relationship Id="rId1266" Type="http://schemas.openxmlformats.org/officeDocument/2006/relationships/hyperlink" Target="http://www.desertsun.com/story/news/crime_courts/2015/10/25/cathedral-city-officer-shooting/74582286/" TargetMode="External"/><Relationship Id="rId2317" Type="http://schemas.openxmlformats.org/officeDocument/2006/relationships/hyperlink" Target="http://www.12news.com/news/local/valley/loop-101-reopens-in-scottsdale-after-troopers-chase-shoot-suspect/333205961" TargetMode="External"/><Relationship Id="rId3715" Type="http://schemas.openxmlformats.org/officeDocument/2006/relationships/hyperlink" Target="http://wric.com/2017/05/06/henrico-police-investigating-after-officer-kills-two-pedestrians/" TargetMode="External"/><Relationship Id="rId1680" Type="http://schemas.openxmlformats.org/officeDocument/2006/relationships/hyperlink" Target="http://www.startribune.com/five-officers-named-in-shooting-at-burnsville-mcdonald-s/372581691/" TargetMode="External"/><Relationship Id="rId2731" Type="http://schemas.openxmlformats.org/officeDocument/2006/relationships/hyperlink" Target="http://www.journalnow.com/news/crime/rural-hall-man-dies-in-chase-with-highway-patrol-after/article_c38bd802-c954-5f84-8f20-7aac042d3b47.html" TargetMode="External"/><Relationship Id="rId588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703" Type="http://schemas.openxmlformats.org/officeDocument/2006/relationships/hyperlink" Target="http://www.kpho.com/story/30624737/mcso-deputy-shoots-kills-suicidal-man-who-pulled-out-gun" TargetMode="External"/><Relationship Id="rId1333" Type="http://schemas.openxmlformats.org/officeDocument/2006/relationships/hyperlink" Target="http://www.star-telegram.com/news/local/community/northeast-tarrant/se43gt/picture63583772/ALTERNATES/FREE_960/gonzales3" TargetMode="External"/><Relationship Id="rId4489" Type="http://schemas.openxmlformats.org/officeDocument/2006/relationships/hyperlink" Target="http://www.wsbtv.com/news/local/shooting-investigation-underway-in-locust-grove/697113627" TargetMode="External"/><Relationship Id="rId1400" Type="http://schemas.openxmlformats.org/officeDocument/2006/relationships/hyperlink" Target="http://www.wistv.com/story/31073065/man-killed-during-confrontation-with-dillon-county-deputy-near-latta" TargetMode="External"/><Relationship Id="rId4556" Type="http://schemas.openxmlformats.org/officeDocument/2006/relationships/hyperlink" Target="http://nbc4i.com/2018/02/27/man-killed-during-officer-involved-shooting-in-crawford-county/" TargetMode="External"/><Relationship Id="rId4970" Type="http://schemas.openxmlformats.org/officeDocument/2006/relationships/hyperlink" Target="https://www.fatalencounters.org/wp-content/uploads/2018/05/AugustineOliva.jpg" TargetMode="External"/><Relationship Id="rId5607" Type="http://schemas.openxmlformats.org/officeDocument/2006/relationships/hyperlink" Target="https://www.greenbaypressgazette.com/story/news/2018/10/20/man-dead-officer-involved-shooting-brown-county-jail/1709699002/" TargetMode="External"/><Relationship Id="rId3158" Type="http://schemas.openxmlformats.org/officeDocument/2006/relationships/hyperlink" Target="http://www.mercurynews.com/2017/05/28/downtown-officer-involves-shooting-leaves-one-dead/" TargetMode="External"/><Relationship Id="rId3572" Type="http://schemas.openxmlformats.org/officeDocument/2006/relationships/hyperlink" Target="http://abc3340.com/news/local/one-person-dead-following-jefferson-county-deputy-involved-shooting" TargetMode="External"/><Relationship Id="rId4209" Type="http://schemas.openxmlformats.org/officeDocument/2006/relationships/hyperlink" Target="http://www.koco.com/article/officer-involved-in-shooting-in-southeast-oklahoma-city/14401949" TargetMode="External"/><Relationship Id="rId4623" Type="http://schemas.openxmlformats.org/officeDocument/2006/relationships/hyperlink" Target="http://www.fatalencounters.org/wp-content/uploads/2018/03/Juan-Garcia-Alvarez.jpg" TargetMode="External"/><Relationship Id="rId493" Type="http://schemas.openxmlformats.org/officeDocument/2006/relationships/hyperlink" Target="http://triblive.com/news/allegheny/6036085-74/zappala-officer-police" TargetMode="External"/><Relationship Id="rId2174" Type="http://schemas.openxmlformats.org/officeDocument/2006/relationships/hyperlink" Target="http://bakersfieldnow.com/news/local/officer-involved-shooting-in-southeast-bakersfield" TargetMode="External"/><Relationship Id="rId3225" Type="http://schemas.openxmlformats.org/officeDocument/2006/relationships/hyperlink" Target="http://www.fatalencounters.org/wp-content/uploads/2013/10/Michael-Anthony-Barrera.png" TargetMode="External"/><Relationship Id="rId146" Type="http://schemas.openxmlformats.org/officeDocument/2006/relationships/hyperlink" Target="http://www.killedbypolice.net/victims/150501.jpg" TargetMode="External"/><Relationship Id="rId560" Type="http://schemas.openxmlformats.org/officeDocument/2006/relationships/hyperlink" Target="http://www.chicagotribune.com/news/local/breaking/chi-at-least-1-wounded-in-policeinvolved-shooting-in-posen-20131004,0,7140004.story" TargetMode="External"/><Relationship Id="rId1190" Type="http://schemas.openxmlformats.org/officeDocument/2006/relationships/hyperlink" Target="https://cbsla.files.wordpress.com/2015/08/derrick_hunt.jpg?w=1280" TargetMode="External"/><Relationship Id="rId2241" Type="http://schemas.openxmlformats.org/officeDocument/2006/relationships/hyperlink" Target="http://www.denverpost.com/2016/09/02/parker-police-gunman/" TargetMode="External"/><Relationship Id="rId5397" Type="http://schemas.openxmlformats.org/officeDocument/2006/relationships/hyperlink" Target="https://www.abqjournal.com/1213956/suspect-dies-in-gunfire-exchange-with-phoenix-police.html" TargetMode="External"/><Relationship Id="rId213" Type="http://schemas.openxmlformats.org/officeDocument/2006/relationships/hyperlink" Target="http://www.kpho.com/story/29033947/man-dead-after-officer-involved-shooting-in-kearny" TargetMode="External"/><Relationship Id="rId4066" Type="http://schemas.openxmlformats.org/officeDocument/2006/relationships/hyperlink" Target="http://www.kbjr6.com/story/36797076/wisconsin-dci-investigating-situation-on-bad-river-reservation" TargetMode="External"/><Relationship Id="rId5464" Type="http://schemas.openxmlformats.org/officeDocument/2006/relationships/hyperlink" Target="https://katv.com/news/local/jacksonville-police-identify-man-shot-by-officer-after-victims-stabbed" TargetMode="External"/><Relationship Id="rId4480" Type="http://schemas.openxmlformats.org/officeDocument/2006/relationships/hyperlink" Target="http://www.firstcoastnews.com/article/news/crime/suspect-shot-dead-by-law-enforcement-near-st-augustine-outlet-mall/77-515401074" TargetMode="External"/><Relationship Id="rId5117" Type="http://schemas.openxmlformats.org/officeDocument/2006/relationships/hyperlink" Target="https://thebrunswicknews.com/breaking/suspended-glynn-police-officer-dead-after-allegedly-killing-wife-boyfriend/article_0d995c95-3eae-5c5d-9e15-14d5da38720a.html" TargetMode="External"/><Relationship Id="rId5531" Type="http://schemas.openxmlformats.org/officeDocument/2006/relationships/hyperlink" Target="https://www.fatalencounters.org/wp-content/uploads/2018/10/Justinsnellson.jpg" TargetMode="External"/><Relationship Id="rId1727" Type="http://schemas.openxmlformats.org/officeDocument/2006/relationships/hyperlink" Target="http://www.nola.com/crime/index.ssf/2016/05/gretna_officer-involved_shooti.html" TargetMode="External"/><Relationship Id="rId3082" Type="http://schemas.openxmlformats.org/officeDocument/2006/relationships/hyperlink" Target="http://www.denverpost.com/2017/08/25/rtd-light-rail-shooting-suicide-by-cop/" TargetMode="External"/><Relationship Id="rId4133" Type="http://schemas.openxmlformats.org/officeDocument/2006/relationships/hyperlink" Target="http://abc3340.com/news/local/1-dead-in-pell-city-officer-involved-shooting" TargetMode="External"/><Relationship Id="rId19" Type="http://schemas.openxmlformats.org/officeDocument/2006/relationships/hyperlink" Target="http://www.killedbypolice.net/victims/150680.jpg" TargetMode="External"/><Relationship Id="rId3899" Type="http://schemas.openxmlformats.org/officeDocument/2006/relationships/hyperlink" Target="http://www.fatalencounters.org/wp-content/uploads/2013/10/MichaelSword.jpg" TargetMode="External"/><Relationship Id="rId4200" Type="http://schemas.openxmlformats.org/officeDocument/2006/relationships/hyperlink" Target="http://www.9news.com/news/crime/deputy-fatally-shoots-suspect-after-foot-chase-fight/497580039" TargetMode="External"/><Relationship Id="rId3966" Type="http://schemas.openxmlformats.org/officeDocument/2006/relationships/hyperlink" Target="http://www.fatalencounters.org/wp-content/uploads/2013/10/Mitchell-Fox.p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ohio.com/news/break-news/springfield-township-man-dies-after-confrontation-with-police-involving-taser-1.624097" TargetMode="External"/><Relationship Id="rId2568" Type="http://schemas.openxmlformats.org/officeDocument/2006/relationships/hyperlink" Target="http://khon2.com/2016/12/09/suspect-killed-in-officer-involved-shooting-on-hawaii-island/" TargetMode="External"/><Relationship Id="rId2982" Type="http://schemas.openxmlformats.org/officeDocument/2006/relationships/hyperlink" Target="http://www.fatalencounters.org/wp-content/uploads/2013/10/Steven-Valenzuela.png" TargetMode="External"/><Relationship Id="rId3619" Type="http://schemas.openxmlformats.org/officeDocument/2006/relationships/hyperlink" Target="http://www.abc15.com/news/region-phoenix-metro/north-phoenix/police-working-officer-involved-shooting-in-north-phoenix-residences-being-evacuated" TargetMode="External"/><Relationship Id="rId5041" Type="http://schemas.openxmlformats.org/officeDocument/2006/relationships/hyperlink" Target="https://www.fatalencounters.org/wp-content/uploads/2018/06/DavidArthur.jpg" TargetMode="External"/><Relationship Id="rId954" Type="http://schemas.openxmlformats.org/officeDocument/2006/relationships/hyperlink" Target="http://www.ledger-enquirer.com/news/local/crime/article39281184.html" TargetMode="External"/><Relationship Id="rId1584" Type="http://schemas.openxmlformats.org/officeDocument/2006/relationships/hyperlink" Target="http://www.timesunion.com/local/article/State-troopers-shoot-kill-Berne-man-7305356.php" TargetMode="External"/><Relationship Id="rId2635" Type="http://schemas.openxmlformats.org/officeDocument/2006/relationships/hyperlink" Target="http://eugenedailynews.com/2015/11/lane-county-sheriffs-deputy-hits-kills-bicyclist/" TargetMode="External"/><Relationship Id="rId607" Type="http://schemas.openxmlformats.org/officeDocument/2006/relationships/hyperlink" Target="http://miami.cbslocal.com/2013/01/07/family-of-man-killed-in-police-involved-shooting-demands-answers/" TargetMode="External"/><Relationship Id="rId1237" Type="http://schemas.openxmlformats.org/officeDocument/2006/relationships/hyperlink" Target="http://theadvocate.com/news/acadiana/13551773-123/east-baton-rouge-deputies-investigating" TargetMode="External"/><Relationship Id="rId1651" Type="http://schemas.openxmlformats.org/officeDocument/2006/relationships/hyperlink" Target="http://www.fatalencounters.org/wp-content/uploads/2013/10/harrislamar1.jpg" TargetMode="External"/><Relationship Id="rId2702" Type="http://schemas.openxmlformats.org/officeDocument/2006/relationships/hyperlink" Target="http://www.cbs19.tv/news/local/deputy-involved-shooting-one-dead/322096233" TargetMode="External"/><Relationship Id="rId5858" Type="http://schemas.openxmlformats.org/officeDocument/2006/relationships/hyperlink" Target="https://abc30.com/suspect-killed-after-holding-his-own-child-at-knifepoint-identified-/4910509/" TargetMode="External"/><Relationship Id="rId130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4874" Type="http://schemas.openxmlformats.org/officeDocument/2006/relationships/hyperlink" Target="http://www.alicetx.com/news/20180503/knife-wielding-man-fatally-shot-by-deputy" TargetMode="External"/><Relationship Id="rId3476" Type="http://schemas.openxmlformats.org/officeDocument/2006/relationships/hyperlink" Target="http://www.miamiherald.com/news/local/community/miami-dade/kendall/article171314187.html" TargetMode="External"/><Relationship Id="rId4527" Type="http://schemas.openxmlformats.org/officeDocument/2006/relationships/hyperlink" Target="http://www.lcsun-news.com/story/news/crime/2018/02/17/suspect-friday-murder-shot-and-killed-police/349081002/" TargetMode="External"/><Relationship Id="rId5925" Type="http://schemas.openxmlformats.org/officeDocument/2006/relationships/hyperlink" Target="https://kdvr.com/2018/12/31/suspect-killed-in-officer-involved-shooting-in-longmont/"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www.miamiherald.com/news/state/florida/article2564576.html" TargetMode="External"/><Relationship Id="rId2078" Type="http://schemas.openxmlformats.org/officeDocument/2006/relationships/hyperlink" Target="http://www.fatalencounters.org/wp-content/uploads/2013/10/Jesus-Rael.jpg" TargetMode="External"/><Relationship Id="rId2492" Type="http://schemas.openxmlformats.org/officeDocument/2006/relationships/hyperlink" Target="http://www.fatalencounters.org/wp-content/uploads/2013/10/Ivory-C.-Pantallion-III.jpg" TargetMode="External"/><Relationship Id="rId3129" Type="http://schemas.openxmlformats.org/officeDocument/2006/relationships/hyperlink" Target="http://www.fatalencounters.org/wp-content/uploads/2013/10/Santino-Trevino.jpg" TargetMode="External"/><Relationship Id="rId3890" Type="http://schemas.openxmlformats.org/officeDocument/2006/relationships/hyperlink" Target="http://whnt.com/2017/02/07/1-person-killed-following-deputy-involved-shooting-in-pisgah/" TargetMode="External"/><Relationship Id="rId4941" Type="http://schemas.openxmlformats.org/officeDocument/2006/relationships/hyperlink" Target="https://www.fatalencounters.org/wp-content/uploads/2018/05/DmitriBullard2.jpg" TargetMode="External"/><Relationship Id="rId464" Type="http://schemas.openxmlformats.org/officeDocument/2006/relationships/hyperlink" Target="http://www.firstcoastnews.com/story/news/local/2014/06/04/westside-jso-officer-involved-shooting/9985499/" TargetMode="External"/><Relationship Id="rId1094" Type="http://schemas.openxmlformats.org/officeDocument/2006/relationships/hyperlink" Target="http://www.nbcmiami.com/news/local/FDLE-Investigating-Fatal-Police-Involved-Shooting-in-Miami-Dade-300173991.html" TargetMode="External"/><Relationship Id="rId2145" Type="http://schemas.openxmlformats.org/officeDocument/2006/relationships/hyperlink" Target="http://www.seattletimes.com/seattle-news/police-officer-has-shot-someone-in-tukwila/" TargetMode="External"/><Relationship Id="rId3543" Type="http://schemas.openxmlformats.org/officeDocument/2006/relationships/hyperlink" Target="http://ktla.com/2017/07/27/barricaded-suspect-in-standoff-with-lapd-officers-at-motel-6-in-hollywood/" TargetMode="External"/><Relationship Id="rId117" Type="http://schemas.openxmlformats.org/officeDocument/2006/relationships/hyperlink" Target="http://www.chron.com/news/houston-texas/article/Deputy-fatally-shoots-man-after-he-charges-6340675.php" TargetMode="External"/><Relationship Id="rId3610" Type="http://schemas.openxmlformats.org/officeDocument/2006/relationships/hyperlink" Target="http://www.fatalencounters.org/wp-content/uploads/2013/10/Cody-Ray-McCray.jpg" TargetMode="External"/><Relationship Id="rId531" Type="http://schemas.openxmlformats.org/officeDocument/2006/relationships/hyperlink" Target="http://www.wtxl.com/news/update-officer-involved-shooting-at-taylor-county-car-dealership/article_a27a9ab0-8e83-11e3-8e81-0017a43b2370.html" TargetMode="External"/><Relationship Id="rId1161" Type="http://schemas.openxmlformats.org/officeDocument/2006/relationships/hyperlink" Target="http://www.wusa9.com/story/news/local/dc/2015/11/02/police-involved-shooting-reported-southeast-dc/75070140/" TargetMode="External"/><Relationship Id="rId2212" Type="http://schemas.openxmlformats.org/officeDocument/2006/relationships/hyperlink" Target="http://www.fatalencounters.org/wp-content/uploads/2013/10/Angel-Torres-Jr..jpg" TargetMode="External"/><Relationship Id="rId5368" Type="http://schemas.openxmlformats.org/officeDocument/2006/relationships/hyperlink" Target="https://whdh.com/news/1-dead-after-police-pursuit-shootout-in-rochester-nh/" TargetMode="External"/><Relationship Id="rId5782" Type="http://schemas.openxmlformats.org/officeDocument/2006/relationships/hyperlink" Target="https://www.grandforksherald.com/news/crime-and-courts/4536723-man-shot-killed-after-allegedly-firing-south-dakota-deputies-during" TargetMode="External"/><Relationship Id="rId1978" Type="http://schemas.openxmlformats.org/officeDocument/2006/relationships/hyperlink" Target="http://images1.ocweekly.com/imager/u/blog/7310719/vincent_valenzuela_and_son.png" TargetMode="External"/><Relationship Id="rId4384" Type="http://schemas.openxmlformats.org/officeDocument/2006/relationships/hyperlink" Target="https://kchanews.com/2018/01/18/iowa-dci-to-investigate-fatal-police-shooting-near-nashua" TargetMode="External"/><Relationship Id="rId5435" Type="http://schemas.openxmlformats.org/officeDocument/2006/relationships/hyperlink" Target="https://www.fatalencounters.org/wp-content/uploads/2018/09/PattyMaggiore.jpg" TargetMode="External"/><Relationship Id="rId4037" Type="http://schemas.openxmlformats.org/officeDocument/2006/relationships/hyperlink" Target="http://www.kait8.com/story/36761863/officer-shot-in-batesville-asp-investigates" TargetMode="External"/><Relationship Id="rId4451" Type="http://schemas.openxmlformats.org/officeDocument/2006/relationships/hyperlink" Target="http://www.fatalencounters.org/wp-content/uploads/2018/02/Taylor-Schnortz.png" TargetMode="External"/><Relationship Id="rId5502" Type="http://schemas.openxmlformats.org/officeDocument/2006/relationships/hyperlink" Target="http://www.hawaiinewsnow.com/story/39134273/suspect-reportedly-killed-after-police-shooting-in-mccully" TargetMode="External"/><Relationship Id="rId3053" Type="http://schemas.openxmlformats.org/officeDocument/2006/relationships/hyperlink" Target="http://www.azcentral.com/story/news/local/phoenix-breaking/2017/01/09/phoenix-police-shooting-35th-avenue-dunlap/96369682/" TargetMode="External"/><Relationship Id="rId4104" Type="http://schemas.openxmlformats.org/officeDocument/2006/relationships/hyperlink" Target="http://losangeles.cbslocal.com/2017/11/15/van-nuys-officer-involved-shooting/" TargetMode="External"/><Relationship Id="rId3120" Type="http://schemas.openxmlformats.org/officeDocument/2006/relationships/hyperlink" Target="http://www.denverpost.com/2017/06/30/officer-involved-shooting-denver-police/" TargetMode="External"/><Relationship Id="rId2886" Type="http://schemas.openxmlformats.org/officeDocument/2006/relationships/hyperlink" Target="http://www.sandiegouniontribune.com/news/public-safety/sd-me-custody-death-20170520-story.html" TargetMode="External"/><Relationship Id="rId3937" Type="http://schemas.openxmlformats.org/officeDocument/2006/relationships/hyperlink" Target="http://www.ocala.com/news/20170112/man-fatally-shot-in-confrontation-with-police-at-ocala-hotel" TargetMode="External"/><Relationship Id="rId5292" Type="http://schemas.openxmlformats.org/officeDocument/2006/relationships/hyperlink" Target="https://katv.com/news/local/suspect-dead-in-pine-bluff-officer-involved-shooting" TargetMode="External"/><Relationship Id="rId858" Type="http://schemas.openxmlformats.org/officeDocument/2006/relationships/hyperlink" Target="http://www.miamiherald.com/news/local/crime/article32465772.html" TargetMode="External"/><Relationship Id="rId1488" Type="http://schemas.openxmlformats.org/officeDocument/2006/relationships/hyperlink" Target="http://billingsgazette.com/news/state-and-regional/montana/bismarck-officer-shoots-kills-man-after-emergency-call/article_4ee097aa-fb44-5cd8-98f0-fafe517e62a5.html" TargetMode="External"/><Relationship Id="rId2539" Type="http://schemas.openxmlformats.org/officeDocument/2006/relationships/hyperlink" Target="http://whnt.com/2016/12/02/breaking-officer-involved-shooting-under-investigation-in-tuscumbia/" TargetMode="External"/><Relationship Id="rId2953" Type="http://schemas.openxmlformats.org/officeDocument/2006/relationships/hyperlink" Target="http://www.fatalencounters.org/wp-content/uploads/2013/10/Jermaine-Claybrooks.png" TargetMode="External"/><Relationship Id="rId925" Type="http://schemas.openxmlformats.org/officeDocument/2006/relationships/hyperlink" Target="http://www.startribune.com/st-paul-man-killed-in-officer-involved-shooting-is-identified/329566071/" TargetMode="External"/><Relationship Id="rId1555" Type="http://schemas.openxmlformats.org/officeDocument/2006/relationships/hyperlink" Target="http://www.news-journal.com/news/2016/feb/14/report-unarmed-man-shot-killed-by-texas-trooper-in/" TargetMode="External"/><Relationship Id="rId2606" Type="http://schemas.openxmlformats.org/officeDocument/2006/relationships/hyperlink" Target="http://www.kyma.com/news/fatal-officer-involved-shooting-in-brawley/222871814" TargetMode="External"/><Relationship Id="rId5012" Type="http://schemas.openxmlformats.org/officeDocument/2006/relationships/hyperlink" Target="http://krcrtv.com/news/tehama-county/tehama-co-shasta-college-campus-on-lockdown-due-to-man-with-weapon" TargetMode="External"/><Relationship Id="rId1208" Type="http://schemas.openxmlformats.org/officeDocument/2006/relationships/hyperlink" Target="https://cbssanfran.files.wordpress.com/2015/08/nathaniel_wilks_081415.jpg" TargetMode="External"/><Relationship Id="rId1622" Type="http://schemas.openxmlformats.org/officeDocument/2006/relationships/hyperlink" Target="http://www.wsaz.com/content/news/Intruder-shot-and-killed-by-law-enforcement-officer-374750511.html" TargetMode="External"/><Relationship Id="rId4778" Type="http://schemas.openxmlformats.org/officeDocument/2006/relationships/hyperlink" Target="https://www.dallasnews.com/news/crime/2018/04/10/border-patrol-agent-charged-murder-after-woman-child-found-dead-near-rio-grande" TargetMode="External"/><Relationship Id="rId5829" Type="http://schemas.openxmlformats.org/officeDocument/2006/relationships/hyperlink" Target="https://www.9news.com/article/news/crime/suspect-shot-killed-after-altercation-with-officers-deputies-in-rangely/73-622871877" TargetMode="External"/><Relationship Id="rId3794" Type="http://schemas.openxmlformats.org/officeDocument/2006/relationships/hyperlink" Target="http://www.fatalencounters.org/wp-content/uploads/2013/10/Alex-Dold.jpg" TargetMode="External"/><Relationship Id="rId4845" Type="http://schemas.openxmlformats.org/officeDocument/2006/relationships/hyperlink" Target="http://www.fatalencounters.org/wp-content/uploads/2018/05/Michael-Snyder.jpg" TargetMode="External"/><Relationship Id="rId2396" Type="http://schemas.openxmlformats.org/officeDocument/2006/relationships/hyperlink" Target="http://www.tulsaworld.com/news/state/fugitive-michael-vance-shot-killed-in-western-oklahoma/article_772da50f-ed01-5652-9795-d7adf0e1362d.html" TargetMode="External"/><Relationship Id="rId344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861" Type="http://schemas.openxmlformats.org/officeDocument/2006/relationships/hyperlink" Target="http://www.fatalencounters.org/wp-content/uploads/2013/10/Jesse-Enjaian.jpg" TargetMode="External"/><Relationship Id="rId4912" Type="http://schemas.openxmlformats.org/officeDocument/2006/relationships/hyperlink" Target="http://www.localnews8.com/news/blackfoot-police-shoot-and-kill-suspect/741100306" TargetMode="External"/><Relationship Id="rId368" Type="http://schemas.openxmlformats.org/officeDocument/2006/relationships/hyperlink" Target="http://www.chron.com/news/houston-texas/article/1-dead-in-officer-involved-shooting-in-NW-Harris-5928188.php" TargetMode="External"/><Relationship Id="rId782" Type="http://schemas.openxmlformats.org/officeDocument/2006/relationships/hyperlink" Target="http://www.sgvtribune.com/apps/pbcsi.dll/storyimage/LC/20150819/NEWS/150819459/AR/0/AR-150819459.jpg&amp;maxh=400&amp;maxw=667" TargetMode="External"/><Relationship Id="rId2049" Type="http://schemas.openxmlformats.org/officeDocument/2006/relationships/hyperlink" Target="http://rep-am.com/news/local/doc578f6b5132c08416884246.txt" TargetMode="External"/><Relationship Id="rId2463" Type="http://schemas.openxmlformats.org/officeDocument/2006/relationships/hyperlink" Target="http://www.stjoechannel.com/news/local-news/man-dies-after-being-tased-by-strike-force-investigators" TargetMode="External"/><Relationship Id="rId3514" Type="http://schemas.openxmlformats.org/officeDocument/2006/relationships/hyperlink" Target="http://www.post-gazette.com/local/region/2017/08/18/State-trooper-shot-Fairchance-Fayette-County-Uniontown/stories/201708180193" TargetMode="External"/><Relationship Id="rId435" Type="http://schemas.openxmlformats.org/officeDocument/2006/relationships/hyperlink" Target="http://bangordailynews.com/2014/08/04/news/penobscot/lagrange-man-49-killed-by-state-trooper-after-3-hour-standoff/" TargetMode="External"/><Relationship Id="rId1065" Type="http://schemas.openxmlformats.org/officeDocument/2006/relationships/hyperlink" Target="http://www.freep.com/story/news/local/michigan/detroit/2015/05/23/barricaded-standoff-detroit/27839681/" TargetMode="External"/><Relationship Id="rId2116" Type="http://schemas.openxmlformats.org/officeDocument/2006/relationships/hyperlink" Target="http://www.cbs8.com/story/32697727/santee-man-found-dead-inside-home-after-prompting-swat-standoff" TargetMode="External"/><Relationship Id="rId2530" Type="http://schemas.openxmlformats.org/officeDocument/2006/relationships/hyperlink" Target="http://www.fatalencounters.org/wp-content/uploads/2013/10/David-K.-Crosby-Dowdy.jpg" TargetMode="External"/><Relationship Id="rId5686" Type="http://schemas.openxmlformats.org/officeDocument/2006/relationships/hyperlink" Target="https://www.minnpost.com/glean/2018/11/man-killed-by-minneapolis-police-on-friday-identified/?fbclid=IwAR3hRL4m-GFY51i-dDTSgUdMjvSF-aWCNJvvo2qpLu4j825ksnHi0RtJ6c4" TargetMode="External"/><Relationship Id="rId502" Type="http://schemas.openxmlformats.org/officeDocument/2006/relationships/hyperlink" Target="http://whnt.com/2014/04/04/breaking-huntsville-police-confirm-officer-shot-residents-being-evacuated/" TargetMode="External"/><Relationship Id="rId1132" Type="http://schemas.openxmlformats.org/officeDocument/2006/relationships/hyperlink" Target="http://www.killedbypolice.net/victims/150968.jpg" TargetMode="External"/><Relationship Id="rId4288" Type="http://schemas.openxmlformats.org/officeDocument/2006/relationships/hyperlink" Target="http://www.fatalencounters.org/wp-content/uploads/2013/10/Isaiah-Christian-Green.jpg" TargetMode="External"/><Relationship Id="rId5339" Type="http://schemas.openxmlformats.org/officeDocument/2006/relationships/hyperlink" Target="http://www.waow.com/story/38876118/2018/08/13/rusk-county-deputy-fatally-shoots-man-during-altercation" TargetMode="External"/><Relationship Id="rId4355" Type="http://schemas.openxmlformats.org/officeDocument/2006/relationships/hyperlink" Target="http://www.fatalencounters.org/wp-content/uploads/2018/01/JonathanBennett.jpg" TargetMode="External"/><Relationship Id="rId5753" Type="http://schemas.openxmlformats.org/officeDocument/2006/relationships/hyperlink" Target="https://abcnews.go.com/US/police-detail-texas-border-patrol-agent-allegedly-targeted/story?id=57871672" TargetMode="External"/><Relationship Id="rId1949" Type="http://schemas.openxmlformats.org/officeDocument/2006/relationships/hyperlink" Target="http://www.northjersey.com/news/authorities-man-dead-in-exchange-of-gunfire-with-paterson-police-officers-1.1621357" TargetMode="External"/><Relationship Id="rId4008" Type="http://schemas.openxmlformats.org/officeDocument/2006/relationships/hyperlink" Target="https://www.thenewsguard.com/news/shooting-police-shooting--year-old-killed/article_1bf6acd4-bbe5-11e7-8737-ab058898a5e7.html" TargetMode="External"/><Relationship Id="rId5406" Type="http://schemas.openxmlformats.org/officeDocument/2006/relationships/hyperlink" Target="https://abc7.com/18-year-old-dies-after-redlands-officer-involved-shooting/4086942/" TargetMode="External"/><Relationship Id="rId5820" Type="http://schemas.openxmlformats.org/officeDocument/2006/relationships/hyperlink" Target="https://www.fatalencounters.org/wp-content/uploads/2018/12/Leslie-Vaughan.jpg" TargetMode="External"/><Relationship Id="rId292" Type="http://schemas.openxmlformats.org/officeDocument/2006/relationships/hyperlink" Target="http://www.indystar.com/story/news/crime/2015/04/06/armed-man-shot-and-killed-by-police-on-southwestside/25348529/" TargetMode="External"/><Relationship Id="rId3371" Type="http://schemas.openxmlformats.org/officeDocument/2006/relationships/hyperlink" Target="http://www.wafb.com/story/35763644/man-dies-after-getting-hit-by-unmarked-police-car" TargetMode="External"/><Relationship Id="rId4422" Type="http://schemas.openxmlformats.org/officeDocument/2006/relationships/hyperlink" Target="http://www.mlive.com/news/kalamazoo/index.ssf/2018/01/man_shot_by_michigan_state_pol.html" TargetMode="External"/><Relationship Id="rId3024" Type="http://schemas.openxmlformats.org/officeDocument/2006/relationships/hyperlink" Target="https://alamedasun.com/news/duty-sheriff%E2%80%99s-deputy-fatally-shoots-burglar" TargetMode="External"/><Relationship Id="rId2040" Type="http://schemas.openxmlformats.org/officeDocument/2006/relationships/hyperlink" Target="http://www.fatalencounters.org/wp-content/uploads/2013/10/Gavin-Eugene-Long.jpg" TargetMode="External"/><Relationship Id="rId5196" Type="http://schemas.openxmlformats.org/officeDocument/2006/relationships/hyperlink" Target="https://www.pressofatlanticcity.com/news/authorities-identify-man-killed-in-vineland-police-involved-shooting/article_010bb7fd-719e-56f2-9589-e7e1110b77e7.html" TargetMode="External"/><Relationship Id="rId5263" Type="http://schemas.openxmlformats.org/officeDocument/2006/relationships/hyperlink" Target="https://www.wsav.com/top-stories/bystander-shot-in-savannah-during-officer-involved-shooting/1331134706" TargetMode="External"/><Relationship Id="rId1459" Type="http://schemas.openxmlformats.org/officeDocument/2006/relationships/hyperlink" Target="http://www.azcentral.com/story/news/local/phoenix/breaking/2016/02/21/police-officer-involved-shooting-phoenix/80721910/" TargetMode="External"/><Relationship Id="rId2857" Type="http://schemas.openxmlformats.org/officeDocument/2006/relationships/hyperlink" Target="http://www.postandcourier.com/news/updated-man-shot-by-north-charleston-police-sunday-night-has/article_4d7e1f06-5a5d-11e7-a14e-cbbada610957.html" TargetMode="External"/><Relationship Id="rId3908" Type="http://schemas.openxmlformats.org/officeDocument/2006/relationships/hyperlink" Target="http://nbc4i.com/2017/01/27/sheriffs-office-bci-investigating-officer-involved-shooting/" TargetMode="External"/><Relationship Id="rId5330" Type="http://schemas.openxmlformats.org/officeDocument/2006/relationships/hyperlink" Target="https://abc22now.com/news/local/suspect-in-critical-condition-after-officer-involved-shooting-in-north-columbus" TargetMode="External"/><Relationship Id="rId98" Type="http://schemas.openxmlformats.org/officeDocument/2006/relationships/hyperlink" Target="http://a.abcnews.com/images/US/HT_richard_matt_jt_150606_4x3_992.jpg" TargetMode="External"/><Relationship Id="rId829" Type="http://schemas.openxmlformats.org/officeDocument/2006/relationships/hyperlink" Target="http://www.madisoncourier.com/Content/News/News/Article/Hanover-man-dead-in-officer-involved-shooting/178/961/92193" TargetMode="External"/><Relationship Id="rId1873" Type="http://schemas.openxmlformats.org/officeDocument/2006/relationships/hyperlink" Target="http://gazette.com/man-shot-by-pueblo-police-idd-as-colorado-springs-resident/article/1578192" TargetMode="External"/><Relationship Id="rId2924" Type="http://schemas.openxmlformats.org/officeDocument/2006/relationships/hyperlink" Target="http://www.fatalencounters.org/wp-content/uploads/2013/10/William-D.-Spates.jpg" TargetMode="External"/><Relationship Id="rId1526" Type="http://schemas.openxmlformats.org/officeDocument/2006/relationships/hyperlink" Target="http://www.fatalencounters.org/wp-content/uploads/2013/10/jacai-colson-3.jpg" TargetMode="External"/><Relationship Id="rId1940" Type="http://schemas.openxmlformats.org/officeDocument/2006/relationships/hyperlink" Target="http://gazette.com/man-killed-in-colorado-springs-officer-involved-shooting/article/1578730" TargetMode="External"/><Relationship Id="rId3698" Type="http://schemas.openxmlformats.org/officeDocument/2006/relationships/hyperlink" Target="http://wjla.com/news/local/police-woman-appearing-to-have-a-gun-shot-in-police-involved-shooting-in-dc" TargetMode="External"/><Relationship Id="rId4749" Type="http://schemas.openxmlformats.org/officeDocument/2006/relationships/hyperlink" Target="http://www.wbaltv.com/article/us-park-police-officer-wife-dead-in-murder-suicide/19703719" TargetMode="External"/><Relationship Id="rId3765" Type="http://schemas.openxmlformats.org/officeDocument/2006/relationships/hyperlink" Target="http://www.bradenton.com/news/local/crime/article143153954.html" TargetMode="External"/><Relationship Id="rId4816" Type="http://schemas.openxmlformats.org/officeDocument/2006/relationships/hyperlink" Target="https://www.sltrib.com/news/2018/04/17/unified-police-officer-shot-and-killed-a-person-in-magna-early-tuesday/" TargetMode="External"/><Relationship Id="rId686" Type="http://schemas.openxmlformats.org/officeDocument/2006/relationships/hyperlink" Target="http://www.killedbypolice.net/victims/151019.jpg" TargetMode="External"/><Relationship Id="rId2367" Type="http://schemas.openxmlformats.org/officeDocument/2006/relationships/hyperlink" Target="http://www.koaa.com/story/33454346/search-for-murder-suspects-leads-to-deadly-officer-involved-shooting" TargetMode="External"/><Relationship Id="rId2781" Type="http://schemas.openxmlformats.org/officeDocument/2006/relationships/hyperlink" Target="http://www.wmbfnews.com/story/36294574/update-victim-in-myrtle-beach-police-officer-involved-shooting-has-died" TargetMode="External"/><Relationship Id="rId3418" Type="http://schemas.openxmlformats.org/officeDocument/2006/relationships/hyperlink" Target="http://www.star-telegram.com/news/local/community/fort-worth/article146755109.html" TargetMode="External"/><Relationship Id="rId339" Type="http://schemas.openxmlformats.org/officeDocument/2006/relationships/hyperlink" Target="http://www.doverpost.com/article/20141221/NEWS/141229971/13421/NEWS" TargetMode="External"/><Relationship Id="rId753" Type="http://schemas.openxmlformats.org/officeDocument/2006/relationships/hyperlink" Target="http://www.katc.com/story/30434244/6-year-old-dead-another-in-critical-after-officer-involved-shooting-in-marksville" TargetMode="External"/><Relationship Id="rId1383" Type="http://schemas.openxmlformats.org/officeDocument/2006/relationships/hyperlink" Target="http://tucson.com/news/local/crime/gunman-killed-after-standoff-with-tucson-police/article_46792806-68f4-5b24-a116-7d543520a625.html" TargetMode="External"/><Relationship Id="rId2434" Type="http://schemas.openxmlformats.org/officeDocument/2006/relationships/hyperlink" Target="http://www.philly.com/philly/news/20161108_Phila__police_fatally_shoot_armed_suspect_in_confrontation.html" TargetMode="External"/><Relationship Id="rId3832" Type="http://schemas.openxmlformats.org/officeDocument/2006/relationships/hyperlink" Target="http://englewoodherald.net/stories/Suspect-shot-by-police-in-Englewood-standoff,243773" TargetMode="External"/><Relationship Id="rId406" Type="http://schemas.openxmlformats.org/officeDocument/2006/relationships/hyperlink" Target="http://www.northwestgeorgianews.com/polkfishwrap/news/local/authorities--year-old-levi-weaver-shot-killed-by-polk/article_b26d6dba-408c-11e4-ba96-0017a43b2370.html" TargetMode="External"/><Relationship Id="rId1036" Type="http://schemas.openxmlformats.org/officeDocument/2006/relationships/hyperlink" Target="http://www.tuscaloosanews.com/article/20150622/news/150629934?p=1&amp;tc=pg" TargetMode="External"/><Relationship Id="rId820" Type="http://schemas.openxmlformats.org/officeDocument/2006/relationships/hyperlink" Target="http://www.kxii.com/home/headlines/Suspect-in-Ardmore-officer-involved-shooting-dies-321179871.html" TargetMode="External"/><Relationship Id="rId1450" Type="http://schemas.openxmlformats.org/officeDocument/2006/relationships/hyperlink" Target="http://www.11alive.com/story/news/local/2016/02/18/gbi-investigating-fatal-commerce-officer-involved-shooting/80562868/" TargetMode="External"/><Relationship Id="rId2501" Type="http://schemas.openxmlformats.org/officeDocument/2006/relationships/hyperlink" Target="http://www.fatalencounters.org/wp-content/uploads/2013/10/Carlos-Valencia.jpg" TargetMode="External"/><Relationship Id="rId5657" Type="http://schemas.openxmlformats.org/officeDocument/2006/relationships/hyperlink" Target="https://www.idahostatejournal.com/news/local/officer-involved-fatal-shooting-armed-robbery-of-restaurant-occur-within/article_a61b2d79-3b7a-5c96-b838-3855a751744f.html" TargetMode="External"/><Relationship Id="rId1103" Type="http://schemas.openxmlformats.org/officeDocument/2006/relationships/hyperlink" Target="http://www.huffingtonpost.com/2015/04/29/justus-howell_n_7172814.html" TargetMode="External"/><Relationship Id="rId4259" Type="http://schemas.openxmlformats.org/officeDocument/2006/relationships/hyperlink" Target="http://www.wcax.com/content/news/Officer-involved-shooting-in-NH-466184083.html" TargetMode="External"/><Relationship Id="rId4673" Type="http://schemas.openxmlformats.org/officeDocument/2006/relationships/hyperlink" Target="http://www.kron4.com/news/bay-area/suspect-dies-after-shootout-with-san-francisco-police/1069807366" TargetMode="External"/><Relationship Id="rId5724" Type="http://schemas.openxmlformats.org/officeDocument/2006/relationships/hyperlink" Target="https://www.fatalencounters.org/wp-content/uploads/2018/11/Christopher-Eugene-Williams.jpg" TargetMode="External"/><Relationship Id="rId3275" Type="http://schemas.openxmlformats.org/officeDocument/2006/relationships/hyperlink" Target="http://www.krtv.com/story/36342884/officer-involved-shooting-in-great-falls" TargetMode="External"/><Relationship Id="rId4326" Type="http://schemas.openxmlformats.org/officeDocument/2006/relationships/hyperlink" Target="https://www.verdenews.com/news/2018/jan/05/state-route-89a-closed-oak-creek-canyon-following-/" TargetMode="External"/><Relationship Id="rId4740" Type="http://schemas.openxmlformats.org/officeDocument/2006/relationships/hyperlink" Target="http://www.fatalencounters.org/wp-content/uploads/2018/04/Allan-Farris.jpg" TargetMode="External"/><Relationship Id="rId196" Type="http://schemas.openxmlformats.org/officeDocument/2006/relationships/hyperlink" Target="http://www.elpasotimes.com/latestnews/ci_28159979/officer-involved-shooting-northeast-el-paso" TargetMode="External"/><Relationship Id="rId2291" Type="http://schemas.openxmlformats.org/officeDocument/2006/relationships/hyperlink" Target="http://www.fatalencounters.org/wp-content/uploads/2013/10/Isaias-Salgado.jpg" TargetMode="External"/><Relationship Id="rId3342" Type="http://schemas.openxmlformats.org/officeDocument/2006/relationships/hyperlink" Target="http://www.sacbee.com/news/local/crime/article162574918.html" TargetMode="External"/><Relationship Id="rId263" Type="http://schemas.openxmlformats.org/officeDocument/2006/relationships/hyperlink" Target="http://www.pe.com/articles/car-765208-officers-sheriff.html" TargetMode="External"/><Relationship Id="rId330" Type="http://schemas.openxmlformats.org/officeDocument/2006/relationships/hyperlink" Target="http://www.al.com/news/birmingham/index.ssf/2014/12/51-year-old_man_shot_to_death.html" TargetMode="External"/><Relationship Id="rId2011" Type="http://schemas.openxmlformats.org/officeDocument/2006/relationships/hyperlink" Target="http://tucson.com/news/local/crime/authorities-identify-man-shot-killed-by-tucson-police/article_127167be-4619-11e6-963c-17990d7f248d.html" TargetMode="External"/><Relationship Id="rId5167" Type="http://schemas.openxmlformats.org/officeDocument/2006/relationships/hyperlink" Target="https://www.firstcoastnews.com/article/news/local/data/crime/man-killed-in-officer-involved-shooting-on-the-northside/77-571587219" TargetMode="External"/><Relationship Id="rId4183" Type="http://schemas.openxmlformats.org/officeDocument/2006/relationships/hyperlink" Target="http://www.sfgate.com/news/article/SFPD-investigating-officer-involved-shooting-in-12398743.php" TargetMode="External"/><Relationship Id="rId5581" Type="http://schemas.openxmlformats.org/officeDocument/2006/relationships/hyperlink" Target="https://www.arkansasonline.com/news/2018/oct/13/police-officer-fatally-shoots-man-knife-arkansas-a/" TargetMode="External"/><Relationship Id="rId1777" Type="http://schemas.openxmlformats.org/officeDocument/2006/relationships/hyperlink" Target="http://www.nydailynews.com/new-york/man-shot-dead-nypd-involved-shooting-hell-kitchen-article-1.2641080" TargetMode="External"/><Relationship Id="rId2828" Type="http://schemas.openxmlformats.org/officeDocument/2006/relationships/hyperlink" Target="http://www.fatalencounters.org/wp-content/uploads/2013/10/Aries-Clark.png" TargetMode="External"/><Relationship Id="rId5234" Type="http://schemas.openxmlformats.org/officeDocument/2006/relationships/hyperlink" Target="https://www.pe.com/2018/07/23/man-dies-after-being-shot-by-campus-police-near-uc-riverside/"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1844" Type="http://schemas.openxmlformats.org/officeDocument/2006/relationships/hyperlink" Target="http://www.ktuu.com/content/news/Trooper-involved-shooting-381742681.html" TargetMode="External"/><Relationship Id="rId4250" Type="http://schemas.openxmlformats.org/officeDocument/2006/relationships/hyperlink" Target="http://www.fatalencounters.org/wp-content/uploads/2013/10/Jose-Angel-Aguero.png" TargetMode="External"/><Relationship Id="rId5301" Type="http://schemas.openxmlformats.org/officeDocument/2006/relationships/hyperlink" Target="https://www.kxly.com/news/officer-involved-shooting-leaves-one-man-dead-in-deer-park/777107558" TargetMode="External"/><Relationship Id="rId1911" Type="http://schemas.openxmlformats.org/officeDocument/2006/relationships/hyperlink" Target="http://www.gannett-cdn.com/-mm-/9e088434a69a4372e184d924f02762e65e319e69/c=0-0-150-200&amp;r=183&amp;c=0-0-180-240/local/-/media/2016/06/19/Brevard/Brevard/636019653417361344-clarence.JPG" TargetMode="External"/><Relationship Id="rId3669" Type="http://schemas.openxmlformats.org/officeDocument/2006/relationships/hyperlink" Target="http://www.sbsun.com/general-news/20170531/1-dead-1-wounded-in-police-shooting-outside-hesperia-walmart" TargetMode="External"/><Relationship Id="rId5091" Type="http://schemas.openxmlformats.org/officeDocument/2006/relationships/hyperlink" Target="https://www.timesunion.com/news/article/Albany-officer-killed-man-as-he-stabbed-woman-13019663.php?utm_campaign=timesunion_breakingnews&amp;utm_source=email&amp;utm_medium=newsletter" TargetMode="External"/><Relationship Id="rId1287" Type="http://schemas.openxmlformats.org/officeDocument/2006/relationships/hyperlink" Target="http://www.pamplinmediagroup.com/images/artimg/00003536127522.jpg" TargetMode="External"/><Relationship Id="rId2685" Type="http://schemas.openxmlformats.org/officeDocument/2006/relationships/hyperlink" Target="http://kfor.com/2016/12/21/one-man-killed-another-injured-in-ponca-city-shooting/" TargetMode="External"/><Relationship Id="rId3736" Type="http://schemas.openxmlformats.org/officeDocument/2006/relationships/hyperlink" Target="http://www.fatalencounters.org/wp-content/uploads/2013/10/Michelle-Kolk.png" TargetMode="External"/><Relationship Id="rId657" Type="http://schemas.openxmlformats.org/officeDocument/2006/relationships/hyperlink" Target="http://www.killedbypolice.net/victims/150931.jpg" TargetMode="External"/><Relationship Id="rId2338" Type="http://schemas.openxmlformats.org/officeDocument/2006/relationships/hyperlink" Target="http://www.latimes.com/local/lanow/la-me-ln-san-francisco-police-shooting-suspect-dies-20161017-snap-story.html" TargetMode="External"/><Relationship Id="rId2752" Type="http://schemas.openxmlformats.org/officeDocument/2006/relationships/hyperlink" Target="http://www.fatalencounters.org/wp-content/uploads/2013/10/Weston.png" TargetMode="External"/><Relationship Id="rId3803" Type="http://schemas.openxmlformats.org/officeDocument/2006/relationships/hyperlink" Target="http://www.fatalencounters.org/wp-content/uploads/2013/10/Madison-Sueann-Dickson.png" TargetMode="External"/><Relationship Id="rId724" Type="http://schemas.openxmlformats.org/officeDocument/2006/relationships/hyperlink" Target="http://www.wfaa.com/story/news/crime/2015/11/17/weatherford-officer-fatally-shoots-man-in-patrol-vehicle/75931948/" TargetMode="External"/><Relationship Id="rId1354" Type="http://schemas.openxmlformats.org/officeDocument/2006/relationships/hyperlink" Target="http://www.14news.com/story/30910707/sheriff-man-shot-killed-following-burglary-in-daviess-co" TargetMode="External"/><Relationship Id="rId2405" Type="http://schemas.openxmlformats.org/officeDocument/2006/relationships/hyperlink" Target="http://www.nydailynews.com/new-york/bronx/man-critical-condition-cops-taser-bronx-clash-article-1.2855934" TargetMode="External"/><Relationship Id="rId60" Type="http://schemas.openxmlformats.org/officeDocument/2006/relationships/hyperlink" Target="http://lasvegassun.com/news/2015/jul/15/police-body-cam-video-shows-traffic-stop-turn-dead/" TargetMode="External"/><Relationship Id="rId1007" Type="http://schemas.openxmlformats.org/officeDocument/2006/relationships/hyperlink" Target="http://www.orlandosentinel.com/news/breaking-news/os-orlando-police-suspect-shooting-20150717-story.html" TargetMode="External"/><Relationship Id="rId1421" Type="http://schemas.openxmlformats.org/officeDocument/2006/relationships/hyperlink" Target="http://www.kfoxtv.com/news/features/top-stories/stories/Two-dead-after-downtown-El-Paso-shooting-involving-Border-Patrol-252745.shtml" TargetMode="External"/><Relationship Id="rId4577" Type="http://schemas.openxmlformats.org/officeDocument/2006/relationships/hyperlink" Target="https://www.abc15.com/news/region-phoenix-metro/west-phoenix/officials-investigating-officer-involved-shooting-near-43rd-avenue_hatcher" TargetMode="External"/><Relationship Id="rId4991" Type="http://schemas.openxmlformats.org/officeDocument/2006/relationships/hyperlink" Target="https://www.fatalencounters.org/wp-content/uploads/2018/06/Ricardo-Cisneros-Piceno.jpg" TargetMode="External"/><Relationship Id="rId5628" Type="http://schemas.openxmlformats.org/officeDocument/2006/relationships/hyperlink" Target="https://ktul.com/news/local/police-investigate-officer-involved-shooting-in-east-tulsa" TargetMode="External"/><Relationship Id="rId3179" Type="http://schemas.openxmlformats.org/officeDocument/2006/relationships/hyperlink" Target="http://yourwestvalley.com/news/crime/glendale-police-man-dies-wounds-sustained-officer-involved-shooting/" TargetMode="External"/><Relationship Id="rId3593" Type="http://schemas.openxmlformats.org/officeDocument/2006/relationships/hyperlink" Target="http://www.ohio.com/news/local/update-uniontown-police-officer-shot-repeatedly-while-responding-to-call-suspect-killed-1.779355" TargetMode="External"/><Relationship Id="rId4644" Type="http://schemas.openxmlformats.org/officeDocument/2006/relationships/hyperlink" Target="http://rapidcityjournal.com/news/local/man-killed-in-officer-involved-shooting-on-rosebud-reservation/article_4026a795-1ed1-5ee0-9031-4c5bf4ce9a4b.html" TargetMode="External"/><Relationship Id="rId2195" Type="http://schemas.openxmlformats.org/officeDocument/2006/relationships/hyperlink" Target="http://www.daytondailynews.com/news/news/robbery-suspect-shot-killed-by-officer-in-hamilton/nsKCr/" TargetMode="External"/><Relationship Id="rId3246" Type="http://schemas.openxmlformats.org/officeDocument/2006/relationships/hyperlink" Target="http://www.lcsun-news.com/story/news/2017/01/24/police-investigate-officer-involved-shooting-las-cruces/96996834/" TargetMode="External"/><Relationship Id="rId167" Type="http://schemas.openxmlformats.org/officeDocument/2006/relationships/hyperlink" Target="http://www.koat.com/news/valencia-county-deputy-involved-in-shooting/33383626" TargetMode="External"/><Relationship Id="rId581" Type="http://schemas.openxmlformats.org/officeDocument/2006/relationships/hyperlink" Target="http://pjmedia.com/tatler/2013/07/30/the-strange-killing-of-larry-eugene-jackson-jr-by-an-austin-police-detective/" TargetMode="External"/><Relationship Id="rId2262" Type="http://schemas.openxmlformats.org/officeDocument/2006/relationships/hyperlink" Target="http://www.tampabay.com/news/publicsafety/pinellas-sheriffs-office-investigating-death-of-oldsmar-man-under/2292707" TargetMode="External"/><Relationship Id="rId3660" Type="http://schemas.openxmlformats.org/officeDocument/2006/relationships/hyperlink" Target="http://www.fatalencounters.org/wp-content/uploads/2013/10/QuentinCase.jpg" TargetMode="External"/><Relationship Id="rId4711" Type="http://schemas.openxmlformats.org/officeDocument/2006/relationships/hyperlink" Target="http://wreg.com/2018/03/30/suspect-in-kentucky-officers-death-killed-in-tennessee/" TargetMode="External"/><Relationship Id="rId234" Type="http://schemas.openxmlformats.org/officeDocument/2006/relationships/hyperlink" Target="http://www.elpasotimes.com/news/ci_28023272/el-paso-police-officer-shot-and-killed-burglary" TargetMode="External"/><Relationship Id="rId3313" Type="http://schemas.openxmlformats.org/officeDocument/2006/relationships/hyperlink" Target="http://www.channel3000.com/news/crime/one-dead-in-officer-involved-incident-in-grant-county/615475854" TargetMode="External"/><Relationship Id="rId5485" Type="http://schemas.openxmlformats.org/officeDocument/2006/relationships/hyperlink" Target="https://www.nytimes.com/2018/09/19/us/women-drown-van-south-carolina-floods.html?partner=rss&amp;emc=rss" TargetMode="External"/><Relationship Id="rId301" Type="http://schemas.openxmlformats.org/officeDocument/2006/relationships/hyperlink" Target="http://www.nwitimes.com/news/local/lake/hobart-man-dies-while-in-police-custody/article_8c40ecd0-25ee-537c-a247-168e9f79d438.html" TargetMode="External"/><Relationship Id="rId4087" Type="http://schemas.openxmlformats.org/officeDocument/2006/relationships/hyperlink" Target="http://news3lv.com/news/local/police-release-several-views-of-deadly-confrontation-with-assault-suspect" TargetMode="External"/><Relationship Id="rId5138" Type="http://schemas.openxmlformats.org/officeDocument/2006/relationships/hyperlink" Target="https://www.fatalencounters.org/wp-content/uploads/2018/07/Daniel-Morris-tattoo.jpg" TargetMode="External"/><Relationship Id="rId5552" Type="http://schemas.openxmlformats.org/officeDocument/2006/relationships/hyperlink" Target="https://www.fatalencounters.org/wp-content/uploads/2018/10/Sershawn-Martez-Dillon.jpg" TargetMode="External"/><Relationship Id="rId1748" Type="http://schemas.openxmlformats.org/officeDocument/2006/relationships/hyperlink" Target="http://www.fatalencounters.org/wp-content/uploads/2013/10/Thongsoune-Vilaysane.jpg" TargetMode="External"/><Relationship Id="rId4154" Type="http://schemas.openxmlformats.org/officeDocument/2006/relationships/hyperlink" Target="http://www.fatalencounters.org/wp-content/uploads/2013/10/Juan-Luis-Castro.jpg" TargetMode="External"/><Relationship Id="rId5205" Type="http://schemas.openxmlformats.org/officeDocument/2006/relationships/hyperlink" Target="http://www.tucsonnewsnow.com/story/38668711/deputy-officer-shooting-ajo-country-club-pima-county-tucson" TargetMode="External"/><Relationship Id="rId3170" Type="http://schemas.openxmlformats.org/officeDocument/2006/relationships/hyperlink" Target="http://www.wfaa.com/news/arlington-police-shoot-man-during-standoff/438974686" TargetMode="External"/><Relationship Id="rId4221" Type="http://schemas.openxmlformats.org/officeDocument/2006/relationships/hyperlink" Target="http://wkrn.com/2017/12/15/tbi-investigates-officer-involved-shooting-near-mcminnville/" TargetMode="External"/><Relationship Id="rId1815" Type="http://schemas.openxmlformats.org/officeDocument/2006/relationships/hyperlink" Target="http://minnesota.cbslocal.com/2016/05/27/sp-ois-id/" TargetMode="External"/><Relationship Id="rId3987" Type="http://schemas.openxmlformats.org/officeDocument/2006/relationships/hyperlink" Target="http://www.ktvn.com/story/36653411/officer-involved-shooting-in-sparks" TargetMode="External"/><Relationship Id="rId2589" Type="http://schemas.openxmlformats.org/officeDocument/2006/relationships/hyperlink" Target="http://www.fatalencounters.org/wp-content/uploads/2013/10/EarlEubanks.jpg" TargetMode="External"/><Relationship Id="rId975" Type="http://schemas.openxmlformats.org/officeDocument/2006/relationships/hyperlink" Target="http://www.clarionledger.com/story/news/2015/10/28/fatal-deputy-involved-shooting-monroe-county/74730994/" TargetMode="External"/><Relationship Id="rId2656" Type="http://schemas.openxmlformats.org/officeDocument/2006/relationships/hyperlink" Target="http://www.wwltv.com/news/local/pedestrian-struck-killed-by-state-police-patrol-vehicle-on-highway/284529680" TargetMode="External"/><Relationship Id="rId3707" Type="http://schemas.openxmlformats.org/officeDocument/2006/relationships/hyperlink" Target="http://www.wptv.com/news/region-c-palm-beach-county/west-palm-beach/police-investigating-shooting-in-jupiter" TargetMode="External"/><Relationship Id="rId5062" Type="http://schemas.openxmlformats.org/officeDocument/2006/relationships/hyperlink" Target="http://ktla.com/2018/06/16/police-shoot-suspect-in-van-nuys-3-people-hospitalized/" TargetMode="External"/><Relationship Id="rId628" Type="http://schemas.openxmlformats.org/officeDocument/2006/relationships/hyperlink" Target="http://www.killedbypolice.net/victims/150958.jpg" TargetMode="External"/><Relationship Id="rId1258" Type="http://schemas.openxmlformats.org/officeDocument/2006/relationships/hyperlink" Target="http://www.cdispatch.com/news/article.asp?aid=45542" TargetMode="External"/><Relationship Id="rId1672" Type="http://schemas.openxmlformats.org/officeDocument/2006/relationships/hyperlink" Target="http://www.21alive.com/news/local/Shooting-on-East-Rudisill-leaves-one-dead-one-injured-372889371.html" TargetMode="External"/><Relationship Id="rId2309" Type="http://schemas.openxmlformats.org/officeDocument/2006/relationships/hyperlink" Target="http://wgxa.tv/news/local/man-killed-in-deputy-involved-shooting-in-macon" TargetMode="External"/><Relationship Id="rId2723" Type="http://schemas.openxmlformats.org/officeDocument/2006/relationships/hyperlink" Target="http://www.fatalencounters.org/wp-content/uploads/2013/10/Robert-E.-Crittsinger-Jr..jpg" TargetMode="External"/><Relationship Id="rId5879" Type="http://schemas.openxmlformats.org/officeDocument/2006/relationships/hyperlink" Target="https://www.nbcdfw.com/news/local/Man-Dead-in-Officer-Involved-Shooting-in-Fort-Worth-503111071.html" TargetMode="External"/><Relationship Id="rId1325" Type="http://schemas.openxmlformats.org/officeDocument/2006/relationships/hyperlink" Target="http://alaska-native-news.com/wp-content/uploads/2016/02/image22-02-2016-08.59.26-283x300.jpg" TargetMode="External"/><Relationship Id="rId3497" Type="http://schemas.openxmlformats.org/officeDocument/2006/relationships/hyperlink" Target="https://www.clickondetroit.com/news/man-shot-killed-by-police-after-standoff-in-waterford-township" TargetMode="External"/><Relationship Id="rId4895" Type="http://schemas.openxmlformats.org/officeDocument/2006/relationships/hyperlink" Target="https://www.clickorlando.com/news/names-of-suspect-officers-in-orlando-police-involved-shooting-released" TargetMode="External"/><Relationship Id="rId31" Type="http://schemas.openxmlformats.org/officeDocument/2006/relationships/hyperlink" Target="http://www.independent.co.uk/incoming/article10446695.ece/alternates/w620/Zach-hammond.jpg" TargetMode="External"/><Relationship Id="rId2099" Type="http://schemas.openxmlformats.org/officeDocument/2006/relationships/hyperlink" Target="http://www.fatalencounters.org/wp-content/uploads/2013/10/Kenneth-Eugene-Bonanno.jpg" TargetMode="External"/><Relationship Id="rId4548" Type="http://schemas.openxmlformats.org/officeDocument/2006/relationships/hyperlink" Target="http://www.insidenova.com/headlines/police-shoot-suspect-at-prince-william-motel/article_997be920-18bb-11e8-8ac3-cf74617fb9c3.html" TargetMode="External"/><Relationship Id="rId4962" Type="http://schemas.openxmlformats.org/officeDocument/2006/relationships/hyperlink" Target="http://www.wcvb.com/article/undocumented-immigrant-shot-killed-by-border-patrol-officer-in-texas/20891214" TargetMode="External"/><Relationship Id="rId3564" Type="http://schemas.openxmlformats.org/officeDocument/2006/relationships/hyperlink" Target="http://www.cbs46.com/story/35943824/gbi-detective-shoots-kills-man-on-his-property" TargetMode="External"/><Relationship Id="rId4615" Type="http://schemas.openxmlformats.org/officeDocument/2006/relationships/hyperlink" Target="http://www.tampabay.com/news/publicsafety/Tarpon-Springs-officer-fatally-shoots-woman-armed-with-knives-w-video-_166224913" TargetMode="External"/><Relationship Id="rId485" Type="http://schemas.openxmlformats.org/officeDocument/2006/relationships/hyperlink" Target="http://www.nbclosangeles.com/news/local/Man-Killed-in-Fatal-Officer-Involved-Shooting-in-Ontario-258815701.html" TargetMode="External"/><Relationship Id="rId2166" Type="http://schemas.openxmlformats.org/officeDocument/2006/relationships/hyperlink" Target="http://www.fatalencounters.org/wp-content/uploads/2013/10/Carl-Nivins.jpg" TargetMode="External"/><Relationship Id="rId2580" Type="http://schemas.openxmlformats.org/officeDocument/2006/relationships/hyperlink" Target="http://www.omaha.com/news/crime/nebraska-man-dies-after-being-wounded-in-officer-related-shooting/article_6bab2ede-bfd4-11e6-9825-f7f3cfdfdaa7.html" TargetMode="External"/><Relationship Id="rId3217" Type="http://schemas.openxmlformats.org/officeDocument/2006/relationships/hyperlink" Target="http://www.fatalencounters.org/wp-content/uploads/2013/10/Manuel-Encinas.png" TargetMode="External"/><Relationship Id="rId3631" Type="http://schemas.openxmlformats.org/officeDocument/2006/relationships/hyperlink" Target="http://www.msnewsnow.com/story/35682977/one-dead-deputy-wounded-in-officer-involved-shooting-in-yalobusha-co" TargetMode="External"/><Relationship Id="rId138" Type="http://schemas.openxmlformats.org/officeDocument/2006/relationships/hyperlink" Target="http://victimsofpolice.com/2015/images/Mark-Flores-Jr.jpg" TargetMode="External"/><Relationship Id="rId552" Type="http://schemas.openxmlformats.org/officeDocument/2006/relationships/hyperlink" Target="http://www.presstelegram.com/general-news/20131120/man-shot-killed-by-long-beach-police-identified-as-from-rialto" TargetMode="External"/><Relationship Id="rId1182" Type="http://schemas.openxmlformats.org/officeDocument/2006/relationships/hyperlink" Target="http://6abc.com/news/police-off-duty-pha-officer-shot-killed-robbery-suspect-/1085987/" TargetMode="External"/><Relationship Id="rId2233" Type="http://schemas.openxmlformats.org/officeDocument/2006/relationships/hyperlink" Target="http://www.thenewstribune.com/news/local/crime/article98794767.html" TargetMode="External"/><Relationship Id="rId5389" Type="http://schemas.openxmlformats.org/officeDocument/2006/relationships/hyperlink" Target="https://gazette.com/news/officer-involved-shooting-closes-southern-colorado-highway/article_fdbee33a-a88d-11e8-a71d-2b49823d521f.html" TargetMode="External"/><Relationship Id="rId205" Type="http://schemas.openxmlformats.org/officeDocument/2006/relationships/hyperlink" Target="http://www.baynews9.com/content/news/baynews9/news/article.html/content/news/articles/bn9/2015/5/17/st_pete_officer_shot.html" TargetMode="External"/><Relationship Id="rId2300" Type="http://schemas.openxmlformats.org/officeDocument/2006/relationships/hyperlink" Target="http://www.fatalencounters.org/wp-content/uploads/2013/10/RickyHall.jpg" TargetMode="External"/><Relationship Id="rId5456" Type="http://schemas.openxmlformats.org/officeDocument/2006/relationships/hyperlink" Target="https://www.azfamily.com/news/mesa-pd-man-dies-following-officer-involved-shooting/article_d40f72ca-f222-525e-9813-e6a4154f2678.html" TargetMode="External"/><Relationship Id="rId1999" Type="http://schemas.openxmlformats.org/officeDocument/2006/relationships/hyperlink" Target="http://katu.com/news/local/family-speaks-out-about-man-killed-by-deputies-in-polk-county" TargetMode="External"/><Relationship Id="rId4058" Type="http://schemas.openxmlformats.org/officeDocument/2006/relationships/hyperlink" Target="http://www.vvdailypress.com/news/20171107/suspect-killed-in-officer-involved-shooting-following-pursuit-in-barstow" TargetMode="External"/><Relationship Id="rId4472" Type="http://schemas.openxmlformats.org/officeDocument/2006/relationships/hyperlink" Target="http://www.lakeconews.com/index.php/news/54383-deputy-shoots-kills-armed-man" TargetMode="External"/><Relationship Id="rId5109" Type="http://schemas.openxmlformats.org/officeDocument/2006/relationships/hyperlink" Target="https://www.fatalencounters.org/wp-content/uploads/2018/07/William-Shawn-Mann.jpg" TargetMode="External"/><Relationship Id="rId5870" Type="http://schemas.openxmlformats.org/officeDocument/2006/relationships/hyperlink" Target="https://www.fatalencounters.org/wp-content/uploads/2018/12/Angel-Viola-Decarlo.jpg" TargetMode="External"/><Relationship Id="rId3074" Type="http://schemas.openxmlformats.org/officeDocument/2006/relationships/hyperlink" Target="http://komonews.com/news/local/man-shot-dead-by-tacoma-police-after-he-opens-fire-at-officers" TargetMode="External"/><Relationship Id="rId4125" Type="http://schemas.openxmlformats.org/officeDocument/2006/relationships/hyperlink" Target="http://mycbs4.com/news/local/levy-county-sheriffs-office-deputies-shot-killed-armed-man-in-chiefland" TargetMode="External"/><Relationship Id="rId5523" Type="http://schemas.openxmlformats.org/officeDocument/2006/relationships/hyperlink" Target="https://www.actionnewsjax.com/news/local/officer-involved-shooting-in-palatka-police-say/842275550" TargetMode="External"/><Relationship Id="rId1719" Type="http://schemas.openxmlformats.org/officeDocument/2006/relationships/hyperlink" Target="http://www.visaliatimesdelta.com/story/news/2016/05/03/least-one-shot-officer-involved-shooting/83869488/" TargetMode="External"/><Relationship Id="rId2090" Type="http://schemas.openxmlformats.org/officeDocument/2006/relationships/hyperlink" Target="http://www.wkyt.com/content/news/Man-killed-in-officer-involved-shooting-in-Pike-County-388800822.html" TargetMode="External"/><Relationship Id="rId3141" Type="http://schemas.openxmlformats.org/officeDocument/2006/relationships/hyperlink" Target="http://www.fatalencounters.org/wp-content/uploads/2013/10/Sergio-Valdovinos.png" TargetMode="External"/><Relationship Id="rId3958" Type="http://schemas.openxmlformats.org/officeDocument/2006/relationships/hyperlink" Target="http://www.tehamaso.org/inmates/ICUP0196.jpg" TargetMode="External"/><Relationship Id="rId879" Type="http://schemas.openxmlformats.org/officeDocument/2006/relationships/hyperlink" Target="http://www.wbir.com/story/news/2015/09/12/armed-suspect-shot-and-killed--kcso-swat-team/72174344/" TargetMode="External"/><Relationship Id="rId5380" Type="http://schemas.openxmlformats.org/officeDocument/2006/relationships/hyperlink" Target="https://www.cincinnati.com/story/news/crime/crime-and-courts/2018/08/27/more-information-released-shooting-left-officer-wounded-suspect-dead/1109981002/" TargetMode="External"/><Relationship Id="rId1576" Type="http://schemas.openxmlformats.org/officeDocument/2006/relationships/hyperlink" Target="http://www.ksla.com/story/31298829/la-state-police-investigates-deadly-officer-involved-shooting-in-baton-rouge" TargetMode="External"/><Relationship Id="rId2974" Type="http://schemas.openxmlformats.org/officeDocument/2006/relationships/hyperlink" Target="http://www.ktre.com/story/34633212/lufkin-pd-officer-shoots-kills-armed-suspect-to-save-assault-victim" TargetMode="External"/><Relationship Id="rId5033" Type="http://schemas.openxmlformats.org/officeDocument/2006/relationships/hyperlink" Target="https://azdailysun.com/news/state-and-regional/phoenix-police-id-trespassing-suspect-who-was-fatally-shot/article_7f1598d0-a9e8-5978-b4e9-29f751b02b03.html" TargetMode="External"/><Relationship Id="rId946" Type="http://schemas.openxmlformats.org/officeDocument/2006/relationships/hyperlink" Target="http://www.kirklandreporter.com/news/337724201.html" TargetMode="External"/><Relationship Id="rId1229" Type="http://schemas.openxmlformats.org/officeDocument/2006/relationships/hyperlink" Target="http://www.mercurynews.com/crime-courts/ci_28734820/oakland-police-release-name-suspect-officer-fatal-shooting" TargetMode="External"/><Relationship Id="rId1990" Type="http://schemas.openxmlformats.org/officeDocument/2006/relationships/hyperlink" Target="http://pix11.com/2016/07/04/off-duty-cop-shoots-motorist-in-brooklyn-road-rage-incident-police-sources/" TargetMode="External"/><Relationship Id="rId2627" Type="http://schemas.openxmlformats.org/officeDocument/2006/relationships/hyperlink" Target="http://sanfrancisco.cbslocal.com/2015/06/05/bicyclist-fatally-struck-san-francisco-police-car-mclaren-park/" TargetMode="External"/><Relationship Id="rId5100" Type="http://schemas.openxmlformats.org/officeDocument/2006/relationships/hyperlink" Target="http://www.startribune.com/autopsy-man-killed-by-police-shot-multiple-times/486468351/" TargetMode="External"/><Relationship Id="rId1643" Type="http://schemas.openxmlformats.org/officeDocument/2006/relationships/hyperlink" Target="http://www.kctv5.com/story/31554750/robbery-suspect-shot-killed-by-police-outsideblue-springs-walgreens" TargetMode="External"/><Relationship Id="rId4799" Type="http://schemas.openxmlformats.org/officeDocument/2006/relationships/hyperlink" Target="http://www.arkansasonline.com/news/2018/apr/12/authorities-arkansas-officer-fatally-shoots-man-wh/" TargetMode="External"/><Relationship Id="rId1710" Type="http://schemas.openxmlformats.org/officeDocument/2006/relationships/hyperlink" Target="https://mgtvwate.files.wordpress.com/2016/03/vlcsnap-2016-03-14-15h35m19s208-e1457984178225.jpg?w=300&amp;h=452" TargetMode="External"/><Relationship Id="rId4866" Type="http://schemas.openxmlformats.org/officeDocument/2006/relationships/hyperlink" Target="http://www.azfamily.com/story/38095071/dps-1-officer-shot-suspect-dead-in-quartzsite-officer-involved-shooting" TargetMode="External"/><Relationship Id="rId5917" Type="http://schemas.openxmlformats.org/officeDocument/2006/relationships/hyperlink" Target="https://kfdm.com/news/local/officer-involved-shooting-12-28-2018" TargetMode="External"/><Relationship Id="rId3468" Type="http://schemas.openxmlformats.org/officeDocument/2006/relationships/hyperlink" Target="http://www.fatalencounters.org/wp-content/uploads/2013/10/ScoutSchulz.jpg" TargetMode="External"/><Relationship Id="rId3882" Type="http://schemas.openxmlformats.org/officeDocument/2006/relationships/hyperlink" Target="http://wgntv.com/2017/02/10/police-on-scene-of-reported-shooting-in-north-center/" TargetMode="External"/><Relationship Id="rId4519" Type="http://schemas.openxmlformats.org/officeDocument/2006/relationships/hyperlink" Target="http://abc11.com/henderson-police-officer-shot-highway-patrol-says/3092043/" TargetMode="External"/><Relationship Id="rId4933" Type="http://schemas.openxmlformats.org/officeDocument/2006/relationships/hyperlink" Target="https://www.ksat.com/news/one-suspect-confirmed-dead-in-officer-involved-shooting" TargetMode="External"/><Relationship Id="rId389" Type="http://schemas.openxmlformats.org/officeDocument/2006/relationships/hyperlink" Target="http://www.wsvn.com/story/27025232/1-dead-in-hialeah-police-involved-shooting" TargetMode="External"/><Relationship Id="rId2484" Type="http://schemas.openxmlformats.org/officeDocument/2006/relationships/hyperlink" Target="http://lompocrecord.com/news/local/lompoc-police-fatally-shoot-knife-wielding-suspect/article_623e813a-009a-5f6e-afaf-b3379c56361c.html" TargetMode="External"/><Relationship Id="rId3535" Type="http://schemas.openxmlformats.org/officeDocument/2006/relationships/hyperlink" Target="http://mtairynews.com/news/53027/apparent-stand-off-unfolding-on-red-brush-road" TargetMode="External"/><Relationship Id="rId456" Type="http://schemas.openxmlformats.org/officeDocument/2006/relationships/hyperlink" Target="http://www.myfoxdfw.com/story/25833600/suspect-killed-in-garland-officer-involved-shooting" TargetMode="External"/><Relationship Id="rId870" Type="http://schemas.openxmlformats.org/officeDocument/2006/relationships/hyperlink" Target="http://www.thenewscenter.tv/home/headlines/new-details.html" TargetMode="External"/><Relationship Id="rId1086" Type="http://schemas.openxmlformats.org/officeDocument/2006/relationships/hyperlink" Target="http://www.wwltv.com/story/news/crime/2015/04/28/nopd-on-scene-of-officer-needing-assistance/26555847/" TargetMode="External"/><Relationship Id="rId2137" Type="http://schemas.openxmlformats.org/officeDocument/2006/relationships/hyperlink" Target="https://mgtvwcmh.files.wordpress.com/2016/08/vet1.jpg" TargetMode="External"/><Relationship Id="rId2551" Type="http://schemas.openxmlformats.org/officeDocument/2006/relationships/hyperlink" Target="http://www.sltrib.com/news/4672455-155/two-people-dead-in-officer-involved-shooting" TargetMode="External"/><Relationship Id="rId109" Type="http://schemas.openxmlformats.org/officeDocument/2006/relationships/hyperlink" Target="http://chronicle.augusta.com/news/crime-courts/2015-06-23/deputy-shoots-man-who-had-rifle-standoff-victim-died-monday-georgia" TargetMode="External"/><Relationship Id="rId523" Type="http://schemas.openxmlformats.org/officeDocument/2006/relationships/hyperlink" Target="http://www.abc15.com/dpp/news/region_phoenix_metro/central_phoenix/phoenix-police-investigating-officer-involved-shooting-near-19th-avenue-and-culver-street" TargetMode="External"/><Relationship Id="rId1153" Type="http://schemas.openxmlformats.org/officeDocument/2006/relationships/hyperlink" Target="http://www.bradenton.com/news/local/crime/hgcvb4/picture45462828/ALTERNATES/FREE_320/Randy%20Allen%20Smith.jpg" TargetMode="External"/><Relationship Id="rId2204" Type="http://schemas.openxmlformats.org/officeDocument/2006/relationships/hyperlink" Target="http://www.fatalencounters.org/wp-content/uploads/2013/10/Donta-Taylor.png" TargetMode="External"/><Relationship Id="rId3602" Type="http://schemas.openxmlformats.org/officeDocument/2006/relationships/hyperlink" Target="http://www.desmoinesregister.com/story/news/crime-and-courts/2017/07/05/woman-injured-officer-involved-shooting-des-moines-east-side/450846001/" TargetMode="External"/><Relationship Id="rId5774" Type="http://schemas.openxmlformats.org/officeDocument/2006/relationships/hyperlink" Target="https://www.thedenverchannel.com/news/crime/police-man-shooting-off-rounds-near-lakewood-park-shot-and-killed-by-agent" TargetMode="External"/><Relationship Id="rId1220" Type="http://schemas.openxmlformats.org/officeDocument/2006/relationships/hyperlink" Target="http://wivb.com/2015/08/23/troy-officers-hospitalized-after-shootout-gunman-dead/" TargetMode="External"/><Relationship Id="rId4376" Type="http://schemas.openxmlformats.org/officeDocument/2006/relationships/hyperlink" Target="http://www.fatalencounters.org/wp-content/uploads/2018/01/Kerry-Lee-Nield.jpg" TargetMode="External"/><Relationship Id="rId4790" Type="http://schemas.openxmlformats.org/officeDocument/2006/relationships/hyperlink" Target="http://www.fatalencounters.org/wp-content/uploads/2018/04/Kenneth-Ross-Jr..jpg" TargetMode="External"/><Relationship Id="rId5427" Type="http://schemas.openxmlformats.org/officeDocument/2006/relationships/hyperlink" Target="https://www.fatalencounters.org/wp-content/uploads/2018/09/Botham-Shem-Jean.jpg" TargetMode="External"/><Relationship Id="rId5841" Type="http://schemas.openxmlformats.org/officeDocument/2006/relationships/hyperlink" Target="http://www.wrcbtv.com/story/39624965/update-officer-shot-suspect-killed-in-shootout-at-calhoun-georgia-gas-station" TargetMode="External"/><Relationship Id="rId3392" Type="http://schemas.openxmlformats.org/officeDocument/2006/relationships/hyperlink" Target="http://www.abc15.com/news/region-southeast-valley/tempe/tempe-police-officer-injured-in-shooting-near-ruralsouthern" TargetMode="External"/><Relationship Id="rId4029" Type="http://schemas.openxmlformats.org/officeDocument/2006/relationships/hyperlink" Target="http://www.lex18.com/story/36741834/ksp-officer-involved-shooting-in-pippa-passes" TargetMode="External"/><Relationship Id="rId4443" Type="http://schemas.openxmlformats.org/officeDocument/2006/relationships/hyperlink" Target="https://www.click2houston.com/news/conroe-police-to-address-officer-involved-shooting-in-montgomery-county" TargetMode="External"/><Relationship Id="rId3045" Type="http://schemas.openxmlformats.org/officeDocument/2006/relationships/hyperlink" Target="http://chicago.suntimes.com/news/off-duty-robbins-police-officer-shoots-kills-robbery-suspect/" TargetMode="External"/><Relationship Id="rId4510" Type="http://schemas.openxmlformats.org/officeDocument/2006/relationships/hyperlink" Target="http://www.fatalencounters.org/wp-content/uploads/2018/03/Georgia-Maude-Carrera.png" TargetMode="External"/><Relationship Id="rId380" Type="http://schemas.openxmlformats.org/officeDocument/2006/relationships/hyperlink" Target="http://www.jacksonsun.com/story/news/local/2014/11/11/parents-man-shot-officer-speak-tbi-investigate/18836355/" TargetMode="External"/><Relationship Id="rId2061" Type="http://schemas.openxmlformats.org/officeDocument/2006/relationships/hyperlink" Target="http://www.fatalencounters.org/wp-content/uploads/2013/10/jeff-tyson.jpg" TargetMode="External"/><Relationship Id="rId3112" Type="http://schemas.openxmlformats.org/officeDocument/2006/relationships/hyperlink" Target="http://www.fatalencounters.org/wp-content/uploads/2013/10/Jesus-Cervantes.jpg" TargetMode="External"/><Relationship Id="rId5284" Type="http://schemas.openxmlformats.org/officeDocument/2006/relationships/hyperlink" Target="https://www.13newsnow.com/article/news/local/virginia/k-9-officer-killed-driver-dead-after-virginia-state-police-troopers-exchange-gunfire-with-driver/291-579381620" TargetMode="External"/><Relationship Id="rId100" Type="http://schemas.openxmlformats.org/officeDocument/2006/relationships/hyperlink" Target="http://abc30.com/news/man-wanted-after-deadly-fresno-county-deputy-involved-shooting-identified/808781/" TargetMode="External"/><Relationship Id="rId2878" Type="http://schemas.openxmlformats.org/officeDocument/2006/relationships/hyperlink" Target="http://abc7.com/news/teen-suspect-dies-after-being-shot-by-customs-agent-in-arcadia/2043849/" TargetMode="External"/><Relationship Id="rId3929" Type="http://schemas.openxmlformats.org/officeDocument/2006/relationships/hyperlink" Target="http://abc7.com/news/man-with-hatchet-shot-after-police-chase-ends-in-westchester/1708815/" TargetMode="External"/><Relationship Id="rId1894" Type="http://schemas.openxmlformats.org/officeDocument/2006/relationships/hyperlink" Target="http://fox4kc.com/2016/06/14/lafayette-county-deputy-shoots-kills-armed-man-officials-report/" TargetMode="External"/><Relationship Id="rId2945" Type="http://schemas.openxmlformats.org/officeDocument/2006/relationships/hyperlink" Target="http://www.ksla.com/story/34979123/officer-injured-two-others-killed-in-southwest-louisiana" TargetMode="External"/><Relationship Id="rId5351" Type="http://schemas.openxmlformats.org/officeDocument/2006/relationships/hyperlink" Target="https://www.adn.com/alaska-news/crime-courts/2018/08/20/wasilla-police-man-killed-in-officer-involved-shooting-had-2-knives/" TargetMode="External"/><Relationship Id="rId917" Type="http://schemas.openxmlformats.org/officeDocument/2006/relationships/hyperlink" Target="http://www.nbcnews.com/news/us-news/gunman-fatally-shoots-florida-deputy-outside-law-office-n431866" TargetMode="External"/><Relationship Id="rId1547" Type="http://schemas.openxmlformats.org/officeDocument/2006/relationships/hyperlink" Target="http://www.seattletimes.com/seattle-news/crime/1-wounded-in-seattle-shooting/?utm_source=RSS" TargetMode="External"/><Relationship Id="rId1961" Type="http://schemas.openxmlformats.org/officeDocument/2006/relationships/hyperlink" Target="http://www.nbcwashington.com/news/local/Officer-Involved-Shooting-Reported-in-NE-DC-384653811.html" TargetMode="External"/><Relationship Id="rId5004" Type="http://schemas.openxmlformats.org/officeDocument/2006/relationships/hyperlink" Target="http://www.newson6.com/story/38335606/osbi-officers-shoot-and-kill-suspect-involved-in-chickasha-double-homicide" TargetMode="External"/><Relationship Id="rId1614" Type="http://schemas.openxmlformats.org/officeDocument/2006/relationships/hyperlink" Target="http://6abc.com/news/off-duty-police-officer-shoots-robbery-suspect-in-olney-/1284067/" TargetMode="External"/><Relationship Id="rId4020" Type="http://schemas.openxmlformats.org/officeDocument/2006/relationships/hyperlink" Target="http://www.mercurynews.com/2017/11/01/sunnyvale-jax-the-police-dog-killed-by-slain-stabbing-suspect/" TargetMode="External"/><Relationship Id="rId3786" Type="http://schemas.openxmlformats.org/officeDocument/2006/relationships/hyperlink" Target="http://www.fatalencounters.org/wp-content/uploads/2013/10/pryor-spencer-bailey-iv.jpg" TargetMode="External"/><Relationship Id="rId2388" Type="http://schemas.openxmlformats.org/officeDocument/2006/relationships/hyperlink" Target="http://www.fatalencounters.org/wp-content/uploads/2013/10/Yun.jpg" TargetMode="External"/><Relationship Id="rId3439" Type="http://schemas.openxmlformats.org/officeDocument/2006/relationships/hyperlink" Target="http://www.killedbypolice.net/victims/170273.jpg" TargetMode="External"/><Relationship Id="rId4837" Type="http://schemas.openxmlformats.org/officeDocument/2006/relationships/hyperlink" Target="https://kdminer.com/news/2018/apr/24/89-year-old-man-fatally-shot-hualapai-police-grand/" TargetMode="External"/><Relationship Id="rId3853" Type="http://schemas.openxmlformats.org/officeDocument/2006/relationships/hyperlink" Target="http://koin.com/2017/02/21/police-responding-to-active-situation-in-beaverton/" TargetMode="External"/><Relationship Id="rId4904" Type="http://schemas.openxmlformats.org/officeDocument/2006/relationships/hyperlink" Target="http://www.fatalencounters.org/wp-content/uploads/2018/05/Thomas-Junior-Garcia.jpeg" TargetMode="External"/><Relationship Id="rId774" Type="http://schemas.openxmlformats.org/officeDocument/2006/relationships/hyperlink" Target="http://www.mcleanfuneral.com/obituary/Jeffery-Clyde-Jeff-Wilkes/Gastonia-NC/1535971" TargetMode="External"/><Relationship Id="rId1057" Type="http://schemas.openxmlformats.org/officeDocument/2006/relationships/hyperlink" Target="http://philadelphia.cbslocal.com/2015/06/04/police-cruiser-hits-kills-man-fleeing-officers-in-chester/" TargetMode="External"/><Relationship Id="rId2455" Type="http://schemas.openxmlformats.org/officeDocument/2006/relationships/hyperlink" Target="http://www.fatalencounters.org/wp-content/uploads/2013/10/Daniel-Laguna.jpg" TargetMode="External"/><Relationship Id="rId3506" Type="http://schemas.openxmlformats.org/officeDocument/2006/relationships/hyperlink" Target="http://fox11online.com/news/local/lakeshore/crews-block-off-road-in-kewaunee-county" TargetMode="External"/><Relationship Id="rId3920" Type="http://schemas.openxmlformats.org/officeDocument/2006/relationships/hyperlink" Target="http://www.sj-r.com/news/20170123/springfield-man-shot-killed-by-police-officer-during-altercation" TargetMode="External"/><Relationship Id="rId427" Type="http://schemas.openxmlformats.org/officeDocument/2006/relationships/hyperlink" Target="http://kbmt.images.worldnow.com/images/4452029_G.jpg" TargetMode="External"/><Relationship Id="rId841" Type="http://schemas.openxmlformats.org/officeDocument/2006/relationships/hyperlink" Target="http://www.whas11.com/story/news/crime/2015/08/06/man-fatally-shot-after-attacking-officers--knife/31203233/" TargetMode="External"/><Relationship Id="rId1471" Type="http://schemas.openxmlformats.org/officeDocument/2006/relationships/hyperlink" Target="http://www.presstelegram.com/general-news/20160229/norwalk-man-killed-in-deputy-involved-shooting-in-cerritos-is-identified" TargetMode="External"/><Relationship Id="rId2108" Type="http://schemas.openxmlformats.org/officeDocument/2006/relationships/hyperlink" Target="http://www.echopress.com/news/4086423-update-one-dead-after-officer-involved-shooting-alexandria-wvideo" TargetMode="External"/><Relationship Id="rId2522" Type="http://schemas.openxmlformats.org/officeDocument/2006/relationships/hyperlink" Target="http://www.theindychannel.com/news/crime/one-dead-in-officer-involved-shooting-in-hendricks-county" TargetMode="External"/><Relationship Id="rId5678" Type="http://schemas.openxmlformats.org/officeDocument/2006/relationships/hyperlink" Target="https://www.fatalencounters.org/wp-content/uploads/2018/11/Jesus-Guzman.jpg" TargetMode="External"/><Relationship Id="rId1124" Type="http://schemas.openxmlformats.org/officeDocument/2006/relationships/hyperlink" Target="http://www.click2houston.com/news/breaking-3-shot-in-northwest-harris-county-life-flight-on-scene/36144374" TargetMode="External"/><Relationship Id="rId4694" Type="http://schemas.openxmlformats.org/officeDocument/2006/relationships/hyperlink" Target="http://abc11.com/police-3-sanford-officers-on-administrative-leave-after-fatally-shooting-man-who-shot-at-them/3272903/" TargetMode="External"/><Relationship Id="rId5745" Type="http://schemas.openxmlformats.org/officeDocument/2006/relationships/hyperlink" Target="https://chicago.suntimes.com/news/person-shot-during-armed-robbery-in-northwest-side-arcadia-terrace-neighborhood/" TargetMode="External"/><Relationship Id="rId3296" Type="http://schemas.openxmlformats.org/officeDocument/2006/relationships/hyperlink" Target="http://www.denverpost.com/2017/07/05/man-killed-fourth-of-july-officer-involved-shootout-montezuma-county/" TargetMode="External"/><Relationship Id="rId4347" Type="http://schemas.openxmlformats.org/officeDocument/2006/relationships/hyperlink" Target="http://www.commercialappeal.com/story/news/crime/2018/01/08/authorities-investigating-officer-involved-shooting-horn-lake/1012194001/" TargetMode="External"/><Relationship Id="rId4761" Type="http://schemas.openxmlformats.org/officeDocument/2006/relationships/hyperlink" Target="http://www.fatalencounters.org/wp-content/uploads/2018/04/John-Andrew-Elifritz.png" TargetMode="External"/><Relationship Id="rId3363" Type="http://schemas.openxmlformats.org/officeDocument/2006/relationships/hyperlink" Target="http://krqe.com/2017/07/04/1-killed-after-deputy-involved-shooting-in-southwest-albuquerque/" TargetMode="External"/><Relationship Id="rId4414" Type="http://schemas.openxmlformats.org/officeDocument/2006/relationships/hyperlink" Target="http://www.snjtoday.com/story/37322352/police-officer-shoots-kills-man-in-millville-following-911-call" TargetMode="External"/><Relationship Id="rId5812" Type="http://schemas.openxmlformats.org/officeDocument/2006/relationships/hyperlink" Target="https://www.fatalencounters.org/wp-content/uploads/2018/12/Ricardo-Trevino-III.jpg" TargetMode="External"/><Relationship Id="rId284" Type="http://schemas.openxmlformats.org/officeDocument/2006/relationships/hyperlink" Target="http://sanfrancisco.cbslocal.com/2015/04/14/armed-robbery-suspect-killed-by-sunnyvale-police-was-army-veteran/" TargetMode="External"/><Relationship Id="rId3016" Type="http://schemas.openxmlformats.org/officeDocument/2006/relationships/hyperlink" Target="https://buffalonews.com/2017/02/08/man-dies-overnight-buffalo-police-custody/" TargetMode="External"/><Relationship Id="rId3430" Type="http://schemas.openxmlformats.org/officeDocument/2006/relationships/hyperlink" Target="http://www.courant.com/breaking-news/hc-suffield-officer-involved-shooting0-0414-20170413-story.html" TargetMode="External"/><Relationship Id="rId5188" Type="http://schemas.openxmlformats.org/officeDocument/2006/relationships/hyperlink" Target="https://www.mytexasdaily.com/news/armed-vehicle-theft-suspect-shot-killed-by-dallas-police/article_1643d0a6-86eb-11e8-ab25-4f7f2b34e3aa.html" TargetMode="External"/><Relationship Id="rId351" Type="http://schemas.openxmlformats.org/officeDocument/2006/relationships/hyperlink" Target="http://www.arklatexhomepage.com/media/lib/186/8/4/d/84d8a85a-cc51-4371-b6d1-6a6fb81977f1/Story.jpg" TargetMode="External"/><Relationship Id="rId2032" Type="http://schemas.openxmlformats.org/officeDocument/2006/relationships/hyperlink" Target="http://www.wbaltv.com/news/police-involved-in-shooting-in-west-baltimore/40716923" TargetMode="External"/><Relationship Id="rId1798" Type="http://schemas.openxmlformats.org/officeDocument/2006/relationships/hyperlink" Target="http://www.denverpost.com/2016/05/24/erie-man-identified-as-man-shot-by-boulder-police-after-pointing-gun/" TargetMode="External"/><Relationship Id="rId2849" Type="http://schemas.openxmlformats.org/officeDocument/2006/relationships/hyperlink" Target="http://www.fatalencounters.org/wp-content/uploads/2013/10/Quintec-Locke.png" TargetMode="External"/><Relationship Id="rId5255" Type="http://schemas.openxmlformats.org/officeDocument/2006/relationships/hyperlink" Target="https://www.fatalencounters.org/wp-content/uploads/2018/07/Gavalynn-Gabbie-Mahuka.jpg" TargetMode="External"/><Relationship Id="rId186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271" Type="http://schemas.openxmlformats.org/officeDocument/2006/relationships/hyperlink" Target="http://www.jacksonsun.com/story/news/crime/2017/12/26/kentucky-man-killed-officer-involved-shooting-weakley-co/982560001/" TargetMode="External"/><Relationship Id="rId5322" Type="http://schemas.openxmlformats.org/officeDocument/2006/relationships/hyperlink" Target="http://www.columbiadailyherald.com/news/20180808/tbi-investigating-deadly-officer-involved-shooting-in-smith-county?rssfeed=true" TargetMode="External"/><Relationship Id="rId1518" Type="http://schemas.openxmlformats.org/officeDocument/2006/relationships/hyperlink" Target="https://cbsdallas.files.wordpress.com/2016/01/christopher-michael-dew.jpg?w=640&amp;h=360&amp;crop=1" TargetMode="External"/><Relationship Id="rId2916" Type="http://schemas.openxmlformats.org/officeDocument/2006/relationships/hyperlink" Target="http://www.ajc.com/news/crime--law/fbi-agents-kill-tanger-outlet-suspect-after-day-crime-spree/mDPxeS8tS5rR8Xk9YZ4TmO/" TargetMode="External"/><Relationship Id="rId1932" Type="http://schemas.openxmlformats.org/officeDocument/2006/relationships/hyperlink" Target="http://www.fatalencounters.org/wp-content/uploads/2013/10/Mills.jpg" TargetMode="External"/><Relationship Id="rId3757" Type="http://schemas.openxmlformats.org/officeDocument/2006/relationships/hyperlink" Target="http://www.fatalencounters.org/wp-content/uploads/2013/10/Erik-Pamias.jpg" TargetMode="External"/><Relationship Id="rId4808" Type="http://schemas.openxmlformats.org/officeDocument/2006/relationships/hyperlink" Target="https://www.ocregister.com/2018/04/30/man-shot-wounded-by-anaheim-police-dies-2-weeks-later/" TargetMode="External"/><Relationship Id="rId678" Type="http://schemas.openxmlformats.org/officeDocument/2006/relationships/hyperlink" Target="http://www.killedbypolice.net/victims/151031.jpg" TargetMode="External"/><Relationship Id="rId2359" Type="http://schemas.openxmlformats.org/officeDocument/2006/relationships/hyperlink" Target="http://www.fatalencounters.org/wp-content/uploads/2013/10/Renee-Davis.jpg" TargetMode="External"/><Relationship Id="rId2773" Type="http://schemas.openxmlformats.org/officeDocument/2006/relationships/hyperlink" Target="http://www.wbay.com/content/news/Wausau-shooting-suspect-dies-417859083.html" TargetMode="External"/><Relationship Id="rId3824" Type="http://schemas.openxmlformats.org/officeDocument/2006/relationships/hyperlink" Target="http://www.fatalencounters.org/wp-content/uploads/2013/10/Iaroslav-Mosiiuk.png" TargetMode="External"/><Relationship Id="rId745" Type="http://schemas.openxmlformats.org/officeDocument/2006/relationships/hyperlink" Target="http://www.oregonlive.com/portland/index.ssf/2015/11/police_activity_closes_streets.html" TargetMode="External"/><Relationship Id="rId1375" Type="http://schemas.openxmlformats.org/officeDocument/2006/relationships/hyperlink" Target="http://www.azcentral.com/story/news/local/mesa/breaking/2016/01/19/1-dead-after-police-involved-shooting-mesa/79019960/" TargetMode="External"/><Relationship Id="rId2426" Type="http://schemas.openxmlformats.org/officeDocument/2006/relationships/hyperlink" Target="http://www.aikenstandard.com/news/sled-investigating-fatal-officer-involved-shooting-in-aiken-county/article_ad7a638e-a4d6-11e6-9d07-f3296867cb7a.html" TargetMode="External"/><Relationship Id="rId81" Type="http://schemas.openxmlformats.org/officeDocument/2006/relationships/hyperlink" Target="http://www.mercurynews.com/crime-courts/ci_28445274/pleasanton-investigation-continues-into-fatal-police-shooting-19" TargetMode="External"/><Relationship Id="rId812" Type="http://schemas.openxmlformats.org/officeDocument/2006/relationships/hyperlink" Target="http://wric.com/2015/08/04/state-police-armed-man-killed-after-officer-involved-shooting-in-powhatan-county/" TargetMode="External"/><Relationship Id="rId1028" Type="http://schemas.openxmlformats.org/officeDocument/2006/relationships/hyperlink" Target="http://www.baltimoresun.com/news/maryland/crime/blog/bs-md-baltimore-county-0628-20150627-story.html" TargetMode="External"/><Relationship Id="rId1442" Type="http://schemas.openxmlformats.org/officeDocument/2006/relationships/hyperlink" Target="http://www.bradenton.com/news/local/crime/article60461361.html" TargetMode="External"/><Relationship Id="rId2840" Type="http://schemas.openxmlformats.org/officeDocument/2006/relationships/hyperlink" Target="http://klfy.com/2017/07/06/update-state-police-identify-person-killed-in-deputy-involved-shooting-in-mamou/" TargetMode="External"/><Relationship Id="rId4598" Type="http://schemas.openxmlformats.org/officeDocument/2006/relationships/hyperlink" Target="http://wane.com/2018/03/06/north-manchester-officer-involved-in-fatal-shooting/" TargetMode="External"/><Relationship Id="rId5649" Type="http://schemas.openxmlformats.org/officeDocument/2006/relationships/hyperlink" Target="https://www.fatalencounters.org/wp-content/uploads/2018/11/JohnWurms.jpg" TargetMode="External"/><Relationship Id="rId3267" Type="http://schemas.openxmlformats.org/officeDocument/2006/relationships/hyperlink" Target="http://www.fatalencounters.org/wp-content/uploads/2013/10/Gilbert-Lovato-500x333.jpg" TargetMode="External"/><Relationship Id="rId4665" Type="http://schemas.openxmlformats.org/officeDocument/2006/relationships/hyperlink" Target="http://www.fatalencounters.org/wp-content/uploads/2018/03/ChanceHaegle.jpg" TargetMode="External"/><Relationship Id="rId5716" Type="http://schemas.openxmlformats.org/officeDocument/2006/relationships/hyperlink" Target="https://sacramento.cbslocal.com/2018/11/15/camp-fire-butte-county-officer-involved-shooting/" TargetMode="External"/><Relationship Id="rId188" Type="http://schemas.openxmlformats.org/officeDocument/2006/relationships/hyperlink" Target="http://kfor.com/2015/05/27/breaking-news-officer-involved-shooting-in-edmond/" TargetMode="External"/><Relationship Id="rId3681" Type="http://schemas.openxmlformats.org/officeDocument/2006/relationships/hyperlink" Target="http://www.cantonrep.com/news/20170524/update-victim-idd-in-canton-police-involved-shooting" TargetMode="External"/><Relationship Id="rId4318" Type="http://schemas.openxmlformats.org/officeDocument/2006/relationships/hyperlink" Target="http://www.wsaw.com/content/news/Deadly-shooting-involving-an-officer-in-Forest-County-under-investigation-468065043.html" TargetMode="External"/><Relationship Id="rId4732" Type="http://schemas.openxmlformats.org/officeDocument/2006/relationships/hyperlink" Target="http://fox4kc.com/2018/04/02/man-fatally-shot-by-belton-police-after-allegedly-threatening-officers-with-knife/" TargetMode="External"/><Relationship Id="rId2283" Type="http://schemas.openxmlformats.org/officeDocument/2006/relationships/hyperlink" Target="http://www.turnto23.com/news/local-news/suspect-involved-in-sundays-machete-incident-dies-at-hospital?autoplay=true" TargetMode="External"/><Relationship Id="rId3334" Type="http://schemas.openxmlformats.org/officeDocument/2006/relationships/hyperlink" Target="http://www.idahostatesman.com/news/local/article164353802.html" TargetMode="External"/><Relationship Id="rId255" Type="http://schemas.openxmlformats.org/officeDocument/2006/relationships/hyperlink" Target="http://www.newson6.com/story/28881786/choctaw-county-law-enforcement-officers-shot-serving-warrant" TargetMode="External"/><Relationship Id="rId2350" Type="http://schemas.openxmlformats.org/officeDocument/2006/relationships/hyperlink" Target="http://www.wtvq.com/2016/10/19/paris-police-officer-shot-vest-suspect-barricaded-home/" TargetMode="External"/><Relationship Id="rId3401" Type="http://schemas.openxmlformats.org/officeDocument/2006/relationships/hyperlink" Target="http://www.news4jax.com/news/local/jacksonville/jso-police-cruiser-involved-in-deadly-crash-on-west-university-boulevard" TargetMode="External"/><Relationship Id="rId322" Type="http://schemas.openxmlformats.org/officeDocument/2006/relationships/hyperlink" Target="http://www.miamiherald.com/news/local/crime/2xyin4/picture5303859/ALTERNATES/FREE_960/Eric%20Tyrone%20Forbes.jpg" TargetMode="External"/><Relationship Id="rId2003" Type="http://schemas.openxmlformats.org/officeDocument/2006/relationships/hyperlink" Target="http://www.fatalencounters.org/wp-content/uploads/2013/10/kenyatta-moorehead.jpg" TargetMode="External"/><Relationship Id="rId5159" Type="http://schemas.openxmlformats.org/officeDocument/2006/relationships/hyperlink" Target="http://www.azfamily.com/story/38583752/woman-in-critical-condition-after-shooting-in-east-phoenix-firefighters-say" TargetMode="External"/><Relationship Id="rId5573" Type="http://schemas.openxmlformats.org/officeDocument/2006/relationships/hyperlink" Target="https://abc7.com/huntington-beach-police-kill-suspect-arrest-another-after-chase/4460409/" TargetMode="External"/><Relationship Id="rId4175" Type="http://schemas.openxmlformats.org/officeDocument/2006/relationships/hyperlink" Target="http://www.fatalencounters.org/wp-content/uploads/2013/10/Delbert-McNeil.png" TargetMode="External"/><Relationship Id="rId5226" Type="http://schemas.openxmlformats.org/officeDocument/2006/relationships/hyperlink" Target="https://www.fatalencounters.org/wp-content/uploads/2018/07/Melyda-Corado.jpg" TargetMode="External"/><Relationship Id="rId1769" Type="http://schemas.openxmlformats.org/officeDocument/2006/relationships/hyperlink" Target="http://www.heraldnews.com/article/20160517/NEWS/305179984" TargetMode="External"/><Relationship Id="rId3191" Type="http://schemas.openxmlformats.org/officeDocument/2006/relationships/hyperlink" Target="http://ktla.com/2017/03/25/1-killed-in-boyle-heights-officer-involved-shooting-lapd/" TargetMode="External"/><Relationship Id="rId4242" Type="http://schemas.openxmlformats.org/officeDocument/2006/relationships/hyperlink" Target="http://www.ktuu.com/content/news/One-man-dead-in-officer-involved-shooting-465647173.html" TargetMode="External"/><Relationship Id="rId5640" Type="http://schemas.openxmlformats.org/officeDocument/2006/relationships/hyperlink" Target="https://sacramento.cbslocal.com/2018/10/29/motorcyclist-dies-el-dorado-county/" TargetMode="External"/><Relationship Id="rId1836" Type="http://schemas.openxmlformats.org/officeDocument/2006/relationships/hyperlink" Target="http://www.azcentral.com/story/news/local/phoenix-breaking/2016/06/01/pedestrian-hit-and-killed-phoenix-police-car-identified/85267020/" TargetMode="External"/><Relationship Id="rId1903" Type="http://schemas.openxmlformats.org/officeDocument/2006/relationships/hyperlink" Target="http://helenair.com/news/crime-and-courts/police-identify-man-shot-thursday-by-butte-police-as-peter/article_14a3da13-8702-5b25-964d-a16a0359237d.html" TargetMode="External"/><Relationship Id="rId996" Type="http://schemas.openxmlformats.org/officeDocument/2006/relationships/hyperlink" Target="http://www.killedbypolice.net/victims/150904.jpg" TargetMode="External"/><Relationship Id="rId2677" Type="http://schemas.openxmlformats.org/officeDocument/2006/relationships/hyperlink" Target="http://jacksonville.com/news/2016-12-24/jacksonville-man-dies-following-early-christmas-eve-police-confrontation-golfair" TargetMode="External"/><Relationship Id="rId3728" Type="http://schemas.openxmlformats.org/officeDocument/2006/relationships/hyperlink" Target="http://www.latimes.com/local/lanow/la-me-ln-la-jolla-shooting-20170430-story.html" TargetMode="External"/><Relationship Id="rId5083" Type="http://schemas.openxmlformats.org/officeDocument/2006/relationships/hyperlink" Target="https://www.fatalencounters.org/wp-content/uploads/2018/06/AnthonyGreen.jpg" TargetMode="External"/><Relationship Id="rId649" Type="http://schemas.openxmlformats.org/officeDocument/2006/relationships/hyperlink" Target="http://www.killedbypolice.net/victims/150922.jpg" TargetMode="External"/><Relationship Id="rId1279" Type="http://schemas.openxmlformats.org/officeDocument/2006/relationships/hyperlink" Target="http://www.fatalencounters.org/wp-content/uploads/2013/10/David-Zollo.png" TargetMode="External"/><Relationship Id="rId5150" Type="http://schemas.openxmlformats.org/officeDocument/2006/relationships/hyperlink" Target="https://www.chieftain.com/news/crime/pueblo-police-say-nephew-stabbed-uncle-before-being-shot-by/article_923ae5d5-b614-5758-bbb8-d1e9a93b9e7d.html" TargetMode="External"/><Relationship Id="rId1346" Type="http://schemas.openxmlformats.org/officeDocument/2006/relationships/hyperlink" Target="http://www.bigcountryhomepage.com/news/breaking-news/murder-suspect-shot-by-sweetwater-police-officer-has-died" TargetMode="External"/><Relationship Id="rId1693" Type="http://schemas.openxmlformats.org/officeDocument/2006/relationships/hyperlink" Target="http://www.fatalencounters.org/wp-content/uploads/2013/10/Lanahan.png" TargetMode="External"/><Relationship Id="rId2744" Type="http://schemas.openxmlformats.org/officeDocument/2006/relationships/hyperlink" Target="http://www.al.com/news/index.ssf/2015/10/georgia_state_trooper_fired_fo.html" TargetMode="External"/><Relationship Id="rId716" Type="http://schemas.openxmlformats.org/officeDocument/2006/relationships/hyperlink" Target="http://www.denverpost.com/news/ci_29154811/denver-police-fatally-shoot-gunman-during-standoff" TargetMode="External"/><Relationship Id="rId1760" Type="http://schemas.openxmlformats.org/officeDocument/2006/relationships/hyperlink" Target="http://www.abc15.com/news/region-phoenix-metro/central-phoenix/police-officer-hurt-suspect-down-in-shooting-involving-phoenix-pd" TargetMode="External"/><Relationship Id="rId2811" Type="http://schemas.openxmlformats.org/officeDocument/2006/relationships/hyperlink" Target="http://www.wmbfnews.com/story/36061921/man-shot-killed-by-police-in-incident-near-surfside-beach" TargetMode="External"/><Relationship Id="rId52" Type="http://schemas.openxmlformats.org/officeDocument/2006/relationships/hyperlink" Target="http://wkbn.com/2015/07/14/man-dies-in-shootout-with-police-in-southington/" TargetMode="External"/><Relationship Id="rId1413" Type="http://schemas.openxmlformats.org/officeDocument/2006/relationships/hyperlink" Target="http://www.sacbee.com/news/local/crime/article58084653.html" TargetMode="External"/><Relationship Id="rId4569" Type="http://schemas.openxmlformats.org/officeDocument/2006/relationships/hyperlink" Target="http://www.12news.com/article/news/local/arizona/dna-match-police-confirm-mesa-nail-salon-stabbing-suspect-was-killed-in-police-shooting/75-524926269" TargetMode="External"/><Relationship Id="rId4983" Type="http://schemas.openxmlformats.org/officeDocument/2006/relationships/hyperlink" Target="http://www.modbee.com/news/local/crime/article212118164.html" TargetMode="External"/><Relationship Id="rId3585" Type="http://schemas.openxmlformats.org/officeDocument/2006/relationships/hyperlink" Target="http://www.fatalencounters.org/wp-content/uploads/2013/10/Kenneth-Alan-Eustace.jpg" TargetMode="External"/><Relationship Id="rId4636" Type="http://schemas.openxmlformats.org/officeDocument/2006/relationships/hyperlink" Target="http://www.fatalencounters.org/wp-content/uploads/2018/03/Corky-Lee-Oliver.jpg" TargetMode="External"/><Relationship Id="rId2187" Type="http://schemas.openxmlformats.org/officeDocument/2006/relationships/hyperlink" Target="http://www.eastridgenewsonline.com/hcsd-investigating-erpd-officer-involved-shooting/" TargetMode="External"/><Relationship Id="rId3238" Type="http://schemas.openxmlformats.org/officeDocument/2006/relationships/hyperlink" Target="http://www.ocregister.com/articles/dead-742552-police-involved.html" TargetMode="External"/><Relationship Id="rId3652" Type="http://schemas.openxmlformats.org/officeDocument/2006/relationships/hyperlink" Target="http://abc7.com/news/armed-female-suspect-killed-in-lb-officer-involved-shooting/2071391/" TargetMode="External"/><Relationship Id="rId4703" Type="http://schemas.openxmlformats.org/officeDocument/2006/relationships/hyperlink" Target="http://www.mcall.com/news/breaking/mc-pol-walmart-shots-fired-lower-macungie-20180328-story.html" TargetMode="External"/><Relationship Id="rId159" Type="http://schemas.openxmlformats.org/officeDocument/2006/relationships/hyperlink" Target="http://www.denverpost.com/news/ci_28264788/man-was-fatally-shot-following-high-speed-chase" TargetMode="External"/><Relationship Id="rId573" Type="http://schemas.openxmlformats.org/officeDocument/2006/relationships/hyperlink" Target="http://www.khq.com/story/23228789/officer-involved-shooting-in-n-spokane" TargetMode="External"/><Relationship Id="rId2254" Type="http://schemas.openxmlformats.org/officeDocument/2006/relationships/hyperlink" Target="http://www.fatalencounters.org/wp-content/uploads/2013/10/Dylan-Papa.jpg" TargetMode="External"/><Relationship Id="rId3305" Type="http://schemas.openxmlformats.org/officeDocument/2006/relationships/hyperlink" Target="http://www.ozarksfirst.com/news/man-dies-in-monett-in-officer-involved-shooting/807379951" TargetMode="External"/><Relationship Id="rId226" Type="http://schemas.openxmlformats.org/officeDocument/2006/relationships/hyperlink" Target="http://facebook.com/KilledByPolice/posts/1034785363216267" TargetMode="External"/><Relationship Id="rId1270" Type="http://schemas.openxmlformats.org/officeDocument/2006/relationships/hyperlink" Target="http://www.dispatch.com/content/stories/local/2015/10/29/Officer-involved-shooting.html" TargetMode="External"/><Relationship Id="rId5477" Type="http://schemas.openxmlformats.org/officeDocument/2006/relationships/hyperlink" Target="https://www.wsmv.com/news/suspect-shot-killed-by-trooper-after-pursuit-in-christian-co/article_0ed8443e-ba79-11e8-898f-1b0c72acd11b.html" TargetMode="External"/><Relationship Id="rId640" Type="http://schemas.openxmlformats.org/officeDocument/2006/relationships/hyperlink" Target="http://www.ajc.com/news/news/crime-law/gbi-murder-suspect-believed-killed-by-hall-county-/nn5PY/" TargetMode="External"/><Relationship Id="rId2321" Type="http://schemas.openxmlformats.org/officeDocument/2006/relationships/hyperlink" Target="http://www.newswest9.com/story/33360172/man-dies-following-officer-involved-shooting-in-midland" TargetMode="External"/><Relationship Id="rId4079" Type="http://schemas.openxmlformats.org/officeDocument/2006/relationships/hyperlink" Target="http://www.fatalencounters.org/wp-content/uploads/2013/10/Ronald-L.-Klitzka.png" TargetMode="External"/><Relationship Id="rId5891" Type="http://schemas.openxmlformats.org/officeDocument/2006/relationships/hyperlink" Target="https://www.wjhg.com/content/news/Springfield-officer-involved-shooting-503358181.html" TargetMode="External"/><Relationship Id="rId4493" Type="http://schemas.openxmlformats.org/officeDocument/2006/relationships/hyperlink" Target="http://www.tallahassee.com/story/news/2018/02/17/city-hall-got-heads-up-tasing-which-man-would-later-die/347884002/" TargetMode="External"/><Relationship Id="rId5544" Type="http://schemas.openxmlformats.org/officeDocument/2006/relationships/hyperlink" Target="https://ktla.com/2018/10/03/officials-id-woman-fatally-shot-by-deputy-outside-car-dealership-in-victorville/" TargetMode="External"/><Relationship Id="rId3095" Type="http://schemas.openxmlformats.org/officeDocument/2006/relationships/hyperlink" Target="http://www.sacbee.com/news/local/crime/article164753172.html" TargetMode="External"/><Relationship Id="rId4146" Type="http://schemas.openxmlformats.org/officeDocument/2006/relationships/hyperlink" Target="http://www.fatalencounters.org/wp-content/uploads/2013/10/Ian-Thomas-Little.jpg" TargetMode="External"/><Relationship Id="rId4560" Type="http://schemas.openxmlformats.org/officeDocument/2006/relationships/hyperlink" Target="http://www.fatalencounters.org/wp-content/uploads/2018/03/Stephen-DeLoach-Jr.jpg" TargetMode="External"/><Relationship Id="rId5611" Type="http://schemas.openxmlformats.org/officeDocument/2006/relationships/hyperlink" Target="https://www.fatalencounters.org/wp-content/uploads/2018/10/RobertSmith.png" TargetMode="External"/><Relationship Id="rId1807" Type="http://schemas.openxmlformats.org/officeDocument/2006/relationships/hyperlink" Target="http://www.oregonlive.com/gresham/index.ssf/2016/05/man_shot_killed_by_police_afte.html" TargetMode="External"/><Relationship Id="rId3162" Type="http://schemas.openxmlformats.org/officeDocument/2006/relationships/hyperlink" Target="http://www.fatalencounters.org/wp-content/uploads/2013/10/Jorge-Alberto-Fuentes.jpg" TargetMode="External"/><Relationship Id="rId4213" Type="http://schemas.openxmlformats.org/officeDocument/2006/relationships/hyperlink" Target="http://www.greatfallstribune.com/story/news/2017/12/11/officers-involved-great-falls-shooting/941121001/?hootPostID=636b28a8afc33e157d04a9682ffaa2dd" TargetMode="External"/><Relationship Id="rId150" Type="http://schemas.openxmlformats.org/officeDocument/2006/relationships/hyperlink" Target="http://www.killedbypolice.net/victims/150498.jpg" TargetMode="External"/><Relationship Id="rId3979" Type="http://schemas.openxmlformats.org/officeDocument/2006/relationships/hyperlink" Target="http://www.chron.com/houston/article/Officer-involved-shooting-in-NW-Houston-12295202.php" TargetMode="External"/><Relationship Id="rId2995" Type="http://schemas.openxmlformats.org/officeDocument/2006/relationships/hyperlink" Target="http://www.fatalencounters.org/wp-content/uploads/2013/10/Kadeem-Torres.jpg" TargetMode="External"/><Relationship Id="rId5054" Type="http://schemas.openxmlformats.org/officeDocument/2006/relationships/hyperlink" Target="https://www.kshb.com/news/crime/kcpd-continue-to-investigate-barney-allis-plaza-officer-involved-shooting" TargetMode="External"/><Relationship Id="rId967" Type="http://schemas.openxmlformats.org/officeDocument/2006/relationships/hyperlink" Target="http://www.courier-journal.com/story/news/crime/2015/10/20/jeffersontown-police-shoot-robbery-suspect/74283040/" TargetMode="External"/><Relationship Id="rId1597" Type="http://schemas.openxmlformats.org/officeDocument/2006/relationships/hyperlink" Target="http://www.nbcnewyork.com/news/local/NYC-Man-Killed-in-Police-Involved-Shooting-in-Queens-375983101.html" TargetMode="External"/><Relationship Id="rId2648" Type="http://schemas.openxmlformats.org/officeDocument/2006/relationships/hyperlink" Target="http://www.wsbt.com/news/local/Warsaw-Police-investigate-fatal-crash-between-police-and-pedestrian/37587808" TargetMode="External"/><Relationship Id="rId1664" Type="http://schemas.openxmlformats.org/officeDocument/2006/relationships/hyperlink" Target="http://www.abqjournal.com/745380/news/1-person-dead-1-officer-injured-after-shooting-near-route-66-casino.html" TargetMode="External"/><Relationship Id="rId2715" Type="http://schemas.openxmlformats.org/officeDocument/2006/relationships/hyperlink" Target="http://www.heraldstandard.com/news/hsnewsnow/woman-injured-in-bute-road-police-pursuit-has-died/article_d2b0eb60-ca0c-5a25-9600-76e7263fa5db.html" TargetMode="External"/><Relationship Id="rId4070" Type="http://schemas.openxmlformats.org/officeDocument/2006/relationships/hyperlink" Target="http://www.providencejournal.com/news/20171109/man-killed-by-police-in-providence-did-not-steal-state-police-cruiser" TargetMode="External"/><Relationship Id="rId5121" Type="http://schemas.openxmlformats.org/officeDocument/2006/relationships/hyperlink" Target="https://thebrunswicknews.com/breaking/suspended-glynn-police-officer-dead-after-allegedly-killing-wife-boyfriend/article_0d995c95-3eae-5c5d-9e15-14d5da38720a.html" TargetMode="External"/><Relationship Id="rId1317" Type="http://schemas.openxmlformats.org/officeDocument/2006/relationships/hyperlink" Target="https://cbsdallas.files.wordpress.com/2016/02/watson-david-glen-cid-0617788.jpg?w=600&amp;h=750" TargetMode="External"/><Relationship Id="rId1731" Type="http://schemas.openxmlformats.org/officeDocument/2006/relationships/hyperlink" Target="http://www.presstelegram.com/general-news/20160507/fatal-officer-involved-shooting-investigated-in-south-wrigley-area-of-long-beach" TargetMode="External"/><Relationship Id="rId4887" Type="http://schemas.openxmlformats.org/officeDocument/2006/relationships/hyperlink" Target="https://www.ajc.com/news/crime--law/officer-fatally-shoots-man-during-altercation-gbi-says/HkjhaCHc59E7u8wZMwVbqO/" TargetMode="External"/><Relationship Id="rId23" Type="http://schemas.openxmlformats.org/officeDocument/2006/relationships/hyperlink" Target="http://media.masslive.com/mass_river_worcester_news/photo/screen-shot-2015-07-30-at-14303-pmpng-3c8d20217be5ac12.png" TargetMode="External"/><Relationship Id="rId3489" Type="http://schemas.openxmlformats.org/officeDocument/2006/relationships/hyperlink" Target="http://www.lex18.com/story/36229345/one-fatality-in-officer-involved-shooting" TargetMode="External"/><Relationship Id="rId3556" Type="http://schemas.openxmlformats.org/officeDocument/2006/relationships/hyperlink" Target="http://www.fatalencounters.org/wp-content/uploads/2013/10/walter-lynde.jpg" TargetMode="External"/><Relationship Id="rId4954" Type="http://schemas.openxmlformats.org/officeDocument/2006/relationships/hyperlink" Target="https://www.mysanantonio.com/news/local/article/Pedestrian-crossing-San-Pedro-struck-by-officer-12932981.php" TargetMode="External"/><Relationship Id="rId477" Type="http://schemas.openxmlformats.org/officeDocument/2006/relationships/hyperlink" Target="http://www.wdbj7.com/news/local/developing-story-officerinvolved-shooting-in-giles-county/26045058" TargetMode="External"/><Relationship Id="rId2158" Type="http://schemas.openxmlformats.org/officeDocument/2006/relationships/hyperlink" Target="http://www.fatalencounters.org/wp-content/uploads/2013/10/Danny-Pirtle.jpg" TargetMode="External"/><Relationship Id="rId3209" Type="http://schemas.openxmlformats.org/officeDocument/2006/relationships/hyperlink" Target="http://www.fatalencounters.org/wp-content/uploads/2013/10/David-Montaro-960.jpg" TargetMode="External"/><Relationship Id="rId3970" Type="http://schemas.openxmlformats.org/officeDocument/2006/relationships/hyperlink" Target="http://www.nbcsandiego.com/news/local/Man-Killed-in-Officer-Involved-Shooting-in-Oceanside-Identified-452614493.html" TargetMode="External"/><Relationship Id="rId4607" Type="http://schemas.openxmlformats.org/officeDocument/2006/relationships/hyperlink" Target="http://www.fatalencounters.org/wp-content/uploads/2018/03/Donald-McFarlane.jpg" TargetMode="External"/><Relationship Id="rId891" Type="http://schemas.openxmlformats.org/officeDocument/2006/relationships/hyperlink" Target="http://www.local10.com/news/man-shot-and-killed-by-miami-police-after-domestic-violence-incident/35139464" TargetMode="External"/><Relationship Id="rId2572" Type="http://schemas.openxmlformats.org/officeDocument/2006/relationships/hyperlink" Target="http://www.fatalencounters.org/wp-content/uploads/2013/10/David-Scott-Winkler.jpg" TargetMode="External"/><Relationship Id="rId3623" Type="http://schemas.openxmlformats.org/officeDocument/2006/relationships/hyperlink" Target="http://www.kwch.com/content/news/Officer-involved-in-shooting-in-Marion-County-429785383.html" TargetMode="External"/><Relationship Id="rId544" Type="http://schemas.openxmlformats.org/officeDocument/2006/relationships/hyperlink" Target="http://newsok.com/man-shot-by-oklahoma-highway-patrol-trooper-was-correction-center-escapee/article/3919183" TargetMode="External"/><Relationship Id="rId1174" Type="http://schemas.openxmlformats.org/officeDocument/2006/relationships/hyperlink" Target="https://blackopswiki.s3.amazonaws.com/uploads/article/avatar/498/large_avatar_ryan_quinn_martin.jpg" TargetMode="External"/><Relationship Id="rId2225" Type="http://schemas.openxmlformats.org/officeDocument/2006/relationships/hyperlink" Target="http://www.nydailynews.com/news/national/armed-north-carolina-man-fatally-shot-foot-chase-article-1.2770838" TargetMode="External"/><Relationship Id="rId5795" Type="http://schemas.openxmlformats.org/officeDocument/2006/relationships/hyperlink" Target="https://www.deseretnews.com/article/900045255/18-year-old-killed-by-ogden-officer-was-armed-with-bb-gun-police-say.html" TargetMode="External"/><Relationship Id="rId611" Type="http://schemas.openxmlformats.org/officeDocument/2006/relationships/hyperlink" Target="http://www.killedbypolice.net/victims/150990.jpg" TargetMode="External"/><Relationship Id="rId1241" Type="http://schemas.openxmlformats.org/officeDocument/2006/relationships/hyperlink" Target="https://www.washingtonpost.com/local/with-6-month-old-baby-in-car-both-parents-killed-by-virginia-beach-police/2015/09/08/2e64a83c-565a-11e5-8bb1-b488d231bba2_story.html" TargetMode="External"/><Relationship Id="rId4397" Type="http://schemas.openxmlformats.org/officeDocument/2006/relationships/hyperlink" Target="http://www.keyc.com/story/37322124/officers-deceased-idd-in-bca-investigation-in-fairmont" TargetMode="External"/><Relationship Id="rId5448" Type="http://schemas.openxmlformats.org/officeDocument/2006/relationships/hyperlink" Target="https://www.kentucky.com/news/local/crime/article218249045.html" TargetMode="External"/><Relationship Id="rId5862" Type="http://schemas.openxmlformats.org/officeDocument/2006/relationships/hyperlink" Target="https://kfor.com/2018/12/17/more-details-released-in-fatal-officer-involved-shooting-in-oklahoma-city/" TargetMode="External"/><Relationship Id="rId4464" Type="http://schemas.openxmlformats.org/officeDocument/2006/relationships/hyperlink" Target="http://abc27.com/2018/02/01/police-incident-in-harrisburg/" TargetMode="External"/><Relationship Id="rId5515" Type="http://schemas.openxmlformats.org/officeDocument/2006/relationships/hyperlink" Target="https://www.fatalencounters.org/wp-content/uploads/2018/10/Dravious-Burch.jpg" TargetMode="External"/><Relationship Id="rId3066" Type="http://schemas.openxmlformats.org/officeDocument/2006/relationships/hyperlink" Target="http://www.fauquier.com/prince_william_times/news/updated-teenager-dead-after-police-involved-shooting-in-haymarket/article_8707f1f6-9a32-11e7-b530-bbb63eb1df09.html" TargetMode="External"/><Relationship Id="rId3480" Type="http://schemas.openxmlformats.org/officeDocument/2006/relationships/hyperlink" Target="http://koin.com/2017/09/04/longview-police-investigate-officer-involved-shooting/" TargetMode="External"/><Relationship Id="rId4117" Type="http://schemas.openxmlformats.org/officeDocument/2006/relationships/hyperlink" Target="http://www.greenvilleonline.com/story/news/local/2017/11/19/least-one-greenville-county-sheriffs-deputy-involved-shooting/879559001/" TargetMode="External"/><Relationship Id="rId4531" Type="http://schemas.openxmlformats.org/officeDocument/2006/relationships/hyperlink" Target="https://www.abc15.com/news/region-northeast-valley/scottsdale/scottsdale-police-officer-involved-shooting-at-fashion-square-mall" TargetMode="External"/><Relationship Id="rId2082" Type="http://schemas.openxmlformats.org/officeDocument/2006/relationships/hyperlink" Target="http://www.desertsun.com/story/news/local/la-quinta/2016/07/30/officer-involved-shooting-la-quinta/87760224/" TargetMode="External"/><Relationship Id="rId3133" Type="http://schemas.openxmlformats.org/officeDocument/2006/relationships/hyperlink" Target="http://www.tulsaworld.com/homepagelatest/state-investigators-probe-officer-involved-shooting-in-mccurtain-county/article_c64618ce-3e67-5ea4-9f7d-d878459b1e2a.html" TargetMode="External"/><Relationship Id="rId2899" Type="http://schemas.openxmlformats.org/officeDocument/2006/relationships/hyperlink" Target="http://www.sacbee.com/news/local/crime/article149419079.html" TargetMode="External"/><Relationship Id="rId3200" Type="http://schemas.openxmlformats.org/officeDocument/2006/relationships/hyperlink" Target="http://www.nbcbayarea.com/news/local/Officer-Involved-Shooting-in-Santa-Clara-Leaves-1-Person-Injured-415828313.html" TargetMode="External"/><Relationship Id="rId121" Type="http://schemas.openxmlformats.org/officeDocument/2006/relationships/hyperlink" Target="http://www.grandforksherald.com/news/region/3770087-family-alleged-police-shooting-victim-speaks-out" TargetMode="External"/><Relationship Id="rId2966" Type="http://schemas.openxmlformats.org/officeDocument/2006/relationships/hyperlink" Target="http://www.wisn.com/article/one-dead-one-injured-in-milwaukee-shooting/9121734" TargetMode="External"/><Relationship Id="rId5372" Type="http://schemas.openxmlformats.org/officeDocument/2006/relationships/hyperlink" Target="https://www.fatalencounters.org/wp-content/uploads/2018/08/Donna-Castleberry.jpg" TargetMode="External"/><Relationship Id="rId938" Type="http://schemas.openxmlformats.org/officeDocument/2006/relationships/hyperlink" Target="http://amarillo.com/news/latest-news/2015-10-03/randall-county-sheriffs-office-ids-man-killed-officer-involved-shooting" TargetMode="External"/><Relationship Id="rId1568" Type="http://schemas.openxmlformats.org/officeDocument/2006/relationships/hyperlink" Target="http://www.katc.com/story/30890387/man-dog-dead-following-officer-involved-shooting" TargetMode="External"/><Relationship Id="rId2619" Type="http://schemas.openxmlformats.org/officeDocument/2006/relationships/hyperlink" Target="http://www.pbcommercial.com/article/20140204/NEWS/302049872" TargetMode="External"/><Relationship Id="rId5025" Type="http://schemas.openxmlformats.org/officeDocument/2006/relationships/hyperlink" Target="https://www.fatalencounters.org/wp-content/uploads/2018/06/MichaelRenfroJPG.jpg" TargetMode="External"/><Relationship Id="rId1635" Type="http://schemas.openxmlformats.org/officeDocument/2006/relationships/hyperlink" Target="http://www.brownsvilleherald.com/news/texas/article_cd4e572b-f2e1-507e-b563-700c2c6893af.html" TargetMode="External"/><Relationship Id="rId1982" Type="http://schemas.openxmlformats.org/officeDocument/2006/relationships/hyperlink" Target="http://www.heraldcourier.com/news/tbi-investigating-fatal-police-involved-shooting-in-bristol/article_a895dafe-40b5-11e6-848e-9797885cb990.html" TargetMode="External"/><Relationship Id="rId4041" Type="http://schemas.openxmlformats.org/officeDocument/2006/relationships/hyperlink" Target="http://www.clarionledger.com/story/news/local/2017/11/04/one-dead-officer-involved-shooting/832137001/" TargetMode="External"/><Relationship Id="rId170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4858" Type="http://schemas.openxmlformats.org/officeDocument/2006/relationships/hyperlink" Target="http://ktla.com/2018/04/30/suspected-burglar-fatally-shot-by-police-at-redlands-home/" TargetMode="External"/><Relationship Id="rId5909"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874" Type="http://schemas.openxmlformats.org/officeDocument/2006/relationships/hyperlink" Target="http://www.fatalencounters.org/wp-content/uploads/2013/10/Jason-Robert-Mendez.jpg" TargetMode="External"/><Relationship Id="rId4925" Type="http://schemas.openxmlformats.org/officeDocument/2006/relationships/hyperlink" Target="https://www.fatalencounters.org/wp-content/uploads/2018/05/Marcus-David-L.-Peters.jpg" TargetMode="External"/><Relationship Id="rId795" Type="http://schemas.openxmlformats.org/officeDocument/2006/relationships/hyperlink" Target="http://images1.westword.com/imager/u/745xauto/7095329/william.rippley.facebook.4.jpg" TargetMode="External"/><Relationship Id="rId2476" Type="http://schemas.openxmlformats.org/officeDocument/2006/relationships/hyperlink" Target="http://newyork.cbslocal.com/2016/11/19/officers-hurt-in-brooklyn-shooting/" TargetMode="External"/><Relationship Id="rId2890" Type="http://schemas.openxmlformats.org/officeDocument/2006/relationships/hyperlink" Target="http://news3lv.com/news/local/suspect-dies-after-being-tazed-choked-while-in-metro-custody" TargetMode="External"/><Relationship Id="rId3527" Type="http://schemas.openxmlformats.org/officeDocument/2006/relationships/hyperlink" Target="http://www.tennessean.com/story/news/local/dickson/2017/08/06/dickson-officer-involved-shooting-hickman-county/543650001/" TargetMode="External"/><Relationship Id="rId3941" Type="http://schemas.openxmlformats.org/officeDocument/2006/relationships/hyperlink" Target="http://ktla.com/2017/01/10/lapd-officials-investigate-officer-involved-shooting-in-downtown/" TargetMode="External"/><Relationship Id="rId448" Type="http://schemas.openxmlformats.org/officeDocument/2006/relationships/hyperlink" Target="http://www.10tv.com/content/stories/2014/07/10/columbus-ohio-probation-officer-among-2-people-shot-in-southeast-columbus.html" TargetMode="External"/><Relationship Id="rId862" Type="http://schemas.openxmlformats.org/officeDocument/2006/relationships/hyperlink" Target="http://www.scrippsmedia.com/ktnv/news/Man-shot-by-Las-Vegas-police-following-barricade-near-Buffalo-Alta-drives-322625862.html" TargetMode="External"/><Relationship Id="rId1078" Type="http://schemas.openxmlformats.org/officeDocument/2006/relationships/hyperlink" Target="http://www.nola.com/crime/index.ssf/2015/05/officer-involved_shooting_repo.html" TargetMode="External"/><Relationship Id="rId1492" Type="http://schemas.openxmlformats.org/officeDocument/2006/relationships/hyperlink" Target="http://www.democratandchronicle.com/story/news/2016/03/09/rpd-identifies-man-shot-swat-team/81530234/" TargetMode="External"/><Relationship Id="rId2129" Type="http://schemas.openxmlformats.org/officeDocument/2006/relationships/hyperlink" Target="http://www.fatalencounters.org/wp-content/uploads/2013/10/Darnell-Wicker.jpg" TargetMode="External"/><Relationship Id="rId2543" Type="http://schemas.openxmlformats.org/officeDocument/2006/relationships/hyperlink" Target="http://www.fatalencounters.org/wp-content/uploads/2013/10/Dylan-M.-Dalzell.jpg" TargetMode="External"/><Relationship Id="rId5699" Type="http://schemas.openxmlformats.org/officeDocument/2006/relationships/hyperlink" Target="https://www.nj.com/ocean/index.ssf/2018/11/man_wanted_for_assaulting_girl_shot_by_police_afte.html" TargetMode="External"/><Relationship Id="rId515" Type="http://schemas.openxmlformats.org/officeDocument/2006/relationships/hyperlink" Target="http://www.firstcoastnews.com/story/news/crime/2014/03/15/lake-city-killed-police/6457449/" TargetMode="External"/><Relationship Id="rId1145" Type="http://schemas.openxmlformats.org/officeDocument/2006/relationships/hyperlink" Target="http://www.news4jax.com/news/policeinvolved-shooting-in-east-arlington/36098444" TargetMode="External"/><Relationship Id="rId5766" Type="http://schemas.openxmlformats.org/officeDocument/2006/relationships/hyperlink" Target="https://www.fatalencounters.org/wp-content/uploads/2018/12/Nicholas-Ryan.jpg" TargetMode="External"/><Relationship Id="rId1212" Type="http://schemas.openxmlformats.org/officeDocument/2006/relationships/hyperlink" Target="http://homicide.latimes.com/post/derrick-lee-hunt/" TargetMode="External"/><Relationship Id="rId2610" Type="http://schemas.openxmlformats.org/officeDocument/2006/relationships/hyperlink" Target="http://www.pe.com/articles/dec-821328-police-killed.html" TargetMode="External"/><Relationship Id="rId4368" Type="http://schemas.openxmlformats.org/officeDocument/2006/relationships/hyperlink" Target="http://www.fatalencounters.org/wp-content/uploads/2018/01/Thomas-Yatsko.jpg" TargetMode="External"/><Relationship Id="rId5419" Type="http://schemas.openxmlformats.org/officeDocument/2006/relationships/hyperlink" Target="https://www.fatalencounters.org/wp-content/uploads/2018/09/Steve_Anderson.jpg" TargetMode="External"/><Relationship Id="rId4782" Type="http://schemas.openxmlformats.org/officeDocument/2006/relationships/hyperlink" Target="http://www.fatalencounters.org/wp-content/uploads/2018/04/Grechario-Mack.jpg" TargetMode="External"/><Relationship Id="rId5833" Type="http://schemas.openxmlformats.org/officeDocument/2006/relationships/hyperlink" Target="https://newsok.com/article/5614832/police-open-fire-person-killed-monday-in-southeast-oklahoma-city-after-armed-robbery-reported" TargetMode="External"/><Relationship Id="rId3037" Type="http://schemas.openxmlformats.org/officeDocument/2006/relationships/hyperlink" Target="http://www.fatalencounters.org/wp-content/uploads/2013/10/Arties-Manning-III.png" TargetMode="External"/><Relationship Id="rId3384" Type="http://schemas.openxmlformats.org/officeDocument/2006/relationships/hyperlink" Target="http://www.heraldmailmedia.com/news/tri_state/berkeley-county-man-dies-in-police-involved-shooting/article_6788942e-4556-11e7-a076-ebb624abc665.html" TargetMode="External"/><Relationship Id="rId4435" Type="http://schemas.openxmlformats.org/officeDocument/2006/relationships/hyperlink" Target="http://www.fatalencounters.org/wp-content/uploads/2018/01/christaline-barnes.jpg" TargetMode="External"/><Relationship Id="rId5900" Type="http://schemas.openxmlformats.org/officeDocument/2006/relationships/hyperlink" Target="https://www.fatalencounters.org/wp-content/uploads/2018/12/jennifer-vasquez.jpg" TargetMode="External"/><Relationship Id="rId3451"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4502" Type="http://schemas.openxmlformats.org/officeDocument/2006/relationships/hyperlink" Target="http://www.burlingtonfreepress.com/story/news/local/2018/02/11/vermont-state-police-police-involved-shooting-closes-one-lane-89/327747002/" TargetMode="External"/><Relationship Id="rId372" Type="http://schemas.openxmlformats.org/officeDocument/2006/relationships/hyperlink" Target="http://sacramento.cbslocal.com/2014/11/23/suspect-dead-after-shootout-in-downtown-sonora-officer-bystander-hurt/" TargetMode="External"/><Relationship Id="rId2053" Type="http://schemas.openxmlformats.org/officeDocument/2006/relationships/hyperlink" Target="http://www.wvgazettemail.com/news/20160722/upshur-deputy-shoots-and-kills-pennsylvania-man" TargetMode="External"/><Relationship Id="rId3104" Type="http://schemas.openxmlformats.org/officeDocument/2006/relationships/hyperlink" Target="http://www.fatalencounters.org/wp-content/uploads/2013/10/Vicente-Velasquez.jpg" TargetMode="External"/><Relationship Id="rId2120" Type="http://schemas.openxmlformats.org/officeDocument/2006/relationships/hyperlink" Target="http://www.wsbtv.com/news/local/south-fulton-county/police-shooting-suspect-killed-in-shootout-with-us-marshals/417909111" TargetMode="External"/><Relationship Id="rId5276" Type="http://schemas.openxmlformats.org/officeDocument/2006/relationships/hyperlink" Target="http://www.kvoa.com/story/38782586/neighborhood-evacuated-following-swat-situation-near-alvernon-and-valencia" TargetMode="External"/><Relationship Id="rId5690" Type="http://schemas.openxmlformats.org/officeDocument/2006/relationships/hyperlink" Target="https://wgntv.com/2018/11/11/multiple-wounded-in-robbins-bar-shooting-police-say/" TargetMode="External"/><Relationship Id="rId4292" Type="http://schemas.openxmlformats.org/officeDocument/2006/relationships/hyperlink" Target="https://www.dallasnews.com/news/crime/2017/12/27/woman-killed-farmers-branch-officer-wounded-traffic-stop-shooting" TargetMode="External"/><Relationship Id="rId5343" Type="http://schemas.openxmlformats.org/officeDocument/2006/relationships/hyperlink" Target="https://kfor.com/2018/08/13/its-just-crazy-over-here-witnesses-concerned-about-drug-activity-after-officer-involved-shooting/" TargetMode="External"/><Relationship Id="rId1886" Type="http://schemas.openxmlformats.org/officeDocument/2006/relationships/hyperlink" Target="http://news10.com/2016/06/13/police-investigating-officer-involved-shooting-in-schenectady/" TargetMode="External"/><Relationship Id="rId2937" Type="http://schemas.openxmlformats.org/officeDocument/2006/relationships/hyperlink" Target="http://www.fatalencounters.org/wp-content/uploads/2013/10/richard-xavier-summers.jpg" TargetMode="External"/><Relationship Id="rId909" Type="http://schemas.openxmlformats.org/officeDocument/2006/relationships/hyperlink" Target="http://raycomgroup.worldnow.com/story/30082367/washington-county-sheriff-says-deputy-justified-in-shooting" TargetMode="External"/><Relationship Id="rId1539" Type="http://schemas.openxmlformats.org/officeDocument/2006/relationships/hyperlink" Target="http://nbc4i.com/2016/02/07/cpd-suspect-killed-in-officer-involved-shooting/" TargetMode="External"/><Relationship Id="rId1953" Type="http://schemas.openxmlformats.org/officeDocument/2006/relationships/hyperlink" Target="http://www.fox5atlanta.com/news/166118131-story" TargetMode="External"/><Relationship Id="rId5410" Type="http://schemas.openxmlformats.org/officeDocument/2006/relationships/hyperlink" Target="https://whnt.com/2018/08/31/former-er-actress-vanessa-marquez-shot-dead-by-police/" TargetMode="External"/><Relationship Id="rId1606" Type="http://schemas.openxmlformats.org/officeDocument/2006/relationships/hyperlink" Target="http://www.newsherald.com/news/20160413/update-more-details-released-in-holmes-county-police-chase-fatal-shooting" TargetMode="External"/><Relationship Id="rId4012" Type="http://schemas.openxmlformats.org/officeDocument/2006/relationships/hyperlink" Target="http://www.fatalencounters.org/wp-content/uploads/2013/10/eric-higgs.jpg" TargetMode="External"/><Relationship Id="rId3778" Type="http://schemas.openxmlformats.org/officeDocument/2006/relationships/hyperlink" Target="http://www.nbcdfw.com/news/local/Chase-Ends-With-Officer-Involved-Shooting-in-Fannin-County-417599723.html" TargetMode="External"/><Relationship Id="rId4829" Type="http://schemas.openxmlformats.org/officeDocument/2006/relationships/hyperlink" Target="https://www.news-leader.com/story/news/crime/2018/04/18/deputy-fatally-shoots-man-who-brandished-handgun-sheriff-says/527373002/" TargetMode="External"/><Relationship Id="rId699" Type="http://schemas.openxmlformats.org/officeDocument/2006/relationships/hyperlink" Target="http://www.killedbypolice.net/victims/150997.jpg" TargetMode="External"/><Relationship Id="rId2794" Type="http://schemas.openxmlformats.org/officeDocument/2006/relationships/hyperlink" Target="http://www.stltoday.com/news/local/crime-and-courts/man-shot-to-death-by-st-louis-officer-in-hamilton/article_eda69e0b-6779-544f-963e-43cf41dd5972.html" TargetMode="External"/><Relationship Id="rId3845" Type="http://schemas.openxmlformats.org/officeDocument/2006/relationships/hyperlink" Target="http://www.wkyt.com/content/news/KSP-Troopers-are-investigating-a-standoff-in-Laurel-County-414775403.html" TargetMode="External"/><Relationship Id="rId766" Type="http://schemas.openxmlformats.org/officeDocument/2006/relationships/hyperlink" Target="https://www.bostonglobe.com/metro/2015/07/14/roxbury-man-identified-person-fatally-shot-lynn-police-officer-during-drug-investigation/HluhRMJJeFBqMqtUt3gNWP/story.html" TargetMode="External"/><Relationship Id="rId1396" Type="http://schemas.openxmlformats.org/officeDocument/2006/relationships/hyperlink" Target="http://www.santafenewmexican.com/news/local_news/state-police-santa-fe-officer-shot-killed-robbery-suspect-at/article_ac3e3195-db75-5473-951c-a9c794590efc.html" TargetMode="External"/><Relationship Id="rId2447" Type="http://schemas.openxmlformats.org/officeDocument/2006/relationships/hyperlink" Target="http://www.fatalencounters.org/wp-content/uploads/2013/10/Marco-Romero.jpg" TargetMode="External"/><Relationship Id="rId419" Type="http://schemas.openxmlformats.org/officeDocument/2006/relationships/hyperlink" Target="http://www.mprnews.org/story/2014/11/17/police-justified-in-ramsey-shooting" TargetMode="External"/><Relationship Id="rId1049" Type="http://schemas.openxmlformats.org/officeDocument/2006/relationships/hyperlink" Target="http://www.killedbypolice.net/victims/150504.jpg" TargetMode="External"/><Relationship Id="rId2861" Type="http://schemas.openxmlformats.org/officeDocument/2006/relationships/hyperlink" Target="http://www.stltoday.com/news/local/crime-and-courts/st-louis-police-officer-fatally-shoots-would-be-robber-at/article_cb867fb1-196a-515c-9262-c10a54f4bf30.html" TargetMode="External"/><Relationship Id="rId3912" Type="http://schemas.openxmlformats.org/officeDocument/2006/relationships/hyperlink" Target="http://woodtv.com/2017/01/24/officers-responding-to-shooting-north-of-rockford/" TargetMode="External"/><Relationship Id="rId833" Type="http://schemas.openxmlformats.org/officeDocument/2006/relationships/hyperlink" Target="http://www.mysanantonio.com/news/local/article/Kerrville-police-shoot-kill-man-who-fired-rifle-6448471.php" TargetMode="External"/><Relationship Id="rId1116" Type="http://schemas.openxmlformats.org/officeDocument/2006/relationships/hyperlink" Target="http://www.trbimg.com/img-54da5444/turbine/os-joseph-paffen-20150210/243/243x137" TargetMode="External"/><Relationship Id="rId1463" Type="http://schemas.openxmlformats.org/officeDocument/2006/relationships/hyperlink" Target="http://www.krgv.com/story/31284012/1-dead-in-officer-involved-shooting" TargetMode="External"/><Relationship Id="rId2514" Type="http://schemas.openxmlformats.org/officeDocument/2006/relationships/hyperlink" Target="http://www.fatalencounters.org/wp-content/uploads/2013/10/Richard-Grimes.jpg" TargetMode="External"/><Relationship Id="rId900" Type="http://schemas.openxmlformats.org/officeDocument/2006/relationships/hyperlink" Target="http://www.nh1.com/news/nh-ag-merrimack-man-shot-by-police-has-died-of-gunshot-wounds/" TargetMode="External"/><Relationship Id="rId1530" Type="http://schemas.openxmlformats.org/officeDocument/2006/relationships/hyperlink" Target="http://www.theoaklandpress.com/general-news/20160116/officer-shot-suspect-killed-in-southfield-standoff" TargetMode="External"/><Relationship Id="rId4686" Type="http://schemas.openxmlformats.org/officeDocument/2006/relationships/hyperlink" Target="http://www.fatalencounters.org/wp-content/uploads/2018/03/Kaitlin-Marie-Demeo.jpg" TargetMode="External"/><Relationship Id="rId5737" Type="http://schemas.openxmlformats.org/officeDocument/2006/relationships/hyperlink" Target="https://ktla.com/2018/11/23/man-shot-by-police-during-alleged-attack-on-stepfather-in-bell-gardens-identified/" TargetMode="External"/><Relationship Id="rId3288" Type="http://schemas.openxmlformats.org/officeDocument/2006/relationships/hyperlink" Target="http://www.news9.com/story/34460423/investigation-underway-after-officer-involved-shooting-in-anadarko" TargetMode="External"/><Relationship Id="rId4339" Type="http://schemas.openxmlformats.org/officeDocument/2006/relationships/hyperlink" Target="http://www.ksby.com/story/37211493/officer-involved-shooting-reported-in-santa-maria" TargetMode="External"/><Relationship Id="rId4753" Type="http://schemas.openxmlformats.org/officeDocument/2006/relationships/hyperlink" Target="http://www.fatalencounters.org/wp-content/uploads/2018/04/Robert-Litolff.jpg" TargetMode="External"/><Relationship Id="rId5804" Type="http://schemas.openxmlformats.org/officeDocument/2006/relationships/hyperlink" Target="https://www.redding.com/story/news/local/2018/12/06/shots-fired-connection-vehicle-pursuit/2224865002/" TargetMode="External"/><Relationship Id="rId3355" Type="http://schemas.openxmlformats.org/officeDocument/2006/relationships/hyperlink" Target="http://www.cleveland19.com/story/35842182/akron-standoff-ends-with-a-man-dead?utm_content=buffera139f&amp;utm_medium=social&amp;utm_source=facebook.com&amp;utm_campaign=buffer" TargetMode="External"/><Relationship Id="rId4406" Type="http://schemas.openxmlformats.org/officeDocument/2006/relationships/hyperlink" Target="http://www.fatalencounters.org/wp-content/uploads/2018/01/Aaron-Olivarez-Candanoza.jpg" TargetMode="External"/><Relationship Id="rId276" Type="http://schemas.openxmlformats.org/officeDocument/2006/relationships/hyperlink" Target="http://www.dailymail.co.uk/news/article-3051433/Bodycam-footage-shows-Sand-Springs-Officer-Brian-Barnett-killing-Donald-Allen.html" TargetMode="External"/><Relationship Id="rId690" Type="http://schemas.openxmlformats.org/officeDocument/2006/relationships/hyperlink" Target="http://www.killedbypolice.net/victims/151012.jpg" TargetMode="External"/><Relationship Id="rId2371" Type="http://schemas.openxmlformats.org/officeDocument/2006/relationships/hyperlink" Target="http://www.kmov.com/story/33469438/officers-injured-in-crash-chasing-carjacking-suspect-in-north-city" TargetMode="External"/><Relationship Id="rId3008" Type="http://schemas.openxmlformats.org/officeDocument/2006/relationships/hyperlink" Target="http://www.fatalencounters.org/wp-content/uploads/2013/10/Darryl-L.-Fuqua.png" TargetMode="External"/><Relationship Id="rId3422" Type="http://schemas.openxmlformats.org/officeDocument/2006/relationships/hyperlink" Target="http://kxan.com/2017/04/24/suspect-dead-after-exchanging-gunfire-with-officers-at-killeen-marketplace/" TargetMode="External"/><Relationship Id="rId4820" Type="http://schemas.openxmlformats.org/officeDocument/2006/relationships/hyperlink" Target="http://www.fatalencounters.org/wp-content/uploads/2018/04/David-Gino-Teneyuque.jpg" TargetMode="External"/><Relationship Id="rId343" Type="http://schemas.openxmlformats.org/officeDocument/2006/relationships/hyperlink" Target="http://www.kirotv.com/news/news/deputy-involved-shooting-tacoma/njTnD/" TargetMode="External"/><Relationship Id="rId2024" Type="http://schemas.openxmlformats.org/officeDocument/2006/relationships/hyperlink" Target="http://www.al.com/news/birmingham/index.ssf/2016/07/birmingham_burglar_dies_after.html" TargetMode="External"/><Relationship Id="rId1040" Type="http://schemas.openxmlformats.org/officeDocument/2006/relationships/hyperlink" Target="http://www.kcra.com/image/view/-/33606430/medRes/1/-/maxh/460/maxw/620/-/xldfqjz/-/Kris-Jackson-061615-jpg.jpg" TargetMode="External"/><Relationship Id="rId4196" Type="http://schemas.openxmlformats.org/officeDocument/2006/relationships/hyperlink" Target="http://www.wbay.com/content/news/Highway-64-in-Marinette-County-closed-462514143.html" TargetMode="External"/><Relationship Id="rId5247" Type="http://schemas.openxmlformats.org/officeDocument/2006/relationships/hyperlink" Target="https://wreg.com/2018/07/26/tbi-investigating-officer-involved-shooting-in-south-memphis/" TargetMode="External"/><Relationship Id="rId5594" Type="http://schemas.openxmlformats.org/officeDocument/2006/relationships/hyperlink" Target="https://www.kptv.com/news/coroner-identifies--year-old-man-killed-in-longview-officer/article_efebdd0c-d340-11e8-a2ec-677f0f8b4e67.html" TargetMode="External"/><Relationship Id="rId410" Type="http://schemas.openxmlformats.org/officeDocument/2006/relationships/hyperlink" Target="http://www.copblock.org/wp-content/uploads/2014/09/ricky-deangelo-hinkle-jefferson-county-alabama-copblock.png" TargetMode="External"/><Relationship Id="rId5661" Type="http://schemas.openxmlformats.org/officeDocument/2006/relationships/hyperlink" Target="https://www.koin.com/news/local/oregon-coast/-come-and-kill-me-bandon-man-shot-dead-in-standoff/1572409775" TargetMode="External"/><Relationship Id="rId1857" Type="http://schemas.openxmlformats.org/officeDocument/2006/relationships/hyperlink" Target="http://khon2.com/2016/06/06/police-investigate-officer-involved-hilo-shooting/" TargetMode="External"/><Relationship Id="rId2908" Type="http://schemas.openxmlformats.org/officeDocument/2006/relationships/hyperlink" Target="http://www.fatalencounters.org/wp-content/uploads/2013/10/Derrick-Ronald-Woolbright.jpg" TargetMode="External"/><Relationship Id="rId4263" Type="http://schemas.openxmlformats.org/officeDocument/2006/relationships/hyperlink" Target="http://fox41yakima.com/wsp-investigating-fatal-officer-involved-shooting/" TargetMode="External"/><Relationship Id="rId5314" Type="http://schemas.openxmlformats.org/officeDocument/2006/relationships/hyperlink" Target="https://www.kansascity.com/latest-news/article216391315.html" TargetMode="External"/><Relationship Id="rId1924" Type="http://schemas.openxmlformats.org/officeDocument/2006/relationships/hyperlink" Target="http://www.fatalencounters.org/wp-content/uploads/2013/10/Deravis-Caine-Rogers.jpg" TargetMode="External"/><Relationship Id="rId4330" Type="http://schemas.openxmlformats.org/officeDocument/2006/relationships/hyperlink" Target="http://www.newson6.com/story/37208083/pott-county-deputies-respond-to-officer-involved-shooting-near-shawnee" TargetMode="External"/><Relationship Id="rId2698" Type="http://schemas.openxmlformats.org/officeDocument/2006/relationships/hyperlink" Target="http://www.fatalencounters.org/wp-content/uploads/2013/10/Ferguson.jpg" TargetMode="External"/><Relationship Id="rId3749" Type="http://schemas.openxmlformats.org/officeDocument/2006/relationships/hyperlink" Target="http://www.fatalencounters.org/wp-content/uploads/2013/10/Casey-Edward-Desper.jpg" TargetMode="External"/><Relationship Id="rId5171" Type="http://schemas.openxmlformats.org/officeDocument/2006/relationships/hyperlink" Target="http://www.tucsonnewsnow.com/story/38595239/one-dead-in-officer-involved-shooting-in-tucson-north-understory-lane-craig-yelton" TargetMode="External"/><Relationship Id="rId2765" Type="http://schemas.openxmlformats.org/officeDocument/2006/relationships/hyperlink" Target="https://www.abqjournal.com/468153/state-police-investigator-casaus-was-accelerating-through-intersection-during-fatal-crash.html" TargetMode="External"/><Relationship Id="rId3816" Type="http://schemas.openxmlformats.org/officeDocument/2006/relationships/hyperlink" Target="http://www.kiro7.com/news/local/one-dead-in-officer-involved-shooting-at-fife-motel-6-parking-lot/502598856" TargetMode="External"/><Relationship Id="rId737" Type="http://schemas.openxmlformats.org/officeDocument/2006/relationships/hyperlink" Target="http://www.krcrtv.com/news/local/shooting-in-chico-leaves-one-dead/36369296" TargetMode="External"/><Relationship Id="rId1367" Type="http://schemas.openxmlformats.org/officeDocument/2006/relationships/hyperlink" Target="http://homicide.latimes.com/post/miguel-hernandez-2016-00421/" TargetMode="External"/><Relationship Id="rId1781" Type="http://schemas.openxmlformats.org/officeDocument/2006/relationships/hyperlink" Target="http://www.sfgate.com/bayarea/article/Woman-killed-by-SF-police-sergeant-IDd-as-Jessica-7887427.php" TargetMode="External"/><Relationship Id="rId2418" Type="http://schemas.openxmlformats.org/officeDocument/2006/relationships/hyperlink" Target="http://wgntv.com/2016/11/05/man-killed-in-police-involved-shooting-in-mount-greenwood-family-says/" TargetMode="External"/><Relationship Id="rId2832" Type="http://schemas.openxmlformats.org/officeDocument/2006/relationships/hyperlink" Target="http://www.kansascity.com/news/local/crime/article164014312.html" TargetMode="External"/><Relationship Id="rId73" Type="http://schemas.openxmlformats.org/officeDocument/2006/relationships/hyperlink" Target="http://crimeblog.dallasnews.com/2015/07/authorities-man-shot-by-dallas-police-was-racist-killer-rapist-family-he-was-kind-loving.html/" TargetMode="External"/><Relationship Id="rId804" Type="http://schemas.openxmlformats.org/officeDocument/2006/relationships/hyperlink" Target="http://bloximages.chicago2.vip.townnews.com/grandrapidsmn.com/content/tncms/assets/v3/editorial/8/3b/83b1ca04-4ffc-11e5-ad77-6f83536a09fe/55e47f70cd36f.image.jpg?resize=300%2C213" TargetMode="External"/><Relationship Id="rId1434" Type="http://schemas.openxmlformats.org/officeDocument/2006/relationships/hyperlink" Target="http://www.startribune.com/suspect-shot-dead-by-police-after-k-9-stabbed-in-roseville-altercation/368441451/" TargetMode="External"/><Relationship Id="rId1501" Type="http://schemas.openxmlformats.org/officeDocument/2006/relationships/hyperlink" Target="http://www.news-gazette.com/news/local/2016-03-12/suicidal-clinton-man-fatally-shot-police.html" TargetMode="External"/><Relationship Id="rId4657" Type="http://schemas.openxmlformats.org/officeDocument/2006/relationships/hyperlink" Target="http://www.sacbee.com/news/local/crime/article205818424.html" TargetMode="External"/><Relationship Id="rId5708" Type="http://schemas.openxmlformats.org/officeDocument/2006/relationships/hyperlink" Target="https://www.boston.com/news/local-news/2018/11/15/new-hampshire-man-shot-auburn-police-dies" TargetMode="External"/><Relationship Id="rId3259" Type="http://schemas.openxmlformats.org/officeDocument/2006/relationships/hyperlink" Target="http://www.kesq.com/news/crime/police-responding-to-twentynine-palms-shooting/273971220" TargetMode="External"/><Relationship Id="rId594" Type="http://schemas.openxmlformats.org/officeDocument/2006/relationships/hyperlink" Target="http://www.daytondailynews.com/news/news/crime-law/fbi-working-at-shooting-site/nXDWH/" TargetMode="External"/><Relationship Id="rId2275" Type="http://schemas.openxmlformats.org/officeDocument/2006/relationships/hyperlink" Target="http://www.king5.com/news/local/police-investigate-officer-involved-shooting-in-auburn/316387138" TargetMode="External"/><Relationship Id="rId3326" Type="http://schemas.openxmlformats.org/officeDocument/2006/relationships/hyperlink" Target="http://www.sun-sentinel.com/local/broward/fort-lauderdale/fl-sb-fort-lauderdale-death-investigation-20170805-story.html" TargetMode="External"/><Relationship Id="rId3673" Type="http://schemas.openxmlformats.org/officeDocument/2006/relationships/hyperlink" Target="http://www.fatalencounters.org/wp-content/uploads/2013/10/Donald-Sneed-III.jpg" TargetMode="External"/><Relationship Id="rId4724" Type="http://schemas.openxmlformats.org/officeDocument/2006/relationships/hyperlink" Target="http://www.wfla.com/news/hillsborough-county/police-investigate-officer-involved-shooting-in-tampa-no-officers-hurt/1092264485" TargetMode="External"/><Relationship Id="rId247" Type="http://schemas.openxmlformats.org/officeDocument/2006/relationships/hyperlink" Target="http://www.statesmanjournal.com/story/news/2015/04/25/man-shot-killed-salem-police-identified/26377897/" TargetMode="External"/><Relationship Id="rId3740" Type="http://schemas.openxmlformats.org/officeDocument/2006/relationships/hyperlink" Target="http://www.fatalencounters.org/wp-content/uploads/2013/10/Jacy-Kevin-McManus.png" TargetMode="External"/><Relationship Id="rId661" Type="http://schemas.openxmlformats.org/officeDocument/2006/relationships/hyperlink" Target="http://www.killedbypolice.net/victims/151078.jpg" TargetMode="External"/><Relationship Id="rId1291" Type="http://schemas.openxmlformats.org/officeDocument/2006/relationships/hyperlink" Target="http://www.fatalencounters.org/wp-content/uploads/2013/10/CoryLHenderson.png" TargetMode="External"/><Relationship Id="rId2342" Type="http://schemas.openxmlformats.org/officeDocument/2006/relationships/hyperlink" Target="http://www.kolotv.com/content/news/Man-dies-after-struggle-with-Sparks-police-397238031.html" TargetMode="External"/><Relationship Id="rId5498" Type="http://schemas.openxmlformats.org/officeDocument/2006/relationships/hyperlink" Target="https://www.local10.com/news/crime/gunman-wanted-in-hate-crime-killed-in-shootout-with-police" TargetMode="External"/><Relationship Id="rId314" Type="http://schemas.openxmlformats.org/officeDocument/2006/relationships/hyperlink" Target="http://alaska-native-news.com/inmate-dies-intake-anchorage-correctional-complex-15705" TargetMode="External"/><Relationship Id="rId5565" Type="http://schemas.openxmlformats.org/officeDocument/2006/relationships/hyperlink" Target="https://www.keyt.com/news/crime/suspect-killed-in-thousand-oaks-officer-involved-shooting-identified/805481374" TargetMode="External"/><Relationship Id="rId1011" Type="http://schemas.openxmlformats.org/officeDocument/2006/relationships/hyperlink" Target="http://www.brownsvilleherald.com/news/local/article_d17faf7e-2cfe-11e5-b74c-2b2b278cba62.html" TargetMode="External"/><Relationship Id="rId4167" Type="http://schemas.openxmlformats.org/officeDocument/2006/relationships/hyperlink" Target="http://ktla.com/2017/11/30/robbery-suspect-shot-after-police-pursuit-ends-in-north-hollywood-lapd/" TargetMode="External"/><Relationship Id="rId4581" Type="http://schemas.openxmlformats.org/officeDocument/2006/relationships/hyperlink" Target="http://www.tucsonnewsnow.com/story/37640340/breaking-no-deputies-hurt-in-shooting-southwest-of-tucson" TargetMode="External"/><Relationship Id="rId5218" Type="http://schemas.openxmlformats.org/officeDocument/2006/relationships/hyperlink" Target="https://www.khou.com/article/news/local/sheriff-robbery-suspect-killed-3-others-arrested-after-shootout-with-deputies-in-nw-harris-county/285-575998346" TargetMode="External"/><Relationship Id="rId5632" Type="http://schemas.openxmlformats.org/officeDocument/2006/relationships/hyperlink" Target="https://www.fatalencounters.org/wp-content/uploads/2018/10/ArmandBell.png" TargetMode="External"/><Relationship Id="rId3183" Type="http://schemas.openxmlformats.org/officeDocument/2006/relationships/hyperlink" Target="http://abc7.com/news/1-person-killed-in-santa-paula-officer-involved-shooting-police-say/1853189/" TargetMode="External"/><Relationship Id="rId4234" Type="http://schemas.openxmlformats.org/officeDocument/2006/relationships/hyperlink" Target="http://www.detroitnews.com/story/news/local/oakland-county/2017/12/18/oak-park-threat/108736780/" TargetMode="External"/><Relationship Id="rId1828" Type="http://schemas.openxmlformats.org/officeDocument/2006/relationships/hyperlink" Target="http://www.fatalencounters.org/wp-content/uploads/2013/10/Burroughs.png" TargetMode="External"/><Relationship Id="rId3250" Type="http://schemas.openxmlformats.org/officeDocument/2006/relationships/hyperlink" Target="http://lancasteronline.com/news/local/teenager-killed-following-exchange-of-gunfire-with-lancaster-city-police/article_69e5fb1e-e23a-11e6-8fc0-f7e36e08d4ed.html" TargetMode="External"/><Relationship Id="rId171" Type="http://schemas.openxmlformats.org/officeDocument/2006/relationships/hyperlink" Target="http://www.killedbypolice.net/victims/150479.jpg" TargetMode="External"/><Relationship Id="rId4301" Type="http://schemas.openxmlformats.org/officeDocument/2006/relationships/hyperlink" Target="http://www.timesrecordnews.com/story/news/local/2017/12/31/iowa-park-man-killed-officer-involved-shooting/993679001/" TargetMode="External"/><Relationship Id="rId988" Type="http://schemas.openxmlformats.org/officeDocument/2006/relationships/hyperlink" Target="http://www.killedbypolice.net/victims/150924.jpg" TargetMode="External"/><Relationship Id="rId2669" Type="http://schemas.openxmlformats.org/officeDocument/2006/relationships/hyperlink" Target="http://www.fatalencounters.org/wp-content/uploads/2013/10/Gerald-Javon-Hall.jpg" TargetMode="External"/><Relationship Id="rId5075" Type="http://schemas.openxmlformats.org/officeDocument/2006/relationships/hyperlink" Target="https://www.nytimes.com/2018/06/21/us/antwon-rose-police-killing-protests.html" TargetMode="External"/><Relationship Id="rId848" Type="http://schemas.openxmlformats.org/officeDocument/2006/relationships/hyperlink" Target="http://www.kvoa.com/story/29916976/officer-involved-shooting-near-park-and-drexel" TargetMode="External"/><Relationship Id="rId1478" Type="http://schemas.openxmlformats.org/officeDocument/2006/relationships/hyperlink" Target="http://blog.gulflive.com/mississippi-press-news/2016/03/suspect_shot_dead_by_gautier_p.html" TargetMode="External"/><Relationship Id="rId1685" Type="http://schemas.openxmlformats.org/officeDocument/2006/relationships/hyperlink" Target="http://www.wsmv.com/story/31475336/1-killed-3-shot-in-officer-involved-shooting-in-russellville-ky" TargetMode="External"/><Relationship Id="rId1892" Type="http://schemas.openxmlformats.org/officeDocument/2006/relationships/hyperlink" Target="http://www.idahostatesman.com/news/local/crime/article83638777.html" TargetMode="External"/><Relationship Id="rId2529" Type="http://schemas.openxmlformats.org/officeDocument/2006/relationships/hyperlink" Target="http://www.sacbee.com/news/local/crime/article118172608.html" TargetMode="External"/><Relationship Id="rId2736" Type="http://schemas.openxmlformats.org/officeDocument/2006/relationships/hyperlink" Target="http://www.wsfa.com/story/33452471/1-killed-in-wreck-involving-wetumpka-pd-vehicle-on-us-231" TargetMode="External"/><Relationship Id="rId4091" Type="http://schemas.openxmlformats.org/officeDocument/2006/relationships/hyperlink" Target="http://abc7ny.com/officer-shoots-man-armed-with-knife-in-the-bronx/2643747/" TargetMode="External"/><Relationship Id="rId5142" Type="http://schemas.openxmlformats.org/officeDocument/2006/relationships/hyperlink" Target="http://abc7.com/1-dead-in-santa-ana-officer-involved-shooting/3690595/" TargetMode="External"/><Relationship Id="rId708" Type="http://schemas.openxmlformats.org/officeDocument/2006/relationships/hyperlink" Target="http://www.ky3.com/news/local/man-shot-dead-in-confrontation-with-stone-county-deputies/21048998_36683524" TargetMode="External"/><Relationship Id="rId915" Type="http://schemas.openxmlformats.org/officeDocument/2006/relationships/hyperlink" Target="http://www.tennessean.com/story/news/local/dickson/2015/09/18/dickson-co-man-fatally-shot-interaction-deputy/72415822/" TargetMode="External"/><Relationship Id="rId1338" Type="http://schemas.openxmlformats.org/officeDocument/2006/relationships/hyperlink" Target="http://www.gannett-cdn.com/-mm-/0c5dbc40536f426fd1e922257edee4059af6bbcc/c=0-0-351-468&amp;r=537&amp;c=0-0-534-712/local/-/media/2016/03/09/TXNMGroup/Carlsbad/635931229320708002-chavez.jpg" TargetMode="External"/><Relationship Id="rId1545" Type="http://schemas.openxmlformats.org/officeDocument/2006/relationships/hyperlink" Target="http://www.times-standard.com/general-news/20160220/suspect-killed-in-police-shootout-on-washington-freeway" TargetMode="External"/><Relationship Id="rId2943" Type="http://schemas.openxmlformats.org/officeDocument/2006/relationships/hyperlink" Target="http://www.thv11.com/news/local/nlr-police-chase-ends-in-officer-involved-shooting-suspect-dead/424989517" TargetMode="External"/><Relationship Id="rId5002" Type="http://schemas.openxmlformats.org/officeDocument/2006/relationships/hyperlink" Target="https://www.13wmaz.com/article/news/local/update-gbi-investigating-after-bibb-deputies-shoot-kill-armed-robbery-suspect/93-560972332" TargetMode="External"/><Relationship Id="rId1405" Type="http://schemas.openxmlformats.org/officeDocument/2006/relationships/hyperlink" Target="http://www.northwestgeorgianews.com/catwalkchatt/year-old-man-shot-killed-in-swat-standoff-in-walker/article_921cb0e4-c780-11e5-a29b-734852374ac2.html" TargetMode="External"/><Relationship Id="rId1752" Type="http://schemas.openxmlformats.org/officeDocument/2006/relationships/hyperlink" Target="http://www.greeleytribune.com/news/21985903-113/breaking-news-greeley-police-shoot-kill-robbery-suspect" TargetMode="External"/><Relationship Id="rId2803" Type="http://schemas.openxmlformats.org/officeDocument/2006/relationships/hyperlink" Target="http://www.nbcrightnow.com/story/36128512/one-dead-after-officer-involved-shooting-in-kennewick" TargetMode="External"/><Relationship Id="rId44" Type="http://schemas.openxmlformats.org/officeDocument/2006/relationships/hyperlink" Target="http://www.cnn.com/2015/07/17/us/tennessee-shooter-mohammad-youssuf-abdulazeez/" TargetMode="External"/><Relationship Id="rId1612" Type="http://schemas.openxmlformats.org/officeDocument/2006/relationships/hyperlink" Target="http://www.abc10.com/news/local/modesto/armed-man-killed-after-car-chase-shooting-with-modesto-police/127870372" TargetMode="External"/><Relationship Id="rId4768" Type="http://schemas.openxmlformats.org/officeDocument/2006/relationships/hyperlink" Target="http://www.kesq.com/news/officer-involved-shooting-in-cathedral-city/726801997" TargetMode="External"/><Relationship Id="rId4975" Type="http://schemas.openxmlformats.org/officeDocument/2006/relationships/hyperlink" Target="https://www.beaumontenterprise.com/news/article/Update-Fred-man-shot-by-officers-identified-12946316.php" TargetMode="External"/><Relationship Id="rId5819" Type="http://schemas.openxmlformats.org/officeDocument/2006/relationships/hyperlink" Target="https://pix11.com/2018/12/09/nypd-officer-shot-on-staten-island/" TargetMode="External"/><Relationship Id="rId498" Type="http://schemas.openxmlformats.org/officeDocument/2006/relationships/hyperlink" Target="http://www.charlotteobserver.com/2014/04/09/4830144_experts-weigh-in-on-york-county.html" TargetMode="External"/><Relationship Id="rId2179" Type="http://schemas.openxmlformats.org/officeDocument/2006/relationships/hyperlink" Target="http://ksn.com/2016/08/18/man-killed-in-officer-involved-shooting-in-hays/" TargetMode="External"/><Relationship Id="rId3577" Type="http://schemas.openxmlformats.org/officeDocument/2006/relationships/hyperlink" Target="http://www.fredericksburg.com/news/crime_courts/culpeper-deputies-shoot-driver-who-presented-deadly-threat/article_5a555c8e-6bbb-11e7-987b-279185929a69.html" TargetMode="External"/><Relationship Id="rId3784" Type="http://schemas.openxmlformats.org/officeDocument/2006/relationships/hyperlink" Target="http://www.tennessean.com/story/news/crime/2017/03/27/active-shooter-reported-lewisburg-business/99689606/" TargetMode="External"/><Relationship Id="rId3991" Type="http://schemas.openxmlformats.org/officeDocument/2006/relationships/hyperlink" Target="http://www.baltimoresun.com/news/maryland/crime/bs-md-ci-off-duty-shooting-20171023-story.html" TargetMode="External"/><Relationship Id="rId4628" Type="http://schemas.openxmlformats.org/officeDocument/2006/relationships/hyperlink" Target="http://www.fatalencounters.org/wp-content/uploads/2018/03/Decynthia-S.-Clements.png" TargetMode="External"/><Relationship Id="rId4835" Type="http://schemas.openxmlformats.org/officeDocument/2006/relationships/hyperlink" Target="http://wreg.com/2018/04/21/memphis-police-involved-in-shooting-in-berclair/" TargetMode="External"/><Relationship Id="rId2386" Type="http://schemas.openxmlformats.org/officeDocument/2006/relationships/hyperlink" Target="http://www.wbtv.com/story/33506639/probation-officer-idd-after-person-dies-while-being-arrested-in-anson-co" TargetMode="External"/><Relationship Id="rId2593" Type="http://schemas.openxmlformats.org/officeDocument/2006/relationships/hyperlink" Target="http://www.sgvtribune.com/general-news/20161216/suspect-killed-in-hacienda-heights-deputy-involved-shooting" TargetMode="External"/><Relationship Id="rId3437" Type="http://schemas.openxmlformats.org/officeDocument/2006/relationships/hyperlink" Target="http://www.killedbypolice.net/victims/17Marcinko.jpg" TargetMode="External"/><Relationship Id="rId3644" Type="http://schemas.openxmlformats.org/officeDocument/2006/relationships/hyperlink" Target="http://www.kentucky.com/news/state/article155701339.html" TargetMode="External"/><Relationship Id="rId3851" Type="http://schemas.openxmlformats.org/officeDocument/2006/relationships/hyperlink" Target="http://www.abcactionnews.com/news/local-news/barricaded-man-exchanges-gunfire-with-deputies-in-lake-alfred" TargetMode="External"/><Relationship Id="rId4902" Type="http://schemas.openxmlformats.org/officeDocument/2006/relationships/hyperlink" Target="http://www.pennlive.com/news/2018/05/coroner_homicide_in_death_of_m.html" TargetMode="External"/><Relationship Id="rId358" Type="http://schemas.openxmlformats.org/officeDocument/2006/relationships/hyperlink" Target="http://abc7chicago.com/news/armed-man-84-fatally-shot-by-police-in-lake-station-ind/428887/" TargetMode="External"/><Relationship Id="rId565" Type="http://schemas.openxmlformats.org/officeDocument/2006/relationships/hyperlink" Target="http://www.culvercityobserver.com/story/2013/10/10/news/man-shot-at-ccpd-hq-identified/3089.html" TargetMode="External"/><Relationship Id="rId772" Type="http://schemas.openxmlformats.org/officeDocument/2006/relationships/hyperlink" Target="https://mgtvwhtm.files.wordpress.com/2015/08/55c248d06dc55-image.jpg?w=300" TargetMode="External"/><Relationship Id="rId1195" Type="http://schemas.openxmlformats.org/officeDocument/2006/relationships/hyperlink" Target="http://www.fresnobee.com/news/local/crime/h2le4i/picture31453181/ALTERNATES/FREE_640/Allen%20Matthew%20Baker%20III" TargetMode="External"/><Relationship Id="rId2039" Type="http://schemas.openxmlformats.org/officeDocument/2006/relationships/hyperlink" Target="http://www.nj.com/ocean/index.ssf/2016/07/state_investigating_ocean_county_swat_team_shootin.html" TargetMode="External"/><Relationship Id="rId2246" Type="http://schemas.openxmlformats.org/officeDocument/2006/relationships/hyperlink" Target="http://abc7.com/news/long-beach-police-fatally-shoot-man-armed-with-knife-officials-say/1498809/" TargetMode="External"/><Relationship Id="rId2453" Type="http://schemas.openxmlformats.org/officeDocument/2006/relationships/hyperlink" Target="http://www.fatalencounters.org/wp-content/uploads/2013/10/Richard-T.-Herrera-Jr..jpg" TargetMode="External"/><Relationship Id="rId2660" Type="http://schemas.openxmlformats.org/officeDocument/2006/relationships/hyperlink" Target="http://www.fatalencounters.org/wp-content/uploads/2013/10/Raymond-Updegraff.jpg" TargetMode="External"/><Relationship Id="rId3504" Type="http://schemas.openxmlformats.org/officeDocument/2006/relationships/hyperlink" Target="http://www.ocregister.com/2017/08/22/man-shot-killed-by-police-in-encino-believed-to-be-suspect-in-murder-child-abduction/" TargetMode="External"/><Relationship Id="rId3711" Type="http://schemas.openxmlformats.org/officeDocument/2006/relationships/hyperlink" Target="http://www.13abc.com/content/news/State-Route-231-closed-in-Tiffin-as-officers-respond-to-situation-421783453.html" TargetMode="External"/><Relationship Id="rId218" Type="http://schemas.openxmlformats.org/officeDocument/2006/relationships/hyperlink" Target="http://www.heraldtribune.com/article/20150507/ARTICLE/150509754/2416/NEWS" TargetMode="External"/><Relationship Id="rId425" Type="http://schemas.openxmlformats.org/officeDocument/2006/relationships/hyperlink" Target="http://neshobademocrat.com/main.asp?SectionID=2&amp;SubSectionID=297&amp;ArticleID=33427" TargetMode="External"/><Relationship Id="rId632" Type="http://schemas.openxmlformats.org/officeDocument/2006/relationships/hyperlink" Target="http://www.killedbypolice.net/victims/150955.jpg" TargetMode="External"/><Relationship Id="rId1055" Type="http://schemas.openxmlformats.org/officeDocument/2006/relationships/hyperlink" Target="http://www.nbcphiladelphia.com/news/breaking/Rising-Sun-Pizza-Robbery-Shooting-306241121.html" TargetMode="External"/><Relationship Id="rId1262" Type="http://schemas.openxmlformats.org/officeDocument/2006/relationships/hyperlink" Target="http://www.sun-sentinel.com/local/palm-beach/fl-palm-beach-gardens-officer-shooting-20151019-story.html" TargetMode="External"/><Relationship Id="rId2106" Type="http://schemas.openxmlformats.org/officeDocument/2006/relationships/hyperlink" Target="http://magicvalley.com/news/local/crime-and-courts/officer-involved-shooting-closes-i--west-of-glenns-ferry/article_f3e35a73-a4bf-510c-acc4-bf0f04952468.html" TargetMode="External"/><Relationship Id="rId2313" Type="http://schemas.openxmlformats.org/officeDocument/2006/relationships/hyperlink" Target="http://www.modbee.com/news/local/crime/article106987017.html" TargetMode="External"/><Relationship Id="rId2520" Type="http://schemas.openxmlformats.org/officeDocument/2006/relationships/hyperlink" Target="http://www.dispatch.com/content/stories/local/2016/11/28/active-shooter.html" TargetMode="External"/><Relationship Id="rId5469" Type="http://schemas.openxmlformats.org/officeDocument/2006/relationships/hyperlink" Target="http://www.spokesman.com/stories/2018/sep/17/one-person-dead-after-officer-involved-shooting-in/" TargetMode="External"/><Relationship Id="rId5676" Type="http://schemas.openxmlformats.org/officeDocument/2006/relationships/hyperlink" Target="https://www.clickorlando.com/news/authorities-respond-to-barricaded-person-in-kissimmee" TargetMode="External"/><Relationship Id="rId1122" Type="http://schemas.openxmlformats.org/officeDocument/2006/relationships/hyperlink" Target="http://www.omaha.com/news/crime/autopsy-results-to-be-released-soon-in-case-of-man/article_57e6f9c6-981e-11e4-84ef-dfff4d2c6e13.html" TargetMode="External"/><Relationship Id="rId4278" Type="http://schemas.openxmlformats.org/officeDocument/2006/relationships/hyperlink" Target="http://www.fatalencounters.org/wp-content/uploads/2013/10/Robo-Raikoglo.png" TargetMode="External"/><Relationship Id="rId4485" Type="http://schemas.openxmlformats.org/officeDocument/2006/relationships/hyperlink" Target="https://www.eastbaytimes.com/2018/02/08/individual-shot-near-76-gas-station-in-southeast-antioch/" TargetMode="External"/><Relationship Id="rId5329" Type="http://schemas.openxmlformats.org/officeDocument/2006/relationships/hyperlink" Target="https://www.washingtontimes.com/news/2018/aug/10/the-latest-maryland-police-id-man-fatally-shot-by-/?utm_source=RSS_Feed&amp;utm_medium=RSS" TargetMode="External"/><Relationship Id="rId5536" Type="http://schemas.openxmlformats.org/officeDocument/2006/relationships/hyperlink" Target="https://www.fatalencounters.org/wp-content/uploads/2018/10/Patrick-Kimmons.jpeg" TargetMode="External"/><Relationship Id="rId5883"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087" Type="http://schemas.openxmlformats.org/officeDocument/2006/relationships/hyperlink" Target="http://www.seattletimes.com/seattle-news/pierce-county-deputies-fatally-shoot-man-they-say-lunged-at-them-with-knife/" TargetMode="External"/><Relationship Id="rId3294" Type="http://schemas.openxmlformats.org/officeDocument/2006/relationships/hyperlink" Target="http://www.fatalencounters.org/wp-content/uploads/2013/10/Dorsey-Glenn-Taulbee-Jr.png" TargetMode="External"/><Relationship Id="rId4138" Type="http://schemas.openxmlformats.org/officeDocument/2006/relationships/hyperlink" Target="http://www.abc15.com/news/region-central-southern-az/yuma/yuma-police-investigating-officer-involved-shooting-suspect-hurt" TargetMode="External"/><Relationship Id="rId4345" Type="http://schemas.openxmlformats.org/officeDocument/2006/relationships/hyperlink" Target="http://www.wfmynews2.com/news/local/man-shot-killed-after-firing-at-danville-police-woman-found-dead-in-home/505573867" TargetMode="External"/><Relationship Id="rId4692" Type="http://schemas.openxmlformats.org/officeDocument/2006/relationships/hyperlink" Target="http://www.fatalencounters.org/wp-content/uploads/2018/04/EvanBashir.jpg" TargetMode="External"/><Relationship Id="rId5743" Type="http://schemas.openxmlformats.org/officeDocument/2006/relationships/hyperlink" Target="https://www.al.com/expo/news/erry-2018/11/61e9ae7871585/riverchase-galleria-shooting-w.html" TargetMode="External"/><Relationship Id="rId1939" Type="http://schemas.openxmlformats.org/officeDocument/2006/relationships/hyperlink" Target="http://abc3340.com/news/local/two-county-chase-leads-deputies-to-stolen-vehicle-and-stolen-weapon" TargetMode="External"/><Relationship Id="rId4552" Type="http://schemas.openxmlformats.org/officeDocument/2006/relationships/hyperlink" Target="https://mynewsla.com/crime/2018/02/25/police-shoot-kill-westmont-burglary-suspect/" TargetMode="External"/><Relationship Id="rId5603" Type="http://schemas.openxmlformats.org/officeDocument/2006/relationships/hyperlink" Target="http://www.waltontribune.com/article_45586e6c-d2e8-11e8-9fc1-afb7f10dabd3.html" TargetMode="External"/><Relationship Id="rId5810" Type="http://schemas.openxmlformats.org/officeDocument/2006/relationships/hyperlink" Target="https://www.fatalencounters.org/wp-content/uploads/2018/12/Julius-Ervin-Tate.jpg" TargetMode="External"/><Relationship Id="rId3154" Type="http://schemas.openxmlformats.org/officeDocument/2006/relationships/hyperlink" Target="http://www.khou.com/news/local/texas/murder-suspect-dead-3-police-officers-wounded-in-laredo-shootout/445335467" TargetMode="External"/><Relationship Id="rId3361" Type="http://schemas.openxmlformats.org/officeDocument/2006/relationships/hyperlink" Target="http://www.tri-cityherald.com/news/local/crime/article159675924.html" TargetMode="External"/><Relationship Id="rId4205" Type="http://schemas.openxmlformats.org/officeDocument/2006/relationships/hyperlink" Target="http://www.krdo.com/news/pueblo/man-dies-in-hospital-after-being-tased-by-pueblo-police/670962657" TargetMode="External"/><Relationship Id="rId4412" Type="http://schemas.openxmlformats.org/officeDocument/2006/relationships/hyperlink" Target="http://www.fatalencounters.org/wp-content/uploads/2018/01/JOHNHAVENER.jpg" TargetMode="External"/><Relationship Id="rId282" Type="http://schemas.openxmlformats.org/officeDocument/2006/relationships/hyperlink" Target="http://www.latimes.com/local/lanow/la-me-ln-boyle-heights-ois-man-identified-20150410-story.html" TargetMode="External"/><Relationship Id="rId2170" Type="http://schemas.openxmlformats.org/officeDocument/2006/relationships/hyperlink" Target="http://tdn.com/news/local/officer-involved-shooting-at-kelso-gas-station/article_89d36d2b-c401-5927-a883-1dd8554dd9d9.html" TargetMode="External"/><Relationship Id="rId3014" Type="http://schemas.openxmlformats.org/officeDocument/2006/relationships/hyperlink" Target="http://www.baltimoresun.com/news/maryland/crime/bs-md-ci-police-shooting-20170207-story.html" TargetMode="External"/><Relationship Id="rId3221" Type="http://schemas.openxmlformats.org/officeDocument/2006/relationships/hyperlink" Target="http://www.mysanantonio.com/news/local/article/SAPD-responding-to-officer-involved-shooting-on-10937555.php"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wsmv.com/story/29298752/officer-involved-fatal-shooting-reported-in-columbia" TargetMode="External"/><Relationship Id="rId2030" Type="http://schemas.openxmlformats.org/officeDocument/2006/relationships/hyperlink" Target="http://www.fatalencounters.org/wp-content/uploads/2013/10/Isaiah-Joseph-Soehngen.jpeg" TargetMode="External"/><Relationship Id="rId2987" Type="http://schemas.openxmlformats.org/officeDocument/2006/relationships/hyperlink" Target="http://www.fatalencounters.org/wp-content/uploads/2013/10/Don-Clark.jpg" TargetMode="External"/><Relationship Id="rId5186" Type="http://schemas.openxmlformats.org/officeDocument/2006/relationships/hyperlink" Target="https://www.fatalencounters.org/wp-content/uploads/2018/07/Archer-Amorosi.jpg" TargetMode="External"/><Relationship Id="rId5393" Type="http://schemas.openxmlformats.org/officeDocument/2006/relationships/hyperlink" Target="https://www.local10.com/news/local/miami/man-dies-after-being-shocked-by-police-stun-guns" TargetMode="External"/><Relationship Id="rId959" Type="http://schemas.openxmlformats.org/officeDocument/2006/relationships/hyperlink" Target="http://www.sfexaminer.com/new-details-emerge-fatal-mid-market-police-shooting/" TargetMode="External"/><Relationship Id="rId1589" Type="http://schemas.openxmlformats.org/officeDocument/2006/relationships/hyperlink" Target="http://www.wcnc.com/news/local/swat-situation-blocks-west-charlotte-road/142535525" TargetMode="External"/><Relationship Id="rId5046" Type="http://schemas.openxmlformats.org/officeDocument/2006/relationships/hyperlink" Target="https://www.fatalencounters.org/wp-content/uploads/2018/07/Nathaniel-McCoy.jpg" TargetMode="External"/><Relationship Id="rId5253" Type="http://schemas.openxmlformats.org/officeDocument/2006/relationships/hyperlink" Target="https://www.fatalencounters.org/wp-content/uploads/2018/07/Daniel-Hambrick.jpg" TargetMode="External"/><Relationship Id="rId5460" Type="http://schemas.openxmlformats.org/officeDocument/2006/relationships/hyperlink" Target="http://www.newbernsj.com/news/20180916/suspect-died-after-officer-involved-shooting" TargetMode="External"/><Relationship Id="rId1449" Type="http://schemas.openxmlformats.org/officeDocument/2006/relationships/hyperlink" Target="http://www.news-leader.com/story/news/crime/2016/02/16/car-crashes-into-republic-home-neighbors-hear-gunshots/80455040/" TargetMode="External"/><Relationship Id="rId1796" Type="http://schemas.openxmlformats.org/officeDocument/2006/relationships/hyperlink" Target="http://koin.com/2016/05/21/oregon-city-police-involved-in-shooting/" TargetMode="External"/><Relationship Id="rId2847" Type="http://schemas.openxmlformats.org/officeDocument/2006/relationships/hyperlink" Target="http://www.fatalencounters.org/wp-content/uploads/2013/10/DavidLeonBell.jpg" TargetMode="External"/><Relationship Id="rId4062" Type="http://schemas.openxmlformats.org/officeDocument/2006/relationships/hyperlink" Target="http://www.ajc.com/news/crime--law/metro-atlanta-police-officers-recovering-after-shooting/DxJp92T1HKPRS2uJirWNVK/" TargetMode="External"/><Relationship Id="rId5113" Type="http://schemas.openxmlformats.org/officeDocument/2006/relationships/hyperlink" Target="https://www.denverpost.com/2018/07/02/coroner-aurora-police-chase-death/" TargetMode="External"/><Relationship Id="rId88" Type="http://schemas.openxmlformats.org/officeDocument/2006/relationships/hyperlink" Target="http://www.enterprisenews.com/galleryimage/WL/20150702/PHOTOGALLERY/702009988/PH/0/6/PH-702009988.jpg" TargetMode="External"/><Relationship Id="rId819" Type="http://schemas.openxmlformats.org/officeDocument/2006/relationships/hyperlink" Target="http://www.sfgate.com/crime/article/San-Jose-police-shoot-and-kill-stabbing-suspect-6434653.php" TargetMode="External"/><Relationship Id="rId1656" Type="http://schemas.openxmlformats.org/officeDocument/2006/relationships/hyperlink" Target="http://www.nbc12.com/story/31571097/virginia-state-police-investigate-deadly-force-incident" TargetMode="External"/><Relationship Id="rId1863" Type="http://schemas.openxmlformats.org/officeDocument/2006/relationships/hyperlink" Target="http://wtvr.com/2016/06/08/culpeper-sheriffs-shooting-update/" TargetMode="External"/><Relationship Id="rId2707" Type="http://schemas.openxmlformats.org/officeDocument/2006/relationships/hyperlink" Target="http://www.fatalencounters.org/wp-content/uploads/2013/10/Carpentier.jpg" TargetMode="External"/><Relationship Id="rId2914" Type="http://schemas.openxmlformats.org/officeDocument/2006/relationships/hyperlink" Target="http://www.13newsnow.com/news/local/mycity/newport-news/officer-involved-in-shooting-in-newport-news/435151201" TargetMode="External"/><Relationship Id="rId5320" Type="http://schemas.openxmlformats.org/officeDocument/2006/relationships/hyperlink" Target="https://abc7.com/lapd-suspect-dead-fbi-agent-hospitalized-after-police-shooting/3901684/" TargetMode="External"/><Relationship Id="rId1309" Type="http://schemas.openxmlformats.org/officeDocument/2006/relationships/hyperlink" Target="http://www.fatalencounters.org/wp-content/uploads/2013/10/KaydenClarke.png" TargetMode="External"/><Relationship Id="rId1516" Type="http://schemas.openxmlformats.org/officeDocument/2006/relationships/hyperlink" Target="http://www.fatalencounters.org/wp-content/uploads/2013/10/Kalonji.png" TargetMode="External"/><Relationship Id="rId1723" Type="http://schemas.openxmlformats.org/officeDocument/2006/relationships/hyperlink" Target="http://6abc.com/traffic/driver-killed-in-police-involved-shooting-in-overbrook/1322605/" TargetMode="External"/><Relationship Id="rId1930" Type="http://schemas.openxmlformats.org/officeDocument/2006/relationships/hyperlink" Target="http://www.fatalencounters.org/wp-content/uploads/2013/10/Hutson.jpg" TargetMode="External"/><Relationship Id="rId4879" Type="http://schemas.openxmlformats.org/officeDocument/2006/relationships/hyperlink" Target="http://www.mywabashvalley.com/news/suspect-named-in-probable-cause/1164631290"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fox25boston.com/news/barricaded-suspect-dead-after-firing-shots-at-officers-during-chelsea-standoff/525511708" TargetMode="External"/><Relationship Id="rId3895" Type="http://schemas.openxmlformats.org/officeDocument/2006/relationships/hyperlink" Target="http://www.charlotteobserver.com/news/local/y6df4t/picture130575044/ALTERNATES/FREE_320/2-3-2017%20WHETSTONE,%20WILLIAM%20DAVID" TargetMode="External"/><Relationship Id="rId4739" Type="http://schemas.openxmlformats.org/officeDocument/2006/relationships/hyperlink" Target="https://www.abc15.com/news/region-phoenix-metro/north-phoenix/suspect-down-after-officer-involved-shooting-in-phoenix" TargetMode="External"/><Relationship Id="rId4946" Type="http://schemas.openxmlformats.org/officeDocument/2006/relationships/hyperlink" Target="http://www.kentucky.com/news/state/article211562049.html" TargetMode="External"/><Relationship Id="rId2497" Type="http://schemas.openxmlformats.org/officeDocument/2006/relationships/hyperlink" Target="http://wgntv.com/2016/11/24/19-year-old-fatally-shot-by-chicago-police-in-west-englewood/" TargetMode="External"/><Relationship Id="rId3548" Type="http://schemas.openxmlformats.org/officeDocument/2006/relationships/hyperlink" Target="http://www.azfamily.com/story/35972281/35-year-old-suspect-dead-after-phoenix-officer-involved-shooting" TargetMode="External"/><Relationship Id="rId3755" Type="http://schemas.openxmlformats.org/officeDocument/2006/relationships/hyperlink" Target="http://www.fatalencounters.org/wp-content/uploads/2013/10/CharlesJohnston.jpg" TargetMode="External"/><Relationship Id="rId4806" Type="http://schemas.openxmlformats.org/officeDocument/2006/relationships/hyperlink" Target="http://www.wacotrib.com/news/police/police-knife-wielding-man-shot-killed-by-officer/article_e23663e1-b0cb-5ed2-a06d-3662c300a6e1.html" TargetMode="External"/><Relationship Id="rId469" Type="http://schemas.openxmlformats.org/officeDocument/2006/relationships/hyperlink" Target="http://www.kake.com/home/headlines/Officer-involved-shooting-reported-south-of-Dexter-in-Cowley-County-261401221.html" TargetMode="External"/><Relationship Id="rId676" Type="http://schemas.openxmlformats.org/officeDocument/2006/relationships/hyperlink" Target="http://www.killedbypolice.net/victims/151035.jpg" TargetMode="External"/><Relationship Id="rId883" Type="http://schemas.openxmlformats.org/officeDocument/2006/relationships/hyperlink" Target="http://www.syracuse.com/state/index.ssf/2015/09/police_id_clarkson_students_who_died_in_stabbing_officer-involved_shooting.html?hootPostID=0d0dfea04a7259e481e5dcbb19168d52" TargetMode="External"/><Relationship Id="rId1099" Type="http://schemas.openxmlformats.org/officeDocument/2006/relationships/hyperlink" Target="http://www.jconline.com/story/news/2015/05/01/officers-justified-use-lethal-force/26708803/" TargetMode="External"/><Relationship Id="rId2357" Type="http://schemas.openxmlformats.org/officeDocument/2006/relationships/hyperlink" Target="http://www.fatalencounters.org/wp-content/uploads/2013/10/Jacob-DePetris.jpg" TargetMode="External"/><Relationship Id="rId2564" Type="http://schemas.openxmlformats.org/officeDocument/2006/relationships/hyperlink" Target="http://www.dallasnews.com/news/crime/2016/12/07/duncanville-officer-fatally-shoots-person-operation-downtown-dallas" TargetMode="External"/><Relationship Id="rId3408" Type="http://schemas.openxmlformats.org/officeDocument/2006/relationships/hyperlink" Target="http://www.mercurynews.com/2017/05/03/san-jose-police-officer-shoots-man-during-response-to-family-disturbance/" TargetMode="External"/><Relationship Id="rId3615" Type="http://schemas.openxmlformats.org/officeDocument/2006/relationships/hyperlink" Target="http://www.9news.com/news/local/deputies-in-larimer-county-shoot-suspect-during-foot-chase/453505078" TargetMode="External"/><Relationship Id="rId3962" Type="http://schemas.openxmlformats.org/officeDocument/2006/relationships/hyperlink" Target="http://wric.com/2017/10/18/officer-involved-shooting-investigation-underway-at-hampton-convenience-store/" TargetMode="External"/><Relationship Id="rId329" Type="http://schemas.openxmlformats.org/officeDocument/2006/relationships/hyperlink" Target="http://www.actionnewsjax.com/news/news/local/swat-called-out-fort-caroline-area/njbtC/" TargetMode="External"/><Relationship Id="rId536" Type="http://schemas.openxmlformats.org/officeDocument/2006/relationships/hyperlink" Target="http://www.goupstate.com/article/20140124/ARTICLES/140129757?p=1&amp;tc=pg" TargetMode="External"/><Relationship Id="rId1166" Type="http://schemas.openxmlformats.org/officeDocument/2006/relationships/hyperlink" Target="http://a.abcnews.go.com/images/US/ap_jamar_clark_police_shooting_float_jc_151119_4x3_992.jpg" TargetMode="External"/><Relationship Id="rId1373" Type="http://schemas.openxmlformats.org/officeDocument/2006/relationships/hyperlink" Target="http://wchstv.com/news/local/pursuit-leads-to-state-trooper-shooting-killing-suspect" TargetMode="External"/><Relationship Id="rId2217" Type="http://schemas.openxmlformats.org/officeDocument/2006/relationships/hyperlink" Target="http://www.nj.com/mercer/index.ssf/2016/08/man_shot_while_struggling_with_trenton_officer_ove.html" TargetMode="External"/><Relationship Id="rId2771" Type="http://schemas.openxmlformats.org/officeDocument/2006/relationships/hyperlink" Target="http://www.iberianet.com/breaking_news/officer-involved-shooting-on-spencer-loop/article_e5b596ae-1724-11e7-9ae5-0320449111ea.html" TargetMode="External"/><Relationship Id="rId3822" Type="http://schemas.openxmlformats.org/officeDocument/2006/relationships/hyperlink" Target="http://www.khou.com/news/local/woman-dies-following-officer-involved-shooting-in-galveston/421321381" TargetMode="External"/><Relationship Id="rId743" Type="http://schemas.openxmlformats.org/officeDocument/2006/relationships/hyperlink" Target="http://www.wftv.com/news/news/local/deputies-deland-police-officer-shoots-kills-uncle-/npHzw/" TargetMode="External"/><Relationship Id="rId950" Type="http://schemas.openxmlformats.org/officeDocument/2006/relationships/hyperlink" Target="http://www.chicagotribune.com/news/local/breaking/ct-lisle-fatal-police-shooting-20151010-story.html" TargetMode="External"/><Relationship Id="rId1026" Type="http://schemas.openxmlformats.org/officeDocument/2006/relationships/hyperlink" Target="http://images.bimedia.net/images/150701_Kevin_Lamont_Judson_story_insert.jpg" TargetMode="External"/><Relationship Id="rId1580" Type="http://schemas.openxmlformats.org/officeDocument/2006/relationships/hyperlink" Target="http://cbs12.com/news/local/21-year-old-dead-after-officer-involved-shooting" TargetMode="External"/><Relationship Id="rId2424" Type="http://schemas.openxmlformats.org/officeDocument/2006/relationships/hyperlink" Target="http://wfla.com/2016/11/06/deputy-involved-shooting-in-pinellas/" TargetMode="External"/><Relationship Id="rId2631" Type="http://schemas.openxmlformats.org/officeDocument/2006/relationships/hyperlink" Target="http://www.killedbypolice.net/victims/150938.jpg" TargetMode="External"/><Relationship Id="rId4389" Type="http://schemas.openxmlformats.org/officeDocument/2006/relationships/hyperlink" Target="http://www.dispatch.com/news/20180117/16-year-old-shot-and-killed-at-franklin-county-courthouse" TargetMode="External"/><Relationship Id="rId5787" Type="http://schemas.openxmlformats.org/officeDocument/2006/relationships/hyperlink" Target="https://www.local10.com/news/florida/broward/deputies-shoot-kill-hospital-patient-who-aggressively-threatened-others-in-tamarac" TargetMode="External"/><Relationship Id="rId603" Type="http://schemas.openxmlformats.org/officeDocument/2006/relationships/hyperlink" Target="http://jacksonville.com/news/crime/2014-09-06/story/lawsuit-pits-family-against-jacksonville-police-over-fatal-police" TargetMode="External"/><Relationship Id="rId810" Type="http://schemas.openxmlformats.org/officeDocument/2006/relationships/hyperlink" Target="http://www.kansas.com/news/local/crime/article32105529.html" TargetMode="External"/><Relationship Id="rId1233" Type="http://schemas.openxmlformats.org/officeDocument/2006/relationships/hyperlink" Target="http://www.sfgate.com/bayarea/article/Calls-for-justice-at-vigil-for-man-killed-by-6445927.php" TargetMode="External"/><Relationship Id="rId1440" Type="http://schemas.openxmlformats.org/officeDocument/2006/relationships/hyperlink" Target="http://www.santacruzsentinel.com/general-news/20160212/man-allegedly-wielding-ax-shot-in-north-los-angeles-county" TargetMode="External"/><Relationship Id="rId4596" Type="http://schemas.openxmlformats.org/officeDocument/2006/relationships/hyperlink" Target="http://www.tribstar.com/news/timeline-homicide-standoff-and-suspect-shot-by-police/article_9a446f2e-218c-11e8-a6b8-273afecd4910.html" TargetMode="External"/><Relationship Id="rId5647" Type="http://schemas.openxmlformats.org/officeDocument/2006/relationships/hyperlink" Target="https://www.fatalencounters.org/wp-content/uploads/2018/11/Gonzalo-Rico-Jimenez.jpg" TargetMode="External"/><Relationship Id="rId5854" Type="http://schemas.openxmlformats.org/officeDocument/2006/relationships/hyperlink" Target="https://www.wfla.com/news/local-news/citrus-county/deadly-love-triangle-man-drives-to-citrus-county-to-kill-ex-wife-s-new-lover/1659702929" TargetMode="External"/><Relationship Id="rId1300" Type="http://schemas.openxmlformats.org/officeDocument/2006/relationships/hyperlink" Target="http://www.gannett-cdn.com/-mm-/3515ce114adcbc3142682653fc798ef69a04b7c1/c=0-50-321-292&amp;r=x404&amp;c=534x401/local/-/media/2016/01/28/TNGroup/Murfreesboro/635895900684549724-Vandarack.Jpg" TargetMode="External"/><Relationship Id="rId3198" Type="http://schemas.openxmlformats.org/officeDocument/2006/relationships/hyperlink" Target="http://ktla.com/2017/03/13/orange-police-shoot-man-suspected-of-traffic-violation-after-using-fire-hoses-to-force-him-from-van/" TargetMode="External"/><Relationship Id="rId4249" Type="http://schemas.openxmlformats.org/officeDocument/2006/relationships/hyperlink" Target="http://www.mysanantonio.com/news/local/crime/article/Schertz-junior-high-school-on-lockout-during-12448095.php" TargetMode="External"/><Relationship Id="rId4456" Type="http://schemas.openxmlformats.org/officeDocument/2006/relationships/hyperlink" Target="http://www.fatalencounters.org/wp-content/uploads/2018/02/Daniel-O.-El.png" TargetMode="External"/><Relationship Id="rId4663" Type="http://schemas.openxmlformats.org/officeDocument/2006/relationships/hyperlink" Target="http://www.tristatehomepage.com/news/local-news/ksp-involved-in-deadly-shooting/1059467232" TargetMode="External"/><Relationship Id="rId4870" Type="http://schemas.openxmlformats.org/officeDocument/2006/relationships/hyperlink" Target="https://www.wfmynews2.com/article/news/local/man-killed-in-alamance-co-deputy-involved-shooting-sheriff/83-548350611" TargetMode="External"/><Relationship Id="rId5507" Type="http://schemas.openxmlformats.org/officeDocument/2006/relationships/hyperlink" Target="https://www.fatalencounters.org/wp-content/uploads/2018/10/JeremyConn.jpg" TargetMode="External"/><Relationship Id="rId5714" Type="http://schemas.openxmlformats.org/officeDocument/2006/relationships/hyperlink" Target="https://denver.cbslocal.com/2018/11/15/police-shooting-arapahoe-county/" TargetMode="External"/><Relationship Id="rId5921" Type="http://schemas.openxmlformats.org/officeDocument/2006/relationships/hyperlink" Target="https://hottytoddy.com/2018/12/31/10-year-old-survives-23-hour-hostage-standoff-in-itawamba-county/" TargetMode="External"/><Relationship Id="rId3058" Type="http://schemas.openxmlformats.org/officeDocument/2006/relationships/hyperlink" Target="http://www.chicagotribune.com/news/local/breaking/ct-dupage-fatal-police-shooting-20170102-story.html" TargetMode="External"/><Relationship Id="rId3265" Type="http://schemas.openxmlformats.org/officeDocument/2006/relationships/hyperlink" Target="http://d1t3gia0in9tdj.cloudfront.net/photo/tributes/t/8/r/207x207/4123094/Hector-Navarrete-1484150163.png" TargetMode="External"/><Relationship Id="rId3472" Type="http://schemas.openxmlformats.org/officeDocument/2006/relationships/hyperlink" Target="http://www.fatalencounters.org/wp-content/uploads/2013/10/Spencer-James-Hight.jpg" TargetMode="External"/><Relationship Id="rId4109" Type="http://schemas.openxmlformats.org/officeDocument/2006/relationships/hyperlink" Target="http://www.thenewsstar.com/story/news/crime/2017/11/17/wm-police-scene-officer-involved-shooting/876603001/" TargetMode="External"/><Relationship Id="rId4316" Type="http://schemas.openxmlformats.org/officeDocument/2006/relationships/hyperlink" Target="http://www.idahostatesman.com/news/local/article193102999.html" TargetMode="External"/><Relationship Id="rId4523" Type="http://schemas.openxmlformats.org/officeDocument/2006/relationships/hyperlink" Target="http://www.thestate.com/latest-news/article201569029.html" TargetMode="External"/><Relationship Id="rId4730" Type="http://schemas.openxmlformats.org/officeDocument/2006/relationships/hyperlink" Target="http://wcti12.com/news/local-crime/officer-involved-shooting-in-greenville" TargetMode="External"/><Relationship Id="rId186" Type="http://schemas.openxmlformats.org/officeDocument/2006/relationships/hyperlink" Target="http://www.kmbc.com/news/person-taken-to-hospital-after-kck-officer-uses-force-at-family-dollar/33249942" TargetMode="External"/><Relationship Id="rId393" Type="http://schemas.openxmlformats.org/officeDocument/2006/relationships/hyperlink" Target="http://www.al.com/news/huntsville/index.ssf/2014/10/officer-involved_shooting_at_m.html" TargetMode="External"/><Relationship Id="rId2074" Type="http://schemas.openxmlformats.org/officeDocument/2006/relationships/hyperlink" Target="http://www.azcentral.com/story/news/local/scottsdale-breaking/2016/07/27/scottsdale-police-involved-shooting-sprouts-parking-lot/87642452/" TargetMode="External"/><Relationship Id="rId2281" Type="http://schemas.openxmlformats.org/officeDocument/2006/relationships/hyperlink" Target="http://ktla.com/2016/09/30/death-of-man-in-pasadena-handed-to-sheriffs-homicide-investigators-police/" TargetMode="External"/><Relationship Id="rId3125" Type="http://schemas.openxmlformats.org/officeDocument/2006/relationships/hyperlink" Target="http://www.kcra.com/article/2-stockton-police-officers-hurt-in-crash/10233638" TargetMode="External"/><Relationship Id="rId3332" Type="http://schemas.openxmlformats.org/officeDocument/2006/relationships/hyperlink" Target="http://www.wesh.com/article/pedestrian-killed-another-seriously-injured-after-being-struck-by-deland-officers-patrol-car-fhp-says/11257318" TargetMode="External"/><Relationship Id="rId253" Type="http://schemas.openxmlformats.org/officeDocument/2006/relationships/hyperlink" Target="http://www.nytimes.com/2015/04/24/nyregion/man-killed-by-police-in-queens-had-a-history-of-instability.html?_r=0" TargetMode="External"/><Relationship Id="rId460" Type="http://schemas.openxmlformats.org/officeDocument/2006/relationships/hyperlink" Target="http://www.nbcnews.com/storyline/vegas-cop-killers/police-fatally-shot-las-vegas-gunman-jerad-miller-during-gunfight-n128546" TargetMode="External"/><Relationship Id="rId1090" Type="http://schemas.openxmlformats.org/officeDocument/2006/relationships/hyperlink" Target="http://www.kktv.com/home/headlines/Deadly-Officer-Involved-Shooting-in-Trinidad-301252451.html" TargetMode="External"/><Relationship Id="rId2141" Type="http://schemas.openxmlformats.org/officeDocument/2006/relationships/hyperlink" Target="http://www.fatalencounters.org/wp-content/uploads/2013/10/Sergio.jpg" TargetMode="External"/><Relationship Id="rId5297" Type="http://schemas.openxmlformats.org/officeDocument/2006/relationships/hyperlink" Target="https://www.fatalencounters.org/wp-content/uploads/2018/08/JohnnyKelley.jpg" TargetMode="External"/><Relationship Id="rId113" Type="http://schemas.openxmlformats.org/officeDocument/2006/relationships/hyperlink" Target="http://www.ktvb.com/story/news/crime/2015/06/25/allen--hernandez-owyhee-sheriff/29283099/" TargetMode="External"/><Relationship Id="rId320" Type="http://schemas.openxmlformats.org/officeDocument/2006/relationships/hyperlink" Target="http://i.guim.co.uk/static/w-620/h--/q-95/sys-images/Guardian/Pix/pictures/2015/2/12/1423748301468/7245d83a-eba5-4117-8f2b-584fc9f566e8-bestSizeAvailable.jpeg" TargetMode="External"/><Relationship Id="rId2001" Type="http://schemas.openxmlformats.org/officeDocument/2006/relationships/hyperlink" Target="http://www.fatalencounters.org/wp-content/uploads/2013/10/HT_PhilandoCastile.jpg" TargetMode="External"/><Relationship Id="rId5157" Type="http://schemas.openxmlformats.org/officeDocument/2006/relationships/hyperlink" Target="http://www.wave3.com/story/38587638/officer-suspect-in-deadly-shooting-identified" TargetMode="External"/><Relationship Id="rId2958" Type="http://schemas.openxmlformats.org/officeDocument/2006/relationships/hyperlink" Target="http://abc11.com/news/fayetteville-standoff-suspect-shot-by-police-dies/1803878/" TargetMode="External"/><Relationship Id="rId5017" Type="http://schemas.openxmlformats.org/officeDocument/2006/relationships/hyperlink" Target="https://www.fatalencounters.org/wp-content/uploads/2018/06/Roger-Dale-Sims.jpg" TargetMode="External"/><Relationship Id="rId5364" Type="http://schemas.openxmlformats.org/officeDocument/2006/relationships/hyperlink" Target="https://www.turnto23.com/news/breaking-news/one-dead-after-officer-involved-shooting-in-southwest-bakersfield" TargetMode="External"/><Relationship Id="rId5571" Type="http://schemas.openxmlformats.org/officeDocument/2006/relationships/hyperlink" Target="https://www.oregonlive.com/portland/index.ssf/2018/10/portland_police_sniper_filed_f.html" TargetMode="External"/><Relationship Id="rId1767" Type="http://schemas.openxmlformats.org/officeDocument/2006/relationships/hyperlink" Target="http://thesouthern.com/news/police-shooting-suspect-killed-in-gunfight-with-authorities/article_633ae6fd-f8cc-5af0-955e-544f72791bd1.html" TargetMode="External"/><Relationship Id="rId1974" Type="http://schemas.openxmlformats.org/officeDocument/2006/relationships/hyperlink" Target="http://chicago.suntimes.com/news/second-cpd-officer-to-be-released-from-hospital-after-fatal-chase/" TargetMode="External"/><Relationship Id="rId2818" Type="http://schemas.openxmlformats.org/officeDocument/2006/relationships/hyperlink" Target="http://www.baltimoresun.com/news/maryland/crime/bs-md-co-police-shooting-ruled-justified-20170814-story.html" TargetMode="External"/><Relationship Id="rId4173" Type="http://schemas.openxmlformats.org/officeDocument/2006/relationships/hyperlink" Target="http://abc7.com/man-dies-in-colton-officer-involved-shooting/2728654/" TargetMode="External"/><Relationship Id="rId4380" Type="http://schemas.openxmlformats.org/officeDocument/2006/relationships/hyperlink" Target="http://www.wcax.com/content/news/Robbery-suspect-cornered-at-Montpelier-High-School-469552973.html" TargetMode="External"/><Relationship Id="rId5224" Type="http://schemas.openxmlformats.org/officeDocument/2006/relationships/hyperlink" Target="http://www.toledoblade.com/Police-Fire/2018/07/23/Officer-identified-in-Dollar-General-robbery-shooting/stories/20180723127" TargetMode="External"/><Relationship Id="rId5431" Type="http://schemas.openxmlformats.org/officeDocument/2006/relationships/hyperlink" Target="https://www.fatalencounters.org/wp-content/uploads/2018/09/Nick-Warnell.jpg"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1627" Type="http://schemas.openxmlformats.org/officeDocument/2006/relationships/hyperlink" Target="http://www.kare11.com/news/local/1-dead-in-officer-involved-shooting-in-eau-claire/117777883" TargetMode="External"/><Relationship Id="rId1834" Type="http://schemas.openxmlformats.org/officeDocument/2006/relationships/hyperlink" Target="http://www.fatalencounters.org/wp-content/uploads/2013/10/Robert-Wickizer.jpg" TargetMode="External"/><Relationship Id="rId4033" Type="http://schemas.openxmlformats.org/officeDocument/2006/relationships/hyperlink" Target="http://www.tampabay.com/news/publicsafety/crime/Police-Lakeland-man-71-refused-orders-dies-after-police-confrontation_162282650" TargetMode="External"/><Relationship Id="rId4240" Type="http://schemas.openxmlformats.org/officeDocument/2006/relationships/hyperlink" Target="http://www.fatalencounters.org/wp-content/uploads/2013/10/Robert-Edwards.png" TargetMode="External"/><Relationship Id="rId3799" Type="http://schemas.openxmlformats.org/officeDocument/2006/relationships/hyperlink" Target="http://www.kwch.com/content/news/Wichita-Police-canine-injured-in-shooting-416528903.html" TargetMode="External"/><Relationship Id="rId4100" Type="http://schemas.openxmlformats.org/officeDocument/2006/relationships/hyperlink" Target="http://www.fatalencounters.org/wp-content/uploads/2013/10/Dustin-Robert-Pigeon.jpg" TargetMode="External"/><Relationship Id="rId1901" Type="http://schemas.openxmlformats.org/officeDocument/2006/relationships/hyperlink" Target="http://krqe.com/2016/06/17/bcso-identifies-suspect-in-fatal-carjacking/" TargetMode="External"/><Relationship Id="rId3659" Type="http://schemas.openxmlformats.org/officeDocument/2006/relationships/hyperlink" Target="http://www.baltimoresun.com/news/maryland/crime/bs-md-co-dundalk-shooting-20170607-story.html" TargetMode="External"/><Relationship Id="rId3866" Type="http://schemas.openxmlformats.org/officeDocument/2006/relationships/hyperlink" Target="http://www.tristatehomepage.com/news/local-news/suspect-hurt-in-shootout-with-isp-in-vincennes/656138153" TargetMode="External"/><Relationship Id="rId4917" Type="http://schemas.openxmlformats.org/officeDocument/2006/relationships/hyperlink" Target="https://www.wsbtv.com/news/local/gbi-responding-to-deputy-involved-shooting-in-franklin-county/749022235" TargetMode="External"/><Relationship Id="rId5081" Type="http://schemas.openxmlformats.org/officeDocument/2006/relationships/hyperlink" Target="https://www.krqe.com/news/crime/suspect-killed-in-deputy-involved-shooting-in-tucumcari/1248443416" TargetMode="External"/><Relationship Id="rId787" Type="http://schemas.openxmlformats.org/officeDocument/2006/relationships/hyperlink" Target="https://localtvwhnt.files.wordpress.com/2015/08/christopher-tompkins.jpg?w=770" TargetMode="External"/><Relationship Id="rId994" Type="http://schemas.openxmlformats.org/officeDocument/2006/relationships/hyperlink" Target="http://www.toledoblade.com/Police-Fire/2015/12/19/Woman-killed-in-shootout-with-police-in-Northwood.html" TargetMode="External"/><Relationship Id="rId2468" Type="http://schemas.openxmlformats.org/officeDocument/2006/relationships/hyperlink" Target="http://www.wjhg.com/content/news/One-dead-in-officer-involved-shooting-in-Okaloosa-County-401913675.html" TargetMode="External"/><Relationship Id="rId2675" Type="http://schemas.openxmlformats.org/officeDocument/2006/relationships/hyperlink" Target="http://www.knoxnews.com/story/news/crime/2016/12/24/knoxville-burglary-suspect-dies-after-being-arrested/95822014/" TargetMode="External"/><Relationship Id="rId2882" Type="http://schemas.openxmlformats.org/officeDocument/2006/relationships/hyperlink" Target="http://6abc.com/news/man-dead-in-domestic-incident-involving-off-duty-del-trooper/2021960/" TargetMode="External"/><Relationship Id="rId3519" Type="http://schemas.openxmlformats.org/officeDocument/2006/relationships/hyperlink" Target="http://www.fatalencounters.org/wp-content/uploads/2013/10/carmen-beau-rongione.jpg" TargetMode="External"/><Relationship Id="rId3726" Type="http://schemas.openxmlformats.org/officeDocument/2006/relationships/hyperlink" Target="http://www.khou.com/news/crime/conroe-pd-one-dead-after-shooting-inside-home/435750489" TargetMode="External"/><Relationship Id="rId3933" Type="http://schemas.openxmlformats.org/officeDocument/2006/relationships/hyperlink" Target="http://www.wpsdlocal6.com/story/34270275/officer-involved-shooting-under-investigation-in-fulton-kentucky" TargetMode="External"/><Relationship Id="rId647" Type="http://schemas.openxmlformats.org/officeDocument/2006/relationships/hyperlink" Target="http://www.killedbypolice.net/victims/150929.jpg" TargetMode="External"/><Relationship Id="rId854" Type="http://schemas.openxmlformats.org/officeDocument/2006/relationships/hyperlink" Target="http://www.dailynews.com/general-news/20150901/man-fatally-shot-by-police-in-van-nuys-was-homeless-coroner-says" TargetMode="External"/><Relationship Id="rId1277" Type="http://schemas.openxmlformats.org/officeDocument/2006/relationships/hyperlink" Target="http://www.johnsoncitypress.com/image/2016/01/06/1200x/James-Keith-Maher.jpg" TargetMode="External"/><Relationship Id="rId1484" Type="http://schemas.openxmlformats.org/officeDocument/2006/relationships/hyperlink" Target="http://www.bgdailynews.com/news/state/man-dies-after-being-shot-by-constable-in-laurel-county/article_fb43de48-bcc9-53eb-a526-7cdf3a51de7f.html" TargetMode="External"/><Relationship Id="rId1691" Type="http://schemas.openxmlformats.org/officeDocument/2006/relationships/hyperlink" Target="http://www.fatalencounters.org/wp-content/uploads/2013/10/Earl-Ashby.jpg" TargetMode="External"/><Relationship Id="rId2328" Type="http://schemas.openxmlformats.org/officeDocument/2006/relationships/hyperlink" Target="http://www.nola.com/crime/index.ssf/2016/10/wanted_man_killed_in_deputy-in.html" TargetMode="External"/><Relationship Id="rId2535" Type="http://schemas.openxmlformats.org/officeDocument/2006/relationships/hyperlink" Target="http://www.tucsonnewsnow.com/story/33842487/two-tucson-police-officers-shot-suspect-has-life-threatening-injuries" TargetMode="External"/><Relationship Id="rId2742" Type="http://schemas.openxmlformats.org/officeDocument/2006/relationships/hyperlink" Target="http://www.whio.com/news/news/officer-on-leave-during-crash-investigation/nmjmX/" TargetMode="External"/><Relationship Id="rId5898"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507" Type="http://schemas.openxmlformats.org/officeDocument/2006/relationships/hyperlink" Target="http://fox13now.com/2014/03/28/2-police-officers-hurt-1-man-dead-after-salt-lake-city-shooting/" TargetMode="External"/><Relationship Id="rId714" Type="http://schemas.openxmlformats.org/officeDocument/2006/relationships/hyperlink" Target="http://nbc4i.com/2015/11/23/3-people-reported-dead-after-reported-shooting-on-citys-west-side/" TargetMode="External"/><Relationship Id="rId921" Type="http://schemas.openxmlformats.org/officeDocument/2006/relationships/hyperlink" Target="http://www.9and10news.com/story/30057906/gladwin-county-man-dead-after-shooting-at-deputies" TargetMode="External"/><Relationship Id="rId1137" Type="http://schemas.openxmlformats.org/officeDocument/2006/relationships/hyperlink" Target="http://www.killedbypolice.net/victims/150947.jpg" TargetMode="External"/><Relationship Id="rId1344" Type="http://schemas.openxmlformats.org/officeDocument/2006/relationships/hyperlink" Target="http://helenair.com/news/crime-and-courts/man-dead-after-officer-involved-shooting-in-livingston/article_68963d1e-a02d-5b6b-808c-d0bcf0d840a8.html" TargetMode="External"/><Relationship Id="rId1551" Type="http://schemas.openxmlformats.org/officeDocument/2006/relationships/hyperlink" Target="http://www.cnn.com/2016/03/16/us/maryland-police-officer-killed/" TargetMode="External"/><Relationship Id="rId2602" Type="http://schemas.openxmlformats.org/officeDocument/2006/relationships/hyperlink" Target="http://www.fatalencounters.org/wp-content/uploads/2013/10/Ryan-Joseph.jpg" TargetMode="External"/><Relationship Id="rId5758" Type="http://schemas.openxmlformats.org/officeDocument/2006/relationships/hyperlink" Target="https://www.fatalencounters.org/wp-content/uploads/2018/12/Nathan-Shane-Mays.jpg" TargetMode="External"/><Relationship Id="rId50" Type="http://schemas.openxmlformats.org/officeDocument/2006/relationships/hyperlink" Target="http://homicide.latimes.com/post/jason-charles-davis/" TargetMode="External"/><Relationship Id="rId1204" Type="http://schemas.openxmlformats.org/officeDocument/2006/relationships/hyperlink" Target="http://1.bp.blogspot.com/-xOS3t4XLRDc/VegsAfvOjmI/AAAAAAABEY4/q1TEtNlCyyQ/s1600/jamesbrownIII.jpg" TargetMode="External"/><Relationship Id="rId1411" Type="http://schemas.openxmlformats.org/officeDocument/2006/relationships/hyperlink" Target="http://bakersfieldnow.com/news/local/chp-involved-in-an-officer-involved-shooting-on-weedpatch-hwy" TargetMode="External"/><Relationship Id="rId4567" Type="http://schemas.openxmlformats.org/officeDocument/2006/relationships/hyperlink" Target="http://www.orlandosentinel.com/news/breaking-news/os-officer-involved-shooting-downtown-orlando20180228-story.html" TargetMode="External"/><Relationship Id="rId4774"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618" Type="http://schemas.openxmlformats.org/officeDocument/2006/relationships/hyperlink" Target="https://www.foxnews.com/us/suspect-18-accused-in-murder-of-georgia-police-officer-is-shot-killed-by-cops" TargetMode="External"/><Relationship Id="rId5825" Type="http://schemas.openxmlformats.org/officeDocument/2006/relationships/hyperlink" Target="https://www.4029tv.com/article/one-dead-after-officer-involved-shooting-in-washington-county/25453261" TargetMode="External"/><Relationship Id="rId3169" Type="http://schemas.openxmlformats.org/officeDocument/2006/relationships/hyperlink" Target="https://kdminer.com/news/2017/may/14/police-action-andy-devine-avenue-and-interstate-40/" TargetMode="External"/><Relationship Id="rId3376" Type="http://schemas.openxmlformats.org/officeDocument/2006/relationships/hyperlink" Target="http://abc7.com/news/car-theft-suspect-shot-dead-by-police-after-chase-in-south-gate/2122782/" TargetMode="External"/><Relationship Id="rId3583" Type="http://schemas.openxmlformats.org/officeDocument/2006/relationships/hyperlink" Target="http://www.fatalencounters.org/wp-content/uploads/2013/10/James-Gerald-Davis.png" TargetMode="External"/><Relationship Id="rId4427" Type="http://schemas.openxmlformats.org/officeDocument/2006/relationships/hyperlink" Target="http://www.lasvegasnow.com/news/man-fatally-shot-by-police-after-allegedly-killing-his-wife/941126959" TargetMode="External"/><Relationship Id="rId4981" Type="http://schemas.openxmlformats.org/officeDocument/2006/relationships/hyperlink" Target="https://www.fatalencounters.org/wp-content/uploads/2018/06/RabiBrown.jpg" TargetMode="External"/><Relationship Id="rId297" Type="http://schemas.openxmlformats.org/officeDocument/2006/relationships/hyperlink" Target="http://www.winchesterstar.com/article/040615br" TargetMode="External"/><Relationship Id="rId2185" Type="http://schemas.openxmlformats.org/officeDocument/2006/relationships/hyperlink" Target="http://ktla.com/2016/08/19/1-dead-in-east-hollywood-officer-involved-shooting-lapd/" TargetMode="External"/><Relationship Id="rId2392" Type="http://schemas.openxmlformats.org/officeDocument/2006/relationships/hyperlink" Target="http://www.azfamily.com/story/33512738/mohave-county-deputy-shoots-kills-man" TargetMode="External"/><Relationship Id="rId3029" Type="http://schemas.openxmlformats.org/officeDocument/2006/relationships/hyperlink" Target="http://www.kiro7.com/news/local/neighbor-testifies-during-inquest-into-teens-fatal-shooting-by-deputies/622651843" TargetMode="External"/><Relationship Id="rId3236" Type="http://schemas.openxmlformats.org/officeDocument/2006/relationships/hyperlink" Target="http://www.yourcentralvalley.com/news/fresno-county-officer-involved-shooting-suspect-identified/647272455" TargetMode="External"/><Relationship Id="rId3790" Type="http://schemas.openxmlformats.org/officeDocument/2006/relationships/hyperlink" Target="http://www.arkansasonline.com/news/2017/mar/26/police-investigate-officer-involved-shooting-downt/" TargetMode="External"/><Relationship Id="rId4634" Type="http://schemas.openxmlformats.org/officeDocument/2006/relationships/hyperlink" Target="http://www.fatalencounters.org/wp-content/uploads/2018/03/Brisco-Tim-Woodel.jpg" TargetMode="External"/><Relationship Id="rId4841" Type="http://schemas.openxmlformats.org/officeDocument/2006/relationships/hyperlink" Target="https://www.dallasnews.com/news/grand-prairie/2018/04/23/police-responding-standoff-armed-person-grand-prairie-ikea" TargetMode="External"/><Relationship Id="rId157" Type="http://schemas.openxmlformats.org/officeDocument/2006/relationships/hyperlink" Target="http://www.komonews.com/news/local/Police-officer-in-Woodland-shoots-kills-58-year-old-man-306422811.html" TargetMode="External"/><Relationship Id="rId364" Type="http://schemas.openxmlformats.org/officeDocument/2006/relationships/hyperlink" Target="http://www.thenewsstar.com/story/news/local/2014/12/23/officer-involved-shooting-named-separate-case/20814039/" TargetMode="External"/><Relationship Id="rId2045" Type="http://schemas.openxmlformats.org/officeDocument/2006/relationships/hyperlink" Target="http://www.sheboyganpress.com/story/news/2016/07/18/sheboygan-officer-involved-shooting/87240686/" TargetMode="External"/><Relationship Id="rId3443" Type="http://schemas.openxmlformats.org/officeDocument/2006/relationships/hyperlink" Target="http://www.kesq.com/news/officer-involved-shooting-in-desert-hot-springs/404165473" TargetMode="External"/><Relationship Id="rId3650" Type="http://schemas.openxmlformats.org/officeDocument/2006/relationships/hyperlink" Target="http://www.coloradoan.com/story/news/2017/06/09/1-dead-loveland-police-involved-shooting/383405001/" TargetMode="External"/><Relationship Id="rId4701" Type="http://schemas.openxmlformats.org/officeDocument/2006/relationships/hyperlink" Target="http://kfor.com/2018/03/28/police-investigating-reported-shooting-in-stillwater/" TargetMode="External"/><Relationship Id="rId571" Type="http://schemas.openxmlformats.org/officeDocument/2006/relationships/hyperlink" Target="http://homicide.latimes.com/post/dennis-hakeen-vasquez/" TargetMode="External"/><Relationship Id="rId2252" Type="http://schemas.openxmlformats.org/officeDocument/2006/relationships/hyperlink" Target="http://www.nbcdfw.com/news/local/Ennis-Police-Fatally-Shoot-Driver-During-Traffic-Stop-392404311.html" TargetMode="External"/><Relationship Id="rId3303" Type="http://schemas.openxmlformats.org/officeDocument/2006/relationships/hyperlink" Target="http://www.wsaz.com/content/news/WVSP-Person-dead-after-officer-involved-shooting-in-Braxton-County-444446453.html" TargetMode="External"/><Relationship Id="rId3510" Type="http://schemas.openxmlformats.org/officeDocument/2006/relationships/hyperlink" Target="http://www.kxii.com/content/news/Suspect-killed-by-officers-in-Love-County-shooting-441328723.html" TargetMode="External"/><Relationship Id="rId224" Type="http://schemas.openxmlformats.org/officeDocument/2006/relationships/hyperlink" Target="http://www.wkyt.com/wymt/home/headlines/Police-investigating-officer-involved-shooting-in-Perry-County-302391481.html" TargetMode="External"/><Relationship Id="rId431" Type="http://schemas.openxmlformats.org/officeDocument/2006/relationships/hyperlink" Target="http://kpel965.com/la-state-police-handling-shooting-involving-crowley-police-officers/" TargetMode="External"/><Relationship Id="rId1061" Type="http://schemas.openxmlformats.org/officeDocument/2006/relationships/hyperlink" Target="http://newyork.cbslocal.com/2015/05/29/lyndhurst-library-police-shooting/" TargetMode="External"/><Relationship Id="rId2112" Type="http://schemas.openxmlformats.org/officeDocument/2006/relationships/hyperlink" Target="http://www.clickondetroit.com/news/bank-robbery-suspect-shot-killed-by-police-in-detroit" TargetMode="External"/><Relationship Id="rId5268" Type="http://schemas.openxmlformats.org/officeDocument/2006/relationships/hyperlink" Target="http://www.mcall.com/news/police/mc-nws-south-whitehall-fatal-police-shooting-victim-20180730-story.html" TargetMode="External"/><Relationship Id="rId5475" Type="http://schemas.openxmlformats.org/officeDocument/2006/relationships/hyperlink" Target="https://www.fatalencounters.org/wp-content/uploads/2018/09/Jose-Alvarez.jpg" TargetMode="External"/><Relationship Id="rId5682" Type="http://schemas.openxmlformats.org/officeDocument/2006/relationships/hyperlink" Target="https://www.deseretnews.com/article/900041434/police-release-identity-of-man-killed-in-officer-involved-shooting.html" TargetMode="External"/><Relationship Id="rId1878" Type="http://schemas.openxmlformats.org/officeDocument/2006/relationships/hyperlink" Target="http://www.fatalencounters.org/wp-content/uploads/2013/10/mateen.jpg" TargetMode="External"/><Relationship Id="rId2929" Type="http://schemas.openxmlformats.org/officeDocument/2006/relationships/hyperlink" Target="http://www.chron.com/news/houston-texas/houston/article/Houstan-man-dies-after-police-Taser-11087687.php" TargetMode="External"/><Relationship Id="rId4077" Type="http://schemas.openxmlformats.org/officeDocument/2006/relationships/hyperlink" Target="http://www.wwltv.com/news/local/lafourche-terrebonne/man-shot-killed-during-standoff-in-terrebonne-parish-state-police-say/491066293" TargetMode="External"/><Relationship Id="rId4284" Type="http://schemas.openxmlformats.org/officeDocument/2006/relationships/hyperlink" Target="http://www.wibw.com/content/news/Family-identifies-man-killed-by-police-in-possible-swatting-prank-467131803.html" TargetMode="External"/><Relationship Id="rId4491" Type="http://schemas.openxmlformats.org/officeDocument/2006/relationships/hyperlink" Target="http://www.wftv.com/news/local/sheriff-man-shot-by-deputies-in-grant-valkaria-dies/696661410" TargetMode="External"/><Relationship Id="rId5128" Type="http://schemas.openxmlformats.org/officeDocument/2006/relationships/hyperlink" Target="https://www.newschannel5.com/news/man-killed-in-officer-involved-shooting-after-armed-robbery" TargetMode="External"/><Relationship Id="rId5335" Type="http://schemas.openxmlformats.org/officeDocument/2006/relationships/hyperlink" Target="https://www.news5cleveland.com/news/local-news/akron-canton-news/man-who-allegedly-shot-wife-killed-in-officer-involved-shooting-in-akron" TargetMode="External"/><Relationship Id="rId5542" Type="http://schemas.openxmlformats.org/officeDocument/2006/relationships/hyperlink" Target="https://www.khou.com/article/news/local/deputies-shoot-kill-suspect-while-serving-warrant-in-the-heights/285-599779605" TargetMode="External"/><Relationship Id="rId1738" Type="http://schemas.openxmlformats.org/officeDocument/2006/relationships/hyperlink" Target="http://www.startribune.com/large-police-presense-in-st-paul-neighborhood-where-shots-rang-out-early-monday/378615361/" TargetMode="External"/><Relationship Id="rId3093" Type="http://schemas.openxmlformats.org/officeDocument/2006/relationships/hyperlink" Target="http://sanfrancisco.cbslocal.com/2017/08/02/police-chase-fatal-shooting-suspect-richmond/" TargetMode="External"/><Relationship Id="rId4144" Type="http://schemas.openxmlformats.org/officeDocument/2006/relationships/hyperlink" Target="http://krqe.com/2017/11/25/state-police-investigate-officer-involved-shooting-in-penasco-new-mexico/" TargetMode="External"/><Relationship Id="rId4351" Type="http://schemas.openxmlformats.org/officeDocument/2006/relationships/hyperlink" Target="http://elkodaily.com/news/local/crime-and-courts/two-dead-in-spring-creek-shooting/article_42737c70-18fa-546d-ac08-525c7538860e.html" TargetMode="External"/><Relationship Id="rId5402" Type="http://schemas.openxmlformats.org/officeDocument/2006/relationships/hyperlink" Target="https://www.usnews.com/news/best-states/arizona/articles/2018-08-27/phoenix-police-say-officer-shot-suspect-who-pointed-gun" TargetMode="External"/><Relationship Id="rId1945" Type="http://schemas.openxmlformats.org/officeDocument/2006/relationships/hyperlink" Target="http://www.ajc.com/news/news/crime-law/cop-shot-and-killed-man-accused-of-breaking-into-a/nrmCS/" TargetMode="External"/><Relationship Id="rId3160" Type="http://schemas.openxmlformats.org/officeDocument/2006/relationships/hyperlink" Target="http://krqe.com/2017/05/26/state-police-investigating-officer-involved-shooting-in-san-rafael/" TargetMode="External"/><Relationship Id="rId4004" Type="http://schemas.openxmlformats.org/officeDocument/2006/relationships/hyperlink" Target="http://local15tv.com/news/local/baldwin-co-sheriffs-deputies-involved-in-shooting-investigation" TargetMode="External"/><Relationship Id="rId4211" Type="http://schemas.openxmlformats.org/officeDocument/2006/relationships/hyperlink" Target="http://www.cbs8.com/story/37034746/man-killed-in-officer-involved-shooting-in-point-loma" TargetMode="External"/><Relationship Id="rId1805" Type="http://schemas.openxmlformats.org/officeDocument/2006/relationships/hyperlink" Target="http://www.azcentral.com/story/news/local/arizona/2016/05/23/flagstaff-police-fatally-shoot-man-who-brandished-gun-near-nau/84796144/" TargetMode="External"/><Relationship Id="rId3020" Type="http://schemas.openxmlformats.org/officeDocument/2006/relationships/hyperlink" Target="http://www.whio.com/news/local/suspect-shot-englewood-officer-died-multiple-gunshot-wounds/tzxNLkzR6txCkXFQBmykUO/" TargetMode="External"/><Relationship Id="rId3977" Type="http://schemas.openxmlformats.org/officeDocument/2006/relationships/hyperlink" Target="http://www.fatalencounters.org/wp-content/uploads/2013/10/Dewboy-Lister.jpg" TargetMode="External"/><Relationship Id="rId898" Type="http://schemas.openxmlformats.org/officeDocument/2006/relationships/hyperlink" Target="http://www.wfaa.com/story/news/crime/2015/09/05/parker-county-shooting-suspect-springtown/71796330/" TargetMode="External"/><Relationship Id="rId2579" Type="http://schemas.openxmlformats.org/officeDocument/2006/relationships/hyperlink" Target="http://www.kansas.com/news/local/crime/article120423998.html" TargetMode="External"/><Relationship Id="rId2786" Type="http://schemas.openxmlformats.org/officeDocument/2006/relationships/hyperlink" Target="http://www.kansas.com/news/local/crime/article169913982.html" TargetMode="External"/><Relationship Id="rId2993" Type="http://schemas.openxmlformats.org/officeDocument/2006/relationships/hyperlink" Target="http://www.fatalencounters.org/wp-content/uploads/2013/10/Jean-R.-Valescot.png" TargetMode="External"/><Relationship Id="rId3837" Type="http://schemas.openxmlformats.org/officeDocument/2006/relationships/hyperlink" Target="http://www.wcnc.com/news/crime/suspect-killed-by-shelby-officer-police-say/415355405" TargetMode="External"/><Relationship Id="rId5192" Type="http://schemas.openxmlformats.org/officeDocument/2006/relationships/hyperlink" Target="https://chicago.suntimes.com/news/cpd-releases-body-cam-footage-of-fatal-officer-involved-shooting-in-south-shore/" TargetMode="External"/><Relationship Id="rId758" Type="http://schemas.openxmlformats.org/officeDocument/2006/relationships/hyperlink" Target="http://www.wxii12.com/news/stabbing-standoff-reported-in-stokes-co/34345684" TargetMode="External"/><Relationship Id="rId965" Type="http://schemas.openxmlformats.org/officeDocument/2006/relationships/hyperlink" Target="http://www.nola.com/crime/index.ssf/2015/10/man_fatally_shot_by_st_tammany.html" TargetMode="External"/><Relationship Id="rId1388" Type="http://schemas.openxmlformats.org/officeDocument/2006/relationships/hyperlink" Target="http://fox40.com/2016/01/19/police-home-intruder-dead-after-physical-altercation-with-stockton-officers/" TargetMode="External"/><Relationship Id="rId1595" Type="http://schemas.openxmlformats.org/officeDocument/2006/relationships/hyperlink" Target="http://wnyt.com/news/troy-police-traffic-stop-officer-pinned-by-car-suspect-shot/4109350/" TargetMode="External"/><Relationship Id="rId2439" Type="http://schemas.openxmlformats.org/officeDocument/2006/relationships/hyperlink" Target="http://wspa.com/2016/11/08/nude-irrational-driver-dies-after-tasing-deputies-say/" TargetMode="External"/><Relationship Id="rId2646" Type="http://schemas.openxmlformats.org/officeDocument/2006/relationships/hyperlink" Target="http://www.fatalencounters.org/wp-content/uploads/2013/10/Sharon-Mitterling.jpg" TargetMode="External"/><Relationship Id="rId2853" Type="http://schemas.openxmlformats.org/officeDocument/2006/relationships/hyperlink" Target="http://www.theindychannel.com/news/crime/police-shoot-kill-person-on-indianapolis-west-side" TargetMode="External"/><Relationship Id="rId3904" Type="http://schemas.openxmlformats.org/officeDocument/2006/relationships/hyperlink" Target="http://www.wtvm.com/story/34394591/gbi-investigating-after-lagrange-man-dies-while-in-custody" TargetMode="External"/><Relationship Id="rId5052" Type="http://schemas.openxmlformats.org/officeDocument/2006/relationships/hyperlink" Target="http://komonews.com/news/local/police-investigating-officer-involved-shooting-in-kirkland" TargetMode="External"/><Relationship Id="rId94" Type="http://schemas.openxmlformats.org/officeDocument/2006/relationships/hyperlink" Target="http://www.portlandmercury.com/images/blogimages/2015/06/29/1435620050-screen_shot_2015-06-29_at_4.20.07_pm.png" TargetMode="External"/><Relationship Id="rId618" Type="http://schemas.openxmlformats.org/officeDocument/2006/relationships/hyperlink" Target="http://www.killedbypolice.net/victims/150976.jpg" TargetMode="External"/><Relationship Id="rId825" Type="http://schemas.openxmlformats.org/officeDocument/2006/relationships/hyperlink" Target="http://www.kob.com/article/stories/s3879034.shtml" TargetMode="External"/><Relationship Id="rId1248" Type="http://schemas.openxmlformats.org/officeDocument/2006/relationships/hyperlink" Target="http://www.sfgate.com/news/article/Man-shot-dead-by-deputies-in-San-Leandro-gun-6527763.php" TargetMode="External"/><Relationship Id="rId1455" Type="http://schemas.openxmlformats.org/officeDocument/2006/relationships/hyperlink" Target="http://wjhl.com/2016/02/19/shooting-reported-in-elizabethton-multiple-agencies-responding/" TargetMode="External"/><Relationship Id="rId1662" Type="http://schemas.openxmlformats.org/officeDocument/2006/relationships/hyperlink" Target="http://www.kktv.com/home/headlines/1-Injured-In-Officer-Involved-Shooting-373341071.html" TargetMode="External"/><Relationship Id="rId2506" Type="http://schemas.openxmlformats.org/officeDocument/2006/relationships/hyperlink" Target="http://www.fatalencounters.org/wp-content/uploads/2013/10/Adame.jpg" TargetMode="External"/><Relationship Id="rId5869" Type="http://schemas.openxmlformats.org/officeDocument/2006/relationships/hyperlink" Target="https://www.azcentral.com/story/news/local/phoenix-breaking/2018/12/20/man-fatally-shot-phoenix-police-camelback-road-identified/2380387002/" TargetMode="External"/><Relationship Id="rId1108" Type="http://schemas.openxmlformats.org/officeDocument/2006/relationships/hyperlink" Target="http://www.killedbypolice.net/victims/150292.jpg" TargetMode="External"/><Relationship Id="rId1315" Type="http://schemas.openxmlformats.org/officeDocument/2006/relationships/hyperlink" Target="http://stmedia.startribune.com/images/1birk021216.jpg" TargetMode="External"/><Relationship Id="rId2713" Type="http://schemas.openxmlformats.org/officeDocument/2006/relationships/hyperlink" Target="http://www.valleynewslive.com/home/headlines/Man-Dead-in-Otter-Tail-Police-Chase-286635971.html" TargetMode="External"/><Relationship Id="rId2920" Type="http://schemas.openxmlformats.org/officeDocument/2006/relationships/hyperlink" Target="http://www.fatalencounters.org/wp-content/uploads/2013/10/Hakim-McNair.jpg" TargetMode="External"/><Relationship Id="rId4678" Type="http://schemas.openxmlformats.org/officeDocument/2006/relationships/hyperlink" Target="http://abc7chicago.com/police-1-suspect-dead-2-officers-injured-in-aurora-shootout/3249097/" TargetMode="External"/><Relationship Id="rId1522" Type="http://schemas.openxmlformats.org/officeDocument/2006/relationships/hyperlink" Target="http://pbs.twimg.com/media/Cbtnol9UcAArqof.jpg" TargetMode="External"/><Relationship Id="rId4885" Type="http://schemas.openxmlformats.org/officeDocument/2006/relationships/hyperlink" Target="http://www.koco.com/article/man-shot-killed-after-pursuit-ends-in-crash-in-seminole-county-officials-say/20198346" TargetMode="External"/><Relationship Id="rId5729" Type="http://schemas.openxmlformats.org/officeDocument/2006/relationships/hyperlink" Target="http://www.magnoliareporter.com/news_and_business/local_news/article_1102981c-ef3b-11e8-83ce-f350f99fe97a.html" TargetMode="External"/><Relationship Id="rId21" Type="http://schemas.openxmlformats.org/officeDocument/2006/relationships/hyperlink" Target="http://media.graytvinc.com/images/Mark+Perkins.jpg" TargetMode="External"/><Relationship Id="rId2089" Type="http://schemas.openxmlformats.org/officeDocument/2006/relationships/hyperlink" Target="http://www.fatalencounters.org/wp-content/uploads/2013/10/Casey.jpg" TargetMode="External"/><Relationship Id="rId3487" Type="http://schemas.openxmlformats.org/officeDocument/2006/relationships/hyperlink" Target="http://www.star-telegram.com/news/local/community/northeast-tarrant/article170160702.html" TargetMode="External"/><Relationship Id="rId3694" Type="http://schemas.openxmlformats.org/officeDocument/2006/relationships/hyperlink" Target="http://www.nbcwashington.com/news/local/One-Shot-Officer-Injured-in-Arlington-422840974.html" TargetMode="External"/><Relationship Id="rId4538" Type="http://schemas.openxmlformats.org/officeDocument/2006/relationships/hyperlink" Target="http://www.wfaa.com/news/incident-reported-in-brandywine-police-say/521649112" TargetMode="External"/><Relationship Id="rId4745" Type="http://schemas.openxmlformats.org/officeDocument/2006/relationships/hyperlink" Target="http://q13fox.com/2018/04/05/standoff-house-in-federal-way-torn-up-but-missing-cat-named-puppy-is-found-safe/" TargetMode="External"/><Relationship Id="rId4952" Type="http://schemas.openxmlformats.org/officeDocument/2006/relationships/hyperlink" Target="http://www.kesq.com/news/2-dead-following-joshua-tree-shooting/745038009" TargetMode="External"/><Relationship Id="rId2296" Type="http://schemas.openxmlformats.org/officeDocument/2006/relationships/hyperlink" Target="http://www.dailycamera.com/news/boulder/ci_30437066" TargetMode="External"/><Relationship Id="rId3347" Type="http://schemas.openxmlformats.org/officeDocument/2006/relationships/hyperlink" Target="http://www.nbclosangeles.com/news/local/Pacoima-officer-shooting-434651253.html" TargetMode="External"/><Relationship Id="rId3554" Type="http://schemas.openxmlformats.org/officeDocument/2006/relationships/hyperlink" Target="http://www.fatalencounters.org/wp-content/uploads/2013/10/Jerrod-Kershaw.png" TargetMode="External"/><Relationship Id="rId3761" Type="http://schemas.openxmlformats.org/officeDocument/2006/relationships/hyperlink" Target="http://www.weau.com/content/news/Eau-Claire-Police-on-scene-of-death-investigation-418726703.html" TargetMode="External"/><Relationship Id="rId4605" Type="http://schemas.openxmlformats.org/officeDocument/2006/relationships/hyperlink" Target="http://www.fatalencounters.org/wp-content/uploads/2018/03/LouisRisinger.jpg" TargetMode="External"/><Relationship Id="rId4812" Type="http://schemas.openxmlformats.org/officeDocument/2006/relationships/hyperlink" Target="http://www.nj.com/cumberland/index.ssf/2018/04/murder_suspect_chased_shot_and_killed_by_police.html" TargetMode="External"/><Relationship Id="rId268" Type="http://schemas.openxmlformats.org/officeDocument/2006/relationships/hyperlink" Target="http://wreg.com/2015/04/15/man-wielding-machete-is-shot-and-killed-by-jonesboro-patrolman/" TargetMode="External"/><Relationship Id="rId475" Type="http://schemas.openxmlformats.org/officeDocument/2006/relationships/hyperlink" Target="http://www.expressnews.com/news/local/article/Officer-shoots-kills-woman-who-police-said-5490353.php" TargetMode="External"/><Relationship Id="rId682" Type="http://schemas.openxmlformats.org/officeDocument/2006/relationships/hyperlink" Target="http://www.killedbypolice.net/victims/151025.jpg" TargetMode="External"/><Relationship Id="rId2156" Type="http://schemas.openxmlformats.org/officeDocument/2006/relationships/hyperlink" Target="http://www.fatalencounters.org/wp-content/uploads/2013/10/Sylville_Smith.jpg" TargetMode="External"/><Relationship Id="rId2363" Type="http://schemas.openxmlformats.org/officeDocument/2006/relationships/hyperlink" Target="http://www.pe.com/articles/fatally-816599-sustained-officer.html" TargetMode="External"/><Relationship Id="rId2570" Type="http://schemas.openxmlformats.org/officeDocument/2006/relationships/hyperlink" Target="http://www.fatalencounters.org/wp-content/uploads/2013/10/Scott-MacIntosh.jpg" TargetMode="External"/><Relationship Id="rId3207" Type="http://schemas.openxmlformats.org/officeDocument/2006/relationships/hyperlink" Target="http://www.fatalencounters.org/wp-content/uploads/2013/10/Jose-Olivares.png" TargetMode="External"/><Relationship Id="rId3414" Type="http://schemas.openxmlformats.org/officeDocument/2006/relationships/hyperlink" Target="http://cw39.com/2017/04/29/man-dies-following-altercation-with-deputies-in-galveston-county/" TargetMode="External"/><Relationship Id="rId3621" Type="http://schemas.openxmlformats.org/officeDocument/2006/relationships/hyperlink" Target="http://kval.com/news/local/police-presence-in-florence" TargetMode="External"/><Relationship Id="rId128" Type="http://schemas.openxmlformats.org/officeDocument/2006/relationships/hyperlink" Target="http://media.cmgdigital.com/shared/img/photos/2015/06/15/08/8a/Zane_Terryn.jpg" TargetMode="External"/><Relationship Id="rId335" Type="http://schemas.openxmlformats.org/officeDocument/2006/relationships/hyperlink" Target="http://www.19actionnews.com/story/27709268/bedford-resident-shot-and-killed-during-confrontation-with-police" TargetMode="External"/><Relationship Id="rId542" Type="http://schemas.openxmlformats.org/officeDocument/2006/relationships/hyperlink" Target="http://www.nwfdailynews.com/local/suspect-killed-officers-shot-in-crestview-incident-1.257150" TargetMode="External"/><Relationship Id="rId1172" Type="http://schemas.openxmlformats.org/officeDocument/2006/relationships/hyperlink" Target="http://www.homefacts.com/images/offenders/michigan/thumb/2013445.jpg" TargetMode="External"/><Relationship Id="rId2016" Type="http://schemas.openxmlformats.org/officeDocument/2006/relationships/hyperlink" Target="http://www.newsweek.com/alva-braziel-what-we-know-houston-police-shooting-479210" TargetMode="External"/><Relationship Id="rId2223" Type="http://schemas.openxmlformats.org/officeDocument/2006/relationships/hyperlink" Target="http://www.sbsun.com/general-news/20160829/san-bernardino-police-fatally-shoot-man-who-they-say-stabbed-his-wife" TargetMode="External"/><Relationship Id="rId2430" Type="http://schemas.openxmlformats.org/officeDocument/2006/relationships/hyperlink" Target="http://www.wbko.com/content/news/Bowling-Green-man-dead-after-officer-involved-shooting-in-Butler-County-400165321.html" TargetMode="External"/><Relationship Id="rId5379" Type="http://schemas.openxmlformats.org/officeDocument/2006/relationships/hyperlink" Target="https://www.fatalencounters.org/wp-content/uploads/2018/08/JamesCLay.jpg" TargetMode="External"/><Relationship Id="rId5586" Type="http://schemas.openxmlformats.org/officeDocument/2006/relationships/hyperlink" Target="https://weartv.com/news/local/some-residents-getting-desperate-and-turning-to-looting" TargetMode="External"/><Relationship Id="rId5793" Type="http://schemas.openxmlformats.org/officeDocument/2006/relationships/hyperlink" Target="https://www.dallasnews.com/news/crime/2018/12/02/man-dead-after-police-say-shot-woman-dallas-led-officers-chase-kaufman-county" TargetMode="External"/><Relationship Id="rId402" Type="http://schemas.openxmlformats.org/officeDocument/2006/relationships/hyperlink" Target="http://www.houstontx.gov/police/nr/2014/oct/nr141001-3.htm" TargetMode="External"/><Relationship Id="rId1032" Type="http://schemas.openxmlformats.org/officeDocument/2006/relationships/hyperlink" Target="http://www.post-gazette.com/local/city/2015/06/22/Shooting-incident-blocks-traffic-on-Route-51-near-Bausman-pittsburgh/stories/201506220143" TargetMode="External"/><Relationship Id="rId4188" Type="http://schemas.openxmlformats.org/officeDocument/2006/relationships/hyperlink" Target="http://www.fatalencounters.org/wp-content/uploads/2013/10/Jean-Pedro-Pierre.jpg" TargetMode="External"/><Relationship Id="rId4395" Type="http://schemas.openxmlformats.org/officeDocument/2006/relationships/hyperlink" Target="https://www.kshb.com/news/local-news/one-dead-after-officer-involved-shooting-in-overland-park" TargetMode="External"/><Relationship Id="rId5239" Type="http://schemas.openxmlformats.org/officeDocument/2006/relationships/hyperlink" Target="https://www.kgw.com/article/news/man-shot-dead-by-police-in-seaside-was-waving-two-pistols-da-says/283-577083959" TargetMode="External"/><Relationship Id="rId5446" Type="http://schemas.openxmlformats.org/officeDocument/2006/relationships/hyperlink" Target="https://www.goskagit.com/scnews/news/breaking-man-dies-in-officer-involved-shooting-in-stanwood/article_cd4d9674-b454-11e8-b29d-af874887c322.html" TargetMode="External"/><Relationship Id="rId1989" Type="http://schemas.openxmlformats.org/officeDocument/2006/relationships/hyperlink" Target="http://www.fatalencounters.org/wp-content/uploads/2013/10/Delrawn.jpg" TargetMode="External"/><Relationship Id="rId4048" Type="http://schemas.openxmlformats.org/officeDocument/2006/relationships/hyperlink" Target="http://www.fatalencounters.org/wp-content/uploads/2013/10/Augustus-Crawford.jpg" TargetMode="External"/><Relationship Id="rId4255" Type="http://schemas.openxmlformats.org/officeDocument/2006/relationships/hyperlink" Target="https://www.duluthnewstribune.com/news/crime-and-courts/4378238-one-person-dead-deputy-wounded-gilbert-shooting" TargetMode="External"/><Relationship Id="rId5306" Type="http://schemas.openxmlformats.org/officeDocument/2006/relationships/hyperlink" Target="https://cbs12.com/news/local/fatal-officer-involved-shooting-in-delray-beach" TargetMode="External"/><Relationship Id="rId5653" Type="http://schemas.openxmlformats.org/officeDocument/2006/relationships/hyperlink" Target="https://www.news4jax.com/news/police-involved-shooting-sends-1-to-hospital" TargetMode="External"/><Relationship Id="rId5860" Type="http://schemas.openxmlformats.org/officeDocument/2006/relationships/hyperlink" Target="https://www.azcentral.com/story/news/local/mesa-breaking/2018/12/16/maricopa-county-sheriffs-office-mcso-investigating-mesa-shooting-involving-deputies/2330825002/" TargetMode="External"/><Relationship Id="rId1849" Type="http://schemas.openxmlformats.org/officeDocument/2006/relationships/hyperlink" Target="http://www.ksfy.com/content/news/Man-shot-by-tribal-police-officer-in-emergency-room-dies-383111841.html" TargetMode="External"/><Relationship Id="rId3064" Type="http://schemas.openxmlformats.org/officeDocument/2006/relationships/hyperlink" Target="http://sanfrancisco.cbslocal.com/2017/09/18/san-jose-police-officer-involved-shooting-unarmed/" TargetMode="External"/><Relationship Id="rId4462" Type="http://schemas.openxmlformats.org/officeDocument/2006/relationships/hyperlink" Target="http://www.dispatch.com/news/20180201/person-fatally-shot-by-deputy-in-pike-county" TargetMode="External"/><Relationship Id="rId5513" Type="http://schemas.openxmlformats.org/officeDocument/2006/relationships/hyperlink" Target="https://www.fatalencounters.org/wp-content/uploads/2018/10/AllanTravers.jpeg" TargetMode="External"/><Relationship Id="rId5720" Type="http://schemas.openxmlformats.org/officeDocument/2006/relationships/hyperlink" Target="https://www.click2houston.com/news/texas-dps-fatally-shoots-suspect-in-attempted-robbery-at-nw-houston-wingstop" TargetMode="External"/><Relationship Id="rId192" Type="http://schemas.openxmlformats.org/officeDocument/2006/relationships/hyperlink" Target="http://www.kpho.com/story/29143797/suspect-dead-following-police-shooting-in-eagar-ariz" TargetMode="External"/><Relationship Id="rId1709" Type="http://schemas.openxmlformats.org/officeDocument/2006/relationships/hyperlink" Target="https://cbsdallas.files.wordpress.com/2016/03/dad-mciver.jpg?w=640&amp;h=360&amp;crop=1" TargetMode="External"/><Relationship Id="rId1916" Type="http://schemas.openxmlformats.org/officeDocument/2006/relationships/hyperlink" Target="http://www.syracuse.com/news/index.ssf/2016/06/syracuse_shooting_victim_pregnant_fiancee_hit_by_bullets_family_seeks_answers.html" TargetMode="External"/><Relationship Id="rId3271" Type="http://schemas.openxmlformats.org/officeDocument/2006/relationships/hyperlink" Target="http://www.nbcnewyork.com/news/local/NYC-Police-Involved-Shooting-Prospect-Heights-Man-Critical-Gun-Recovered-409623155.html" TargetMode="External"/><Relationship Id="rId4115" Type="http://schemas.openxmlformats.org/officeDocument/2006/relationships/hyperlink" Target="http://lompocrecord.com/news/local/identities-released-in-lompoc-homicide-officer-involved-shooting/article_b383a982-cb7a-5a09-b6ed-eee83b503d01.html" TargetMode="External"/><Relationship Id="rId4322" Type="http://schemas.openxmlformats.org/officeDocument/2006/relationships/hyperlink" Target="http://www.news-leader.com/story/news/breaking-news/2018/01/05/police-respond-shooting-north-national-avenue/1008291001/" TargetMode="External"/><Relationship Id="rId2080" Type="http://schemas.openxmlformats.org/officeDocument/2006/relationships/hyperlink" Target="http://abc7.com/news/deputies-search-for-suspect-in-compton-after-deputy-involved-shooting/1446712/" TargetMode="External"/><Relationship Id="rId3131" Type="http://schemas.openxmlformats.org/officeDocument/2006/relationships/hyperlink" Target="http://www.fatalencounters.org/wp-content/uploads/2013/10/ArmandoGarcia.png" TargetMode="External"/><Relationship Id="rId2897" Type="http://schemas.openxmlformats.org/officeDocument/2006/relationships/hyperlink" Target="http://www.news4jax.com/news/local/jacksonville/swat-called-to-sandalwood-area" TargetMode="External"/><Relationship Id="rId3948" Type="http://schemas.openxmlformats.org/officeDocument/2006/relationships/hyperlink" Target="http://www.fatalencounters.org/wp-content/uploads/2013/10/Sean-Hake.jpg" TargetMode="External"/><Relationship Id="rId5096" Type="http://schemas.openxmlformats.org/officeDocument/2006/relationships/hyperlink" Target="https://www.khon2.com/news/local-news/man-shot-killed-during-standoff-with-police-on-oahu-s-north-shore/1258707961" TargetMode="External"/><Relationship Id="rId869" Type="http://schemas.openxmlformats.org/officeDocument/2006/relationships/hyperlink" Target="http://www.dailybulletin.com/general-news/20150821/ontario-police-identify-teen-killed-in-officer-involved-shooting" TargetMode="External"/><Relationship Id="rId1499" Type="http://schemas.openxmlformats.org/officeDocument/2006/relationships/hyperlink" Target="http://www.brownsvilleherald.com/news/texas/article_d301d166-9ac2-5879-be56-ecfb145e4235.html" TargetMode="External"/><Relationship Id="rId5163" Type="http://schemas.openxmlformats.org/officeDocument/2006/relationships/hyperlink" Target="https://www.kansascity.com/news/local/crime/article214420459.html" TargetMode="External"/><Relationship Id="rId5370" Type="http://schemas.openxmlformats.org/officeDocument/2006/relationships/hyperlink" Target="https://www.nbcphiladelphia.com/news/local/Police-Involved-Shooting-Officer-Injured-Tacony-Northeast-Philadelphia--491293001.html" TargetMode="External"/><Relationship Id="rId729" Type="http://schemas.openxmlformats.org/officeDocument/2006/relationships/hyperlink" Target="http://www.jacksonsun.com/story/news/crime/2015/11/14/tbi-investigating-officer-involved-shooting-trenton/75775108/" TargetMode="External"/><Relationship Id="rId1359" Type="http://schemas.openxmlformats.org/officeDocument/2006/relationships/hyperlink" Target="http://local12.com/news/local/cpd-outline-events-leading-up-to-deadly-officer-involved-shooting" TargetMode="External"/><Relationship Id="rId2757" Type="http://schemas.openxmlformats.org/officeDocument/2006/relationships/hyperlink" Target="http://www.fatalencounters.org/wp-content/uploads/2013/10/Cassandra-Marie-Braun.jpg" TargetMode="External"/><Relationship Id="rId2964" Type="http://schemas.openxmlformats.org/officeDocument/2006/relationships/hyperlink" Target="http://www.fatalencounters.org/wp-content/uploads/2013/10/Rashad-Daquan-Opher.jpg" TargetMode="External"/><Relationship Id="rId3808" Type="http://schemas.openxmlformats.org/officeDocument/2006/relationships/hyperlink" Target="http://www.wftv.com/news/local/shotgun-wielding-man-dead-in-volusia-county-deputy-involved-shooting-sheriff-office-says/503409399" TargetMode="External"/><Relationship Id="rId5023" Type="http://schemas.openxmlformats.org/officeDocument/2006/relationships/hyperlink" Target="https://www.abqjournal.com/1181901/bcso-deputies-involved-in-shooting-in-se-albuquerque.html" TargetMode="External"/><Relationship Id="rId5230" Type="http://schemas.openxmlformats.org/officeDocument/2006/relationships/hyperlink" Target="http://www.azfamily.com/story/38700298/breaking-deputies-involved-in-shooting-at-casino-del-sol" TargetMode="External"/><Relationship Id="rId936" Type="http://schemas.openxmlformats.org/officeDocument/2006/relationships/hyperlink" Target="http://www.kvoa.com/story/30178157/shootout-behind-a-sierra-vista-church-leaves-one-man-dead" TargetMode="External"/><Relationship Id="rId1219" Type="http://schemas.openxmlformats.org/officeDocument/2006/relationships/hyperlink" Target="http://www.stltoday.com/news/local/crime-and-courts/fires-set-off-police-confront-crowds-hours-after-st-louis/article_9eae9155-9f8e-5296-b836-45326918fda3.html" TargetMode="External"/><Relationship Id="rId1566" Type="http://schemas.openxmlformats.org/officeDocument/2006/relationships/hyperlink" Target="http://www.farmvilleherald.com/wp-content/uploads/2016/02/DSC_1171-e1455497533904-681x1024.jpg" TargetMode="External"/><Relationship Id="rId1773" Type="http://schemas.openxmlformats.org/officeDocument/2006/relationships/hyperlink" Target="http://www.fatalencounters.org/wp-content/uploads/2013/10/Jeremy-Thompson.jpg" TargetMode="External"/><Relationship Id="rId1980" Type="http://schemas.openxmlformats.org/officeDocument/2006/relationships/hyperlink" Target="https://mgtvwspa.files.wordpress.com/2016/07/jai-williams-web.jpg?w=338&amp;h=450" TargetMode="External"/><Relationship Id="rId2617" Type="http://schemas.openxmlformats.org/officeDocument/2006/relationships/hyperlink" Target="http://www.tampabay.com/projects/2017/investigations/florida-police-shootings/database/968/" TargetMode="External"/><Relationship Id="rId2824" Type="http://schemas.openxmlformats.org/officeDocument/2006/relationships/hyperlink" Target="http://www.nbc26.com/news/dci-investigating-an-officer-involved-shooting-in-oshkosh" TargetMode="External"/><Relationship Id="rId65" Type="http://schemas.openxmlformats.org/officeDocument/2006/relationships/hyperlink" Target="http://www.cachevalleydaily.com/news/local/article_95847b98-36af-11e5-a21d-5381b6067a1e.html" TargetMode="External"/><Relationship Id="rId1426" Type="http://schemas.openxmlformats.org/officeDocument/2006/relationships/hyperlink" Target="http://bigislandnow.com/2016/02/05/hpd-identifies-wanted-man-killed-in-officer-involved-shooting/" TargetMode="External"/><Relationship Id="rId1633" Type="http://schemas.openxmlformats.org/officeDocument/2006/relationships/hyperlink" Target="http://www.fatalencounters.org/wp-content/uploads/2013/10/OrlandoCollinscopy.jpg" TargetMode="External"/><Relationship Id="rId1840" Type="http://schemas.openxmlformats.org/officeDocument/2006/relationships/hyperlink" Target="http://www.fatalencounters.org/wp-content/uploads/2013/10/MichaelJohnson.jpg" TargetMode="External"/><Relationship Id="rId4789" Type="http://schemas.openxmlformats.org/officeDocument/2006/relationships/hyperlink" Target="http://www.wgrz.com/article/news/local/suspect-dead-in-officer-involved-shooting-in-genesee-county/71-537533844" TargetMode="External"/><Relationship Id="rId4996" Type="http://schemas.openxmlformats.org/officeDocument/2006/relationships/hyperlink" Target="https://www.wsoctv.com/news/local/pedestrian-injured-when-struck-by-police-officer/760515021" TargetMode="External"/><Relationship Id="rId1700" Type="http://schemas.openxmlformats.org/officeDocument/2006/relationships/hyperlink" Target="http://www.fatalencounters.org/wp-content/uploads/2013/10/edward-gorinski.jpg" TargetMode="External"/><Relationship Id="rId3598" Type="http://schemas.openxmlformats.org/officeDocument/2006/relationships/hyperlink" Target="http://www.wsoctv.com/news/local/pedestrian-fatally-hit-by-on-duty-officer-in-uptown/553373840" TargetMode="External"/><Relationship Id="rId4649" Type="http://schemas.openxmlformats.org/officeDocument/2006/relationships/hyperlink" Target="http://www.fatalencounters.org/wp-content/uploads/2018/03/Bobby-Lovin.jpg" TargetMode="External"/><Relationship Id="rId4856" Type="http://schemas.openxmlformats.org/officeDocument/2006/relationships/hyperlink" Target="https://www.ajc.com/news/crime--law/woman-dies-after-officer-involved-shooting-johns-creek/XLNOHy21kHFHb25CXozk3I/" TargetMode="External"/><Relationship Id="rId5907" Type="http://schemas.openxmlformats.org/officeDocument/2006/relationships/hyperlink" Target="https://www.wfla.com/news/pinellas-county/man-shot-killed-after-opening-fire-on-clearwater-officers-during-domestic-call/1674973826" TargetMode="External"/><Relationship Id="rId3458" Type="http://schemas.openxmlformats.org/officeDocument/2006/relationships/hyperlink" Target="http://www.daily-times.com/story/news/crime/2017/02/10/fbi-investigating-officer-involved-shooting/97744996/" TargetMode="External"/><Relationship Id="rId3665" Type="http://schemas.openxmlformats.org/officeDocument/2006/relationships/hyperlink" Target="http://jacksonville.com/news/public-safety/2017-06-05/nassau-county-reports-second-fatal-deputy-involved-shooting-three-days" TargetMode="External"/><Relationship Id="rId3872" Type="http://schemas.openxmlformats.org/officeDocument/2006/relationships/hyperlink" Target="http://www.fatalencounters.org/wp-content/uploads/2013/10/William-Young-Jr.png" TargetMode="External"/><Relationship Id="rId4509" Type="http://schemas.openxmlformats.org/officeDocument/2006/relationships/hyperlink" Target="http://kron4.com/2018/02/14/1-shot-killed-during-struggle-with-vallejo-police-officer/" TargetMode="External"/><Relationship Id="rId4716" Type="http://schemas.openxmlformats.org/officeDocument/2006/relationships/hyperlink" Target="http://www.fatalencounters.org/wp-content/uploads/2018/04/EdwardMcCrae.jpg" TargetMode="External"/><Relationship Id="rId379" Type="http://schemas.openxmlformats.org/officeDocument/2006/relationships/hyperlink" Target="http://www.nj.com/middlesex/index.ssf/2014/11/middlesex_county_death_jail_inmate_family_wait_for_answers.html" TargetMode="External"/><Relationship Id="rId586" Type="http://schemas.openxmlformats.org/officeDocument/2006/relationships/hyperlink" Target="http://newsok.com/family-member-identifies-man-shot-by-oklahoma-city-police/article/3861642" TargetMode="External"/><Relationship Id="rId793" Type="http://schemas.openxmlformats.org/officeDocument/2006/relationships/hyperlink" Target="http://www.reviewjournal.com/sites/default/files/styles/large/public/field/media/1003395444%20OISBRIEFING_0815.jpg?itok=K0Dq-QFt" TargetMode="External"/><Relationship Id="rId2267" Type="http://schemas.openxmlformats.org/officeDocument/2006/relationships/hyperlink" Target="http://www.walb.com/story/33035760/officer-stabbed-suspect-dies-after-being-shot" TargetMode="External"/><Relationship Id="rId2474" Type="http://schemas.openxmlformats.org/officeDocument/2006/relationships/hyperlink" Target="http://ktla.com/2016/11/20/suspect-wanted-for-allegedly-ramming-car-into-another-vehicle-on-91-freeway-fatally-shot-by-anaheim-police-no-officers-injured/" TargetMode="External"/><Relationship Id="rId2681" Type="http://schemas.openxmlformats.org/officeDocument/2006/relationships/hyperlink" Target="http://www.fatalencounters.org/wp-content/uploads/2013/10/RaymondJamesSalaiz.jpg" TargetMode="External"/><Relationship Id="rId3318" Type="http://schemas.openxmlformats.org/officeDocument/2006/relationships/hyperlink" Target="http://www.azcentral.com/story/news/local/phoenix-breaking/2017/08/17/phoenix-police-shooting-injure-suspect/576002001/" TargetMode="External"/><Relationship Id="rId3525" Type="http://schemas.openxmlformats.org/officeDocument/2006/relationships/hyperlink" Target="http://ksnt.com/2017/08/08/1-man-dead-after-officer-involved-shooting-in-junction-city/" TargetMode="External"/><Relationship Id="rId4923" Type="http://schemas.openxmlformats.org/officeDocument/2006/relationships/hyperlink" Target="https://www.11alive.com/article/news/one-dead-in-officer-involved-shooting-in-forest-park/551684845" TargetMode="External"/><Relationship Id="rId239" Type="http://schemas.openxmlformats.org/officeDocument/2006/relationships/hyperlink" Target="http://www.mansfieldnewsjournal.com/story/news/local/2015/04/27/mansfield-police-scene-standoff/26457727/" TargetMode="External"/><Relationship Id="rId446" Type="http://schemas.openxmlformats.org/officeDocument/2006/relationships/hyperlink" Target="http://www.citizen-times.com/story/news/crime/2014/07/14/hendersonville-police-shoot-kill-suspect/12640863/" TargetMode="External"/><Relationship Id="rId653" Type="http://schemas.openxmlformats.org/officeDocument/2006/relationships/hyperlink" Target="http://www.killedbypolice.net/victims/150913.jpg" TargetMode="External"/><Relationship Id="rId1076" Type="http://schemas.openxmlformats.org/officeDocument/2006/relationships/hyperlink" Target="http://www.wfaa.com/story/news/crime/2015/05/11/fort-worth-police-report-officer-involved-shooting/27141917/" TargetMode="External"/><Relationship Id="rId1283" Type="http://schemas.openxmlformats.org/officeDocument/2006/relationships/hyperlink" Target="http://www.fatalencounters.org/wp-content/uploads/2013/10/Tenbrink.jpg" TargetMode="External"/><Relationship Id="rId1490" Type="http://schemas.openxmlformats.org/officeDocument/2006/relationships/hyperlink" Target="http://ktla.com/2016/03/06/police-shoot-kill-man-who-opened-fire-on-them-in-south-gate-sheriffs-department/" TargetMode="External"/><Relationship Id="rId2127" Type="http://schemas.openxmlformats.org/officeDocument/2006/relationships/hyperlink" Target="http://www.sacbee.com/news/local/crime/article94537432.html" TargetMode="External"/><Relationship Id="rId2334" Type="http://schemas.openxmlformats.org/officeDocument/2006/relationships/hyperlink" Target="http://www.oregonlive.com/pacific-northwest-news/index.ssf/2016/10/post_244.html" TargetMode="External"/><Relationship Id="rId3732" Type="http://schemas.openxmlformats.org/officeDocument/2006/relationships/hyperlink" Target="http://www.fatalencounters.org/wp-content/uploads/2013/10/JasonChristian.jpg" TargetMode="External"/><Relationship Id="rId306" Type="http://schemas.openxmlformats.org/officeDocument/2006/relationships/hyperlink" Target="http://www.theindychannel.com/news/local-news/suspect-fatally-shot-by-impd-officer-on-east-side" TargetMode="External"/><Relationship Id="rId860" Type="http://schemas.openxmlformats.org/officeDocument/2006/relationships/hyperlink" Target="http://www.azcentral.com/story/news/local/phoenix/breaking/2015/08/25/phoenix-pd-working-active-shooting-scene/32360753/" TargetMode="External"/><Relationship Id="rId1143" Type="http://schemas.openxmlformats.org/officeDocument/2006/relationships/hyperlink" Target="http://www.killedbypolice.net/victims/2797.jpg" TargetMode="External"/><Relationship Id="rId2541" Type="http://schemas.openxmlformats.org/officeDocument/2006/relationships/hyperlink" Target="http://www.arkansasonline.com/news/2016/dec/02/police-suspect-shot-after-attempted-bank-robbery/?f=crime" TargetMode="External"/><Relationship Id="rId4299" Type="http://schemas.openxmlformats.org/officeDocument/2006/relationships/hyperlink" Target="https://www.turnto23.com/news/local-news/suspect-killed-in-officer-involved-shooting-in-delano" TargetMode="External"/><Relationship Id="rId5697" Type="http://schemas.openxmlformats.org/officeDocument/2006/relationships/hyperlink" Target="https://www.nbcsandiego.com/news/local/Man-Shot-by-Deputy-in-Alpine-500319161.html" TargetMode="External"/><Relationship Id="rId513" Type="http://schemas.openxmlformats.org/officeDocument/2006/relationships/hyperlink" Target="http://www.peacefulalternatives.com/fh/obituaries/obituary.cfm?o_id=2458194&amp;fh_id=14153" TargetMode="External"/><Relationship Id="rId720" Type="http://schemas.openxmlformats.org/officeDocument/2006/relationships/hyperlink" Target="http://ktla.com/2015/11/20/fontana-officer-fatally-shoots-allegedly-armed-man/" TargetMode="External"/><Relationship Id="rId1350" Type="http://schemas.openxmlformats.org/officeDocument/2006/relationships/hyperlink" Target="http://philadelphia.cbslocal.com/2016/01/06/745839/" TargetMode="External"/><Relationship Id="rId2401" Type="http://schemas.openxmlformats.org/officeDocument/2006/relationships/hyperlink" Target="http://www.enidnews.com/news/new-suspect-in-early-morning-shooting-now-in-custody/article_3a879272-a05b-11e6-81b1-e38d7bf882c9.html" TargetMode="External"/><Relationship Id="rId4159" Type="http://schemas.openxmlformats.org/officeDocument/2006/relationships/hyperlink" Target="http://www.khq.com/story/36939682/yakima-armed-robbery-suspect-killed-in-officer-involved-shooting" TargetMode="External"/><Relationship Id="rId5557" Type="http://schemas.openxmlformats.org/officeDocument/2006/relationships/hyperlink" Target="https://www.fatalencounters.org/wp-content/uploads/2018/10/Anthony-Lee-Hodges.jpg" TargetMode="External"/><Relationship Id="rId5764" Type="http://schemas.openxmlformats.org/officeDocument/2006/relationships/hyperlink" Target="https://www.fatalencounters.org/wp-content/uploads/2018/12/Jarmane-Logan.jpg" TargetMode="External"/><Relationship Id="rId1003" Type="http://schemas.openxmlformats.org/officeDocument/2006/relationships/hyperlink" Target="http://ksla.images.worldnow.com/images/8474631_G.jpg" TargetMode="External"/><Relationship Id="rId1210" Type="http://schemas.openxmlformats.org/officeDocument/2006/relationships/hyperlink" Target="http://abc7.com/news/armed-woman-shot-by-police-in-crenshaw-district/925223/" TargetMode="External"/><Relationship Id="rId4366" Type="http://schemas.openxmlformats.org/officeDocument/2006/relationships/hyperlink" Target="http://www.whio.com/news/local/armed-man-fatally-shot-exchange-gunfire-with-police/xQxoVjpwsRlatvtBbo1qXN/" TargetMode="External"/><Relationship Id="rId4573" Type="http://schemas.openxmlformats.org/officeDocument/2006/relationships/hyperlink" Target="http://www.arklatexhomepage.com/news/local-news/shooting-in-red-river-county/1004358893" TargetMode="External"/><Relationship Id="rId4780" Type="http://schemas.openxmlformats.org/officeDocument/2006/relationships/hyperlink" Target="http://www.fatalencounters.org/wp-content/uploads/2018/04/Antonino-Thomas-Gordon.jpg" TargetMode="External"/><Relationship Id="rId5417" Type="http://schemas.openxmlformats.org/officeDocument/2006/relationships/hyperlink" Target="https://www.kcra.com/article/two-dead-one-injured-in-amador-county-shooting/22966568" TargetMode="External"/><Relationship Id="rId5624" Type="http://schemas.openxmlformats.org/officeDocument/2006/relationships/hyperlink" Target="https://www.heraldnet.com/news/edmonds-man-24-identified-in-fatal-police-shooting/" TargetMode="External"/><Relationship Id="rId5831" Type="http://schemas.openxmlformats.org/officeDocument/2006/relationships/hyperlink" Target="https://www.khon2.com/news/local-news/latest-officer-involved-shooting-sheds-light-on-unique-dangers-hawaii-island-police-officers-face/1654543763" TargetMode="External"/><Relationship Id="rId3175" Type="http://schemas.openxmlformats.org/officeDocument/2006/relationships/hyperlink" Target="http://www.whittierdailynews.com/general-news/20170504/man-dies-after-being-restrained-by-police-in-whittier" TargetMode="External"/><Relationship Id="rId3382" Type="http://schemas.openxmlformats.org/officeDocument/2006/relationships/hyperlink" Target="http://www.freep.com/story/news/local/michigan/detroit/2017/06/05/detroit-police-officer-injured-fatal-shoot-out/369739001/" TargetMode="External"/><Relationship Id="rId4019" Type="http://schemas.openxmlformats.org/officeDocument/2006/relationships/hyperlink" Target="http://komonews.com/news/local/one-man-killed-in-officer-involved-shooting-in-federal-way" TargetMode="External"/><Relationship Id="rId4226" Type="http://schemas.openxmlformats.org/officeDocument/2006/relationships/hyperlink" Target="http://www.killedbypolice.net/victims/171138.jpg" TargetMode="External"/><Relationship Id="rId4433" Type="http://schemas.openxmlformats.org/officeDocument/2006/relationships/hyperlink" Target="http://www.wbaltv.com/article/2-msp-troopers-shot-suspect-killed-in-allegany-county-barricade/15892628" TargetMode="External"/><Relationship Id="rId4640" Type="http://schemas.openxmlformats.org/officeDocument/2006/relationships/hyperlink" Target="http://www.fatalencounters.org/wp-content/uploads/2018/03/Justin-Lee-Dietrich.jpg" TargetMode="External"/><Relationship Id="rId2191" Type="http://schemas.openxmlformats.org/officeDocument/2006/relationships/hyperlink" Target="http://www.kob.com/new-mexico-news/man-shot-by-las-cruces-police-lunged-at-officer-with-knife-spokesman-says/4242242/" TargetMode="External"/><Relationship Id="rId3035" Type="http://schemas.openxmlformats.org/officeDocument/2006/relationships/hyperlink" Target="http://www.fatalencounters.org/wp-content/uploads/2013/10/Sabin-Marcus-Jones.png" TargetMode="External"/><Relationship Id="rId3242" Type="http://schemas.openxmlformats.org/officeDocument/2006/relationships/hyperlink" Target="http://www.charlotteobserver.com/news/local/article128920384.html" TargetMode="External"/><Relationship Id="rId4500" Type="http://schemas.openxmlformats.org/officeDocument/2006/relationships/hyperlink" Target="http://www.wtae.com/article/suspect-shot-killed-by-police-after-chase-in-homewood-south/17011066" TargetMode="External"/><Relationship Id="rId163" Type="http://schemas.openxmlformats.org/officeDocument/2006/relationships/hyperlink" Target="http://www.wboy.com/story/29256189/monongalia-county-deputies-shoot-suspect-after-vehicle-pursuit" TargetMode="External"/><Relationship Id="rId370" Type="http://schemas.openxmlformats.org/officeDocument/2006/relationships/hyperlink" Target="http://www.firstcoastnews.com/story/news/local/2014/11/24/jso-involved-incident-gate-gas-station/70068030/" TargetMode="External"/><Relationship Id="rId2051" Type="http://schemas.openxmlformats.org/officeDocument/2006/relationships/hyperlink" Target="http://www.hawaiinewsnow.com/story/32503835/hilo-police-fatally-shoot-man-during-struggle-over-a-gun" TargetMode="External"/><Relationship Id="rId3102" Type="http://schemas.openxmlformats.org/officeDocument/2006/relationships/hyperlink" Target="http://www.fatalencounters.org/wp-content/uploads/2013/10/Yahir-Brito-Lucero.png" TargetMode="External"/><Relationship Id="rId230" Type="http://schemas.openxmlformats.org/officeDocument/2006/relationships/hyperlink" Target="http://www.wsmv.com/story/28940658/police-investigating-shooting-in-south-nashville" TargetMode="External"/><Relationship Id="rId5067" Type="http://schemas.openxmlformats.org/officeDocument/2006/relationships/hyperlink" Target="https://www.fatalencounters.org/wp-content/uploads/2018/06/Abe-Martinez.jpg" TargetMode="External"/><Relationship Id="rId5274" Type="http://schemas.openxmlformats.org/officeDocument/2006/relationships/hyperlink" Target="https://www.fatalencounters.org/wp-content/uploads/2018/08/James-Edward-Blackmon.jpg" TargetMode="External"/><Relationship Id="rId2868" Type="http://schemas.openxmlformats.org/officeDocument/2006/relationships/hyperlink" Target="http://www.dothanfirst.com/news/pedestrian-struck-by-houston-county-deputy/732092575" TargetMode="External"/><Relationship Id="rId3919" Type="http://schemas.openxmlformats.org/officeDocument/2006/relationships/hyperlink" Target="http://www.fatalencounters.org/wp-content/uploads/2013/10/Daniel.jpg" TargetMode="External"/><Relationship Id="rId4083" Type="http://schemas.openxmlformats.org/officeDocument/2006/relationships/hyperlink" Target="http://www.fatalencounters.org/wp-content/uploads/2013/10/Matthew-Joseph-Scudero.jpg" TargetMode="External"/><Relationship Id="rId5481" Type="http://schemas.openxmlformats.org/officeDocument/2006/relationships/hyperlink" Target="https://pilotonline.com/news/local/crime/article_bb40b6f4-bd01-11e8-b05e-fb8ae817793f.html" TargetMode="External"/><Relationship Id="rId1677" Type="http://schemas.openxmlformats.org/officeDocument/2006/relationships/hyperlink" Target="http://www.sfgate.com/crime/article/Police-shooting-in-Byron-after-warrant-standoff-6922401.php" TargetMode="External"/><Relationship Id="rId1884" Type="http://schemas.openxmlformats.org/officeDocument/2006/relationships/hyperlink" Target="http://www.mlive.com/news/grand-rapids/index.ssf/2016/06/robbery_suspect_shot_and_kille.html" TargetMode="External"/><Relationship Id="rId2728" Type="http://schemas.openxmlformats.org/officeDocument/2006/relationships/hyperlink" Target="http://www.palmbeachpost.com/news/news/breaking-news/fhp-port-st-lucie-cop-hits-kills-cyclist/nrKjs/" TargetMode="External"/><Relationship Id="rId2935" Type="http://schemas.openxmlformats.org/officeDocument/2006/relationships/hyperlink" Target="http://www.click2houston.com/news/officer-involved-in-nw-houston-shooting" TargetMode="External"/><Relationship Id="rId4290" Type="http://schemas.openxmlformats.org/officeDocument/2006/relationships/hyperlink" Target="https://www.whittierdailynews.com/2017/12/28/man-killed-in-officer-involved-shooting-in-south-gate/" TargetMode="External"/><Relationship Id="rId5134" Type="http://schemas.openxmlformats.org/officeDocument/2006/relationships/hyperlink" Target="https://www.fatalencounters.org/wp-content/uploads/2018/07/John-ShortyPayne.jpg" TargetMode="External"/><Relationship Id="rId5341" Type="http://schemas.openxmlformats.org/officeDocument/2006/relationships/hyperlink" Target="https://www.fatalencounters.org/wp-content/uploads/2018/08/anthonyvargas.jpg" TargetMode="External"/><Relationship Id="rId907" Type="http://schemas.openxmlformats.org/officeDocument/2006/relationships/hyperlink" Target="http://www.nola.com/crime/index.ssf/2015/09/man_who_shot_at_police_during.html" TargetMode="External"/><Relationship Id="rId1537" Type="http://schemas.openxmlformats.org/officeDocument/2006/relationships/hyperlink" Target="http://www.star-telegram.com/news/local/crime/article57357633.html" TargetMode="External"/><Relationship Id="rId1744" Type="http://schemas.openxmlformats.org/officeDocument/2006/relationships/hyperlink" Target="http://ktre.images.worldnow.com/images/10524302_G.jpg" TargetMode="External"/><Relationship Id="rId1951" Type="http://schemas.openxmlformats.org/officeDocument/2006/relationships/hyperlink" Target="http://5newsonline.com/2016/06/24/police-armed-man-spotted-at-farmington-house-fire/" TargetMode="External"/><Relationship Id="rId4150" Type="http://schemas.openxmlformats.org/officeDocument/2006/relationships/hyperlink" Target="http://www.krcrtv.com/news/breaking-news/one-dead-after-an-incident-at-motel-in-anderson/418133633" TargetMode="External"/><Relationship Id="rId5201" Type="http://schemas.openxmlformats.org/officeDocument/2006/relationships/hyperlink" Target="https://www.fatalencounters.org/wp-content/uploads/2018/08/Isaac-Ovidio-Chapa-III.jpg" TargetMode="External"/><Relationship Id="rId36" Type="http://schemas.openxmlformats.org/officeDocument/2006/relationships/hyperlink" Target="http://www.latimes.com/local/lanow/la-me-ln-report-of-gunman-opening-fire-bring-lapd-swarm-in-studio-city-20150724-story.html" TargetMode="External"/><Relationship Id="rId1604" Type="http://schemas.openxmlformats.org/officeDocument/2006/relationships/hyperlink" Target="http://sacramento.cbslocal.com/2016/04/13/stockton-police-kill-carjacking-suspect/" TargetMode="External"/><Relationship Id="rId4010" Type="http://schemas.openxmlformats.org/officeDocument/2006/relationships/hyperlink" Target="http://www.greeleytribune.com/news/crime/greeley-police-shoot-kill-man-wanted-on-warrants-during-attempted-arrest/" TargetMode="External"/><Relationship Id="rId4967" Type="http://schemas.openxmlformats.org/officeDocument/2006/relationships/hyperlink" Target="https://www.fatalencounters.org/wp-content/uploads/2018/05/brett-luengo.jpg" TargetMode="External"/><Relationship Id="rId1811" Type="http://schemas.openxmlformats.org/officeDocument/2006/relationships/hyperlink" Target="http://miami.cbslocal.com/2016/05/25/one-dead-after-fhp-involved-shooting-in-miami-gardens/" TargetMode="External"/><Relationship Id="rId3569" Type="http://schemas.openxmlformats.org/officeDocument/2006/relationships/hyperlink" Target="http://www.fatalencounters.org/wp-content/uploads/2013/10/Farhad-Jabbari.png" TargetMode="External"/><Relationship Id="rId697" Type="http://schemas.openxmlformats.org/officeDocument/2006/relationships/hyperlink" Target="http://www.killedbypolice.net/victims/151002.jpg" TargetMode="External"/><Relationship Id="rId2378" Type="http://schemas.openxmlformats.org/officeDocument/2006/relationships/hyperlink" Target="http://www.newson6.com/story/33498943/osbi-identifies-man-shot-and-killed-by-bartlesville-police" TargetMode="External"/><Relationship Id="rId3429" Type="http://schemas.openxmlformats.org/officeDocument/2006/relationships/hyperlink" Target="http://www.northjersey.com/story/news/passaic/paterson/2017/04/14/man-killed-shooting-paterson-cop-sources-say/100475558/" TargetMode="External"/><Relationship Id="rId3776" Type="http://schemas.openxmlformats.org/officeDocument/2006/relationships/hyperlink" Target="http://www.wkyt.com/content/news/Officer-involved-shooting-in-Anderson-County-417515923.html" TargetMode="External"/><Relationship Id="rId3983" Type="http://schemas.openxmlformats.org/officeDocument/2006/relationships/hyperlink" Target="http://www.fatalencounters.org/wp-content/uploads/2013/10/Nicholas-Pimentel.jpg" TargetMode="External"/><Relationship Id="rId4827" Type="http://schemas.openxmlformats.org/officeDocument/2006/relationships/hyperlink" Target="http://www.11alive.com/article/news/local/douglasville/man-claims-hes-poisoned-at-sheriffs-office-stabs-deputy-after-calling-911/85-541915867" TargetMode="External"/><Relationship Id="rId1187"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85" Type="http://schemas.openxmlformats.org/officeDocument/2006/relationships/hyperlink" Target="http://www.floridatoday.com/story/news/2016/12/12/fdle-investigate--custody-palm-bay-death/95330738/" TargetMode="External"/><Relationship Id="rId2792" Type="http://schemas.openxmlformats.org/officeDocument/2006/relationships/hyperlink" Target="http://abc7ny.com/police-fatally-shoot-bank-robbery-suspect-in-orange/2339091/" TargetMode="External"/><Relationship Id="rId3636" Type="http://schemas.openxmlformats.org/officeDocument/2006/relationships/hyperlink" Target="http://www.fatalencounters.org/wp-content/uploads/2013/10/Michael-Hiram-Morris.jpg" TargetMode="External"/><Relationship Id="rId3843" Type="http://schemas.openxmlformats.org/officeDocument/2006/relationships/hyperlink" Target="http://www.11alive.com/news/man-dies-after-being-tased-by-butts-county-deputies/414106955" TargetMode="External"/><Relationship Id="rId557" Type="http://schemas.openxmlformats.org/officeDocument/2006/relationships/hyperlink" Target="http://www.koat.com/news/fatal-roswell-shootout-caught-on-camera/22577824" TargetMode="External"/><Relationship Id="rId764" Type="http://schemas.openxmlformats.org/officeDocument/2006/relationships/hyperlink" Target="http://www.ksdk.com/story/news/nation/2015/07/20/man-hogtied-police-death/30433375/" TargetMode="External"/><Relationship Id="rId971" Type="http://schemas.openxmlformats.org/officeDocument/2006/relationships/hyperlink" Target="http://www.wkyt.com/wymt/home/headlines/Kentucky-State-Police-involved-in-fatal-shooting-in-Knott-County--336397431.html?device=tablet&amp;c=y" TargetMode="External"/><Relationship Id="rId1394" Type="http://schemas.openxmlformats.org/officeDocument/2006/relationships/hyperlink" Target="http://koin.com/2016/01/26/malheur-militia-law-enforcement-01262016/" TargetMode="External"/><Relationship Id="rId2238" Type="http://schemas.openxmlformats.org/officeDocument/2006/relationships/hyperlink" Target="http://ktla.com/2016/09/01/man-shot-by-huntington-park-police-condition-unknown/" TargetMode="External"/><Relationship Id="rId2445" Type="http://schemas.openxmlformats.org/officeDocument/2006/relationships/hyperlink" Target="http://www.fatalencounters.org/wp-content/uploads/2013/10/George-Delacruz-Jr..jpg" TargetMode="External"/><Relationship Id="rId2652" Type="http://schemas.openxmlformats.org/officeDocument/2006/relationships/hyperlink" Target="http://www.nydailynews.com/new-york/mit-student-killed-drunk-off-duty-officer-brooklyn-crash-article-1.2715097" TargetMode="External"/><Relationship Id="rId3703" Type="http://schemas.openxmlformats.org/officeDocument/2006/relationships/hyperlink" Target="http://kron4.com/2017/05/12/man-tased-by-police-dies-after-altercation-at-rohnert-park-budget-inn-hotel/" TargetMode="External"/><Relationship Id="rId3910" Type="http://schemas.openxmlformats.org/officeDocument/2006/relationships/hyperlink" Target="http://www.annistonstar.com/news/crime/oxford-police-dealing-with-officer-involved-shooting/article_b6b4b312-e330-11e6-85db-1f23623ac2e9.html" TargetMode="External"/><Relationship Id="rId417" Type="http://schemas.openxmlformats.org/officeDocument/2006/relationships/hyperlink" Target="https://cbsnewyork.files.wordpress.com/2014/08/singelton2.jpg?w=620&amp;h=349&amp;crop=1" TargetMode="External"/><Relationship Id="rId624" Type="http://schemas.openxmlformats.org/officeDocument/2006/relationships/hyperlink" Target="http://www.killedbypolice.net/victims/150963.jpg" TargetMode="External"/><Relationship Id="rId831" Type="http://schemas.openxmlformats.org/officeDocument/2006/relationships/hyperlink" Target="http://www.sgvtribune.com/general-news/20150816/suspect-dies-after-being-shot-with-taser-by-police" TargetMode="External"/><Relationship Id="rId1047" Type="http://schemas.openxmlformats.org/officeDocument/2006/relationships/hyperlink" Target="http://assets.dnainfo.com/generated/photo/2015/06/hampton-isaiah-13a2575-11-1433968556.jpg/extralarge.jpg" TargetMode="External"/><Relationship Id="rId1254" Type="http://schemas.openxmlformats.org/officeDocument/2006/relationships/hyperlink" Target="http://www.greenvilleonline.com/story/news/2015/10/11/one-dead-taylors-police-shooting/73772180/" TargetMode="External"/><Relationship Id="rId1461" Type="http://schemas.openxmlformats.org/officeDocument/2006/relationships/hyperlink" Target="http://www.turnto23.com/news/breaking-news/reports-of-officer-involved-shooting-at-amtrak-station" TargetMode="External"/><Relationship Id="rId2305" Type="http://schemas.openxmlformats.org/officeDocument/2006/relationships/hyperlink" Target="http://www.fatalencounters.org/wp-content/uploads/2013/10/Joseph-S.-Schroeder.jpg" TargetMode="External"/><Relationship Id="rId2512" Type="http://schemas.openxmlformats.org/officeDocument/2006/relationships/hyperlink" Target="http://www.fatalencounters.org/wp-content/uploads/2013/10/Pablo-Renato-Cartagena.jpg" TargetMode="External"/><Relationship Id="rId5668" Type="http://schemas.openxmlformats.org/officeDocument/2006/relationships/hyperlink" Target="https://www.fatalencounters.org/wp-content/uploads/2018/11/Anovath-Troy-Kongvongxay.jpg" TargetMode="External"/><Relationship Id="rId5875" Type="http://schemas.openxmlformats.org/officeDocument/2006/relationships/hyperlink" Target="https://www.fatalencounters.org/wp-content/uploads/2018/12/Mitchell-J.-Hammer.jpg" TargetMode="External"/><Relationship Id="rId1114" Type="http://schemas.openxmlformats.org/officeDocument/2006/relationships/hyperlink" Target="http://crimeblog.dallasnews.com/2015/02/live-video-dallas-police-on-the-scene-of-officer-involved-shooting-at-bonnie-view-and-i-20.html/" TargetMode="External"/><Relationship Id="rId1321" Type="http://schemas.openxmlformats.org/officeDocument/2006/relationships/hyperlink" Target="http://www.fatalencounters.org/wp-content/uploads/2013/10/Justin-Patrick-Moses.png" TargetMode="External"/><Relationship Id="rId4477" Type="http://schemas.openxmlformats.org/officeDocument/2006/relationships/hyperlink" Target="http://www.fatalencounters.org/wp-content/uploads/2018/02/alex-duran.jpg" TargetMode="External"/><Relationship Id="rId4684" Type="http://schemas.openxmlformats.org/officeDocument/2006/relationships/hyperlink" Target="http://www.bigcountryhomepage.com/news/main-news/shots-fired-in-abilene-apartment-heavy-police-presence-at-scene-ambulance-en-route/1073717756" TargetMode="External"/><Relationship Id="rId4891" Type="http://schemas.openxmlformats.org/officeDocument/2006/relationships/hyperlink" Target="http://5newsonline.com/2018/05/09/names-of-deputies-injured-in-deadly-hackett-shooting-released/" TargetMode="External"/><Relationship Id="rId5528" Type="http://schemas.openxmlformats.org/officeDocument/2006/relationships/hyperlink" Target="https://www.lcsun-news.com/story/news/crime/2018/09/28/police-identify-man-killed-officer-involved-shooting-lchs-campus-juan-angel-pinedo/1460031002/" TargetMode="External"/><Relationship Id="rId5735" Type="http://schemas.openxmlformats.org/officeDocument/2006/relationships/hyperlink" Target="https://www.fatalencounters.org/wp-content/uploads/2018/11/Keaton-Larson.jpg" TargetMode="External"/><Relationship Id="rId3079" Type="http://schemas.openxmlformats.org/officeDocument/2006/relationships/hyperlink" Target="http://www.fatalencounters.org/wp-content/uploads/2013/10/Ulesis.jpg" TargetMode="External"/><Relationship Id="rId3286" Type="http://schemas.openxmlformats.org/officeDocument/2006/relationships/hyperlink" Target="http://abc30.com/news/suspect-in-officer-involved-shooting-near-tachi-palace-dies/1785244/" TargetMode="External"/><Relationship Id="rId3493" Type="http://schemas.openxmlformats.org/officeDocument/2006/relationships/hyperlink" Target="http://www.sun-sentinel.com/local/broward/sunrise/fl-sb-sunrise-police-shooting-20170826-story.html" TargetMode="External"/><Relationship Id="rId4337" Type="http://schemas.openxmlformats.org/officeDocument/2006/relationships/hyperlink" Target="http://www.fatalencounters.org/wp-content/uploads/2018/01/henry_carden.jpg" TargetMode="External"/><Relationship Id="rId4544" Type="http://schemas.openxmlformats.org/officeDocument/2006/relationships/hyperlink" Target="https://www.abc15.com/news/region-phoenix-metro/south-phoenix/police-release-name-of-man-killed-in-shooting-involving-officers-in-south-phoenix" TargetMode="External"/><Relationship Id="rId2095" Type="http://schemas.openxmlformats.org/officeDocument/2006/relationships/hyperlink" Target="http://www.baltimoresun.com/news/maryland/crime/bs-md-co-police-barricade-20160801-story.html" TargetMode="External"/><Relationship Id="rId3146" Type="http://schemas.openxmlformats.org/officeDocument/2006/relationships/hyperlink" Target="http://www.fatalencounters.org/wp-content/uploads/2013/10/MiguelGarci.jpg" TargetMode="External"/><Relationship Id="rId3353" Type="http://schemas.openxmlformats.org/officeDocument/2006/relationships/hyperlink" Target="http://www.nbc12.com/story/35861349/police-suspect-takes-his-own-life-during-standoff-at-henrico-walgreens" TargetMode="External"/><Relationship Id="rId4751" Type="http://schemas.openxmlformats.org/officeDocument/2006/relationships/hyperlink" Target="https://www.mercurynews.com/2018/04/05/gunfire-erupts-in-fremont-eyewitnesses-report-casualties/" TargetMode="External"/><Relationship Id="rId5802" Type="http://schemas.openxmlformats.org/officeDocument/2006/relationships/hyperlink" Target="https://www.star-telegram.com/news/local/community/dallas/article222654265.html" TargetMode="External"/><Relationship Id="rId274" Type="http://schemas.openxmlformats.org/officeDocument/2006/relationships/hyperlink" Target="http://abc11.com/news/sampson-county-sheriffs-deputy-shoots-and-kills-robbery-suspect/654777/" TargetMode="External"/><Relationship Id="rId481" Type="http://schemas.openxmlformats.org/officeDocument/2006/relationships/hyperlink" Target="http://www.houstontx.gov/police/nr/2014/may/nr051314-3.htm" TargetMode="External"/><Relationship Id="rId2162" Type="http://schemas.openxmlformats.org/officeDocument/2006/relationships/hyperlink" Target="http://www.tucsonnewsnow.com/story/32776153/pima-co-sheriff-deputy-involved-shooting-on-the-southwest-side" TargetMode="External"/><Relationship Id="rId3006" Type="http://schemas.openxmlformats.org/officeDocument/2006/relationships/hyperlink" Target="http://www.fatalencounters.org/wp-content/uploads/2013/10/Jocques-Scott-Clemmons.png" TargetMode="External"/><Relationship Id="rId3560" Type="http://schemas.openxmlformats.org/officeDocument/2006/relationships/hyperlink" Target="http://www.chicoer.com/general-news/20170724/chico-police-officer-fatally-shoots-man-in-downtown-burglary-investigation" TargetMode="External"/><Relationship Id="rId4404" Type="http://schemas.openxmlformats.org/officeDocument/2006/relationships/hyperlink" Target="http://krcrtv.com/north-coast-news/eureka-local-news/two-deputies-and-suspect-in-hospital-after-officer-involved-shootingstabbing" TargetMode="External"/><Relationship Id="rId4611" Type="http://schemas.openxmlformats.org/officeDocument/2006/relationships/hyperlink" Target="https://www.adn.com/alaska-news/crime-courts/2018/03/09/daylong-pilot-station-standoff-ends-with-man-dead/" TargetMode="External"/><Relationship Id="rId134" Type="http://schemas.openxmlformats.org/officeDocument/2006/relationships/hyperlink" Target="http://assets.mediaspanonline.com/prod/11889528/7206529_h400.jpg" TargetMode="External"/><Relationship Id="rId3213" Type="http://schemas.openxmlformats.org/officeDocument/2006/relationships/hyperlink" Target="http://www.fatalencounters.org/wp-content/uploads/2013/10/Nicolas-Sanchez.png" TargetMode="External"/><Relationship Id="rId3420" Type="http://schemas.openxmlformats.org/officeDocument/2006/relationships/hyperlink" Target="http://abc7.com/news/wild-police-chase-ends-in-bellflower;-1-suspect-in-custody-1-dead/1914715/" TargetMode="External"/><Relationship Id="rId341" Type="http://schemas.openxmlformats.org/officeDocument/2006/relationships/hyperlink" Target="http://www.kpho.com/story/27660383/pd-phoenix-officer-involved-in-shooting" TargetMode="External"/><Relationship Id="rId2022" Type="http://schemas.openxmlformats.org/officeDocument/2006/relationships/hyperlink" Target="http://www.nytimes.com/2016/07/12/nyregion/man-killed-by-officers-responding-to-burglary-report-in-brooklyn.html?_r=1" TargetMode="External"/><Relationship Id="rId2979" Type="http://schemas.openxmlformats.org/officeDocument/2006/relationships/hyperlink" Target="http://katv.com/news/local/officer-involved-shooting-on-rodney-parham-and-reservoir-road" TargetMode="External"/><Relationship Id="rId5178" Type="http://schemas.openxmlformats.org/officeDocument/2006/relationships/hyperlink" Target="https://trib.com/news/local/crime-and-courts/police-say-casper-officer-who-shot-man-was-driving-to/article_5cae4c6d-26ab-5c11-93f9-d010f0ba2178.html" TargetMode="External"/><Relationship Id="rId5385" Type="http://schemas.openxmlformats.org/officeDocument/2006/relationships/hyperlink" Target="https://www.denverpost.com/2018/08/27/man-shot-by-westminster-officer-identified/" TargetMode="External"/><Relationship Id="rId5592" Type="http://schemas.openxmlformats.org/officeDocument/2006/relationships/hyperlink" Target="https://www.fatalencounters.org/wp-content/uploads/2018/10/KeyshonParhamI.jpg" TargetMode="External"/><Relationship Id="rId201" Type="http://schemas.openxmlformats.org/officeDocument/2006/relationships/hyperlink" Target="http://www.newsnet5.com/news/local-news/oh-summit/summit-county-sheriffs-deputy-fatally-shoots-man-with-knife-in-green" TargetMode="External"/><Relationship Id="rId1788" Type="http://schemas.openxmlformats.org/officeDocument/2006/relationships/hyperlink" Target="http://www.wtvq.com/2016/05/20/ksp-troopers-involved-in-fatal-knott-county-shooting/" TargetMode="External"/><Relationship Id="rId1995" Type="http://schemas.openxmlformats.org/officeDocument/2006/relationships/hyperlink" Target="http://www.pe.com/articles/report-807550-fleeing-started.html" TargetMode="External"/><Relationship Id="rId2839" Type="http://schemas.openxmlformats.org/officeDocument/2006/relationships/hyperlink" Target="http://www.fatalencounters.org/wp-content/uploads/2013/10/DeJuan-Guillory.png" TargetMode="External"/><Relationship Id="rId4194" Type="http://schemas.openxmlformats.org/officeDocument/2006/relationships/hyperlink" Target="http://www.tucsonnewsnow.com/story/37022262/authorities-respond-to-officer-involved-shooting-on-east-side" TargetMode="External"/><Relationship Id="rId5038" Type="http://schemas.openxmlformats.org/officeDocument/2006/relationships/hyperlink" Target="https://www.fatalencounters.org/wp-content/uploads/2018/07/DaNathe-M.-Gulliford.jpg" TargetMode="External"/><Relationship Id="rId5245" Type="http://schemas.openxmlformats.org/officeDocument/2006/relationships/hyperlink" Target="https://kdminer.com/news/2018/jul/25/one-dead-havasu-officer-involved-shooting/" TargetMode="External"/><Relationship Id="rId5452" Type="http://schemas.openxmlformats.org/officeDocument/2006/relationships/hyperlink" Target="https://chicago.suntimes.com/crime/man-shot-to-death-by-gary-police-after-firing-at-officers/" TargetMode="External"/><Relationship Id="rId1648" Type="http://schemas.openxmlformats.org/officeDocument/2006/relationships/hyperlink" Target="http://www.fatalencounters.org/wp-content/uploads/2013/10/Seales.jpg" TargetMode="External"/><Relationship Id="rId4054" Type="http://schemas.openxmlformats.org/officeDocument/2006/relationships/hyperlink" Target="http://www.ruidosonews.com/story/news/local/community/2017/11/06/state-police-investigating-fatal-officer-involved-shooting/836658001/" TargetMode="External"/><Relationship Id="rId4261" Type="http://schemas.openxmlformats.org/officeDocument/2006/relationships/hyperlink" Target="http://valleycentral.com/news/local/one-dead-after-officer-involved-shooting-in-progreso" TargetMode="External"/><Relationship Id="rId5105" Type="http://schemas.openxmlformats.org/officeDocument/2006/relationships/hyperlink" Target="https://www.fatalencounters.org/wp-content/uploads/2018/06/Luis-Argueta.jpg" TargetMode="External"/><Relationship Id="rId5312" Type="http://schemas.openxmlformats.org/officeDocument/2006/relationships/hyperlink" Target="http://www.fox5vegas.com/story/38822766/suspect-killed-in-3rd-las-vegas-officer-involved-shooting-in-3-days" TargetMode="External"/><Relationship Id="rId1508" Type="http://schemas.openxmlformats.org/officeDocument/2006/relationships/hyperlink" Target="http://wncn.com/2016/02/29/raleigh-police-investigate-officer-involved-shooting/" TargetMode="External"/><Relationship Id="rId1855" Type="http://schemas.openxmlformats.org/officeDocument/2006/relationships/hyperlink" Target="http://woodtv.com/2016/06/05/calhoun-co-deputy-spouse-killed-in-emmett-twp/" TargetMode="External"/><Relationship Id="rId2906" Type="http://schemas.openxmlformats.org/officeDocument/2006/relationships/hyperlink" Target="http://www.fatalencounters.org/wp-content/uploads/2013/10/Rodney-L.-Henderson.png" TargetMode="External"/><Relationship Id="rId3070" Type="http://schemas.openxmlformats.org/officeDocument/2006/relationships/hyperlink" Target="http://www.fatalencounters.org/wp-content/uploads/2013/10/JuanFlores.jpg" TargetMode="External"/><Relationship Id="rId4121" Type="http://schemas.openxmlformats.org/officeDocument/2006/relationships/hyperlink" Target="http://ktla.com/2017/11/17/family-ids-young-brothers-killed-in-boyle-heights-crash-involving-sheriffs-dept-suv/" TargetMode="External"/><Relationship Id="rId1715" Type="http://schemas.openxmlformats.org/officeDocument/2006/relationships/hyperlink" Target="http://www.independentmail.com/news/state-investigating-death-of-man-in-anderson-police-custody-31cbe416-5ee0-5824-e053-0100007ff462-377746431.html" TargetMode="External"/><Relationship Id="rId1922" Type="http://schemas.openxmlformats.org/officeDocument/2006/relationships/hyperlink" Target="http://www.fatalencounters.org/wp-content/uploads/2013/10/Isaiah-Core-III.jpg" TargetMode="External"/><Relationship Id="rId3887" Type="http://schemas.openxmlformats.org/officeDocument/2006/relationships/hyperlink" Target="http://www.wcpo.com/news/crime/indiana-state-police-suspect-shot-by-police-taken-to-hospital" TargetMode="External"/><Relationship Id="rId4938" Type="http://schemas.openxmlformats.org/officeDocument/2006/relationships/hyperlink" Target="https://www.fatalencounters.org/wp-content/uploads/2018/05/DanielJohnson.jpg" TargetMode="External"/><Relationship Id="rId2489" Type="http://schemas.openxmlformats.org/officeDocument/2006/relationships/hyperlink" Target="http://www.latimes.com/local/lanow/la-me-ln-south-gate-cop-dead-20161122-story.html" TargetMode="External"/><Relationship Id="rId2696" Type="http://schemas.openxmlformats.org/officeDocument/2006/relationships/hyperlink" Target="http://news3lv.com/news/local/suspect-in-fatal-shootings-that-involved-k-9-nicky-dies-from-wounds" TargetMode="External"/><Relationship Id="rId3747" Type="http://schemas.openxmlformats.org/officeDocument/2006/relationships/hyperlink" Target="http://www.postandcourier.com/news/berkeley-county-deputy-placed-on-leave-after-video-shows-cruiser/article_09f5aa00-25bb-11e7-824f-5f21562bf846.html" TargetMode="External"/><Relationship Id="rId3954" Type="http://schemas.openxmlformats.org/officeDocument/2006/relationships/hyperlink" Target="https://www.news-journal.com/news/2017/jan/03/officer-involved-shooting-reported-upshur-county/" TargetMode="External"/><Relationship Id="rId668" Type="http://schemas.openxmlformats.org/officeDocument/2006/relationships/hyperlink" Target="http://www.killedbypolice.net/victims/151064.jpg" TargetMode="External"/><Relationship Id="rId875" Type="http://schemas.openxmlformats.org/officeDocument/2006/relationships/hyperlink" Target="http://abc7.com/news/woman-fatally-shot-by-lapd-in-south-los-angeles-identified/1006621/" TargetMode="External"/><Relationship Id="rId1298" Type="http://schemas.openxmlformats.org/officeDocument/2006/relationships/hyperlink" Target="http://ww3.hdnux.com/photos/43/31/54/9280262/7/460x1240.jpg" TargetMode="External"/><Relationship Id="rId2349" Type="http://schemas.openxmlformats.org/officeDocument/2006/relationships/hyperlink" Target="http://www.fatalencounters.org/wp-content/uploads/2013/10/Charles-Stidham.jpg" TargetMode="External"/><Relationship Id="rId2556" Type="http://schemas.openxmlformats.org/officeDocument/2006/relationships/hyperlink" Target="http://www.fatalencounters.org/wp-content/uploads/2013/10/Steven-Wayne-Liffel.jpg" TargetMode="External"/><Relationship Id="rId2763" Type="http://schemas.openxmlformats.org/officeDocument/2006/relationships/hyperlink" Target="http://www.ktre.com/story/32326310/report-details-crash-that-resulted-in-van-zandt-co-deputys-manslaughter-charge" TargetMode="External"/><Relationship Id="rId2970" Type="http://schemas.openxmlformats.org/officeDocument/2006/relationships/hyperlink" Target="http://www.roanoke.com/news/crime/roanoke/state-police-investigating-after-man-dies-in-roanoke-police-custody/article_ba509d5a-b2cd-50ca-a41f-cdbec89383eb.html" TargetMode="External"/><Relationship Id="rId3607" Type="http://schemas.openxmlformats.org/officeDocument/2006/relationships/hyperlink" Target="http://5newsonline.com/2017/07/05/fort-smith-police-searching-for-possibly-armed-and-dangerous-suspect/" TargetMode="External"/><Relationship Id="rId3814" Type="http://schemas.openxmlformats.org/officeDocument/2006/relationships/hyperlink" Target="http://www.fatalencounters.org/wp-content/uploads/2013/10/Alexander-Meltz.png" TargetMode="External"/><Relationship Id="rId528" Type="http://schemas.openxmlformats.org/officeDocument/2006/relationships/hyperlink" Target="http://kollegekidd.com/news/friends-family-remember-slain-robbery-suspect-deonta-mackey/" TargetMode="External"/><Relationship Id="rId735" Type="http://schemas.openxmlformats.org/officeDocument/2006/relationships/hyperlink" Target="http://www.abqjournal.com/673935/abqnewsseeker/bcso-investigates-south-valley-shooting.html" TargetMode="External"/><Relationship Id="rId942" Type="http://schemas.openxmlformats.org/officeDocument/2006/relationships/hyperlink" Target="http://www.nhregister.com/general-news/20151011/police-identify-groton-man-31-as-suspect-killed-at-motel-in-old-saybrook" TargetMode="External"/><Relationship Id="rId1158" Type="http://schemas.openxmlformats.org/officeDocument/2006/relationships/hyperlink" Target="http://www.wsvn.com/story/30546376/police-involved-shooting-in-opa-locka-1-dead" TargetMode="External"/><Relationship Id="rId1365" Type="http://schemas.openxmlformats.org/officeDocument/2006/relationships/hyperlink" Target="http://wate.com/2016/01/13/shooting-involving-sevier-county-deputy-reported-near-sevierville-restaurant/" TargetMode="External"/><Relationship Id="rId1572" Type="http://schemas.openxmlformats.org/officeDocument/2006/relationships/hyperlink" Target="http://www.tmj4.com/news/local-news/sheriff-suspect-shot-by-deputy-in-east-troy-has-died" TargetMode="External"/><Relationship Id="rId2209" Type="http://schemas.openxmlformats.org/officeDocument/2006/relationships/hyperlink" Target="http://lasvegassun.com/news/2016/aug/28/man-fatally-shot-in-gunfight-with-nevada-trooper-i/" TargetMode="External"/><Relationship Id="rId2416" Type="http://schemas.openxmlformats.org/officeDocument/2006/relationships/hyperlink" Target="http://www.desertsun.com/story/news/crime_courts/2016/11/04/palm-springs-police-shooting/93304396/" TargetMode="External"/><Relationship Id="rId2623" Type="http://schemas.openxmlformats.org/officeDocument/2006/relationships/hyperlink" Target="http://www.killedbypolice.net/victims/2664.jpg" TargetMode="External"/><Relationship Id="rId5779" Type="http://schemas.openxmlformats.org/officeDocument/2006/relationships/hyperlink" Target="https://www.usnews.com/news/best-states/california/articles/2018-11-30/3-dead-8-injured-after-fleeing-truck-rollover-in-california" TargetMode="External"/><Relationship Id="rId1018"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225" Type="http://schemas.openxmlformats.org/officeDocument/2006/relationships/hyperlink" Target="http://www.wlwt.com/news/police-id-robbery-suspect-who-died-after-taser-shock/35034920" TargetMode="External"/><Relationship Id="rId1432" Type="http://schemas.openxmlformats.org/officeDocument/2006/relationships/hyperlink" Target="http://westhawaiitoday.com/news/local-news/police-investigate-2nd-fatal-officer-involved-shooting-less-week" TargetMode="External"/><Relationship Id="rId2830" Type="http://schemas.openxmlformats.org/officeDocument/2006/relationships/hyperlink" Target="http://www.fatalencounters.org/wp-content/uploads/2013/10/Isaiah-Perkins.jpg" TargetMode="External"/><Relationship Id="rId4588" Type="http://schemas.openxmlformats.org/officeDocument/2006/relationships/hyperlink" Target="http://www.kansascity.com/news/local/crime/article203495494.html" TargetMode="External"/><Relationship Id="rId5639" Type="http://schemas.openxmlformats.org/officeDocument/2006/relationships/hyperlink" Target="https://www.fatalencounters.org/wp-content/uploads/2018/10/johnsonbillyjo.jpg" TargetMode="External"/><Relationship Id="rId71" Type="http://schemas.openxmlformats.org/officeDocument/2006/relationships/hyperlink" Target="http://www.kansascity.com/news/local/crime/iwklhy/picture26752486/ALTERNATES/FREE_640/Booth" TargetMode="External"/><Relationship Id="rId802" Type="http://schemas.openxmlformats.org/officeDocument/2006/relationships/hyperlink" Target="https://lintvkrqe.files.wordpress.com/2015/08/marvin.png?w=351" TargetMode="External"/><Relationship Id="rId3397" Type="http://schemas.openxmlformats.org/officeDocument/2006/relationships/hyperlink" Target="http://www.ktvq.com/story/35419232/several-billings-officers-on-leave-after-shooting-suicidal-man" TargetMode="External"/><Relationship Id="rId4795" Type="http://schemas.openxmlformats.org/officeDocument/2006/relationships/hyperlink" Target="http://www.cbs46.com/story/37938935/swat-team-on-scene-after-man-fires-shots-from-his-home" TargetMode="External"/><Relationship Id="rId5846" Type="http://schemas.openxmlformats.org/officeDocument/2006/relationships/hyperlink" Target="https://www.jacksonville.com/news/20181212/2-dead-in-separate-jacksonville-police-shootings-wednesday-1-had-bb-gun" TargetMode="External"/><Relationship Id="rId4448" Type="http://schemas.openxmlformats.org/officeDocument/2006/relationships/hyperlink" Target="https://www.thedenverchannel.com/news/local-news/arvada-police-shoot-kill-knife-wielding-man-in-apartment-complex" TargetMode="External"/><Relationship Id="rId4655" Type="http://schemas.openxmlformats.org/officeDocument/2006/relationships/hyperlink" Target="http://www.wfaa.com/article/news/lancaster-police-traffic-stop-leads-to-officer-involved-shooting/287-529722504" TargetMode="External"/><Relationship Id="rId4862" Type="http://schemas.openxmlformats.org/officeDocument/2006/relationships/hyperlink" Target="http://wlos.com/news/local/authorities-investigate-fatal-officer-involved-shooting-in-macon-county" TargetMode="External"/><Relationship Id="rId5706" Type="http://schemas.openxmlformats.org/officeDocument/2006/relationships/hyperlink" Target="https://www.fatalencounters.org/wp-content/uploads/2018/11/JohnManning.jpg" TargetMode="External"/><Relationship Id="rId5913" Type="http://schemas.openxmlformats.org/officeDocument/2006/relationships/hyperlink" Target="https://www.vcstar.com/story/news/2018/12/29/orcutt-hostage-situation-results-four-dead-including-suspect-santa-barbara-officer-involved-shooting/2441765002/" TargetMode="External"/><Relationship Id="rId178" Type="http://schemas.openxmlformats.org/officeDocument/2006/relationships/hyperlink" Target="http://koin.com/2015/05/30/osp-troopers-shoot-kill-man-in-wilderville/" TargetMode="External"/><Relationship Id="rId3257" Type="http://schemas.openxmlformats.org/officeDocument/2006/relationships/hyperlink" Target="http://www.fatalencounters.org/wp-content/uploads/2013/10/Genevive-Dawes.png" TargetMode="External"/><Relationship Id="rId3464" Type="http://schemas.openxmlformats.org/officeDocument/2006/relationships/hyperlink" Target="http://6abc.com/news/man-dies-after-altercation-with-police-in-north-philadelphia/1709962/" TargetMode="External"/><Relationship Id="rId3671" Type="http://schemas.openxmlformats.org/officeDocument/2006/relationships/hyperlink" Target="http://www.thedenverchannel.com/news/local-news/sheriffs-deputies-investigating-officer-involved-shooting-in-centennial" TargetMode="External"/><Relationship Id="rId4308" Type="http://schemas.openxmlformats.org/officeDocument/2006/relationships/hyperlink" Target="http://www.fatalencounters.org/wp-content/uploads/2018/01/RonEliot.jpg" TargetMode="External"/><Relationship Id="rId4515" Type="http://schemas.openxmlformats.org/officeDocument/2006/relationships/hyperlink" Target="http://abc57.com/news/a-kokomo-man-is-dead-after-a-police-involved-shooting" TargetMode="External"/><Relationship Id="rId4722" Type="http://schemas.openxmlformats.org/officeDocument/2006/relationships/hyperlink" Target="http://www.kolotv.com/content/news/WCSO-investigates-officer-involved-shooting-in-Reno-478480723.html" TargetMode="External"/><Relationship Id="rId385" Type="http://schemas.openxmlformats.org/officeDocument/2006/relationships/hyperlink" Target="http://www.wsaz.com/home/headlines/Officers-Shoot-and-Kill-Suspect-During-Drug-Raid-in-Lawrence-County-Ohiog---281476761.html" TargetMode="External"/><Relationship Id="rId592" Type="http://schemas.openxmlformats.org/officeDocument/2006/relationships/hyperlink" Target="http://wreg.com/2013/05/30/funeral-escort-riders-say-farewell-to-one-of-their-own/" TargetMode="External"/><Relationship Id="rId2066" Type="http://schemas.openxmlformats.org/officeDocument/2006/relationships/hyperlink" Target="http://www.sfgate.com/news/bayarea/article/Update-Suspect-Dies-During-Arrest-After-Leading-8439025.php" TargetMode="External"/><Relationship Id="rId2273" Type="http://schemas.openxmlformats.org/officeDocument/2006/relationships/hyperlink" Target="http://www.fatalencounters.org/wp-content/uploads/2013/10/Gregory-Frazier.jpg" TargetMode="External"/><Relationship Id="rId2480" Type="http://schemas.openxmlformats.org/officeDocument/2006/relationships/hyperlink" Target="http://www.fatalencounters.org/wp-content/uploads/2013/10/Luke-Smith.jpg" TargetMode="External"/><Relationship Id="rId3117" Type="http://schemas.openxmlformats.org/officeDocument/2006/relationships/hyperlink" Target="http://www.fatalencounters.org/wp-content/uploads/2013/10/BrettRodriguez.jpg" TargetMode="External"/><Relationship Id="rId3324" Type="http://schemas.openxmlformats.org/officeDocument/2006/relationships/hyperlink" Target="http://www.kshb.com/news/region-missouri/independence/suspect-hit-in-officer-involved-shooting-in-independence" TargetMode="External"/><Relationship Id="rId3531" Type="http://schemas.openxmlformats.org/officeDocument/2006/relationships/hyperlink" Target="http://www.newswest9.com/story/36066838/texas-rangers-investigating-officer-involved-shooting-neighbors-shocked" TargetMode="External"/><Relationship Id="rId245" Type="http://schemas.openxmlformats.org/officeDocument/2006/relationships/hyperlink" Target="http://www.wftv.com/news/news/local/1-fatally-shot-lake-county-deputy-involved-shootin/nk3ng/" TargetMode="External"/><Relationship Id="rId452" Type="http://schemas.openxmlformats.org/officeDocument/2006/relationships/hyperlink" Target="http://www.nbcnewyork.com/news/local/Long-Island-Suffolk-County-Bay-Shore-Police-Involved-Shooting-Fatal-264868841.html" TargetMode="External"/><Relationship Id="rId1082" Type="http://schemas.openxmlformats.org/officeDocument/2006/relationships/hyperlink" Target="http://mugshots.com/search.html?q=alexia%20christian&amp;c=119250" TargetMode="External"/><Relationship Id="rId2133" Type="http://schemas.openxmlformats.org/officeDocument/2006/relationships/hyperlink" Target="http://www.fatalencounters.org/wp-content/uploads/2013/10/JesseRomero.jpg" TargetMode="External"/><Relationship Id="rId2340" Type="http://schemas.openxmlformats.org/officeDocument/2006/relationships/hyperlink" Target="http://wrbl.com/2016/10/15/woman-shot-and-killed-at-home-in-lee-county-multiple-law-enforcement-agencies-investigating-murder/" TargetMode="External"/><Relationship Id="rId5289" Type="http://schemas.openxmlformats.org/officeDocument/2006/relationships/hyperlink" Target="http://www.ktuu.com/content/news/Domestic-violence-suspect-fatally-shot-by-AST-in-St-Marys-490029631.html" TargetMode="External"/><Relationship Id="rId5496" Type="http://schemas.openxmlformats.org/officeDocument/2006/relationships/hyperlink" Target="https://www.lmtonline.com/local/article/League-City-Police-Department-releases-name-of-13245172.php" TargetMode="External"/><Relationship Id="rId105" Type="http://schemas.openxmlformats.org/officeDocument/2006/relationships/hyperlink" Target="http://bloximages.newyork1.vip.townnews.com/omaha.com/content/tncms/assets/v3/editorial/d/d0/dd0b9724-19c9-11e5-93b4-936ae8b833ff/558991a743529.image.jpg" TargetMode="External"/><Relationship Id="rId312" Type="http://schemas.openxmlformats.org/officeDocument/2006/relationships/hyperlink" Target="http://losangeles.cbslocal.com/2015/02/04/police-fatally-shoot-bank-robbery-suspect-in-chino-following-high-speed-chase/" TargetMode="External"/><Relationship Id="rId2200" Type="http://schemas.openxmlformats.org/officeDocument/2006/relationships/hyperlink" Target="http://www.newschannel5.com/news/local-news/1-killed-in-officer-involved-shooting-in-shelbyville" TargetMode="External"/><Relationship Id="rId4098" Type="http://schemas.openxmlformats.org/officeDocument/2006/relationships/hyperlink" Target="http://www.abc15.com/news/region-phoenix-metro/west-phoenix/police-involved-in-shooting-in-west-phoenix" TargetMode="External"/><Relationship Id="rId5149" Type="http://schemas.openxmlformats.org/officeDocument/2006/relationships/hyperlink" Target="https://www.fatalencounters.org/wp-content/uploads/2018/07/Emmanuel-Bitsuie.jpg" TargetMode="External"/><Relationship Id="rId5356" Type="http://schemas.openxmlformats.org/officeDocument/2006/relationships/hyperlink" Target="https://www.kxan.com/news/crime/police-shoot-kill-man-near-sixth-street/1377623458" TargetMode="External"/><Relationship Id="rId5563" Type="http://schemas.openxmlformats.org/officeDocument/2006/relationships/hyperlink" Target="https://www.wvlt.tv/content/news/TBI-Officer-involved-shooting-in-Oak-Ridge-496042391.html" TargetMode="External"/><Relationship Id="rId1899" Type="http://schemas.openxmlformats.org/officeDocument/2006/relationships/hyperlink" Target="http://wbay.com/2016/06/15/large-police-presence-near-pembine/" TargetMode="External"/><Relationship Id="rId4165" Type="http://schemas.openxmlformats.org/officeDocument/2006/relationships/hyperlink" Target="http://www.fatalencounters.org/wp-content/uploads/2013/10/Aquoness-Cathery.jpg" TargetMode="External"/><Relationship Id="rId4372" Type="http://schemas.openxmlformats.org/officeDocument/2006/relationships/hyperlink" Target="http://kval.com/news/local/officer-involved-shooting-near-river-road-leaves-one-man-dead" TargetMode="External"/><Relationship Id="rId5009" Type="http://schemas.openxmlformats.org/officeDocument/2006/relationships/hyperlink" Target="http://www.starnewsonline.com/news/20180605/man-killed-in-ogden-standoff-was-wanted-by-wilmington-police" TargetMode="External"/><Relationship Id="rId5216" Type="http://schemas.openxmlformats.org/officeDocument/2006/relationships/hyperlink" Target="https://www.fatalencounters.org/wp-content/uploads/2018/07/AnthonyColeman.jpg" TargetMode="External"/><Relationship Id="rId5770" Type="http://schemas.openxmlformats.org/officeDocument/2006/relationships/hyperlink" Target="https://www.click2houston.com/news/2-dead-7-in-custody-after-shootout-during-undercover-drug-bust" TargetMode="External"/><Relationship Id="rId1759" Type="http://schemas.openxmlformats.org/officeDocument/2006/relationships/hyperlink" Target="http://www.fatalencounters.org/wp-content/uploads/2013/10/francis-clark.jpg" TargetMode="External"/><Relationship Id="rId1966" Type="http://schemas.openxmlformats.org/officeDocument/2006/relationships/hyperlink" Target="http://www.dailydem.com/news/article_be147f64-3e0f-11e6-9049-27481a05a6cf.html" TargetMode="External"/><Relationship Id="rId3181" Type="http://schemas.openxmlformats.org/officeDocument/2006/relationships/hyperlink" Target="http://www.fatalencounters.org/wp-content/uploads/2013/10/Isaiah-Murrietta.png" TargetMode="External"/><Relationship Id="rId4025" Type="http://schemas.openxmlformats.org/officeDocument/2006/relationships/hyperlink" Target="http://www.elpasoproud.com/news/local/las-cruces-news/daso-woman-armed-with-axe-shot-killed-by-reserve-deputy/849210111" TargetMode="External"/><Relationship Id="rId5423" Type="http://schemas.openxmlformats.org/officeDocument/2006/relationships/hyperlink" Target="https://wsvn.com/news/local/1-dead-after-police-involved-shooting-in-hollywood/" TargetMode="External"/><Relationship Id="rId5630" Type="http://schemas.openxmlformats.org/officeDocument/2006/relationships/hyperlink" Target="https://www.fatalencounters.org/wp-content/uploads/2018/11/Langley-J-portrait-final.jpg" TargetMode="External"/><Relationship Id="rId1619" Type="http://schemas.openxmlformats.org/officeDocument/2006/relationships/hyperlink" Target="http://www.omaha.com/news/crime/police-identify-known-suspect-shot-dead-by-officer-in-south/article_976e1aee-fd07-11e5-86b8-8f1d6e6f9f14.html" TargetMode="External"/><Relationship Id="rId1826" Type="http://schemas.openxmlformats.org/officeDocument/2006/relationships/hyperlink" Target="http://www.clickorlando.com/news/deputy-involved-shooting-closes-parts-of-17-92-in-deland" TargetMode="External"/><Relationship Id="rId4232" Type="http://schemas.openxmlformats.org/officeDocument/2006/relationships/hyperlink" Target="http://www.wdtv.com/content/news/State-Police-investigating-after-officer-involved-shooting-in-Randolph-County--464932853.html" TargetMode="External"/><Relationship Id="rId3041" Type="http://schemas.openxmlformats.org/officeDocument/2006/relationships/hyperlink" Target="http://www.fatalencounters.org/wp-content/uploads/2013/10/Ronnie-Lee-Shorter.png" TargetMode="External"/><Relationship Id="rId3998" Type="http://schemas.openxmlformats.org/officeDocument/2006/relationships/hyperlink" Target="http://www.fatalencounters.org/wp-content/uploads/2013/10/Antonio-Levison.jpg" TargetMode="External"/><Relationship Id="rId3858" Type="http://schemas.openxmlformats.org/officeDocument/2006/relationships/hyperlink" Target="http://www.arkansasonline.com/news/2017/feb/19/state-police-investigate-officer-involved-shooting/" TargetMode="External"/><Relationship Id="rId4909" Type="http://schemas.openxmlformats.org/officeDocument/2006/relationships/hyperlink" Target="https://www.knoxnews.com/story/news/crime/2018/05/10/tbi-investigating-officer-involved-shooting-morristown/598052002/" TargetMode="External"/><Relationship Id="rId779" Type="http://schemas.openxmlformats.org/officeDocument/2006/relationships/hyperlink" Target="http://bloximages.newyork1.vip.townnews.com/oaoa.com/content/tncms/assets/v3/editorial/3/b1/3b1e4ae8-4132-11e5-bdc3-0b12b6b90913/55cbaf23977b2.image.jpg?resize=300%2C225" TargetMode="External"/><Relationship Id="rId986" Type="http://schemas.openxmlformats.org/officeDocument/2006/relationships/hyperlink" Target="http://www.fresnobee.com/news/local/crime/article37140321.html" TargetMode="External"/><Relationship Id="rId2667" Type="http://schemas.openxmlformats.org/officeDocument/2006/relationships/hyperlink" Target="http://www.firstcoastnews.com/news/local/investigation-underway-after-officer-involved-shooting-in-middleburg/377893189" TargetMode="External"/><Relationship Id="rId3718" Type="http://schemas.openxmlformats.org/officeDocument/2006/relationships/hyperlink" Target="http://www.fatalencounters.org/wp-content/uploads/2013/10/Steven-Allen-Price.png" TargetMode="External"/><Relationship Id="rId5073" Type="http://schemas.openxmlformats.org/officeDocument/2006/relationships/hyperlink" Target="https://www.wkyc.com/article/news/local/summit-county/akron-man-dies-in-springfield-township-police-custody/95-565656814" TargetMode="External"/><Relationship Id="rId5280" Type="http://schemas.openxmlformats.org/officeDocument/2006/relationships/hyperlink" Target="http://www.fox5dc.com/news/local-news/murder-suspect-killed-by-prince-georges-county-police-in-oxon-hill-identified" TargetMode="External"/><Relationship Id="rId639" Type="http://schemas.openxmlformats.org/officeDocument/2006/relationships/hyperlink" Target="http://www.killedbypolice.net/victims/150944.jpg" TargetMode="External"/><Relationship Id="rId1269" Type="http://schemas.openxmlformats.org/officeDocument/2006/relationships/hyperlink" Target="http://www.wtoc.com/story/30372168/gbi-releases-new-details-on-officer-involved-shooting-in-savannah" TargetMode="External"/><Relationship Id="rId1476" Type="http://schemas.openxmlformats.org/officeDocument/2006/relationships/hyperlink" Target="http://www.wbrc.com/story/31341469/authorities-id-man-killed-in-ashville-officer-involved-shooting" TargetMode="External"/><Relationship Id="rId2874" Type="http://schemas.openxmlformats.org/officeDocument/2006/relationships/hyperlink" Target="http://www.chicagotribune.com/news/local/breaking/ct-washington-park-police-shooting-20170603-story.html" TargetMode="External"/><Relationship Id="rId3925" Type="http://schemas.openxmlformats.org/officeDocument/2006/relationships/hyperlink" Target="http://www.stltoday.com/news/local/crime-and-courts/florissant-police-kill-man-in-confrontation-at-his-home/article_5dbd7d22-85de-5981-b305-b4fb2a506a9c.html" TargetMode="External"/><Relationship Id="rId5140" Type="http://schemas.openxmlformats.org/officeDocument/2006/relationships/hyperlink" Target="https://www.fatalencounters.org/wp-content/uploads/2018/07/Larry-San-Nicolas.jpg" TargetMode="External"/><Relationship Id="rId846" Type="http://schemas.openxmlformats.org/officeDocument/2006/relationships/hyperlink" Target="http://www.wtvm.com/story/29926838/teen-dies-after-police-tasing-incident" TargetMode="External"/><Relationship Id="rId1129" Type="http://schemas.openxmlformats.org/officeDocument/2006/relationships/hyperlink" Target="http://www.killedbypolice.net/victims/150977.jpg" TargetMode="External"/><Relationship Id="rId1683" Type="http://schemas.openxmlformats.org/officeDocument/2006/relationships/hyperlink" Target="http://ansonrecord.com/top-stories/2255/anson-deputies-shoot-kill-suspect-in-blewett-falls-gunfight" TargetMode="External"/><Relationship Id="rId1890" Type="http://schemas.openxmlformats.org/officeDocument/2006/relationships/hyperlink" Target="http://www.oregonlive.com/clark-county/index.ssf/2016/06/vancouver_bank_robbery_suspect_2.html" TargetMode="External"/><Relationship Id="rId2527" Type="http://schemas.openxmlformats.org/officeDocument/2006/relationships/hyperlink" Target="http://abc13.com/news/police-investigating-critical-incident-in-friendswood/1631210/" TargetMode="External"/><Relationship Id="rId2734" Type="http://schemas.openxmlformats.org/officeDocument/2006/relationships/hyperlink" Target="http://www.fatalencounters.org/wp-content/uploads/2013/10/Tavon-Desean-Jenkins.jpg" TargetMode="External"/><Relationship Id="rId2941" Type="http://schemas.openxmlformats.org/officeDocument/2006/relationships/hyperlink" Target="http://www.baltimoresun.com/news/maryland/crime/bs-md-ci-police-shooting-20170324-story.html" TargetMode="External"/><Relationship Id="rId5000" Type="http://schemas.openxmlformats.org/officeDocument/2006/relationships/hyperlink" Target="http://www.kitv.com/story/38333352/one-man-is-dead-after-an-officer-involved-shooting-in-waipahu" TargetMode="External"/><Relationship Id="rId706" Type="http://schemas.openxmlformats.org/officeDocument/2006/relationships/hyperlink" Target="http://www.turnto23.com/news/breaking-news/officer-involved-shooting-near-downtown-restaurant-11292015" TargetMode="External"/><Relationship Id="rId913" Type="http://schemas.openxmlformats.org/officeDocument/2006/relationships/hyperlink" Target="http://www.reviewjournal.com/news/las-vegas/man-killed-north-las-vegas-officers-shootout-idd" TargetMode="External"/><Relationship Id="rId1336" Type="http://schemas.openxmlformats.org/officeDocument/2006/relationships/hyperlink" Target="http://s3.amazonaws.com/tributecenteronline/Obituaries/817668/Thumbnail.jpg" TargetMode="External"/><Relationship Id="rId1543" Type="http://schemas.openxmlformats.org/officeDocument/2006/relationships/hyperlink" Target="http://www.times-standard.com/general-news/20160213/the-latest-baton-rouge-police-say-2-officers-suspect-shot" TargetMode="External"/><Relationship Id="rId1750" Type="http://schemas.openxmlformats.org/officeDocument/2006/relationships/hyperlink" Target="http://www.denverpost.com/news/ci_29877532/aurora-police-officer-shot-and-killed-carjacking-suspect" TargetMode="External"/><Relationship Id="rId2801" Type="http://schemas.openxmlformats.org/officeDocument/2006/relationships/hyperlink" Target="https://youtu.be/NYSr9w5Eqno" TargetMode="External"/><Relationship Id="rId4699" Type="http://schemas.openxmlformats.org/officeDocument/2006/relationships/hyperlink" Target="http://www.fatalencounters.org/wp-content/uploads/2018/04/Jesse-Kilgus.png" TargetMode="External"/><Relationship Id="rId42" Type="http://schemas.openxmlformats.org/officeDocument/2006/relationships/hyperlink" Target="http://www.click2houston.com/news/hpd-investigating-after-possible-incustody-death-in-southeast-houston/34238632" TargetMode="External"/><Relationship Id="rId1403" Type="http://schemas.openxmlformats.org/officeDocument/2006/relationships/hyperlink" Target="http://www.ketv.com/news/officerinvolved-shooting-suspect-wouldve-chose-gun-battle-before-handcuffs-family-agrees/37709926" TargetMode="External"/><Relationship Id="rId1610" Type="http://schemas.openxmlformats.org/officeDocument/2006/relationships/hyperlink" Target="http://www.fatalencounters.org/wp-content/uploads/2013/10/LuisSoto.png" TargetMode="External"/><Relationship Id="rId4559" Type="http://schemas.openxmlformats.org/officeDocument/2006/relationships/hyperlink" Target="http://ktla.com/2018/02/26/man-fatally-shot-by-officer-after-lapd-receives-call-about-allegedly-armed-possibly-mentally-ill-man-in-panorama-city/" TargetMode="External"/><Relationship Id="rId4766" Type="http://schemas.openxmlformats.org/officeDocument/2006/relationships/hyperlink" Target="http://www.fatalencounters.org/wp-content/uploads/2018/04/Juan-Markee-Jones.jpg" TargetMode="External"/><Relationship Id="rId4973" Type="http://schemas.openxmlformats.org/officeDocument/2006/relationships/hyperlink" Target="https://www.fatalencounters.org/wp-content/uploads/2018/07/Albert-Guerra-Jr.jpg" TargetMode="External"/><Relationship Id="rId5817" Type="http://schemas.openxmlformats.org/officeDocument/2006/relationships/hyperlink" Target="http://www.wtoc.com/2018/12/09/savannah-police-identify-woman-gbi-identify-man-killed-shooting-ogeechee-road/" TargetMode="External"/><Relationship Id="rId3368" Type="http://schemas.openxmlformats.org/officeDocument/2006/relationships/hyperlink" Target="http://skyvalleychronicle.com/BREAKING-NEWS/Man-Who-Claims-He-Ingested-Too-Much-Meth-Goes-Berserk-In-McLeary-WA-br-i-Ends-up-dying-i-2895792" TargetMode="External"/><Relationship Id="rId3575" Type="http://schemas.openxmlformats.org/officeDocument/2006/relationships/hyperlink" Target="http://www.fatalencounters.org/wp-content/uploads/2013/10/Willys-Fritz.jpg" TargetMode="External"/><Relationship Id="rId3782" Type="http://schemas.openxmlformats.org/officeDocument/2006/relationships/hyperlink" Target="http://www.jconline.com/story/news/crime/2017/03/28/suspect-down-early-morning-shooting/99721350/" TargetMode="External"/><Relationship Id="rId4419" Type="http://schemas.openxmlformats.org/officeDocument/2006/relationships/hyperlink" Target="http://savannahnow.com/news/crime-courts/2018-01-23/update-gbi-investigating-after-man-killed-during-officer-involved" TargetMode="External"/><Relationship Id="rId4626" Type="http://schemas.openxmlformats.org/officeDocument/2006/relationships/hyperlink" Target="http://www.wilx.com/content/news/Officer-involved-shooting-reported-in-Jackson-476497763.html" TargetMode="External"/><Relationship Id="rId4833" Type="http://schemas.openxmlformats.org/officeDocument/2006/relationships/hyperlink" Target="http://www.fatalencounters.org/wp-content/uploads/2018/04/Matthew-G.-Brown.jpg" TargetMode="External"/><Relationship Id="rId289" Type="http://schemas.openxmlformats.org/officeDocument/2006/relationships/hyperlink" Target="http://www.turnto23.com/news/local-news/suspect-dies-after-officer-involved-shooting-in-tehachapi-040615" TargetMode="External"/><Relationship Id="rId496" Type="http://schemas.openxmlformats.org/officeDocument/2006/relationships/hyperlink" Target="http://www.kansas.com/2014/04/10/3396426/man-dead-after-officer-involved.html" TargetMode="External"/><Relationship Id="rId2177" Type="http://schemas.openxmlformats.org/officeDocument/2006/relationships/hyperlink" Target="http://www.sandiegouniontribune.com/news/2016/aug/19/poway-deputy-shooting-victim-identified/" TargetMode="External"/><Relationship Id="rId2384" Type="http://schemas.openxmlformats.org/officeDocument/2006/relationships/hyperlink" Target="http://www.ksat.com/news/man-killed-in-officer-involved-shooting-on-ne-side" TargetMode="External"/><Relationship Id="rId2591" Type="http://schemas.openxmlformats.org/officeDocument/2006/relationships/hyperlink" Target="http://www.fatalencounters.org/wp-content/uploads/2013/10/Lavar-Montray-Douglas.jpg" TargetMode="External"/><Relationship Id="rId3228" Type="http://schemas.openxmlformats.org/officeDocument/2006/relationships/hyperlink" Target="http://www.fatalencounters.org/wp-content/uploads/2013/10/Andrew-Byrd.jpg" TargetMode="External"/><Relationship Id="rId3435" Type="http://schemas.openxmlformats.org/officeDocument/2006/relationships/hyperlink" Target="http://www.northescambia.com/2017/04/suspect-shot-and-killed-by-escambia-deputy-in-cantonment" TargetMode="External"/><Relationship Id="rId3642" Type="http://schemas.openxmlformats.org/officeDocument/2006/relationships/hyperlink" Target="http://www.fatalencounters.org/wp-content/uploads/2013/10/Barry-Jones.png" TargetMode="External"/><Relationship Id="rId149" Type="http://schemas.openxmlformats.org/officeDocument/2006/relationships/hyperlink" Target="http://www.wftv.com/news/news/local/police-person-interest-killed-melbourne-officer-in/nmX7b/" TargetMode="External"/><Relationship Id="rId356" Type="http://schemas.openxmlformats.org/officeDocument/2006/relationships/hyperlink" Target="http://www.kktv.com/home/headlines/One-Man-Hospialized-After-Officer-Involved-Shooting-285508201.html" TargetMode="External"/><Relationship Id="rId563" Type="http://schemas.openxmlformats.org/officeDocument/2006/relationships/hyperlink" Target="http://www.presstelegram.com/general-news/20130926/long-beach-police-kill-man-in-departments-third-ois-in-past-week" TargetMode="External"/><Relationship Id="rId770" Type="http://schemas.openxmlformats.org/officeDocument/2006/relationships/hyperlink" Target="http://ak-cache.legacy.net/legacy/images/cobrands/dignitymemorial/photos/ecf6168a-835c-4498-a00e-86434b125335.jpgx?w=130&amp;h=180&amp;option=1&amp;v=0x000000003111f297" TargetMode="External"/><Relationship Id="rId1193"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037" Type="http://schemas.openxmlformats.org/officeDocument/2006/relationships/hyperlink" Target="http://www.firstcoastnews.com/news/swat-presence-in-green-cove-springs/275060143" TargetMode="External"/><Relationship Id="rId2244" Type="http://schemas.openxmlformats.org/officeDocument/2006/relationships/hyperlink" Target="http://www.fatalencounters.org/wp-content/uploads/2013/10/JosephMoreno.jpg" TargetMode="External"/><Relationship Id="rId2451" Type="http://schemas.openxmlformats.org/officeDocument/2006/relationships/hyperlink" Target="http://www.denverpost.com/2016/11/15/loveland-man-suspect-killed-deputy-shooting/" TargetMode="External"/><Relationship Id="rId4900" Type="http://schemas.openxmlformats.org/officeDocument/2006/relationships/hyperlink" Target="http://www.heraldcourier.com/news/update-sheriff-identifies-man-shot-and-killed-after-pursuit-in/article_d93c12ac-5320-11e8-8595-2700b7a966e6.html" TargetMode="External"/><Relationship Id="rId216" Type="http://schemas.openxmlformats.org/officeDocument/2006/relationships/hyperlink" Target="http://www.kirotv.com/news/news/tacoma-police-shoot-and-kill-armed-man-outside-his/nmDNM/" TargetMode="External"/><Relationship Id="rId423" Type="http://schemas.openxmlformats.org/officeDocument/2006/relationships/hyperlink" Target="http://homicide.latimes.com/post/andre-maurice-jones/" TargetMode="External"/><Relationship Id="rId1053" Type="http://schemas.openxmlformats.org/officeDocument/2006/relationships/hyperlink" Target="http://www.killedbypolice.net/victims/150490.jpg" TargetMode="External"/><Relationship Id="rId1260" Type="http://schemas.openxmlformats.org/officeDocument/2006/relationships/hyperlink" Target="http://archive.ydr.com/local/ci_28983263/police-respond-saturday-afternoon-shooting-york" TargetMode="External"/><Relationship Id="rId2104" Type="http://schemas.openxmlformats.org/officeDocument/2006/relationships/hyperlink" Target="http://www.floridatoday.com/story/news/crime/2016/08/02/police-investigating-palm-bay-double-shooting/87986298/" TargetMode="External"/><Relationship Id="rId3502" Type="http://schemas.openxmlformats.org/officeDocument/2006/relationships/hyperlink" Target="http://santamariatimes.com/news/local/crime-and-courts/orcutt-bank-robbery-suspect-shot-by-sheriff-s-deputies-dies/article_c5febe56-23cc-5469-a666-5d5e77b38fdd.html" TargetMode="External"/><Relationship Id="rId630" Type="http://schemas.openxmlformats.org/officeDocument/2006/relationships/hyperlink" Target="http://www.killedbypolice.net/victims/150957.jpg" TargetMode="External"/><Relationship Id="rId2311" Type="http://schemas.openxmlformats.org/officeDocument/2006/relationships/hyperlink" Target="http://www.fatalencounters.org/wp-content/uploads/2013/10/Charles-E.-Antrup.jpg" TargetMode="External"/><Relationship Id="rId4069" Type="http://schemas.openxmlformats.org/officeDocument/2006/relationships/hyperlink" Target="http://www.fatalencounters.org/wp-content/uploads/2013/10/Joseph-J.-Santos.png" TargetMode="External"/><Relationship Id="rId5467" Type="http://schemas.openxmlformats.org/officeDocument/2006/relationships/hyperlink" Target="https://www.fatalencounters.org/wp-content/uploads/2018/10/AntonBlack.jpg" TargetMode="External"/><Relationship Id="rId5674" Type="http://schemas.openxmlformats.org/officeDocument/2006/relationships/hyperlink" Target="https://www.wvlt.tv/content/news/Man-dead-following-officer-involved-shooting-499619901.html" TargetMode="External"/><Relationship Id="rId5881" Type="http://schemas.openxmlformats.org/officeDocument/2006/relationships/hyperlink" Target="http://www.goerie.com/news/20181220/man-dead-in-officer-involved-shooting-in-union-city" TargetMode="External"/><Relationship Id="rId1120" Type="http://schemas.openxmlformats.org/officeDocument/2006/relationships/hyperlink" Target="http://kfor.com/2015/01/17/update-on-off-duty-officer-shooting-at-garth-brooks-concert-in-tulsa/" TargetMode="External"/><Relationship Id="rId4276" Type="http://schemas.openxmlformats.org/officeDocument/2006/relationships/hyperlink" Target="http://katu.com/news/local/suspect-in-boring-officer-involved-shooting-identified-nathaniel-fritz-macalevy" TargetMode="External"/><Relationship Id="rId4483" Type="http://schemas.openxmlformats.org/officeDocument/2006/relationships/hyperlink" Target="http://www.palmbeachpost.com/news/breaking-news/breaking-pbso-deputy-shot-person-lantana-lanes-closed/d2K8F5BxGK0yC1wwBbjbzM/" TargetMode="External"/><Relationship Id="rId4690" Type="http://schemas.openxmlformats.org/officeDocument/2006/relationships/hyperlink" Target="http://www.wjhl.com/local/investigation-following-chase-underway-in-big-stone-gap-va-one-person-in-custody/1080571363" TargetMode="External"/><Relationship Id="rId5327" Type="http://schemas.openxmlformats.org/officeDocument/2006/relationships/hyperlink" Target="https://www.10news.com/news/police-investigating-officer-involved-shooting-in-southcrest" TargetMode="External"/><Relationship Id="rId5534" Type="http://schemas.openxmlformats.org/officeDocument/2006/relationships/hyperlink" Target="https://www.fatalencounters.org/wp-content/uploads/2018/10/Walter-Welch-Jr.jpg" TargetMode="External"/><Relationship Id="rId5741" Type="http://schemas.openxmlformats.org/officeDocument/2006/relationships/hyperlink" Target="https://www.ktva.com/story/39527477/man-killed-in-palmer-after-downtown-standoff" TargetMode="External"/><Relationship Id="rId1937" Type="http://schemas.openxmlformats.org/officeDocument/2006/relationships/hyperlink" Target="http://www.shelbystar.com/news/20160622/sheriffs-office-deputy-used-deadly-force-after-attacked-with-chair-345-pm-update" TargetMode="External"/><Relationship Id="rId3085" Type="http://schemas.openxmlformats.org/officeDocument/2006/relationships/hyperlink" Target="http://www.fatalencounters.org/wp-content/uploads/2013/10/Christopher-Michael-Diaz.jpg" TargetMode="External"/><Relationship Id="rId3292" Type="http://schemas.openxmlformats.org/officeDocument/2006/relationships/hyperlink" Target="http://www.fatalencounters.org/wp-content/uploads/2013/10/Jamison-Christopher-Anderson.png" TargetMode="External"/><Relationship Id="rId4136" Type="http://schemas.openxmlformats.org/officeDocument/2006/relationships/hyperlink" Target="http://www.kmov.com/story/36914691/police-2-suspects-wounded-in-officer-involved-shooting-in-north-city" TargetMode="External"/><Relationship Id="rId4343" Type="http://schemas.openxmlformats.org/officeDocument/2006/relationships/hyperlink" Target="http://www.weau.com/content/news/Police-respond-to-incident-in-Sparta--468289643.html" TargetMode="External"/><Relationship Id="rId4550" Type="http://schemas.openxmlformats.org/officeDocument/2006/relationships/hyperlink" Target="http://www.fatalencounters.org/wp-content/uploads/2018/03/taylorhaydon.jpg" TargetMode="External"/><Relationship Id="rId5601" Type="http://schemas.openxmlformats.org/officeDocument/2006/relationships/hyperlink" Target="https://www.courierpostonline.com/story/news/crime/2018/10/18/traffic-snarled-delsea-drive-and-boulevard/1688014002/" TargetMode="External"/><Relationship Id="rId3152" Type="http://schemas.openxmlformats.org/officeDocument/2006/relationships/hyperlink" Target="https://www.abqjournal.com/1012327/apd-man-dies-after-police-use-less-lethal-force-during-arrest.html" TargetMode="External"/><Relationship Id="rId4203" Type="http://schemas.openxmlformats.org/officeDocument/2006/relationships/hyperlink" Target="http://www.thv11.com/news/crime/officer-uses-deadly-force-responding-to-white-county-911-call/498433064" TargetMode="External"/><Relationship Id="rId4410" Type="http://schemas.openxmlformats.org/officeDocument/2006/relationships/hyperlink" Target="http://www.fatalencounters.org/wp-content/uploads/2018/03/JoshuahDalePrough.jpg" TargetMode="External"/><Relationship Id="rId280" Type="http://schemas.openxmlformats.org/officeDocument/2006/relationships/hyperlink" Target="http://newsok.com/oklahoma-agents-investigate-fatal-deputy-involved-shooting-in-creek-county/article/5408706" TargetMode="External"/><Relationship Id="rId3012" Type="http://schemas.openxmlformats.org/officeDocument/2006/relationships/hyperlink" Target="http://www.fatalencounters.org/wp-content/uploads/2013/10/ChadRobertson.png" TargetMode="External"/><Relationship Id="rId140" Type="http://schemas.openxmlformats.org/officeDocument/2006/relationships/hyperlink" Target="http://www.northjersey.com/polopoly_fs/1.1355145.1434164980!/fileImage/httpImage/image.jpg_gen/derivatives/landscape_300/hackensackshooting.jpg" TargetMode="External"/><Relationship Id="rId3969" Type="http://schemas.openxmlformats.org/officeDocument/2006/relationships/hyperlink" Target="http://www.wsoctv.com/news/local/shots-fired-at-officers-during-police-chase-across-state-lines-troopers-say/626928167" TargetMode="External"/><Relationship Id="rId5184" Type="http://schemas.openxmlformats.org/officeDocument/2006/relationships/hyperlink" Target="https://www.fatalencounters.org/wp-content/uploads/2018/07/joeyLoop.jpg" TargetMode="External"/><Relationship Id="rId5391" Type="http://schemas.openxmlformats.org/officeDocument/2006/relationships/hyperlink" Target="http://www.wdbj7.com/content/news/State-Police-investigating-deputy-involved-shooting-in-Montgomery-County-491714921.html"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Ervinsweat.jpg" TargetMode="External"/><Relationship Id="rId2985" Type="http://schemas.openxmlformats.org/officeDocument/2006/relationships/hyperlink" Target="http://www.mysanantonio.com/news/article/One-woman-one-suspect-dead-in-officer-involved-10950338.php" TargetMode="External"/><Relationship Id="rId3829" Type="http://schemas.openxmlformats.org/officeDocument/2006/relationships/hyperlink" Target="http://www.newsnet5.com/traffic/traffic-news/i-71-southbound-near-i-271-is-closed-due-to-a-police-crash-that-ended-in-a-chase" TargetMode="External"/><Relationship Id="rId5044" Type="http://schemas.openxmlformats.org/officeDocument/2006/relationships/hyperlink" Target="http://www.mynews13.com/fl/orlando/news/2018/06/14/eustis-officer-recovering-after-shooting-leaves-man-dead" TargetMode="External"/><Relationship Id="rId957" Type="http://schemas.openxmlformats.org/officeDocument/2006/relationships/hyperlink" Target="http://www.desertsun.com/story/news/crime_courts/2015/10/14/possible-shooting-indio-apartments/73951052/" TargetMode="External"/><Relationship Id="rId1587" Type="http://schemas.openxmlformats.org/officeDocument/2006/relationships/hyperlink" Target="http://www.local10.com/news/miamidade-police-officer-shoots-kills-shotgunwielding-kidnapping-suspect" TargetMode="External"/><Relationship Id="rId1794" Type="http://schemas.openxmlformats.org/officeDocument/2006/relationships/hyperlink" Target="http://www.fatalencounters.org/wp-content/uploads/2013/10/John-Cousins-Jr..jpg" TargetMode="External"/><Relationship Id="rId2638" Type="http://schemas.openxmlformats.org/officeDocument/2006/relationships/hyperlink" Target="http://www.killedbypolice.net/victims/150902.jpg" TargetMode="External"/><Relationship Id="rId2845" Type="http://schemas.openxmlformats.org/officeDocument/2006/relationships/hyperlink" Target="http://www.fatalencounters.org/wp-content/uploads/2013/10/Zepp.jpg" TargetMode="External"/><Relationship Id="rId5251" Type="http://schemas.openxmlformats.org/officeDocument/2006/relationships/hyperlink" Target="https://www.wate.com/news/local-news/campbell-county-sheriff-suspect-who-shot-killed-wife-injured-in-standoff-with-deputies/1323512900" TargetMode="External"/><Relationship Id="rId86" Type="http://schemas.openxmlformats.org/officeDocument/2006/relationships/hyperlink" Target="http://www.standardbanner.com/news/morristown-man-shot-by-police-was-also-wanted-here/article_e6215eb4-242a-11e5-b876-3f8c02fbda9f.html" TargetMode="External"/><Relationship Id="rId817" Type="http://schemas.openxmlformats.org/officeDocument/2006/relationships/hyperlink" Target="http://www.khou.com/story/news/local/2015/08/09/man-killed-in-officer-involved-shooting-in-waller-county/31363535/" TargetMode="External"/><Relationship Id="rId1447" Type="http://schemas.openxmlformats.org/officeDocument/2006/relationships/hyperlink" Target="http://www.nydailynews.com/news/national/officer-involved-shooting-fairfield-conn-article-1.2533111" TargetMode="External"/><Relationship Id="rId1654" Type="http://schemas.openxmlformats.org/officeDocument/2006/relationships/hyperlink" Target="http://nativenewsonline.net/currents/video-reportedly-shows-navajo-woman-not-raise-scissors-towards-winslow-police-officers/" TargetMode="External"/><Relationship Id="rId1861" Type="http://schemas.openxmlformats.org/officeDocument/2006/relationships/hyperlink" Target="http://www.wsbtv.com/news/local/henry-county/man-shot-by-police-responding-to-wrong-location-has-died/333736593" TargetMode="External"/><Relationship Id="rId2705" Type="http://schemas.openxmlformats.org/officeDocument/2006/relationships/hyperlink" Target="http://ak-cache.legacy.net/legacy/images/Cobrands/houmatoday/Photos/f3861fa5-2770-4b7b-95cc-ba2129098b58.jpg" TargetMode="External"/><Relationship Id="rId2912" Type="http://schemas.openxmlformats.org/officeDocument/2006/relationships/hyperlink" Target="http://www.wfaa.com/news/local/15-year-old-boy-killed-in-officer-involved-shooting-in-balch-springs/435409090" TargetMode="External"/><Relationship Id="rId4060" Type="http://schemas.openxmlformats.org/officeDocument/2006/relationships/hyperlink" Target="http://www.mdjonline.com/news/year-old-east-cobb-woman-killed-by-police/article_81652200-c412-11e7-832c-eb56d72b6353.html" TargetMode="External"/><Relationship Id="rId5111" Type="http://schemas.openxmlformats.org/officeDocument/2006/relationships/hyperlink" Target="https://www.nbcwashington.com/news/local/6-Va-Officers-on-Leave-After-Unarmed-Man-Dies-While-Being-Arrested-486699431.html" TargetMode="External"/><Relationship Id="rId1307" Type="http://schemas.openxmlformats.org/officeDocument/2006/relationships/hyperlink" Target="http://www.fatalencounters.org/wp-content/uploads/2013/10/RaymondGassman.png" TargetMode="External"/><Relationship Id="rId1514" Type="http://schemas.openxmlformats.org/officeDocument/2006/relationships/hyperlink" Target="http://i.dailymail.co.uk/i/pix/2016/01/21/14/306DBEB400000578-3409915-Killed_Saint_Landry_Parish_Sheriffs_Office_SWAT_team_shot_40_yea-a-29_1453385057523.jpg" TargetMode="External"/><Relationship Id="rId1721" Type="http://schemas.openxmlformats.org/officeDocument/2006/relationships/hyperlink" Target="http://b-townblog.com/2016/05/04/followup-burien-man-shot-by-police-wed-morning-identified-as-cayce-ditullio/" TargetMode="External"/><Relationship Id="rId4877" Type="http://schemas.openxmlformats.org/officeDocument/2006/relationships/hyperlink" Target="http://bangordailynews.com/2018/05/06/news/aroostook/maine-man-shot-by-state-police-dies/" TargetMode="External"/><Relationship Id="rId5928" Type="http://schemas.openxmlformats.org/officeDocument/2006/relationships/hyperlink" Target="https://abc7.com/knife-wielding-suspect-killed-in-lapd-shooting-in-van-nuys/4995348/"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s://www.ohio.com/akron/breaking-news/man-being-taken-to-akron-homeless-shelter-dies-in-officer-involved-shooting" TargetMode="External"/><Relationship Id="rId3686" Type="http://schemas.openxmlformats.org/officeDocument/2006/relationships/hyperlink" Target="http://www.idahostatesman.com/news/local/article152085382.html" TargetMode="External"/><Relationship Id="rId2288" Type="http://schemas.openxmlformats.org/officeDocument/2006/relationships/hyperlink" Target="http://losangeles.cbslocal.com/2016/10/04/man-dies-after-confrontation-with-burbank-police/" TargetMode="External"/><Relationship Id="rId2495" Type="http://schemas.openxmlformats.org/officeDocument/2006/relationships/hyperlink" Target="http://www.tampabay.com/news/publicsafety/crime/deputy-involved-shooting-at-st-petersburg-apartment/2304007" TargetMode="External"/><Relationship Id="rId3339" Type="http://schemas.openxmlformats.org/officeDocument/2006/relationships/hyperlink" Target="https://www.ksat.com/news/sapd-officer-shot-suspect-dead-in-west-side-shootout" TargetMode="External"/><Relationship Id="rId3893" Type="http://schemas.openxmlformats.org/officeDocument/2006/relationships/hyperlink" Target="http://wkbn.com/2017/02/08/officer-shoots-person-at-giant-eagle/" TargetMode="External"/><Relationship Id="rId4737" Type="http://schemas.openxmlformats.org/officeDocument/2006/relationships/hyperlink" Target="http://www.fatalencounters.org/wp-content/uploads/2018/04/Adan-Rene-Marrero.jpg" TargetMode="External"/><Relationship Id="rId4944" Type="http://schemas.openxmlformats.org/officeDocument/2006/relationships/hyperlink" Target="https://www.chieftain.com/news/pueblo/man-killed-in-pueblo-officer-involved-shooting-id-d/article_39487c61-a2c9-5f08-9818-2d9bfacaf7a0.html" TargetMode="External"/><Relationship Id="rId467" Type="http://schemas.openxmlformats.org/officeDocument/2006/relationships/hyperlink" Target="http://www.hickoryrecord.com/news/hickory-police-man-killed-in-officer-involved-shooting/article_701d15ba-ea50-11e3-ad29-001a4bcf6878.html" TargetMode="External"/><Relationship Id="rId1097" Type="http://schemas.openxmlformats.org/officeDocument/2006/relationships/hyperlink" Target="http://www.oregonlive.com/portland/index.ssf/2015/04/se_portland_double_murder_susp.html" TargetMode="External"/><Relationship Id="rId2148" Type="http://schemas.openxmlformats.org/officeDocument/2006/relationships/hyperlink" Target="http://www.wftv.com/news/local/deputies-seminole-deputy-fatally-shoots-girlfriend-self-behind-gas-station/422336899" TargetMode="External"/><Relationship Id="rId3546" Type="http://schemas.openxmlformats.org/officeDocument/2006/relationships/hyperlink" Target="http://www.fatalencounters.org/wp-content/uploads/2013/10/Teel.jpg" TargetMode="External"/><Relationship Id="rId3753" Type="http://schemas.openxmlformats.org/officeDocument/2006/relationships/hyperlink" Target="http://www.fatalencounters.org/wp-content/uploads/2013/10/michaeldial3.jpg" TargetMode="External"/><Relationship Id="rId3960" Type="http://schemas.openxmlformats.org/officeDocument/2006/relationships/hyperlink" Target="http://www.mercedsunstar.com/news/article179348586.html" TargetMode="External"/><Relationship Id="rId4804" Type="http://schemas.openxmlformats.org/officeDocument/2006/relationships/hyperlink" Target="http://www.9news.com/article/news/crime/police-shoot-kill-suspect-in-westminster-carjacking/73-537950613" TargetMode="External"/><Relationship Id="rId674" Type="http://schemas.openxmlformats.org/officeDocument/2006/relationships/hyperlink" Target="http://www.killedbypolice.net/victims/151040.jpg" TargetMode="External"/><Relationship Id="rId881" Type="http://schemas.openxmlformats.org/officeDocument/2006/relationships/hyperlink" Target="http://www.recordnet.com/article/20150910/NEWS/150919974" TargetMode="External"/><Relationship Id="rId2355" Type="http://schemas.openxmlformats.org/officeDocument/2006/relationships/hyperlink" Target="http://www.reviewjournal.com/crime/shootings/man-shot-nhp-trooper-henderson-has-died" TargetMode="External"/><Relationship Id="rId2562" Type="http://schemas.openxmlformats.org/officeDocument/2006/relationships/hyperlink" Target="http://pittsburgh.cbslocal.com/2016/12/16/suspect-shot-during-avella-domestic-dispute-call-dies-in-hospital/" TargetMode="External"/><Relationship Id="rId3406" Type="http://schemas.openxmlformats.org/officeDocument/2006/relationships/hyperlink" Target="http://abc13.com/news/swat-officers-fatally-shoot-armed-woman-in-katy-home/1954987/" TargetMode="External"/><Relationship Id="rId3613" Type="http://schemas.openxmlformats.org/officeDocument/2006/relationships/hyperlink" Target="http://www.oregonlive.com/hillsboro/index.ssf/2017/07/police_investigating_reported.html" TargetMode="External"/><Relationship Id="rId3820" Type="http://schemas.openxmlformats.org/officeDocument/2006/relationships/hyperlink" Target="http://www.10news.com/news/police-activity-reported-on-james-street-in-escondido-031017" TargetMode="External"/><Relationship Id="rId327" Type="http://schemas.openxmlformats.org/officeDocument/2006/relationships/hyperlink" Target="http://www.chicoer.com/general-news/20141229/man-shot-killed-by-sheriffs-deputy-in-paradise" TargetMode="External"/><Relationship Id="rId534" Type="http://schemas.openxmlformats.org/officeDocument/2006/relationships/hyperlink" Target="http://bloximages.newyork1.vip.townnews.com/scnow.com/content/tncms/assets/v3/editorial/9/af/9af467d9-6895-55d0-a65f-5d532b203c84/52f5bad3778ea.preview-300.jpg" TargetMode="External"/><Relationship Id="rId741" Type="http://schemas.openxmlformats.org/officeDocument/2006/relationships/hyperlink" Target="http://ktla.com/2015/11/09/authorities-responding-to-possible-police-shooting-in-lake-balboa/" TargetMode="External"/><Relationship Id="rId1164" Type="http://schemas.openxmlformats.org/officeDocument/2006/relationships/hyperlink" Target="http://wach.com/resources/media/283f8404-c162-47c2-aafc-8a93d8b6df7b-large16x9_DemtriusBryant.jpg?1447798547635" TargetMode="External"/><Relationship Id="rId1371" Type="http://schemas.openxmlformats.org/officeDocument/2006/relationships/hyperlink" Target="http://www.dailynews.com/general-news/20160117/burglary-suspect-fatally-shot-by-police-in-hollywood-hills" TargetMode="External"/><Relationship Id="rId2008" Type="http://schemas.openxmlformats.org/officeDocument/2006/relationships/hyperlink" Target="http://patch.com/california/southgate-lynwood/knife-wielding-suspect-killed-police-idd-vinson-lee-ramos" TargetMode="External"/><Relationship Id="rId2215" Type="http://schemas.openxmlformats.org/officeDocument/2006/relationships/hyperlink" Target="http://www.denverpost.com/2016/08/29/terry-salazar-shot-by-denver-police/" TargetMode="External"/><Relationship Id="rId2422" Type="http://schemas.openxmlformats.org/officeDocument/2006/relationships/hyperlink" Target="http://www.fatalencounters.org/wp-content/uploads/2013/10/james-carl-coale.jpeg" TargetMode="External"/><Relationship Id="rId5578" Type="http://schemas.openxmlformats.org/officeDocument/2006/relationships/hyperlink" Target="https://www.fatalencounters.org/wp-content/uploads/2018/10/Ashley-Elisna-Grammer.jpg" TargetMode="External"/><Relationship Id="rId5785" Type="http://schemas.openxmlformats.org/officeDocument/2006/relationships/hyperlink" Target="https://www.reviewjournal.com/crime/homicides/authorities-id-man-killed-las-vegas-police-officer-who-shot-him-1541402/" TargetMode="External"/><Relationship Id="rId601" Type="http://schemas.openxmlformats.org/officeDocument/2006/relationships/hyperlink" Target="http://www.chron.com/news/houston-texas/houston/article/HPD-kills-person-at-westside-complex-4276703.php" TargetMode="External"/><Relationship Id="rId1024" Type="http://schemas.openxmlformats.org/officeDocument/2006/relationships/hyperlink" Target="http://i.guim.co.uk/img/media/6b8d2e8197fcd13bf1efa55dde76f7af6401fdfb/0_188_600_360/master/600.jpg?w=620&amp;q=85&amp;auto=format&amp;sharp=10&amp;s=cd2d313d4e808218cd2fff1e044bc896" TargetMode="External"/><Relationship Id="rId1231" Type="http://schemas.openxmlformats.org/officeDocument/2006/relationships/hyperlink" Target="http://www.freep.com/story/news/local/michigan/oakland/2015/08/20/police-chase-troy-bloomfield-hills-warren-absconder-shooting/32056645/" TargetMode="External"/><Relationship Id="rId4387" Type="http://schemas.openxmlformats.org/officeDocument/2006/relationships/hyperlink" Target="http://www.fatalencounters.org/wp-content/uploads/2018/01/Donte-Shannon.jpg" TargetMode="External"/><Relationship Id="rId4594" Type="http://schemas.openxmlformats.org/officeDocument/2006/relationships/hyperlink" Target="http://brooklyn.news12.com/story/37655376/off-duty-officer-fatally-shoots-robbery-suspect-in-canarsie" TargetMode="External"/><Relationship Id="rId5438" Type="http://schemas.openxmlformats.org/officeDocument/2006/relationships/hyperlink" Target="http://www.providencejournal.com/news/20180907/local-man-28-killed-in-pawtucket-officer-involved-shooting" TargetMode="External"/><Relationship Id="rId5645" Type="http://schemas.openxmlformats.org/officeDocument/2006/relationships/hyperlink" Target="https://www.fatalencounters.org/wp-content/uploads/2018/11/Derrick-Alexander-Sellman.jpg" TargetMode="External"/><Relationship Id="rId5852" Type="http://schemas.openxmlformats.org/officeDocument/2006/relationships/hyperlink" Target="https://www.ajc.com/news/crime--law/breaking-briefly-shut-down-due-heavy-dekalb-police-presence/LAVHlqdKcUHWHirAVw5HcM/" TargetMode="External"/><Relationship Id="rId3196" Type="http://schemas.openxmlformats.org/officeDocument/2006/relationships/hyperlink" Target="http://www.news-journalonline.com/news/20170319/police-1-man-killed-in-deland-in-officer-involved-shooting" TargetMode="External"/><Relationship Id="rId4247" Type="http://schemas.openxmlformats.org/officeDocument/2006/relationships/hyperlink" Target="http://www.mysanantonio.com/news/local/crime/article/Schertz-junior-high-school-on-lockout-during-12448095.php" TargetMode="External"/><Relationship Id="rId4454" Type="http://schemas.openxmlformats.org/officeDocument/2006/relationships/hyperlink" Target="http://www.newson6.com/story/37401494/officer-involved-shooting-reported-in-se-okc" TargetMode="External"/><Relationship Id="rId4661" Type="http://schemas.openxmlformats.org/officeDocument/2006/relationships/hyperlink" Target="https://www.baxterbulletin.com/story/news/local/2018/03/20/bcso-deputy-shoots-kills-suspect/440727002/" TargetMode="External"/><Relationship Id="rId5505" Type="http://schemas.openxmlformats.org/officeDocument/2006/relationships/hyperlink" Target="http://www.baltimoresun.com/news/maryland/crime/bs-md-ci-officer-shot-20180923-story.html" TargetMode="External"/><Relationship Id="rId3056" Type="http://schemas.openxmlformats.org/officeDocument/2006/relationships/hyperlink" Target="http://ktla.com/2017/01/04/man-killed-in-pomona-officer-involved-shooting/" TargetMode="External"/><Relationship Id="rId3263" Type="http://schemas.openxmlformats.org/officeDocument/2006/relationships/hyperlink" Target="http://www.fatalencounters.org/wp-content/uploads/2013/10/Hector-Arreola.png" TargetMode="External"/><Relationship Id="rId3470" Type="http://schemas.openxmlformats.org/officeDocument/2006/relationships/hyperlink" Target="http://www.fatalencounters.org/wp-content/uploads/2013/10/BrianPatrickAllen.jpg" TargetMode="External"/><Relationship Id="rId4107" Type="http://schemas.openxmlformats.org/officeDocument/2006/relationships/hyperlink" Target="https://www.abqjournal.com/1094256/bcso-deputies-involved-in-shooting-on-coors-near-hanover.html" TargetMode="External"/><Relationship Id="rId4314" Type="http://schemas.openxmlformats.org/officeDocument/2006/relationships/hyperlink" Target="http://kron4.com/2018/01/04/man-killed-in-police-shooting-near-west-oakland-bart-identified/" TargetMode="External"/><Relationship Id="rId5712" Type="http://schemas.openxmlformats.org/officeDocument/2006/relationships/hyperlink" Target="https://www.fatalencounters.org/wp-content/uploads/2018/11/AugustinGonsalez.jpeg" TargetMode="External"/><Relationship Id="rId184" Type="http://schemas.openxmlformats.org/officeDocument/2006/relationships/hyperlink" Target="http://www.wsoctv.com/news/news/local/sled-responding-possible-officer-involved-shooting/nmQSJ/" TargetMode="External"/><Relationship Id="rId391" Type="http://schemas.openxmlformats.org/officeDocument/2006/relationships/hyperlink" Target="http://www.tucsonsentinel.com/local/report/102914_bp_shooting/update-man-fatally-shot-by-border-patrol-identified/" TargetMode="External"/><Relationship Id="rId1908" Type="http://schemas.openxmlformats.org/officeDocument/2006/relationships/hyperlink" Target="http://www.fatalencounters.org/wp-content/uploads/2013/10/Antwun-Shumpert.jpg" TargetMode="External"/><Relationship Id="rId2072" Type="http://schemas.openxmlformats.org/officeDocument/2006/relationships/hyperlink" Target="http://www.azcentral.com/story/news/local/tempe-breaking/2016/07/27/tempe-police-active-shooter-guadalupe-rural/87616946/" TargetMode="External"/><Relationship Id="rId3123" Type="http://schemas.openxmlformats.org/officeDocument/2006/relationships/hyperlink" Target="http://www.wftv.com/news/local/officials-identify-deputy-who-fatally-shot-man-who-grabbed-taser-at-deltona-gas-station/544925309?ecmp=wftv_social_twitter_sfp" TargetMode="External"/><Relationship Id="rId4521" Type="http://schemas.openxmlformats.org/officeDocument/2006/relationships/hyperlink" Target="http://www.wsaz.com/content/news/Officer-involved-shooting-reported-in-Kanawha-County-474322563.html" TargetMode="External"/><Relationship Id="rId251" Type="http://schemas.openxmlformats.org/officeDocument/2006/relationships/hyperlink" Target="http://sanfrancisco.cbslocal.com/2015/04/24/woman-shot-deputies-sonoma-county-chase-dies/" TargetMode="External"/><Relationship Id="rId3330" Type="http://schemas.openxmlformats.org/officeDocument/2006/relationships/hyperlink" Target="http://www.goerie.com/news/20170804/state-police-probe-warren-officer-involved-shooting" TargetMode="External"/><Relationship Id="rId5088" Type="http://schemas.openxmlformats.org/officeDocument/2006/relationships/hyperlink" Target="http://www.wlwt.com/article/chief-officer-shoots-kills-man-who-fatally-stabbed-woman-in-fairfield/21761061" TargetMode="External"/><Relationship Id="rId2889" Type="http://schemas.openxmlformats.org/officeDocument/2006/relationships/hyperlink" Target="http://www.nbc12.com/story/35435450/police-investigating-officer-involved-shooting-in-south-richmond" TargetMode="External"/><Relationship Id="rId5295" Type="http://schemas.openxmlformats.org/officeDocument/2006/relationships/hyperlink" Target="https://www.fatalencounters.org/wp-content/uploads/2018/08/James-Bishop.jpg" TargetMode="External"/><Relationship Id="rId111" Type="http://schemas.openxmlformats.org/officeDocument/2006/relationships/hyperlink" Target="http://www.wxii12.com/news/sheriffs-deputy-shot-in-wilkes-county/33705684" TargetMode="External"/><Relationship Id="rId1698" Type="http://schemas.openxmlformats.org/officeDocument/2006/relationships/hyperlink" Target="http://bloximages.chicago2.vip.townnews.com/fredericksburg.com/content/tncms/assets/v3/editorial/b/05/b0548fbc-f11c-11e5-903f-ff53c26c8289/56f2d275892cc.image.png?crop=239%2C353%2C39%2C10" TargetMode="External"/><Relationship Id="rId2749" Type="http://schemas.openxmlformats.org/officeDocument/2006/relationships/hyperlink" Target="http://www.sun-sentinel.com/local/broward/fl-pedestrian-fatal-20151031-story.html" TargetMode="External"/><Relationship Id="rId2956" Type="http://schemas.openxmlformats.org/officeDocument/2006/relationships/hyperlink" Target="http://www.jacksonsun.com/story/news/crime/2017/03/16/officer-involved-shooting-alamo/99271940/" TargetMode="External"/><Relationship Id="rId5155" Type="http://schemas.openxmlformats.org/officeDocument/2006/relationships/hyperlink" Target="https://www.fatalencounters.org/wp-content/uploads/2018/07/JOHN-CORRIGAN.jpg" TargetMode="External"/><Relationship Id="rId5362" Type="http://schemas.openxmlformats.org/officeDocument/2006/relationships/hyperlink" Target="https://www.greatfallstribune.com/story/news/2018/08/19/one-person-shot-great-falls-mobile-home-park-dead-police/1039354002/" TargetMode="External"/><Relationship Id="rId928" Type="http://schemas.openxmlformats.org/officeDocument/2006/relationships/hyperlink" Target="http://www.clickorlando.com/news/man-killed-pregnant-woman-injured-during-shootout/35407050" TargetMode="External"/><Relationship Id="rId1558" Type="http://schemas.openxmlformats.org/officeDocument/2006/relationships/hyperlink" Target="http://media.graytvinc.com/images/690*427/arteair-porter.jpg" TargetMode="External"/><Relationship Id="rId1765" Type="http://schemas.openxmlformats.org/officeDocument/2006/relationships/hyperlink" Target="http://www.11alive.com/news/local/deadly-stockbridge-swat-standoff/192456976" TargetMode="External"/><Relationship Id="rId2609" Type="http://schemas.openxmlformats.org/officeDocument/2006/relationships/hyperlink" Target="http://www.fatalencounters.org/wp-content/uploads/2013/10/Nick-Hamilton.png" TargetMode="External"/><Relationship Id="rId4171" Type="http://schemas.openxmlformats.org/officeDocument/2006/relationships/hyperlink" Target="http://www.wcnc.com/news/crime/authorities-investigating-officer-involved-shooting-in-york/496006675" TargetMode="External"/><Relationship Id="rId5015" Type="http://schemas.openxmlformats.org/officeDocument/2006/relationships/hyperlink" Target="https://chicago.suntimes.com/news/maurice-granton-chicago-police-shooting-bronzeville/" TargetMode="External"/><Relationship Id="rId5222" Type="http://schemas.openxmlformats.org/officeDocument/2006/relationships/hyperlink" Target="https://www.953mnc.com/2018/07/20/south-bend-woman-dies-in-crash-involving-police-car/" TargetMode="External"/><Relationship Id="rId57" Type="http://schemas.openxmlformats.org/officeDocument/2006/relationships/hyperlink" Target="http://wac.450f.edgecastcdn.net/80450F/k2radio.com/files/2015/07/chris-benton.jpg" TargetMode="External"/><Relationship Id="rId1418" Type="http://schemas.openxmlformats.org/officeDocument/2006/relationships/hyperlink" Target="http://www.nydailynews.com/news/national/transgender-man-shot-dead-police-hoping-transition-article-1.2522193" TargetMode="External"/><Relationship Id="rId1972" Type="http://schemas.openxmlformats.org/officeDocument/2006/relationships/hyperlink" Target="http://www.koaa.com/story/32358733/park-county-man-kills-brother-is-shot-and-killed-by-police" TargetMode="External"/><Relationship Id="rId2816" Type="http://schemas.openxmlformats.org/officeDocument/2006/relationships/hyperlink" Target="http://www.fatalencounters.org/wp-content/uploads/2013/10/Quintas-Harris.jpg" TargetMode="External"/><Relationship Id="rId4031" Type="http://schemas.openxmlformats.org/officeDocument/2006/relationships/hyperlink" Target="http://www.latimes.com/local/lanow/la-me-ln-sacramento-ois-pitchfork-20171102-story.html" TargetMode="External"/><Relationship Id="rId1625" Type="http://schemas.openxmlformats.org/officeDocument/2006/relationships/hyperlink" Target="http://www.indystar.com/story/news/crime/2016/04/05/police-investigate-officer-involved-shooting-east-side/82682546/" TargetMode="External"/><Relationship Id="rId1832" Type="http://schemas.openxmlformats.org/officeDocument/2006/relationships/hyperlink" Target="http://bloximages.chicago2.vip.townnews.com/tucson.com/content/tncms/assets/v3/editorial/a/e7/ae79fbd0-2792-11e6-ab5a-77abeb9d06ab/574e31338aace.image.jpg" TargetMode="External"/><Relationship Id="rId4988" Type="http://schemas.openxmlformats.org/officeDocument/2006/relationships/hyperlink" Target="https://www.local10.com/news/florida/miami-dade/florida-city-police-officer-involved-in-shooting-authorities-say" TargetMode="External"/><Relationship Id="rId3797" Type="http://schemas.openxmlformats.org/officeDocument/2006/relationships/hyperlink" Target="http://www.ksdk.com/news/local/officer-involved-shooting-leaves-1-man-dead/423730926" TargetMode="External"/><Relationship Id="rId4848" Type="http://schemas.openxmlformats.org/officeDocument/2006/relationships/hyperlink" Target="https://www.thedenverchannel.com/news/crime/police-investigate-officer-involved-shooting-in-denver-no-officers-injured" TargetMode="External"/><Relationship Id="rId2399" Type="http://schemas.openxmlformats.org/officeDocument/2006/relationships/hyperlink" Target="http://ktla.com/2016/10/31/man-shot-by-police-during-confrontation-in-torrance/" TargetMode="External"/><Relationship Id="rId3657" Type="http://schemas.openxmlformats.org/officeDocument/2006/relationships/hyperlink" Target="http://www.fatalencounters.org/wp-content/uploads/2013/10/Isaiah-Hammett.png" TargetMode="External"/><Relationship Id="rId3864" Type="http://schemas.openxmlformats.org/officeDocument/2006/relationships/hyperlink" Target="http://www.fatalencounters.org/wp-content/uploads/2013/10/Andrew-Ryan-McLendon.png" TargetMode="External"/><Relationship Id="rId4708" Type="http://schemas.openxmlformats.org/officeDocument/2006/relationships/hyperlink" Target="http://www.fatalencounters.org/wp-content/uploads/2018/04/ChrisGatewood.jpg" TargetMode="External"/><Relationship Id="rId4915" Type="http://schemas.openxmlformats.org/officeDocument/2006/relationships/hyperlink" Target="http://www.fatalencounters.org/wp-content/uploads/2018/05/DarrellJ.Bruffy.jpg" TargetMode="External"/><Relationship Id="rId578" Type="http://schemas.openxmlformats.org/officeDocument/2006/relationships/hyperlink" Target="http://www.huffingtonpost.com/2013/08/05/shaaliver-douse-shooting_n_3705623.html" TargetMode="External"/><Relationship Id="rId785" Type="http://schemas.openxmlformats.org/officeDocument/2006/relationships/hyperlink" Target="http://whns.images.worldnow.com/images/8617596_G.jpg" TargetMode="External"/><Relationship Id="rId992" Type="http://schemas.openxmlformats.org/officeDocument/2006/relationships/hyperlink" Target="http://bloximages.chicago2.vip.townnews.com/idahopress.com/content/tncms/assets/v3/editorial/6/aa/6aab600e-0694-5644-996d-07e616040836/568b13f0305cb.image.jpg" TargetMode="External"/><Relationship Id="rId2259" Type="http://schemas.openxmlformats.org/officeDocument/2006/relationships/hyperlink" Target="http://wjhl.com/2016/09/06/wcso-investigating-shooting-on-moody-lane-in-gray/" TargetMode="External"/><Relationship Id="rId2466" Type="http://schemas.openxmlformats.org/officeDocument/2006/relationships/hyperlink" Target="http://www.12news.com/news/local/arizona/casa-grande-man-with-machete-shot-killed-by-police/353965824" TargetMode="External"/><Relationship Id="rId2673" Type="http://schemas.openxmlformats.org/officeDocument/2006/relationships/hyperlink" Target="http://www.nbclosangeles.com/news/local/Man-Killed-in-Deputy-Shooting-in-Pico-Rivera-408187075.html" TargetMode="External"/><Relationship Id="rId2880" Type="http://schemas.openxmlformats.org/officeDocument/2006/relationships/hyperlink" Target="http://www.fatalencounters.org/wp-content/uploads/2013/10/Adam-Trammell.png" TargetMode="External"/><Relationship Id="rId3517" Type="http://schemas.openxmlformats.org/officeDocument/2006/relationships/hyperlink" Target="http://www.fatalencounters.org/wp-content/uploads/2013/10/RobertBracewell.jpg" TargetMode="External"/><Relationship Id="rId3724" Type="http://schemas.openxmlformats.org/officeDocument/2006/relationships/hyperlink" Target="http://www.sfgate.com/bayarea/article/Shooting-shuts-down-part-of-Market-Street-in-SF-11118712.php" TargetMode="External"/><Relationship Id="rId3931" Type="http://schemas.openxmlformats.org/officeDocument/2006/relationships/hyperlink" Target="http://www.wrcbtv.com/story/34282397/officer-involved-shooting-in-soddy-daisy" TargetMode="External"/><Relationship Id="rId438" Type="http://schemas.openxmlformats.org/officeDocument/2006/relationships/hyperlink" Target="http://www.tri-cityherald.com/2014/07/29/3083195_pasco-man-with-knife-killed-by.html?rh=1" TargetMode="External"/><Relationship Id="rId645" Type="http://schemas.openxmlformats.org/officeDocument/2006/relationships/hyperlink" Target="http://www.killedbypolice.net/victims/150934.jpg" TargetMode="External"/><Relationship Id="rId852" Type="http://schemas.openxmlformats.org/officeDocument/2006/relationships/hyperlink" Target="http://www.mysanantonio.com/news/local/article/Officer-involved-shooting-leaves-one-dead-on-6473238.php" TargetMode="External"/><Relationship Id="rId1068" Type="http://schemas.openxmlformats.org/officeDocument/2006/relationships/hyperlink" Target="http://www.wave3.com/story/29120867/shooting-investigation-in-owensboro" TargetMode="External"/><Relationship Id="rId1275" Type="http://schemas.openxmlformats.org/officeDocument/2006/relationships/hyperlink" Target="http://lgbtweekly.com/wp-content/uploads/2016/01/190_5385_8067.jpg" TargetMode="External"/><Relationship Id="rId1482" Type="http://schemas.openxmlformats.org/officeDocument/2006/relationships/hyperlink" Target="http://wjactv.com/news/local/state-police-man-shot-and-killed-by-johnstown-police" TargetMode="External"/><Relationship Id="rId2119" Type="http://schemas.openxmlformats.org/officeDocument/2006/relationships/hyperlink" Target="http://www.fatalencounters.org/wp-content/uploads/2013/10/Jamarion-Rashad-Robinson.jpg" TargetMode="External"/><Relationship Id="rId2326" Type="http://schemas.openxmlformats.org/officeDocument/2006/relationships/hyperlink" Target="http://www.seattletimes.com/seattle-news/remaining-residents-to-be-moved-out-of-the-jungle/" TargetMode="External"/><Relationship Id="rId2533" Type="http://schemas.openxmlformats.org/officeDocument/2006/relationships/hyperlink" Target="http://www.arkansasonline.com/news/2016/dec/01/state-police-en-route-shooting-pope-county-spokesm/?f=news-arkansas" TargetMode="External"/><Relationship Id="rId2740" Type="http://schemas.openxmlformats.org/officeDocument/2006/relationships/hyperlink" Target="http://www.dispatch.com/content/stories/local/2015/07/13/fatal-crash-on-hilltop.html" TargetMode="External"/><Relationship Id="rId5689" Type="http://schemas.openxmlformats.org/officeDocument/2006/relationships/hyperlink" Target="https://ktul.com/news/local/osbi-investigating-fatal-officer-involved-shooting-in-downtown-wagoner" TargetMode="External"/><Relationship Id="rId5896" Type="http://schemas.openxmlformats.org/officeDocument/2006/relationships/hyperlink" Target="http://www.mauinews.com/news/local-news/2018/12/police-shoot-kill-fugitive/" TargetMode="External"/><Relationship Id="rId505" Type="http://schemas.openxmlformats.org/officeDocument/2006/relationships/hyperlink" Target="http://www.myfoxchicago.com/story/25108986/raason-shaw-man-shot-to-death-by-police-in-woodlawn" TargetMode="External"/><Relationship Id="rId712" Type="http://schemas.openxmlformats.org/officeDocument/2006/relationships/hyperlink" Target="http://minnesota.cbslocal.com/2015/11/24/reports-of-shots-fired-in-columbia-heights-police-say/" TargetMode="External"/><Relationship Id="rId1135" Type="http://schemas.openxmlformats.org/officeDocument/2006/relationships/hyperlink" Target="http://www.killedbypolice.net/victims/150954.jpg" TargetMode="External"/><Relationship Id="rId1342" Type="http://schemas.openxmlformats.org/officeDocument/2006/relationships/hyperlink" Target="http://www.fatalencounters.org/wp-content/uploads/2013/10/TeodoroValencia.png" TargetMode="External"/><Relationship Id="rId4498" Type="http://schemas.openxmlformats.org/officeDocument/2006/relationships/hyperlink" Target="http://wfla.com/2018/02/10/police-investigate-officer-involved-shooting-in-tampa/" TargetMode="External"/><Relationship Id="rId5549" Type="http://schemas.openxmlformats.org/officeDocument/2006/relationships/hyperlink" Target="http://www.columbiadailyherald.com/news/20181004/tbi-investigates-officer-involved-shooting-in-bartlett" TargetMode="External"/><Relationship Id="rId1202" Type="http://schemas.openxmlformats.org/officeDocument/2006/relationships/hyperlink" Target="https://ioneadwnews.files.wordpress.com/2015/08/troy.jpg?w=221&amp;h=228" TargetMode="External"/><Relationship Id="rId2600" Type="http://schemas.openxmlformats.org/officeDocument/2006/relationships/hyperlink" Target="http://www.commercialappeal.com/story/news/crime/2016/12/18/tbi-investigates-fatal-officer-involved-shooting/95584864/" TargetMode="External"/><Relationship Id="rId4358" Type="http://schemas.openxmlformats.org/officeDocument/2006/relationships/hyperlink" Target="http://katu.com/news/local/oregon-sergeant-cleared-in-fatal-shooting-of-suspect" TargetMode="External"/><Relationship Id="rId5409" Type="http://schemas.openxmlformats.org/officeDocument/2006/relationships/hyperlink" Target="https://breaking911.com/just-in-woman-killed-2-others-injured-in-beverly-hills-fla-swat-operation/" TargetMode="External"/><Relationship Id="rId5756" Type="http://schemas.openxmlformats.org/officeDocument/2006/relationships/hyperlink" Target="https://www.fatalencounters.org/wp-content/uploads/2018/10/Claudine-Ann-Luera.jpg" TargetMode="External"/><Relationship Id="rId3167" Type="http://schemas.openxmlformats.org/officeDocument/2006/relationships/hyperlink" Target="http://www.latimes.com/local/lanow/la-me-tustin-police-fatal-shooting-20170517-story.html" TargetMode="External"/><Relationship Id="rId4565" Type="http://schemas.openxmlformats.org/officeDocument/2006/relationships/hyperlink" Target="http://www.fatalencounters.org/wp-content/uploads/2018/03/marlon-smith.png" TargetMode="External"/><Relationship Id="rId4772" Type="http://schemas.openxmlformats.org/officeDocument/2006/relationships/hyperlink" Target="https://www.clickondetroit.com/news/man-fatally-shot-while-trying-to-attack-troy-police-officers-with-knives" TargetMode="External"/><Relationship Id="rId5616" Type="http://schemas.openxmlformats.org/officeDocument/2006/relationships/hyperlink" Target="https://www.witn.com/content/news/FIRST-ON-WITN-Washington-Police-are-investigating-an-officer-involved-shooting-498156231.html" TargetMode="External"/><Relationship Id="rId5823" Type="http://schemas.openxmlformats.org/officeDocument/2006/relationships/hyperlink" Target="https://www.fatalencounters.org/wp-content/uploads/2018/12/ShaneWentling1.jpg" TargetMode="External"/><Relationship Id="rId295" Type="http://schemas.openxmlformats.org/officeDocument/2006/relationships/hyperlink" Target="http://www.koat.com/news/state-police-officers-fatally-shoot-east-mountains-man/32197688" TargetMode="External"/><Relationship Id="rId3374" Type="http://schemas.openxmlformats.org/officeDocument/2006/relationships/hyperlink" Target="http://krqe.com/2017/06/26/state-police-investigate-fatal-officer-involved-shooting-near-pecos/" TargetMode="External"/><Relationship Id="rId3581" Type="http://schemas.openxmlformats.org/officeDocument/2006/relationships/hyperlink" Target="http://www.startribune.com/woman-killed-in-officer-involved-shooting-in-south-minneapolis/434782213/" TargetMode="External"/><Relationship Id="rId4218" Type="http://schemas.openxmlformats.org/officeDocument/2006/relationships/hyperlink" Target="http://denver.cbslocal.com/2017/12/13/officer-involved-shooting-northglenn/" TargetMode="External"/><Relationship Id="rId4425" Type="http://schemas.openxmlformats.org/officeDocument/2006/relationships/hyperlink" Target="https://www.dallasnews.com/news/texas/2018/01/25/fbi-agent-kills-kidnapping-victim-houston-raid-reports-say" TargetMode="External"/><Relationship Id="rId4632" Type="http://schemas.openxmlformats.org/officeDocument/2006/relationships/hyperlink" Target="http://www.fatalencounters.org/wp-content/uploads/2018/03/jadenmarsh.jpg" TargetMode="External"/><Relationship Id="rId2183" Type="http://schemas.openxmlformats.org/officeDocument/2006/relationships/hyperlink" Target="http://www.azfamily.com/story/32796225/suspect-dead-after-officer-involved-shooting-in-phoenix" TargetMode="External"/><Relationship Id="rId2390" Type="http://schemas.openxmlformats.org/officeDocument/2006/relationships/hyperlink" Target="http://www.fatalencounters.org/wp-content/uploads/2013/10/Jason-King.jpg" TargetMode="External"/><Relationship Id="rId3027" Type="http://schemas.openxmlformats.org/officeDocument/2006/relationships/hyperlink" Target="http://ktla.com/2017/01/31/lapd-responding-to-report-of-stabbing-at-sunset-and-cahuenga-in-hollywood/" TargetMode="External"/><Relationship Id="rId3234" Type="http://schemas.openxmlformats.org/officeDocument/2006/relationships/hyperlink" Target="http://www.fatalencounters.org/wp-content/uploads/2013/10/Silva.jpg" TargetMode="External"/><Relationship Id="rId3441" Type="http://schemas.openxmlformats.org/officeDocument/2006/relationships/hyperlink" Target="http://abc7.com/news/shots-fired-at-lasd-sheriffs-station-in-temple-city/1809172/" TargetMode="External"/><Relationship Id="rId155" Type="http://schemas.openxmlformats.org/officeDocument/2006/relationships/hyperlink" Target="http://www.nydailynews.com/new-york/bronx/bronx-man-shocked-taser-cops-dies-sources-article-1.2250703" TargetMode="External"/><Relationship Id="rId362" Type="http://schemas.openxmlformats.org/officeDocument/2006/relationships/hyperlink" Target="http://wistv.images.worldnow.com/images/6145354_G.jpg" TargetMode="External"/><Relationship Id="rId2043" Type="http://schemas.openxmlformats.org/officeDocument/2006/relationships/hyperlink" Target="http://www.nydailynews.com/new-york/brooklyn/person-shot-police-involved-shooting-brooklyn-article-1.2714732" TargetMode="External"/><Relationship Id="rId2250" Type="http://schemas.openxmlformats.org/officeDocument/2006/relationships/hyperlink" Target="http://komonews.com/news/local/east-wenatchee-officer-shoots-kills-man" TargetMode="External"/><Relationship Id="rId3301" Type="http://schemas.openxmlformats.org/officeDocument/2006/relationships/hyperlink" Target="http://q13fox.com/2017/09/18/island-county-deputy-shoots-man-after-standoff-struggle/" TargetMode="External"/><Relationship Id="rId5199" Type="http://schemas.openxmlformats.org/officeDocument/2006/relationships/hyperlink" Target="https://www.krqe.com/news/albuquerque-metro/nmsp-officer-hospitalized-suspect-dead-following-officer-involved-shooting/1303659349" TargetMode="External"/><Relationship Id="rId222" Type="http://schemas.openxmlformats.org/officeDocument/2006/relationships/hyperlink" Target="http://www.sgvtribune.com/general-news/20150505/2-dead-1-injured-in-south-el-monte-stabbing-deputy-involved-shooting" TargetMode="External"/><Relationship Id="rId2110" Type="http://schemas.openxmlformats.org/officeDocument/2006/relationships/hyperlink" Target="http://www.live5news.com/story/32595164/coroner-identifies-wanted-virginia-suspect-shot-and-killed-by-lake-city-police" TargetMode="External"/><Relationship Id="rId5059" Type="http://schemas.openxmlformats.org/officeDocument/2006/relationships/hyperlink" Target="https://www.fatalencounters.org/wp-content/uploads/2018/06/DavidHicks.jpg" TargetMode="External"/><Relationship Id="rId5266" Type="http://schemas.openxmlformats.org/officeDocument/2006/relationships/hyperlink" Target="https://www.wral.com/moore-sheriff-ids-deputies-involved-in-fatal-officer-involved-shooting/17738241/" TargetMode="External"/><Relationship Id="rId5473" Type="http://schemas.openxmlformats.org/officeDocument/2006/relationships/hyperlink" Target="https://www.fatalencounters.org/wp-content/uploads/2018/09/robert-greeson.jpg" TargetMode="External"/><Relationship Id="rId5680" Type="http://schemas.openxmlformats.org/officeDocument/2006/relationships/hyperlink" Target="https://www.deseretnews.com/article/900041434/police-release-identity-of-man-killed-in-officer-involved-shooting.html" TargetMode="External"/><Relationship Id="rId4075" Type="http://schemas.openxmlformats.org/officeDocument/2006/relationships/hyperlink" Target="http://www.wsaz.com/content/news/Large-police-presence-at-Flatwoods-Ky-incident-456544353.html" TargetMode="External"/><Relationship Id="rId4282" Type="http://schemas.openxmlformats.org/officeDocument/2006/relationships/hyperlink" Target="http://www.fatalencounters.org/wp-content/uploads/2013/10/KennethPerna-Rutsky.jpg" TargetMode="External"/><Relationship Id="rId5126" Type="http://schemas.openxmlformats.org/officeDocument/2006/relationships/hyperlink" Target="https://www.fatalencounters.org/wp-content/uploads/2018/07/Jason-Erik-Washington.jpg" TargetMode="External"/><Relationship Id="rId5333" Type="http://schemas.openxmlformats.org/officeDocument/2006/relationships/hyperlink" Target="https://www.fatalencounters.org/wp-content/uploads/2018/08/Jackey-Sampson.jpg" TargetMode="External"/><Relationship Id="rId1669" Type="http://schemas.openxmlformats.org/officeDocument/2006/relationships/hyperlink" Target="http://www.wtae.com/news/sources-state-police-shoot-kill-man-in-south-greensburg/38627246" TargetMode="External"/><Relationship Id="rId1876" Type="http://schemas.openxmlformats.org/officeDocument/2006/relationships/hyperlink" Target="http://abc7.com/news/suspect-with-spear-killed-in-maywood-deputy-involved-shooting/1381668/" TargetMode="External"/><Relationship Id="rId2927" Type="http://schemas.openxmlformats.org/officeDocument/2006/relationships/hyperlink" Target="http://www.fatalencounters.org/wp-content/uploads/2013/10/Keith-Price.png" TargetMode="External"/><Relationship Id="rId3091" Type="http://schemas.openxmlformats.org/officeDocument/2006/relationships/hyperlink" Target="http://www.pressdemocrat.com/news/7277681-181/man-shot-and-killed-by?artslide=0" TargetMode="External"/><Relationship Id="rId4142" Type="http://schemas.openxmlformats.org/officeDocument/2006/relationships/hyperlink" Target="https://www.wimberleyview.com/articles/2017/11/24/wimberley-man-dead-after-officer-involved-shooting" TargetMode="External"/><Relationship Id="rId5540" Type="http://schemas.openxmlformats.org/officeDocument/2006/relationships/hyperlink" Target="https://www.fatalencounters.org/wp-content/uploads/2018/10/Brian-Baker.jpg" TargetMode="External"/><Relationship Id="rId1529" Type="http://schemas.openxmlformats.org/officeDocument/2006/relationships/hyperlink" Target="http://www.wcnc.com/story/news/crime/2016/01/05/cmpd-respond-to-shots-fired-call-in-west-charlotte/78293778/" TargetMode="External"/><Relationship Id="rId1736" Type="http://schemas.openxmlformats.org/officeDocument/2006/relationships/hyperlink" Target="http://komonews.com/news/local/man-dead-after-officer-involved-shooting-in-lake-stevens" TargetMode="External"/><Relationship Id="rId1943" Type="http://schemas.openxmlformats.org/officeDocument/2006/relationships/hyperlink" Target="http://www.sealynews.com/breaking_news/article_dbe1b77a-3976-11e6-a247-23279f52b84b.html" TargetMode="External"/><Relationship Id="rId5400" Type="http://schemas.openxmlformats.org/officeDocument/2006/relationships/hyperlink" Target="https://cw39.com/2018/08/27/hcso-man-fatally-shot-by-deputy-nightclub-parking-lot-after-altercation/" TargetMode="External"/><Relationship Id="rId28" Type="http://schemas.openxmlformats.org/officeDocument/2006/relationships/hyperlink" Target="http://bayoutimelive.com/wp-content/uploads/2013/04/Jean-P.-Falgout.jpg" TargetMode="External"/><Relationship Id="rId1803" Type="http://schemas.openxmlformats.org/officeDocument/2006/relationships/hyperlink" Target="http://www.masslive.com/news/worcester/index.ssf/2016/05/jorge_zambrano_may_have_been_s.html" TargetMode="External"/><Relationship Id="rId4002" Type="http://schemas.openxmlformats.org/officeDocument/2006/relationships/hyperlink" Target="http://www.fatalencounters.org/wp-content/uploads/2013/10/James-M.-Davis.jpg" TargetMode="External"/><Relationship Id="rId4959" Type="http://schemas.openxmlformats.org/officeDocument/2006/relationships/hyperlink" Target="https://www.fatalencounters.org/wp-content/uploads/2018/05/Makell-Meyerin.jpg" TargetMode="External"/><Relationship Id="rId3768" Type="http://schemas.openxmlformats.org/officeDocument/2006/relationships/hyperlink" Target="http://www.fatalencounters.org/wp-content/uploads/2013/10/Stephen-Connard-Ferry.png" TargetMode="External"/><Relationship Id="rId3975" Type="http://schemas.openxmlformats.org/officeDocument/2006/relationships/hyperlink" Target="http://www.fatalencounters.org/wp-content/uploads/2013/10/Phillip-Joel-Trammell.jpg" TargetMode="External"/><Relationship Id="rId4819" Type="http://schemas.openxmlformats.org/officeDocument/2006/relationships/hyperlink" Target="http://www.wkyt.com/content/news/Cumberland-man-dies-days-after-being-shot-following-police-pursuit-480289463.html" TargetMode="External"/><Relationship Id="rId689" Type="http://schemas.openxmlformats.org/officeDocument/2006/relationships/hyperlink" Target="http://www.killedbypolice.net/victims/151015.jpg" TargetMode="External"/><Relationship Id="rId896" Type="http://schemas.openxmlformats.org/officeDocument/2006/relationships/hyperlink" Target="http://www.wlky.com/news/1-dead-after-officer-involvedshooting-in-french-lick/35109748" TargetMode="External"/><Relationship Id="rId2577" Type="http://schemas.openxmlformats.org/officeDocument/2006/relationships/hyperlink" Target="http://www.wltx.com/news/local/sumter-police-say-suspect-dead-after-shootout-with-officers/367773380" TargetMode="External"/><Relationship Id="rId2784" Type="http://schemas.openxmlformats.org/officeDocument/2006/relationships/hyperlink" Target="http://wishtv.com/2017/08/29/officials-investigating-officer-involved-shooting-in-evansville/" TargetMode="External"/><Relationship Id="rId3628" Type="http://schemas.openxmlformats.org/officeDocument/2006/relationships/hyperlink" Target="http://www.fatalencounters.org/wp-content/uploads/2013/10/Nathan-Banks.png" TargetMode="External"/><Relationship Id="rId5190" Type="http://schemas.openxmlformats.org/officeDocument/2006/relationships/hyperlink" Target="http://www.newschannel10.com/story/38648314/man-shooting-shotgun-in-south-texas-park-killed-by-police" TargetMode="External"/><Relationship Id="rId549" Type="http://schemas.openxmlformats.org/officeDocument/2006/relationships/hyperlink" Target="http://www.local10.com/news/man-dead-after-shootout-with-swat/23386254" TargetMode="External"/><Relationship Id="rId756" Type="http://schemas.openxmlformats.org/officeDocument/2006/relationships/hyperlink" Target="http://www.times-standard.com/20151101/chp-officer-shot-alleged-shooter-dead-after-eureka-traffic-stop" TargetMode="External"/><Relationship Id="rId1179" Type="http://schemas.openxmlformats.org/officeDocument/2006/relationships/hyperlink" Target="http://www.killedbypolice.net/victims/151072.jpg" TargetMode="External"/><Relationship Id="rId1386" Type="http://schemas.openxmlformats.org/officeDocument/2006/relationships/hyperlink" Target="http://www.valdostadailytimes.com/news/local_news/suspect-shot-by-authorities-at-pilot/article_089b0c44-bed9-11e5-8340-cb76f2e99187.html" TargetMode="External"/><Relationship Id="rId1593" Type="http://schemas.openxmlformats.org/officeDocument/2006/relationships/hyperlink" Target="http://www.courierpostonline.com/story/news/2016/04/17/vineland-police-officers-involved-fatal-shooting-overnight/83154550/" TargetMode="External"/><Relationship Id="rId2437" Type="http://schemas.openxmlformats.org/officeDocument/2006/relationships/hyperlink" Target="http://abc7.com/news/2-dead-including-gunman-2-others-injured-in-azusa-shooting-authorities-say/1596785/" TargetMode="External"/><Relationship Id="rId2991" Type="http://schemas.openxmlformats.org/officeDocument/2006/relationships/hyperlink" Target="http://www.fatalencounters.org/wp-content/uploads/2013/10/Chance-David-Baker.png" TargetMode="External"/><Relationship Id="rId3835" Type="http://schemas.openxmlformats.org/officeDocument/2006/relationships/hyperlink" Target="http://www.fatalencounters.org/wp-content/uploads/2013/10/IGERSSHAWN-MICHAEL.png" TargetMode="External"/><Relationship Id="rId5050" Type="http://schemas.openxmlformats.org/officeDocument/2006/relationships/hyperlink" Target="https://www.11alive.com/article/news/local/gainesville/suspect-killed-in-running-gun-battle-with-deputies-in-mobile-home-park-identified/85-564334762" TargetMode="External"/><Relationship Id="rId409" Type="http://schemas.openxmlformats.org/officeDocument/2006/relationships/hyperlink" Target="http://www.wwltv.com/story/news/local/orleans/2014/09/15/officer-shot-on-duty-in-good-spirits/15700815/" TargetMode="External"/><Relationship Id="rId963" Type="http://schemas.openxmlformats.org/officeDocument/2006/relationships/hyperlink" Target="http://www.modbee.com/news/local/crime/article39598365.html" TargetMode="External"/><Relationship Id="rId1039" Type="http://schemas.openxmlformats.org/officeDocument/2006/relationships/hyperlink" Target="http://www.wptv.com/news/region-indian-river-county/drug-related-death-investigated-in-indian-river-county" TargetMode="External"/><Relationship Id="rId1246" Type="http://schemas.openxmlformats.org/officeDocument/2006/relationships/hyperlink" Target="http://www.theneworleansadvocate.com/news/13509012-75/man-was-shot-by-st" TargetMode="External"/><Relationship Id="rId2644" Type="http://schemas.openxmlformats.org/officeDocument/2006/relationships/hyperlink" Target="http://www.fatalencounters.org/wp-content/uploads/2013/10/BryanOverstreet.png" TargetMode="External"/><Relationship Id="rId2851" Type="http://schemas.openxmlformats.org/officeDocument/2006/relationships/hyperlink" Target="http://www.11alive.com/news/gbi-called-in-to-investigate-cobb-county-shooting/453182303" TargetMode="External"/><Relationship Id="rId3902" Type="http://schemas.openxmlformats.org/officeDocument/2006/relationships/hyperlink" Target="http://www.cbs58.com/story/34416043/dci-currently-investigating-officer-involved-critical-incident-in-the-town-of-geneva" TargetMode="External"/><Relationship Id="rId92" Type="http://schemas.openxmlformats.org/officeDocument/2006/relationships/hyperlink" Target="http://www.wyff4.com/news/police-man-killed-after-shootout-with-officers/33901040" TargetMode="External"/><Relationship Id="rId616" Type="http://schemas.openxmlformats.org/officeDocument/2006/relationships/hyperlink" Target="http://www.killedbypolice.net/victims/150982.jpg" TargetMode="External"/><Relationship Id="rId823" Type="http://schemas.openxmlformats.org/officeDocument/2006/relationships/hyperlink" Target="http://www.kwtx.com/home/headlines/Shooting-Reported-At-Local-H-E-B-Store-321470271.html" TargetMode="External"/><Relationship Id="rId1453" Type="http://schemas.openxmlformats.org/officeDocument/2006/relationships/hyperlink" Target="http://dfw.cbslocal.com/2016/02/19/reno-standoff-ends-with-police-killing-armed-suspect/" TargetMode="External"/><Relationship Id="rId1660" Type="http://schemas.openxmlformats.org/officeDocument/2006/relationships/hyperlink" Target="http://www.koat.com/news/man-armed-with-shotgun-fatally-shot-by-roswell-police-officer/38718482" TargetMode="External"/><Relationship Id="rId2504" Type="http://schemas.openxmlformats.org/officeDocument/2006/relationships/hyperlink" Target="http://www.chicagotribune.com/news/local/breaking/ct-police-involved-fatal-shooting-20161125-story.html" TargetMode="External"/><Relationship Id="rId2711" Type="http://schemas.openxmlformats.org/officeDocument/2006/relationships/hyperlink" Target="http://www.nbcphiladelphia.com/news/local/Suspect-Dies-After-Attacking-SEPTA-Officer-in-Kensington-Police-337040801.html" TargetMode="External"/><Relationship Id="rId5867" Type="http://schemas.openxmlformats.org/officeDocument/2006/relationships/hyperlink" Target="https://www.sentinelcolorado.com/news/metro/aurora-chief-said-unstoppable-man-who-died-after-attacking-family-cops-was-one-of-the-most-violent-hed-ever-seen/" TargetMode="External"/><Relationship Id="rId1106" Type="http://schemas.openxmlformats.org/officeDocument/2006/relationships/hyperlink" Target="http://www.timesunion.com/news/article/Taser-victim-Dontay-Ivy-to-be-laid-to-rest-6187858.php" TargetMode="External"/><Relationship Id="rId1313" Type="http://schemas.openxmlformats.org/officeDocument/2006/relationships/hyperlink" Target="http://www.fatalencounters.org/wp-content/uploads/2013/10/Kid.png" TargetMode="External"/><Relationship Id="rId1520" Type="http://schemas.openxmlformats.org/officeDocument/2006/relationships/hyperlink" Target="http://www.fatalencounters.org/wp-content/uploads/2013/10/Calvin.png" TargetMode="External"/><Relationship Id="rId4469" Type="http://schemas.openxmlformats.org/officeDocument/2006/relationships/hyperlink" Target="http://www.latimes.com/local/lanow/la-me-lake-los-angeles-death-20180204-story.html" TargetMode="External"/><Relationship Id="rId4676" Type="http://schemas.openxmlformats.org/officeDocument/2006/relationships/hyperlink" Target="http://www.khou.com/article/news/crime/sister-of-suspect-shot-by-deputy-he-hadnt-been-the-same-since-his-children-were-murdered/285-531003715" TargetMode="External"/><Relationship Id="rId4883" Type="http://schemas.openxmlformats.org/officeDocument/2006/relationships/hyperlink" Target="https://www.12news.com/article/news/local/valley/police-identify-scottsdale-bank-robbery-suspect-shot-killed-by-officers/75-549145115" TargetMode="External"/><Relationship Id="rId5727" Type="http://schemas.openxmlformats.org/officeDocument/2006/relationships/hyperlink" Target="https://www.wthr.com/article/impd-releases-timeline-leading-deadly-officer-involved-shooting" TargetMode="External"/><Relationship Id="rId3278" Type="http://schemas.openxmlformats.org/officeDocument/2006/relationships/hyperlink" Target="https://www.adn.com/alaska-news/crime-courts/2017/06/19/armed-man-who-confronted-fairbanks-officers-shot-dead-police-say/" TargetMode="External"/><Relationship Id="rId3485" Type="http://schemas.openxmlformats.org/officeDocument/2006/relationships/hyperlink" Target="https://www.ktbs.com/news/deadly-officer-involved-shooting-in-lincoln-parish/article_66f7b1ac-8ce6-11e7-9734-b39da7982681.html" TargetMode="External"/><Relationship Id="rId3692" Type="http://schemas.openxmlformats.org/officeDocument/2006/relationships/hyperlink" Target="http://www.fatalencounters.org/wp-content/uploads/2013/10/Roger-Bubar.jpg" TargetMode="External"/><Relationship Id="rId4329" Type="http://schemas.openxmlformats.org/officeDocument/2006/relationships/hyperlink" Target="https://kxan.com/2018/01/06/officer-involved-shooting-reported-in-round-rock/" TargetMode="External"/><Relationship Id="rId4536" Type="http://schemas.openxmlformats.org/officeDocument/2006/relationships/hyperlink" Target="http://www.newschannel10.com/story/37562469/stratford-community-reacts-to-fatal-officer-involved-shooting" TargetMode="External"/><Relationship Id="rId4743" Type="http://schemas.openxmlformats.org/officeDocument/2006/relationships/hyperlink" Target="http://www.azfamily.com/story/37892790/mesa-pd-suspect-idd-now-dead-after-officer-involved-shooting?autostart=true" TargetMode="External"/><Relationship Id="rId4950" Type="http://schemas.openxmlformats.org/officeDocument/2006/relationships/hyperlink" Target="https://www.fatalencounters.org/wp-content/uploads/2018/05/Donald-Whitmer-Jr.jpg" TargetMode="External"/><Relationship Id="rId199" Type="http://schemas.openxmlformats.org/officeDocument/2006/relationships/hyperlink" Target="http://www.gillettenewsrecord.com/news/local/article_8ce9749e-ffea-11e4-b7e5-5f207815da4f.html" TargetMode="External"/><Relationship Id="rId2087" Type="http://schemas.openxmlformats.org/officeDocument/2006/relationships/hyperlink" Target="http://www.fatalencounters.org/wp-content/uploads/2013/10/Melvin-Faison.jpg" TargetMode="External"/><Relationship Id="rId2294" Type="http://schemas.openxmlformats.org/officeDocument/2006/relationships/hyperlink" Target="http://www.4029tv.com/news/man-dies-following-officerinvolved-shooting-in-springdale/41969442" TargetMode="External"/><Relationship Id="rId3138" Type="http://schemas.openxmlformats.org/officeDocument/2006/relationships/hyperlink" Target="http://www.miamiherald.com/news/local/community/broward/article156759524.html" TargetMode="External"/><Relationship Id="rId3345" Type="http://schemas.openxmlformats.org/officeDocument/2006/relationships/hyperlink" Target="http://www.13newsnow.com/news/police-investigate-shooting-outside-of-naval-station-norfolk/457458135" TargetMode="External"/><Relationship Id="rId3552" Type="http://schemas.openxmlformats.org/officeDocument/2006/relationships/hyperlink" Target="http://www.richmond.com/news/local/crime/police-suspect-wielding-knife-ax-killed-after-confrontation-with-officers/article_50245fb9-761d-5423-9abc-bad546c8ef13.html" TargetMode="External"/><Relationship Id="rId4603" Type="http://schemas.openxmlformats.org/officeDocument/2006/relationships/hyperlink" Target="http://www.fatalencounters.org/wp-content/uploads/2018/03/JamesWaters.jpg" TargetMode="External"/><Relationship Id="rId266" Type="http://schemas.openxmlformats.org/officeDocument/2006/relationships/hyperlink" Target="http://www.abc17news.com/news/suspect-shot-and-killed-by-police/32394506" TargetMode="External"/><Relationship Id="rId473" Type="http://schemas.openxmlformats.org/officeDocument/2006/relationships/hyperlink" Target="http://www.bakersfieldnow.com/news/local/1-shot-killed-by-KC-deputy-in-Lebec-260562651.html" TargetMode="External"/><Relationship Id="rId680" Type="http://schemas.openxmlformats.org/officeDocument/2006/relationships/hyperlink" Target="http://www.killedbypolice.net/victims/151027.jpg" TargetMode="External"/><Relationship Id="rId2154" Type="http://schemas.openxmlformats.org/officeDocument/2006/relationships/hyperlink" Target="http://www.denverpost.com/2016/08/15/man-killed-confrontation-lakewood-police-identified/" TargetMode="External"/><Relationship Id="rId2361" Type="http://schemas.openxmlformats.org/officeDocument/2006/relationships/hyperlink" Target="http://www.fatalencounters.org/wp-content/uploads/2013/10/William-H.-Frost-Jr..jpg" TargetMode="External"/><Relationship Id="rId3205" Type="http://schemas.openxmlformats.org/officeDocument/2006/relationships/hyperlink" Target="http://www.fatalencounters.org/wp-content/uploads/2013/10/Isidro-Bazan-Jr.png" TargetMode="External"/><Relationship Id="rId3412" Type="http://schemas.openxmlformats.org/officeDocument/2006/relationships/hyperlink" Target="http://www.nj.com/essex/index.ssf/2017/04/person_killed_by_off-duty_jersey_city_cop_in_east.html" TargetMode="External"/><Relationship Id="rId4810" Type="http://schemas.openxmlformats.org/officeDocument/2006/relationships/hyperlink" Target="https://www.azcentral.com/story/news/local/phoenix-breaking/2018/04/14/phoenix-police-officers-shoot-second-individual-day/518014002/" TargetMode="External"/><Relationship Id="rId126" Type="http://schemas.openxmlformats.org/officeDocument/2006/relationships/hyperlink" Target="https://tribfox40.files.wordpress.com/2015/06/kenneth-garcia.jpg" TargetMode="External"/><Relationship Id="rId333" Type="http://schemas.openxmlformats.org/officeDocument/2006/relationships/hyperlink" Target="http://ww3.hdnux.com/photos/33/73/31/7321166/3/622x350.jpg" TargetMode="External"/><Relationship Id="rId540" Type="http://schemas.openxmlformats.org/officeDocument/2006/relationships/hyperlink" Target="http://www.baltimoresun.com/news/maryland/crime/blog/bal-police-investigating-officerinvolved-shooting-in-east-baltimore-20140113,0,4169034.story" TargetMode="External"/><Relationship Id="rId1170" Type="http://schemas.openxmlformats.org/officeDocument/2006/relationships/hyperlink" Target="http://www.boydmortuary.com/fh_live/14900/14906/images/obituaries/3375053_wlpp.jpg" TargetMode="External"/><Relationship Id="rId2014" Type="http://schemas.openxmlformats.org/officeDocument/2006/relationships/hyperlink" Target="http://newsok.com/article/5509016" TargetMode="External"/><Relationship Id="rId2221" Type="http://schemas.openxmlformats.org/officeDocument/2006/relationships/hyperlink" Target="http://www.abc15.com/news/region-northern-az/other/mohave-county-sheriffs-office-investigating-deadly-officer-involved-shooting-in-kingman" TargetMode="External"/><Relationship Id="rId5377" Type="http://schemas.openxmlformats.org/officeDocument/2006/relationships/hyperlink" Target="https://abc7.com/murder-suspect-killed-in-santa-ana-officer-involved-shooting/4041715/" TargetMode="External"/><Relationship Id="rId1030" Type="http://schemas.openxmlformats.org/officeDocument/2006/relationships/hyperlink" Target="http://www.13newsnow.com/story/news/local/peninsulanow/2015/06/24/incident-closes-part-of-ft-eustis-blvd-in-york-co/29204021/" TargetMode="External"/><Relationship Id="rId4186" Type="http://schemas.openxmlformats.org/officeDocument/2006/relationships/hyperlink" Target="http://wset.com/news/local/police-officer-involved-shooting-leaves-man-dead-in-henry-co" TargetMode="External"/><Relationship Id="rId5584" Type="http://schemas.openxmlformats.org/officeDocument/2006/relationships/hyperlink" Target="https://www.kob.com/new-mexico-news/deadly-state-police-shooting-alamogordo/5108785/?cat=500&amp;fbclid=IwAR1aDvnoLqCG9hxreM3LrHXsxkzNhIRX1w3Zd-i2U-33DmAur_BC0BWR0Y8" TargetMode="External"/><Relationship Id="rId5791" Type="http://schemas.openxmlformats.org/officeDocument/2006/relationships/hyperlink" Target="https://www.fatalencounters.org/wp-content/uploads/2018/12/Antonio-Jaso-Aguilar.jpg" TargetMode="External"/><Relationship Id="rId400" Type="http://schemas.openxmlformats.org/officeDocument/2006/relationships/hyperlink" Target="http://www.gannett-cdn.com/-mm-/90407faa708f948b3bc41ed885ae0b6dbee7db9f/c=0-743-2448-2587&amp;r=x383&amp;c=540x380/local/-/media/WXIA/None/2014/10/03/1412363614000-photo-2-.JPG" TargetMode="External"/><Relationship Id="rId1987" Type="http://schemas.openxmlformats.org/officeDocument/2006/relationships/hyperlink" Target="http://abc7.com/news/1-killed-1-arrested-in-fullerton-officer-involved-shooting/1412501/" TargetMode="External"/><Relationship Id="rId4393" Type="http://schemas.openxmlformats.org/officeDocument/2006/relationships/hyperlink" Target="https://www.ydr.com/story/news/2018/01/18/harrisburg-police-shooting-latest-u-s-marshal-killed-york-and-harrisburg-cops-shot/1044694001/" TargetMode="External"/><Relationship Id="rId5237" Type="http://schemas.openxmlformats.org/officeDocument/2006/relationships/hyperlink" Target="https://www.heraldcourier.com/news/officer-involved-shooting-remains-under-investigation/article_d76b74c1-39f8-53f1-8122-5afdc3b8f7fe.html" TargetMode="External"/><Relationship Id="rId5444" Type="http://schemas.openxmlformats.org/officeDocument/2006/relationships/hyperlink" Target="https://www.wral.com/greenville-police-suspect-killed-in-officer-involved-shooting/17831138/" TargetMode="External"/><Relationship Id="rId5651" Type="http://schemas.openxmlformats.org/officeDocument/2006/relationships/hyperlink" Target="https://www.chron.com/houston/article/Man-dead-after-crossfire-with-Harris-County-13352516.php" TargetMode="External"/><Relationship Id="rId1847" Type="http://schemas.openxmlformats.org/officeDocument/2006/relationships/hyperlink" Target="http://pilotonline.com/news/local/crime/man-shot-and-killed-by-norfolk-officers-relatives-dispute-police/article_77ad85c6-c5b6-5278-89a9-e9f5d67c92e1.html" TargetMode="External"/><Relationship Id="rId4046" Type="http://schemas.openxmlformats.org/officeDocument/2006/relationships/hyperlink" Target="https://www.wthr.com/article/update-suspect-identified-in-owen-county-standoff" TargetMode="External"/><Relationship Id="rId4253" Type="http://schemas.openxmlformats.org/officeDocument/2006/relationships/hyperlink" Target="http://www.pennlive.com/news/2017/12/shooting_harrisburg_capitol_fr.html" TargetMode="External"/><Relationship Id="rId4460" Type="http://schemas.openxmlformats.org/officeDocument/2006/relationships/hyperlink" Target="https://www.courier-journal.com/story/news/crime/2018/02/05/second-man-dies-beuchel-shooting-lmpd-detective/303943002/" TargetMode="External"/><Relationship Id="rId5304" Type="http://schemas.openxmlformats.org/officeDocument/2006/relationships/hyperlink" Target="https://fox4kc.com/2018/08/04/man-threatening-suicide-talking-about-mass-shooting-gets-killed-in-liberty-officer-involved-shooting/" TargetMode="External"/><Relationship Id="rId5511" Type="http://schemas.openxmlformats.org/officeDocument/2006/relationships/hyperlink" Target="https://www.fatalencounters.org/wp-content/uploads/2018/10/michael-stout.jpg" TargetMode="External"/><Relationship Id="rId1707" Type="http://schemas.openxmlformats.org/officeDocument/2006/relationships/hyperlink" Target="http://www.fatalencounters.org/wp-content/uploads/2013/10/MapKong.png" TargetMode="External"/><Relationship Id="rId3062" Type="http://schemas.openxmlformats.org/officeDocument/2006/relationships/hyperlink" Target="http://www.news-leader.com/story/news/crime/2017/01/01/police-investigate-officer-involved-shooting-north-springfield/96055626/" TargetMode="External"/><Relationship Id="rId4113" Type="http://schemas.openxmlformats.org/officeDocument/2006/relationships/hyperlink" Target="http://www.fatalencounters.org/wp-content/uploads/2013/10/Brian-Calvert.png" TargetMode="External"/><Relationship Id="rId4320" Type="http://schemas.openxmlformats.org/officeDocument/2006/relationships/hyperlink" Target="http://ktla.com/2018/01/05/armed-man-fatally-shot-by-long-beach-police-after-allegedly-holding-holiday-inn-employee-hostage/" TargetMode="External"/><Relationship Id="rId190" Type="http://schemas.openxmlformats.org/officeDocument/2006/relationships/hyperlink" Target="http://www.kirotv.com/news/news/breaking-news-deputy-shoots-kills-man-near-monroe/nmNnq/" TargetMode="External"/><Relationship Id="rId1914" Type="http://schemas.openxmlformats.org/officeDocument/2006/relationships/hyperlink" Target="http://pix11.com/2016/06/19/man-killed-in-police-involved-shooting-at-bronx-housing-complex/" TargetMode="External"/><Relationship Id="rId3879" Type="http://schemas.openxmlformats.org/officeDocument/2006/relationships/hyperlink" Target="http://www.pressherald.com/2017/02/10/report-police-involved-shooting-leaves-1-dead-1-wounded-in-vassalboro/" TargetMode="External"/><Relationship Id="rId5094" Type="http://schemas.openxmlformats.org/officeDocument/2006/relationships/hyperlink" Target="https://www.fatalencounters.org/wp-content/uploads/2018/06/Eric-Sweet.jpg" TargetMode="External"/><Relationship Id="rId2688" Type="http://schemas.openxmlformats.org/officeDocument/2006/relationships/hyperlink" Target="http://www.kcra.com/article/sheriffs-office-investigates-deputy-involved-shooting-in-stockton/8526219" TargetMode="External"/><Relationship Id="rId2895" Type="http://schemas.openxmlformats.org/officeDocument/2006/relationships/hyperlink" Target="http://www.oregonlive.com/portland/index.ssf/2017/05/one_person_dead_in_officer-inv.html" TargetMode="External"/><Relationship Id="rId3739" Type="http://schemas.openxmlformats.org/officeDocument/2006/relationships/hyperlink" Target="http://www.ksla.com/story/35234096/angelina-county-sheriff-releases-name-of-man-killed-in-early-morning-swat-standoff" TargetMode="External"/><Relationship Id="rId3946" Type="http://schemas.openxmlformats.org/officeDocument/2006/relationships/hyperlink" Target="http://www.fatalencounters.org/wp-content/uploads/2013/10/Travis-Edward-Baker.png" TargetMode="External"/><Relationship Id="rId5161"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867" Type="http://schemas.openxmlformats.org/officeDocument/2006/relationships/hyperlink" Target="http://www.ifiberone.com/news/masoncounty/man-fatally-shot-by-mason-county-sheriff-s-deputy/article_3efae09e-4db8-11e5-a8f9-ff9b94dd2298.html" TargetMode="External"/><Relationship Id="rId1497" Type="http://schemas.openxmlformats.org/officeDocument/2006/relationships/hyperlink" Target="http://www.times-standard.com/general-news/20160311/coroner-man-killed-in-officer-involved-shooting-in-biloxi" TargetMode="External"/><Relationship Id="rId2548" Type="http://schemas.openxmlformats.org/officeDocument/2006/relationships/hyperlink" Target="http://wsbt.com/news/local/large-crowd-gathers-at-scene-of-elkhart-shooting-investigation" TargetMode="External"/><Relationship Id="rId2755" Type="http://schemas.openxmlformats.org/officeDocument/2006/relationships/hyperlink" Target="http://www.chron.com/local/article/Deputies-Houston-police-officer-charged-in-fatal-9170856.php" TargetMode="External"/><Relationship Id="rId2962" Type="http://schemas.openxmlformats.org/officeDocument/2006/relationships/hyperlink" Target="http://www.eastbaytimes.com/2017/03/14/hayward-police-investigate-shooting-near-csu-east-bay/" TargetMode="External"/><Relationship Id="rId3806" Type="http://schemas.openxmlformats.org/officeDocument/2006/relationships/hyperlink" Target="http://www.wagmtv.com/content/news/An-officer-involved-shooting--416436843.html" TargetMode="External"/><Relationship Id="rId727" Type="http://schemas.openxmlformats.org/officeDocument/2006/relationships/hyperlink" Target="http://www.wral.com/one-dead-in-officer-involved-shooting-in-harnett-county/15110806/" TargetMode="External"/><Relationship Id="rId934" Type="http://schemas.openxmlformats.org/officeDocument/2006/relationships/hyperlink" Target="http://www.kionrightnow.com/news/local-news/update-moco-da-identifies-man-killed-during-officer-involved-shooting/35690628" TargetMode="External"/><Relationship Id="rId1357" Type="http://schemas.openxmlformats.org/officeDocument/2006/relationships/hyperlink" Target="http://www.oregonlive.com/pacific-northwest-news/index.ssf/2016/01/man_who_threatened_police_with.html" TargetMode="External"/><Relationship Id="rId1564" Type="http://schemas.openxmlformats.org/officeDocument/2006/relationships/hyperlink" Target="http://www.fatalencounters.org/wp-content/uploads/2013/10/EricSenegal.jpg" TargetMode="External"/><Relationship Id="rId1771" Type="http://schemas.openxmlformats.org/officeDocument/2006/relationships/hyperlink" Target="http://www.11alive.com/news/crime/family-of-man-in-clayton-co-officer-involved-shooting-speaks/199406634" TargetMode="External"/><Relationship Id="rId2408" Type="http://schemas.openxmlformats.org/officeDocument/2006/relationships/hyperlink" Target="http://www.sltrib.com/home/4537376-155/shooting-reported-in-west-jordan" TargetMode="External"/><Relationship Id="rId2615" Type="http://schemas.openxmlformats.org/officeDocument/2006/relationships/hyperlink" Target="http://www.kentucky.com/news/local/crime/article44428908.html" TargetMode="External"/><Relationship Id="rId2822" Type="http://schemas.openxmlformats.org/officeDocument/2006/relationships/hyperlink" Target="http://nypost.com/2017/07/31/nypd-cops-shoot-man-in-brooklyn/" TargetMode="External"/><Relationship Id="rId5021" Type="http://schemas.openxmlformats.org/officeDocument/2006/relationships/hyperlink" Target="https://www.fatalencounters.org/wp-content/uploads/2018/06/Leslie-Yolanda-Salazar.jpg" TargetMode="External"/><Relationship Id="rId63" Type="http://schemas.openxmlformats.org/officeDocument/2006/relationships/hyperlink" Target="http://www.santacruzsentinel.com/20150714/memorial-fund-started-for-boulder-creek-teen-killed-by-deputies" TargetMode="External"/><Relationship Id="rId1217" Type="http://schemas.openxmlformats.org/officeDocument/2006/relationships/hyperlink" Target="http://www.sfgate.com/crime/article/Prostitution-call-preceded-fatal-Sunnyvale-police-6448999.php" TargetMode="External"/><Relationship Id="rId1424" Type="http://schemas.openxmlformats.org/officeDocument/2006/relationships/hyperlink" Target="http://www.cnn.com/2016/02/06/us/oregon-police-shooting/index.html?sr=fbnewday0206oregoncopkilled" TargetMode="External"/><Relationship Id="rId1631" Type="http://schemas.openxmlformats.org/officeDocument/2006/relationships/hyperlink" Target="http://www.newswest9.com/story/31628475/man-killed-in-odessa-shooting-identified" TargetMode="External"/><Relationship Id="rId4787" Type="http://schemas.openxmlformats.org/officeDocument/2006/relationships/hyperlink" Target="http://www.fatalencounters.org/wp-content/uploads/2018/04/Chad-Eric-Montgomery.jpg" TargetMode="External"/><Relationship Id="rId4994" Type="http://schemas.openxmlformats.org/officeDocument/2006/relationships/hyperlink" Target="http://myfox8.com/2018/06/01/police-identify-man-shot-and-killed-by-officer-after-bank-robbery-and-chase-in-thomasville/" TargetMode="External"/><Relationship Id="rId5838" Type="http://schemas.openxmlformats.org/officeDocument/2006/relationships/hyperlink" Target="https://www.mytwintiers.com/news/local-news/buffalo-police-identify-deceased-suspect-and-officer-involved-in-deadly-shooting/1656896792" TargetMode="External"/><Relationship Id="rId3389" Type="http://schemas.openxmlformats.org/officeDocument/2006/relationships/hyperlink" Target="http://www.wsbtv.com/news/local/cobb-county/fight-at-sweet-16-birthday-party-sparks-officer-involved-shooting/527142936" TargetMode="External"/><Relationship Id="rId3596" Type="http://schemas.openxmlformats.org/officeDocument/2006/relationships/hyperlink" Target="http://www.seattletimes.com/seattle-news/man-killed-by-troopers-on-i-5-identified-as-guard-reservist/" TargetMode="External"/><Relationship Id="rId4647" Type="http://schemas.openxmlformats.org/officeDocument/2006/relationships/hyperlink" Target="http://www.theadvocate.com/baton_rouge/news/crime_police/article_be25f36c-27cd-11e8-a06c-07c66266f7bc.html" TargetMode="External"/><Relationship Id="rId2198" Type="http://schemas.openxmlformats.org/officeDocument/2006/relationships/hyperlink" Target="http://www.orlandosentinel.com/news/breaking-news/os-deputy-involved-shooting-avalon-20160824-story.html" TargetMode="External"/><Relationship Id="rId3249" Type="http://schemas.openxmlformats.org/officeDocument/2006/relationships/hyperlink" Target="http://www.keyt.com/news/one-dead-in-atascadero-deputy-involved-shooting-on-highway-101/289928008" TargetMode="External"/><Relationship Id="rId3456" Type="http://schemas.openxmlformats.org/officeDocument/2006/relationships/hyperlink" Target="http://www.ocregister.com/articles/beach-744322-officers-suspect.html" TargetMode="External"/><Relationship Id="rId4854" Type="http://schemas.openxmlformats.org/officeDocument/2006/relationships/hyperlink" Target="http://www.kcra.com/article/elk-grove-police-investigate-officer-involved-shooting-near-i-5/20093231" TargetMode="External"/><Relationship Id="rId5905" Type="http://schemas.openxmlformats.org/officeDocument/2006/relationships/hyperlink" Target="https://www.theledger.com/news/20181226/lakeland-police-release-video-of-shooting-that-killed-haven-teen" TargetMode="External"/><Relationship Id="rId377" Type="http://schemas.openxmlformats.org/officeDocument/2006/relationships/hyperlink" Target="http://www.local8now.com/home/headlines/Shooting-investigation-in-South-Knox-County-282637501.html" TargetMode="External"/><Relationship Id="rId584" Type="http://schemas.openxmlformats.org/officeDocument/2006/relationships/hyperlink" Target="http://explorevenango.com/vigil-rally-held-for-oil-city-woman-fatally-shot-by-police/" TargetMode="External"/><Relationship Id="rId2058" Type="http://schemas.openxmlformats.org/officeDocument/2006/relationships/hyperlink" Target="http://www.pe.com/articles/shooting-808998-involved-deputy.html" TargetMode="External"/><Relationship Id="rId2265" Type="http://schemas.openxmlformats.org/officeDocument/2006/relationships/hyperlink" Target="http://www.fatalencounters.org/wp-content/uploads/2013/10/Jessie-Joynt.jpg" TargetMode="External"/><Relationship Id="rId3109" Type="http://schemas.openxmlformats.org/officeDocument/2006/relationships/hyperlink" Target="http://www.azfamily.com/story/35893876/suspected-arsonist-who-shot-at-forest-service-worker-shot-killed-near-globe" TargetMode="External"/><Relationship Id="rId3663" Type="http://schemas.openxmlformats.org/officeDocument/2006/relationships/hyperlink" Target="http://www.whas11.com/news/crime/shots-fired-during-early-morning-police-chase/445848015" TargetMode="External"/><Relationship Id="rId3870" Type="http://schemas.openxmlformats.org/officeDocument/2006/relationships/hyperlink" Target="http://www.wbir.com/news/local/knox-co-officials-responding-to-shooting-at-turkey-creek/408098412" TargetMode="External"/><Relationship Id="rId4507" Type="http://schemas.openxmlformats.org/officeDocument/2006/relationships/hyperlink" Target="http://www.9news.com/article/news/officer-involved-shooting-in-se-denver-no-officers-injured/73-518582921" TargetMode="External"/><Relationship Id="rId4714" Type="http://schemas.openxmlformats.org/officeDocument/2006/relationships/hyperlink" Target="http://www.fatalencounters.org/wp-content/uploads/2018/04/Timothy-Breckenridge.jpg" TargetMode="External"/><Relationship Id="rId4921" Type="http://schemas.openxmlformats.org/officeDocument/2006/relationships/hyperlink" Target="http://www.nola.com/northshore/index.ssf/2018/05/suspect_shot_to_death_by_polic.html" TargetMode="External"/><Relationship Id="rId237" Type="http://schemas.openxmlformats.org/officeDocument/2006/relationships/hyperlink" Target="http://www.kfvs12.com/story/28915534/1-dead-after-standoff-in-marion" TargetMode="External"/><Relationship Id="rId791" Type="http://schemas.openxmlformats.org/officeDocument/2006/relationships/hyperlink" Target="https://blackopswiki.s3.amazonaws.com/uploads/article/avatar/351/large_avatar_gustavvo_ponce-galon.jpg" TargetMode="External"/><Relationship Id="rId1074" Type="http://schemas.openxmlformats.org/officeDocument/2006/relationships/hyperlink" Target="http://wtop.com/montgomery-county/2015/05/death-of-man-after-police-tasing-investigated-in-montgomery-county/" TargetMode="External"/><Relationship Id="rId2472" Type="http://schemas.openxmlformats.org/officeDocument/2006/relationships/hyperlink" Target="http://www.tcpalm.com/story/news/crime/st-lucie-county/2016/11/18/teen-boy-very-critical-after-shooting-port-st-lucie/94084924/" TargetMode="External"/><Relationship Id="rId3316" Type="http://schemas.openxmlformats.org/officeDocument/2006/relationships/hyperlink" Target="http://www.nbcnewyork.com/news/local/Police-Involved-Shooting-Bloomfield-New-Jersey-Suspect-Officers-Investigation-440992423.html" TargetMode="External"/><Relationship Id="rId3523" Type="http://schemas.openxmlformats.org/officeDocument/2006/relationships/hyperlink" Target="http://wgntv.com/2017/08/10/fatal-police-involved-shooting-in-dyer-after-chase-in-illinois/" TargetMode="External"/><Relationship Id="rId3730" Type="http://schemas.openxmlformats.org/officeDocument/2006/relationships/hyperlink" Target="http://www.fatalencounters.org/wp-content/uploads/2013/10/Gene-Bernhardt.png" TargetMode="External"/><Relationship Id="rId444" Type="http://schemas.openxmlformats.org/officeDocument/2006/relationships/hyperlink" Target="http://www.azcentral.com/story/news/local/tempe/2014/07/20/tempe-officer-involved-shooting-jonathan-williams-dead/12922577/" TargetMode="External"/><Relationship Id="rId651" Type="http://schemas.openxmlformats.org/officeDocument/2006/relationships/hyperlink" Target="http://www.killedbypolice.net/victims/150915.jpg" TargetMode="External"/><Relationship Id="rId1281" Type="http://schemas.openxmlformats.org/officeDocument/2006/relationships/hyperlink" Target="http://www.fatalencounters.org/wp-content/uploads/2013/10/FRANCO-ARMENTA.png" TargetMode="External"/><Relationship Id="rId2125" Type="http://schemas.openxmlformats.org/officeDocument/2006/relationships/hyperlink" Target="http://www.fatalencounters.org/wp-content/uploads/2013/10/Earl-Pinckney.jpg" TargetMode="External"/><Relationship Id="rId2332" Type="http://schemas.openxmlformats.org/officeDocument/2006/relationships/hyperlink" Target="http://www.wtvq.com/2016/10/13/ksp-man-fatally-shot-trooper-morehead/" TargetMode="External"/><Relationship Id="rId5488" Type="http://schemas.openxmlformats.org/officeDocument/2006/relationships/hyperlink" Target="https://www.fatalencounters.org/wp-content/uploads/2018/09/WendyNewton.jpg" TargetMode="External"/><Relationship Id="rId5695" Type="http://schemas.openxmlformats.org/officeDocument/2006/relationships/hyperlink" Target="https://wdef.com/2018/11/13/investigators-identify-man-shot-police-cesar-ramos/" TargetMode="External"/><Relationship Id="rId304" Type="http://schemas.openxmlformats.org/officeDocument/2006/relationships/hyperlink" Target="http://www.ksstradio.com/2015/03/09/texas-rangers-investigate-death-of-inmate/" TargetMode="External"/><Relationship Id="rId511" Type="http://schemas.openxmlformats.org/officeDocument/2006/relationships/hyperlink" Target="http://www.ketv.com/news/police-id-man-killed-in-officer-involved-shooting/25060968" TargetMode="External"/><Relationship Id="rId1141" Type="http://schemas.openxmlformats.org/officeDocument/2006/relationships/hyperlink" Target="http://www.killedbypolice.net/victims/150937.jpg" TargetMode="External"/><Relationship Id="rId4297" Type="http://schemas.openxmlformats.org/officeDocument/2006/relationships/hyperlink" Target="http://www.fatalencounters.org/wp-content/uploads/2013/10/MatthewRiehl.png" TargetMode="External"/><Relationship Id="rId5348" Type="http://schemas.openxmlformats.org/officeDocument/2006/relationships/hyperlink" Target="https://www.kcci.com/article/officer-suspect-named-in-deadly-shooting/22759045" TargetMode="External"/><Relationship Id="rId5555" Type="http://schemas.openxmlformats.org/officeDocument/2006/relationships/hyperlink" Target="https://www.civilbeat.org/2018/10/experts-lack-of-mental-health-treatment-among-the-culprits-in-police-shootings/" TargetMode="External"/><Relationship Id="rId5762" Type="http://schemas.openxmlformats.org/officeDocument/2006/relationships/hyperlink" Target="https://www.khon2.com/news/local-news/public-urged-to-stay-away-as-police-investigate-shooting-in-hawaiian-beaches/1623476995" TargetMode="External"/><Relationship Id="rId1001" Type="http://schemas.openxmlformats.org/officeDocument/2006/relationships/hyperlink" Target="http://www.miamiherald.com/news/local/crime/article28915918.html" TargetMode="External"/><Relationship Id="rId4157" Type="http://schemas.openxmlformats.org/officeDocument/2006/relationships/hyperlink" Target="http://abc7.com/assault-with-deadly-weapon-suspect-dies-in-tense-south-gate-standoff/2705532/" TargetMode="External"/><Relationship Id="rId4364" Type="http://schemas.openxmlformats.org/officeDocument/2006/relationships/hyperlink" Target="http://www.fatalencounters.org/wp-content/uploads/2018/01/Jason-D.-Whittemore.jpg" TargetMode="External"/><Relationship Id="rId4571" Type="http://schemas.openxmlformats.org/officeDocument/2006/relationships/hyperlink" Target="https://www.azcentral.com/story/news/local/scottsdale-breaking/2018/03/02/man-killed-shooting-federal-agents-scottsdale-shea-boulevard-90th-street/389277002/" TargetMode="External"/><Relationship Id="rId5208" Type="http://schemas.openxmlformats.org/officeDocument/2006/relationships/hyperlink" Target="http://www.koat.com/article/man-shot-and-killed-by-police-in-swat-standoff/22318694" TargetMode="External"/><Relationship Id="rId5415" Type="http://schemas.openxmlformats.org/officeDocument/2006/relationships/hyperlink" Target="https://www.ajc.com/news/crime--law/breaking-held-after-covington-officer-shooting-are-juveniles/4NMhBdQ0lQDPxx1YTlsDqI/" TargetMode="External"/><Relationship Id="rId5622" Type="http://schemas.openxmlformats.org/officeDocument/2006/relationships/hyperlink" Target="https://www.fatalencounters.org/wp-content/uploads/2018/10/WilliamWillamson.jpg" TargetMode="External"/><Relationship Id="rId1958" Type="http://schemas.openxmlformats.org/officeDocument/2006/relationships/hyperlink" Target="http://www.wilx.com/content/news/One-man-dead-following-officer-involved-shooting-in-Jackson-County-384475561.html" TargetMode="External"/><Relationship Id="rId3173" Type="http://schemas.openxmlformats.org/officeDocument/2006/relationships/hyperlink" Target="http://www.fatalencounters.org/wp-content/uploads/2013/10/Jose-Hernandez-Rossy.png" TargetMode="External"/><Relationship Id="rId3380" Type="http://schemas.openxmlformats.org/officeDocument/2006/relationships/hyperlink" Target="http://www.columbian.com/news/2017/jun/06/report-of-bank-robbery-pursuit-shots-fired/" TargetMode="External"/><Relationship Id="rId4017" Type="http://schemas.openxmlformats.org/officeDocument/2006/relationships/hyperlink" Target="http://abc7ny.com/2-fatally-shot-by-off-duty-officer-during-robbery-attempt-in-newark/2582986/" TargetMode="External"/><Relationship Id="rId4224" Type="http://schemas.openxmlformats.org/officeDocument/2006/relationships/hyperlink" Target="http://wtnh.com/2017/12/14/state-police-investigating-officer-involved-shooting-in-new-britain/" TargetMode="External"/><Relationship Id="rId4431" Type="http://schemas.openxmlformats.org/officeDocument/2006/relationships/hyperlink" Target="http://www.saukvalley.com/2018/01/27/family-ids-driver-shot-killed-by-rock-falls-police/aiqxqqv/" TargetMode="External"/><Relationship Id="rId1818" Type="http://schemas.openxmlformats.org/officeDocument/2006/relationships/hyperlink" Target="http://krqe.com/2016/05/30/police-identify-suspect-shot-killed-by-officers-on-i-25/" TargetMode="External"/><Relationship Id="rId3033" Type="http://schemas.openxmlformats.org/officeDocument/2006/relationships/hyperlink" Target="http://www.fatalencounters.org/wp-content/uploads/2013/10/KevinDarnell.jpg" TargetMode="External"/><Relationship Id="rId3240" Type="http://schemas.openxmlformats.org/officeDocument/2006/relationships/hyperlink" Target="http://www.pasadenastarnews.com/general-news/20170128/officials-man-killed-in-shootout-with-alhambra-police" TargetMode="External"/><Relationship Id="rId161" Type="http://schemas.openxmlformats.org/officeDocument/2006/relationships/hyperlink" Target="http://www.kionrightnow.com/news/local-news/officer-involvedshooting-in-watsonville-saturday-night-police-said/33444158" TargetMode="External"/><Relationship Id="rId2799" Type="http://schemas.openxmlformats.org/officeDocument/2006/relationships/hyperlink" Target="http://www.fatalencounters.org/wp-content/uploads/2013/10/Herbert-Gilbert.png" TargetMode="External"/><Relationship Id="rId3100" Type="http://schemas.openxmlformats.org/officeDocument/2006/relationships/hyperlink" Target="http://www.fatalencounters.org/wp-content/uploads/2013/10/Ismael-Lopez-Rodriquez.png" TargetMode="External"/><Relationship Id="rId978" Type="http://schemas.openxmlformats.org/officeDocument/2006/relationships/hyperlink" Target="http://crimeblog.dallasnews.com/2015/10/gunman-killed-by-police-after-overnight-chase-standoff-in-mesquite.html/" TargetMode="External"/><Relationship Id="rId2659" Type="http://schemas.openxmlformats.org/officeDocument/2006/relationships/hyperlink" Target="http://www.news9.com/story/33741208/ohp-police-officer-hits-kills-pedestrian-in-pauls-valley" TargetMode="External"/><Relationship Id="rId2866" Type="http://schemas.openxmlformats.org/officeDocument/2006/relationships/hyperlink" Target="http://www.fatalencounters.org/wp-content/uploads/2013/10/David-Thomas-Jones.png" TargetMode="External"/><Relationship Id="rId3917" Type="http://schemas.openxmlformats.org/officeDocument/2006/relationships/hyperlink" Target="http://www.delawareonline.com/story/news/crime/2017/01/23/wilmington-police-fatally-shoot-armed-man-near-trolley-square/96974292/" TargetMode="External"/><Relationship Id="rId5065" Type="http://schemas.openxmlformats.org/officeDocument/2006/relationships/hyperlink" Target="http://www.krqe.com/news/crime/suspected-thief-led-police-on-crime-spree-before-fatal-police-shooting/1247654015" TargetMode="External"/><Relationship Id="rId5272" Type="http://schemas.openxmlformats.org/officeDocument/2006/relationships/hyperlink" Target="https://www.fatalencounters.org/wp-content/uploads/2018/07/Richard-Black.jpg" TargetMode="External"/><Relationship Id="rId838" Type="http://schemas.openxmlformats.org/officeDocument/2006/relationships/hyperlink" Target="http://www.wvtm13.com/news/cullman-county-authorities-identify-man-shot-by-arab-police/34883830" TargetMode="External"/><Relationship Id="rId1468" Type="http://schemas.openxmlformats.org/officeDocument/2006/relationships/hyperlink" Target="http://www.azcentral.com/story/news/local/phoenix/breaking/2016/02/24/officer-involved-shooting-investigation-underway-west-phoenix/80876092/" TargetMode="External"/><Relationship Id="rId1675" Type="http://schemas.openxmlformats.org/officeDocument/2006/relationships/hyperlink" Target="http://www.wbko.com/content/news/KSP-Trooper-involved-in-a-shooting-in-Hopkins-County-372752062.html" TargetMode="External"/><Relationship Id="rId1882" Type="http://schemas.openxmlformats.org/officeDocument/2006/relationships/hyperlink" Target="http://local15tv.com/news/local/officer-involved-shooting-on-stanton-road" TargetMode="External"/><Relationship Id="rId2519" Type="http://schemas.openxmlformats.org/officeDocument/2006/relationships/hyperlink" Target="http://www.fatalencounters.org/wp-content/uploads/2013/10/Abdul-Razak-Ali-Artan.jpg" TargetMode="External"/><Relationship Id="rId2726" Type="http://schemas.openxmlformats.org/officeDocument/2006/relationships/hyperlink" Target="http://www.wandtv.com/story/31919828/developing-isp-releases-more-details-on-oakland-ave-deadly-crash" TargetMode="External"/><Relationship Id="rId4081" Type="http://schemas.openxmlformats.org/officeDocument/2006/relationships/hyperlink" Target="http://www.denverpost.com/2017/11/10/officer-involved-shooting-downtown-denver/" TargetMode="External"/><Relationship Id="rId5132" Type="http://schemas.openxmlformats.org/officeDocument/2006/relationships/hyperlink" Target="https://www.fatalencounters.org/wp-content/uploads/2018/07/Robert-Eugene-Gambrell-III.jpg" TargetMode="External"/><Relationship Id="rId1328" Type="http://schemas.openxmlformats.org/officeDocument/2006/relationships/hyperlink" Target="http://www.fatalencounters.org/wp-content/uploads/2013/10/Wirth.png" TargetMode="External"/><Relationship Id="rId1535" Type="http://schemas.openxmlformats.org/officeDocument/2006/relationships/hyperlink" Target="http://portlandtribune.com/pt/9-news/291047-168355-mentally-disturbed-man-dies-after-swat-standoff-at-holly-acres-apartment-complex-in-oak-grove" TargetMode="External"/><Relationship Id="rId2933" Type="http://schemas.openxmlformats.org/officeDocument/2006/relationships/hyperlink" Target="http://www.fatalencounters.org/wp-content/uploads/2013/10/Kenneth-Johnson.png" TargetMode="External"/><Relationship Id="rId905" Type="http://schemas.openxmlformats.org/officeDocument/2006/relationships/hyperlink" Target="http://www.startribune.com/sheriff-deputy-fatally-shoots-man-attacking-him-in-mora/330238731/" TargetMode="External"/><Relationship Id="rId1742" Type="http://schemas.openxmlformats.org/officeDocument/2006/relationships/hyperlink" Target="http://www.fatalencounters.org/wp-content/uploads/2013/10/ArthurWilliams.jpg" TargetMode="External"/><Relationship Id="rId4898" Type="http://schemas.openxmlformats.org/officeDocument/2006/relationships/hyperlink" Target="http://tucson.com/news/local/tucson-circle-k-where-police-shot-and-killed-man-draws/article_53a4ca00-5472-11e8-8a3f-ab3bb9a45621.html" TargetMode="External"/><Relationship Id="rId34" Type="http://schemas.openxmlformats.org/officeDocument/2006/relationships/hyperlink" Target="http://www.nola.com/crime/index.ssf/2015/07/breaking_new_orleans_police_sh.html" TargetMode="External"/><Relationship Id="rId1602" Type="http://schemas.openxmlformats.org/officeDocument/2006/relationships/hyperlink" Target="http://keyetv.com/news/local/man-shot-and-killed-by-dps-trooper-in-llano-co-was-round-rock-bank-robbery-suspect" TargetMode="External"/><Relationship Id="rId4758" Type="http://schemas.openxmlformats.org/officeDocument/2006/relationships/hyperlink" Target="https://www.wvnews.com/news/wvnews/raymond-bell-dies-days-after-officer-involved-shooting/article_5ac6e20c-0774-58ef-b499-38d01dc8f0a7.html" TargetMode="External"/><Relationship Id="rId4965" Type="http://schemas.openxmlformats.org/officeDocument/2006/relationships/hyperlink" Target="https://www.fatalencounters.org/wp-content/uploads/2018/05/dustin_odom.jpg" TargetMode="External"/><Relationship Id="rId5809" Type="http://schemas.openxmlformats.org/officeDocument/2006/relationships/hyperlink" Target="https://www.wptv.com/news/region-st-lucie-county/fort-pierce/suspect-dead-in-officer-involved-shooting-in-fort-pierce-police-say" TargetMode="External"/><Relationship Id="rId3567" Type="http://schemas.openxmlformats.org/officeDocument/2006/relationships/hyperlink" Target="http://www.fatalencounters.org/wp-content/uploads/2013/10/Anthony-Benavidez.png" TargetMode="External"/><Relationship Id="rId3774" Type="http://schemas.openxmlformats.org/officeDocument/2006/relationships/hyperlink" Target="http://www.fatalencounters.org/wp-content/uploads/2013/10/Troy-Boyle.png" TargetMode="External"/><Relationship Id="rId3981" Type="http://schemas.openxmlformats.org/officeDocument/2006/relationships/hyperlink" Target="http://www.fatalencounters.org/wp-content/uploads/2013/10/jason-marble.jpg" TargetMode="External"/><Relationship Id="rId4618" Type="http://schemas.openxmlformats.org/officeDocument/2006/relationships/hyperlink" Target="http://www.timesherald.com/general-news/20180309/update-da-investigates-officer-involved-fatal-shooting-in-pottstown" TargetMode="External"/><Relationship Id="rId4825" Type="http://schemas.openxmlformats.org/officeDocument/2006/relationships/hyperlink" Target="http://www.miamiherald.com/news/local/community/broward/article209305159.html" TargetMode="External"/><Relationship Id="rId488" Type="http://schemas.openxmlformats.org/officeDocument/2006/relationships/hyperlink" Target="http://www.nydailynews.com/news/national/fired-fatally-shot-93-year-old-woman-rips-knee-jerk-reaction-article-1.1789207" TargetMode="External"/><Relationship Id="rId695" Type="http://schemas.openxmlformats.org/officeDocument/2006/relationships/hyperlink" Target="http://www.killedbypolice.net/victims/151005.jpg" TargetMode="External"/><Relationship Id="rId2169" Type="http://schemas.openxmlformats.org/officeDocument/2006/relationships/hyperlink" Target="http://wvmetronews.com/2016/08/17/suspect-shot-and-killed-by-deputy-in-hampshire-county/" TargetMode="External"/><Relationship Id="rId2376" Type="http://schemas.openxmlformats.org/officeDocument/2006/relationships/hyperlink" Target="http://www.kcra.com/article/police-investigate-deadly-incident-in-lincoln/7209811" TargetMode="External"/><Relationship Id="rId2583" Type="http://schemas.openxmlformats.org/officeDocument/2006/relationships/hyperlink" Target="http://www.fatalencounters.org/wp-content/uploads/2013/10/Francisco-Serna.jpg" TargetMode="External"/><Relationship Id="rId2790" Type="http://schemas.openxmlformats.org/officeDocument/2006/relationships/hyperlink" Target="http://www.ajc.com/news/crime--law/georgia-deputy-shoots-kills-man-who-ran-from-traffic-stop/o7S5gwL8UAlLFKA1DH9NHJ/" TargetMode="External"/><Relationship Id="rId3427"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634" Type="http://schemas.openxmlformats.org/officeDocument/2006/relationships/hyperlink" Target="http://www.fatalencounters.org/wp-content/uploads/2013/10/Michael-Brown.jpg" TargetMode="External"/><Relationship Id="rId3841" Type="http://schemas.openxmlformats.org/officeDocument/2006/relationships/hyperlink" Target="http://www.sltrib.com/home/4987147-155/police-shoot-and-kill-a-man" TargetMode="External"/><Relationship Id="rId348" Type="http://schemas.openxmlformats.org/officeDocument/2006/relationships/hyperlink" Target="http://whotv.com/2014/12/17/marshalltown-police-critically-wound-armed-suspect-overnight/" TargetMode="External"/><Relationship Id="rId555" Type="http://schemas.openxmlformats.org/officeDocument/2006/relationships/hyperlink" Target="http://crimeblog.dallasnews.com/2013/10/duncanville-police-fatally-shoot-suspect-monday-morning.html/" TargetMode="External"/><Relationship Id="rId762" Type="http://schemas.openxmlformats.org/officeDocument/2006/relationships/hyperlink" Target="http://abc7.com/news/suspect-holding-knife-killed-in-west-covina-officer-involved-shooting/828284/" TargetMode="External"/><Relationship Id="rId1185" Type="http://schemas.openxmlformats.org/officeDocument/2006/relationships/hyperlink" Target="http://www.nbclosangeles.com/news/local/Fatal-Deputy-Involved-Shooting-in-Moreno-Valley-315985111.html" TargetMode="External"/><Relationship Id="rId1392" Type="http://schemas.openxmlformats.org/officeDocument/2006/relationships/hyperlink" Target="http://www.al.com/news/birmingham/index.ssf/2016/01/man_fatally_shot_by_chilton_co.html" TargetMode="External"/><Relationship Id="rId2029" Type="http://schemas.openxmlformats.org/officeDocument/2006/relationships/hyperlink" Target="http://newsok.com/article/5509407" TargetMode="External"/><Relationship Id="rId2236" Type="http://schemas.openxmlformats.org/officeDocument/2006/relationships/hyperlink" Target="http://www.ozarksfirst.com/news/aurora-man-dies-from-officer-involved-shooting" TargetMode="External"/><Relationship Id="rId2443" Type="http://schemas.openxmlformats.org/officeDocument/2006/relationships/hyperlink" Target="http://www.azcentral.com/story/news/local/arizona-breaking/2016/11/08/show-low-police-seek-man-linked-officers-shooting/93495824/" TargetMode="External"/><Relationship Id="rId2650" Type="http://schemas.openxmlformats.org/officeDocument/2006/relationships/hyperlink" Target="http://bakersfieldnow.com/news/local/coroners-office-releases-name-of-pedestrian-hit-killed-by-police-car" TargetMode="External"/><Relationship Id="rId3701" Type="http://schemas.openxmlformats.org/officeDocument/2006/relationships/hyperlink" Target="http://www.wisn.com/article/police-on-scene-of-possible-standoff-situation-in-west-allis/9648868" TargetMode="External"/><Relationship Id="rId55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208" Type="http://schemas.openxmlformats.org/officeDocument/2006/relationships/hyperlink" Target="http://www.nydailynews.com/new-york/bronx-man-died-custody-drinking-sources-article-1.2224115" TargetMode="External"/><Relationship Id="rId415" Type="http://schemas.openxmlformats.org/officeDocument/2006/relationships/hyperlink" Target="http://nypost.com/2014/09/06/man-who-shot-nypd-cop-dies-after-surgery/" TargetMode="External"/><Relationship Id="rId622" Type="http://schemas.openxmlformats.org/officeDocument/2006/relationships/hyperlink" Target="http://www.11alive.com/story/news/local/2015/10/24/two-deputies-shot-pickens-county/74569260/" TargetMode="External"/><Relationship Id="rId1045" Type="http://schemas.openxmlformats.org/officeDocument/2006/relationships/hyperlink" Target="http://i.dailymail.co.uk/i/pix/2015/06/12/08/298F3F8200000578-3120464-image-m-3_1434095771297.jpg" TargetMode="External"/><Relationship Id="rId1252" Type="http://schemas.openxmlformats.org/officeDocument/2006/relationships/hyperlink" Target="http://fox13now.com/2015/09/23/officer-kills-burglary-suspect-found-stabbing-woman-in-salt-lake-break-in/" TargetMode="External"/><Relationship Id="rId2303" Type="http://schemas.openxmlformats.org/officeDocument/2006/relationships/hyperlink" Target="http://www.fatalencounters.org/wp-content/uploads/2013/10/ThomasBurns.jpg" TargetMode="External"/><Relationship Id="rId2510" Type="http://schemas.openxmlformats.org/officeDocument/2006/relationships/hyperlink" Target="http://www.fatalencounters.org/wp-content/uploads/2013/10/norman-strobel.jpg" TargetMode="External"/><Relationship Id="rId5459" Type="http://schemas.openxmlformats.org/officeDocument/2006/relationships/hyperlink" Target="https://www.fatalencounters.org/wp-content/uploads/2018/09/JohnnyLoyd.jpg" TargetMode="External"/><Relationship Id="rId5666" Type="http://schemas.openxmlformats.org/officeDocument/2006/relationships/hyperlink" Target="https://www.fatalencounters.org/wp-content/uploads/2018/11/Theoddeus-Gray.jpg" TargetMode="External"/><Relationship Id="rId1112" Type="http://schemas.openxmlformats.org/officeDocument/2006/relationships/hyperlink" Target="http://crimeblog.dallasnews.com/2015/03/man-in-arlington-police-custody-hospitazlied.html/" TargetMode="External"/><Relationship Id="rId4268" Type="http://schemas.openxmlformats.org/officeDocument/2006/relationships/hyperlink" Target="https://www.abc15.com/news/region-phoenix-metro/central-phoenix/phoenix-police-officer-involved-in-shooting-near-16th-street_thomas-road" TargetMode="External"/><Relationship Id="rId4475" Type="http://schemas.openxmlformats.org/officeDocument/2006/relationships/hyperlink" Target="http://www.wlox.com/story/37427902/lizana-gunned-down-after-reportedly-shooting-at-deputies" TargetMode="External"/><Relationship Id="rId5319" Type="http://schemas.openxmlformats.org/officeDocument/2006/relationships/hyperlink" Target="http://www.ksla.com/story/38842036/suspect-shot-by-police-dies" TargetMode="External"/><Relationship Id="rId5873" Type="http://schemas.openxmlformats.org/officeDocument/2006/relationships/hyperlink" Target="https://www.fatalencounters.org/wp-content/uploads/2018/12/David-Alexander-Frederick.png" TargetMode="External"/><Relationship Id="rId3077" Type="http://schemas.openxmlformats.org/officeDocument/2006/relationships/hyperlink" Target="http://bakersfieldnow.com/news/local/two-bpd-officers-shot-suspect-dead-in-shootout" TargetMode="External"/><Relationship Id="rId3284" Type="http://schemas.openxmlformats.org/officeDocument/2006/relationships/hyperlink" Target="http://www.kotatv.com/content/news/Man-shot-and-killed-by-Oglala-Sioux-tribal-police-419209844.html" TargetMode="External"/><Relationship Id="rId4128" Type="http://schemas.openxmlformats.org/officeDocument/2006/relationships/hyperlink" Target="http://www.tristateupdate.com/story/36867102/update-names-identified-in-violent-home-invasion-in-kanawha-county" TargetMode="External"/><Relationship Id="rId4682" Type="http://schemas.openxmlformats.org/officeDocument/2006/relationships/hyperlink" Target="http://www.fatalencounters.org/wp-content/uploads/2018/03/Linus-F.-Phillip.jpg" TargetMode="External"/><Relationship Id="rId5526" Type="http://schemas.openxmlformats.org/officeDocument/2006/relationships/hyperlink" Target="https://www.tri-cityherald.com/news/local/article219217875.html" TargetMode="External"/><Relationship Id="rId5733" Type="http://schemas.openxmlformats.org/officeDocument/2006/relationships/hyperlink" Target="http://www.waff.com/2018/11/21/officer-shot-suspect-another-person-dead-talladega-walmart/" TargetMode="External"/><Relationship Id="rId1929" Type="http://schemas.openxmlformats.org/officeDocument/2006/relationships/hyperlink" Target="http://www.fatalencounters.org/wp-content/uploads/2013/10/travis-vierra.jpg" TargetMode="External"/><Relationship Id="rId2093" Type="http://schemas.openxmlformats.org/officeDocument/2006/relationships/hyperlink" Target="http://www.ocregister.com/articles/swihart-727579-police-homeless.html" TargetMode="External"/><Relationship Id="rId3491" Type="http://schemas.openxmlformats.org/officeDocument/2006/relationships/hyperlink" Target="http://www.daytondailynews.com/news/crime--law/police-shooting-kettering-officer-man-killed-identified/i4jc49lBGycVffEKMTgSXO/?ecmp=daytondaily_social_twitter_2014_sfp" TargetMode="External"/><Relationship Id="rId4335" Type="http://schemas.openxmlformats.org/officeDocument/2006/relationships/hyperlink" Target="https://d2g8igdw686xgo.cloudfront.net/26927508_15158235270_r.jpeg" TargetMode="External"/><Relationship Id="rId4542" Type="http://schemas.openxmlformats.org/officeDocument/2006/relationships/hyperlink" Target="http://www.fatalencounters.org/wp-content/uploads/2018/03/IanSagucio.jpg" TargetMode="External"/><Relationship Id="rId5800" Type="http://schemas.openxmlformats.org/officeDocument/2006/relationships/hyperlink" Target="https://sanfrancisco.cbslocal.com/2018/12/06/man-shot-dead-by-sheriffs-deputy-near-martinez-identified/" TargetMode="External"/><Relationship Id="rId3144" Type="http://schemas.openxmlformats.org/officeDocument/2006/relationships/hyperlink" Target="http://www.wfaa.com/news/local/collin-county/plano-policewoman-shoots-kills-man-at-gas-station/448136711" TargetMode="External"/><Relationship Id="rId3351" Type="http://schemas.openxmlformats.org/officeDocument/2006/relationships/hyperlink" Target="http://www.azfamily.com/story/35879923/suspect-wounded-in-deputy-involved-shooting-in-goodyear" TargetMode="External"/><Relationship Id="rId4402" Type="http://schemas.openxmlformats.org/officeDocument/2006/relationships/hyperlink" Target="http://www.fatalencounters.org/wp-content/uploads/2018/01/Ronald-Jay-Lawson.png" TargetMode="External"/><Relationship Id="rId272" Type="http://schemas.openxmlformats.org/officeDocument/2006/relationships/hyperlink" Target="http://fox2now.com/2015/04/14/man-identified-in-alton-officer-involved-shooting/" TargetMode="External"/><Relationship Id="rId2160" Type="http://schemas.openxmlformats.org/officeDocument/2006/relationships/hyperlink" Target="http://www.nbcwashington.com/news/local/Deputy-Involved-Shooting-Reported-at-Inova-Fairfax-Hospital-390275431.html" TargetMode="External"/><Relationship Id="rId3004" Type="http://schemas.openxmlformats.org/officeDocument/2006/relationships/hyperlink" Target="http://www.kshb.com/news/local-news/man-killed-in-officer-involved-shooting-after-firing-rifle-off-porch" TargetMode="External"/><Relationship Id="rId3211" Type="http://schemas.openxmlformats.org/officeDocument/2006/relationships/hyperlink" Target="http://www.fatalencounters.org/wp-content/uploads/2013/10/Bartolo-Justice-Sambrano.jpg" TargetMode="External"/><Relationship Id="rId132" Type="http://schemas.openxmlformats.org/officeDocument/2006/relationships/hyperlink" Target="http://www.dallasnews.com/incoming/20150613-james-lance-boulware-1-.jpg.ece/BINARY/James-Lance-Boulware+%281%29.jpg" TargetMode="External"/><Relationship Id="rId2020" Type="http://schemas.openxmlformats.org/officeDocument/2006/relationships/hyperlink" Target="http://www.fatalencounters.org/wp-content/uploads/2013/10/Larrygordon.jpg" TargetMode="External"/><Relationship Id="rId5176" Type="http://schemas.openxmlformats.org/officeDocument/2006/relationships/hyperlink" Target="http://www.fox4news.com/news/man-wielding-large-knives-killed-by-garland-police-officer" TargetMode="External"/><Relationship Id="rId5383" Type="http://schemas.openxmlformats.org/officeDocument/2006/relationships/hyperlink" Target="https://www.fatalencounters.org/wp-content/uploads/2018/09/Joshua-Wayne-Harvey.jpg" TargetMode="External"/><Relationship Id="rId5590" Type="http://schemas.openxmlformats.org/officeDocument/2006/relationships/hyperlink" Target="https://komonews.com/news/local/fbi-investigating-deadly-shooting-by-puyallup-tribal-police-near-casino" TargetMode="External"/><Relationship Id="rId1579" Type="http://schemas.openxmlformats.org/officeDocument/2006/relationships/hyperlink" Target="http://www.wibw.com/content/news/Multiple-shots-fired-at-Topeka-motel-Law-enforcement-have-area-blocked-off-376872351.html" TargetMode="External"/><Relationship Id="rId2977" Type="http://schemas.openxmlformats.org/officeDocument/2006/relationships/hyperlink" Target="http://www.wftv.com/news/breaking-news/suspect-killed-sheriffs-deputy-shot-in-florida-officials-say/498298801" TargetMode="External"/><Relationship Id="rId4192" Type="http://schemas.openxmlformats.org/officeDocument/2006/relationships/hyperlink" Target="http://kgab.com/armed-motorist-reported-at-dell-range-and-ridge-road/" TargetMode="External"/><Relationship Id="rId5036" Type="http://schemas.openxmlformats.org/officeDocument/2006/relationships/hyperlink" Target="https://www.fatalencounters.org/wp-content/uploads/2018/06/StephenCogelia.jpg" TargetMode="External"/><Relationship Id="rId5243" Type="http://schemas.openxmlformats.org/officeDocument/2006/relationships/hyperlink" Target="https://wdef.com/2018/07/24/tbi-investigates-officer-involved-shooting/" TargetMode="External"/><Relationship Id="rId5450" Type="http://schemas.openxmlformats.org/officeDocument/2006/relationships/hyperlink" Target="https://www.wsbtv.com/news/local/forsyth-county/gbi-responds-to-officer-involved-shooting-in-forsyth-county/832696279" TargetMode="External"/><Relationship Id="rId949" Type="http://schemas.openxmlformats.org/officeDocument/2006/relationships/hyperlink" Target="http://www.sbsun.com/general-news/20151011/san-bernardino-police-officer-fatally-shoots-suspect" TargetMode="External"/><Relationship Id="rId1786" Type="http://schemas.openxmlformats.org/officeDocument/2006/relationships/hyperlink" Target="http://www.fatalencounters.org/wp-content/uploads/2013/10/Cruz.jpg" TargetMode="External"/><Relationship Id="rId1993" Type="http://schemas.openxmlformats.org/officeDocument/2006/relationships/hyperlink" Target="http://inforney.com/local-news/item/4587-police-shoot-kill-knife-wielding-assailant-two-airlifted" TargetMode="External"/><Relationship Id="rId2837" Type="http://schemas.openxmlformats.org/officeDocument/2006/relationships/hyperlink" Target="http://www.fatalencounters.org/wp-content/uploads/2013/10/Brian-Easley.jpg" TargetMode="External"/><Relationship Id="rId4052" Type="http://schemas.openxmlformats.org/officeDocument/2006/relationships/hyperlink" Target="https://chicago.suntimes.com/news/rockford-officer-killed-another-hurt-in-crash-possible-shooting/" TargetMode="External"/><Relationship Id="rId5103" Type="http://schemas.openxmlformats.org/officeDocument/2006/relationships/hyperlink" Target="https://www.fatalencounters.org/wp-content/uploads/2018/07/Carter-Wayne-Yarborough.jpg" TargetMode="External"/><Relationship Id="rId78" Type="http://schemas.openxmlformats.org/officeDocument/2006/relationships/hyperlink" Target="https://localtvkstu.files.wordpress.com/2015/07/gormley.jpg" TargetMode="External"/><Relationship Id="rId809" Type="http://schemas.openxmlformats.org/officeDocument/2006/relationships/hyperlink" Target="http://timesleader.com/news/local/376876/disabled-man-waving-gun-killed-by-police-in-pittston" TargetMode="External"/><Relationship Id="rId1439" Type="http://schemas.openxmlformats.org/officeDocument/2006/relationships/hyperlink" Target="http://www.wcnc.com/story/news/crime/2016/02/12/authorities-investigating-deadly-officer-involved-shooting-maiden/80275644/" TargetMode="External"/><Relationship Id="rId1646" Type="http://schemas.openxmlformats.org/officeDocument/2006/relationships/hyperlink" Target="http://www.chicagotribune.com/news/local/breaking/ct-officers-shot-on-west-side-20160314-story.html" TargetMode="External"/><Relationship Id="rId1853" Type="http://schemas.openxmlformats.org/officeDocument/2006/relationships/hyperlink" Target="http://www.thestarpress.com/story/news/crime/2016/06/04/man-injured-police-action-shooting-muncie/85419012/" TargetMode="External"/><Relationship Id="rId2904" Type="http://schemas.openxmlformats.org/officeDocument/2006/relationships/hyperlink" Target="http://www.fatalencounters.org/wp-content/uploads/2013/10/Malik-Carey.jpg" TargetMode="External"/><Relationship Id="rId5310" Type="http://schemas.openxmlformats.org/officeDocument/2006/relationships/hyperlink" Target="http://www.fox9.com/news/one-dead-after-officer-involved-shooting-in-st-paul-minn" TargetMode="External"/><Relationship Id="rId1506" Type="http://schemas.openxmlformats.org/officeDocument/2006/relationships/hyperlink" Target="https://heavyeditorial.files.wordpress.com/2016/02/akiel-denkins-11.jpg?quality=65&amp;strip=all&amp;strip=all" TargetMode="External"/><Relationship Id="rId1713" Type="http://schemas.openxmlformats.org/officeDocument/2006/relationships/hyperlink" Target="http://www.wftv.com/news/local/man-armed-with-gun-killed-by-orlando-police/251456157" TargetMode="External"/><Relationship Id="rId1920" Type="http://schemas.openxmlformats.org/officeDocument/2006/relationships/hyperlink" Target="http://www.fatalencounters.org/wp-content/uploads/2013/10/Lane-Lesko.jpg" TargetMode="External"/><Relationship Id="rId4869" Type="http://schemas.openxmlformats.org/officeDocument/2006/relationships/hyperlink" Target="http://www.fatalencounters.org/wp-content/uploads/2018/05/Billy-Pike-Jr..jpg" TargetMode="External"/><Relationship Id="rId3678" Type="http://schemas.openxmlformats.org/officeDocument/2006/relationships/hyperlink" Target="http://www.fatalencounters.org/wp-content/uploads/2013/10/ShawnBuck.jpg" TargetMode="External"/><Relationship Id="rId3885" Type="http://schemas.openxmlformats.org/officeDocument/2006/relationships/hyperlink" Target="http://www.wkyc.com/news/local/ashtabula-county/officer-involved-shooting-in-geneva-township/404679110" TargetMode="External"/><Relationship Id="rId4729" Type="http://schemas.openxmlformats.org/officeDocument/2006/relationships/hyperlink" Target="http://www.fatalencounters.org/wp-content/uploads/2018/04/Brian-Bellamy.jpg" TargetMode="External"/><Relationship Id="rId4936" Type="http://schemas.openxmlformats.org/officeDocument/2006/relationships/hyperlink" Target="http://wtov9.com/news/local/breaking-police-presence-on-washington-blvd-in-martins-ferry" TargetMode="External"/><Relationship Id="rId599" Type="http://schemas.openxmlformats.org/officeDocument/2006/relationships/hyperlink" Target="http://www.myfoxhouston.com/story/21431932/suspected-purse-snatcher-shot-by-houston-police-officer" TargetMode="External"/><Relationship Id="rId2487" Type="http://schemas.openxmlformats.org/officeDocument/2006/relationships/hyperlink" Target="http://www.thedailyworld.com/news/woman-dies-after-altercation-with-hoquiam-police/" TargetMode="External"/><Relationship Id="rId2694" Type="http://schemas.openxmlformats.org/officeDocument/2006/relationships/hyperlink" Target="http://homicide.latimes.com/post/keith-myron-bursey-jr/" TargetMode="External"/><Relationship Id="rId3538" Type="http://schemas.openxmlformats.org/officeDocument/2006/relationships/hyperlink" Target="http://www.kob.com/albuquerque-news/albuquerque-police-apd-officer-involved-shooting/4559828/" TargetMode="External"/><Relationship Id="rId3745" Type="http://schemas.openxmlformats.org/officeDocument/2006/relationships/hyperlink" Target="http://krqe.com/2017/04/20/new-details-revealed-after-crash-involving-albuquerque-police-officer/" TargetMode="External"/><Relationship Id="rId459" Type="http://schemas.openxmlformats.org/officeDocument/2006/relationships/hyperlink" Target="http://www.ky3.com/news/local/deadly-offiverinvolved-shooting-kills-cassville-man-officer-injured/21048998_26424836" TargetMode="External"/><Relationship Id="rId666" Type="http://schemas.openxmlformats.org/officeDocument/2006/relationships/hyperlink" Target="http://www.killedbypolice.net/victims/151067.jpg" TargetMode="External"/><Relationship Id="rId873" Type="http://schemas.openxmlformats.org/officeDocument/2006/relationships/hyperlink" Target="http://www.latimes.com/local/lanow/la-me-ln-san-diego-police-fatal-shooting-20150928-story.html" TargetMode="External"/><Relationship Id="rId1089" Type="http://schemas.openxmlformats.org/officeDocument/2006/relationships/hyperlink" Target="http://www.nydailynews.com/new-york/cops-shoot-man-east-village-altercation-police-article-1.2198797" TargetMode="External"/><Relationship Id="rId1296" Type="http://schemas.openxmlformats.org/officeDocument/2006/relationships/hyperlink" Target="http://cdn.tegna-tv.com/-mm-/ef9b2ca2d5ef7ecd13b667d99dbef64dfa052bcf/c=10-0-290-373&amp;r=537&amp;c=0-0-534-712/local/-/media/2016/01/19/WFAA/WFAA/635888104699272438-gary-wayne-jones.jpg" TargetMode="External"/><Relationship Id="rId2347" Type="http://schemas.openxmlformats.org/officeDocument/2006/relationships/hyperlink" Target="http://katv.com/news/local/officer-involved-shooting-results-in-death-of-17-year-old-in-benton" TargetMode="External"/><Relationship Id="rId2554" Type="http://schemas.openxmlformats.org/officeDocument/2006/relationships/hyperlink" Target="http://www.orlandosentinel.com/news/breaking-news/os-officer-involved-shooting-orange-city-20161206-story.html" TargetMode="External"/><Relationship Id="rId3952" Type="http://schemas.openxmlformats.org/officeDocument/2006/relationships/hyperlink" Target="http://www.amnews.com/2017/01/04/reported-shooting-involving-law-enforcement-officer-in-garrard-county/" TargetMode="External"/><Relationship Id="rId319" Type="http://schemas.openxmlformats.org/officeDocument/2006/relationships/hyperlink" Target="http://www.miamiherald.com/news/local/community/florida-keys/article5621958.html" TargetMode="External"/><Relationship Id="rId526" Type="http://schemas.openxmlformats.org/officeDocument/2006/relationships/hyperlink" Target="http://www.spokesman.com/stories/2014/feb/11/possible-officer-involved-shooting-spokane-valley/" TargetMode="External"/><Relationship Id="rId1156" Type="http://schemas.openxmlformats.org/officeDocument/2006/relationships/hyperlink" Target="http://www.pe.com/articles/death-787032-altercation-deputy.html" TargetMode="External"/><Relationship Id="rId1363" Type="http://schemas.openxmlformats.org/officeDocument/2006/relationships/hyperlink" Target="http://wtkr.com/2016/01/10/police-on-scene-of-barricade-situation-in-norfolk-2/" TargetMode="External"/><Relationship Id="rId2207" Type="http://schemas.openxmlformats.org/officeDocument/2006/relationships/hyperlink" Target="http://www.fatalencounters.org/wp-content/uploads/2013/10/Michael-Gaskill-jpg.jpg" TargetMode="External"/><Relationship Id="rId2761" Type="http://schemas.openxmlformats.org/officeDocument/2006/relationships/hyperlink" Target="http://www.fatalencounters.org/wp-content/uploads/2013/10/Lena.jpg" TargetMode="External"/><Relationship Id="rId3605" Type="http://schemas.openxmlformats.org/officeDocument/2006/relationships/hyperlink" Target="https://bangordailynews.com/2017/07/05/news/mid-maine/three-killed-one-injured-in-madison-shootings/" TargetMode="External"/><Relationship Id="rId3812" Type="http://schemas.openxmlformats.org/officeDocument/2006/relationships/hyperlink" Target="http://www.fatalencounters.org/wp-content/uploads/2013/10/Shawn-Anthony-Dumitras.jpg" TargetMode="External"/><Relationship Id="rId733" Type="http://schemas.openxmlformats.org/officeDocument/2006/relationships/hyperlink" Target="http://www.live5news.com/story/30496764/sled-investigating-deputy-involved-shooting-in-aiken" TargetMode="External"/><Relationship Id="rId940" Type="http://schemas.openxmlformats.org/officeDocument/2006/relationships/hyperlink" Target="http://www.wptv.com/news/region-c-palm-beach-county/west-palm-beach/palm-beach-county-sheriffs-office-investigating-officer-involved-shooting" TargetMode="External"/><Relationship Id="rId1016" Type="http://schemas.openxmlformats.org/officeDocument/2006/relationships/hyperlink" Target="http://www.ajc.com/news/news/crime-law/man-dies-after-being-shot-by-newton-deputies/nmxjG/" TargetMode="External"/><Relationship Id="rId1570" Type="http://schemas.openxmlformats.org/officeDocument/2006/relationships/hyperlink" Target="http://www.times-standard.com/general-news/20160214/virginia-police-investigating-deadly-force-incident" TargetMode="External"/><Relationship Id="rId2414" Type="http://schemas.openxmlformats.org/officeDocument/2006/relationships/hyperlink" Target="http://www.nydailynews.com/new-york/nyc-crime/nypd-sergeant-shot-dead-wounded-bronx-gunman-ambush-article-1.2858556" TargetMode="External"/><Relationship Id="rId2621" Type="http://schemas.openxmlformats.org/officeDocument/2006/relationships/hyperlink" Target="http://www.tampabay.com/projects/2017/investigations/florida-police-shootings/database/1043/" TargetMode="External"/><Relationship Id="rId5777" Type="http://schemas.openxmlformats.org/officeDocument/2006/relationships/hyperlink" Target="https://bangordailynews.com/2018/11/29/news/bangor/old-town-police-close-stillwater-avenue-after-incident/" TargetMode="External"/><Relationship Id="rId800" Type="http://schemas.openxmlformats.org/officeDocument/2006/relationships/hyperlink" Target="http://img01.funeralnet.com/obit_photo.php?fullsize=1&amp;id=1540231&amp;clientid=jenkins-soffe&amp;iid=889565" TargetMode="External"/><Relationship Id="rId1223" Type="http://schemas.openxmlformats.org/officeDocument/2006/relationships/hyperlink" Target="http://www.elpasotimes.com/news/ci_28636541/el-paso-police-id-man-killed-officer-involved" TargetMode="External"/><Relationship Id="rId1430" Type="http://schemas.openxmlformats.org/officeDocument/2006/relationships/hyperlink" Target="http://news10.com/2016/02/11/police-neighbors-still-asking-why-in-colonie-officer-murder-suicide/" TargetMode="External"/><Relationship Id="rId4379" Type="http://schemas.openxmlformats.org/officeDocument/2006/relationships/hyperlink" Target="http://www.star-telegram.com/news/local/community/northeast-tarrant/article194843379.html" TargetMode="External"/><Relationship Id="rId4586" Type="http://schemas.openxmlformats.org/officeDocument/2006/relationships/hyperlink" Target="http://www.khq.com/story/37646989/sandpoint-police-identify-officers-suspect-involved-in-shooting" TargetMode="External"/><Relationship Id="rId4793" Type="http://schemas.openxmlformats.org/officeDocument/2006/relationships/hyperlink" Target="https://www.twincities.com/2018/04/12/sheriffs-deputy-fatally-shoots-armed-man-in-lake-elmo-after-responding-to-suicide-call/" TargetMode="External"/><Relationship Id="rId5637" Type="http://schemas.openxmlformats.org/officeDocument/2006/relationships/hyperlink" Target="https://www.fatalencounters.org/wp-content/uploads/2018/10/Arnaldo-Caraveo.jpg" TargetMode="External"/><Relationship Id="rId5844" Type="http://schemas.openxmlformats.org/officeDocument/2006/relationships/hyperlink" Target="https://www.news4jax.com/news/local/jacksonville/shooting-involving-jacksonville-police-officer-in-mandarin-sources-say" TargetMode="External"/><Relationship Id="rId3188" Type="http://schemas.openxmlformats.org/officeDocument/2006/relationships/hyperlink" Target="http://bakersfieldnow.com/news/local/police-involved-in-south-bakersfield-shooting" TargetMode="External"/><Relationship Id="rId3395" Type="http://schemas.openxmlformats.org/officeDocument/2006/relationships/hyperlink" Target="http://www.wdbj7.com/content/news/Police-standoff-in-Pulaski-county-422249653.html" TargetMode="External"/><Relationship Id="rId4239" Type="http://schemas.openxmlformats.org/officeDocument/2006/relationships/hyperlink" Target="http://komonews.com/news/local/police-man-wielding-assault-rifle-shot-and-killed-by-officer-in-kirkland" TargetMode="External"/><Relationship Id="rId4446" Type="http://schemas.openxmlformats.org/officeDocument/2006/relationships/hyperlink" Target="http://pix11.com/2018/01/29/police-shoot-man-in-the-bronx/" TargetMode="External"/><Relationship Id="rId4653" Type="http://schemas.openxmlformats.org/officeDocument/2006/relationships/hyperlink" Target="http://www.khou.com/article/news/crime/1-dead-another-injured-in-deputy-involved-shooting-in-klein-area/285-529116891" TargetMode="External"/><Relationship Id="rId4860" Type="http://schemas.openxmlformats.org/officeDocument/2006/relationships/hyperlink" Target="http://www.kcrg.com/content/news/Man-dead-after-exchanging-gunfire-with-Iowa-State-Patrol-Trooper-481189781.html" TargetMode="External"/><Relationship Id="rId57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911"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048" Type="http://schemas.openxmlformats.org/officeDocument/2006/relationships/hyperlink" Target="http://www.chicagotribune.com/news/local/breaking/ct-violence-officer-involved-shooting-20170115-story.html" TargetMode="External"/><Relationship Id="rId3255" Type="http://schemas.openxmlformats.org/officeDocument/2006/relationships/hyperlink" Target="http://www.newschannel10.com/story/34302630/suspect-in-large-manhunt-shot-and-killed" TargetMode="External"/><Relationship Id="rId3462"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4306" Type="http://schemas.openxmlformats.org/officeDocument/2006/relationships/hyperlink" Target="http://news4sanantonio.com/news/local/woman-killed-in-shootout-with-deputy-in-real-county" TargetMode="External"/><Relationship Id="rId4513" Type="http://schemas.openxmlformats.org/officeDocument/2006/relationships/hyperlink" Target="http://www.nwitimes.com/news/local/crime-and-courts/update-merrillville-car-dealership-suspect-dead-after-officer-involved-shooting/article_50836290-7611-57cf-90db-fe94f80d64b6.html" TargetMode="External"/><Relationship Id="rId4720" Type="http://schemas.openxmlformats.org/officeDocument/2006/relationships/hyperlink" Target="http://kfor.com/2018/03/31/police-respond-to-officer-involved-shooting-in-guthrie/" TargetMode="External"/><Relationship Id="rId176" Type="http://schemas.openxmlformats.org/officeDocument/2006/relationships/hyperlink" Target="http://www.kplctv.com/story/29203366/palestine-police-id-victim-in-officer-involved-shooting" TargetMode="External"/><Relationship Id="rId383" Type="http://schemas.openxmlformats.org/officeDocument/2006/relationships/hyperlink" Target="https://www.facebook.com/groups/387178151407408/" TargetMode="External"/><Relationship Id="rId590" Type="http://schemas.openxmlformats.org/officeDocument/2006/relationships/hyperlink" Target="http://www.wsfa.com/story/22481859/selma-police-stunned-that-off-duty-officer-killed-two-then-self-over-the-weekend" TargetMode="External"/><Relationship Id="rId2064" Type="http://schemas.openxmlformats.org/officeDocument/2006/relationships/hyperlink" Target="http://www.wbir.com/news/local/maryville-blount/man-involved-in-scuffle-with-blount-deputy-has-died/283514089" TargetMode="External"/><Relationship Id="rId2271" Type="http://schemas.openxmlformats.org/officeDocument/2006/relationships/hyperlink" Target="http://www.fatalencounters.org/wp-content/uploads/2013/10/tenorio.jpg" TargetMode="External"/><Relationship Id="rId3115" Type="http://schemas.openxmlformats.org/officeDocument/2006/relationships/hyperlink" Target="http://www.nbcsandiego.com/news/local/witness-to-Deputy-Involved-Shooting-says-suspect-was-surrendering-432814693.html" TargetMode="External"/><Relationship Id="rId3322" Type="http://schemas.openxmlformats.org/officeDocument/2006/relationships/hyperlink" Target="http://www.miamiherald.com/news/local/crime/article166972892.html" TargetMode="External"/><Relationship Id="rId243" Type="http://schemas.openxmlformats.org/officeDocument/2006/relationships/hyperlink" Target="https://www.victoriaadvocate.com/news/2015/apr/27/parents-of-veteran-fatally-shot-by-police-seek-ans/" TargetMode="External"/><Relationship Id="rId450" Type="http://schemas.openxmlformats.org/officeDocument/2006/relationships/hyperlink" Target="http://www.wcyb.com/news/tbi-investigating-death-of-man-in-custody/26809334" TargetMode="External"/><Relationship Id="rId1080" Type="http://schemas.openxmlformats.org/officeDocument/2006/relationships/hyperlink" Target="http://abc7.com/news/man-shot-to-death-by-lapd-in-venice-after-disturbing-the-peace-call/699856/" TargetMode="External"/><Relationship Id="rId2131" Type="http://schemas.openxmlformats.org/officeDocument/2006/relationships/hyperlink" Target="http://www.wxii12.com/news/deputy-involved-in-shooting-in-wilkes-county/41113068" TargetMode="External"/><Relationship Id="rId5287" Type="http://schemas.openxmlformats.org/officeDocument/2006/relationships/hyperlink" Target="http://www.ksla.com/story/38809470/man-shot-by-shreveport-city-marshal-dies-from-injuries" TargetMode="External"/><Relationship Id="rId5494" Type="http://schemas.openxmlformats.org/officeDocument/2006/relationships/hyperlink" Target="https://www.wpxi.com/news/top-stories/gunman-killed-by-police-after-shooting-4-at-judge-s-office/837563998" TargetMode="External"/><Relationship Id="rId103" Type="http://schemas.openxmlformats.org/officeDocument/2006/relationships/hyperlink" Target="http://bloximages.chicago2.vip.townnews.com/weatherforddemocrat.com/content/tncms/assets/v3/editorial/c/9c/c9c251be-1a8f-11e5-9a9f-0358863fe83b/558addd0ba8d6.image.jpg?resize=300%2C300" TargetMode="External"/><Relationship Id="rId310" Type="http://schemas.openxmlformats.org/officeDocument/2006/relationships/hyperlink" Target="http://woodtv.com/2015/02/07/suspect-in-officer-shooting-to-be-taken-off-life-support/" TargetMode="External"/><Relationship Id="rId4096" Type="http://schemas.openxmlformats.org/officeDocument/2006/relationships/hyperlink" Target="http://sanfrancisco.cbslocal.com/2017/11/14/rancho-tehama-northern-california-fatal-shooting/" TargetMode="External"/><Relationship Id="rId5147" Type="http://schemas.openxmlformats.org/officeDocument/2006/relationships/hyperlink" Target="http://www.kswo.com/story/38579678/suspect-lpd-officers-involved-in-deadly-encounter-identified" TargetMode="External"/><Relationship Id="rId1897" Type="http://schemas.openxmlformats.org/officeDocument/2006/relationships/hyperlink" Target="http://www.fatalencounters.org/wp-content/uploads/2013/10/Russell-Rosser.jpg" TargetMode="External"/><Relationship Id="rId2948" Type="http://schemas.openxmlformats.org/officeDocument/2006/relationships/hyperlink" Target="http://www.fatalencounters.org/wp-content/uploads/2013/10/Trevor-Allen-Brice-Gingras.jpg" TargetMode="External"/><Relationship Id="rId5354" Type="http://schemas.openxmlformats.org/officeDocument/2006/relationships/hyperlink" Target="http://www.sandiegouniontribune.com/news/public-safety/sd-me-suspect-dies-20180822-story.html" TargetMode="External"/><Relationship Id="rId5561" Type="http://schemas.openxmlformats.org/officeDocument/2006/relationships/hyperlink" Target="https://www.denverpost.com/2018/10/12/larimer-officer-involved-shooting-ids/" TargetMode="External"/><Relationship Id="rId1757" Type="http://schemas.openxmlformats.org/officeDocument/2006/relationships/hyperlink" Target="http://wac.450f.edgecastcdn.net/80450F/nj1015.com/files/2016/05/Gaffney1.jpg" TargetMode="External"/><Relationship Id="rId1964" Type="http://schemas.openxmlformats.org/officeDocument/2006/relationships/hyperlink" Target="http://www.presstelegram.com/general-news/20160628/long-beach-police-shoot-and-kill-suspect-k9-dies-near-orizaba-park" TargetMode="External"/><Relationship Id="rId2808" Type="http://schemas.openxmlformats.org/officeDocument/2006/relationships/hyperlink" Target="http://www.fatalencounters.org/wp-content/uploads/2013/10/Darreon-J.-Neal.jpg" TargetMode="External"/><Relationship Id="rId4163" Type="http://schemas.openxmlformats.org/officeDocument/2006/relationships/hyperlink" Target="http://www.kq2.com/content/news/461100373.html" TargetMode="External"/><Relationship Id="rId4370" Type="http://schemas.openxmlformats.org/officeDocument/2006/relationships/hyperlink" Target="http://ktla.com/2018/01/14/1-fatally-shot-by-lapd-in-montecito-heights/" TargetMode="External"/><Relationship Id="rId5007" Type="http://schemas.openxmlformats.org/officeDocument/2006/relationships/hyperlink" Target="http://www.ozarksfirst.com/news/breaking-officer-involved-shooting/1218326115" TargetMode="External"/><Relationship Id="rId5214" Type="http://schemas.openxmlformats.org/officeDocument/2006/relationships/hyperlink" Target="https://www.pantagraph.com/news/local/crime-and-courts/peoria-officers-on-leave-after-latest-fatal-shooting/article_9f6e0570-a7e2-5a55-8226-f73640f51af9.html" TargetMode="External"/><Relationship Id="rId5421" Type="http://schemas.openxmlformats.org/officeDocument/2006/relationships/hyperlink" Target="https://www.fatalencounters.org/wp-content/uploads/2018/09/timmyhenley.jpg" TargetMode="External"/><Relationship Id="rId49" Type="http://schemas.openxmlformats.org/officeDocument/2006/relationships/hyperlink" Target="http://www.myfoxal.com/story/29566625/man-in-opp-officer-involved-shooting-dies" TargetMode="External"/><Relationship Id="rId1617" Type="http://schemas.openxmlformats.org/officeDocument/2006/relationships/hyperlink" Target="http://www.freep.com/story/news/local/michigan/2016/04/09/domestic-dispute-kentwood-michigan/82829620/" TargetMode="External"/><Relationship Id="rId1824" Type="http://schemas.openxmlformats.org/officeDocument/2006/relationships/hyperlink" Target="http://www.tulsaworld.com/news/crimewatch/man-dies-after-tulsa-police-officer-pepper-sprays-shocks-him/article_d8d5b3f7-a624-573c-8c79-c20bc546dc66.html" TargetMode="External"/><Relationship Id="rId4023" Type="http://schemas.openxmlformats.org/officeDocument/2006/relationships/hyperlink" Target="http://www.nbcdfw.com/news/local/Arlington-Police-Officer-Involved-Shooting-454349093.html" TargetMode="External"/><Relationship Id="rId4230" Type="http://schemas.openxmlformats.org/officeDocument/2006/relationships/hyperlink" Target="https://www.seattletimes.com/seattle-news/crime/2-police-officers-shot-suspect-killed-in-bremerton/" TargetMode="External"/><Relationship Id="rId3789" Type="http://schemas.openxmlformats.org/officeDocument/2006/relationships/hyperlink" Target="http://www.fatalencounters.org/wp-content/uploads/2013/10/Michael-Hornibrook.jpg" TargetMode="External"/><Relationship Id="rId2598" Type="http://schemas.openxmlformats.org/officeDocument/2006/relationships/hyperlink" Target="http://ktla.com/2016/12/17/man-shot-in-deputy-involved-shooting-in-east-los-angeles/" TargetMode="External"/><Relationship Id="rId3996" Type="http://schemas.openxmlformats.org/officeDocument/2006/relationships/hyperlink" Target="http://www.fatalencounters.org/wp-content/uploads/2013/10/Sean-Bohinski.jpg" TargetMode="External"/><Relationship Id="rId3649" Type="http://schemas.openxmlformats.org/officeDocument/2006/relationships/hyperlink" Target="http://5newsonline.com/2017/06/09/man-shot-killed-in-sequoyah-county-standoff/" TargetMode="External"/><Relationship Id="rId3856" Type="http://schemas.openxmlformats.org/officeDocument/2006/relationships/hyperlink" Target="http://www.wtsp.com/news/deputy-involved-shooting-reported-in-hernando/410103018" TargetMode="External"/><Relationship Id="rId4907" Type="http://schemas.openxmlformats.org/officeDocument/2006/relationships/hyperlink" Target="http://www.fatalencounters.org/wp-content/uploads/2018/05/Michael-E.-Hutchman.jpg" TargetMode="External"/><Relationship Id="rId5071" Type="http://schemas.openxmlformats.org/officeDocument/2006/relationships/hyperlink" Target="https://www.actionnewsjax.com/news/local/fhp-33-year-old-hit-killed-by-trooper-in-st-augustine/771517078" TargetMode="External"/><Relationship Id="rId777"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84" Type="http://schemas.openxmlformats.org/officeDocument/2006/relationships/hyperlink" Target="http://www.kristv.com/story/30147782/texas-rangers-investigating-aransas-co-death" TargetMode="External"/><Relationship Id="rId2458" Type="http://schemas.openxmlformats.org/officeDocument/2006/relationships/hyperlink" Target="http://abc7.com/news/suspect-killed-in-temecula-deputy-involved-shooting-/1608428/" TargetMode="External"/><Relationship Id="rId2665" Type="http://schemas.openxmlformats.org/officeDocument/2006/relationships/hyperlink" Target="http://koin.com/2016/12/26/osp-trooper-shot-in-washington-county/" TargetMode="External"/><Relationship Id="rId2872" Type="http://schemas.openxmlformats.org/officeDocument/2006/relationships/hyperlink" Target="http://www.hattiesburgamerican.com/story/news/crime/2017/06/02/man-dies-after-being-shot-police-petal/365606001/" TargetMode="External"/><Relationship Id="rId3509" Type="http://schemas.openxmlformats.org/officeDocument/2006/relationships/hyperlink" Target="http://www.fatalencounters.org/wp-content/uploads/2013/10/Kellen-Kelly-Kyle.jpg" TargetMode="External"/><Relationship Id="rId3716" Type="http://schemas.openxmlformats.org/officeDocument/2006/relationships/hyperlink" Target="http://www.fatalencounters.org/wp-content/uploads/2013/10/Nicholas-A.-Provenza.png" TargetMode="External"/><Relationship Id="rId3923" Type="http://schemas.openxmlformats.org/officeDocument/2006/relationships/hyperlink" Target="http://www.alligator.org/news/crime/article_9464b3b4-dfb8-11e6-97fd-0b12d93e81be.html" TargetMode="External"/><Relationship Id="rId637" Type="http://schemas.openxmlformats.org/officeDocument/2006/relationships/hyperlink" Target="http://www.killedbypolice.net/victims/150949.jpg" TargetMode="External"/><Relationship Id="rId844" Type="http://schemas.openxmlformats.org/officeDocument/2006/relationships/hyperlink" Target="http://abc30.com/news/fresno-county-officer-involved-shooting-leaves-suspect-dead/910392/" TargetMode="External"/><Relationship Id="rId1267" Type="http://schemas.openxmlformats.org/officeDocument/2006/relationships/hyperlink" Target="http://www.winknews.com/2015/10/26/cape-pd-identifies-suspect-in-deadly-weekend-shooting/" TargetMode="External"/><Relationship Id="rId1474" Type="http://schemas.openxmlformats.org/officeDocument/2006/relationships/hyperlink" Target="http://www.argusleader.com/story/news/2016/02/27/rapid-city-traffic-stop-results-fatal-shooting/81031010/" TargetMode="External"/><Relationship Id="rId1681" Type="http://schemas.openxmlformats.org/officeDocument/2006/relationships/hyperlink" Target="http://homicide.latimes.com/post/cristian-rene-medina/" TargetMode="External"/><Relationship Id="rId2318" Type="http://schemas.openxmlformats.org/officeDocument/2006/relationships/hyperlink" Target="http://www.fatalencounters.org/wp-content/uploads/2013/10/Mauricio-Barron.jpg" TargetMode="External"/><Relationship Id="rId2525" Type="http://schemas.openxmlformats.org/officeDocument/2006/relationships/hyperlink" Target="http://www.independentmail.com/story/news/2016/11/29/deputy-injured-after-shots-fired-near-iva/94610208/" TargetMode="External"/><Relationship Id="rId2732" Type="http://schemas.openxmlformats.org/officeDocument/2006/relationships/hyperlink" Target="http://www.fatalencounters.org/wp-content/uploads/2013/10/Douglas-Miller.jpg" TargetMode="External"/><Relationship Id="rId5888" Type="http://schemas.openxmlformats.org/officeDocument/2006/relationships/hyperlink" Target="https://www.fatalencounters.org/wp-content/uploads/2018/12/davidbarstad.jpg" TargetMode="External"/><Relationship Id="rId704" Type="http://schemas.openxmlformats.org/officeDocument/2006/relationships/hyperlink" Target="http://www.kshb.com/news/crime/man-dead-in-officer-involved-shooting-in-dekalb-county-missouri" TargetMode="External"/><Relationship Id="rId911" Type="http://schemas.openxmlformats.org/officeDocument/2006/relationships/hyperlink" Target="http://www.komonews.com/news/local/Officials-Man-dies-during-altercation-with-police-in-Tulalip-328375921.html" TargetMode="External"/><Relationship Id="rId1127" Type="http://schemas.openxmlformats.org/officeDocument/2006/relationships/hyperlink" Target="http://www.killedbypolice.net/victims/150983.jpg" TargetMode="External"/><Relationship Id="rId1334" Type="http://schemas.openxmlformats.org/officeDocument/2006/relationships/hyperlink" Target="https://1.bp.blogspot.com/-weo6YmWipXE/Vt1nsXODkjI/AAAAAAAAZpc/39wgsT680yw/s320/kennethstanley.JPG" TargetMode="External"/><Relationship Id="rId1541" Type="http://schemas.openxmlformats.org/officeDocument/2006/relationships/hyperlink" Target="http://www.nbcwashington.com/news/national-international/Multiple-Suspects-Injured-in-Officer-Involved-Shooting-368615471.html" TargetMode="External"/><Relationship Id="rId4697" Type="http://schemas.openxmlformats.org/officeDocument/2006/relationships/hyperlink" Target="http://www.fatalencounters.org/wp-content/uploads/2018/04/George-M.-Pappas.png" TargetMode="External"/><Relationship Id="rId5748" Type="http://schemas.openxmlformats.org/officeDocument/2006/relationships/hyperlink" Target="https://www.freep.com/story/news/local/michigan/wayne/2018/11/26/pandemonium-inmate-shot-sheriffs-deputy-ambulance/2117121002/" TargetMode="External"/><Relationship Id="rId40" Type="http://schemas.openxmlformats.org/officeDocument/2006/relationships/hyperlink" Target="http://www.thedenverchannel.com/news/local-news/man-dead-shot-by-fort-collins-officers-after-suspect-tried-to-attack-them-with-knife" TargetMode="External"/><Relationship Id="rId1401" Type="http://schemas.openxmlformats.org/officeDocument/2006/relationships/hyperlink" Target="http://www.wfaa.com/story/news/crime/2016/01/27/suspect-shot-killed-johnson-co-after-chase/79426834/" TargetMode="External"/><Relationship Id="rId3299" Type="http://schemas.openxmlformats.org/officeDocument/2006/relationships/hyperlink" Target="http://www.hawaiinewsnow.com/story/34482112/police-investigating-officer-involved-shooting-across-pearlridge" TargetMode="External"/><Relationship Id="rId4557" Type="http://schemas.openxmlformats.org/officeDocument/2006/relationships/hyperlink" Target="http://ksnt.com/2018/02/26/1-dead-after-officer-involved-shooting-in-wamego/" TargetMode="External"/><Relationship Id="rId4764" Type="http://schemas.openxmlformats.org/officeDocument/2006/relationships/hyperlink" Target="http://www.fatalencounters.org/wp-content/uploads/2018/04/Elijah-James-Smith.jpg" TargetMode="External"/><Relationship Id="rId5608" Type="http://schemas.openxmlformats.org/officeDocument/2006/relationships/hyperlink" Target="https://www.fatalencounters.org/wp-content/uploads/2018/10/Neico-Crooks.jpeg" TargetMode="External"/><Relationship Id="rId3159" Type="http://schemas.openxmlformats.org/officeDocument/2006/relationships/hyperlink" Target="http://www.fatalencounters.org/wp-content/uploads/2013/10/HectorGamboa.jpg" TargetMode="External"/><Relationship Id="rId3366" Type="http://schemas.openxmlformats.org/officeDocument/2006/relationships/hyperlink" Target="http://www.indystar.com/story/news/crime/2017/07/03/fishers-police-investigating-fatal-officer-involved-shooting/448402001/" TargetMode="External"/><Relationship Id="rId3573" Type="http://schemas.openxmlformats.org/officeDocument/2006/relationships/hyperlink" Target="http://www.fatalencounters.org/wp-content/uploads/2013/10/Vaughan.jpg" TargetMode="External"/><Relationship Id="rId4417" Type="http://schemas.openxmlformats.org/officeDocument/2006/relationships/hyperlink" Target="http://www.fatalencounters.org/wp-content/uploads/2018/01/Corey-Mobley.jpg" TargetMode="External"/><Relationship Id="rId4971" Type="http://schemas.openxmlformats.org/officeDocument/2006/relationships/hyperlink" Target="http://abc7amarillo.com/news/local/rangers-to-investigate-dumas-officer-involved-shooting" TargetMode="External"/><Relationship Id="rId5815" Type="http://schemas.openxmlformats.org/officeDocument/2006/relationships/hyperlink" Target="https://www.ksl.com/article/46443596/police-1-dead-in-west-wendover-officer-involved-shooting" TargetMode="External"/><Relationship Id="rId287" Type="http://schemas.openxmlformats.org/officeDocument/2006/relationships/hyperlink" Target="http://www.ktvb.com/story/news/crime/2015/04/07/deputy-shoots-kills-man-rifle/25414923/" TargetMode="External"/><Relationship Id="rId494" Type="http://schemas.openxmlformats.org/officeDocument/2006/relationships/hyperlink" Target="http://www.wwaytv3.com/2014/04/14/updated-sbi-investigating-officer-involved-shooting-pender-county" TargetMode="External"/><Relationship Id="rId2175" Type="http://schemas.openxmlformats.org/officeDocument/2006/relationships/hyperlink" Target="http://www.marinij.com/article/NO/20160818/NEWS/160819821" TargetMode="External"/><Relationship Id="rId2382" Type="http://schemas.openxmlformats.org/officeDocument/2006/relationships/hyperlink" Target="http://www.fatalencounters.org/wp-content/uploads/2013/10/Edwin-Amaya-Maldonado.jpg" TargetMode="External"/><Relationship Id="rId3019" Type="http://schemas.openxmlformats.org/officeDocument/2006/relationships/hyperlink" Target="http://www.news4jax.com/news/local/jacksonville/jso-investigating-police-involved-incident-in-northwest-jacksonville" TargetMode="External"/><Relationship Id="rId3226" Type="http://schemas.openxmlformats.org/officeDocument/2006/relationships/hyperlink" Target="http://www.sacbee.com/news/local/crime/article131619224.html" TargetMode="External"/><Relationship Id="rId3780" Type="http://schemas.openxmlformats.org/officeDocument/2006/relationships/hyperlink" Target="http://www.tennessean.com/story/news/2017/03/29/hamilton-sheriffs-office-employee-killed-chattanooga-officer-involved-shooting/99770138/" TargetMode="External"/><Relationship Id="rId4624" Type="http://schemas.openxmlformats.org/officeDocument/2006/relationships/hyperlink" Target="https://www.mrt.com/news/crime/article/MCSO-Two-dead-after-apparent-stabbing-12747556.php" TargetMode="External"/><Relationship Id="rId4831" Type="http://schemas.openxmlformats.org/officeDocument/2006/relationships/hyperlink" Target="http://www.fatalencounters.org/wp-content/uploads/2018/04/Lockwood-Adrian-Gibson.jpg" TargetMode="External"/><Relationship Id="rId147" Type="http://schemas.openxmlformats.org/officeDocument/2006/relationships/hyperlink" Target="https://www.toledoblade.com/Police-Fire/2015/06/09/Findlay-officer-involved-in-shooting.html" TargetMode="External"/><Relationship Id="rId354" Type="http://schemas.openxmlformats.org/officeDocument/2006/relationships/hyperlink" Target="http://www.msnewsnow.com/story/27625936/madison-coroner-called-to-hwy-51-for-officer-involved-shooting" TargetMode="External"/><Relationship Id="rId1191" Type="http://schemas.openxmlformats.org/officeDocument/2006/relationships/hyperlink" Target="http://www.postandcourier.com/storyimage/CP/20150810/PC16/150819946/EP/1/1/EP-150819946.jpg&amp;MaxW=520&amp;q=85" TargetMode="External"/><Relationship Id="rId2035" Type="http://schemas.openxmlformats.org/officeDocument/2006/relationships/hyperlink" Target="https://cbsla.files.wordpress.com/2016/07/sbsuspect1.png?w=420" TargetMode="External"/><Relationship Id="rId3433" Type="http://schemas.openxmlformats.org/officeDocument/2006/relationships/hyperlink" Target="http://pix11.com/2017/04/06/man-with-shotgun-wounded-during-newark-police-involved-shooting/" TargetMode="External"/><Relationship Id="rId3640" Type="http://schemas.openxmlformats.org/officeDocument/2006/relationships/hyperlink" Target="http://www.fatalencounters.org/wp-content/uploads/2013/10/AustinDurham.jpg" TargetMode="External"/><Relationship Id="rId561" Type="http://schemas.openxmlformats.org/officeDocument/2006/relationships/hyperlink" Target="http://pgpolice.blogspot.com/2013/10/pgpd-investigates-police-involved.html" TargetMode="External"/><Relationship Id="rId2242" Type="http://schemas.openxmlformats.org/officeDocument/2006/relationships/hyperlink" Target="http://chicago.suntimes.com/news/man-fatally-shot-by-round-lake-police-officer/" TargetMode="External"/><Relationship Id="rId3500" Type="http://schemas.openxmlformats.org/officeDocument/2006/relationships/hyperlink" Target="http://www.fatalencounters.org/wp-content/uploads/2013/10/Mark-Aaron-Jensen.jpg" TargetMode="External"/><Relationship Id="rId5398" Type="http://schemas.openxmlformats.org/officeDocument/2006/relationships/hyperlink" Target="https://www.fatalencounters.org/wp-content/uploads/2018/08/HamesEric.png" TargetMode="External"/><Relationship Id="rId214" Type="http://schemas.openxmlformats.org/officeDocument/2006/relationships/hyperlink" Target="http://www.news4jax.com/news/st-johns-county-investiges-deputy-involved-shooting/32947972" TargetMode="External"/><Relationship Id="rId421" Type="http://schemas.openxmlformats.org/officeDocument/2006/relationships/hyperlink" Target="http://www.baltimoresun.com/news/maryland/baltimore-county/bs-md-co-in-custody-death-20140821-story.html" TargetMode="External"/><Relationship Id="rId1051" Type="http://schemas.openxmlformats.org/officeDocument/2006/relationships/hyperlink" Target="http://www.cincinnati.com/story/news/crime/2015/06/09/officer-involved-shooting-northside/28778129/" TargetMode="External"/><Relationship Id="rId2102" Type="http://schemas.openxmlformats.org/officeDocument/2006/relationships/hyperlink" Target="http://losangeles.cbslocal.com/2016/08/02/suspect-dies-following-deputy-involved-shooting-in-castaic/" TargetMode="External"/><Relationship Id="rId5258" Type="http://schemas.openxmlformats.org/officeDocument/2006/relationships/hyperlink" Target="https://www.seattletimes.com/seattle-news/crime/18-year-old-man-shot-by-sheriffs-deputy-at-kent-station-identified/" TargetMode="External"/><Relationship Id="rId5465" Type="http://schemas.openxmlformats.org/officeDocument/2006/relationships/hyperlink" Target="https://www.fatalencounters.org/wp-content/uploads/2018/10/Griselda-Alicia-Hernandez-Cantu.jpg" TargetMode="External"/><Relationship Id="rId5672" Type="http://schemas.openxmlformats.org/officeDocument/2006/relationships/hyperlink" Target="http://www.winknews.com/2018/11/08/charlotte-county-sheriff-identifies-deputies-involved-in-monday-shooting/" TargetMode="External"/><Relationship Id="rId1868" Type="http://schemas.openxmlformats.org/officeDocument/2006/relationships/hyperlink" Target="http://fox43.com/2016/06/09/suspect-dead-and-sheriffs-deputy-injured-in-shooting-in-york-city/" TargetMode="External"/><Relationship Id="rId4067" Type="http://schemas.openxmlformats.org/officeDocument/2006/relationships/hyperlink" Target="http://www.fatalencounters.org/wp-content/uploads/2013/10/paul-jones-iii-25.png" TargetMode="External"/><Relationship Id="rId4274" Type="http://schemas.openxmlformats.org/officeDocument/2006/relationships/hyperlink" Target="https://www.wkrn.com/news/crime-tracker/grundy-co-deputy-charged-in-2017-officer-involved-shooting/1597560942" TargetMode="External"/><Relationship Id="rId4481" Type="http://schemas.openxmlformats.org/officeDocument/2006/relationships/hyperlink" Target="http://ktla.com/2018/02/07/65-year-old-man-dies-after-being-shot-by-deputies-in-laguna-woods-retirement-community-ocsd/" TargetMode="External"/><Relationship Id="rId5118" Type="http://schemas.openxmlformats.org/officeDocument/2006/relationships/hyperlink" Target="https://www.fatalencounters.org/wp-content/uploads/2018/07/Joshua-Kenneth-James-Cartwright-1.jpg" TargetMode="External"/><Relationship Id="rId5325" Type="http://schemas.openxmlformats.org/officeDocument/2006/relationships/hyperlink" Target="https://www.heraldsun.com/news/local/crime/article216446770.html" TargetMode="External"/><Relationship Id="rId5532" Type="http://schemas.openxmlformats.org/officeDocument/2006/relationships/hyperlink" Target="http://www.newson6.com/story/39200572/osbi-investigating-officer-involved-shooting-in-okmulgee-county" TargetMode="External"/><Relationship Id="rId2919" Type="http://schemas.openxmlformats.org/officeDocument/2006/relationships/hyperlink" Target="http://www.fatalencounters.org/wp-content/uploads/2013/10/Selwyn-Hall.png" TargetMode="External"/><Relationship Id="rId3083" Type="http://schemas.openxmlformats.org/officeDocument/2006/relationships/hyperlink" Target="http://www.rrobserver.com/news/article_66b640a6-8790-11e7-b07a-67ed9fc091ed.html" TargetMode="External"/><Relationship Id="rId3290" Type="http://schemas.openxmlformats.org/officeDocument/2006/relationships/hyperlink" Target="http://www.wday.com/news/4201825-deputy-29-and-suspect-fatally-shot-after-shootout-nds-rolette-county-2-other-deputies" TargetMode="External"/><Relationship Id="rId4134" Type="http://schemas.openxmlformats.org/officeDocument/2006/relationships/hyperlink" Target="http://www.killedbypolice.net/victims/171077.jpg" TargetMode="External"/><Relationship Id="rId4341" Type="http://schemas.openxmlformats.org/officeDocument/2006/relationships/hyperlink" Target="http://www.fatalencounters.org/wp-content/uploads/2018/01/Charles-Smith-Jr..png" TargetMode="External"/><Relationship Id="rId1728" Type="http://schemas.openxmlformats.org/officeDocument/2006/relationships/hyperlink" Target="http://www.cbs58.com/story/31905841/officer-shot-and-suspect-killed-near-73rd-and-mill-road" TargetMode="External"/><Relationship Id="rId1935" Type="http://schemas.openxmlformats.org/officeDocument/2006/relationships/hyperlink" Target="http://trib.com/news/officer-involved-shooting-in-casper-leaves-one-dead/article_1ff80134-d4fe-5e2a-bb5c-0e297e95a2ee.html" TargetMode="External"/><Relationship Id="rId3150" Type="http://schemas.openxmlformats.org/officeDocument/2006/relationships/hyperlink" Target="http://www.fresnobee.com/news/local/crime/article154785919.html" TargetMode="External"/><Relationship Id="rId4201" Type="http://schemas.openxmlformats.org/officeDocument/2006/relationships/hyperlink" Target="http://www.fatalencounters.org/wp-content/uploads/2013/10/Vernchoy-Saechao.jpg" TargetMode="External"/><Relationship Id="rId3010" Type="http://schemas.openxmlformats.org/officeDocument/2006/relationships/hyperlink" Target="http://www.fatalencounters.org/wp-content/uploads/2013/10/Quanice-Derrick-Hayes.jpg" TargetMode="External"/><Relationship Id="rId3967" Type="http://schemas.openxmlformats.org/officeDocument/2006/relationships/hyperlink" Target="http://www.abcactionnews.com/news/region-north-pinellas/clearwater/man-shot-and-killed-by-clearwater-police-after-refusing-to-drop-his-gun"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tuu.com/news/news/troopers-named-in-fairbanks-shooting-of-man-driving-stolen-vehicle/35223554" TargetMode="External"/><Relationship Id="rId2569" Type="http://schemas.openxmlformats.org/officeDocument/2006/relationships/hyperlink" Target="http://www.wect.com/story/34019895/officer-shot-suspect-killed-in-leland-shooting" TargetMode="External"/><Relationship Id="rId2776" Type="http://schemas.openxmlformats.org/officeDocument/2006/relationships/hyperlink" Target="http://ktla.com/2017/01/12/deputies-fatally-shoot-suspected-dui-driver-following-erratic-pursuit-in-lake-elsinore-area/" TargetMode="External"/><Relationship Id="rId2983" Type="http://schemas.openxmlformats.org/officeDocument/2006/relationships/hyperlink" Target="http://mynews4.com/news/local/heavy-police-activity-near-eldorado-casino-in-downtown-reno" TargetMode="External"/><Relationship Id="rId3827" Type="http://schemas.openxmlformats.org/officeDocument/2006/relationships/hyperlink" Target="http://www.post-gazette.com/local/north/2017/03/09/Elderly-man-91-fatally-shot-by-police-in-Lawrence-County-standoff/stories/201703090153" TargetMode="External"/><Relationship Id="rId5182" Type="http://schemas.openxmlformats.org/officeDocument/2006/relationships/hyperlink" Target="https://www.fatalencounters.org/wp-content/uploads/2018/07/Salome-Ramirez.jpg" TargetMode="External"/><Relationship Id="rId748" Type="http://schemas.openxmlformats.org/officeDocument/2006/relationships/hyperlink" Target="http://www.wdtv.com/wdtv.cfm?func=view&amp;section=5-News&amp;item=BREAKING-NEWS-One-Person-Killed-in-Police-Involved-Shooting-26608" TargetMode="External"/><Relationship Id="rId955" Type="http://schemas.openxmlformats.org/officeDocument/2006/relationships/hyperlink" Target="http://www.miamiherald.com/news/local/community/miami-dade/article39262830.html" TargetMode="External"/><Relationship Id="rId1378" Type="http://schemas.openxmlformats.org/officeDocument/2006/relationships/hyperlink" Target="http://www.mysanantonio.com/news/local/article/SAPD-officer-involved-in-shooting-on-West-Side-6765652.php" TargetMode="External"/><Relationship Id="rId1585" Type="http://schemas.openxmlformats.org/officeDocument/2006/relationships/hyperlink" Target="http://www.statesman.com/news/news/crime-law/austin-police-responding-to-officer-involved-shoot/nq9q4/" TargetMode="External"/><Relationship Id="rId1792" Type="http://schemas.openxmlformats.org/officeDocument/2006/relationships/hyperlink" Target="http://www.ketv.com/news/family-of-man-killed-by-police-speaks-out/39656646" TargetMode="External"/><Relationship Id="rId2429" Type="http://schemas.openxmlformats.org/officeDocument/2006/relationships/hyperlink" Target="http://www.thedailyjournal.com/story/news/crime/2016/11/06/police-involved-shooting-probed-maurice-river/93394178/" TargetMode="External"/><Relationship Id="rId2636" Type="http://schemas.openxmlformats.org/officeDocument/2006/relationships/hyperlink" Target="http://wishtv.com/2015/09/25/police-possibly-impaired-officer-hits-kills-pedestrian/" TargetMode="External"/><Relationship Id="rId2843" Type="http://schemas.openxmlformats.org/officeDocument/2006/relationships/hyperlink" Target="http://www.fatalencounters.org/wp-content/uploads/2013/10/dana-dubose-mug.jpg" TargetMode="External"/><Relationship Id="rId5042" Type="http://schemas.openxmlformats.org/officeDocument/2006/relationships/hyperlink" Target="http://www.nbc4i.com/news/local-news/franklin-co-sheriff-confirms-two-dead-after-deputy-involved-shooting-in-pike-county/1238945342" TargetMode="External"/><Relationship Id="rId84" Type="http://schemas.openxmlformats.org/officeDocument/2006/relationships/hyperlink" Target="http://kxan.com/2015/07/06/police-say-man-killed-in-north-austin-aimed-a-bb-pistol-at-officers/" TargetMode="External"/><Relationship Id="rId608" Type="http://schemas.openxmlformats.org/officeDocument/2006/relationships/hyperlink" Target="http://www.trbimg.com/img-50e7a90e/turbine/peter-jourdan-of-allentown.jpg-20130104/600" TargetMode="External"/><Relationship Id="rId815" Type="http://schemas.openxmlformats.org/officeDocument/2006/relationships/hyperlink" Target="http://www.charlotteobserver.com/news/local/crime/article30532512.html" TargetMode="External"/><Relationship Id="rId1238" Type="http://schemas.openxmlformats.org/officeDocument/2006/relationships/hyperlink" Target="http://wgntv.com/2015/09/26/man-killed-in-officer-involved-shooting-on-west-side/" TargetMode="External"/><Relationship Id="rId1445" Type="http://schemas.openxmlformats.org/officeDocument/2006/relationships/hyperlink" Target="http://www.ocregister.com/articles/sheriff-704312-shot-female.html" TargetMode="External"/><Relationship Id="rId1652" Type="http://schemas.openxmlformats.org/officeDocument/2006/relationships/hyperlink" Target="http://wspa.com/2016/03/29/one-killed-in-greenville-co-officer-involved-shooting/" TargetMode="External"/><Relationship Id="rId1305" Type="http://schemas.openxmlformats.org/officeDocument/2006/relationships/hyperlink" Target="http://www.fatalencounters.org/wp-content/uploads/2013/10/Adams.png" TargetMode="External"/><Relationship Id="rId2703" Type="http://schemas.openxmlformats.org/officeDocument/2006/relationships/hyperlink" Target="http://extras.mnginteractive.com/live/media/site21/2016/0918/20160918_093454_20160912_032101_unnamed_200.png" TargetMode="External"/><Relationship Id="rId2910" Type="http://schemas.openxmlformats.org/officeDocument/2006/relationships/hyperlink" Target="http://www.wxyz.com/news/detroit-police-officer-shot-on-citys-west-side" TargetMode="External"/><Relationship Id="rId5859"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512" Type="http://schemas.openxmlformats.org/officeDocument/2006/relationships/hyperlink" Target="http://www.palmbeachpost.com/news/news/crime-law/fire-rescue-one-dead-in-belle-glade-shooting-repor/np6Rf/" TargetMode="External"/><Relationship Id="rId4668" Type="http://schemas.openxmlformats.org/officeDocument/2006/relationships/hyperlink" Target="http://www.trentonian.com/article/TT/20180321/NEWS/180329960" TargetMode="External"/><Relationship Id="rId4875" Type="http://schemas.openxmlformats.org/officeDocument/2006/relationships/hyperlink" Target="http://www.fatalencounters.org/wp-content/uploads/2018/05/Anthony-Trujillo.jpeg" TargetMode="External"/><Relationship Id="rId5719" Type="http://schemas.openxmlformats.org/officeDocument/2006/relationships/hyperlink" Target="http://www.wsfa.com/2018/11/15/west-alabama-district-attorney-gregory-griggers-involved-shooting/" TargetMode="External"/><Relationship Id="rId5926" Type="http://schemas.openxmlformats.org/officeDocument/2006/relationships/hyperlink" Target="https://www.seattletimes.com/seattle-news/man-killed-in-officer-involved-shooting-in-north-seattle/"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jrn.com/ktnv/news/Family-speaks-out-after-man-killed-by-police-in-shootout-278597311.html" TargetMode="External"/><Relationship Id="rId2079" Type="http://schemas.openxmlformats.org/officeDocument/2006/relationships/hyperlink" Target="http://www.kvoa.com/story/32567897/suspect-leads-officers-on-high-speed-chase-through?utm_medium=social&amp;utm_source=facebook_News_4_Tucson_-_KVOA" TargetMode="External"/><Relationship Id="rId3477" Type="http://schemas.openxmlformats.org/officeDocument/2006/relationships/hyperlink" Target="http://www.fatalencounters.org/wp-content/uploads/2013/10/Shane-Marsh.png" TargetMode="External"/><Relationship Id="rId3684" Type="http://schemas.openxmlformats.org/officeDocument/2006/relationships/hyperlink" Target="http://news3lv.com/news/local/nye-county-investigating-fatal-officer-involved-shooting-overnight-in-pahrump" TargetMode="External"/><Relationship Id="rId3891" Type="http://schemas.openxmlformats.org/officeDocument/2006/relationships/hyperlink" Target="http://www.wmcactionnews5.com/story/34451720/tbi-officer-involved-shooting-reported-in-mt-pleasant" TargetMode="External"/><Relationship Id="rId4528" Type="http://schemas.openxmlformats.org/officeDocument/2006/relationships/hyperlink" Target="https://www.abcactionnews.com/news/region-citrus-hernando/deputies-shoot-and-kill-man-that-made-threatens-to-shoot-person-in-game-store" TargetMode="External"/><Relationship Id="rId4735" Type="http://schemas.openxmlformats.org/officeDocument/2006/relationships/hyperlink" Target="http://www.fatalencounters.org/wp-content/uploads/2018/04/Luis-Alberto-Garcia-Vara.jpg" TargetMode="External"/><Relationship Id="rId4942" Type="http://schemas.openxmlformats.org/officeDocument/2006/relationships/hyperlink" Target="http://katu.com/news/local/gresham-police-identify-man-dmitri-bullard-shot-by-officers-after-he-charged-them-with-a-hatchet" TargetMode="External"/><Relationship Id="rId2286" Type="http://schemas.openxmlformats.org/officeDocument/2006/relationships/hyperlink" Target="https://www.bostonglobe.com/metro/2016/10/03/deadly-force-investigation-underway-lynn/jn82Z7uSn1UW38WWTZoJdI/story.html" TargetMode="External"/><Relationship Id="rId2493" Type="http://schemas.openxmlformats.org/officeDocument/2006/relationships/hyperlink" Target="http://www.khou.com/news/crime/shots-fired-at-end-of-chase-near-baytown/354912360" TargetMode="External"/><Relationship Id="rId3337" Type="http://schemas.openxmlformats.org/officeDocument/2006/relationships/hyperlink" Target="http://www.kmbc.com/article/police-investigate-officer-involved-shooting-near-44th-chestnut/10375933" TargetMode="External"/><Relationship Id="rId3544" Type="http://schemas.openxmlformats.org/officeDocument/2006/relationships/hyperlink" Target="http://www.fatalencounters.org/wp-content/uploads/2013/10/Matthew-L.-Folden.png" TargetMode="External"/><Relationship Id="rId3751" Type="http://schemas.openxmlformats.org/officeDocument/2006/relationships/hyperlink" Target="http://www.kare11.com/news/local/fatal-officer-involved-shooting-in-vadnais-heights/431789288" TargetMode="External"/><Relationship Id="rId4802" Type="http://schemas.openxmlformats.org/officeDocument/2006/relationships/hyperlink" Target="https://www.nbcmiami.com/news/local/Bicyclist-Struck-Killed-in-Collision-With-FHP-Trooper-479765893.html" TargetMode="External"/><Relationship Id="rId258" Type="http://schemas.openxmlformats.org/officeDocument/2006/relationships/hyperlink" Target="http://www.latimes.com/local/lanow/la-me-ln-lapd-lincoln-heights-shooting-20150422-story.html" TargetMode="External"/><Relationship Id="rId465" Type="http://schemas.openxmlformats.org/officeDocument/2006/relationships/hyperlink" Target="http://rapidcityjournal.com/news/local/police-rapid-city-man-shot-and-killed-by-officer-had/article_262374b9-bd2f-569a-9635-2170734ac0d0.html" TargetMode="External"/><Relationship Id="rId672" Type="http://schemas.openxmlformats.org/officeDocument/2006/relationships/hyperlink" Target="http://www.killedbypolice.net/victims/151058.jpg" TargetMode="External"/><Relationship Id="rId1095" Type="http://schemas.openxmlformats.org/officeDocument/2006/relationships/hyperlink" Target="http://www.brownrobinson.com/obituary/4199/Donte_Noble" TargetMode="External"/><Relationship Id="rId2146" Type="http://schemas.openxmlformats.org/officeDocument/2006/relationships/hyperlink" Target="http://www.azcentral.com/story/news/local/mesa-breaking/2016/08/13/breaking-mesa-police-involved-shooting/88658092/" TargetMode="External"/><Relationship Id="rId2353" Type="http://schemas.openxmlformats.org/officeDocument/2006/relationships/hyperlink" Target="http://www.fatalencounters.org/wp-content/uploads/2013/10/Anthony-Garcia.jpg" TargetMode="External"/><Relationship Id="rId2560" Type="http://schemas.openxmlformats.org/officeDocument/2006/relationships/hyperlink" Target="http://www.fayobserver.com/news/crime_courts/police-man-stabs-woman-to-death-then-shot-killed-by/article_f2e547cb-bfe0-54e5-8ded-3f917a6d369b.html" TargetMode="External"/><Relationship Id="rId3404" Type="http://schemas.openxmlformats.org/officeDocument/2006/relationships/hyperlink" Target="http://wric.com/2017/05/06/henrico-police-investigating-after-officer-kills-two-pedestrians/" TargetMode="External"/><Relationship Id="rId3611" Type="http://schemas.openxmlformats.org/officeDocument/2006/relationships/hyperlink" Target="http://kutv.com/news/local/legacy-parkway-closed-in-all-directions-use-alternate-route" TargetMode="External"/><Relationship Id="rId118" Type="http://schemas.openxmlformats.org/officeDocument/2006/relationships/hyperlink" Target="http://www.necn.com/news/new-england/Sister-Speaks-Out-About-Police-Involved-Shooting-308721631.html" TargetMode="External"/><Relationship Id="rId325" Type="http://schemas.openxmlformats.org/officeDocument/2006/relationships/hyperlink" Target="http://6abc.com/news/sources-suspect-shot-killed-by-police-in-drexel-hill/455767/" TargetMode="External"/><Relationship Id="rId532" Type="http://schemas.openxmlformats.org/officeDocument/2006/relationships/hyperlink" Target="http://www.sfgate.com/crime/article/Hayward-police-shoot-and-kill-armed-woman-5205798.php" TargetMode="External"/><Relationship Id="rId1162" Type="http://schemas.openxmlformats.org/officeDocument/2006/relationships/hyperlink" Target="http://whns.images.worldnow.com/images/9218557_G.jpg" TargetMode="External"/><Relationship Id="rId2006" Type="http://schemas.openxmlformats.org/officeDocument/2006/relationships/hyperlink" Target="http://www.al.com/news/index.ssf/2016/07/selma_police_officer_returns_f.html" TargetMode="External"/><Relationship Id="rId2213" Type="http://schemas.openxmlformats.org/officeDocument/2006/relationships/hyperlink" Target="http://www.azcentral.com/story/news/local/phoenix-breaking/2016/08/28/phoenix-police-id-man-shot-killed-after-pointing-gun-officer/89508198/" TargetMode="External"/><Relationship Id="rId2420" Type="http://schemas.openxmlformats.org/officeDocument/2006/relationships/hyperlink" Target="http://wvmetronews.com/2016/11/06/clendenin-man-killed-following-officer-involved-shooting/" TargetMode="External"/><Relationship Id="rId5369" Type="http://schemas.openxmlformats.org/officeDocument/2006/relationships/hyperlink" Target="https://www.fatalencounters.org/wp-content/uploads/2018/08/Jeffrey-Dennis.jpg" TargetMode="External"/><Relationship Id="rId5576" Type="http://schemas.openxmlformats.org/officeDocument/2006/relationships/hyperlink" Target="https://www.azcentral.com/story/news/local/chandler-breaking/2018/10/13/chandler-arizona-police-shooting-man-shot-identified/1628919002/" TargetMode="External"/><Relationship Id="rId5783" Type="http://schemas.openxmlformats.org/officeDocument/2006/relationships/hyperlink" Target="https://www.fatalencounters.org/wp-content/uploads/2018/12/Richard-Galvan.jpg" TargetMode="External"/><Relationship Id="rId1022" Type="http://schemas.openxmlformats.org/officeDocument/2006/relationships/hyperlink" Target="http://www.miamiherald.com/news/local/community/miami-dade/little-havana/article26604022.html" TargetMode="External"/><Relationship Id="rId4178" Type="http://schemas.openxmlformats.org/officeDocument/2006/relationships/hyperlink" Target="http://newyork.cbslocal.com/2017/11/30/shoplifting-suspect-dies-greenburgh/" TargetMode="External"/><Relationship Id="rId4385" Type="http://schemas.openxmlformats.org/officeDocument/2006/relationships/hyperlink" Target="http://www.fatalencounters.org/wp-content/uploads/2018/01/Bryan-Johnson-Gregory.jpg" TargetMode="External"/><Relationship Id="rId4592" Type="http://schemas.openxmlformats.org/officeDocument/2006/relationships/hyperlink" Target="http://www.theledger.com/news/20180305/polk-sheriff-grady-judd-deputies-shoot-kill-knife-wielding-man-in-south-lakeland" TargetMode="External"/><Relationship Id="rId5229" Type="http://schemas.openxmlformats.org/officeDocument/2006/relationships/hyperlink" Target="https://www.fatalencounters.org/wp-content/uploads/2018/07/Vincent-James-Ewer-II.jpg" TargetMode="External"/><Relationship Id="rId5436" Type="http://schemas.openxmlformats.org/officeDocument/2006/relationships/hyperlink" Target="https://www.chron.com/neighborhood/galveston/article/Police-identify-Galveston-woman-shot-and-killed-13218502.php" TargetMode="External"/><Relationship Id="rId1979" Type="http://schemas.openxmlformats.org/officeDocument/2006/relationships/hyperlink" Target="http://www.ocweekly.com/news/homeless-man-left-in-coma-after-encounter-with-anaheim-police-dies-7328489" TargetMode="External"/><Relationship Id="rId3194" Type="http://schemas.openxmlformats.org/officeDocument/2006/relationships/hyperlink" Target="http://www.abc15.com/news/region-phoenix-metro/central-phoenix/phoenix-police-officer-involved-shooting-in-west-phoenix" TargetMode="External"/><Relationship Id="rId4038" Type="http://schemas.openxmlformats.org/officeDocument/2006/relationships/hyperlink" Target="http://www.fatalencounters.org/wp-content/uploads/2013/10/Christopher-Edward-Loftis.jpg" TargetMode="External"/><Relationship Id="rId4245" Type="http://schemas.openxmlformats.org/officeDocument/2006/relationships/hyperlink" Target="https://www.nbcsandiego.com/news/local/SDSO-Deputies-Involved-in-Shooting-in-Residential-Area-of-Oceanside-465537783.html" TargetMode="External"/><Relationship Id="rId5643" Type="http://schemas.openxmlformats.org/officeDocument/2006/relationships/hyperlink" Target="https://www.abc15.com/news/region-southeast-valley/tempe/tempe-cop-hurt-in-officer-involved-shooting-near-mill-avenue_baseline-police-say" TargetMode="External"/><Relationship Id="rId5850" Type="http://schemas.openxmlformats.org/officeDocument/2006/relationships/hyperlink" Target="https://www.fatalencounters.org/wp-content/uploads/2018/12/Andre-Horton.jpg" TargetMode="External"/><Relationship Id="rId1839" Type="http://schemas.openxmlformats.org/officeDocument/2006/relationships/hyperlink" Target="http://www.azcentral.com/story/news/local/phoenix/2016/06/01/police-kill-armed-man-west-phoenix-strip-mall/85233632/" TargetMode="External"/><Relationship Id="rId3054" Type="http://schemas.openxmlformats.org/officeDocument/2006/relationships/hyperlink" Target="http://www.fatalencounters.org/wp-content/uploads/2013/10/Muhammad-Abdul-Muhaymin.png" TargetMode="External"/><Relationship Id="rId4452" Type="http://schemas.openxmlformats.org/officeDocument/2006/relationships/hyperlink" Target="http://helenair.com/news/crime/suspect-dead-in-officer-involved-shooting-near-east-helena/article_f88cb418-c01a-5213-836a-a3fbfb86198b.html" TargetMode="External"/><Relationship Id="rId5503" Type="http://schemas.openxmlformats.org/officeDocument/2006/relationships/hyperlink" Target="https://www.lasvegasnow.com/news/henderson-police-involved-in-shooting-near-auto-show-drive-gibson-road/1466420378" TargetMode="External"/><Relationship Id="rId5710" Type="http://schemas.openxmlformats.org/officeDocument/2006/relationships/hyperlink" Target="https://www.fatalencounters.org/wp-content/uploads/2018/11/Olajuwon-Raekwon-Murphy.jpg" TargetMode="External"/><Relationship Id="rId182" Type="http://schemas.openxmlformats.org/officeDocument/2006/relationships/hyperlink" Target="http://www.macon.com/2015/05/28/3768612/putnam-deputy-shoots-and-kills.html" TargetMode="External"/><Relationship Id="rId1906" Type="http://schemas.openxmlformats.org/officeDocument/2006/relationships/hyperlink" Target="http://www.waff.com/story/32252639/huntsville-officer-on-administrative-leave-after-shooting-investigation-ongoing" TargetMode="External"/><Relationship Id="rId3261" Type="http://schemas.openxmlformats.org/officeDocument/2006/relationships/hyperlink" Target="http://www.fatalencounters.org/wp-content/uploads/2013/10/Jose-Antonio-Fernandez-Ventura.png" TargetMode="External"/><Relationship Id="rId4105" Type="http://schemas.openxmlformats.org/officeDocument/2006/relationships/hyperlink" Target="http://www.clarionledger.com/story/news/local/2017/11/15/jackson-police-officer-involved-shooting-mayes-street/868750001/" TargetMode="External"/><Relationship Id="rId4312" Type="http://schemas.openxmlformats.org/officeDocument/2006/relationships/hyperlink" Target="http://www.witn.com/content/news/Reports-of-shooting-outside-Greenville-sporting-goods-store-467731173.html" TargetMode="External"/><Relationship Id="rId2070" Type="http://schemas.openxmlformats.org/officeDocument/2006/relationships/hyperlink" Target="http://www.wausaudailyherald.com/story/news/2016/07/26/police-kill-suspect-merrill-standoff/87563238/" TargetMode="External"/><Relationship Id="rId3121" Type="http://schemas.openxmlformats.org/officeDocument/2006/relationships/hyperlink" Target="http://losangeles.cbslocal.com/2017/06/29/officer-involved-shooting-burbank/" TargetMode="External"/><Relationship Id="rId999" Type="http://schemas.openxmlformats.org/officeDocument/2006/relationships/hyperlink" Target="http://www.courier-journal.com/story/news/local/2015/09/14/ky-trooper-shot-western-kentucky-after-chase/72241764/" TargetMode="External"/><Relationship Id="rId2887" Type="http://schemas.openxmlformats.org/officeDocument/2006/relationships/hyperlink" Target="http://www.abc15.com/news/region-west-valley/glendale/glendale-police-investigating-shooting-near-63rd-avenue-and-bethany-home" TargetMode="External"/><Relationship Id="rId5086" Type="http://schemas.openxmlformats.org/officeDocument/2006/relationships/hyperlink" Target="http://www.ktvz.com/news/dcso-deputy-shoots-kills-springfield-man-at-campsite-sw-of-bend/756262550" TargetMode="External"/><Relationship Id="rId5293" Type="http://schemas.openxmlformats.org/officeDocument/2006/relationships/hyperlink" Target="https://www.kcci.com/article/charges-filed-in-shootout-near-ottumwa-elementary-school/22655133" TargetMode="External"/><Relationship Id="rId859" Type="http://schemas.openxmlformats.org/officeDocument/2006/relationships/hyperlink" Target="http://www.santafenewmexican.com/news/high-speed-chase-ends-in-fatal-officer-involved-shooting/article_4c2bd7f0-4b29-11e5-bb0e-cbe70da6c311.html" TargetMode="External"/><Relationship Id="rId1489" Type="http://schemas.openxmlformats.org/officeDocument/2006/relationships/hyperlink" Target="http://www.wfaa.com/news/crime/man-with-gun-shot-killed-by-azle-police-sunday/71853175" TargetMode="External"/><Relationship Id="rId1696" Type="http://schemas.openxmlformats.org/officeDocument/2006/relationships/hyperlink" Target="http://www.fatalencounters.org/wp-content/uploads/2013/10/Gueren.png" TargetMode="External"/><Relationship Id="rId3938" Type="http://schemas.openxmlformats.org/officeDocument/2006/relationships/hyperlink" Target="http://www.fatalencounters.org/wp-content/uploads/2013/10/Rodney-L.-Hoback-Jr.png" TargetMode="External"/><Relationship Id="rId5153" Type="http://schemas.openxmlformats.org/officeDocument/2006/relationships/hyperlink" Target="https://wgxa.tv/news/local/police-georgia-deputy-kills-man-who-shot-at-officer" TargetMode="External"/><Relationship Id="rId5360" Type="http://schemas.openxmlformats.org/officeDocument/2006/relationships/hyperlink" Target="https://www.fatalencounters.org/wp-content/uploads/2018/08/Spencer_Carmen_Mendez.jpg" TargetMode="External"/><Relationship Id="rId1349" Type="http://schemas.openxmlformats.org/officeDocument/2006/relationships/hyperlink" Target="http://www.modbee.com/news/local/crime/article53316480.html" TargetMode="External"/><Relationship Id="rId2747" Type="http://schemas.openxmlformats.org/officeDocument/2006/relationships/hyperlink" Target="http://whns.images.worldnow.com/images/8077680_G.jpg" TargetMode="External"/><Relationship Id="rId2954" Type="http://schemas.openxmlformats.org/officeDocument/2006/relationships/hyperlink" Target="http://www.jsonline.com/story/news/local/milwaukee/2017/03/16/suspected-drug-dealer-killed-confrontation-officers-milwaukees-north-side/99285438/" TargetMode="External"/><Relationship Id="rId5013" Type="http://schemas.openxmlformats.org/officeDocument/2006/relationships/hyperlink" Target="https://www.fatalencounters.org/wp-content/uploads/2018/06/Brian-Puskas.jpg" TargetMode="External"/><Relationship Id="rId5220" Type="http://schemas.openxmlformats.org/officeDocument/2006/relationships/hyperlink" Target="https://www.pe.com/2018/07/20/riverside-police-block-off-part-of-arlington-avenue-after-apparent-pursuti/" TargetMode="External"/><Relationship Id="rId719" Type="http://schemas.openxmlformats.org/officeDocument/2006/relationships/hyperlink" Target="http://www.pe.com/articles/report-787263-suspect-officers.html" TargetMode="External"/><Relationship Id="rId926" Type="http://schemas.openxmlformats.org/officeDocument/2006/relationships/hyperlink" Target="http://www.ksfy.com/home/headlines/Suspect-shot-during-chase-near-ski-resort-in-Lead-dies-327960971.html" TargetMode="External"/><Relationship Id="rId1556" Type="http://schemas.openxmlformats.org/officeDocument/2006/relationships/hyperlink" Target="http://www.chron.com/news/houston-texas/article/Two-persons-shot-dead-by-police-identified-6889325.php" TargetMode="External"/><Relationship Id="rId1763" Type="http://schemas.openxmlformats.org/officeDocument/2006/relationships/hyperlink" Target="http://jacksonville.com/news/crime/2016-05-16/story/knife-wielding-19-year-old-orange-park-man-shot-after-charging" TargetMode="External"/><Relationship Id="rId1970" Type="http://schemas.openxmlformats.org/officeDocument/2006/relationships/hyperlink" Target="http://www.wkow.com/story/32351785/2016/06/30/police-respond-to-report-of-residential-break-in-on-madisons-near-east-side" TargetMode="External"/><Relationship Id="rId2607" Type="http://schemas.openxmlformats.org/officeDocument/2006/relationships/hyperlink" Target="http://www.fatalencounters.org/wp-content/uploads/2013/10/Roy-Lee-Minton.png" TargetMode="External"/><Relationship Id="rId2814" Type="http://schemas.openxmlformats.org/officeDocument/2006/relationships/hyperlink" Target="http://www.fatalencounters.org/wp-content/uploads/2013/10/PrestonThornton.jpg" TargetMode="External"/><Relationship Id="rId55" Type="http://schemas.openxmlformats.org/officeDocument/2006/relationships/hyperlink" Target="http://media.cmgdigital.com/shared/lt/lt_cache/thumbnail/600/img/photos/2015/07/13/35/c5/DavidLepine_1.jpg" TargetMode="External"/><Relationship Id="rId1209" Type="http://schemas.openxmlformats.org/officeDocument/2006/relationships/hyperlink" Target="http://woio.images.worldnow.com/images/7942214_G.jpg" TargetMode="External"/><Relationship Id="rId1416" Type="http://schemas.openxmlformats.org/officeDocument/2006/relationships/hyperlink" Target="http://www.firstcoastnews.com/news/crime/deputy-armed-suspect-injured-in-ocala-shootout/31906258" TargetMode="External"/><Relationship Id="rId1623" Type="http://schemas.openxmlformats.org/officeDocument/2006/relationships/hyperlink" Target="http://www.latimes.com/local/lanow/la-me-ln-man-shot-police-sylmar-identified-20160408-story.html" TargetMode="External"/><Relationship Id="rId1830" Type="http://schemas.openxmlformats.org/officeDocument/2006/relationships/hyperlink" Target="http://www.fatalencounters.org/wp-content/uploads/2013/10/Dionisio-Garza-III.png" TargetMode="External"/><Relationship Id="rId4779" Type="http://schemas.openxmlformats.org/officeDocument/2006/relationships/hyperlink" Target="http://billingsgazette.com/news/local/man-shot-dead-by-police-at-billings-casino-second-police/article_13c3e094-429b-592b-9a3c-e1e2cfb19224.html" TargetMode="External"/><Relationship Id="rId4986" Type="http://schemas.openxmlformats.org/officeDocument/2006/relationships/hyperlink" Target="http://www.valdostadailytimes.com/news/national_international/man-armed-with-pickax-dies-in-officer-involved-shooting-in/article_637b2de8-975b-57b6-bc45-a79707549130.html" TargetMode="External"/><Relationship Id="rId3588" Type="http://schemas.openxmlformats.org/officeDocument/2006/relationships/hyperlink" Target="https://lasvegassun.com/news/2017/jul/11/metro-police-shoot-wound-man-in-north-valley/" TargetMode="External"/><Relationship Id="rId3795" Type="http://schemas.openxmlformats.org/officeDocument/2006/relationships/hyperlink" Target="http://www.king5.com/news/local/suspect-dies-during-domestic-violence-altercation-with-police/424540340" TargetMode="External"/><Relationship Id="rId4639" Type="http://schemas.openxmlformats.org/officeDocument/2006/relationships/hyperlink" Target="http://abc30.com/tulare-police-shoot-kill-suspect-after-confrontation-chase/3207780/" TargetMode="External"/><Relationship Id="rId4846" Type="http://schemas.openxmlformats.org/officeDocument/2006/relationships/hyperlink" Target="https://www.abc15.com/news/region-phoenix-metro/central-phoenix/phoenix-pd-suspect-dies-after-becoming-unresponsive-during-arrest" TargetMode="External"/><Relationship Id="rId2397" Type="http://schemas.openxmlformats.org/officeDocument/2006/relationships/hyperlink" Target="http://www.kristv.com/story/33515883/suspect-shot-and-killed-by-police-during-standoff-at-shoreline" TargetMode="External"/><Relationship Id="rId3448" Type="http://schemas.openxmlformats.org/officeDocument/2006/relationships/hyperlink" Target="http://www.spokesman.com/stories/2017/mar/10/former-bank-executive-threatened-wife-hours-before/" TargetMode="External"/><Relationship Id="rId3655" Type="http://schemas.openxmlformats.org/officeDocument/2006/relationships/hyperlink" Target="http://www.fatalencounters.org/wp-content/uploads/2013/10/Mark-Ellis.jpg" TargetMode="External"/><Relationship Id="rId3862" Type="http://schemas.openxmlformats.org/officeDocument/2006/relationships/hyperlink" Target="http://abc7news.com/news/oakland-shooter-detained-by-cops-dies/1759833/" TargetMode="External"/><Relationship Id="rId4706" Type="http://schemas.openxmlformats.org/officeDocument/2006/relationships/hyperlink" Target="http://www.fatalencounters.org/wp-content/uploads/2018/04/Dishon-McBride.jpg" TargetMode="External"/><Relationship Id="rId369" Type="http://schemas.openxmlformats.org/officeDocument/2006/relationships/hyperlink" Target="http://crimeblog.dallasnews.com/2014/11/balch-springs-police-say-man-died-in-custody-tuesday-after-he-fought-arresting-officers.html/" TargetMode="External"/><Relationship Id="rId576" Type="http://schemas.openxmlformats.org/officeDocument/2006/relationships/hyperlink" Target="http://hamptonroads.com/2013/08/man-killed-deputyinvolved-isle-wight-shooting" TargetMode="External"/><Relationship Id="rId783" Type="http://schemas.openxmlformats.org/officeDocument/2006/relationships/hyperlink" Target="http://pbs.twimg.com/media/CMxQAW5VEAAvMJF.jpg" TargetMode="External"/><Relationship Id="rId990" Type="http://schemas.openxmlformats.org/officeDocument/2006/relationships/hyperlink" Target="http://kwtv.images.worldnow.com/images/9448900_G.jpg" TargetMode="External"/><Relationship Id="rId2257" Type="http://schemas.openxmlformats.org/officeDocument/2006/relationships/hyperlink" Target="http://www.azcentral.com/story/news/local/phoenix-breaking/2016/09/06/phoenix-police-chase-ends-gunshots-near--10-baseline-road/89925028/" TargetMode="External"/><Relationship Id="rId2464" Type="http://schemas.openxmlformats.org/officeDocument/2006/relationships/hyperlink" Target="http://abc7.com/news/man-armed-with-machete-fatally-shot-by-whittier-police/1610061/" TargetMode="External"/><Relationship Id="rId2671" Type="http://schemas.openxmlformats.org/officeDocument/2006/relationships/hyperlink" Target="http://www.orlandosentinel.com/news/breaking-news/os-polk-deputies-kill-woman-20161224-story.html" TargetMode="External"/><Relationship Id="rId3308" Type="http://schemas.openxmlformats.org/officeDocument/2006/relationships/hyperlink" Target="http://www.wtvm.com/story/36286963/gbi-investigates-fatal-columbus-officer-involved-shooting-suspect-idd" TargetMode="External"/><Relationship Id="rId3515" Type="http://schemas.openxmlformats.org/officeDocument/2006/relationships/hyperlink" Target="http://www.fatalencounters.org/wp-content/uploads/2013/10/Steven-James-Young.jpg" TargetMode="External"/><Relationship Id="rId4913" Type="http://schemas.openxmlformats.org/officeDocument/2006/relationships/hyperlink" Target="http://www.waow.com/story/38175851/2018/05/12/1-person-dead-in-officer-involved-shooting-in-clark-co" TargetMode="External"/><Relationship Id="rId229" Type="http://schemas.openxmlformats.org/officeDocument/2006/relationships/hyperlink" Target="http://www.wboc.com/story/28959278/police-investigating-officer-involved-shooting" TargetMode="External"/><Relationship Id="rId436" Type="http://schemas.openxmlformats.org/officeDocument/2006/relationships/hyperlink" Target="http://www.ajc.com/news/news/police-investigating-shooting-in-east-point/ngsX4/" TargetMode="External"/><Relationship Id="rId643" Type="http://schemas.openxmlformats.org/officeDocument/2006/relationships/hyperlink" Target="http://www.killedbypolice.net/victims/150935.jpg" TargetMode="External"/><Relationship Id="rId1066" Type="http://schemas.openxmlformats.org/officeDocument/2006/relationships/hyperlink" Target="http://www.local10.com/news/markus-clark-dies-at-florida-medical-center-after-arrest/33152392" TargetMode="External"/><Relationship Id="rId1273" Type="http://schemas.openxmlformats.org/officeDocument/2006/relationships/hyperlink" Target="http://www.click2houston.com/news/breaking-3-shot-in-northwest-harris-county-life-flight-on-scene/36144374" TargetMode="External"/><Relationship Id="rId1480" Type="http://schemas.openxmlformats.org/officeDocument/2006/relationships/hyperlink" Target="http://www.star-telegram.com/news/local/community/northeast-tarrant/article63564422.html" TargetMode="External"/><Relationship Id="rId2117" Type="http://schemas.openxmlformats.org/officeDocument/2006/relationships/hyperlink" Target="http://www.fatalencounters.org/wp-content/uploads/2013/10/Ronald-Robbibaro.jpg" TargetMode="External"/><Relationship Id="rId2324" Type="http://schemas.openxmlformats.org/officeDocument/2006/relationships/hyperlink" Target="http://www.fatalencounters.org/wp-content/uploads/2013/10/Dominick-Musulman.jpg" TargetMode="External"/><Relationship Id="rId3722" Type="http://schemas.openxmlformats.org/officeDocument/2006/relationships/hyperlink" Target="http://www.mercurynews.com/2017/05/03/san-jose-swat-team-called-to-willow-glen-neighborhood/" TargetMode="External"/><Relationship Id="rId850" Type="http://schemas.openxmlformats.org/officeDocument/2006/relationships/hyperlink" Target="http://www.nbcnews.com/news/us-news/gilbert-flores-shooting-bexar-county-deputies-near-san-antonio-sparks-n420061" TargetMode="External"/><Relationship Id="rId1133" Type="http://schemas.openxmlformats.org/officeDocument/2006/relationships/hyperlink" Target="http://www.killedbypolice.net/victims/150965.jpg" TargetMode="External"/><Relationship Id="rId2531" Type="http://schemas.openxmlformats.org/officeDocument/2006/relationships/hyperlink" Target="http://www.kansascity.com/news/local/crime/article117997383.html" TargetMode="External"/><Relationship Id="rId4289" Type="http://schemas.openxmlformats.org/officeDocument/2006/relationships/hyperlink" Target="http://www.ydr.com/story/news/crime/2017/12/28/officer-involved-shooting-dover-township-cops-say/986676001/" TargetMode="External"/><Relationship Id="rId5687" Type="http://schemas.openxmlformats.org/officeDocument/2006/relationships/hyperlink" Target="https://www.fatalencounters.org/wp-content/uploads/2018/11/patrickbryant.jpg" TargetMode="External"/><Relationship Id="rId5894" Type="http://schemas.openxmlformats.org/officeDocument/2006/relationships/hyperlink" Target="https://www.sgvtribune.com/2018/12/24/armed-man-killed-in-azusa-officer-involved-shooting-is-identified/" TargetMode="External"/><Relationship Id="rId503" Type="http://schemas.openxmlformats.org/officeDocument/2006/relationships/hyperlink" Target="http://www.wsbtv.com/news/news/local/officer-injured-suspect-killed-lawrenceville-apart/nfQTQ/" TargetMode="External"/><Relationship Id="rId710" Type="http://schemas.openxmlformats.org/officeDocument/2006/relationships/hyperlink" Target="http://www.ky3.com/news/local/law-enforcement-work-standoff-near-ozarks-square/21048998_36658518" TargetMode="External"/><Relationship Id="rId1340" Type="http://schemas.openxmlformats.org/officeDocument/2006/relationships/hyperlink" Target="http://media.graytvinc.com/images/690*388/Selsor.jpg" TargetMode="External"/><Relationship Id="rId3098" Type="http://schemas.openxmlformats.org/officeDocument/2006/relationships/hyperlink" Target="http://www.fatalencounters.org/wp-content/uploads/2013/10/moises.jpg" TargetMode="External"/><Relationship Id="rId4496" Type="http://schemas.openxmlformats.org/officeDocument/2006/relationships/hyperlink" Target="http://nbc4i.com/2018/02/10/one-dead-after-police-involved-shooting-in-hilltop/" TargetMode="External"/><Relationship Id="rId5547" Type="http://schemas.openxmlformats.org/officeDocument/2006/relationships/hyperlink" Target="http://www.ktvu.com/news/coroner-identifies-man-who-died-after-fight-with-deputies-in-millbrae" TargetMode="External"/><Relationship Id="rId5754" Type="http://schemas.openxmlformats.org/officeDocument/2006/relationships/hyperlink" Target="https://www.fatalencounters.org/wp-content/uploads/2018/10/Antonio-Aguirre-Picture.jpg" TargetMode="External"/><Relationship Id="rId1200" Type="http://schemas.openxmlformats.org/officeDocument/2006/relationships/hyperlink" Target="http://img.huffingtonpost.com/asset/scalefit_630_noupscale/55cd530e1d00002f00144c8d.jpeg?cache=aG1Q941U8e" TargetMode="External"/><Relationship Id="rId4149" Type="http://schemas.openxmlformats.org/officeDocument/2006/relationships/hyperlink" Target="http://www.sun-sentinel.com/local/palm-beach/delray-beach/fl-pn-fhp-fatal-shoot-20170328-story.html" TargetMode="External"/><Relationship Id="rId4356" Type="http://schemas.openxmlformats.org/officeDocument/2006/relationships/hyperlink" Target="http://www.wbtv.com/story/37250065/cmpd-man-wanted-in-homicide-ambushes-police-shot-dead-at-headquarters" TargetMode="External"/><Relationship Id="rId4563" Type="http://schemas.openxmlformats.org/officeDocument/2006/relationships/hyperlink" Target="http://www.spokesman.com/stories/2018/feb/27/coeur-dalene-police-officer-shot-monday-night/" TargetMode="External"/><Relationship Id="rId4770" Type="http://schemas.openxmlformats.org/officeDocument/2006/relationships/hyperlink" Target="http://www.latimes.com/local/lanow/la-me-ln-lapd-shooting-20180409-story.html" TargetMode="External"/><Relationship Id="rId5407" Type="http://schemas.openxmlformats.org/officeDocument/2006/relationships/hyperlink" Target="https://cityofhouston.news/update-investigation-into-shooting-incident-at-8500-east-freeway/" TargetMode="External"/><Relationship Id="rId5614" Type="http://schemas.openxmlformats.org/officeDocument/2006/relationships/hyperlink" Target="https://www.kxii.com/content/news/Man-shot-and-killed-by-Paris-officers-identified-498243501.html" TargetMode="External"/><Relationship Id="rId5821" Type="http://schemas.openxmlformats.org/officeDocument/2006/relationships/hyperlink" Target="https://www.dailyherald.com/news/20181210/police-son-killed-mother-in-palatine-apartment-before-he-was-killed-by-officer-he-rammed" TargetMode="External"/><Relationship Id="rId3165" Type="http://schemas.openxmlformats.org/officeDocument/2006/relationships/hyperlink" Target="http://www.orlandosentinel.com/news/breaking-news/os-osceola-deputy-shoots-suspect-who-fled-20170521-story.html" TargetMode="External"/><Relationship Id="rId3372" Type="http://schemas.openxmlformats.org/officeDocument/2006/relationships/hyperlink" Target="http://wspa.com/2017/06/26/man-dies-following-wellford-arrest-sled-investigating/" TargetMode="External"/><Relationship Id="rId4009" Type="http://schemas.openxmlformats.org/officeDocument/2006/relationships/hyperlink" Target="http://www.fatalencounters.org/wp-content/uploads/2013/10/Danny-Sanchez.png" TargetMode="External"/><Relationship Id="rId4216" Type="http://schemas.openxmlformats.org/officeDocument/2006/relationships/hyperlink" Target="http://wsav.com/2017/12/12/rincon-officer-involved-shooting/" TargetMode="External"/><Relationship Id="rId4423" Type="http://schemas.openxmlformats.org/officeDocument/2006/relationships/hyperlink" Target="http://www.kens5.com/news/crime/sapddd-investigating-officer-involved-shooting-on-north-side/511601973" TargetMode="External"/><Relationship Id="rId4630" Type="http://schemas.openxmlformats.org/officeDocument/2006/relationships/hyperlink" Target="http://www.fatalencounters.org/wp-content/uploads/2018/03/michael-ward.jpg" TargetMode="External"/><Relationship Id="rId293" Type="http://schemas.openxmlformats.org/officeDocument/2006/relationships/hyperlink" Target="http://mugshot-record-search.com/mugshot/AZ/Maricopa-County-Sheriff-Office/2015-Mar-16/8155067/Kenneth-Cockerel" TargetMode="External"/><Relationship Id="rId2181" Type="http://schemas.openxmlformats.org/officeDocument/2006/relationships/hyperlink" Target="http://www.wbtv.com/story/32793636/sources-man-shot-killed-by-state-trooper-after-chase-in-ne-charlotte" TargetMode="External"/><Relationship Id="rId3025" Type="http://schemas.openxmlformats.org/officeDocument/2006/relationships/hyperlink" Target="http://www.fatalencounters.org/wp-content/uploads/2013/10/Tavis-Crane.png" TargetMode="External"/><Relationship Id="rId3232" Type="http://schemas.openxmlformats.org/officeDocument/2006/relationships/hyperlink" Target="http://mynews4.com/news/local/chp-police-activity-shuts-down-sr-89-from-w-river-rd-to-squaw-valley-rd" TargetMode="External"/><Relationship Id="rId153" Type="http://schemas.openxmlformats.org/officeDocument/2006/relationships/hyperlink" Target="http://www.azfamily.com/story/29270558/deputy-involved-shooting-in-sun-city" TargetMode="External"/><Relationship Id="rId360" Type="http://schemas.openxmlformats.org/officeDocument/2006/relationships/hyperlink" Target="http://www.mynews3.com/content/specials/crimetracker/story/One-dead-in-shooting-inside-Rio-casino-early-today/cN46O5Q68ky6b5gwzcAquQ.cspx" TargetMode="External"/><Relationship Id="rId2041" Type="http://schemas.openxmlformats.org/officeDocument/2006/relationships/hyperlink" Target="http://www.wafb.com/story/32463160/baton-rouge-police-respond-to-report-of-officers-down?clienttype=generic&amp;sf31129941=2" TargetMode="External"/><Relationship Id="rId5197" Type="http://schemas.openxmlformats.org/officeDocument/2006/relationships/hyperlink" Target="https://www.fatalencounters.org/wp-content/uploads/2018/07/marlinmack.jpg" TargetMode="External"/><Relationship Id="rId220" Type="http://schemas.openxmlformats.org/officeDocument/2006/relationships/hyperlink" Target="http://www.wsoctv.com/news/news/local/police-investigate-officer-involved-shooting-wake-/nmBQL/" TargetMode="External"/><Relationship Id="rId2998" Type="http://schemas.openxmlformats.org/officeDocument/2006/relationships/hyperlink" Target="http://www.fatalencounters.org/wp-content/uploads/2013/10/Kenneth-Lee-Bailey-Jr.png" TargetMode="External"/><Relationship Id="rId5057" Type="http://schemas.openxmlformats.org/officeDocument/2006/relationships/hyperlink" Target="https://www.fatalencounters.org/wp-content/uploads/2018/06/Timothy-Mosley.jpg" TargetMode="External"/><Relationship Id="rId5264" Type="http://schemas.openxmlformats.org/officeDocument/2006/relationships/hyperlink" Target="http://www.toledoblade.com/Police-Fire/2018/07/27/Toledo-police-on-scene-of-an-officer-involved-shooting.html" TargetMode="External"/><Relationship Id="rId2858" Type="http://schemas.openxmlformats.org/officeDocument/2006/relationships/hyperlink" Target="https://www.auburn-reporter.com/news/auburn-man-shot-killed-after-vehicle-pursuit/" TargetMode="External"/><Relationship Id="rId3909" Type="http://schemas.openxmlformats.org/officeDocument/2006/relationships/hyperlink" Target="http://www.weau.com/content/news/One-dead-after-officer-involved-shooting-near-Black-River-Falls-411886355.html" TargetMode="External"/><Relationship Id="rId4073" Type="http://schemas.openxmlformats.org/officeDocument/2006/relationships/hyperlink" Target="http://www.wsaz.com/content/news/Large-police-presence-at-Flatwoods-Ky-incident-456544353.html" TargetMode="External"/><Relationship Id="rId5471" Type="http://schemas.openxmlformats.org/officeDocument/2006/relationships/hyperlink" Target="https://www.wbay.com/content/news/Man-dead-after-officer-involved-shooting-493412811.html" TargetMode="External"/><Relationship Id="rId99" Type="http://schemas.openxmlformats.org/officeDocument/2006/relationships/hyperlink" Target="http://www.nbcnews.com/storyline/new-york-prison-escape/autopsy-shows-prison-escapee-richard-matt-was-drunk-when-he-n404676" TargetMode="External"/><Relationship Id="rId1667" Type="http://schemas.openxmlformats.org/officeDocument/2006/relationships/hyperlink" Target="http://wjla.com/news/crime/police-officer-involved-shooting-reported-in-fredericksburg" TargetMode="External"/><Relationship Id="rId1874" Type="http://schemas.openxmlformats.org/officeDocument/2006/relationships/hyperlink" Target="http://www.officer.com/news/12220262/north-carolina-deputies-kill-bat-wielding-suspect" TargetMode="External"/><Relationship Id="rId2718" Type="http://schemas.openxmlformats.org/officeDocument/2006/relationships/hyperlink" Target="http://sanfrancisco.cbslocal.com/2016/02/06/police-chase-ends-in-fiery-fatal-crash-in-sf/" TargetMode="External"/><Relationship Id="rId2925" Type="http://schemas.openxmlformats.org/officeDocument/2006/relationships/hyperlink" Target="http://www.nwitimes.com/news/local/crime-and-courts/update-person-dead-after-portage-officer-involved-shooting/article_c4d5fdd7-26e0-5b37-9baa-93c3d41bac75.html" TargetMode="External"/><Relationship Id="rId4280" Type="http://schemas.openxmlformats.org/officeDocument/2006/relationships/hyperlink" Target="http://www.fatalencounters.org/wp-content/uploads/2013/10/Dennis-Plowden.png" TargetMode="External"/><Relationship Id="rId5124" Type="http://schemas.openxmlformats.org/officeDocument/2006/relationships/hyperlink" Target="https://www.abc15.com/news/region-phoenix-metro/west-phoenix/officer-shoots-suspect-in-west-phoenix-47th-officer-involved-shooting-in-2018" TargetMode="External"/><Relationship Id="rId5331" Type="http://schemas.openxmlformats.org/officeDocument/2006/relationships/hyperlink" Target="https://www.fatalencounters.org/wp-content/uploads/2018/08/WilliamFuller.jpg" TargetMode="External"/><Relationship Id="rId1527" Type="http://schemas.openxmlformats.org/officeDocument/2006/relationships/hyperlink" Target="http://www.charlotteobserver.com/news/local/article52912755.html" TargetMode="External"/><Relationship Id="rId1734" Type="http://schemas.openxmlformats.org/officeDocument/2006/relationships/hyperlink" Target="http://www.fatalencounters.org/wp-content/uploads/2013/10/DerekSam.png" TargetMode="External"/><Relationship Id="rId1941" Type="http://schemas.openxmlformats.org/officeDocument/2006/relationships/hyperlink" Target="http://www.commercialappeal.com/news/suburbs/desoto/desoto-law-enforcement-involved-in-standoff-35e24788-9a06-77ad-e053-0100007fda6a-384029591.html" TargetMode="External"/><Relationship Id="rId4140" Type="http://schemas.openxmlformats.org/officeDocument/2006/relationships/hyperlink" Target="http://www.kdrv.com/content/news/Officer-Involved-Shooting-in-Klamath-Falls-459896943.html" TargetMode="External"/><Relationship Id="rId26" Type="http://schemas.openxmlformats.org/officeDocument/2006/relationships/hyperlink" Target="http://images1.westword.com/imager/u/745xauto/6970529/sam.forgy.portrait.800.cropped.jpg" TargetMode="External"/><Relationship Id="rId3699" Type="http://schemas.openxmlformats.org/officeDocument/2006/relationships/hyperlink" Target="http://www.fatalencounters.org/wp-content/uploads/2013/10/Jonathan-David-Victor.jpg" TargetMode="External"/><Relationship Id="rId4000" Type="http://schemas.openxmlformats.org/officeDocument/2006/relationships/hyperlink" Target="http://www.fatalencounters.org/wp-content/uploads/2013/10/Timothy-Earl-Jackson.png" TargetMode="External"/><Relationship Id="rId1801" Type="http://schemas.openxmlformats.org/officeDocument/2006/relationships/hyperlink" Target="http://www.fatalencounters.org/wp-content/uploads/2013/10/Vernell-Bing.jpg" TargetMode="External"/><Relationship Id="rId3559" Type="http://schemas.openxmlformats.org/officeDocument/2006/relationships/hyperlink" Target="http://wspa.com/2017/07/24/driver-struck-by-deputy-during-chase-identified/" TargetMode="External"/><Relationship Id="rId4957" Type="http://schemas.openxmlformats.org/officeDocument/2006/relationships/hyperlink" Target="https://www.fatalencounters.org/wp-content/uploads/2018/05/eddiemorris.jpg" TargetMode="External"/><Relationship Id="rId687" Type="http://schemas.openxmlformats.org/officeDocument/2006/relationships/hyperlink" Target="http://www.killedbypolice.net/victims/151018.jpg" TargetMode="External"/><Relationship Id="rId2368" Type="http://schemas.openxmlformats.org/officeDocument/2006/relationships/hyperlink" Target="http://www.fatalencounters.org/wp-content/uploads/2013/10/Kenny-Tomblin.jpg" TargetMode="External"/><Relationship Id="rId3766" Type="http://schemas.openxmlformats.org/officeDocument/2006/relationships/hyperlink" Target="http://www.fatalencounters.org/wp-content/uploads/2013/10/Austin-Snyder.jpg" TargetMode="External"/><Relationship Id="rId3973" Type="http://schemas.openxmlformats.org/officeDocument/2006/relationships/hyperlink" Target="http://www.fatalencounters.org/wp-content/uploads/2013/10/jamarco-mcshann-2.jpg" TargetMode="External"/><Relationship Id="rId4817" Type="http://schemas.openxmlformats.org/officeDocument/2006/relationships/hyperlink" Target="http://www.13wmaz.com/article/news/suspect-killed-in-officer-involved-shooting-in-cobb-county/85-540627388" TargetMode="External"/><Relationship Id="rId894" Type="http://schemas.openxmlformats.org/officeDocument/2006/relationships/hyperlink" Target="http://www.mitchellrepublic.com/news/local/3832217-authorities-mitchell-man-fatally-shot-own-gun-police-officer" TargetMode="External"/><Relationship Id="rId1177" Type="http://schemas.openxmlformats.org/officeDocument/2006/relationships/hyperlink" Target="http://www.miamiherald.com/news/local/community/miami-dade/article45170145.html" TargetMode="External"/><Relationship Id="rId2575" Type="http://schemas.openxmlformats.org/officeDocument/2006/relationships/hyperlink" Target="http://www.theindychannel.com/news/local-news/greenwood-police-shoot-kill-man" TargetMode="External"/><Relationship Id="rId2782" Type="http://schemas.openxmlformats.org/officeDocument/2006/relationships/hyperlink" Target="http://www.fatalencounters.org/wp-content/uploads/2013/10/Antwon-Springer.png" TargetMode="External"/><Relationship Id="rId3419" Type="http://schemas.openxmlformats.org/officeDocument/2006/relationships/hyperlink" Target="http://ak-cache.legacy.net/legacy/Images/Cobrands/DignityMemorial/Photos/92f33389-6537-4906-a433-a684ae7fc68b.jpg" TargetMode="External"/><Relationship Id="rId3626" Type="http://schemas.openxmlformats.org/officeDocument/2006/relationships/hyperlink" Target="http://www.nbcdfw.com/news/local/Dallas-Police-Investigating-Officer-Involved-Shooting-429520973.html" TargetMode="External"/><Relationship Id="rId3833" Type="http://schemas.openxmlformats.org/officeDocument/2006/relationships/hyperlink" Target="http://www.fatalencounters.org/wp-content/uploads/2013/10/JohnHall.png" TargetMode="External"/><Relationship Id="rId547" Type="http://schemas.openxmlformats.org/officeDocument/2006/relationships/hyperlink" Target="http://blog.al.com/montgomery/2013/12/phenix_city_police_fatally_sho.html" TargetMode="External"/><Relationship Id="rId754" Type="http://schemas.openxmlformats.org/officeDocument/2006/relationships/hyperlink" Target="http://www.kivitv.com/news/idaho-state-police-investigating-officer-involved-shooting" TargetMode="External"/><Relationship Id="rId961" Type="http://schemas.openxmlformats.org/officeDocument/2006/relationships/hyperlink" Target="http://www.pe.com/articles/shooting-782957-information-officer.html" TargetMode="External"/><Relationship Id="rId1384" Type="http://schemas.openxmlformats.org/officeDocument/2006/relationships/hyperlink" Target="http://www.insidebayarea.com/breaking-news/ci_29403791/union-city-police-fatally-shoot-suspect-backyard-home" TargetMode="External"/><Relationship Id="rId1591" Type="http://schemas.openxmlformats.org/officeDocument/2006/relationships/hyperlink" Target="http://www.11alive.com/news/local/mableton/gas-station-robbery-suspect-shot-after-swat-standoff/140453277" TargetMode="External"/><Relationship Id="rId2228" Type="http://schemas.openxmlformats.org/officeDocument/2006/relationships/hyperlink" Target="http://www.fatalencounters.org/wp-content/uploads/2013/10/Levonia.jpg" TargetMode="External"/><Relationship Id="rId2435" Type="http://schemas.openxmlformats.org/officeDocument/2006/relationships/hyperlink" Target="http://www.newsnet5.com/news/local-news/oh-ashtabula/officer-involved-shooting-in-ashtabula" TargetMode="External"/><Relationship Id="rId2642" Type="http://schemas.openxmlformats.org/officeDocument/2006/relationships/hyperlink" Target="http://www.newsnet5.com/news/local-news/oh-cuyahoga/witnesspolice-cruiser-hit-kills-man" TargetMode="External"/><Relationship Id="rId3900" Type="http://schemas.openxmlformats.org/officeDocument/2006/relationships/hyperlink" Target="http://www.firstcoastnews.com/news/crime/suspect-shot-and-killed-in-deputy-involved-shooting-in-orange-park/396039090" TargetMode="External"/><Relationship Id="rId5798" Type="http://schemas.openxmlformats.org/officeDocument/2006/relationships/hyperlink" Target="https://fox2now.com/2018/12/06/st-louis-police-identify-two-men-killed-in-shootout-chase/" TargetMode="External"/><Relationship Id="rId90" Type="http://schemas.openxmlformats.org/officeDocument/2006/relationships/hyperlink" Target="http://www.killedbypolice.net/victims/150628.jpg" TargetMode="External"/><Relationship Id="rId407" Type="http://schemas.openxmlformats.org/officeDocument/2006/relationships/hyperlink" Target="http://www.twincities.com/localnews/ci_26675527/hermantown-man-dies-after-police-use-taser" TargetMode="External"/><Relationship Id="rId614" Type="http://schemas.openxmlformats.org/officeDocument/2006/relationships/hyperlink" Target="http://www.killedbypolice.net/victims/150985.jpg" TargetMode="External"/><Relationship Id="rId821" Type="http://schemas.openxmlformats.org/officeDocument/2006/relationships/hyperlink" Target="http://www.azcentral.com/story/news/local/gilbert/breaking/2015/08/10/officer-involved-shooting-scene--gilbert-abrk/31414861/" TargetMode="External"/><Relationship Id="rId1037"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244" Type="http://schemas.openxmlformats.org/officeDocument/2006/relationships/hyperlink" Target="http://www.wvva.com/story/29931732/2015/09/01/police-engage-active-shooter-in-bluefield" TargetMode="External"/><Relationship Id="rId1451" Type="http://schemas.openxmlformats.org/officeDocument/2006/relationships/hyperlink" Target="http://www.latimes.com/local/lanow/la-me-ln-police-shooting-santa-ana-two-dead-20160218-story.html" TargetMode="External"/><Relationship Id="rId2502" Type="http://schemas.openxmlformats.org/officeDocument/2006/relationships/hyperlink" Target="http://www.tucsonnewsnow.com/story/33792494/suspect-shot-by-police-officer-in-south-tucson" TargetMode="External"/><Relationship Id="rId5658" Type="http://schemas.openxmlformats.org/officeDocument/2006/relationships/hyperlink" Target="https://www.fatalencounters.org/wp-content/uploads/2018/11/Kanwarbir-Malhi.jpg" TargetMode="External"/><Relationship Id="rId5865" Type="http://schemas.openxmlformats.org/officeDocument/2006/relationships/hyperlink" Target="https://www.fatalencounters.org/wp-content/uploads/2018/12/Rodney-J.-Rod-Geiser.jpg" TargetMode="External"/><Relationship Id="rId1104" Type="http://schemas.openxmlformats.org/officeDocument/2006/relationships/hyperlink" Target="http://www.killedbypolice.net/victims/150297.jpg" TargetMode="External"/><Relationship Id="rId1311" Type="http://schemas.openxmlformats.org/officeDocument/2006/relationships/hyperlink" Target="http://www.fatalencounters.org/wp-content/uploads/2013/10/BlakeFitzgerald.png" TargetMode="External"/><Relationship Id="rId4467" Type="http://schemas.openxmlformats.org/officeDocument/2006/relationships/hyperlink" Target="http://www.fatalencounters.org/wp-content/uploads/2018/02/Charlie-Shoupe.png" TargetMode="External"/><Relationship Id="rId4674" Type="http://schemas.openxmlformats.org/officeDocument/2006/relationships/hyperlink" Target="http://www.fatalencounters.org/wp-content/uploads/2018/03/MarkAllenLunn.jpg" TargetMode="External"/><Relationship Id="rId4881" Type="http://schemas.openxmlformats.org/officeDocument/2006/relationships/hyperlink" Target="http://www.fatalencounters.org/wp-content/uploads/2018/05/Mitchell-Simmons.jpg" TargetMode="External"/><Relationship Id="rId5518" Type="http://schemas.openxmlformats.org/officeDocument/2006/relationships/hyperlink" Target="https://www.fatalencounters.org/wp-content/uploads/2018/10/Paul-Braswell.jpg" TargetMode="External"/><Relationship Id="rId5725" Type="http://schemas.openxmlformats.org/officeDocument/2006/relationships/hyperlink" Target="https://www.idahostatejournal.com/news/local/isp-suspect-killed-in-trooper-involved-shooting-in-meridian/article_12dff80d-a64f-514b-bf96-6f1221709507.html" TargetMode="External"/><Relationship Id="rId3069" Type="http://schemas.openxmlformats.org/officeDocument/2006/relationships/hyperlink" Target="http://abc7.com/suspect-killed-in-deputy-involved-shooting-in-west-valinda/2406141/" TargetMode="External"/><Relationship Id="rId3276" Type="http://schemas.openxmlformats.org/officeDocument/2006/relationships/hyperlink" Target="http://www.fatalencounters.org/wp-content/uploads/2013/10/Littlecloud.png" TargetMode="External"/><Relationship Id="rId3483" Type="http://schemas.openxmlformats.org/officeDocument/2006/relationships/hyperlink" Target="http://naplesherald.com/2017/08/31/officer-involved-shooting-fort-myers-beach/" TargetMode="External"/><Relationship Id="rId3690" Type="http://schemas.openxmlformats.org/officeDocument/2006/relationships/hyperlink" Target="http://abc7news.com/news/pleasanton-police-shoot-kill-armed-suspect/2017793/" TargetMode="External"/><Relationship Id="rId4327" Type="http://schemas.openxmlformats.org/officeDocument/2006/relationships/hyperlink" Target="http://www.fatalencounters.org/wp-content/uploads/2018/01/john-bailon.jpg" TargetMode="External"/><Relationship Id="rId4534" Type="http://schemas.openxmlformats.org/officeDocument/2006/relationships/hyperlink" Target="http://www.king5.com/article/news/local/seattle/suspect-dead-after-seattle-officer-involved-shooting/281-520546144" TargetMode="External"/><Relationship Id="rId197" Type="http://schemas.openxmlformats.org/officeDocument/2006/relationships/hyperlink" Target="http://jacksonville.com/news/crime/2015-05-21/story/suspect-shot-deputies-st-augustine-beach-has-died" TargetMode="External"/><Relationship Id="rId2085" Type="http://schemas.openxmlformats.org/officeDocument/2006/relationships/hyperlink" Target="http://www.fatalencounters.org/wp-content/uploads/2013/10/ABivens.jpg" TargetMode="External"/><Relationship Id="rId2292" Type="http://schemas.openxmlformats.org/officeDocument/2006/relationships/hyperlink" Target="http://www.wtsp.com/news/suspect-shot-by-hillsborough-deputy-after-crash/329024294" TargetMode="External"/><Relationship Id="rId3136" Type="http://schemas.openxmlformats.org/officeDocument/2006/relationships/hyperlink" Target="http://www.krgv.com/story/35691883/man-dies-in-edinburg-police-custody" TargetMode="External"/><Relationship Id="rId3343" Type="http://schemas.openxmlformats.org/officeDocument/2006/relationships/hyperlink" Target="http://www.wmicentral.com/news/apache_county/man-with-gun-shot-by-police-in-eagar/article_f4e84df7-a63a-5f93-a3a3-0056aa4d3ac7.html" TargetMode="External"/><Relationship Id="rId4741" Type="http://schemas.openxmlformats.org/officeDocument/2006/relationships/hyperlink" Target="https://www.freep.com/story/news/local/michigan/wayne/2018/04/04/allan-farris-detroit-canton-carjacking-suspect/487858002/" TargetMode="External"/><Relationship Id="rId264" Type="http://schemas.openxmlformats.org/officeDocument/2006/relationships/hyperlink" Target="http://www.bakersfieldnow.com/news/local/Questions-raised-after-officer-involved-shooting-in-Shafter-300410121.html" TargetMode="External"/><Relationship Id="rId471" Type="http://schemas.openxmlformats.org/officeDocument/2006/relationships/hyperlink" Target="http://www.tricities.com/news/article_0ec2ddf4-e749-11e3-a6a8-0017a43b2370.html" TargetMode="External"/><Relationship Id="rId2152" Type="http://schemas.openxmlformats.org/officeDocument/2006/relationships/hyperlink" Target="http://www.azcentral.com/story/news/local/phoenix-breaking/2016/08/13/phoenix-investigating-fatal-officer-involved-shooting/88669022/" TargetMode="External"/><Relationship Id="rId3550" Type="http://schemas.openxmlformats.org/officeDocument/2006/relationships/hyperlink" Target="http://www.11alive.com/news/retired-teacher-dies-after-being-struck-by-police-cruiser-while-jogging/459637886" TargetMode="External"/><Relationship Id="rId4601" Type="http://schemas.openxmlformats.org/officeDocument/2006/relationships/hyperlink" Target="http://www.fatalencounters.org/wp-content/uploads/2018/03/Andrew-Rossi.png" TargetMode="External"/><Relationship Id="rId124" Type="http://schemas.openxmlformats.org/officeDocument/2006/relationships/hyperlink" Target="http://newyork.cbslocal.com/2015/06/17/neptune-police-officer-shooting/" TargetMode="External"/><Relationship Id="rId3203" Type="http://schemas.openxmlformats.org/officeDocument/2006/relationships/hyperlink" Target="http://www.abc15.com/news/region-phoenix-metro/central-phoenix/officer-involved-shooting-reported-near-sky-harbor" TargetMode="External"/><Relationship Id="rId3410" Type="http://schemas.openxmlformats.org/officeDocument/2006/relationships/hyperlink" Target="http://www.santafenewmexican.com/news/local_news/sfpd-officer-fatally-shoots-suspect-near-eldorado/article_2a1a14a4-2dc9-11e7-98fd-8337e0162115.html" TargetMode="External"/><Relationship Id="rId331" Type="http://schemas.openxmlformats.org/officeDocument/2006/relationships/hyperlink" Target="http://www.wesh.com/image/view/-/30418970/medRes/2/-/maxh/220/maxw/220/-/o2mpgg/-/Quinten-Jamal-Smith-jpg.jpg" TargetMode="External"/><Relationship Id="rId2012" Type="http://schemas.openxmlformats.org/officeDocument/2006/relationships/hyperlink" Target="http://assets.nydailynews.com/polopoly_fs/1.2706517.1468187229!/img/httpImage/image.jpg_gen/derivatives/article_1200/stlouis11n-1-web.jpg" TargetMode="External"/><Relationship Id="rId2969" Type="http://schemas.openxmlformats.org/officeDocument/2006/relationships/hyperlink" Target="http://www.fatalencounters.org/wp-content/uploads/2013/10/Clifton-Antwone-Watts.jpg" TargetMode="External"/><Relationship Id="rId5168" Type="http://schemas.openxmlformats.org/officeDocument/2006/relationships/hyperlink" Target="https://www.fatalencounters.org/wp-content/uploads/2018/07/Kelly-Kenneth-Sutton.jpg" TargetMode="External"/><Relationship Id="rId5375" Type="http://schemas.openxmlformats.org/officeDocument/2006/relationships/hyperlink" Target="http://mynorthwest.com/1088817/shoreline-officer-involved-shooting/" TargetMode="External"/><Relationship Id="rId5582" Type="http://schemas.openxmlformats.org/officeDocument/2006/relationships/hyperlink" Target="https://www.fatalencounters.org/wp-content/uploads/2018/10/Umberto-Sanchez-Ramoz.png" TargetMode="External"/><Relationship Id="rId1778" Type="http://schemas.openxmlformats.org/officeDocument/2006/relationships/hyperlink" Target="http://www.fatalencounters.org/wp-content/uploads/2013/10/Weatherby.png" TargetMode="External"/><Relationship Id="rId1985" Type="http://schemas.openxmlformats.org/officeDocument/2006/relationships/hyperlink" Target="http://www.fatalencounters.org/wp-content/uploads/2013/10/AnthonyNunez.jpg" TargetMode="External"/><Relationship Id="rId2829" Type="http://schemas.openxmlformats.org/officeDocument/2006/relationships/hyperlink" Target="http://katv.com/news/local/officer-involved-shooting-in-marion-injures-teenager" TargetMode="External"/><Relationship Id="rId4184" Type="http://schemas.openxmlformats.org/officeDocument/2006/relationships/hyperlink" Target="http://www.lansingstatejournal.com/story/news/2017/11/28/man-shot-and-killed-eaton-county-deputy-after-chase/902371001/" TargetMode="External"/><Relationship Id="rId4391" Type="http://schemas.openxmlformats.org/officeDocument/2006/relationships/hyperlink" Target="http://www.courierpress.com/story/news/2018/01/19/boonville-police-shoot-knife-wielding-suspect/1047276001/" TargetMode="External"/><Relationship Id="rId5028" Type="http://schemas.openxmlformats.org/officeDocument/2006/relationships/hyperlink" Target="http://6abc.com/suspect-sought-after-police-involved-shooting-in-deptford-twp/3583409/" TargetMode="External"/><Relationship Id="rId5235" Type="http://schemas.openxmlformats.org/officeDocument/2006/relationships/hyperlink" Target="https://www.highlandnews.net/news/public_safety/pursuit-assault-with-a-deadly-weapon-leads-to-a-deputy/article_f7b49d2e-8f6d-11e8-9ca2-6f770a22dd36.html" TargetMode="External"/><Relationship Id="rId5442" Type="http://schemas.openxmlformats.org/officeDocument/2006/relationships/hyperlink" Target="https://www.click2houston.com/news/houston-swat-responds-to-man-barricaded-inside-apartment" TargetMode="External"/><Relationship Id="rId1638" Type="http://schemas.openxmlformats.org/officeDocument/2006/relationships/hyperlink" Target="http://wtkr.com/2016/03/19/woman-killed-in-officer-involved-shooting-in-norfolk/" TargetMode="External"/><Relationship Id="rId4044" Type="http://schemas.openxmlformats.org/officeDocument/2006/relationships/hyperlink" Target="http://www.fatalencounters.org/wp-content/uploads/2013/10/Frank-Joey-Half-Jr.jpg" TargetMode="External"/><Relationship Id="rId4251" Type="http://schemas.openxmlformats.org/officeDocument/2006/relationships/hyperlink" Target="http://www.9news.com/news/crime/deputies-shoot-kill-suspect-near-greeley/501455532" TargetMode="External"/><Relationship Id="rId5302" Type="http://schemas.openxmlformats.org/officeDocument/2006/relationships/hyperlink" Target="http://www.fox5vegas.com/story/38812180/suspect-officers-identified-in-downtown-las-vegas-standoff" TargetMode="External"/><Relationship Id="rId1845" Type="http://schemas.openxmlformats.org/officeDocument/2006/relationships/hyperlink" Target="http://www.wcnc.com/news/crime/cmpd-officer-shoots-kills-suspect/229338499" TargetMode="External"/><Relationship Id="rId3060" Type="http://schemas.openxmlformats.org/officeDocument/2006/relationships/hyperlink" Target="http://dfw.cbslocal.com/2017/01/03/one-dead-one-injured-after-officer-involved-shooting-in-allen/" TargetMode="External"/><Relationship Id="rId4111" Type="http://schemas.openxmlformats.org/officeDocument/2006/relationships/hyperlink" Target="http://www.fatalencounters.org/wp-content/uploads/2013/10/Preston-David-Bell.png" TargetMode="External"/><Relationship Id="rId1705" Type="http://schemas.openxmlformats.org/officeDocument/2006/relationships/hyperlink" Target="http://media.cmgdigital.com/shared/img/photos/2016/03/18/51/40/suspect.jpg" TargetMode="External"/><Relationship Id="rId1912" Type="http://schemas.openxmlformats.org/officeDocument/2006/relationships/hyperlink" Target="http://www.clickorlando.com/news/one-person-shot-by-off-duty-deputy-in-road-rage-incident-in-palm-bay" TargetMode="External"/><Relationship Id="rId3877" Type="http://schemas.openxmlformats.org/officeDocument/2006/relationships/hyperlink" Target="http://www.pressherald.com/2017/02/11/man-shot-dead-after-vassalboro-burglary/" TargetMode="External"/><Relationship Id="rId4928" Type="http://schemas.openxmlformats.org/officeDocument/2006/relationships/hyperlink" Target="https://bangordailynews.com/2018/05/14/news/state/maine-man-killed-in-armed-confrontation-with-maine-state-police/" TargetMode="External"/><Relationship Id="rId5092" Type="http://schemas.openxmlformats.org/officeDocument/2006/relationships/hyperlink" Target="http://www.nbc29.com/story/38490012/harrisonburg-police-investigate-officer-involved-shooting-at-chilis" TargetMode="External"/><Relationship Id="rId798" Type="http://schemas.openxmlformats.org/officeDocument/2006/relationships/hyperlink" Target="http://img.deseretnews.com/images/article/midres/1589560/1589560.jpg" TargetMode="External"/><Relationship Id="rId2479" Type="http://schemas.openxmlformats.org/officeDocument/2006/relationships/hyperlink" Target="http://www.news9.com/story/33750775/osbi-investigating-officer-involved-shooting-in-chickasha" TargetMode="External"/><Relationship Id="rId2686" Type="http://schemas.openxmlformats.org/officeDocument/2006/relationships/hyperlink" Target="http://www.fatalencounters.org/wp-content/uploads/2013/10/Ian-Shea-King.jpg" TargetMode="External"/><Relationship Id="rId2893" Type="http://schemas.openxmlformats.org/officeDocument/2006/relationships/hyperlink" Target="http://6abc.com/news/suspect-shot-and-killed-by-police-in-sw-philadelphia/1983558/" TargetMode="External"/><Relationship Id="rId3737" Type="http://schemas.openxmlformats.org/officeDocument/2006/relationships/hyperlink" Target="http://6abc.com/news/woman-hit-by-police-car-in-kensington-has-died/1919697/" TargetMode="External"/><Relationship Id="rId3944" Type="http://schemas.openxmlformats.org/officeDocument/2006/relationships/hyperlink" Target="http://www.fatalencounters.org/wp-content/uploads/2013/10/Daniel-Scott-Giberson.png" TargetMode="External"/><Relationship Id="rId658" Type="http://schemas.openxmlformats.org/officeDocument/2006/relationships/hyperlink" Target="http://www.killedbypolice.net/victims/151082.jpg" TargetMode="External"/><Relationship Id="rId865" Type="http://schemas.openxmlformats.org/officeDocument/2006/relationships/hyperlink" Target="http://www.wral.com/police-wake-forest-man-charged-officers-with-knife-before-being-shot/14847812/" TargetMode="External"/><Relationship Id="rId1288" Type="http://schemas.openxmlformats.org/officeDocument/2006/relationships/hyperlink" Target="http://kusi.images.worldnow.com/images/9684589_G.jpg" TargetMode="External"/><Relationship Id="rId1495" Type="http://schemas.openxmlformats.org/officeDocument/2006/relationships/hyperlink" Target="http://ksnt.com/2016/03/08/friends-speak-out-about-deadly-shooting/" TargetMode="External"/><Relationship Id="rId2339" Type="http://schemas.openxmlformats.org/officeDocument/2006/relationships/hyperlink" Target="http://www.fatalencounters.org/wp-content/uploads/2013/10/Dennis-Hunt.jpg" TargetMode="External"/><Relationship Id="rId2546" Type="http://schemas.openxmlformats.org/officeDocument/2006/relationships/hyperlink" Target="http://www.lcsun-news.com/story/news/2016/12/03/officers-fatally-shoot-suicidal-man-las-cruces-hotel/94880692/" TargetMode="External"/><Relationship Id="rId2753" Type="http://schemas.openxmlformats.org/officeDocument/2006/relationships/hyperlink" Target="http://www.kcra.com/news/chp-distracted-officer-crashes-kills-teen/39953816" TargetMode="External"/><Relationship Id="rId2960" Type="http://schemas.openxmlformats.org/officeDocument/2006/relationships/hyperlink" Target="http://www.startribune.com/authorities-investigate-officer-involved-shooting-in-st-paul/416202434/" TargetMode="External"/><Relationship Id="rId3804" Type="http://schemas.openxmlformats.org/officeDocument/2006/relationships/hyperlink" Target="http://www.tulsaworld.com/homepagelatest/most-wanted-suspect-dies-after-police-car-runs-her-over/article_99c70fd2-c58c-5379-bd96-e8f20cd7a8c1.html" TargetMode="External"/><Relationship Id="rId518" Type="http://schemas.openxmlformats.org/officeDocument/2006/relationships/hyperlink" Target="http://collegian.csufresno.edu/2014/03/07/woman-shot-twice-killed-by-fresno-police-officer-in-apartment-complex-west-of-campus/" TargetMode="External"/><Relationship Id="rId725" Type="http://schemas.openxmlformats.org/officeDocument/2006/relationships/hyperlink" Target="http://www.nbcmontana.com/news/beaverhead-co-sheriffs-office-says-dillon-man-dies-after-officerinvolved-shooting/36485584" TargetMode="External"/><Relationship Id="rId932" Type="http://schemas.openxmlformats.org/officeDocument/2006/relationships/hyperlink" Target="http://www.nbcphiladelphia.com/news/breaking/Chester-Shooting-Hayes-6th-326599641.html" TargetMode="External"/><Relationship Id="rId1148" Type="http://schemas.openxmlformats.org/officeDocument/2006/relationships/hyperlink" Target="http://newsok.com/article/5456285" TargetMode="External"/><Relationship Id="rId1355" Type="http://schemas.openxmlformats.org/officeDocument/2006/relationships/hyperlink" Target="http://www.santacruzsentinel.com/general-news/20160109/gbi-man-killed-after-pointing-gun-at-deputies" TargetMode="External"/><Relationship Id="rId1562" Type="http://schemas.openxmlformats.org/officeDocument/2006/relationships/hyperlink" Target="http://www.kolotv.com/content/news/Man-killed-in-Reno-officer-involved-shooting-371766162.html" TargetMode="External"/><Relationship Id="rId2406" Type="http://schemas.openxmlformats.org/officeDocument/2006/relationships/hyperlink" Target="http://www.fatalencounters.org/wp-content/uploads/2013/10/WiltonHenry.jpg" TargetMode="External"/><Relationship Id="rId2613" Type="http://schemas.openxmlformats.org/officeDocument/2006/relationships/hyperlink" Target="https://usgunviolence.files.wordpress.com/2013/09/charles-eugene-porter-ii.jpg?w=625" TargetMode="External"/><Relationship Id="rId5769" Type="http://schemas.openxmlformats.org/officeDocument/2006/relationships/hyperlink" Target="https://www.courier-journal.com/story/news/crime/2018/11/29/louisville-police-officer-kills-person/2146834002/" TargetMode="External"/><Relationship Id="rId1008" Type="http://schemas.openxmlformats.org/officeDocument/2006/relationships/hyperlink" Target="http://www.wmcactionnews5.com/story/29578116/man-dead-after-struggle-with-mpd-officer" TargetMode="External"/><Relationship Id="rId1215" Type="http://schemas.openxmlformats.org/officeDocument/2006/relationships/hyperlink" Target="http://www.indystar.com/story/news/crime/2015/08/10/carjacking-suspect-dead-officer-involved-shooting/31398827/" TargetMode="External"/><Relationship Id="rId1422" Type="http://schemas.openxmlformats.org/officeDocument/2006/relationships/hyperlink" Target="http://www.wbtv.com/story/31155772/bank-robbery-suspect-shot-killed-in-iredell-county" TargetMode="External"/><Relationship Id="rId2820" Type="http://schemas.openxmlformats.org/officeDocument/2006/relationships/hyperlink" Target="http://www.wacotrib.com/news/police/waco-police-officer-suspect-hospitalized-after-suspect-runs-over-officer/article_c34a308f-bb93-5269-a179-8e7f54aeb9dd.html" TargetMode="External"/><Relationship Id="rId4578" Type="http://schemas.openxmlformats.org/officeDocument/2006/relationships/hyperlink" Target="http://www.wtxl.com/news/father-says-law-enforcement-shot-killed-his-son/article_224a1092-1e8e-11e8-b137-f376606fb5e5.html" TargetMode="External"/><Relationship Id="rId61" Type="http://schemas.openxmlformats.org/officeDocument/2006/relationships/hyperlink" Target="http://www.scpr.org/news/2015/07/10/53025/mid-wilshire-police-shooting-suspect-in-skateboard/" TargetMode="External"/><Relationship Id="rId3387" Type="http://schemas.openxmlformats.org/officeDocument/2006/relationships/hyperlink" Target="http://www.nbcmiami.com/news/local/Miami-Beach-Police-Investigating-Officer-Involved-Shooting-425028794.html" TargetMode="External"/><Relationship Id="rId4785" Type="http://schemas.openxmlformats.org/officeDocument/2006/relationships/hyperlink" Target="http://www.nola.com/crime/index.ssf/2018/04/alexandria_police_shootout.html" TargetMode="External"/><Relationship Id="rId4992" Type="http://schemas.openxmlformats.org/officeDocument/2006/relationships/hyperlink" Target="http://www.yourcentralvalley.com/news/man-killed-in-officer-involved-shooting-near-dinuba-identified-1/1213411966" TargetMode="External"/><Relationship Id="rId5629" Type="http://schemas.openxmlformats.org/officeDocument/2006/relationships/hyperlink" Target="https://www.freep.com/story/news/local/michigan/detroit/2018/10/25/officer-involved-shooting-leaves-man-critical-condition/1759688002/" TargetMode="External"/><Relationship Id="rId5836" Type="http://schemas.openxmlformats.org/officeDocument/2006/relationships/hyperlink" Target="https://www.macon.com/news/local/crime/article222952010.html" TargetMode="External"/><Relationship Id="rId2196" Type="http://schemas.openxmlformats.org/officeDocument/2006/relationships/hyperlink" Target="http://www.fatalencounters.org/wp-content/uploads/2013/10/Bobby-Lyn-Buck.jpg" TargetMode="External"/><Relationship Id="rId3594" Type="http://schemas.openxmlformats.org/officeDocument/2006/relationships/hyperlink" Target="http://komonews.com/news/local/man-shot-to-death-on-bainbridge-sailboat-identified" TargetMode="External"/><Relationship Id="rId4438" Type="http://schemas.openxmlformats.org/officeDocument/2006/relationships/hyperlink" Target="http://www.fatalencounters.org/wp-content/uploads/2018/01/Paul-David-Johnson-II.jpg" TargetMode="External"/><Relationship Id="rId4645" Type="http://schemas.openxmlformats.org/officeDocument/2006/relationships/hyperlink" Target="http://www.koin.com/news/local/marion-county/police-investigating-incident-in-keizer/1046008046" TargetMode="External"/><Relationship Id="rId4852" Type="http://schemas.openxmlformats.org/officeDocument/2006/relationships/hyperlink" Target="http://krcrtv.com/news/butte-county/breaking-deputy-involved-shooting-in-oroville" TargetMode="External"/><Relationship Id="rId5903" Type="http://schemas.openxmlformats.org/officeDocument/2006/relationships/hyperlink" Target="https://katv.com/news/local/arkansas-state-police-investigate-officer-involved-shooting-in-rector" TargetMode="External"/><Relationship Id="rId168" Type="http://schemas.openxmlformats.org/officeDocument/2006/relationships/hyperlink" Target="http://crimeblog.dallasnews.com/2015/06/two-men-dead-i-35e-shut-down-in-ellis-county-after-three-hour-chase.html/" TargetMode="External"/><Relationship Id="rId3247" Type="http://schemas.openxmlformats.org/officeDocument/2006/relationships/hyperlink" Target="http://bakersfieldnow.com/news/local/police-investigating-a-shooting-in-northeast-bakersfield" TargetMode="External"/><Relationship Id="rId3454" Type="http://schemas.openxmlformats.org/officeDocument/2006/relationships/hyperlink" Target="http://www.tulsaworld.com/news/crimewatch/domestic-altercation-officer-involved-shooting-leave-one-dead-one-critically/article_1449d4e7-8e18-5886-879b-438de1152c94.html" TargetMode="External"/><Relationship Id="rId3661" Type="http://schemas.openxmlformats.org/officeDocument/2006/relationships/hyperlink" Target="http://www.theledger.com/news/20170605/polk-deputy-kills-man-in-lake-wales-shootout" TargetMode="External"/><Relationship Id="rId4505" Type="http://schemas.openxmlformats.org/officeDocument/2006/relationships/hyperlink" Target="https://lostcoastoutpost.com/2018/feb/13/woman-killed-officer-involved-shooting-sheriffs-of/" TargetMode="External"/><Relationship Id="rId4712" Type="http://schemas.openxmlformats.org/officeDocument/2006/relationships/hyperlink" Target="http://abc13.com/pasadena-officer-involved-in-shooting-police-say-/3279641/" TargetMode="External"/><Relationship Id="rId375" Type="http://schemas.openxmlformats.org/officeDocument/2006/relationships/hyperlink" Target="http://www.mcall.com/news/breaking/mc-d-phillipsburg-officer-involved-shooting-suspect-dies-20141118-story.html" TargetMode="External"/><Relationship Id="rId582" Type="http://schemas.openxmlformats.org/officeDocument/2006/relationships/hyperlink" Target="http://www.wral.com/suspect-killed-in-officer-involved-shooting-identified/12688890/" TargetMode="External"/><Relationship Id="rId2056" Type="http://schemas.openxmlformats.org/officeDocument/2006/relationships/hyperlink" Target="http://www.jsonline.com/news/milwaukee-police-shoot-kill-stabbing-suspect-b99766770z1-388014112.html" TargetMode="External"/><Relationship Id="rId2263" Type="http://schemas.openxmlformats.org/officeDocument/2006/relationships/hyperlink" Target="http://www.fatalencounters.org/wp-content/uploads/2013/10/Francis-Perry.jpg" TargetMode="External"/><Relationship Id="rId2470" Type="http://schemas.openxmlformats.org/officeDocument/2006/relationships/hyperlink" Target="http://www.wtvm.com/story/33746792/suspect-in-sumter-shoot-out-with-deputies-killed-after-fatally-wounding-us-marshal" TargetMode="External"/><Relationship Id="rId3107" Type="http://schemas.openxmlformats.org/officeDocument/2006/relationships/hyperlink" Target="http://www.mysanantonio.com/news/local/crime/article/Police-respond-to-shooting-on-West-Side-11293425.php" TargetMode="External"/><Relationship Id="rId3314" Type="http://schemas.openxmlformats.org/officeDocument/2006/relationships/hyperlink" Target="http://www.al.com/news/birmingham/index.ssf/2017/08/man_killed_ex-wife_then_shot_t.html" TargetMode="External"/><Relationship Id="rId3521" Type="http://schemas.openxmlformats.org/officeDocument/2006/relationships/hyperlink" Target="http://lacrossetribune.com/news/local/crime-and-courts/la-crosse-police-officers-shoot-man-officers-say-stole-suv/article_25d240ca-decb-57a3-8a36-b79be10b2c9a.html" TargetMode="External"/><Relationship Id="rId235" Type="http://schemas.openxmlformats.org/officeDocument/2006/relationships/hyperlink" Target="http://kfor.com/2015/04/29/oklahoma-police-officer-involved-in-fatal-shooting/" TargetMode="External"/><Relationship Id="rId442" Type="http://schemas.openxmlformats.org/officeDocument/2006/relationships/hyperlink" Target="http://www.koat.com/news/apd-involved-in-shooting-near-eubank-central/27095580" TargetMode="External"/><Relationship Id="rId1072" Type="http://schemas.openxmlformats.org/officeDocument/2006/relationships/hyperlink" Target="http://www.chicagotribune.com/news/local/breaking/ct-officials-robbery-suspect-shot-dead-after-opening-fire-on-cops-20150517-story.html" TargetMode="External"/><Relationship Id="rId2123" Type="http://schemas.openxmlformats.org/officeDocument/2006/relationships/hyperlink" Target="http://www.fatalencounters.org/wp-content/uploads/2013/10/Jawari-Porter.jpg" TargetMode="External"/><Relationship Id="rId2330" Type="http://schemas.openxmlformats.org/officeDocument/2006/relationships/hyperlink" Target="http://www.fatalencounters.org/wp-content/uploads/2013/10/Rex-Vance-Wilson.jpg" TargetMode="External"/><Relationship Id="rId5279" Type="http://schemas.openxmlformats.org/officeDocument/2006/relationships/hyperlink" Target="https://www.fatalencounters.org/wp-content/uploads/2018/08/david_hall.jpg" TargetMode="External"/><Relationship Id="rId5486" Type="http://schemas.openxmlformats.org/officeDocument/2006/relationships/hyperlink" Target="https://www.fatalencounters.org/wp-content/uploads/2018/09/WalterWiemann.jpg" TargetMode="External"/><Relationship Id="rId5693" Type="http://schemas.openxmlformats.org/officeDocument/2006/relationships/hyperlink" Target="https://okcfox.com/news/local/deadly-officer-involved-shooting-in-muskogee" TargetMode="External"/><Relationship Id="rId302" Type="http://schemas.openxmlformats.org/officeDocument/2006/relationships/hyperlink" Target="http://www.10tv.com/content/stories/2015/03/29/pike-county-ohio--officer-involved-shooting-leaves-one-dead.html" TargetMode="External"/><Relationship Id="rId4088" Type="http://schemas.openxmlformats.org/officeDocument/2006/relationships/hyperlink" Target="http://www.nola.com/crime/index.ssf/2017/11/st_tammany_deputies_kill_suspe.html" TargetMode="External"/><Relationship Id="rId4295" Type="http://schemas.openxmlformats.org/officeDocument/2006/relationships/hyperlink" Target="http://abc7news.com/redwood-city-police-investigating-deadly-officer-involved-shooting/2842453/" TargetMode="External"/><Relationship Id="rId5139" Type="http://schemas.openxmlformats.org/officeDocument/2006/relationships/hyperlink" Target="https://www.idahostatesman.com/news/local/crime/article214232219.html" TargetMode="External"/><Relationship Id="rId5346" Type="http://schemas.openxmlformats.org/officeDocument/2006/relationships/hyperlink" Target="https://padailypost.com/2018/08/15/domestic-violence-suspect-dies-after-police-fired-taser-at-him/" TargetMode="External"/><Relationship Id="rId5553" Type="http://schemas.openxmlformats.org/officeDocument/2006/relationships/hyperlink" Target="https://www.wsmv.com/news/dead-in-north-nashville-shooting-metro-police-officer-injured/article_cdfd3182-c91d-11e8-b4b1-3bae2c5f3856.html" TargetMode="External"/><Relationship Id="rId1889" Type="http://schemas.openxmlformats.org/officeDocument/2006/relationships/hyperlink" Target="http://16749-presscdn-0-94.pagely.netdna-cdn.com/wp-content/uploads/2016/06/Kenneth-Allen-Pointer.jpg" TargetMode="External"/><Relationship Id="rId4155" Type="http://schemas.openxmlformats.org/officeDocument/2006/relationships/hyperlink" Target="http://abc30.com/two-people-are-dead-in-kings-county-a-k-9-officer-shot-and-recovering-in-fresno-veterinary-hospital-after-an-officer-involved-shooting-/2699806/" TargetMode="External"/><Relationship Id="rId4362" Type="http://schemas.openxmlformats.org/officeDocument/2006/relationships/hyperlink" Target="http://www.fatalencounters.org/wp-content/uploads/2018/01/TerryAmons.jpg" TargetMode="External"/><Relationship Id="rId5206" Type="http://schemas.openxmlformats.org/officeDocument/2006/relationships/hyperlink" Target="http://www.ktvn.com/story/38669922/police-activity-at-london-circle-and-manchester-way1" TargetMode="External"/><Relationship Id="rId5760" Type="http://schemas.openxmlformats.org/officeDocument/2006/relationships/hyperlink" Target="https://www.wate.com/news/local-news/suspect-injured-in-south-knoxvile-shooting-involving-police-officer/1619593851" TargetMode="External"/><Relationship Id="rId1749" Type="http://schemas.openxmlformats.org/officeDocument/2006/relationships/hyperlink" Target="http://www.nbcsandiego.com/news/local/Shooting-in-Encanto-Shuts-down--379093111.html" TargetMode="External"/><Relationship Id="rId1956" Type="http://schemas.openxmlformats.org/officeDocument/2006/relationships/hyperlink" Target="http://chicago.suntimes.com/news/man-fatally-shot-by-dolton-police-during-armed-robbery/" TargetMode="External"/><Relationship Id="rId3171" Type="http://schemas.openxmlformats.org/officeDocument/2006/relationships/hyperlink" Target="http://www.fatalencounters.org/wp-content/uploads/2013/10/Jayson-Negron.png" TargetMode="External"/><Relationship Id="rId4015" Type="http://schemas.openxmlformats.org/officeDocument/2006/relationships/hyperlink" Target="http://6abc.com/suspect-shot-by-cops-outside-king-of-prussia-mall-idd/2588307/" TargetMode="External"/><Relationship Id="rId5413" Type="http://schemas.openxmlformats.org/officeDocument/2006/relationships/hyperlink" Target="https://www.wfla.com/news/local-news/citrus-county/man-shot-killed-by-citrus-countydeputy-in-floral-city/1411166777" TargetMode="External"/><Relationship Id="rId5620" Type="http://schemas.openxmlformats.org/officeDocument/2006/relationships/hyperlink" Target="https://www.ksl.com/article/46411750/police-identify-man-killed-during-officer-involved-shooting-in-riverton" TargetMode="External"/><Relationship Id="rId1609" Type="http://schemas.openxmlformats.org/officeDocument/2006/relationships/hyperlink" Target="https://www.dnainfo.com/chicago/20160412/north-lawndale/police-shootout-leaves-person-dead-north-lawndale" TargetMode="External"/><Relationship Id="rId1816" Type="http://schemas.openxmlformats.org/officeDocument/2006/relationships/hyperlink" Target="http://fox2now.com/2016/05/27/devonte-gates-21-identified-as-carjacking-suspect-shot-and-killed-by-police/" TargetMode="External"/><Relationship Id="rId4222" Type="http://schemas.openxmlformats.org/officeDocument/2006/relationships/hyperlink" Target="http://www.wdbj7.com/content/news/Police-Investigating-armed-robbery-in-Lexington--464414033.html" TargetMode="External"/><Relationship Id="rId3031" Type="http://schemas.openxmlformats.org/officeDocument/2006/relationships/hyperlink" Target="http://www.fatalencounters.org/wp-content/uploads/2013/10/Deaundre-Philips.png" TargetMode="External"/><Relationship Id="rId3988" Type="http://schemas.openxmlformats.org/officeDocument/2006/relationships/hyperlink" Target="http://www.wjfw.com/storydetails/20171023141408/update__officer_shoots_kills_man_after_traffic_stop_physical_struggle_in_crandon" TargetMode="External"/><Relationship Id="rId2797" Type="http://schemas.openxmlformats.org/officeDocument/2006/relationships/hyperlink" Target="http://www.fatalencounters.org/wp-content/uploads/2013/10/Derrick-Rashard-Brabham.jpg" TargetMode="External"/><Relationship Id="rId3848" Type="http://schemas.openxmlformats.org/officeDocument/2006/relationships/hyperlink" Target="http://nbc4i.com/2017/02/23/one-in-critical-condition-after-south-columbus-shooting-2/" TargetMode="External"/><Relationship Id="rId769" Type="http://schemas.openxmlformats.org/officeDocument/2006/relationships/hyperlink" Target="https://tacomastories.files.wordpress.com/2015/08/jasongalaviz.jpg?w=300&amp;h=300" TargetMode="External"/><Relationship Id="rId976" Type="http://schemas.openxmlformats.org/officeDocument/2006/relationships/hyperlink" Target="http://www.gainesville.com/article/20151030/ARTICLES/151039969?tc=ar" TargetMode="External"/><Relationship Id="rId1399" Type="http://schemas.openxmlformats.org/officeDocument/2006/relationships/hyperlink" Target="http://katv.com/news/local/authorities-investigating-officer-involved-shooting-in-garland-county" TargetMode="External"/><Relationship Id="rId2657" Type="http://schemas.openxmlformats.org/officeDocument/2006/relationships/hyperlink" Target="http://www.palmbeachpost.com/news/news/crime-law/fhp-fatal-crash-on-i-95-in-gardens-all-southbound-/nr7fz/?ecmp=pbp_social_twitter_2015_sfp" TargetMode="External"/><Relationship Id="rId5063" Type="http://schemas.openxmlformats.org/officeDocument/2006/relationships/hyperlink" Target="http://mountvernon.dailyvoice.com/police-fire/man-wielding-knife-killed-in-police-involved-shooting-in-hudson-valley/738676/" TargetMode="External"/><Relationship Id="rId5270" Type="http://schemas.openxmlformats.org/officeDocument/2006/relationships/hyperlink" Target="https://denver.cbslocal.com/2018/07/29/police-aurora-deadly-shooting-adams-county/" TargetMode="External"/><Relationship Id="rId629" Type="http://schemas.openxmlformats.org/officeDocument/2006/relationships/hyperlink" Target="http://www.osagecountyonline.com/archives/18642" TargetMode="External"/><Relationship Id="rId1259" Type="http://schemas.openxmlformats.org/officeDocument/2006/relationships/hyperlink" Target="http://www.al.com/news/index.ssf/2015/10/alabama_state_troopers_shoot_a.html" TargetMode="External"/><Relationship Id="rId1466" Type="http://schemas.openxmlformats.org/officeDocument/2006/relationships/hyperlink" Target="http://www.kcra.com/news/local-news/news-stockton/chp-vehicle-chase-ends-in-ripon-crash/38152896" TargetMode="External"/><Relationship Id="rId2864" Type="http://schemas.openxmlformats.org/officeDocument/2006/relationships/hyperlink" Target="http://www.fatalencounters.org/wp-content/uploads/2013/10/Joshua-Anthony-Barre.png" TargetMode="External"/><Relationship Id="rId3708" Type="http://schemas.openxmlformats.org/officeDocument/2006/relationships/hyperlink" Target="http://www.nbcsandiego.com/news/local/Law-Enforcement-Activity-Northeast-of-Barona-Indian-Reservation-421924474.html" TargetMode="External"/><Relationship Id="rId3915" Type="http://schemas.openxmlformats.org/officeDocument/2006/relationships/hyperlink" Target="http://www.fatalencounters.org/wp-content/uploads/2013/10/Klein.jpg" TargetMode="External"/><Relationship Id="rId5130" Type="http://schemas.openxmlformats.org/officeDocument/2006/relationships/hyperlink" Target="https://www.detroitnews.com/story/news/local/oakland-county/2018/06/29/waterford-cops-shoot-kill-suspect-after-chase/744910002/" TargetMode="External"/><Relationship Id="rId836" Type="http://schemas.openxmlformats.org/officeDocument/2006/relationships/hyperlink" Target="http://www.fredericksburg.com/news/crime_courts/king-george-sheriff-deputy-gave-man-every-opportunity-to-surrender/article_5b6e9432-4a75-11e5-8dd2-cb62e7e351c0.html" TargetMode="External"/><Relationship Id="rId1119" Type="http://schemas.openxmlformats.org/officeDocument/2006/relationships/hyperlink" Target="http://www.wacotrib.com/news/traffic/officers-shoot-kill-suspected-waco-area-robber-after-high-speed/article_0ad98762-1641-5888-80b2-3797f0b5c9f6.html" TargetMode="External"/><Relationship Id="rId1673" Type="http://schemas.openxmlformats.org/officeDocument/2006/relationships/hyperlink" Target="http://www.nbc12.com/story/31521884/hopewell-police-identify-man-killed-in-officer-involved-shooting" TargetMode="External"/><Relationship Id="rId1880" Type="http://schemas.openxmlformats.org/officeDocument/2006/relationships/hyperlink" Target="http://www.heraldextra.com/news/local/crime-and-courts/police-identify-man-killed-in-eagle-mountain-officer-involved-shooting/article_1e7adbd2-c5da-5492-85a6-8bb21aa017d2.html" TargetMode="External"/><Relationship Id="rId2517" Type="http://schemas.openxmlformats.org/officeDocument/2006/relationships/hyperlink" Target="http://www.bnd.com/news/local/article117611713.html" TargetMode="External"/><Relationship Id="rId2724" Type="http://schemas.openxmlformats.org/officeDocument/2006/relationships/hyperlink" Target="http://wavy.com/2016/05/07/fatal-wreck-involving-police-cruiser-in-norfolk/" TargetMode="External"/><Relationship Id="rId2931" Type="http://schemas.openxmlformats.org/officeDocument/2006/relationships/hyperlink" Target="http://www.fatalencounters.org/wp-content/uploads/2013/10/Zelalem-Eshetu-Ewnetu.jpg" TargetMode="External"/><Relationship Id="rId903" Type="http://schemas.openxmlformats.org/officeDocument/2006/relationships/hyperlink" Target="http://www.azfamily.com/story/30135717/ycso-identifies-deputies-who-shot-killed-armed-suspect" TargetMode="External"/><Relationship Id="rId1326" Type="http://schemas.openxmlformats.org/officeDocument/2006/relationships/hyperlink" Target="http://media.cmgdigital.com/shared/img/photos/2016/02/23/57/fc/Loch.jpg" TargetMode="External"/><Relationship Id="rId1533" Type="http://schemas.openxmlformats.org/officeDocument/2006/relationships/hyperlink" Target="http://www.theadvertiser.com/story/news/crime/2016/01/20/deputies-scene-hostage-situation-near-port-barre/79065958/" TargetMode="External"/><Relationship Id="rId1740" Type="http://schemas.openxmlformats.org/officeDocument/2006/relationships/hyperlink" Target="http://www.clarionledger.com/story/news/2016/05/09/mississippi-fatal-police-shooting/84137108/" TargetMode="External"/><Relationship Id="rId4689" Type="http://schemas.openxmlformats.org/officeDocument/2006/relationships/hyperlink" Target="http://www.fatalencounters.org/wp-content/uploads/2018/03/NathanCastle.jpg" TargetMode="External"/><Relationship Id="rId4896" Type="http://schemas.openxmlformats.org/officeDocument/2006/relationships/hyperlink" Target="http://www.fatalencounters.org/wp-content/uploads/2018/05/David-J.-Robinson.jpg" TargetMode="External"/><Relationship Id="rId32" Type="http://schemas.openxmlformats.org/officeDocument/2006/relationships/hyperlink" Target="http://www.independentmail.com/news/man-killed-by-seneca-police-officer" TargetMode="External"/><Relationship Id="rId1600" Type="http://schemas.openxmlformats.org/officeDocument/2006/relationships/hyperlink" Target="http://patch.com/california/lakeelsinore-wildomar/man-shot-dead-following-bizarre-lake-elsinore-rampage-idd" TargetMode="External"/><Relationship Id="rId3498" Type="http://schemas.openxmlformats.org/officeDocument/2006/relationships/hyperlink" Target="http://www.fatalencounters.org/wp-content/uploads/2013/10/Ciara-Howard.jpg" TargetMode="External"/><Relationship Id="rId4549" Type="http://schemas.openxmlformats.org/officeDocument/2006/relationships/hyperlink" Target="http://trib.com/news/state-and-regional/man-wielding-sword-dies-in-casper-police-officer-shooting/article_5b973baa-093c-59f1-be77-66dda320a4f3.html" TargetMode="External"/><Relationship Id="rId4756" Type="http://schemas.openxmlformats.org/officeDocument/2006/relationships/hyperlink" Target="http://www.wfmj.com/story/37890419/suspect-killed-officer-injured-in-police-involved-shooting-near-volant" TargetMode="External"/><Relationship Id="rId4963" Type="http://schemas.openxmlformats.org/officeDocument/2006/relationships/hyperlink" Target="http://www.wbay.com/content/news/Man-shot-by-police-officer-on-Trestle-Trail-identified-483739591.html" TargetMode="External"/><Relationship Id="rId5807" Type="http://schemas.openxmlformats.org/officeDocument/2006/relationships/hyperlink" Target="https://www.fox5vegas.com/news/nye-county-sheriff-s-office-identifies-suspect-killed-officer-involved/article_3042edd8-fa23-11e8-b525-37f7bc995e3f.html" TargetMode="External"/><Relationship Id="rId3358" Type="http://schemas.openxmlformats.org/officeDocument/2006/relationships/hyperlink" Target="http://www.seattletimes.com/seattle-news/man-fatally-struck-in-collision-with-off-duty-king-county-sheriffs-deputy/" TargetMode="External"/><Relationship Id="rId3565" Type="http://schemas.openxmlformats.org/officeDocument/2006/relationships/hyperlink" Target="http://www.fatalencounters.org/wp-content/uploads/2013/10/DaveLynnMiles.jpg" TargetMode="External"/><Relationship Id="rId3772" Type="http://schemas.openxmlformats.org/officeDocument/2006/relationships/hyperlink" Target="http://www.fatalencounters.org/wp-content/uploads/2013/10/Christopher-Angelo-Pizzichetta.png" TargetMode="External"/><Relationship Id="rId4409" Type="http://schemas.openxmlformats.org/officeDocument/2006/relationships/hyperlink" Target="http://newsok.com/article/5580373" TargetMode="External"/><Relationship Id="rId4616" Type="http://schemas.openxmlformats.org/officeDocument/2006/relationships/hyperlink" Target="https://www.abc15.com/news/region-phoenix-metro/west-phoenix/authorities-investigating-officer-involved-shooting-in-west-phoenix" TargetMode="External"/><Relationship Id="rId4823" Type="http://schemas.openxmlformats.org/officeDocument/2006/relationships/hyperlink" Target="https://www.sltrib.com/news/2018/04/18/man-barricades-himself-inside-sugarhouse-home-as-police-ask-neighbors-to-shelter-in-place/" TargetMode="External"/><Relationship Id="rId279" Type="http://schemas.openxmlformats.org/officeDocument/2006/relationships/hyperlink" Target="http://www.northescambia.com/2015/04/santa-rosa-deputy-attacked-by-man-with-sword-suspect-shot-and-killed" TargetMode="External"/><Relationship Id="rId486" Type="http://schemas.openxmlformats.org/officeDocument/2006/relationships/hyperlink" Target="http://www.statesmanjournal.com/story/news/crime/2014/05/19/grand-jury-officer-justified-shooting-killing-armed-suspect/9307783/" TargetMode="External"/><Relationship Id="rId693" Type="http://schemas.openxmlformats.org/officeDocument/2006/relationships/hyperlink" Target="http://www.killedbypolice.net/victims/151007.jpg" TargetMode="External"/><Relationship Id="rId2167" Type="http://schemas.openxmlformats.org/officeDocument/2006/relationships/hyperlink" Target="http://www.wcnc.com/news/crime/officer-involved-shooting-outside-walmart/299515668" TargetMode="External"/><Relationship Id="rId2374" Type="http://schemas.openxmlformats.org/officeDocument/2006/relationships/hyperlink" Target="http://www.cecildaily.com/spotlight/article_037af5f7-dd09-5eb9-a7f9-f7b9247159fe.html" TargetMode="External"/><Relationship Id="rId2581" Type="http://schemas.openxmlformats.org/officeDocument/2006/relationships/hyperlink" Target="http://www.lmtonline.com/news/article/Man-fatally-shot-by-Laredo-police-10789657.php" TargetMode="External"/><Relationship Id="rId3218" Type="http://schemas.openxmlformats.org/officeDocument/2006/relationships/hyperlink" Target="http://www.abc15.com/news/region-central-southern-az/tucson/sheriff-deputies-shoot-kill-armed-robber-in-tucson" TargetMode="External"/><Relationship Id="rId3425"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robert-berube-3233c.jpg" TargetMode="External"/><Relationship Id="rId139" Type="http://schemas.openxmlformats.org/officeDocument/2006/relationships/hyperlink" Target="http://www.ksat.com/news/father-says-mental-issues-triggered-gun-fight-with-son" TargetMode="External"/><Relationship Id="rId346" Type="http://schemas.openxmlformats.org/officeDocument/2006/relationships/hyperlink" Target="http://www.muellersfuneralhomes.com/obituaries/Johnathon-Jd-Mar/Print/Wall" TargetMode="External"/><Relationship Id="rId553" Type="http://schemas.openxmlformats.org/officeDocument/2006/relationships/hyperlink" Target="http://www.startribune.com/local/west/232358621.html" TargetMode="External"/><Relationship Id="rId760" Type="http://schemas.openxmlformats.org/officeDocument/2006/relationships/hyperlink" Target="http://www.startribune.com/officer-involved-shooting-at-plymouth-arby-s-leaves-one-man-dead/318383701/" TargetMode="External"/><Relationship Id="rId1183" Type="http://schemas.openxmlformats.org/officeDocument/2006/relationships/hyperlink" Target="http://www.killedbypolice.net/victims/151084.jpg" TargetMode="External"/><Relationship Id="rId1390" Type="http://schemas.openxmlformats.org/officeDocument/2006/relationships/hyperlink" Target="http://thepolicenews.net/default.aspx?act=Newsletter.aspx&amp;category=News+1-2&amp;newsletterid=58872&amp;menugroup=Home" TargetMode="External"/><Relationship Id="rId2027" Type="http://schemas.openxmlformats.org/officeDocument/2006/relationships/hyperlink" Target="http://www.fatalencounters.org/wp-content/uploads/2013/10/Richard-Dinneny.jpg" TargetMode="External"/><Relationship Id="rId2234" Type="http://schemas.openxmlformats.org/officeDocument/2006/relationships/hyperlink" Target="http://www.fatalencounters.org/wp-content/uploads/2013/10/MICHAEL-FERGUSON.jpg" TargetMode="External"/><Relationship Id="rId2441" Type="http://schemas.openxmlformats.org/officeDocument/2006/relationships/hyperlink" Target="https://www.hayspost.com/2016/11/08/ellis-co-attorney-driver-dies-at-the-scene-of-deputy-involved-shooting-north-of-hays/" TargetMode="External"/><Relationship Id="rId5597" Type="http://schemas.openxmlformats.org/officeDocument/2006/relationships/hyperlink" Target="https://www.fatalencounters.org/wp-content/uploads/2018/10/Andrey-Tkachenko.jpg" TargetMode="External"/><Relationship Id="rId206" Type="http://schemas.openxmlformats.org/officeDocument/2006/relationships/hyperlink" Target="http://www.kob.com/article/stories/s3798987.shtml" TargetMode="External"/><Relationship Id="rId413" Type="http://schemas.openxmlformats.org/officeDocument/2006/relationships/hyperlink" Target="http://www.kolotv.com/home/headlines/Officer-Involved-Shooting-Shuts-Down-Sutro-and-So-273796761.html" TargetMode="External"/><Relationship Id="rId1043" Type="http://schemas.openxmlformats.org/officeDocument/2006/relationships/hyperlink" Target="http://www.trbimg.com/img-557a9e9e/turbine/fl-pompano-beach-fatal-shoot-bso-20150611-003/550/550x309" TargetMode="External"/><Relationship Id="rId4199" Type="http://schemas.openxmlformats.org/officeDocument/2006/relationships/hyperlink" Target="http://www.fatalencounters.org/wp-content/uploads/2013/10/Kyler-Grabbingbear.jpg" TargetMode="External"/><Relationship Id="rId620" Type="http://schemas.openxmlformats.org/officeDocument/2006/relationships/hyperlink" Target="http://www.zanesvilletimesrecorder.com/story/news/crime/2015/10/25/sheriff-one-dead-officer-involved-shooting/74581242/" TargetMode="External"/><Relationship Id="rId1250" Type="http://schemas.openxmlformats.org/officeDocument/2006/relationships/hyperlink" Target="http://www.delawareonline.com/story/news/local/2015/09/24/justice-dept-investigates-police-involved-shooting/72737332/" TargetMode="External"/><Relationship Id="rId2301" Type="http://schemas.openxmlformats.org/officeDocument/2006/relationships/hyperlink" Target="http://www.click2houston.com/news/man-involved-in-deputy-involved-shooting-taken-off-life-support" TargetMode="External"/><Relationship Id="rId4059" Type="http://schemas.openxmlformats.org/officeDocument/2006/relationships/hyperlink" Target="http://www.fatalencounters.org/wp-content/uploads/2013/10/Talathia-Brooks.jpg" TargetMode="External"/><Relationship Id="rId5457" Type="http://schemas.openxmlformats.org/officeDocument/2006/relationships/hyperlink" Target="https://www.detroitnews.com/story/news/local/detroit-city/2018/09/14/detroit-police-shoot-kill-suspect-girls-death/1300279002/" TargetMode="External"/><Relationship Id="rId5664" Type="http://schemas.openxmlformats.org/officeDocument/2006/relationships/hyperlink" Target="https://www.fatalencounters.org/wp-content/uploads/2018/11/Ryan-Michael-Millsap.png" TargetMode="External"/><Relationship Id="rId5871" Type="http://schemas.openxmlformats.org/officeDocument/2006/relationships/hyperlink" Target="https://www.citynews1130.com/2018/12/18/woman-suspected-in-armed-robbery-shot-killed-by-police/" TargetMode="External"/><Relationship Id="rId1110" Type="http://schemas.openxmlformats.org/officeDocument/2006/relationships/hyperlink" Target="http://www.killedbypolice.net/victims/150279.jpg" TargetMode="External"/><Relationship Id="rId4266" Type="http://schemas.openxmlformats.org/officeDocument/2006/relationships/hyperlink" Target="http://wspa.com/2017/12/22/coroner-responding-to-crash-near-chesnee/" TargetMode="External"/><Relationship Id="rId4473" Type="http://schemas.openxmlformats.org/officeDocument/2006/relationships/hyperlink" Target="https://www.denverpost.com/2018/02/05/colorado-springs-police-shooting-report/" TargetMode="External"/><Relationship Id="rId4680" Type="http://schemas.openxmlformats.org/officeDocument/2006/relationships/hyperlink" Target="http://www.fatalencounters.org/wp-content/uploads/2018/03/KevinHall.jpg" TargetMode="External"/><Relationship Id="rId5317" Type="http://schemas.openxmlformats.org/officeDocument/2006/relationships/hyperlink" Target="https://www.wishtv.com/news/crime-watch-8/officer-involved-shooting-reported-in-monroe-county/1351100059" TargetMode="External"/><Relationship Id="rId5524" Type="http://schemas.openxmlformats.org/officeDocument/2006/relationships/hyperlink" Target="https://newsok.com/article/5610001/enid-police-id-man-killed-in-thursday-morning-shooting" TargetMode="External"/><Relationship Id="rId5731" Type="http://schemas.openxmlformats.org/officeDocument/2006/relationships/hyperlink" Target="https://www.10tv.com/article/police-armed-man-killed-officer-involved-shooting-franklinton" TargetMode="External"/><Relationship Id="rId1927" Type="http://schemas.openxmlformats.org/officeDocument/2006/relationships/hyperlink" Target="http://www.fatalencounters.org/wp-content/uploads/2013/10/Dylan-Noble.jpg" TargetMode="External"/><Relationship Id="rId3075" Type="http://schemas.openxmlformats.org/officeDocument/2006/relationships/hyperlink" Target="http://www.fatalencounters.org/wp-content/uploads/2013/10/ReubenGallindo.jpg" TargetMode="External"/><Relationship Id="rId3282" Type="http://schemas.openxmlformats.org/officeDocument/2006/relationships/hyperlink" Target="http://www.kfyrtv.com/content/news/Mandan-Police-officer-involved-in-shooting-Friday-419512933.html" TargetMode="External"/><Relationship Id="rId4126" Type="http://schemas.openxmlformats.org/officeDocument/2006/relationships/hyperlink" Target="https://www.heraldmailmedia.com/news/tri_state/west_virginia/fugitive-task-force-involved-in-fatal-shooting-near-hedgesville-w/article_da7069b4-cb19-11e7-b413-cba0b987da91.html" TargetMode="External"/><Relationship Id="rId4333" Type="http://schemas.openxmlformats.org/officeDocument/2006/relationships/hyperlink" Target="http://www.fatalencounters.org/wp-content/uploads/2018/01/Gregory-Stough.png" TargetMode="External"/><Relationship Id="rId4540" Type="http://schemas.openxmlformats.org/officeDocument/2006/relationships/hyperlink" Target="http://www.wsfa.com/story/37559348/3-shot-including-mpd-officer-shooting-suspect-dead" TargetMode="External"/><Relationship Id="rId2091" Type="http://schemas.openxmlformats.org/officeDocument/2006/relationships/hyperlink" Target="http://nj1015.com/manchester-cops-shoot-kill-suicidal-male-police-say/" TargetMode="External"/><Relationship Id="rId3142" Type="http://schemas.openxmlformats.org/officeDocument/2006/relationships/hyperlink" Target="http://abc30.com/news/authorities-investigating-deadly-officer-involved-shooting-in-madera/2110112/" TargetMode="External"/><Relationship Id="rId4400" Type="http://schemas.openxmlformats.org/officeDocument/2006/relationships/hyperlink" Target="http://www.theledger.com/news/20180120/lake-wales-man-killed-in-shootout-with-deputies" TargetMode="External"/><Relationship Id="rId270" Type="http://schemas.openxmlformats.org/officeDocument/2006/relationships/hyperlink" Target="http://denver.cbslocal.com/2015/04/16/marriage-down-the-tubes-i-hope-they-kill-me-says-killed-standoff-suspect-on-facebook/" TargetMode="External"/><Relationship Id="rId3002" Type="http://schemas.openxmlformats.org/officeDocument/2006/relationships/hyperlink" Target="http://www.fatalencounters.org/wp-content/uploads/2013/10/Willard-Eugene-Scott-Jr..png" TargetMode="External"/><Relationship Id="rId130" Type="http://schemas.openxmlformats.org/officeDocument/2006/relationships/hyperlink" Target="https://5f0ad1906cfcc43aa1e6-196c176a9165c4fb91294bcccfeafde1.ssl.cf1.rackcdn.com/b383b173-9988-4244-8538-f5128397eb44_profile.jpg" TargetMode="External"/><Relationship Id="rId3959" Type="http://schemas.openxmlformats.org/officeDocument/2006/relationships/hyperlink" Target="http://www.fatalencounters.org/wp-content/uploads/2013/10/EzekielJuanDuran.jpg" TargetMode="External"/><Relationship Id="rId5174" Type="http://schemas.openxmlformats.org/officeDocument/2006/relationships/hyperlink" Target="https://www.fatalencounters.org/wp-content/uploads/2018/07/Leonardo-Cano.jpg" TargetMode="External"/><Relationship Id="rId5381" Type="http://schemas.openxmlformats.org/officeDocument/2006/relationships/hyperlink" Target="http://www.live5news.com/story/38955213/sled-investigating-deputy-involved-shooting-in-spartanburg-county" TargetMode="External"/><Relationship Id="rId2768" Type="http://schemas.openxmlformats.org/officeDocument/2006/relationships/hyperlink" Target="http://www.tulsaworld.com/news/crimewatch/officer-fires-at-shooting-suspect-who-pulls-gun-on-officer/article_fa9d352b-726d-5aeb-a434-441e14512c66.html" TargetMode="External"/><Relationship Id="rId2975" Type="http://schemas.openxmlformats.org/officeDocument/2006/relationships/hyperlink" Target="http://www.fatalencounters.org/wp-content/uploads/2013/10/Earl-Donnell-Riley.jpg" TargetMode="External"/><Relationship Id="rId3819" Type="http://schemas.openxmlformats.org/officeDocument/2006/relationships/hyperlink" Target="http://www.fatalencounters.org/wp-content/uploads/2013/10/Damon-Seitz.jpg" TargetMode="External"/><Relationship Id="rId5034" Type="http://schemas.openxmlformats.org/officeDocument/2006/relationships/hyperlink" Target="http://www.onlineathens.com/news/20180613/deputy-shoots-kills-georgia-man-who-shot-relative" TargetMode="External"/><Relationship Id="rId947" Type="http://schemas.openxmlformats.org/officeDocument/2006/relationships/hyperlink" Target="http://www.wfaa.com/story/news/local/tarrant-county/2015/10/05/suspect-killed-in-hurst-officer-involved-shooting/73425460/" TargetMode="External"/><Relationship Id="rId1577" Type="http://schemas.openxmlformats.org/officeDocument/2006/relationships/hyperlink" Target="http://www.fatalencounters.org/wp-content/uploads/2013/10/Allen.jpg" TargetMode="External"/><Relationship Id="rId1784" Type="http://schemas.openxmlformats.org/officeDocument/2006/relationships/hyperlink" Target="http://www.fatalencounters.org/wp-content/uploads/2013/10/Carraway-COPSHOOT-MH-AF0111.jpg" TargetMode="External"/><Relationship Id="rId1991" Type="http://schemas.openxmlformats.org/officeDocument/2006/relationships/hyperlink" Target="http://www.fatalencounters.org/wp-content/uploads/2013/10/William-Tracy-Patterson.jpg" TargetMode="External"/><Relationship Id="rId2628" Type="http://schemas.openxmlformats.org/officeDocument/2006/relationships/hyperlink" Target="http://www.thenewscenter.tv/home/headlines/One-Person-Dead-in-Marietta-Crash-281400271.html" TargetMode="External"/><Relationship Id="rId2835" Type="http://schemas.openxmlformats.org/officeDocument/2006/relationships/hyperlink" Target="http://www.fatalencounters.org/wp-content/uploads/2013/10/Kareem-Ali-Nadir-Jones.png" TargetMode="External"/><Relationship Id="rId4190" Type="http://schemas.openxmlformats.org/officeDocument/2006/relationships/hyperlink" Target="https://www.nbcmiami.com/news/local/Suicidal-Man-Dead-After-Standoff-With-Coral-Springs-SWAT-462378763.html" TargetMode="External"/><Relationship Id="rId5241" Type="http://schemas.openxmlformats.org/officeDocument/2006/relationships/hyperlink" Target="http://www.jacksonville.com/news/20180725/last-suspect-jailed-after-police-involved-shooting-leaves-1-dead-in-starke" TargetMode="External"/><Relationship Id="rId76" Type="http://schemas.openxmlformats.org/officeDocument/2006/relationships/hyperlink" Target="http://homicide.latimes.com/post/john-leonard-berry/" TargetMode="External"/><Relationship Id="rId807" Type="http://schemas.openxmlformats.org/officeDocument/2006/relationships/hyperlink" Target="http://www.trbimg.com/img-55d4fdaf/turbine/la-me-inmate-killed-by-guards-in-third-prison--002/550/309x550" TargetMode="External"/><Relationship Id="rId1437" Type="http://schemas.openxmlformats.org/officeDocument/2006/relationships/hyperlink" Target="http://www.lex18.com/story/31189421/us-marshal-involved-shooting-in-louisville" TargetMode="External"/><Relationship Id="rId1644" Type="http://schemas.openxmlformats.org/officeDocument/2006/relationships/hyperlink" Target="http://www.wmcactionnews5.com/story/31559847/the-latest-police-man-fatally-shot-by-memphis-officer" TargetMode="External"/><Relationship Id="rId1851" Type="http://schemas.openxmlformats.org/officeDocument/2006/relationships/hyperlink" Target="http://www.al.com/news/montgomery/index.ssf/2016/06/officer-involved_shooting_unde.html" TargetMode="External"/><Relationship Id="rId2902" Type="http://schemas.openxmlformats.org/officeDocument/2006/relationships/hyperlink" Target="http://www.fatalencounters.org/wp-content/uploads/2013/10/Landon-Nobles.png" TargetMode="External"/><Relationship Id="rId4050" Type="http://schemas.openxmlformats.org/officeDocument/2006/relationships/hyperlink" Target="http://www.azcentral.com/story/news/local/phoenix-breaking/2017/11/04/off-duty-officer-shoots-stabbing-suspect-phoenix/833172001/" TargetMode="External"/><Relationship Id="rId5101" Type="http://schemas.openxmlformats.org/officeDocument/2006/relationships/hyperlink" Target="https://www.ocregister.com/2018/06/24/46-year-old-man-who-acted-bizarrely-dies-in-anaheim-police-custody/" TargetMode="External"/><Relationship Id="rId1504" Type="http://schemas.openxmlformats.org/officeDocument/2006/relationships/hyperlink" Target="http://www.wfmynews2.com/news/crime/greensboro-man-found-dead-after-standoff-police/78530678" TargetMode="External"/><Relationship Id="rId1711" Type="http://schemas.openxmlformats.org/officeDocument/2006/relationships/hyperlink" Target="http://www.fatalencounters.org/wp-content/uploads/2013/10/jose-raul-cruz.jpg" TargetMode="External"/><Relationship Id="rId4867" Type="http://schemas.openxmlformats.org/officeDocument/2006/relationships/hyperlink" Target="https://www.dallasnews.com/news/crime/2018/05/03/swat-officers-kill-suspect-fired-far-east-dallas" TargetMode="External"/><Relationship Id="rId3469" Type="http://schemas.openxmlformats.org/officeDocument/2006/relationships/hyperlink" Target="http://www.11alive.com/news/crime/officer-involved-shooting-on-georgia-tech-campus/475654274" TargetMode="External"/><Relationship Id="rId3676" Type="http://schemas.openxmlformats.org/officeDocument/2006/relationships/hyperlink" Target="http://wkrn.com/2017/05/27/1-killed-in-east-tennessee-officer-involved-shooting/" TargetMode="External"/><Relationship Id="rId5918" Type="http://schemas.openxmlformats.org/officeDocument/2006/relationships/hyperlink" Target="https://www.wfsb.com/news/police-one-dead-one-injured-in-officer-involved-shooting-in/article_479ac1f4-0be9-11e9-9a8c-73a417f7180f.html" TargetMode="External"/><Relationship Id="rId597" Type="http://schemas.openxmlformats.org/officeDocument/2006/relationships/hyperlink" Target="http://www.dnainfo.com/new-york/20130310/east-flatbush/police-fatally-shoot-allegedly-armed-teenager-brooklyn" TargetMode="External"/><Relationship Id="rId2278" Type="http://schemas.openxmlformats.org/officeDocument/2006/relationships/hyperlink" Target="http://www.sbsun.com/general-news/20160912/colton-police-shoot-kill-man-following-pursuit" TargetMode="External"/><Relationship Id="rId2485" Type="http://schemas.openxmlformats.org/officeDocument/2006/relationships/hyperlink" Target="http://www.stltoday.com/news/local/crime-and-courts/st-louis-police-officer-shot/article_e119c0eb-d2a1-5fd0-9600-cc252d77fed1.html" TargetMode="External"/><Relationship Id="rId3329" Type="http://schemas.openxmlformats.org/officeDocument/2006/relationships/hyperlink" Target="http://www.clarionledger.com/story/news/2017/08/04/officials-lauderdale-county-deputy-involved-friday-shooting/540999001/" TargetMode="External"/><Relationship Id="rId3883" Type="http://schemas.openxmlformats.org/officeDocument/2006/relationships/hyperlink" Target="http://www.news9.com/story/34477126/one-injured-after-officer-involved-shooting-in-bethany" TargetMode="External"/><Relationship Id="rId4727" Type="http://schemas.openxmlformats.org/officeDocument/2006/relationships/hyperlink" Target="http://www.klfy.com/top-stories/deputy-involved-shooting-in-vernon-parish/1092503492" TargetMode="External"/><Relationship Id="rId4934" Type="http://schemas.openxmlformats.org/officeDocument/2006/relationships/hyperlink" Target="https://www.fatalencounters.org/wp-content/uploads/2018/05/DavidRomansky.jpg" TargetMode="External"/><Relationship Id="rId457" Type="http://schemas.openxmlformats.org/officeDocument/2006/relationships/hyperlink" Target="http://blogs.seattletimes.com/today/2014/06/man-killed-by-port-orchard-police-identified/" TargetMode="External"/><Relationship Id="rId1087" Type="http://schemas.openxmlformats.org/officeDocument/2006/relationships/hyperlink" Target="http://america.aljazeera.com/articles/2015/4/29/terrance-kellom-shot-dead-in-detroit-by-ice-agent.html" TargetMode="External"/><Relationship Id="rId1294" Type="http://schemas.openxmlformats.org/officeDocument/2006/relationships/hyperlink" Target="http://www.fatalencounters.org/wp-content/uploads/2013/10/EricProvost.png" TargetMode="External"/><Relationship Id="rId2138" Type="http://schemas.openxmlformats.org/officeDocument/2006/relationships/hyperlink" Target="http://nbc4i.com/2016/08/09/man-shot-and-killed-while-deputies-check-on-suicidal-veteran/" TargetMode="External"/><Relationship Id="rId2692" Type="http://schemas.openxmlformats.org/officeDocument/2006/relationships/hyperlink" Target="http://www.fatalencounters.org/wp-content/uploads/2013/10/Matthew-Blake-Richardson.png" TargetMode="External"/><Relationship Id="rId3536" Type="http://schemas.openxmlformats.org/officeDocument/2006/relationships/hyperlink" Target="http://abc30.com/visalia-police-investigating-officer-involved-shooting-suspect-dies/2267141/" TargetMode="External"/><Relationship Id="rId3743" Type="http://schemas.openxmlformats.org/officeDocument/2006/relationships/hyperlink" Target="http://yourwestvalley.com/news/crime/glendale-police-man-dies-wounds-sustained-officer-involved-shooting/" TargetMode="External"/><Relationship Id="rId3950" Type="http://schemas.openxmlformats.org/officeDocument/2006/relationships/hyperlink" Target="http://wkrn.com/2017/01/05/tbi-investigating-officer-involved-shooting-in-sewanee/" TargetMode="External"/><Relationship Id="rId664" Type="http://schemas.openxmlformats.org/officeDocument/2006/relationships/hyperlink" Target="http://www.killedbypolice.net/victims/151070.jpg" TargetMode="External"/><Relationship Id="rId871" Type="http://schemas.openxmlformats.org/officeDocument/2006/relationships/hyperlink" Target="http://www.latimes.com/local/crime/la-me-san-jose-police-20150822-story.html" TargetMode="External"/><Relationship Id="rId2345" Type="http://schemas.openxmlformats.org/officeDocument/2006/relationships/hyperlink" Target="http://www.mercurynews.com/2016/10/17/rake-wielding-man-shot-and-killed-by-santa-cruz-cop/" TargetMode="External"/><Relationship Id="rId2552" Type="http://schemas.openxmlformats.org/officeDocument/2006/relationships/hyperlink" Target="http://www.fatalencounters.org/wp-content/uploads/2013/10/Dorsey.jpg" TargetMode="External"/><Relationship Id="rId3603" Type="http://schemas.openxmlformats.org/officeDocument/2006/relationships/hyperlink" Target="http://www.fatalencounters.org/wp-content/uploads/2013/10/Edwin-J.-Beanie-Esker.png" TargetMode="External"/><Relationship Id="rId3810" Type="http://schemas.openxmlformats.org/officeDocument/2006/relationships/hyperlink" Target="http://www.abc15.com/news/region-phoenix-metro/north-phoenix/high-speed-chase-in-phoenix-suspect-down-after-leading-police-on-pursuit" TargetMode="External"/><Relationship Id="rId317" Type="http://schemas.openxmlformats.org/officeDocument/2006/relationships/hyperlink" Target="http://www.washingtonpost.com/news/the-watch/wp/2015/01/09/iowa-cop-reportedly-tries-to-shoot-dog-kills-woman-instead/" TargetMode="External"/><Relationship Id="rId524" Type="http://schemas.openxmlformats.org/officeDocument/2006/relationships/hyperlink" Target="http://www.chronline.com/article_b54aecd0-94b9-11e3-8b34-001a4bcf887a.html" TargetMode="External"/><Relationship Id="rId731" Type="http://schemas.openxmlformats.org/officeDocument/2006/relationships/hyperlink" Target="http://www.wjcl.com/news/local-news/effingham-co-sheriff-deputy-shot-suspect-killed-after-deputy-involved-shooting/94554359/story" TargetMode="External"/><Relationship Id="rId1154" Type="http://schemas.openxmlformats.org/officeDocument/2006/relationships/hyperlink" Target="http://www.bradenton.com/news/local/crime/article45451434.html" TargetMode="External"/><Relationship Id="rId1361" Type="http://schemas.openxmlformats.org/officeDocument/2006/relationships/hyperlink" Target="http://www.ydr.com/story/news/crime/2016/01/11/1-dead-shooting-during-eviction-police-say/78636388/" TargetMode="External"/><Relationship Id="rId2205" Type="http://schemas.openxmlformats.org/officeDocument/2006/relationships/hyperlink" Target="http://www.nbclosangeles.com/news/local/Man-Fatally-Shot-by-Sheriffs-Deputies-in-Compton-391385291.html" TargetMode="External"/><Relationship Id="rId2412" Type="http://schemas.openxmlformats.org/officeDocument/2006/relationships/hyperlink" Target="http://www.charlotteobserver.com/news/local/article112267557.html" TargetMode="External"/><Relationship Id="rId5568" Type="http://schemas.openxmlformats.org/officeDocument/2006/relationships/hyperlink" Target="https://news3lv.com/news/local/two-las-vegas-police-officers-identified-in-deadly-shooting-of-suspect" TargetMode="External"/><Relationship Id="rId5775" Type="http://schemas.openxmlformats.org/officeDocument/2006/relationships/hyperlink" Target="https://www.twincities.com/2018/12/01/bca-identifies-man-fatally-shot-by-police-in-bemidji-two-officers/?fbclid=IwAR0XkmdXm9sGMVQIzU0duSk_qwXviq7E2_6Ae3ruYnP_o1qX-poQS5XWqwU" TargetMode="External"/><Relationship Id="rId1014" Type="http://schemas.openxmlformats.org/officeDocument/2006/relationships/hyperlink" Target="http://www.11alive.com/story/news/local/lawrenceville/2015/07/14/family-questions-procedures-in-gwinnett-police-taser-death/30160171/" TargetMode="External"/><Relationship Id="rId1221" Type="http://schemas.openxmlformats.org/officeDocument/2006/relationships/hyperlink" Target="http://bigstory.ap.org/article/591758407e704e56a35001a00033f9cd/white-officer-recovering-after-shootout-black-suspect" TargetMode="External"/><Relationship Id="rId4377" Type="http://schemas.openxmlformats.org/officeDocument/2006/relationships/hyperlink" Target="http://www.kmvt.com/content/news/Suspect-struck-in-officer-involved-shooting-near-Gooding-469633493.html" TargetMode="External"/><Relationship Id="rId4584" Type="http://schemas.openxmlformats.org/officeDocument/2006/relationships/hyperlink" Target="http://philadelphia.cbslocal.com/2018/03/04/officer-involved-shooting-montco/" TargetMode="External"/><Relationship Id="rId4791" Type="http://schemas.openxmlformats.org/officeDocument/2006/relationships/hyperlink" Target="http://abc7.com/suspect-dead-after-officer-involved-shooting-in-gardena/3329379/" TargetMode="External"/><Relationship Id="rId5428" Type="http://schemas.openxmlformats.org/officeDocument/2006/relationships/hyperlink" Target="https://www.nytimes.com/2018/09/10/us/dallas-police-shooting-guyger-jean.html" TargetMode="External"/><Relationship Id="rId5635" Type="http://schemas.openxmlformats.org/officeDocument/2006/relationships/hyperlink" Target="https://www.fatalencounters.org/wp-content/uploads/2018/10/Lloyd-Gerald-Napouk.jpg" TargetMode="External"/><Relationship Id="rId5842" Type="http://schemas.openxmlformats.org/officeDocument/2006/relationships/hyperlink" Target="https://www.stltoday.com/news/local/crime-and-courts/police-identify-man-shot-and-killed-in-stolen-car-by/article_004654a1-ce34-513a-99bd-2852828b28d2.html" TargetMode="External"/><Relationship Id="rId3186" Type="http://schemas.openxmlformats.org/officeDocument/2006/relationships/hyperlink" Target="http://www.fatalencounters.org/wp-content/uploads/2013/10/MichaelMaldonado.png" TargetMode="External"/><Relationship Id="rId3393" Type="http://schemas.openxmlformats.org/officeDocument/2006/relationships/hyperlink" Target="http://www.abc15.com/news/region-phoenix-metro/central-phoenix/phoenix-police-investigating-officer-involved-shooting-near-downtown" TargetMode="External"/><Relationship Id="rId4237" Type="http://schemas.openxmlformats.org/officeDocument/2006/relationships/hyperlink" Target="http://www.fatalencounters.org/wp-content/uploads/2013/10/Shaquille-Rogers.jpg" TargetMode="External"/><Relationship Id="rId4444" Type="http://schemas.openxmlformats.org/officeDocument/2006/relationships/hyperlink" Target="http://cw39.com/2018/01/29/hcso-officer-involved-shooting-in-northwest-harris-county/" TargetMode="External"/><Relationship Id="rId4651" Type="http://schemas.openxmlformats.org/officeDocument/2006/relationships/hyperlink" Target="https://www.knoxnews.com/story/news/local/clarksville/2018/03/16/clarksville-pd-tactical-unit-responding-barricaded-suspect/433384002/" TargetMode="External"/><Relationship Id="rId3046" Type="http://schemas.openxmlformats.org/officeDocument/2006/relationships/hyperlink" Target="http://www.nwitimes.com/news/local/crime-and-courts/police-suspect-in-officer-involved-shooting-dies/article_af899574-e08e-5ecf-b7a1-35d00e64b3df.html" TargetMode="External"/><Relationship Id="rId3253" Type="http://schemas.openxmlformats.org/officeDocument/2006/relationships/hyperlink" Target="http://www.presstelegram.com/general-news/20170122/breaking-long-beach-police-shoot-kill-attempted-murder-suspect-in-carson" TargetMode="External"/><Relationship Id="rId3460" Type="http://schemas.openxmlformats.org/officeDocument/2006/relationships/hyperlink" Target="http://www.sbsun.com/general-news/20170202/1-dead-1-injured-following-deputy-involved-shooting-outside-san-manuel-casino-in-highland" TargetMode="External"/><Relationship Id="rId4304" Type="http://schemas.openxmlformats.org/officeDocument/2006/relationships/hyperlink" Target="http://www.wftv.com/news/local/police-fatally-shoot-man-who-shot-wife-in-edgewater/674036132" TargetMode="External"/><Relationship Id="rId5702" Type="http://schemas.openxmlformats.org/officeDocument/2006/relationships/hyperlink" Target="https://newsok.com/article/5614832/police-open-fire-person-killed-monday-in-southeast-oklahoma-city-after-armed-robbery-reported" TargetMode="External"/><Relationship Id="rId174" Type="http://schemas.openxmlformats.org/officeDocument/2006/relationships/hyperlink" Target="http://www.democratandchronicle.com/story/news/2015/06/01/police-investigate-near-sears-mall-greece-ridge/28314217/" TargetMode="External"/><Relationship Id="rId381" Type="http://schemas.openxmlformats.org/officeDocument/2006/relationships/hyperlink" Target="http://magicvalley.com/news/local/crime-and-courts/update-man-fatally-shot-by-jerome-county-deputies-identified/article_4355b3bd-44b7-5e74-8937-16ad1d7d96cc.html" TargetMode="External"/><Relationship Id="rId2062" Type="http://schemas.openxmlformats.org/officeDocument/2006/relationships/hyperlink" Target="http://www.indystar.com/story/news/fox59/2016/07/25/impd-officer-shot-another-injured-during-pursuit-northwest-side/87548522/" TargetMode="External"/><Relationship Id="rId3113" Type="http://schemas.openxmlformats.org/officeDocument/2006/relationships/hyperlink" Target="http://www.abcactionnews.com/news/region-hillsborough/police-investigate-an-officer-involved-shooting-in-plant-city" TargetMode="External"/><Relationship Id="rId4511" Type="http://schemas.openxmlformats.org/officeDocument/2006/relationships/hyperlink" Target="http://www.ktvb.com/article/news/local/prosecutor-nampa-woman-who-died-during-police-chase-was-run-over-by-officers/277-518753708" TargetMode="External"/><Relationship Id="rId241" Type="http://schemas.openxmlformats.org/officeDocument/2006/relationships/hyperlink" Target="http://abc7.com/news/burglary-suspect-killed-in-officer-involved-shooting-in-fountain-valley/682399/" TargetMode="External"/><Relationship Id="rId3320" Type="http://schemas.openxmlformats.org/officeDocument/2006/relationships/hyperlink" Target="http://abc7.com/man-dies-after-deputy-involved-shooting-in-nickerson-gardens/2316325/" TargetMode="External"/><Relationship Id="rId5078" Type="http://schemas.openxmlformats.org/officeDocument/2006/relationships/hyperlink" Target="https://www.fatalencounters.org/wp-content/uploads/2018/06/JonathonBuckley.jpg" TargetMode="External"/><Relationship Id="rId2879" Type="http://schemas.openxmlformats.org/officeDocument/2006/relationships/hyperlink" Target="http://www.kmov.com/story/35530337/standoff-near-south-city-county-line-closes-several-streets" TargetMode="External"/><Relationship Id="rId5285" Type="http://schemas.openxmlformats.org/officeDocument/2006/relationships/hyperlink" Target="https://sanfrancisco.cbslocal.com/2018/08/02/man-who-died-in-pleasanton-police-custody-identified/" TargetMode="External"/><Relationship Id="rId5492" Type="http://schemas.openxmlformats.org/officeDocument/2006/relationships/hyperlink" Target="http://www.kdrv.com/content/news/One-Person-Dead-After-Officer-Involved-Shooting-493804731.html" TargetMode="External"/><Relationship Id="rId101" Type="http://schemas.openxmlformats.org/officeDocument/2006/relationships/hyperlink" Target="http://www.kansas.com/news/local/article25221067.html" TargetMode="External"/><Relationship Id="rId168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895" Type="http://schemas.openxmlformats.org/officeDocument/2006/relationships/hyperlink" Target="http://www.fatalencounters.org/wp-content/uploads/2013/10/Mohammad-Sadegh-Moghaddam.jpg" TargetMode="External"/><Relationship Id="rId2739" Type="http://schemas.openxmlformats.org/officeDocument/2006/relationships/hyperlink" Target="http://www.dispatch.com/content/graphics/2015/07/13/nyal-brown.jpg" TargetMode="External"/><Relationship Id="rId2946" Type="http://schemas.openxmlformats.org/officeDocument/2006/relationships/hyperlink" Target="http://www.fatalencounters.org/wp-content/uploads/2013/10/Alteria-Woods.jpg" TargetMode="External"/><Relationship Id="rId4094" Type="http://schemas.openxmlformats.org/officeDocument/2006/relationships/hyperlink" Target="http://www.denverpost.com/2017/11/10/off-duty-police-officer-shoots-intruder/" TargetMode="External"/><Relationship Id="rId5145" Type="http://schemas.openxmlformats.org/officeDocument/2006/relationships/hyperlink" Target="http://weartv.com/news/local/man-linked-to-panama-city-shootout-kills-ex-wifes-boyfriend" TargetMode="External"/><Relationship Id="rId5352" Type="http://schemas.openxmlformats.org/officeDocument/2006/relationships/hyperlink" Target="https://www.fatalencounters.org/wp-content/uploads/2018/08/OscarGurrola.jpg" TargetMode="External"/><Relationship Id="rId918" Type="http://schemas.openxmlformats.org/officeDocument/2006/relationships/hyperlink" Target="http://www.wfaa.com/story/news/crime/2015/09/24/mckinney-police-violence-shooting-officers-joseph-khammash/72761076/" TargetMode="External"/><Relationship Id="rId1548" Type="http://schemas.openxmlformats.org/officeDocument/2006/relationships/hyperlink" Target="http://www.nytimes.com/2016/02/26/us/shooting-at-plant-hesston-kansas.html" TargetMode="External"/><Relationship Id="rId1755" Type="http://schemas.openxmlformats.org/officeDocument/2006/relationships/hyperlink" Target="http://www.al.com/news/birmingham/index.ssf/2016/05/pedestrian_dead_after_struck_b.html" TargetMode="External"/><Relationship Id="rId4161" Type="http://schemas.openxmlformats.org/officeDocument/2006/relationships/hyperlink" Target="http://www.kolotv.com/content/news/Active-Shooter-Call-at-the-Montage--460661813.html" TargetMode="External"/><Relationship Id="rId5005" Type="http://schemas.openxmlformats.org/officeDocument/2006/relationships/hyperlink" Target="http://ktla.com/2018/06/03/deputy-kills-man-with-axe-in-thermal-rcsd/" TargetMode="External"/><Relationship Id="rId5212" Type="http://schemas.openxmlformats.org/officeDocument/2006/relationships/hyperlink" Target="http://www.blueridgenow.com/news/20180718/update-suspect-identified-in-fletcher-cvs-shooting" TargetMode="External"/><Relationship Id="rId1408" Type="http://schemas.openxmlformats.org/officeDocument/2006/relationships/hyperlink" Target="http://denver.cbslocal.com/2016/01/30/police-shoot-man-holding-woman-hostage-in-larimer-county/" TargetMode="External"/><Relationship Id="rId1962" Type="http://schemas.openxmlformats.org/officeDocument/2006/relationships/hyperlink" Target="http://www.wdel.com/story/75826-police-involved-shooting-near-frederica-after-harrowing-pursuit-led-by-wanted-suspect" TargetMode="External"/><Relationship Id="rId2806" Type="http://schemas.openxmlformats.org/officeDocument/2006/relationships/hyperlink" Target="http://www.fatalencounters.org/wp-content/uploads/2013/10/Eugene-Nelson.jpg" TargetMode="External"/><Relationship Id="rId4021" Type="http://schemas.openxmlformats.org/officeDocument/2006/relationships/hyperlink" Target="http://abcnews.go.com/US/wireStory/motives-probed-man-killed-holding-teacher-hostage-50854456" TargetMode="External"/><Relationship Id="rId47" Type="http://schemas.openxmlformats.org/officeDocument/2006/relationships/hyperlink" Target="http://media.graytvinc.com/images/saige+hack+2.jpg" TargetMode="External"/><Relationship Id="rId1615" Type="http://schemas.openxmlformats.org/officeDocument/2006/relationships/hyperlink" Target="http://www.nj.com/middlesex/index.ssf/2016/04/police_shoot_kill_man_in_new_brunswick.html" TargetMode="External"/><Relationship Id="rId1822" Type="http://schemas.openxmlformats.org/officeDocument/2006/relationships/hyperlink" Target="http://www.kob.com/albuquerque-news/police-man-in-critical-condition-after-officer-involved-shooting/4153659/?cat=504" TargetMode="External"/><Relationship Id="rId4978" Type="http://schemas.openxmlformats.org/officeDocument/2006/relationships/hyperlink" Target="http://www.ky3.com/content/news/Suicidal-man-shot-and-killed-after-confronting-deputy-with-knife-483997471.html" TargetMode="External"/><Relationship Id="rId3787" Type="http://schemas.openxmlformats.org/officeDocument/2006/relationships/hyperlink" Target="http://www.clarionledger.com/story/news/local/2017/03/27/high-speed-chase-reported-officer-down-lowndes-county/99688540/" TargetMode="External"/><Relationship Id="rId3994" Type="http://schemas.openxmlformats.org/officeDocument/2006/relationships/hyperlink" Target="http://www.fatalencounters.org/wp-content/uploads/2013/10/Brandon-Uzialko.jpg" TargetMode="External"/><Relationship Id="rId4838" Type="http://schemas.openxmlformats.org/officeDocument/2006/relationships/hyperlink" Target="http://www.fatalencounters.org/wp-content/uploads/2018/04/MatthewHartman.jpg" TargetMode="External"/><Relationship Id="rId2389" Type="http://schemas.openxmlformats.org/officeDocument/2006/relationships/hyperlink" Target="http://www.cleveland.com/north-royalton/index.ssf/2016/10/north_royalton_man_fatally_sho.html" TargetMode="External"/><Relationship Id="rId2596" Type="http://schemas.openxmlformats.org/officeDocument/2006/relationships/hyperlink" Target="http://www.fatalencounters.org/wp-content/uploads/2013/10/Jeremiah-N.-Anderson.jpg" TargetMode="External"/><Relationship Id="rId3647" Type="http://schemas.openxmlformats.org/officeDocument/2006/relationships/hyperlink" Target="http://www.kcrg.com/content/news/Authorities-on-the-scene-of-possible-shooting-in-north-Englisgh-427734113.html" TargetMode="External"/><Relationship Id="rId3854" Type="http://schemas.openxmlformats.org/officeDocument/2006/relationships/hyperlink" Target="http://www.fatalencounters.org/wp-content/uploads/2013/10/Jason-Fanning.jpg" TargetMode="External"/><Relationship Id="rId4905" Type="http://schemas.openxmlformats.org/officeDocument/2006/relationships/hyperlink" Target="https://www.thedenverchannel.com/news/crime/man-who-was-shot-injured-by-greeley-police-after-brandishing-knife-dies" TargetMode="External"/><Relationship Id="rId568" Type="http://schemas.openxmlformats.org/officeDocument/2006/relationships/hyperlink" Target="http://triblive.com/news/allegheny/4669466-74/officer-police-victim" TargetMode="External"/><Relationship Id="rId775" Type="http://schemas.openxmlformats.org/officeDocument/2006/relationships/hyperlink" Target="http://khq.images.worldnow.com/images/8550850_G.jpg" TargetMode="External"/><Relationship Id="rId982" Type="http://schemas.openxmlformats.org/officeDocument/2006/relationships/hyperlink" Target="https://djournal.com/news/man-dies-after-police-chase-2/" TargetMode="External"/><Relationship Id="rId1198" Type="http://schemas.openxmlformats.org/officeDocument/2006/relationships/hyperlink" Target="https://lintvwivb.files.wordpress.com/2015/08/thaddeus-faison.jpg" TargetMode="External"/><Relationship Id="rId2249" Type="http://schemas.openxmlformats.org/officeDocument/2006/relationships/hyperlink" Target="http://www.tdtnews.com/news/article_ab4535e8-7232-11e6-886a-af4ab86e838b.html" TargetMode="External"/><Relationship Id="rId2456" Type="http://schemas.openxmlformats.org/officeDocument/2006/relationships/hyperlink" Target="http://kfor.com/2016/11/13/police-one-person-shot-in-sw-okc/" TargetMode="External"/><Relationship Id="rId2663" Type="http://schemas.openxmlformats.org/officeDocument/2006/relationships/hyperlink" Target="http://www.omaha.com/news/nebraska-man-struck-and-killed-by-oklahoma-deputy-sheriff-s/article_52c66411-0442-557f-80b5-1c270c5e1b48.html" TargetMode="External"/><Relationship Id="rId2870" Type="http://schemas.openxmlformats.org/officeDocument/2006/relationships/hyperlink" Target="http://miami.cbslocal.com/2017/06/05/police-involved-shooting-outside-miami-correctional-facility/" TargetMode="External"/><Relationship Id="rId3507" Type="http://schemas.openxmlformats.org/officeDocument/2006/relationships/hyperlink" Target="http://www.channel3000.com/news/wppa-responds-to-officer-involved-shooting-in-pardeeville/607607085" TargetMode="External"/><Relationship Id="rId3714" Type="http://schemas.openxmlformats.org/officeDocument/2006/relationships/hyperlink" Target="http://www.fatalencounters.org/wp-content/uploads/2013/10/James-Alan-Joyce-Jr..jpg" TargetMode="External"/><Relationship Id="rId3921" Type="http://schemas.openxmlformats.org/officeDocument/2006/relationships/hyperlink" Target="http://www.wmtw.com/article/man-dead-following-police-involved-shooting-in-waldoboro/8624870" TargetMode="External"/><Relationship Id="rId428" Type="http://schemas.openxmlformats.org/officeDocument/2006/relationships/hyperlink" Target="http://www.12newsnow.com/story/26251863/family-seeks-answers-after-police-release-unconscious-man-who-died-moments-later" TargetMode="External"/><Relationship Id="rId635" Type="http://schemas.openxmlformats.org/officeDocument/2006/relationships/hyperlink" Target="http://www.killedbypolice.net/victims/150951.jpg" TargetMode="External"/><Relationship Id="rId842" Type="http://schemas.openxmlformats.org/officeDocument/2006/relationships/hyperlink" Target="http://www.tennessean.com/story/news/2015/08/06/police-describe-scene-inside-antioch-theater/31202637/" TargetMode="External"/><Relationship Id="rId1058" Type="http://schemas.openxmlformats.org/officeDocument/2006/relationships/hyperlink" Target="http://www.killedbypolice.net/victims/150478.jpg" TargetMode="External"/><Relationship Id="rId1265" Type="http://schemas.openxmlformats.org/officeDocument/2006/relationships/hyperlink" Target="http://www.shreveporttimes.com/story/news/2015/10/22/police-man-knife-shot-officer/74382544/" TargetMode="External"/><Relationship Id="rId1472" Type="http://schemas.openxmlformats.org/officeDocument/2006/relationships/hyperlink" Target="http://www.rgj.com/story/news/crime/2016/02/26/deputy-shot-2-suspects-hurt-silver-springs-shooting/80985964/" TargetMode="External"/><Relationship Id="rId2109" Type="http://schemas.openxmlformats.org/officeDocument/2006/relationships/hyperlink" Target="http://www.fatalencounters.org/wp-content/uploads/2013/10/Richard-Lance-London.jpg" TargetMode="External"/><Relationship Id="rId2316" Type="http://schemas.openxmlformats.org/officeDocument/2006/relationships/hyperlink" Target="http://www.fatalencounters.org/wp-content/uploads/2013/10/Luis-Michael-Hoff.jpg" TargetMode="External"/><Relationship Id="rId2523" Type="http://schemas.openxmlformats.org/officeDocument/2006/relationships/hyperlink" Target="https://www.bostonglobe.com/metro/2016/11/29/police-officer-shoots-lynnway/xUZfuq5nMXTsPUfL7mWAMI/story.html" TargetMode="External"/><Relationship Id="rId2730" Type="http://schemas.openxmlformats.org/officeDocument/2006/relationships/hyperlink" Target="http://www.wesh.com/news/fatal-crash-under-investigation-in-lake-county-fhp-says/39523620" TargetMode="External"/><Relationship Id="rId5679" Type="http://schemas.openxmlformats.org/officeDocument/2006/relationships/hyperlink" Target="https://www.nbclosangeles.com/news/local/Man-Suspected-of-Burying-Bodies-in-Desert-Dies-in-Shootout-500108401.html" TargetMode="External"/><Relationship Id="rId5886" Type="http://schemas.openxmlformats.org/officeDocument/2006/relationships/hyperlink" Target="https://www.fatalencounters.org/wp-content/uploads/2018/12/Theresa-KayStrawn.jpg" TargetMode="External"/><Relationship Id="rId702" Type="http://schemas.openxmlformats.org/officeDocument/2006/relationships/hyperlink" Target="http://journalstar.com/news/local/911/one-dead-five-in-custody-after-officer-involved-shooting/article_e4cfd9fb-e157-53ad-a637-cfa8b1b1468f.html" TargetMode="External"/><Relationship Id="rId1125" Type="http://schemas.openxmlformats.org/officeDocument/2006/relationships/hyperlink" Target="http://www.killedbypolice.net/victims/150988.jpg" TargetMode="External"/><Relationship Id="rId1332" Type="http://schemas.openxmlformats.org/officeDocument/2006/relationships/hyperlink" Target="http://www.fatalencounters.org/wp-content/uploads/2013/10/Corcino.png" TargetMode="External"/><Relationship Id="rId4488" Type="http://schemas.openxmlformats.org/officeDocument/2006/relationships/hyperlink" Target="http://www.fatalencounters.org/wp-content/uploads/2018/02/Tierre-Guthrie.jpg" TargetMode="External"/><Relationship Id="rId4695" Type="http://schemas.openxmlformats.org/officeDocument/2006/relationships/hyperlink" Target="http://www.fatalencounters.org/wp-content/uploads/2018/04/Gerald-Johns.jpg" TargetMode="External"/><Relationship Id="rId5539" Type="http://schemas.openxmlformats.org/officeDocument/2006/relationships/hyperlink" Target="https://www.kare11.com/article/news/family-identifies-man-killed-by-police-in-hastings/89-600189911" TargetMode="External"/><Relationship Id="rId3297" Type="http://schemas.openxmlformats.org/officeDocument/2006/relationships/hyperlink" Target="http://www.hawaiinewsnow.com/story/34538443/hnl-airport-incident-leaves-one-man-dead" TargetMode="External"/><Relationship Id="rId4348" Type="http://schemas.openxmlformats.org/officeDocument/2006/relationships/hyperlink" Target="http://wjhl.com/2018/01/08/sheriff-one-man-dead-in-hawkins-co-officer-involved-shooting/" TargetMode="External"/><Relationship Id="rId57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3157" Type="http://schemas.openxmlformats.org/officeDocument/2006/relationships/hyperlink" Target="http://kron4.com/2017/05/29/man-killed-in-officer-involved-shooting-in-vacaville/" TargetMode="External"/><Relationship Id="rId4555" Type="http://schemas.openxmlformats.org/officeDocument/2006/relationships/hyperlink" Target="http://www.fatalencounters.org/wp-content/uploads/2018/03/Aaron-Fike.jpg" TargetMode="External"/><Relationship Id="rId4762" Type="http://schemas.openxmlformats.org/officeDocument/2006/relationships/hyperlink" Target="http://www.koin.com/news/crime/suspect-dead-in-officer-involved-shooting-in-se-portland/1106839697" TargetMode="External"/><Relationship Id="rId5606" Type="http://schemas.openxmlformats.org/officeDocument/2006/relationships/hyperlink" Target="https://www.fatalencounters.org/wp-content/uploads/2018/10/JonathonTubby.jpg" TargetMode="External"/><Relationship Id="rId5813" Type="http://schemas.openxmlformats.org/officeDocument/2006/relationships/hyperlink" Target="https://www.themonitor.com/2018/12/09/developments-officer-involved-shooting-san-benito/" TargetMode="External"/><Relationship Id="rId285" Type="http://schemas.openxmlformats.org/officeDocument/2006/relationships/hyperlink" Target="http://www.ksat.com/content/pns/ksat/news/2015/04/10/man-shot--killed-by-police-id-d.html" TargetMode="External"/><Relationship Id="rId3364" Type="http://schemas.openxmlformats.org/officeDocument/2006/relationships/hyperlink" Target="http://www.13wmaz.com/news/local/gbi-investigating-officer-involved-shooting-in-bonaire/453969732" TargetMode="External"/><Relationship Id="rId3571" Type="http://schemas.openxmlformats.org/officeDocument/2006/relationships/hyperlink" Target="http://www.fatalencounters.org/wp-content/uploads/2013/10/Daniel-Thomas-Reid.jpg" TargetMode="External"/><Relationship Id="rId4208" Type="http://schemas.openxmlformats.org/officeDocument/2006/relationships/hyperlink" Target="http://www.fatalencounters.org/wp-content/uploads/2013/10/Kyle-Anthony-Mihecoby.jpg" TargetMode="External"/><Relationship Id="rId4415" Type="http://schemas.openxmlformats.org/officeDocument/2006/relationships/hyperlink" Target="https://www.eastidahonews.com/2018/01/ifpd-holding-news-conference-regarding-officer-involved-shooting/" TargetMode="External"/><Relationship Id="rId4622" Type="http://schemas.openxmlformats.org/officeDocument/2006/relationships/hyperlink" Target="http://www.kob.com/new-mexico-news/shooting-suspect-andy-lucero-shot-killed-by-police/4822517/" TargetMode="External"/><Relationship Id="rId492" Type="http://schemas.openxmlformats.org/officeDocument/2006/relationships/hyperlink" Target="http://www.wtok.com/news/headlines/Update-on-Emmanuel-Wooten-Search-256704901.html" TargetMode="External"/><Relationship Id="rId2173" Type="http://schemas.openxmlformats.org/officeDocument/2006/relationships/hyperlink" Target="http://www.fatalencounters.org/wp-content/uploads/2013/10/Francisco-Villarreal.jpg" TargetMode="External"/><Relationship Id="rId2380" Type="http://schemas.openxmlformats.org/officeDocument/2006/relationships/hyperlink" Target="http://www.fatalencounters.org/wp-content/uploads/2013/10/Kyle-W.-Killough.jpg" TargetMode="External"/><Relationship Id="rId3017" Type="http://schemas.openxmlformats.org/officeDocument/2006/relationships/hyperlink" Target="http://www.thedenverchannel.com/news/local-news/police-man-with-gun-dead-after-being-shot-by-officers-in-commerce-city" TargetMode="External"/><Relationship Id="rId3224" Type="http://schemas.openxmlformats.org/officeDocument/2006/relationships/hyperlink" Target="http://www.heraldnet.com/news/man-dies-after-lake-stevens-officer-involved-shooting/" TargetMode="External"/><Relationship Id="rId3431" Type="http://schemas.openxmlformats.org/officeDocument/2006/relationships/hyperlink" Target="http://losangeles.cbslocal.com/2017/04/10/ontario-deadly-officer-involved-shooting/" TargetMode="External"/><Relationship Id="rId145" Type="http://schemas.openxmlformats.org/officeDocument/2006/relationships/hyperlink" Target="http://www.desmoinesregister.com/story/news/crime-and-courts/2015/06/10/fatal-shooting-officer-involved-merle-hay-urbandale/28779873/" TargetMode="External"/><Relationship Id="rId352" Type="http://schemas.openxmlformats.org/officeDocument/2006/relationships/hyperlink" Target="http://www.everythinglubbock.com/media/lib/197/b/e/9/be97488a-220f-42d4-a656-82afae53b037/Story.jpg" TargetMode="External"/><Relationship Id="rId2033" Type="http://schemas.openxmlformats.org/officeDocument/2006/relationships/hyperlink" Target="http://www.fatalencounters.org/wp-content/uploads/2013/10/Bobby-Rex-Horne.png" TargetMode="External"/><Relationship Id="rId2240" Type="http://schemas.openxmlformats.org/officeDocument/2006/relationships/hyperlink" Target="http://www.toledoblade.com/Police-Fire/2016/09/01/Police-investigate-early-morning-incident-in-Sylvania-Township.html" TargetMode="External"/><Relationship Id="rId5189" Type="http://schemas.openxmlformats.org/officeDocument/2006/relationships/hyperlink" Target="https://www.fatalencounters.org/wp-content/uploads/2018/07/Juan-Luna.jpeg" TargetMode="External"/><Relationship Id="rId5396" Type="http://schemas.openxmlformats.org/officeDocument/2006/relationships/hyperlink" Target="http://www.richmondregister.com/news/second-update-victim-identified-in-monday-s-shooting/article_bfa59e3e-aa47-11e8-8c6a-c39f325d196a.html" TargetMode="External"/><Relationship Id="rId212" Type="http://schemas.openxmlformats.org/officeDocument/2006/relationships/hyperlink" Target="http://www.ocregister.com/articles/santa-661469-involved-margarita.html" TargetMode="External"/><Relationship Id="rId1799" Type="http://schemas.openxmlformats.org/officeDocument/2006/relationships/hyperlink" Target="http://www.fatalencounters.org/wp-content/uploads/2013/10/Wilson.png" TargetMode="External"/><Relationship Id="rId2100" Type="http://schemas.openxmlformats.org/officeDocument/2006/relationships/hyperlink" Target="http://www.fredericksburg.com/townnews/police/man-shot-and-killed-by-stafford-deputies/article_920e30fa-bfb6-59c9-b499-606df45e998c.html" TargetMode="External"/><Relationship Id="rId5049" Type="http://schemas.openxmlformats.org/officeDocument/2006/relationships/hyperlink" Target="http://fox4kc.com/2018/06/15/police-identify-woman-shot-killed-while-armed-with-a-sword-during-northland-standoff/" TargetMode="External"/><Relationship Id="rId5256" Type="http://schemas.openxmlformats.org/officeDocument/2006/relationships/hyperlink" Target="http://www.kitv.com/story/38741649/police-shootout-in-nanakuli-suspect-dead-officer-injured" TargetMode="External"/><Relationship Id="rId5463" Type="http://schemas.openxmlformats.org/officeDocument/2006/relationships/hyperlink" Target="https://www.dailyherald.com/news/20180917/man-killed-by-police-in-vernon-hills-identified" TargetMode="External"/><Relationship Id="rId5670" Type="http://schemas.openxmlformats.org/officeDocument/2006/relationships/hyperlink" Target="https://wjla.com/news/local/officers-identified-glen-burnie-shooting-suspect-dead?fbclid=IwAR3KrzHTjsgj2gXX_4tljkR-UiIVJrYeeYEGYwdgovh7gVB5NMEGxcO6DFI" TargetMode="External"/><Relationship Id="rId4065" Type="http://schemas.openxmlformats.org/officeDocument/2006/relationships/hyperlink" Target="http://www.fatalencounters.org/wp-content/uploads/2013/10/Jason-Ike-Pero.png" TargetMode="External"/><Relationship Id="rId4272" Type="http://schemas.openxmlformats.org/officeDocument/2006/relationships/hyperlink" Target="http://www.wibc.com/news/local-news/carjacking-suspect-shot-killed-lawrence-police" TargetMode="External"/><Relationship Id="rId5116" Type="http://schemas.openxmlformats.org/officeDocument/2006/relationships/hyperlink" Target="https://www.fatalencounters.org/wp-content/uploads/2018/07/Johnny-Edward-Hall-Jr-1.jpg" TargetMode="External"/><Relationship Id="rId5323" Type="http://schemas.openxmlformats.org/officeDocument/2006/relationships/hyperlink" Target="https://www.fatalencounters.org/wp-content/uploads/2018/08/Leu-Freycinet.jpeg" TargetMode="External"/><Relationship Id="rId1659" Type="http://schemas.openxmlformats.org/officeDocument/2006/relationships/hyperlink" Target="http://www.baynews9.com/content/news/baynews9/news/article.html/content/news/articles/bn9/2016/3/27/new_information_in_o.html" TargetMode="External"/><Relationship Id="rId1866" Type="http://schemas.openxmlformats.org/officeDocument/2006/relationships/hyperlink" Target="http://www.yumasun.com/news/border-agent-shoots-kills-illegal-entrant-who-was-attacking-him/article_b115c42a-2f33-11e6-97ba-2f90c328452a.html" TargetMode="External"/><Relationship Id="rId2917" Type="http://schemas.openxmlformats.org/officeDocument/2006/relationships/hyperlink" Target="http://www.fatalencounters.org/wp-content/uploads/2013/10/Burgon-Sealy-Jr..jpg" TargetMode="External"/><Relationship Id="rId3081" Type="http://schemas.openxmlformats.org/officeDocument/2006/relationships/hyperlink" Target="http://www.sandiegouniontribune.com/news/public-safety/sd-me-lemon-grove-ois-20170824-story.html" TargetMode="External"/><Relationship Id="rId4132" Type="http://schemas.openxmlformats.org/officeDocument/2006/relationships/hyperlink" Target="http://www.wlox.com/story/36893000/new-details-on-officer-involved-shooting-in-harrison-co" TargetMode="External"/><Relationship Id="rId5530" Type="http://schemas.openxmlformats.org/officeDocument/2006/relationships/hyperlink" Target="https://abc13.com/police-kill-alleged-kidnapper-who-shot-ex-at-least-5-times-/4358196/" TargetMode="External"/><Relationship Id="rId1519" Type="http://schemas.openxmlformats.org/officeDocument/2006/relationships/hyperlink" Target="http://image.syracuse.com/home/syr-media/width620/img/crime_impact/photo/19745551-mmmain.jpg" TargetMode="External"/><Relationship Id="rId1726" Type="http://schemas.openxmlformats.org/officeDocument/2006/relationships/hyperlink" Target="http://image.nola.com/home/nola-media/width620/img/crime_impact/photo/20281679-mmmain.jpg" TargetMode="External"/><Relationship Id="rId1933" Type="http://schemas.openxmlformats.org/officeDocument/2006/relationships/hyperlink" Target="http://www.fatalencounters.org/wp-content/uploads/2013/10/Reado.jpg" TargetMode="External"/><Relationship Id="rId18" Type="http://schemas.openxmlformats.org/officeDocument/2006/relationships/hyperlink" Target="http://www.kltv.com/story/29931923/man-shot-by-longview-officer-dies" TargetMode="External"/><Relationship Id="rId3898" Type="http://schemas.openxmlformats.org/officeDocument/2006/relationships/hyperlink" Target="http://www.nbcdfw.com/news/local/Officer-Involved-Shooting-Outside-Irving-Hotel-Police-412747883.html" TargetMode="External"/><Relationship Id="rId4949" Type="http://schemas.openxmlformats.org/officeDocument/2006/relationships/hyperlink" Target="http://www.arkansasonline.com/news/2018/may/21/state-police-driver-who-struck-patrol-cars-dies-af/" TargetMode="External"/><Relationship Id="rId3758" Type="http://schemas.openxmlformats.org/officeDocument/2006/relationships/hyperlink" Target="http://www.azcentral.com/story/news/local/southwest-valley/2017/04/12/police-scene-officer-involved-shooting-avondale/100402584/" TargetMode="External"/><Relationship Id="rId3965" Type="http://schemas.openxmlformats.org/officeDocument/2006/relationships/hyperlink" Target="http://www.al.com/news/index.ssf/2017/10/birmingham_police_on_scene_of.html" TargetMode="External"/><Relationship Id="rId4809" Type="http://schemas.openxmlformats.org/officeDocument/2006/relationships/hyperlink" Target="https://www.azcentral.com/story/news/local/phoenix-breaking/2018/04/14/phoneix-officer-involved-shooting-after-pursuit-arizona-chase/517110002/" TargetMode="External"/><Relationship Id="rId679" Type="http://schemas.openxmlformats.org/officeDocument/2006/relationships/hyperlink" Target="http://www.killedbypolice.net/victims/151030.jpg" TargetMode="External"/><Relationship Id="rId886" Type="http://schemas.openxmlformats.org/officeDocument/2006/relationships/hyperlink" Target="http://www.sgvtribune.com/general-news/20150910/second-victim-in-el-monte-attack-dies-after-being-set-on-fire" TargetMode="External"/><Relationship Id="rId2567" Type="http://schemas.openxmlformats.org/officeDocument/2006/relationships/hyperlink" Target="http://www.fatalencounters.org/wp-content/uploads/2013/10/stephen-joshua-whitney.jpeg" TargetMode="External"/><Relationship Id="rId2774" Type="http://schemas.openxmlformats.org/officeDocument/2006/relationships/hyperlink" Target="http://www.newschannel10.com/story/34418064/officer-involved-shooting-in-panhandle-1-suspect-dead" TargetMode="External"/><Relationship Id="rId3618" Type="http://schemas.openxmlformats.org/officeDocument/2006/relationships/hyperlink" Target="http://www.fatalencounters.org/wp-content/uploads/2013/10/NicholasJohnston.jpg" TargetMode="External"/><Relationship Id="rId5180" Type="http://schemas.openxmlformats.org/officeDocument/2006/relationships/hyperlink" Target="https://www.reviewjournal.com/crime/homicides/officers-involved-in-fatal-shooting-of-homicide-suspect-idd/"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yliefh.com/printguestbook.php?id=2166&amp;rid=15392" TargetMode="External"/><Relationship Id="rId746" Type="http://schemas.openxmlformats.org/officeDocument/2006/relationships/hyperlink" Target="http://www.kmov.com/story/30452751/police-open-fire-on-suspect-charging-at-them-with-weapon" TargetMode="External"/><Relationship Id="rId1169" Type="http://schemas.openxmlformats.org/officeDocument/2006/relationships/hyperlink" Target="http://newsok.com/article/5461273" TargetMode="External"/><Relationship Id="rId1376" Type="http://schemas.openxmlformats.org/officeDocument/2006/relationships/hyperlink" Target="http://fox13now.com/2016/01/17/officer-suspect-shot-in-officer-involved-shooting-in-holladay/" TargetMode="External"/><Relationship Id="rId1583" Type="http://schemas.openxmlformats.org/officeDocument/2006/relationships/hyperlink" Target="http://www.nbc12.com/story/31818572/police-virginia-man-killed-after-he-fired-at-officers" TargetMode="External"/><Relationship Id="rId2427" Type="http://schemas.openxmlformats.org/officeDocument/2006/relationships/hyperlink" Target="http://www.bdtonline.com/news/man-shot-in-mcdowell-threatened-troopers-with-hammer/article_65c1756c-a50f-11e6-8303-cf97a3e7c2d1.html" TargetMode="External"/><Relationship Id="rId2981" Type="http://schemas.openxmlformats.org/officeDocument/2006/relationships/hyperlink" Target="http://wjla.com/news/local/police-at-least-one-officer-shot-in-northeast-dc" TargetMode="External"/><Relationship Id="rId3825" Type="http://schemas.openxmlformats.org/officeDocument/2006/relationships/hyperlink" Target="http://www.wbtv.com/story/34698301/man-dead-in-officer-involved-shooting-in-north-charlotte" TargetMode="External"/><Relationship Id="rId5040" Type="http://schemas.openxmlformats.org/officeDocument/2006/relationships/hyperlink" Target="https://kdvr.com/2018/06/18/police-identify-suspect-who-died-officer-wounded-in-officer-involved-shooting-on-colfax/" TargetMode="External"/><Relationship Id="rId953" Type="http://schemas.openxmlformats.org/officeDocument/2006/relationships/hyperlink" Target="http://wjtv.com/2015/10/13/suspect-identified-in-brookhaven-standoff-2-officers-injured/" TargetMode="External"/><Relationship Id="rId1029" Type="http://schemas.openxmlformats.org/officeDocument/2006/relationships/hyperlink" Target="http://www.gannett-cdn.com/-mm-/8334042135d7f679c06190b7cdf533ced74a407e/c=15-0-465-600&amp;r=537&amp;c=0-0-534-712/local/-/media/2015/06/24/WVEC/WVEC/635707581920059394-DamienAlexanderHarrell.jpg" TargetMode="External"/><Relationship Id="rId1236" Type="http://schemas.openxmlformats.org/officeDocument/2006/relationships/hyperlink" Target="http://www.miamiherald.com/news/local/crime/article36802032.html" TargetMode="External"/><Relationship Id="rId1790" Type="http://schemas.openxmlformats.org/officeDocument/2006/relationships/hyperlink" Target="http://www.12news.com/news/local/valley/phoenix-police-identify-man-who-died-after-fighting-with-firefighters-and-officers-/212139643" TargetMode="External"/><Relationship Id="rId2634" Type="http://schemas.openxmlformats.org/officeDocument/2006/relationships/hyperlink" Target="http://www.oregonlive.com/pacific-northwest-news/index.ssf/2015/11/klamath_county_officials_ident.html" TargetMode="External"/><Relationship Id="rId2841" Type="http://schemas.openxmlformats.org/officeDocument/2006/relationships/hyperlink" Target="http://www.fatalencounters.org/wp-content/uploads/2013/10/AlexanderBonds.jpg" TargetMode="External"/><Relationship Id="rId82" Type="http://schemas.openxmlformats.org/officeDocument/2006/relationships/hyperlink" Target="https://media.licdn.com/media/p/3/000/0d2/16d/29b38bd.jpg" TargetMode="External"/><Relationship Id="rId606" Type="http://schemas.openxmlformats.org/officeDocument/2006/relationships/hyperlink" Target="http://www.baynews9.com/content/news/baynews9/news/article.html/content/news/articles/bn9/2013/1/10/with_deputy_in_fight.html" TargetMode="External"/><Relationship Id="rId813" Type="http://schemas.openxmlformats.org/officeDocument/2006/relationships/hyperlink" Target="http://missoulian.com/news/local/mineral-county-releases-names-of-deputy-victim-in-fatal-shooting/article_b5fd7dbd-f901-5fba-b7d9-5260acaac37c.html" TargetMode="External"/><Relationship Id="rId1443" Type="http://schemas.openxmlformats.org/officeDocument/2006/relationships/hyperlink" Target="http://www.latimes.com/local/lanow/la-me-ln-deputy-shooting-20160214-story.html" TargetMode="External"/><Relationship Id="rId1650" Type="http://schemas.openxmlformats.org/officeDocument/2006/relationships/hyperlink" Target="http://www.fatalencounters.org/wp-content/uploads/2013/10/Thurman.png" TargetMode="External"/><Relationship Id="rId2701" Type="http://schemas.openxmlformats.org/officeDocument/2006/relationships/hyperlink" Target="http://www.fatalencounters.org/wp-content/uploads/2013/10/Gary-Don-Lafon.jpg" TargetMode="External"/><Relationship Id="rId4599" Type="http://schemas.openxmlformats.org/officeDocument/2006/relationships/hyperlink" Target="https://www.sfgate.com/bayarea/article/SF-police-shoot-kill-armed-robbery-suspect-12734742.php" TargetMode="External"/><Relationship Id="rId5857" Type="http://schemas.openxmlformats.org/officeDocument/2006/relationships/hyperlink" Target="https://www.fatalencounters.org/wp-content/uploads/2018/12/Edgar-Espinoza.jpg" TargetMode="External"/><Relationship Id="rId1303" Type="http://schemas.openxmlformats.org/officeDocument/2006/relationships/hyperlink" Target="http://www.fatalencounters.org/wp-content/uploads/2013/10/JohnWesleySmith.jpg" TargetMode="External"/><Relationship Id="rId1510" Type="http://schemas.openxmlformats.org/officeDocument/2006/relationships/hyperlink" Target="https://pbs.twimg.com/media/CX-OJ25UAAA_jR8.jpg" TargetMode="External"/><Relationship Id="rId4459" Type="http://schemas.openxmlformats.org/officeDocument/2006/relationships/hyperlink" Target="https://www.courier-journal.com/story/news/crime/2018/02/01/metrosafe-reports-officer-has-been-shot-buechel-neighborhood/1087454001/" TargetMode="External"/><Relationship Id="rId4666" Type="http://schemas.openxmlformats.org/officeDocument/2006/relationships/hyperlink" Target="http://www.theledger.com/news/20180321/polk-county-sheriffs-office-deputies-shoot-kill-man-with-history-of-mental-troubles" TargetMode="External"/><Relationship Id="rId4873" Type="http://schemas.openxmlformats.org/officeDocument/2006/relationships/hyperlink" Target="http://www.ledger-enquirer.com/news/local/crime/article210432304.html" TargetMode="External"/><Relationship Id="rId5717" Type="http://schemas.openxmlformats.org/officeDocument/2006/relationships/hyperlink" Target="https://www.fatalencounters.org/wp-content/uploads/2018/11/Jack-Darrel-Fields-Jr.jpg" TargetMode="External"/><Relationship Id="rId5924" Type="http://schemas.openxmlformats.org/officeDocument/2006/relationships/hyperlink" Target="https://www.fatalencounters.org/wp-content/uploads/2019/01/JesusRamos.jpg" TargetMode="External"/><Relationship Id="rId3268" Type="http://schemas.openxmlformats.org/officeDocument/2006/relationships/hyperlink" Target="https://www.abqjournal.com/923172/albuquerque-police-shoot-kill-armed-robbery-suspect.html" TargetMode="External"/><Relationship Id="rId3475" Type="http://schemas.openxmlformats.org/officeDocument/2006/relationships/hyperlink" Target="http://www.latimes.com/local/lanow/la-me-ln-ronald-reagan-building-20170906-story.html" TargetMode="External"/><Relationship Id="rId3682" Type="http://schemas.openxmlformats.org/officeDocument/2006/relationships/hyperlink" Target="http://www.nbcbayarea.com/news/local/One-Dead-After-Officer-Involved-Shooting-in-South-San-Francisco-424055604.html" TargetMode="External"/><Relationship Id="rId4319" Type="http://schemas.openxmlformats.org/officeDocument/2006/relationships/hyperlink" Target="http://www.fatalencounters.org/wp-content/uploads/2018/01/Andy-Vo.jpg" TargetMode="External"/><Relationship Id="rId4526" Type="http://schemas.openxmlformats.org/officeDocument/2006/relationships/hyperlink" Target="http://www.fatalencounters.org/wp-content/uploads/2018/02/Nathaniel-Montoya.jpg" TargetMode="External"/><Relationship Id="rId4733" Type="http://schemas.openxmlformats.org/officeDocument/2006/relationships/hyperlink" Target="http://www.fatalencounters.org/wp-content/uploads/2018/04/JefferyParker.jpg" TargetMode="External"/><Relationship Id="rId4940" Type="http://schemas.openxmlformats.org/officeDocument/2006/relationships/hyperlink" Target="https://www.detroitnews.com/story/news/local/wayne-county/2018/05/18/armed-man-fatally-shot-livonia-police/35097887/" TargetMode="External"/><Relationship Id="rId189" Type="http://schemas.openxmlformats.org/officeDocument/2006/relationships/hyperlink" Target="http://www.nbcdfw.com/news/local/9-Year-Old-Child-Reported-Missing-in-Benbrook-304947651.html" TargetMode="External"/><Relationship Id="rId396" Type="http://schemas.openxmlformats.org/officeDocument/2006/relationships/hyperlink" Target="http://www.miamiherald.com/news/state/florida/mqonpy/picture2628797/ALTERNATES/FREE_960/latandraellington" TargetMode="External"/><Relationship Id="rId2077" Type="http://schemas.openxmlformats.org/officeDocument/2006/relationships/hyperlink" Target="http://www.tennessean.com/story/news/crime/2016/07/27/armed-suspect-shot-killed-franklin-county-deputy/87643642/" TargetMode="External"/><Relationship Id="rId2284" Type="http://schemas.openxmlformats.org/officeDocument/2006/relationships/hyperlink" Target="http://abc7.com/news/1-killed-following-officer-involved-shooting-in-south-la/1536579/" TargetMode="External"/><Relationship Id="rId2491" Type="http://schemas.openxmlformats.org/officeDocument/2006/relationships/hyperlink" Target="http://www.northjersey.com/story/news/crime/2016/11/22/authorities-responding-newark-shooting/94304716/" TargetMode="External"/><Relationship Id="rId3128" Type="http://schemas.openxmlformats.org/officeDocument/2006/relationships/hyperlink" Target="http://www.azcentral.com/story/news/local/phoenix/2017/06/24/phoenix-police-involved-shooting/425907001/" TargetMode="External"/><Relationship Id="rId3335" Type="http://schemas.openxmlformats.org/officeDocument/2006/relationships/hyperlink" Target="http://www.nbclosangeles.com/news/local/Corona-Police-Fatal-Shooting-437344763.html" TargetMode="External"/><Relationship Id="rId3542" Type="http://schemas.openxmlformats.org/officeDocument/2006/relationships/hyperlink" Target="http://www.sbsun.com/general-news/20170727/barricaded-suspect-shot-by-deputies-in-grand-terrace-neighbors-evacuated" TargetMode="External"/><Relationship Id="rId256" Type="http://schemas.openxmlformats.org/officeDocument/2006/relationships/hyperlink" Target="http://www.newson6.com/story/28881786/choctaw-county-law-enforcement-officers-shot-serving-warrant" TargetMode="External"/><Relationship Id="rId463" Type="http://schemas.openxmlformats.org/officeDocument/2006/relationships/hyperlink" Target="http://www.mlive.com/news/flint/index.ssf/2013/10/prosecutor_says_michigan_state.html" TargetMode="External"/><Relationship Id="rId670" Type="http://schemas.openxmlformats.org/officeDocument/2006/relationships/hyperlink" Target="http://www.killedbypolice.net/victims/151062.jpg" TargetMode="External"/><Relationship Id="rId1093" Type="http://schemas.openxmlformats.org/officeDocument/2006/relationships/hyperlink" Target="http://www.chicagotribune.com/news/local/breaking/chi-man-fatally-shot-by-police-in-south-shore-20150417-story.html" TargetMode="External"/><Relationship Id="rId2144" Type="http://schemas.openxmlformats.org/officeDocument/2006/relationships/hyperlink" Target="http://www.wtvq.com/2016/08/14/father-harlan-co-man-shot-fire-investigator-reacts-sons-death/" TargetMode="External"/><Relationship Id="rId2351" Type="http://schemas.openxmlformats.org/officeDocument/2006/relationships/hyperlink" Target="http://www.fatalencounters.org/wp-content/uploads/2013/10/Salvador-Reyes-Sanchez.jpg" TargetMode="External"/><Relationship Id="rId3402" Type="http://schemas.openxmlformats.org/officeDocument/2006/relationships/hyperlink" Target="http://www.kmov.com/story/35395160/woman-shot-killed-in-holly-hills-neighborhood" TargetMode="External"/><Relationship Id="rId4800" Type="http://schemas.openxmlformats.org/officeDocument/2006/relationships/hyperlink" Target="http://www.wtae.com/article/suspect-killed-in-trooper-involved-shooting-in-washington-county/19764256" TargetMode="External"/><Relationship Id="rId116" Type="http://schemas.openxmlformats.org/officeDocument/2006/relationships/hyperlink" Target="http://d3trabu2dfbdfb.cloudfront.net/4/6/4658528_300x300.jpeg" TargetMode="External"/><Relationship Id="rId323" Type="http://schemas.openxmlformats.org/officeDocument/2006/relationships/hyperlink" Target="http://www.local10.com/news/1-dead-in-new-years-eve-policeinvolved-shooting-in-miami/30477214" TargetMode="External"/><Relationship Id="rId530" Type="http://schemas.openxmlformats.org/officeDocument/2006/relationships/hyperlink" Target="http://www.delmarvanow.com/article/20140205/NEWS/302050037" TargetMode="External"/><Relationship Id="rId1160" Type="http://schemas.openxmlformats.org/officeDocument/2006/relationships/hyperlink" Target="https://www.washingtonpost.com/local/public-safety/dc-police-investigate-death-of-man-found-unconscious-and-in-handcuffs/2015/11/04/205105a8-8317-11e5-9afb-0c971f713d0c_story.html" TargetMode="External"/><Relationship Id="rId2004" Type="http://schemas.openxmlformats.org/officeDocument/2006/relationships/hyperlink" Target="http://www.clarionledger.com/story/news/local/2016/07/07/report-more-details-released-standoff-suspect/86800686/" TargetMode="External"/><Relationship Id="rId2211" Type="http://schemas.openxmlformats.org/officeDocument/2006/relationships/hyperlink" Target="http://www.ocregister.com/articles/huntington-728470-beach-officer.html" TargetMode="External"/><Relationship Id="rId5367" Type="http://schemas.openxmlformats.org/officeDocument/2006/relationships/hyperlink" Target="https://www.fatalencounters.org/wp-content/uploads/2018/08/Douglas-Heath.jpg" TargetMode="External"/><Relationship Id="rId4176" Type="http://schemas.openxmlformats.org/officeDocument/2006/relationships/hyperlink" Target="http://www.ktxs.com/news/man-dies-in-hamlin-police-custody-texas-rangers-investigating/667313330" TargetMode="External"/><Relationship Id="rId5574" Type="http://schemas.openxmlformats.org/officeDocument/2006/relationships/hyperlink" Target="https://www.ksl.com/article/46405342/police-identify-man-killed-in-west-jordan-officer-involved-shooting" TargetMode="External"/><Relationship Id="rId5781" Type="http://schemas.openxmlformats.org/officeDocument/2006/relationships/hyperlink" Target="https://www.usnews.com/news/best-states/california/articles/2018-11-30/3-dead-8-injured-after-fleeing-truck-rollover-in-california" TargetMode="External"/><Relationship Id="rId1020" Type="http://schemas.openxmlformats.org/officeDocument/2006/relationships/hyperlink" Target="http://www.pressofatlanticcity.com/eedition/news/grand-jury-may-decide-fate-of-cop/article_d75e1ab1-8f1e-5086-b543-3243f95fc088.html" TargetMode="External"/><Relationship Id="rId1977" Type="http://schemas.openxmlformats.org/officeDocument/2006/relationships/hyperlink" Target="http://fox6now.com/2016/07/01/one-woman-taken-to-hospital-following-officer-involved-critical-incident-in-village-of-jackson/" TargetMode="External"/><Relationship Id="rId4383" Type="http://schemas.openxmlformats.org/officeDocument/2006/relationships/hyperlink" Target="http://www.newson6.com/story/37295725/bartlesville-woman-72-dies-in-officer-involved-shooting" TargetMode="External"/><Relationship Id="rId4590" Type="http://schemas.openxmlformats.org/officeDocument/2006/relationships/hyperlink" Target="http://weartv.com/news/local/baldwin-county-sheriffs-deputies-investigating-shootout" TargetMode="External"/><Relationship Id="rId5227" Type="http://schemas.openxmlformats.org/officeDocument/2006/relationships/hyperlink" Target="http://abc7.com/silver-lake-trader-joes-suspect-idd-booked-for-murder/3804545/" TargetMode="External"/><Relationship Id="rId5434" Type="http://schemas.openxmlformats.org/officeDocument/2006/relationships/hyperlink" Target="https://www.cincinnati.com/story/news/2018/09/07/cincinnati-shooting-victim-after-surgery-manager-now-recovering/1226031002/" TargetMode="External"/><Relationship Id="rId5641" Type="http://schemas.openxmlformats.org/officeDocument/2006/relationships/hyperlink" Target="https://www.fatalencounters.org/wp-content/uploads/2018/10/IdaStiles.png" TargetMode="External"/><Relationship Id="rId1837" Type="http://schemas.openxmlformats.org/officeDocument/2006/relationships/hyperlink" Target="http://www.fatalencounters.org/wp-content/uploads/2013/10/Nicholas-Berger.jpg" TargetMode="External"/><Relationship Id="rId3192" Type="http://schemas.openxmlformats.org/officeDocument/2006/relationships/hyperlink" Target="http://www.fatalencounters.org/wp-content/uploads/2013/10/Matthew-Gambaro.png" TargetMode="External"/><Relationship Id="rId4036" Type="http://schemas.openxmlformats.org/officeDocument/2006/relationships/hyperlink" Target="http://www.elpasoproud.com/news/man-dies-after-being-shot-by-police/851222488" TargetMode="External"/><Relationship Id="rId4243" Type="http://schemas.openxmlformats.org/officeDocument/2006/relationships/hyperlink" Target="http://www.fatalencounters.org/wp-content/uploads/2013/10/Frankie-Larry-Anchondo.jpg" TargetMode="External"/><Relationship Id="rId4450" Type="http://schemas.openxmlformats.org/officeDocument/2006/relationships/hyperlink" Target="https://www.twincities.com/2018/01/31/police-fatally-shoot-man-after-southwestern-minnesota-pursuit-confrontation/" TargetMode="External"/><Relationship Id="rId5501" Type="http://schemas.openxmlformats.org/officeDocument/2006/relationships/hyperlink" Target="https://www.fatalencounters.org/wp-content/uploads/2018/10/freddie-whitmore-henderson-nv-photos1.jpg" TargetMode="External"/><Relationship Id="rId3052" Type="http://schemas.openxmlformats.org/officeDocument/2006/relationships/hyperlink" Target="http://www.stltoday.com/news/local/crime-and-courts/man-fatally-shot-by-st-louis-officer-after-pointing-gun/article_5fd638b7-df3f-5298-8587-540a6e3a3952.html" TargetMode="External"/><Relationship Id="rId4103" Type="http://schemas.openxmlformats.org/officeDocument/2006/relationships/hyperlink" Target="http://www.ktuu.com/content/news/1-dead-in-officer-involved-shooting--457946493.html" TargetMode="External"/><Relationship Id="rId4310" Type="http://schemas.openxmlformats.org/officeDocument/2006/relationships/hyperlink" Target="http://www.fatalencounters.org/wp-content/uploads/2018/01/Orestes-Amador-Jr.jpg" TargetMode="External"/><Relationship Id="rId180" Type="http://schemas.openxmlformats.org/officeDocument/2006/relationships/hyperlink" Target="http://www.thelevisalazer.com/news/local-news/11484-louisa-man-dies-after-being-tasered-by-police-during-arrest.html" TargetMode="External"/><Relationship Id="rId1904" Type="http://schemas.openxmlformats.org/officeDocument/2006/relationships/hyperlink" Target="http://www.toledoblade.com/Police-Fire/2016/06/18/Sheriff-says-fatal-shooting-likely-justified.html" TargetMode="External"/><Relationship Id="rId3869" Type="http://schemas.openxmlformats.org/officeDocument/2006/relationships/hyperlink" Target="http://www.fatalencounters.org/wp-content/uploads/2013/10/BrandonLambert.jpg" TargetMode="External"/><Relationship Id="rId5084" Type="http://schemas.openxmlformats.org/officeDocument/2006/relationships/hyperlink" Target="https://www.news4jax.com/news/georgia/camden-county/kingsland/gbi-investigating-shooting-in-kingsland" TargetMode="External"/><Relationship Id="rId5291" Type="http://schemas.openxmlformats.org/officeDocument/2006/relationships/hyperlink" Target="https://www.denverpost.com/2018/08/03/westminster-officer-involved-shooting-suspect-identified/" TargetMode="External"/><Relationship Id="rId997" Type="http://schemas.openxmlformats.org/officeDocument/2006/relationships/hyperlink" Target="http://ksn.com/2015/09/14/inmate-death-reported-at-hutchinson-correctional-facility/" TargetMode="External"/><Relationship Id="rId2678" Type="http://schemas.openxmlformats.org/officeDocument/2006/relationships/hyperlink" Target="http://www.sbsun.com/general-news/20161225/san-bernardino-county-sheriffs-department-investigating-trona-mans-in-custody-death" TargetMode="External"/><Relationship Id="rId2885" Type="http://schemas.openxmlformats.org/officeDocument/2006/relationships/hyperlink" Target="http://www.wbay.com/content/news/One-person-dead-following-officer-involved-shooting-423432414.html" TargetMode="External"/><Relationship Id="rId3729" Type="http://schemas.openxmlformats.org/officeDocument/2006/relationships/hyperlink" Target="http://www.news9.com/story/35292779/osbi-investigating-fatal-officer-involved-shooting-in-mccurtain-county" TargetMode="External"/><Relationship Id="rId3936" Type="http://schemas.openxmlformats.org/officeDocument/2006/relationships/hyperlink" Target="http://www.fatalencounters.org/wp-content/uploads/2013/10/Kevin-Ernest-Tree.png" TargetMode="External"/><Relationship Id="rId5151" Type="http://schemas.openxmlformats.org/officeDocument/2006/relationships/hyperlink" Target="https://www.fatalencounters.org/wp-content/uploads/2018/07/Frank-W.-FrankoDripps-IV.jpg" TargetMode="External"/><Relationship Id="rId857" Type="http://schemas.openxmlformats.org/officeDocument/2006/relationships/hyperlink" Target="http://www.tennessean.com/story/news/local/hendersonville/2015/08/26/hendersonville-police-investigating-incident/32386959/" TargetMode="External"/><Relationship Id="rId1487" Type="http://schemas.openxmlformats.org/officeDocument/2006/relationships/hyperlink" Target="http://www.buffalonews.com/city-region/man-killed-by-police-officer-in-cheektowaga-was-troubled-20160307" TargetMode="External"/><Relationship Id="rId1694" Type="http://schemas.openxmlformats.org/officeDocument/2006/relationships/hyperlink" Target="http://www.fatalencounters.org/wp-content/uploads/2013/10/Blackburn.jpg" TargetMode="External"/><Relationship Id="rId2538" Type="http://schemas.openxmlformats.org/officeDocument/2006/relationships/hyperlink" Target="http://www.fatalencounters.org/wp-content/uploads/2013/10/Derek-Lynn-Scott.jpg" TargetMode="External"/><Relationship Id="rId2745" Type="http://schemas.openxmlformats.org/officeDocument/2006/relationships/hyperlink" Target="http://www.al.com/news/index.ssf/2015/10/georgia_state_trooper_fired_fo.html" TargetMode="External"/><Relationship Id="rId2952" Type="http://schemas.openxmlformats.org/officeDocument/2006/relationships/hyperlink" Target="http://www.detroitnews.com/story/news/local/macomb-county/2017/03/16/us-marshal-involved-warren-shooting/99256676/" TargetMode="External"/><Relationship Id="rId717" Type="http://schemas.openxmlformats.org/officeDocument/2006/relationships/hyperlink" Target="http://www.kolotv.com/home/headlines/Reno-Police-One-Person-Shot-on-Grove-St-352960401.html" TargetMode="External"/><Relationship Id="rId924" Type="http://schemas.openxmlformats.org/officeDocument/2006/relationships/hyperlink" Target="http://gazette.com/fountain-police-officer-who-fatally-shot-teen-is-identified/article/1560162" TargetMode="External"/><Relationship Id="rId1347" Type="http://schemas.openxmlformats.org/officeDocument/2006/relationships/hyperlink" Target="http://wjhl.com/2016/01/05/police-respond-to-report-of-shooting-in-johnson-city/" TargetMode="External"/><Relationship Id="rId1554" Type="http://schemas.openxmlformats.org/officeDocument/2006/relationships/hyperlink" Target="http://www.kvue.com/story/news/local/2016/02/08/police-responding-officer-involved-shooting-northeast-austin/80006352/" TargetMode="External"/><Relationship Id="rId1761" Type="http://schemas.openxmlformats.org/officeDocument/2006/relationships/hyperlink" Target="http://www.news-journalonline.com/article/20160515/NEWS/160519656/101040?Title=UPDATE-Deputy-fatally-shoots-armed-Altamonte-Springs-man-in-West-Volusia" TargetMode="External"/><Relationship Id="rId2605" Type="http://schemas.openxmlformats.org/officeDocument/2006/relationships/hyperlink" Target="http://www.columbian.com/news/2016/dec/18/police-trespassing-suspect-killed-in-ridgefield-area/" TargetMode="External"/><Relationship Id="rId2812" Type="http://schemas.openxmlformats.org/officeDocument/2006/relationships/hyperlink" Target="http://gunmemorial.org/2017/08/04/james-h-lacy" TargetMode="External"/><Relationship Id="rId5011" Type="http://schemas.openxmlformats.org/officeDocument/2006/relationships/hyperlink" Target="https://www.fatalencounters.org/wp-content/uploads/2018/06/Abraham-Noe-Flores.jpg" TargetMode="External"/><Relationship Id="rId53" Type="http://schemas.openxmlformats.org/officeDocument/2006/relationships/hyperlink" Target="http://www.rawstory.com/2015/07/denver-police-shoot-and-kill-a-mentally-ill-native-american-man-holding-a-knife-to-his-own-throat/" TargetMode="External"/><Relationship Id="rId1207"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414" Type="http://schemas.openxmlformats.org/officeDocument/2006/relationships/hyperlink" Target="http://www.kob.com/article/stories/s4035920.shtml" TargetMode="External"/><Relationship Id="rId1621" Type="http://schemas.openxmlformats.org/officeDocument/2006/relationships/hyperlink" Target="http://www.tennessean.com/story/news/local/sumner/gallatin/2016/04/07/gallatin-police-release-graphic-video-officer-shooting-woman-ax/82764688/" TargetMode="External"/><Relationship Id="rId4777" Type="http://schemas.openxmlformats.org/officeDocument/2006/relationships/hyperlink" Target="http://www.fatalencounters.org/wp-content/uploads/2018/04/Grizelda-Hernandez.jpg" TargetMode="External"/><Relationship Id="rId4984" Type="http://schemas.openxmlformats.org/officeDocument/2006/relationships/hyperlink" Target="https://www.fatalencounters.org/wp-content/uploads/2018/06/Zane-Anthony-James.jpg" TargetMode="External"/><Relationship Id="rId5828" Type="http://schemas.openxmlformats.org/officeDocument/2006/relationships/hyperlink" Target="https://www.paloaltoonline.com/news/2018/12/10/palo-alto-teacher-dies-after-officer-involved-shooting" TargetMode="External"/><Relationship Id="rId3379" Type="http://schemas.openxmlformats.org/officeDocument/2006/relationships/hyperlink" Target="http://komonews.com/news/local/person-killed-on-officer-involved-shooting-in-aurbun" TargetMode="External"/><Relationship Id="rId3586" Type="http://schemas.openxmlformats.org/officeDocument/2006/relationships/hyperlink" Target="http://www.keyt.com/news/man-killed-in-grover-beach-officer-involved-shooting/586636266" TargetMode="External"/><Relationship Id="rId3793" Type="http://schemas.openxmlformats.org/officeDocument/2006/relationships/hyperlink" Target="http://www.lex18.com/story/34978955/deadly-officer-involved-shooting-in-owsley-co" TargetMode="External"/><Relationship Id="rId4637" Type="http://schemas.openxmlformats.org/officeDocument/2006/relationships/hyperlink" Target="http://gazette.com/hours-long-standoff-with-colorado-springs-police-ends-with-ambulance-ride/article/1622546" TargetMode="External"/><Relationship Id="rId2188" Type="http://schemas.openxmlformats.org/officeDocument/2006/relationships/hyperlink" Target="http://www.wkow.com/story/32799691/2016/08/19/one-dead-in-new-london-officer-involved-shooting" TargetMode="External"/><Relationship Id="rId2395" Type="http://schemas.openxmlformats.org/officeDocument/2006/relationships/hyperlink" Target="http://www.fatalencounters.org/wp-content/uploads/2013/10/Michael-Dale-Vance-Jr..jpg" TargetMode="External"/><Relationship Id="rId3239" Type="http://schemas.openxmlformats.org/officeDocument/2006/relationships/hyperlink" Target="http://www.cbs7.com/content/news/412052173.html" TargetMode="External"/><Relationship Id="rId3446" Type="http://schemas.openxmlformats.org/officeDocument/2006/relationships/hyperlink" Target="http://www.pe.com/articles/riverside-827068-area-sheriff.html" TargetMode="External"/><Relationship Id="rId4844" Type="http://schemas.openxmlformats.org/officeDocument/2006/relationships/hyperlink" Target="http://www.newschannel10.com/story/38033839/apd-investigating-officer-involved-shooting-on-harmony" TargetMode="External"/><Relationship Id="rId367" Type="http://schemas.openxmlformats.org/officeDocument/2006/relationships/hyperlink" Target="http://newsok.com/officer-involved-shooting-reported-in-northwest-oklahoma-city/article/5372084" TargetMode="External"/><Relationship Id="rId574" Type="http://schemas.openxmlformats.org/officeDocument/2006/relationships/hyperlink" Target="http://blog.gulflive.com/mississippi-press-news/2013/10/gloster_police_offer_reinstate.html" TargetMode="External"/><Relationship Id="rId2048" Type="http://schemas.openxmlformats.org/officeDocument/2006/relationships/hyperlink" Target="http://www.fatalencounters.org/wp-content/uploads/2013/10/James-T.-Stuart.jpg" TargetMode="External"/><Relationship Id="rId2255" Type="http://schemas.openxmlformats.org/officeDocument/2006/relationships/hyperlink" Target="http://www.abc15.com/news/region-phoenix-metro/central-phoenix/phx-pd-involved-in-fatal-shooting-for-second-time-in-12-hours" TargetMode="External"/><Relationship Id="rId3653" Type="http://schemas.openxmlformats.org/officeDocument/2006/relationships/hyperlink" Target="http://www.fatalencounters.org/wp-content/uploads/2013/10/Donald-Marcus-Smith.png" TargetMode="External"/><Relationship Id="rId3860" Type="http://schemas.openxmlformats.org/officeDocument/2006/relationships/hyperlink" Target="http://www.star-telegram.com/news/local/community/arlington/article133582044.html" TargetMode="External"/><Relationship Id="rId4704" Type="http://schemas.openxmlformats.org/officeDocument/2006/relationships/hyperlink" Target="http://www.fatalencounters.org/wp-content/uploads/2018/04/Robert-B.-Shaw.png" TargetMode="External"/><Relationship Id="rId4911" Type="http://schemas.openxmlformats.org/officeDocument/2006/relationships/hyperlink" Target="http://www.fatalencounters.org/wp-content/uploads/2018/05/Jacob-T.-Eldridge.jpg" TargetMode="External"/><Relationship Id="rId227" Type="http://schemas.openxmlformats.org/officeDocument/2006/relationships/hyperlink" Target="http://krqe.com/2015/05/03/suspect-from-deputy-involved-shooting-dies/" TargetMode="External"/><Relationship Id="rId781" Type="http://schemas.openxmlformats.org/officeDocument/2006/relationships/hyperlink" Target="http://www.trbimg.com/img-55d0c66a/turbine/la-ashley-la0030492077-20150816/378/378x213" TargetMode="External"/><Relationship Id="rId2462" Type="http://schemas.openxmlformats.org/officeDocument/2006/relationships/hyperlink" Target="http://www.fatalencounters.org/wp-content/uploads/2013/10/Bruce-Lee-Edward-Johnson.jpg" TargetMode="External"/><Relationship Id="rId3306" Type="http://schemas.openxmlformats.org/officeDocument/2006/relationships/hyperlink" Target="http://www.nbcnewyork.com/news/local/Police-Involved-Shooting-Bronx-NYPD-442944273.html" TargetMode="External"/><Relationship Id="rId3513" Type="http://schemas.openxmlformats.org/officeDocument/2006/relationships/hyperlink" Target="http://www.fatalencounters.org/wp-content/uploads/2013/10/Clarence-Belsar-III.jpg" TargetMode="External"/><Relationship Id="rId3720" Type="http://schemas.openxmlformats.org/officeDocument/2006/relationships/hyperlink" Target="http://www.ajc.com/news/crime--law/update-man-dead-after-firing-police-officer-peachtree-city/5C9K420A9Aj2AG3InajhUO/" TargetMode="External"/><Relationship Id="rId434" Type="http://schemas.openxmlformats.org/officeDocument/2006/relationships/hyperlink" Target="http://www.newsherald.com/news/crime-public-safety/man-shot-during-standoff-dies-1.357594" TargetMode="External"/><Relationship Id="rId641" Type="http://schemas.openxmlformats.org/officeDocument/2006/relationships/hyperlink" Target="http://www.rgj.com/story/news/crime/2015/10/17/police-gardnerville-man-killed-mother-dies-hospital/74121444/" TargetMode="External"/><Relationship Id="rId1064" Type="http://schemas.openxmlformats.org/officeDocument/2006/relationships/hyperlink" Target="http://www.waaytv.com/appnews/huntsville-police-investigate-fatal-officer-involved-shooting/article_ed55e3aa-035d-11e5-86b1-a7abaa619c23.html" TargetMode="External"/><Relationship Id="rId1271" Type="http://schemas.openxmlformats.org/officeDocument/2006/relationships/hyperlink" Target="https://mgtvwkrn.files.wordpress.com/2015/04/brian-acton.jpg?w=640" TargetMode="External"/><Relationship Id="rId2115" Type="http://schemas.openxmlformats.org/officeDocument/2006/relationships/hyperlink" Target="http://wjhl.com/2016/08/05/breaking-hawkins-county-deputies-shoot-kill-suspect-following-pursuit-into-virginia/" TargetMode="External"/><Relationship Id="rId2322" Type="http://schemas.openxmlformats.org/officeDocument/2006/relationships/hyperlink" Target="http://www.fatalencounters.org/wp-content/uploads/2013/10/Devan-Desnoyers.jpg" TargetMode="External"/><Relationship Id="rId5478" Type="http://schemas.openxmlformats.org/officeDocument/2006/relationships/hyperlink" Target="http://www.nydailynews.com/new-york/nyc-crime/ny-metro-police-shoot-person-queens-home-20180917-story.html" TargetMode="External"/><Relationship Id="rId5685" Type="http://schemas.openxmlformats.org/officeDocument/2006/relationships/hyperlink" Target="https://www.fatalencounters.org/wp-content/uploads/2018/11/Travis-Jordan.png" TargetMode="External"/><Relationship Id="rId5892" Type="http://schemas.openxmlformats.org/officeDocument/2006/relationships/hyperlink" Target="https://abc7.com/chase-leads-to-fatal-officer-involved-shooting-in-lake-elsinore/4939109/" TargetMode="External"/><Relationship Id="rId501" Type="http://schemas.openxmlformats.org/officeDocument/2006/relationships/hyperlink" Target="http://www.washingtonpost.com/local/crime/man-killed-in-police-shooting-in-prince-georges-county/2014/04/05/114eb076-bcc3-11e3-b195-dd0c1174052c_allComments.html?ctab=all" TargetMode="External"/><Relationship Id="rId1131" Type="http://schemas.openxmlformats.org/officeDocument/2006/relationships/hyperlink" Target="http://www.killedbypolice.net/victims/150969.jpg" TargetMode="External"/><Relationship Id="rId4287" Type="http://schemas.openxmlformats.org/officeDocument/2006/relationships/hyperlink" Target="http://wsbt.com/news/local/breaking-suspect-fatally-shot-by-officer-following-elkhart-bank-robbery" TargetMode="External"/><Relationship Id="rId4494" Type="http://schemas.openxmlformats.org/officeDocument/2006/relationships/hyperlink" Target="https://kdminer.com/news/2018/feb/12/man-killed-kingman-police-saturday-night/" TargetMode="External"/><Relationship Id="rId5338" Type="http://schemas.openxmlformats.org/officeDocument/2006/relationships/hyperlink" Target="https://www.dailyprogress.com/newsvirginian/news/crime/waynesboro-man-suspected-in-nelson-county-killing-is-dead-after/article_c646753a-9e6f-11e8-b8a3-a7e236e04910.html" TargetMode="External"/><Relationship Id="rId5545" Type="http://schemas.openxmlformats.org/officeDocument/2006/relationships/hyperlink" Target="https://www.fatalencounters.org/wp-content/uploads/2018/10/James-Edward-Martin.jpg" TargetMode="External"/><Relationship Id="rId5752" Type="http://schemas.openxmlformats.org/officeDocument/2006/relationships/hyperlink" Target="https://www.fatalencounters.org/wp-content/uploads/2018/10/Nikki-Enriquez.jpg" TargetMode="External"/><Relationship Id="rId3096" Type="http://schemas.openxmlformats.org/officeDocument/2006/relationships/hyperlink" Target="http://www.latimes.com/local/lanow/la-me-ln-los-banos-police-shooting-20170801-story.html" TargetMode="External"/><Relationship Id="rId4147" Type="http://schemas.openxmlformats.org/officeDocument/2006/relationships/hyperlink" Target="http://www.freep.com/story/news/local/2017/05/26/prosecutor-clears-officers-involved-brighton-twp-shooting/350499001/" TargetMode="External"/><Relationship Id="rId4354" Type="http://schemas.openxmlformats.org/officeDocument/2006/relationships/hyperlink" Target="http://www.thestate.com/news/local/crime/article194335194.html" TargetMode="External"/><Relationship Id="rId4561" Type="http://schemas.openxmlformats.org/officeDocument/2006/relationships/hyperlink" Target="https://thebrunswicknews.com/news/local_news/passenger-in-vehicle-pursuit-with-troopers-dies/article_c08212a8-f64f-5453-befc-7ffc2a6ed90f.html" TargetMode="External"/><Relationship Id="rId5405" Type="http://schemas.openxmlformats.org/officeDocument/2006/relationships/hyperlink" Target="https://www.wral.com/police-tarboro-officer-shot-burglary-suspect-after-being-faced-with-a-threat-/17813452/" TargetMode="External"/><Relationship Id="rId5612" Type="http://schemas.openxmlformats.org/officeDocument/2006/relationships/hyperlink" Target="https://www.theolympian.com/latest-news/article220413305.html" TargetMode="External"/><Relationship Id="rId1948" Type="http://schemas.openxmlformats.org/officeDocument/2006/relationships/hyperlink" Target="http://www.khou.com/news/local/fbcso-one-dead-one-injured-in-officer-involved-shooting-during-family-dispute/255482942" TargetMode="External"/><Relationship Id="rId3163" Type="http://schemas.openxmlformats.org/officeDocument/2006/relationships/hyperlink" Target="http://www.abc15.com/news/region-phoenix-metro/west-phoenix/police-investigating-officer-involved-shooting-in-west-valley" TargetMode="External"/><Relationship Id="rId3370" Type="http://schemas.openxmlformats.org/officeDocument/2006/relationships/hyperlink" Target="http://abc7.com/news/fatal-officer-involved-shooting-reported-in-westlake-district/2161807/" TargetMode="External"/><Relationship Id="rId4007" Type="http://schemas.openxmlformats.org/officeDocument/2006/relationships/hyperlink" Target="http://www.fatalencounters.org/wp-content/uploads/2013/10/Baltazar-Escaloma-Baez.jpg" TargetMode="External"/><Relationship Id="rId4214" Type="http://schemas.openxmlformats.org/officeDocument/2006/relationships/hyperlink" Target="http://www.killedbypolice.net/victims/171128.jpg" TargetMode="External"/><Relationship Id="rId4421" Type="http://schemas.openxmlformats.org/officeDocument/2006/relationships/hyperlink" Target="http://abc3340.com/news/local/man-dies-after-physical-altercation-with-deputies-involving-a-taser" TargetMode="External"/><Relationship Id="rId291" Type="http://schemas.openxmlformats.org/officeDocument/2006/relationships/hyperlink" Target="http://www.ocala.com/article/20150429/ARTICLES/150429614" TargetMode="External"/><Relationship Id="rId1808" Type="http://schemas.openxmlformats.org/officeDocument/2006/relationships/hyperlink" Target="http://www.kmbc.com/news/man-shot-killed-by-cass-county-deputy-on-i49/39715442" TargetMode="External"/><Relationship Id="rId3023" Type="http://schemas.openxmlformats.org/officeDocument/2006/relationships/hyperlink" Target="http://abc11.com/news/murder-suspect-killed-in-shootout-with-troopers-on-i-95/1735795/" TargetMode="External"/><Relationship Id="rId151" Type="http://schemas.openxmlformats.org/officeDocument/2006/relationships/hyperlink" Target="http://www.ocregister.com/articles/shooting-665164-personnel-dispatchers.html" TargetMode="External"/><Relationship Id="rId3230" Type="http://schemas.openxmlformats.org/officeDocument/2006/relationships/hyperlink" Target="http://www.fatalencounters.org/wp-content/uploads/2013/10/Peter-Torres.jpg" TargetMode="External"/><Relationship Id="rId5195" Type="http://schemas.openxmlformats.org/officeDocument/2006/relationships/hyperlink" Target="https://www.fatalencounters.org/wp-content/uploads/2018/07/Rashaun-Washington.jpg" TargetMode="External"/><Relationship Id="rId2789" Type="http://schemas.openxmlformats.org/officeDocument/2006/relationships/hyperlink" Target="http://www.fox2detroit.com/news/local-news/276406214-story" TargetMode="External"/><Relationship Id="rId2996" Type="http://schemas.openxmlformats.org/officeDocument/2006/relationships/hyperlink" Target="http://abc7ny.com/news/suspect-dead-officer-hurt-in-police-involved-shooting-in-brooklyn/1758358/" TargetMode="External"/><Relationship Id="rId968" Type="http://schemas.openxmlformats.org/officeDocument/2006/relationships/hyperlink" Target="http://www.nbcsandiego.com/news/local/Customs-Border-Protection-CBP-Officer-Shoots-Kills-Man-at-Calexico-Port-of-Entry-335010591.html" TargetMode="External"/><Relationship Id="rId1598" Type="http://schemas.openxmlformats.org/officeDocument/2006/relationships/hyperlink" Target="http://www.chicagotribune.com/news/local/breaking/ct-bar-and-grill-scene-of-fatal-antioch-shooting-20160416-story.html" TargetMode="External"/><Relationship Id="rId2649" Type="http://schemas.openxmlformats.org/officeDocument/2006/relationships/hyperlink" Target="http://www.nbcwashington.com/news/local/Pedestrian-Struck-Killed-by-Fairfax-County-Police-Cruiser-374405841.html" TargetMode="External"/><Relationship Id="rId2856" Type="http://schemas.openxmlformats.org/officeDocument/2006/relationships/hyperlink" Target="http://www.fatalencounters.org/wp-content/uploads/2013/10/Lawrence-Heyward-Jr.png" TargetMode="External"/><Relationship Id="rId3907" Type="http://schemas.openxmlformats.org/officeDocument/2006/relationships/hyperlink" Target="http://www.wbal.com/article/216746/2/baltimore-county-man-killed-in-officer-involved-shooting" TargetMode="External"/><Relationship Id="rId5055" Type="http://schemas.openxmlformats.org/officeDocument/2006/relationships/hyperlink" Target="https://www.fatalencounters.org/wp-content/uploads/2018/06/TerrenceWhite.jpg" TargetMode="External"/><Relationship Id="rId5262" Type="http://schemas.openxmlformats.org/officeDocument/2006/relationships/hyperlink" Target="https://www.ajc.com/news/crime--law/gbi-man-who-fought-with-cops-before-being-fatally-shot-walton-county/BGmEJU3SrIyCSwnUXcUuJP/?icmp=np_inform_variation-test" TargetMode="External"/><Relationship Id="rId97" Type="http://schemas.openxmlformats.org/officeDocument/2006/relationships/hyperlink" Target="http://www.mysanantonio.com/news/local/article/Suspect-killed-by-polcie-during-chase-identified-6355557.php" TargetMode="External"/><Relationship Id="rId828" Type="http://schemas.openxmlformats.org/officeDocument/2006/relationships/hyperlink" Target="http://www.latimes.com/local/lanow/la-me-ln-kern-county-shooting-20150815-story.html" TargetMode="External"/><Relationship Id="rId1458" Type="http://schemas.openxmlformats.org/officeDocument/2006/relationships/hyperlink" Target="http://www.abqjournal.com/727690/news/state-police-confirm-name-of-man-killed-during-u-s-marshals-operation.html" TargetMode="External"/><Relationship Id="rId1665" Type="http://schemas.openxmlformats.org/officeDocument/2006/relationships/hyperlink" Target="http://www.thedenverchannel.com/news/front-range/thornton/man-who-shot-thornton-officer-killed-by-police" TargetMode="External"/><Relationship Id="rId1872" Type="http://schemas.openxmlformats.org/officeDocument/2006/relationships/hyperlink" Target="http://kfor.com/2016/06/20/oklahoma-city-man-dies-in-police-custody/" TargetMode="External"/><Relationship Id="rId2509" Type="http://schemas.openxmlformats.org/officeDocument/2006/relationships/hyperlink" Target="http://www.theadvocate.com/baton_rouge/news/crime_police/article_afa3af80-b4fd-11e6-86ea-5fc86837b8ba.html" TargetMode="External"/><Relationship Id="rId2716" Type="http://schemas.openxmlformats.org/officeDocument/2006/relationships/hyperlink" Target="http://www.wftv.com/news/news/local/crash-heavy-law-enforcement-presence-causes-delays/npJ6S/" TargetMode="External"/><Relationship Id="rId4071" Type="http://schemas.openxmlformats.org/officeDocument/2006/relationships/hyperlink" Target="http://www.wapt.com/article/man-suspected-of-setting-fire-killed-in-officer-involved-shooting/13511379" TargetMode="External"/><Relationship Id="rId5122" Type="http://schemas.openxmlformats.org/officeDocument/2006/relationships/hyperlink" Target="http://www.hawaiinewsnow.com/story/38563814/man-sprays-officers-with-pesticides-bites-officers-during-arrest" TargetMode="External"/><Relationship Id="rId1318" Type="http://schemas.openxmlformats.org/officeDocument/2006/relationships/hyperlink" Target="http://www.fatalencounters.org/wp-content/uploads/2013/10/BrandonLeeWitth-1.png" TargetMode="External"/><Relationship Id="rId1525" Type="http://schemas.openxmlformats.org/officeDocument/2006/relationships/hyperlink" Target="https://localtvwtkr.files.wordpress.com/2016/03/tyre-privott.png" TargetMode="External"/><Relationship Id="rId2923" Type="http://schemas.openxmlformats.org/officeDocument/2006/relationships/hyperlink" Target="http://www.chron.com/houston/article/Police-investigate-officer-involved-shooting-11096180.php" TargetMode="External"/><Relationship Id="rId1732" Type="http://schemas.openxmlformats.org/officeDocument/2006/relationships/hyperlink" Target="http://www.fatalencounters.org/wp-content/uploads/2013/10/Alton-Witchard.jpg" TargetMode="External"/><Relationship Id="rId4888" Type="http://schemas.openxmlformats.org/officeDocument/2006/relationships/hyperlink" Target="https://www.kjrh.com/news/local-news/suspect-down-after-shooting-in-east-tulsa" TargetMode="External"/><Relationship Id="rId24" Type="http://schemas.openxmlformats.org/officeDocument/2006/relationships/hyperlink" Target="http://www.killedbypolice.net/victims/150676.jpg" TargetMode="External"/><Relationship Id="rId2299" Type="http://schemas.openxmlformats.org/officeDocument/2006/relationships/hyperlink" Target="http://www.live5news.com/story/33331129/officials-man-shot-in-exchange-with-deputies-has-died" TargetMode="External"/><Relationship Id="rId3697" Type="http://schemas.openxmlformats.org/officeDocument/2006/relationships/hyperlink" Target="http://www.fatalencounters.org/wp-content/uploads/2013/10/Isabelle-Duval.jpg" TargetMode="External"/><Relationship Id="rId4748" Type="http://schemas.openxmlformats.org/officeDocument/2006/relationships/hyperlink" Target="http://www.nydailynews.com/new-york/brooklyn/nypd-cops-shoot-kill-mentally-ill-black-man-holding-metal-pipe-article-1.3914960" TargetMode="External"/><Relationship Id="rId4955" Type="http://schemas.openxmlformats.org/officeDocument/2006/relationships/hyperlink" Target="https://www.fatalencounters.org/wp-content/uploads/2018/07/Martin-Sandejo.jpg" TargetMode="External"/><Relationship Id="rId3557" Type="http://schemas.openxmlformats.org/officeDocument/2006/relationships/hyperlink" Target="http://www.nbcboston.com/news/local/One-Shot-in-Spencer-Massachusetts-436201133.html" TargetMode="External"/><Relationship Id="rId3764" Type="http://schemas.openxmlformats.org/officeDocument/2006/relationships/hyperlink" Target="http://www.fatalencounters.org/wp-content/uploads/2013/10/Glenn-Watenpool.png" TargetMode="External"/><Relationship Id="rId3971" Type="http://schemas.openxmlformats.org/officeDocument/2006/relationships/hyperlink" Target="http://www.fatalencounters.org/wp-content/uploads/2013/10/ArmandoFrank_Horizontal.jpg" TargetMode="External"/><Relationship Id="rId4608" Type="http://schemas.openxmlformats.org/officeDocument/2006/relationships/hyperlink" Target="https://www.nbclosangeles.com/news/local/Long-Beach-SWAT-Team-Negotiator-Surround-Man-With-Gun-476187543.html" TargetMode="External"/><Relationship Id="rId4815" Type="http://schemas.openxmlformats.org/officeDocument/2006/relationships/hyperlink" Target="http://www.fatalencounters.org/wp-content/uploads/2018/04/Lonnie-Marcel-Bowen.jpg" TargetMode="External"/><Relationship Id="rId478" Type="http://schemas.openxmlformats.org/officeDocument/2006/relationships/hyperlink" Target="http://www.kansascity.com/2014/05/20/5035276/kck-standoff-suspect-killed-by.html" TargetMode="External"/><Relationship Id="rId685" Type="http://schemas.openxmlformats.org/officeDocument/2006/relationships/hyperlink" Target="http://www.killedbypolice.net/victims/151020.jpg" TargetMode="External"/><Relationship Id="rId892" Type="http://schemas.openxmlformats.org/officeDocument/2006/relationships/hyperlink" Target="http://www.ktbs.com/story/29975939/update-police-pursuit-ends-in-death-of-mentally-ill-suspect" TargetMode="External"/><Relationship Id="rId2159" Type="http://schemas.openxmlformats.org/officeDocument/2006/relationships/hyperlink" Target="http://www.jacksonsun.com/story/news/crime/2016/08/16/suspect-officer-invovled-shooting-dies/88835702/" TargetMode="External"/><Relationship Id="rId2366" Type="http://schemas.openxmlformats.org/officeDocument/2006/relationships/hyperlink" Target="http://www.fatalencounters.org/wp-content/uploads/2013/10/Demetrious-Mac-Moore.jpg" TargetMode="External"/><Relationship Id="rId2573" Type="http://schemas.openxmlformats.org/officeDocument/2006/relationships/hyperlink" Target="http://www.wbir.com/news/local/mcminn-monroe/sheriffs-office-tbi-investigating-fatal-monroe-co-shooting/367123570" TargetMode="External"/><Relationship Id="rId2780" Type="http://schemas.openxmlformats.org/officeDocument/2006/relationships/hyperlink" Target="http://www.sacbee.com/news/local/crime/article171993292.html" TargetMode="External"/><Relationship Id="rId3417" Type="http://schemas.openxmlformats.org/officeDocument/2006/relationships/hyperlink" Target="http://www.pennlive.com/news/2017/04/man_shot_and_killed_by_police.html" TargetMode="External"/><Relationship Id="rId3624" Type="http://schemas.openxmlformats.org/officeDocument/2006/relationships/hyperlink" Target="http://www.tennessean.com/story/news/local/williamson/2017/06/20/peytonsville-road-bridge-closed-over-interstate-65-police-activity/412513001/" TargetMode="External"/><Relationship Id="rId3831" Type="http://schemas.openxmlformats.org/officeDocument/2006/relationships/hyperlink" Target="http://www.fatalencounters.org/wp-content/uploads/2013/10/Michael-Kocher.jpg" TargetMode="External"/><Relationship Id="rId338" Type="http://schemas.openxmlformats.org/officeDocument/2006/relationships/hyperlink" Target="http://www.huffingtonpost.com/2014/12/24/antonio-martin-police-shooting_n_6376210.html" TargetMode="External"/><Relationship Id="rId545" Type="http://schemas.openxmlformats.org/officeDocument/2006/relationships/hyperlink" Target="http://newsok.com/oklahoma-parents-say-son-needed-help-instead-custer-county-sheriffs-deputies-shot-him/article/3929841" TargetMode="External"/><Relationship Id="rId752" Type="http://schemas.openxmlformats.org/officeDocument/2006/relationships/hyperlink" Target="http://www.ozarksfirst.com/news/one-man-dead-in-officer-involved-shooting" TargetMode="External"/><Relationship Id="rId1175" Type="http://schemas.openxmlformats.org/officeDocument/2006/relationships/hyperlink" Target="http://www.baltimoresun.com/news/maryland/baltimore-city/bs-md-ci-officer-involved-shoot-1112-20151111-story.html" TargetMode="External"/><Relationship Id="rId1382" Type="http://schemas.openxmlformats.org/officeDocument/2006/relationships/hyperlink" Target="http://www.orlandosentinel.com/news/breaking-news/os-eric-provost-opd-officer-shootings-20160119-story.html" TargetMode="External"/><Relationship Id="rId2019" Type="http://schemas.openxmlformats.org/officeDocument/2006/relationships/hyperlink" Target="http://www.freep.com/story/news/local/michigan/wayne/2016/07/11/romulus-police-fatally-shoot-homicide-suspect-hotel/86950836/" TargetMode="External"/><Relationship Id="rId2226" Type="http://schemas.openxmlformats.org/officeDocument/2006/relationships/hyperlink" Target="http://www.fatalencounters.org/wp-content/uploads/2013/10/Richards.jpg" TargetMode="External"/><Relationship Id="rId2433" Type="http://schemas.openxmlformats.org/officeDocument/2006/relationships/hyperlink" Target="http://www.fatalencounters.org/wp-content/uploads/2013/10/Darryl-Chisholm.jpg" TargetMode="External"/><Relationship Id="rId2640" Type="http://schemas.openxmlformats.org/officeDocument/2006/relationships/hyperlink" Target="http://newyork.cbslocal.com/2015/05/06/nj-turnpike-pedestrians-killed-police-car/" TargetMode="External"/><Relationship Id="rId5589" Type="http://schemas.openxmlformats.org/officeDocument/2006/relationships/hyperlink" Target="https://www.10tv.com/article/authorities-identify-man-killed-deputy-involved-shooting-west-columbus" TargetMode="External"/><Relationship Id="rId5796" Type="http://schemas.openxmlformats.org/officeDocument/2006/relationships/hyperlink" Target="http://www.nbc12.com/2018/12/06/police-id-triple-stabbing-suspect-officers-who-killed-him/" TargetMode="External"/><Relationship Id="rId405" Type="http://schemas.openxmlformats.org/officeDocument/2006/relationships/hyperlink" Target="http://www.demingheadlight.com/deming-news/ci_26572049/pursuit-through-luna-county-ends-stand-off-las" TargetMode="External"/><Relationship Id="rId612" Type="http://schemas.openxmlformats.org/officeDocument/2006/relationships/hyperlink" Target="http://www.killedbypolice.net/victims/150986.jpg" TargetMode="External"/><Relationship Id="rId1035" Type="http://schemas.openxmlformats.org/officeDocument/2006/relationships/hyperlink" Target="http://ak-cache.legacy.net/legacy/images/cobrands/birmingham/Photos/photo_20150625_AL0069125_0_danteljelks2015_20150625.jpg?v=0x00000000308a6237" TargetMode="External"/><Relationship Id="rId1242" Type="http://schemas.openxmlformats.org/officeDocument/2006/relationships/hyperlink" Target="https://www.washingtonpost.com/local/with-6-month-old-baby-in-car-both-parents-killed-by-virginia-beach-police/2015/09/08/2e64a83c-565a-11e5-8bb1-b488d231bba2_story.html" TargetMode="External"/><Relationship Id="rId2500" Type="http://schemas.openxmlformats.org/officeDocument/2006/relationships/hyperlink" Target="http://www.tennessean.com/story/life/2016/11/24/pathways-employee-stabbed-suspect-shot-police/94395888/" TargetMode="External"/><Relationship Id="rId4398" Type="http://schemas.openxmlformats.org/officeDocument/2006/relationships/hyperlink" Target="http://www.wsbtv.com/news/local/dekalb-county/armed-robbery-suspect-shot-by-officer-in-shopping-center-parking-lot-gbi-says/686698480" TargetMode="External"/><Relationship Id="rId5449" Type="http://schemas.openxmlformats.org/officeDocument/2006/relationships/hyperlink" Target="https://www.fatalencounters.org/wp-content/uploads/2018/09/Garrett-Finley-Mitchell.jpg" TargetMode="External"/><Relationship Id="rId5656" Type="http://schemas.openxmlformats.org/officeDocument/2006/relationships/hyperlink" Target="https://www.fatalencounters.org/wp-content/uploads/2018/11/JesseQuinton.jpg" TargetMode="External"/><Relationship Id="rId1102" Type="http://schemas.openxmlformats.org/officeDocument/2006/relationships/hyperlink" Target="http://ktla.com/2015/04/05/armed-man-is-fatally-shot-by-anaheim-police-1-day-after-posting-bail/" TargetMode="External"/><Relationship Id="rId4258" Type="http://schemas.openxmlformats.org/officeDocument/2006/relationships/hyperlink" Target="http://www.vnews.com/getattachment/c366bd04-304c-43f8-8752-4afb8d94e14f/Jesse-Champney-obit-010218-ph1" TargetMode="External"/><Relationship Id="rId4465" Type="http://schemas.openxmlformats.org/officeDocument/2006/relationships/hyperlink" Target="http://ktxs.com/news/big-country/man-shot-killed-by-runnels-county-deputies" TargetMode="External"/><Relationship Id="rId5309" Type="http://schemas.openxmlformats.org/officeDocument/2006/relationships/hyperlink" Target="https://abc7.com/hesperia-barricade-suspect-dies-after-deputy-involved-shooting/3890620/" TargetMode="External"/><Relationship Id="rId5863" Type="http://schemas.openxmlformats.org/officeDocument/2006/relationships/hyperlink" Target="https://wpde.com/news/local/sled-investigating-officer-involved-shooting-in-darlington-county" TargetMode="External"/><Relationship Id="rId3067" Type="http://schemas.openxmlformats.org/officeDocument/2006/relationships/hyperlink" Target="http://www.fatalencounters.org/wp-content/uploads/2013/10/Rodolfo-Ballardo.jpg" TargetMode="External"/><Relationship Id="rId3274" Type="http://schemas.openxmlformats.org/officeDocument/2006/relationships/hyperlink" Target="http://www.click2houston.com/news/officer-involved-in-shooting-in-sw-harris-county" TargetMode="External"/><Relationship Id="rId4118" Type="http://schemas.openxmlformats.org/officeDocument/2006/relationships/hyperlink" Target="http://www.fatalencounters.org/wp-content/uploads/2013/10/Antonio-T.-Green.jpg" TargetMode="External"/><Relationship Id="rId4672" Type="http://schemas.openxmlformats.org/officeDocument/2006/relationships/hyperlink" Target="http://www.fatalencounters.org/wp-content/uploads/2018/03/JasonRaffaeli.jpg" TargetMode="External"/><Relationship Id="rId5516" Type="http://schemas.openxmlformats.org/officeDocument/2006/relationships/hyperlink" Target="https://www.wesh.com/article/armed-man-fatally-shot-by-officers-in-orlando-police-say/23468228" TargetMode="External"/><Relationship Id="rId5723" Type="http://schemas.openxmlformats.org/officeDocument/2006/relationships/hyperlink" Target="https://billingsgazette.com/news/state-and-regional/missoula-police-one-dead-after-officer-involved-shooting/article_ec8cbf47-7ccb-58b3-8c94-58cdab9c80b7.html" TargetMode="External"/><Relationship Id="rId5930" Type="http://schemas.openxmlformats.org/officeDocument/2006/relationships/hyperlink" Target="https://wgxa.tv/news/local/dekalb-co-new-years-eve-officer-involved-shooting?fbclid=IwAR1-8_-p_ZYMSw0h74SBChUiQGaIRGThjXhfT0roE2Dp-UuiAL_i74a2rXk" TargetMode="External"/><Relationship Id="rId195" Type="http://schemas.openxmlformats.org/officeDocument/2006/relationships/hyperlink" Target="http://www.nj.com/bergen/index.ssf/2015/05/police-involved_shooting_under_investigation_in_ha.html" TargetMode="External"/><Relationship Id="rId1919" Type="http://schemas.openxmlformats.org/officeDocument/2006/relationships/hyperlink" Target="http://wsav.com/2016/06/20/breaking-officer-involved-shooting-in-hardeeville/" TargetMode="External"/><Relationship Id="rId3481" Type="http://schemas.openxmlformats.org/officeDocument/2006/relationships/hyperlink" Target="http://www.mynbc5.com/article/troopers-fatally-shoot-suspect-in-poultney/12160825" TargetMode="External"/><Relationship Id="rId4325" Type="http://schemas.openxmlformats.org/officeDocument/2006/relationships/hyperlink" Target="http://www.fatalencounters.org/wp-content/uploads/2018/01/TylerMiller.png" TargetMode="External"/><Relationship Id="rId4532" Type="http://schemas.openxmlformats.org/officeDocument/2006/relationships/hyperlink" Target="http://www.wtok.com/content/news/Man-dies-after-leading-MPD-on-chase-474524703.html" TargetMode="External"/><Relationship Id="rId2083" Type="http://schemas.openxmlformats.org/officeDocument/2006/relationships/hyperlink" Target="http://www.chicagotribune.com/news/local/breaking/ct-police-shooting-south-shore-20160728-story.html" TargetMode="External"/><Relationship Id="rId2290" Type="http://schemas.openxmlformats.org/officeDocument/2006/relationships/hyperlink" Target="http://upnorthlive.com/news/local/state-police-man-dies-after-trooper-involved-shooting" TargetMode="External"/><Relationship Id="rId3134" Type="http://schemas.openxmlformats.org/officeDocument/2006/relationships/hyperlink" Target="https://lasvegassun.com/news/2017/jun/20/metro-police-shots-kills-suspect-on-domestic-viole/" TargetMode="External"/><Relationship Id="rId3341" Type="http://schemas.openxmlformats.org/officeDocument/2006/relationships/hyperlink" Target="http://www.kspr.com/content/news/435579933.html" TargetMode="External"/><Relationship Id="rId262" Type="http://schemas.openxmlformats.org/officeDocument/2006/relationships/hyperlink" Target="http://www.azfamily.com/story/28852387/phoenix-pds-mental-health-squad-looks-to-reduce-violent-encounters" TargetMode="External"/><Relationship Id="rId2150" Type="http://schemas.openxmlformats.org/officeDocument/2006/relationships/hyperlink" Target="http://www.tulsaworld.com/homepagelatest/update-tahlequah-officers-fatally-shoot-man-reportedly-wielding-a-hammer/article_fc4e0c8f-9278-51bd-8ea2-57fece4cda1f.html" TargetMode="External"/><Relationship Id="rId3201" Type="http://schemas.openxmlformats.org/officeDocument/2006/relationships/hyperlink" Target="http://losangeles.cbslocal.com/2017/03/04/officer-involved-shooting-occurs-in-downtown-la/" TargetMode="External"/><Relationship Id="rId5099" Type="http://schemas.openxmlformats.org/officeDocument/2006/relationships/hyperlink" Target="https://www.idahostatesman.com/news/local/community/west-ada/article213865874.html" TargetMode="External"/><Relationship Id="rId122" Type="http://schemas.openxmlformats.org/officeDocument/2006/relationships/hyperlink" Target="http://www.montgomeryadvertiser.com/story/news/local/progress/2015/06/18/sbi-investigate-officer-involved-shooting/28954689/" TargetMode="External"/><Relationship Id="rId2010" Type="http://schemas.openxmlformats.org/officeDocument/2006/relationships/hyperlink" Target="http://heavy.com/news/2016/07/micah-xavier-x-johnson-dallas-police-shooting-sniper-gunman-shooter-suspect-name-identified-photos-facebook-video/" TargetMode="External"/><Relationship Id="rId5166" Type="http://schemas.openxmlformats.org/officeDocument/2006/relationships/hyperlink" Target="https://www.fatalencounters.org/wp-content/uploads/2018/07/Harold-Kraai.jpg" TargetMode="External"/><Relationship Id="rId5373" Type="http://schemas.openxmlformats.org/officeDocument/2006/relationships/hyperlink" Target="https://www.dothaneagle.com/news/ap/state/columbus-police-id-woman-officer-in-fatal-shooting/article_83c36f1c-bdb3-5a44-9c2e-083d1993f1e5.html" TargetMode="External"/><Relationship Id="rId5580" Type="http://schemas.openxmlformats.org/officeDocument/2006/relationships/hyperlink" Target="https://gephardtdaily.com/local/suspect-in-poor-condition-after-orem-officer-involved-shooting/" TargetMode="External"/><Relationship Id="rId1569" Type="http://schemas.openxmlformats.org/officeDocument/2006/relationships/hyperlink" Target="http://www.wsmv.com/story/31072865/tbi-takes-over-officer-involved-shooting" TargetMode="External"/><Relationship Id="rId2967" Type="http://schemas.openxmlformats.org/officeDocument/2006/relationships/hyperlink" Target="http://www.fatalencounters.org/wp-content/uploads/2013/10/Brandon-Wiley.jpg" TargetMode="External"/><Relationship Id="rId4182" Type="http://schemas.openxmlformats.org/officeDocument/2006/relationships/hyperlink" Target="http://www.tucsonnewsnow.com/story/36956870/multiple-agencies-investigate-fatal-agent-involved-shooting-west-of-tucson" TargetMode="External"/><Relationship Id="rId5026" Type="http://schemas.openxmlformats.org/officeDocument/2006/relationships/hyperlink" Target="http://www.wsfa.com/story/38388975/wife-husband-unarmed-when-he-was-shot-three-times-by-madison-co-sheriffs-deputy" TargetMode="External"/><Relationship Id="rId5233" Type="http://schemas.openxmlformats.org/officeDocument/2006/relationships/hyperlink" Target="http://www.kktv.com/content/news/Fatal-shooting-in-eastern-El-Paso-County-488831351.html" TargetMode="External"/><Relationship Id="rId5440" Type="http://schemas.openxmlformats.org/officeDocument/2006/relationships/hyperlink" Target="https://www.fatalencounters.org/wp-content/uploads/2018/09/ULMAN-ROBERTS.jpg" TargetMode="External"/><Relationship Id="rId939" Type="http://schemas.openxmlformats.org/officeDocument/2006/relationships/hyperlink" Target="http://www.mycentraljersey.com/story/news/local/middlesex-county/2015/10/06/man-shot-dead-police-woodbridge-standoff/73442052/" TargetMode="External"/><Relationship Id="rId1776" Type="http://schemas.openxmlformats.org/officeDocument/2006/relationships/hyperlink" Target="http://www.azcentral.com/story/news/local/phoenix-breaking/2016/05/20/phoenix-police-id-gunman-who-killed-officer-19-year-old/84640648/" TargetMode="External"/><Relationship Id="rId1983" Type="http://schemas.openxmlformats.org/officeDocument/2006/relationships/hyperlink" Target="http://www.katc.com/story/32363290/officer-involved-shooting-being-investigated-in-iberia-parish" TargetMode="External"/><Relationship Id="rId2827" Type="http://schemas.openxmlformats.org/officeDocument/2006/relationships/hyperlink" Target="http://wdtn.com/2017/07/26/reports-police-involved-in-shooting-wednesday-morning/" TargetMode="External"/><Relationship Id="rId4042" Type="http://schemas.openxmlformats.org/officeDocument/2006/relationships/hyperlink" Target="http://www.fatalencounters.org/wp-content/uploads/2013/10/Michael-Wayne-Marin.jpg" TargetMode="External"/><Relationship Id="rId68" Type="http://schemas.openxmlformats.org/officeDocument/2006/relationships/hyperlink" Target="http://www.bakersfield.com/news/2015/07/09/bakersfield-police-man-fatally-shot-tuesday-pointed-gun-at-officers.html" TargetMode="External"/><Relationship Id="rId1429" Type="http://schemas.openxmlformats.org/officeDocument/2006/relationships/hyperlink" Target="http://katv.com/news/local/lonoke-county-deputy-involved-in-fatal-shooting-overnight" TargetMode="External"/><Relationship Id="rId1636" Type="http://schemas.openxmlformats.org/officeDocument/2006/relationships/hyperlink" Target="http://www.necn.com/news/new-england/PD-Man-Shot-Killed-by-Officer-Had-BB-Gun-373844941.html" TargetMode="External"/><Relationship Id="rId1843" Type="http://schemas.openxmlformats.org/officeDocument/2006/relationships/hyperlink" Target="http://www.kentucky.com/news/local/crime/article81140062.html" TargetMode="External"/><Relationship Id="rId4999" Type="http://schemas.openxmlformats.org/officeDocument/2006/relationships/hyperlink" Target="https://www.fatalencounters.org/wp-content/uploads/2018/06/Renie-Cablay.jpg" TargetMode="External"/><Relationship Id="rId5300" Type="http://schemas.openxmlformats.org/officeDocument/2006/relationships/hyperlink" Target="https://wsvn.com/news/local/sunrise-officers-fatally-shoot-man-after-responding-to-domestic-dispute/" TargetMode="External"/><Relationship Id="rId1703" Type="http://schemas.openxmlformats.org/officeDocument/2006/relationships/hyperlink" Target="http://www.fatalencounters.org/wp-content/uploads/2013/10/Biggs.png" TargetMode="External"/><Relationship Id="rId1910" Type="http://schemas.openxmlformats.org/officeDocument/2006/relationships/hyperlink" Target="http://www.nwfdailynews.com/news/20160619/update-man-dies-in-fwbpd-officer-involved-shooting-early-sunday-morning" TargetMode="External"/><Relationship Id="rId4859" Type="http://schemas.openxmlformats.org/officeDocument/2006/relationships/hyperlink" Target="http://www.fatalencounters.org/wp-content/uploads/2018/05/Joshua-Lee-Ewing.jpg" TargetMode="External"/><Relationship Id="rId3668" Type="http://schemas.openxmlformats.org/officeDocument/2006/relationships/hyperlink" Target="http://www.fatalencounters.org/wp-content/uploads/2013/10/James-Gleason.png" TargetMode="External"/><Relationship Id="rId3875" Type="http://schemas.openxmlformats.org/officeDocument/2006/relationships/hyperlink" Target="http://wspa.com/2017/02/11/suspect-dead-after-officer-involved-shooting-in-greenville-co/" TargetMode="External"/><Relationship Id="rId4719" Type="http://schemas.openxmlformats.org/officeDocument/2006/relationships/hyperlink" Target="http://www.fatalencounters.org/wp-content/uploads/2018/04/jason-alan-birt.jpg" TargetMode="External"/><Relationship Id="rId4926" Type="http://schemas.openxmlformats.org/officeDocument/2006/relationships/hyperlink" Target="http://www.nbc12.com/story/38187605/naked-man-shot-by-police-on-i-95-has-died" TargetMode="External"/><Relationship Id="rId589" Type="http://schemas.openxmlformats.org/officeDocument/2006/relationships/hyperlink" Target="http://articles.baltimoresun.com/2013-06-11/news/bs-md-ar-road-rage-bail-20130610_1_police-officer-documents-hudson-county" TargetMode="External"/><Relationship Id="rId796" Type="http://schemas.openxmlformats.org/officeDocument/2006/relationships/hyperlink" Target="http://ww3.hdnux.com/photos/40/54/31/8570490/3/920x920.jpg" TargetMode="External"/><Relationship Id="rId2477" Type="http://schemas.openxmlformats.org/officeDocument/2006/relationships/hyperlink" Target="http://www.fatalencounters.org/wp-content/uploads/2013/10/Darius-Jones.jpg" TargetMode="External"/><Relationship Id="rId2684" Type="http://schemas.openxmlformats.org/officeDocument/2006/relationships/hyperlink" Target="http://www.fatalencounters.org/wp-content/uploads/2013/10/Colton-Dale-Calaway.png" TargetMode="External"/><Relationship Id="rId3528" Type="http://schemas.openxmlformats.org/officeDocument/2006/relationships/hyperlink" Target="http://www.fatalencounters.org/wp-content/uploads/2013/10/CoryStephens.jpg" TargetMode="External"/><Relationship Id="rId3735" Type="http://schemas.openxmlformats.org/officeDocument/2006/relationships/hyperlink" Target="http://wjactv.com/news/local/2-who-died-in-richland-township-murder-suicide-identified" TargetMode="External"/><Relationship Id="rId5090" Type="http://schemas.openxmlformats.org/officeDocument/2006/relationships/hyperlink" Target="https://www.fatalencounters.org/wp-content/uploads/2018/06/Schuyler-Lake.jpg" TargetMode="External"/><Relationship Id="rId449" Type="http://schemas.openxmlformats.org/officeDocument/2006/relationships/hyperlink" Target="http://journaltimes.com/news/local/crime-and-courts/man-fatally-shot-by-police-identified/article_9983c98a-0620-11e4-8f7e-0019bb2963f4.html" TargetMode="External"/><Relationship Id="rId656" Type="http://schemas.openxmlformats.org/officeDocument/2006/relationships/hyperlink" Target="http://www.killedbypolice.net/victims/150920.jpg" TargetMode="External"/><Relationship Id="rId863" Type="http://schemas.openxmlformats.org/officeDocument/2006/relationships/hyperlink" Target="http://www.bakersfieldnow.com/news/local/Family-demands-investigation-after-police-shooting-322761581.html" TargetMode="External"/><Relationship Id="rId1079" Type="http://schemas.openxmlformats.org/officeDocument/2006/relationships/hyperlink" Target="http://ktla.com/2015/05/07/apparent-deputy-involved-shooting-prompts-emergency-response-in-cerritos/" TargetMode="External"/><Relationship Id="rId1286" Type="http://schemas.openxmlformats.org/officeDocument/2006/relationships/hyperlink" Target="http://bloximages.newyork1.vip.townnews.com/pilotonline.com/content/tncms/assets/v3/editorial/3/a7/3a7e2d6d-7259-58c5-ac89-1ec96f63cb50/56957532c6402.image.jpg" TargetMode="External"/><Relationship Id="rId1493" Type="http://schemas.openxmlformats.org/officeDocument/2006/relationships/hyperlink" Target="http://www.dothaneagle.com/news/ap/state/state-police-investigate-carlsbad-officer-involved-shooting/article_6582484b-ac35-5ff7-ae15-e972e92a453c.html" TargetMode="External"/><Relationship Id="rId2337" Type="http://schemas.openxmlformats.org/officeDocument/2006/relationships/hyperlink" Target="http://www.nbcdfw.com/news/local/Multiple-People-Injured-in-Oak-Cliff-Shooting-DFR-397157751.html" TargetMode="External"/><Relationship Id="rId2544" Type="http://schemas.openxmlformats.org/officeDocument/2006/relationships/hyperlink" Target="http://abcnews.go.com/US/wireStory/latest-man-crowbar-shot-officer-church-43938368" TargetMode="External"/><Relationship Id="rId2891" Type="http://schemas.openxmlformats.org/officeDocument/2006/relationships/hyperlink" Target="http://www.chicagotribune.com/suburbs/aurora-beacon-news/ct-geneva-delnor-hospital-police-standoff-20170513-story.html" TargetMode="External"/><Relationship Id="rId3942" Type="http://schemas.openxmlformats.org/officeDocument/2006/relationships/hyperlink" Target="http://www.cbs46.com/story/34212929/officer-shoots-person-in-cumming" TargetMode="External"/><Relationship Id="rId309" Type="http://schemas.openxmlformats.org/officeDocument/2006/relationships/hyperlink" Target="http://www.cbsnews.com/news/texas-officer-responding-to-home-fatally-shoots-off-duty-deputy/" TargetMode="External"/><Relationship Id="rId516" Type="http://schemas.openxmlformats.org/officeDocument/2006/relationships/hyperlink" Target="http://www.reviewjournal.com/news/las-vegas/north-las-vegas-police-face-lawsuit-deadly-shooting-homeless-man" TargetMode="External"/><Relationship Id="rId1146" Type="http://schemas.openxmlformats.org/officeDocument/2006/relationships/hyperlink" Target="http://www.nbcsandiego.com/news/local/San-Diego-Harbor-Police-Shooting-Fatal-Officer-Involved-337915742.html" TargetMode="External"/><Relationship Id="rId2751" Type="http://schemas.openxmlformats.org/officeDocument/2006/relationships/hyperlink" Target="http://www.tulsaworld.com/news/state/sapulpa-man-dies-in-crash-following-pursuit-by-ohp-trooper/article_be75b5a5-0115-561e-bc48-cdf6fd24feae.html?mode=story" TargetMode="External"/><Relationship Id="rId3802" Type="http://schemas.openxmlformats.org/officeDocument/2006/relationships/hyperlink" Target="http://www.kivitv.com/news/boise-foothills-officer-involved-shooting" TargetMode="External"/><Relationship Id="rId723" Type="http://schemas.openxmlformats.org/officeDocument/2006/relationships/hyperlink" Target="http://www.walb.com/story/30540752/gbi-one-dead-in-officer-involved-shooting" TargetMode="External"/><Relationship Id="rId930" Type="http://schemas.openxmlformats.org/officeDocument/2006/relationships/hyperlink" Target="http://www.nbclosangeles.com/news/local/Ontario-Police-Shooting-324830551.html" TargetMode="External"/><Relationship Id="rId1006" Type="http://schemas.openxmlformats.org/officeDocument/2006/relationships/hyperlink" Target="http://www.cincinnati.com/story/news/2015/07/29/publish/30830777/" TargetMode="External"/><Relationship Id="rId1353" Type="http://schemas.openxmlformats.org/officeDocument/2006/relationships/hyperlink" Target="http://www.kob.com/article/stories/S4010182.shtml?cat=504" TargetMode="External"/><Relationship Id="rId1560" Type="http://schemas.openxmlformats.org/officeDocument/2006/relationships/hyperlink" Target="http://www.wlwt.com/news/police-officerinvolved-shooting-on-harrison-avenue/38047306" TargetMode="External"/><Relationship Id="rId2404" Type="http://schemas.openxmlformats.org/officeDocument/2006/relationships/hyperlink" Target="http://www.fatalencounters.org/wp-content/uploads/2013/10/Ariel-Galarza.jpg" TargetMode="External"/><Relationship Id="rId2611" Type="http://schemas.openxmlformats.org/officeDocument/2006/relationships/hyperlink" Target="http://www.krgv.com/story/34096662/officer-involved-shooting-in-pharr-under-investigation" TargetMode="External"/><Relationship Id="rId5767" Type="http://schemas.openxmlformats.org/officeDocument/2006/relationships/hyperlink" Target="https://kdvr.com/2018/11/28/man-killed-in-shootout-with-douglas-county-deputies-identified/" TargetMode="External"/><Relationship Id="rId1213" Type="http://schemas.openxmlformats.org/officeDocument/2006/relationships/hyperlink" Target="http://www.postandcourier.com/article/20150810/PC16/150819946" TargetMode="External"/><Relationship Id="rId1420" Type="http://schemas.openxmlformats.org/officeDocument/2006/relationships/hyperlink" Target="http://fox8.com/2016/02/05/police-to-release-more-details-after-stabbing-suspect-shot-killed-by-deputy/" TargetMode="External"/><Relationship Id="rId4369" Type="http://schemas.openxmlformats.org/officeDocument/2006/relationships/hyperlink" Target="http://www.cleveland.com/metro/index.ssf/2018/01/police_officer_shoots_man_at_c.html" TargetMode="External"/><Relationship Id="rId4576" Type="http://schemas.openxmlformats.org/officeDocument/2006/relationships/hyperlink" Target="http://www.fatalencounters.org/wp-content/uploads/2018/03/stephen-dalton.jpg" TargetMode="External"/><Relationship Id="rId4783" Type="http://schemas.openxmlformats.org/officeDocument/2006/relationships/hyperlink" Target="https://www.nbclosangeles.com/news/local/Shooting-Officer-Crenshaw-Mall-Man-Knife-Wounded-Closed-479344273.html" TargetMode="External"/><Relationship Id="rId4990" Type="http://schemas.openxmlformats.org/officeDocument/2006/relationships/hyperlink" Target="http://ktla.com/2018/05/31/woman-fatally-shot-by-fullerton-police-after-allegedly-stabbing-therapist/" TargetMode="External"/><Relationship Id="rId5627" Type="http://schemas.openxmlformats.org/officeDocument/2006/relationships/hyperlink" Target="https://www.fatalencounters.org/wp-content/uploads/2018/10/ShaundayMullins2.png" TargetMode="External"/><Relationship Id="rId5834" Type="http://schemas.openxmlformats.org/officeDocument/2006/relationships/hyperlink" Target="https://www.fatalencounters.org/wp-content/uploads/2018/12/Haze-Martin.jpg" TargetMode="External"/><Relationship Id="rId3178" Type="http://schemas.openxmlformats.org/officeDocument/2006/relationships/hyperlink" Target="http://www.fatalencounters.org/wp-content/uploads/2013/10/brandonpequeno.png" TargetMode="External"/><Relationship Id="rId3385" Type="http://schemas.openxmlformats.org/officeDocument/2006/relationships/hyperlink" Target="http://www.kansascity.com/news/local/article153156434.html" TargetMode="External"/><Relationship Id="rId3592" Type="http://schemas.openxmlformats.org/officeDocument/2006/relationships/hyperlink" Target="http://www.fatalencounters.org/wp-content/uploads/2013/10/RyanAllenProbst.jpg" TargetMode="External"/><Relationship Id="rId4229" Type="http://schemas.openxmlformats.org/officeDocument/2006/relationships/hyperlink" Target="http://www.killedbypolice.net/victims/171140.jpg" TargetMode="External"/><Relationship Id="rId4436" Type="http://schemas.openxmlformats.org/officeDocument/2006/relationships/hyperlink" Target="http://www.wapt.com/article/jackson-police-officers-at-scene-of-apparent-shooting/15902334" TargetMode="External"/><Relationship Id="rId4643" Type="http://schemas.openxmlformats.org/officeDocument/2006/relationships/hyperlink" Target="https://www.sltrib.com/news/2018/03/14/shooting-reported-near-sandy-trax-station/" TargetMode="External"/><Relationship Id="rId4850" Type="http://schemas.openxmlformats.org/officeDocument/2006/relationships/hyperlink" Target="http://www.kktv.com/content/news/Police-shooting-in-Old-Colorado-City-480805901.html" TargetMode="External"/><Relationship Id="rId5901" Type="http://schemas.openxmlformats.org/officeDocument/2006/relationships/hyperlink" Target="https://www.nbcbayarea.com/news/local/San-Jose-Police-Shoot-Kill-Woman-After-Misidentifying-Her-as-Attempted-Murder-Suspect-503582441.html" TargetMode="External"/><Relationship Id="rId2194" Type="http://schemas.openxmlformats.org/officeDocument/2006/relationships/hyperlink" Target="http://www.fatalencounters.org/wp-content/uploads/2013/10/FOrte.jpg" TargetMode="External"/><Relationship Id="rId3038" Type="http://schemas.openxmlformats.org/officeDocument/2006/relationships/hyperlink" Target="http://www.nola.com/crime/index.ssf/2017/01/new_orleans_shooting_little_wo_1.html" TargetMode="External"/><Relationship Id="rId3245" Type="http://schemas.openxmlformats.org/officeDocument/2006/relationships/hyperlink" Target="http://www.fatalencounters.org/wp-content/uploads/2013/10/Jeremy-Robledo-Lopez.jpg" TargetMode="External"/><Relationship Id="rId3452" Type="http://schemas.openxmlformats.org/officeDocument/2006/relationships/hyperlink" Target="http://www.bnd.com/news/local/article135706208.html" TargetMode="External"/><Relationship Id="rId4503" Type="http://schemas.openxmlformats.org/officeDocument/2006/relationships/hyperlink" Target="https://www.local10.com/news/florida/miami-dade/police-involved-shooting-2-12-18" TargetMode="External"/><Relationship Id="rId4710" Type="http://schemas.openxmlformats.org/officeDocument/2006/relationships/hyperlink" Target="http://www.fatalencounters.org/wp-content/uploads/2018/04/JamesDecoursey.jpg" TargetMode="External"/><Relationship Id="rId166" Type="http://schemas.openxmlformats.org/officeDocument/2006/relationships/hyperlink" Target="http://www.killedbypolice.net/victims/150485.jpg" TargetMode="External"/><Relationship Id="rId373" Type="http://schemas.openxmlformats.org/officeDocument/2006/relationships/hyperlink" Target="http://www.wral.com/family-man-who-shot-fayetteville-officer-suffered-from-mental-illness/14200793/" TargetMode="External"/><Relationship Id="rId580" Type="http://schemas.openxmlformats.org/officeDocument/2006/relationships/hyperlink" Target="http://www.nola.com/crime/index.ssf/2014/04/report_doj_drops_probe_of_fbi-.html" TargetMode="External"/><Relationship Id="rId2054" Type="http://schemas.openxmlformats.org/officeDocument/2006/relationships/hyperlink" Target="http://www.dailybulletin.com/general-news/20160724/san-diego-man-shot-killed-after-confrontation-with-chino-police" TargetMode="External"/><Relationship Id="rId2261" Type="http://schemas.openxmlformats.org/officeDocument/2006/relationships/hyperlink" Target="http://www.fatalencounters.org/wp-content/uploads/2013/10/Donald-Degraw.png" TargetMode="External"/><Relationship Id="rId3105" Type="http://schemas.openxmlformats.org/officeDocument/2006/relationships/hyperlink" Target="http://valleycentral.com/news/local/42-year-old-man-killed-in-gunfire-exchange-with-mission-police" TargetMode="External"/><Relationship Id="rId3312" Type="http://schemas.openxmlformats.org/officeDocument/2006/relationships/hyperlink" Target="http://news10.com/2017/09/01/reported-officer-involved-shooting-takes-place-in-pittsfield/" TargetMode="External"/><Relationship Id="rId233" Type="http://schemas.openxmlformats.org/officeDocument/2006/relationships/hyperlink" Target="http://www.azcentral.com/story/news/local/mesa/2015/04/29/mesa-police-officer-involved-fatal-shooting-abrk/26610825/" TargetMode="External"/><Relationship Id="rId440" Type="http://schemas.openxmlformats.org/officeDocument/2006/relationships/hyperlink" Target="http://www.sltrib.com/news/justice/1618808-155/officers-shot-lister-police-gill-gun" TargetMode="External"/><Relationship Id="rId1070" Type="http://schemas.openxmlformats.org/officeDocument/2006/relationships/hyperlink" Target="http://www.wowt.com/home/headlines/Police-Officer-Shot-304450711.html?ref=711" TargetMode="External"/><Relationship Id="rId2121" Type="http://schemas.openxmlformats.org/officeDocument/2006/relationships/hyperlink" Target="http://www.loudountimes.com/news/article/developing_loudoun_county_deputy_fatally_shoots_man_with_a_knife_in_aldie43" TargetMode="External"/><Relationship Id="rId5277" Type="http://schemas.openxmlformats.org/officeDocument/2006/relationships/hyperlink" Target="https://www.fatalencounters.org/wp-content/uploads/2018/08/Skyler-Martin.jpeg" TargetMode="External"/><Relationship Id="rId5484" Type="http://schemas.openxmlformats.org/officeDocument/2006/relationships/hyperlink" Target="https://www.fatalencounters.org/wp-content/uploads/2018/09/Nicolette-Green.jpg" TargetMode="External"/><Relationship Id="rId300" Type="http://schemas.openxmlformats.org/officeDocument/2006/relationships/hyperlink" Target="http://www.click2houston.com/news/pd-man-with-pellet-gun-shot-dead-by-baytown-police-officer/32108156" TargetMode="External"/><Relationship Id="rId4086" Type="http://schemas.openxmlformats.org/officeDocument/2006/relationships/hyperlink" Target="http://www.desmoinesregister.com/story/news/2017/11/11/dakota-city-department-natural-resources-officer-shoots-armed-ma/855737001/" TargetMode="External"/><Relationship Id="rId5137" Type="http://schemas.openxmlformats.org/officeDocument/2006/relationships/hyperlink" Target="https://www.desmoinesregister.com/story/news/crime-and-courts/2018/07/03/iowa-police-shooting-officer-and-victim-panora-death-identified/756016002/" TargetMode="External"/><Relationship Id="rId5691" Type="http://schemas.openxmlformats.org/officeDocument/2006/relationships/hyperlink" Target="https://www.pe.com/2018/11/11/hemet-police-officers-return-fire-fatally-shoot-suspect/" TargetMode="External"/><Relationship Id="rId1887" Type="http://schemas.openxmlformats.org/officeDocument/2006/relationships/hyperlink" Target="http://www.fatalencounters.org/wp-content/uploads/2013/10/Edward-Acquisto.jpg" TargetMode="External"/><Relationship Id="rId2938" Type="http://schemas.openxmlformats.org/officeDocument/2006/relationships/hyperlink" Target="http://www.baynews9.com/content/news/baynews9/news/article.html/content/news/articles/bn9/2017/4/6/pinellas_deputies_de.html" TargetMode="External"/><Relationship Id="rId4293" Type="http://schemas.openxmlformats.org/officeDocument/2006/relationships/hyperlink" Target="https://cdn.officer.com/files/base/cygnus/ofcr/image/2018/01/640w/suspect.5a4b7e111991c.jpg" TargetMode="External"/><Relationship Id="rId5344" Type="http://schemas.openxmlformats.org/officeDocument/2006/relationships/hyperlink" Target="https://chicago.suntimes.com/crime/man-fatally-shot-by-south-suburban-police-following-park-forest-shooting/" TargetMode="External"/><Relationship Id="rId5551" Type="http://schemas.openxmlformats.org/officeDocument/2006/relationships/hyperlink" Target="https://wchstv.com/news/local/man-fatally-shot-in-fayette-county-hostage-situation" TargetMode="External"/><Relationship Id="rId1747" Type="http://schemas.openxmlformats.org/officeDocument/2006/relationships/hyperlink" Target="http://boston.cbslocal.com/2016/05/10/taunton-police-silver-city-galleria-shooting/" TargetMode="External"/><Relationship Id="rId1954" Type="http://schemas.openxmlformats.org/officeDocument/2006/relationships/hyperlink" Target="http://www.abcactionnews.com/news/region-pinellas/pinellas-park-police-investigating-an-officer-involved-shooting" TargetMode="External"/><Relationship Id="rId4153" Type="http://schemas.openxmlformats.org/officeDocument/2006/relationships/hyperlink" Target="http://www.krcrtv.com/news/local/trinity/officer-involved-shooting-unfolding-in-trinity-county/337964664" TargetMode="External"/><Relationship Id="rId4360" Type="http://schemas.openxmlformats.org/officeDocument/2006/relationships/hyperlink" Target="http://www.oregonlive.com/washingtoncounty/index.ssf/2018/01/armored_vehicle_rams_truck_in.html" TargetMode="External"/><Relationship Id="rId5204" Type="http://schemas.openxmlformats.org/officeDocument/2006/relationships/hyperlink" Target="https://www.fatalencounters.org/wp-content/uploads/2018/07/Juan-Manuel-Correa-Leyva.jpg" TargetMode="External"/><Relationship Id="rId5411" Type="http://schemas.openxmlformats.org/officeDocument/2006/relationships/hyperlink" Target="https://www.tennessean.com/story/news/local/williamson/2018/09/01/fairview-officers-shoot-armed-suicidal-man-tbi-investigating/1172297002/" TargetMode="External"/><Relationship Id="rId39" Type="http://schemas.openxmlformats.org/officeDocument/2006/relationships/hyperlink" Target="http://www.azcentral.com/story/news/local/phoenix/2015/07/18/west-phoenix-fatal-officer-involved-shooting-abrk/30349421/" TargetMode="External"/><Relationship Id="rId1607" Type="http://schemas.openxmlformats.org/officeDocument/2006/relationships/hyperlink" Target="http://www.westword.com/news/dion-damon-bank-robbery-suspect-unarmed-when-killed-by-denver-cop-7805210" TargetMode="External"/><Relationship Id="rId1814" Type="http://schemas.openxmlformats.org/officeDocument/2006/relationships/hyperlink" Target="http://www.jcfloridan.com/news/local/article_fa3a5b1e-2422-11e6-a9d0-db4bf18c39cd.html" TargetMode="External"/><Relationship Id="rId4013" Type="http://schemas.openxmlformats.org/officeDocument/2006/relationships/hyperlink" Target="http://www.localmemphis.com/news/local-news/officer-involved-standoff-shut-down-i-55-near-senatobia-in-como-mississippi/846965072" TargetMode="External"/><Relationship Id="rId4220" Type="http://schemas.openxmlformats.org/officeDocument/2006/relationships/hyperlink" Target="http://www.fatalencounters.org/wp-content/uploads/2013/10/CliffordKeller.jpg" TargetMode="External"/><Relationship Id="rId3779" Type="http://schemas.openxmlformats.org/officeDocument/2006/relationships/hyperlink" Target="http://www.fatalencounters.org/wp-content/uploads/2013/10/Daniel-Hendrix.png" TargetMode="External"/><Relationship Id="rId2588" Type="http://schemas.openxmlformats.org/officeDocument/2006/relationships/hyperlink" Target="http://www.nbcphiladelphia.com/news/local/US-Marshal-Gunfire-Frontenac-406031025.html" TargetMode="External"/><Relationship Id="rId3986" Type="http://schemas.openxmlformats.org/officeDocument/2006/relationships/hyperlink" Target="http://www.fatalencounters.org/wp-content/uploads/2013/10/Johnny-Bonta.jpg" TargetMode="External"/><Relationship Id="rId1397" Type="http://schemas.openxmlformats.org/officeDocument/2006/relationships/hyperlink" Target="http://www.local8now.com/news/headlines/Loudon-Co-deputies-respond-to-shooting-366757421.html" TargetMode="External"/><Relationship Id="rId2795" Type="http://schemas.openxmlformats.org/officeDocument/2006/relationships/hyperlink" Target="http://www.heraldstaronline.com/news/local-news/2017/08/update-3-judge-bruzzese-in-upmc-after-shooting-today-investigation-update-coming-this-afternoon/" TargetMode="External"/><Relationship Id="rId3639" Type="http://schemas.openxmlformats.org/officeDocument/2006/relationships/hyperlink" Target="http://www.cbsnews.com/news/james-t-hodgkinson-identified-as-suspect-in-alexandria-shooting/" TargetMode="External"/><Relationship Id="rId3846" Type="http://schemas.openxmlformats.org/officeDocument/2006/relationships/hyperlink" Target="http://www.readingeagle.com/news/article/reading-man-fatally-shot-by-police-officer&amp;template=mobileart" TargetMode="External"/><Relationship Id="rId5061" Type="http://schemas.openxmlformats.org/officeDocument/2006/relationships/hyperlink" Target="https://www.azcentral.com/story/news/local/mesa-breaking/2018/06/17/man-found-dead-after-police-shooting-mesa/708580002/" TargetMode="External"/><Relationship Id="rId767" Type="http://schemas.openxmlformats.org/officeDocument/2006/relationships/hyperlink" Target="http://www.citizen-times.com/story/news/crime/2015/07/14/sbi-investigating-custody-death-henderson-jail/30124137/" TargetMode="External"/><Relationship Id="rId974" Type="http://schemas.openxmlformats.org/officeDocument/2006/relationships/hyperlink" Target="http://www.tampabay.com/news/publicsafety/crime/one-suspect-shot-two-in-custody-and-tampa-police-hunting-for-a-fourth/2251265" TargetMode="External"/><Relationship Id="rId2448" Type="http://schemas.openxmlformats.org/officeDocument/2006/relationships/hyperlink" Target="http://www.idahostatesman.com/news/local/crime/article114217323.html" TargetMode="External"/><Relationship Id="rId2655" Type="http://schemas.openxmlformats.org/officeDocument/2006/relationships/hyperlink" Target="http://www.oregonlive.com/pacific-northwest-news/index.ssf/2016/07/person_of_interest_in_bend_hom.html" TargetMode="External"/><Relationship Id="rId2862" Type="http://schemas.openxmlformats.org/officeDocument/2006/relationships/hyperlink" Target="http://www.fatalencounters.org/wp-content/uploads/2013/10/Avery-D.-Metrejean.png" TargetMode="External"/><Relationship Id="rId3706" Type="http://schemas.openxmlformats.org/officeDocument/2006/relationships/hyperlink" Target="http://www.fatalencounters.org/wp-content/uploads/2013/10/PhilipOshea.jpg" TargetMode="External"/><Relationship Id="rId3913" Type="http://schemas.openxmlformats.org/officeDocument/2006/relationships/hyperlink" Target="http://www.fatalencounters.org/wp-content/uploads/2013/10/Dakota-A.-Lukecart.png" TargetMode="External"/><Relationship Id="rId627" Type="http://schemas.openxmlformats.org/officeDocument/2006/relationships/hyperlink" Target="http://www.killedbypolice.net/victims/150959.jpg" TargetMode="External"/><Relationship Id="rId834" Type="http://schemas.openxmlformats.org/officeDocument/2006/relationships/hyperlink" Target="https://spokane-news.com/2015/08/26/sirr-team-update-stevens-county-deputys-officer-involved-shooting-in-hunters-wa/" TargetMode="External"/><Relationship Id="rId1257" Type="http://schemas.openxmlformats.org/officeDocument/2006/relationships/hyperlink" Target="http://www.dispatch.com/content/stories/local/2015/10/15/officer-kills-suspect-during-far-east-side-robbery.html" TargetMode="External"/><Relationship Id="rId1464" Type="http://schemas.openxmlformats.org/officeDocument/2006/relationships/hyperlink" Target="http://www.denverpost.com/news/ci_29550970/denver-cop-shot-burglary-once-called-her-job" TargetMode="External"/><Relationship Id="rId1671" Type="http://schemas.openxmlformats.org/officeDocument/2006/relationships/hyperlink" Target="http://www.burlingtonfreepress.com/story/news/2016/03/22/officer-involved-shooting-update/82126210/" TargetMode="External"/><Relationship Id="rId2308" Type="http://schemas.openxmlformats.org/officeDocument/2006/relationships/hyperlink" Target="http://www.wect.com/story/33330242/suspect-and-woman-dead-after-being-shot-at-killen-standoff" TargetMode="External"/><Relationship Id="rId2515" Type="http://schemas.openxmlformats.org/officeDocument/2006/relationships/hyperlink" Target="http://chicago.suntimes.com/news/person-shot-by-chicago-police-in-west-garfield-park/" TargetMode="External"/><Relationship Id="rId2722" Type="http://schemas.openxmlformats.org/officeDocument/2006/relationships/hyperlink" Target="http://sanfrancisco.cbslocal.com/2016/02/06/police-chase-ends-in-fiery-fatal-crash-in-sf/" TargetMode="External"/><Relationship Id="rId587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901" Type="http://schemas.openxmlformats.org/officeDocument/2006/relationships/hyperlink" Target="http://www.newsnet5.com/news/local-news/oh-cuyahoga/3-people-shot-in-twinsburg-kent-state-regional-academic-center-in-lockdown-officials-confirm" TargetMode="External"/><Relationship Id="rId1117" Type="http://schemas.openxmlformats.org/officeDocument/2006/relationships/hyperlink" Target="http://www.orlandosentinel.com/news/breaking-news/os-sovereign-citizen-deputy-shooting-20150210-story.html" TargetMode="External"/><Relationship Id="rId1324" Type="http://schemas.openxmlformats.org/officeDocument/2006/relationships/hyperlink" Target="http://www.fatalencounters.org/wp-content/uploads/2013/10/Edgar-Camacho-Alvarado.jpg" TargetMode="External"/><Relationship Id="rId1531" Type="http://schemas.openxmlformats.org/officeDocument/2006/relationships/hyperlink" Target="http://miami.cbslocal.com/2016/01/17/florida-deputy-shoots-kills-driver-following-traffic-stop/" TargetMode="External"/><Relationship Id="rId4687" Type="http://schemas.openxmlformats.org/officeDocument/2006/relationships/hyperlink" Target="http://nbc4i.com/2018/03/24/columbus-police-shoot-kill-woman-during-swat-standoff/" TargetMode="External"/><Relationship Id="rId4894" Type="http://schemas.openxmlformats.org/officeDocument/2006/relationships/hyperlink" Target="http://www.fatalencounters.org/wp-content/uploads/2018/05/Juan-Alberto-Silva.jpg" TargetMode="External"/><Relationship Id="rId5738" Type="http://schemas.openxmlformats.org/officeDocument/2006/relationships/hyperlink" Target="https://abc13.com/driver-shot-and-killed-after-pasadena-officer-stops-vehicle/4736446/" TargetMode="External"/><Relationship Id="rId30" Type="http://schemas.openxmlformats.org/officeDocument/2006/relationships/hyperlink" Target="http://www.wistv.com/story/29644189/sled-investigating-deputy-involved-shooting-in-lexington-county" TargetMode="External"/><Relationship Id="rId3289" Type="http://schemas.openxmlformats.org/officeDocument/2006/relationships/hyperlink" Target="http://www.fatalencounters.org/wp-content/uploads/2013/10/Melvin-DeLong.png" TargetMode="External"/><Relationship Id="rId3496" Type="http://schemas.openxmlformats.org/officeDocument/2006/relationships/hyperlink" Target="http://www.fatalencounters.org/wp-content/uploads/2013/10/Puckett.jpg" TargetMode="External"/><Relationship Id="rId4547" Type="http://schemas.openxmlformats.org/officeDocument/2006/relationships/hyperlink" Target="http://www.fatalencounters.org/wp-content/uploads/2018/03/Mario-Bass.png" TargetMode="External"/><Relationship Id="rId4754" Type="http://schemas.openxmlformats.org/officeDocument/2006/relationships/hyperlink" Target="http://www.whec.com/news/shooting-near-greece-athena-high-school/4853443/" TargetMode="External"/><Relationship Id="rId2098" Type="http://schemas.openxmlformats.org/officeDocument/2006/relationships/hyperlink" Target="http://www.12newsnow.com/news/local/port-arthur-family-seeks-answers-after-death-of-mentally-ill-son/292634589" TargetMode="External"/><Relationship Id="rId3149" Type="http://schemas.openxmlformats.org/officeDocument/2006/relationships/hyperlink" Target="http://bakersfieldnow.com/news/local/man-on-roof-with-gun-is-shot-killed-by-7-officers-in-ridgecrest" TargetMode="External"/><Relationship Id="rId3356" Type="http://schemas.openxmlformats.org/officeDocument/2006/relationships/hyperlink" Target="http://jacksonville.com/news/metro/public-safety/2017-07-08/putnam-officers-shoot-kill-man-reportedly-armed-knife" TargetMode="External"/><Relationship Id="rId3563" Type="http://schemas.openxmlformats.org/officeDocument/2006/relationships/hyperlink" Target="http://www.star-telegram.com/news/local/community/arlington/article161616958.html" TargetMode="External"/><Relationship Id="rId4407" Type="http://schemas.openxmlformats.org/officeDocument/2006/relationships/hyperlink" Target="http://www.wfaa.com/news/crime/burglary-suspect-fatally-shot-by-irving-officer/510511648" TargetMode="External"/><Relationship Id="rId4961" Type="http://schemas.openxmlformats.org/officeDocument/2006/relationships/hyperlink" Target="http://www.fatalencounters.org/wp-content/uploads/2018/05/Claudia-Patricia-G&#243;mez-Gonz&#225;lezjpeg.jpeg" TargetMode="External"/><Relationship Id="rId5805" Type="http://schemas.openxmlformats.org/officeDocument/2006/relationships/hyperlink" Target="https://www.ajc.com/news/crime--law/breaking-officer-shot-during-incident-henry-county/308BYwH1k41wbRQmoKl1WM/" TargetMode="External"/><Relationship Id="rId277" Type="http://schemas.openxmlformats.org/officeDocument/2006/relationships/hyperlink" Target="http://www.appeal-democrat.com/corning_observer/deputy-shoots-kills-corning-man-stabbing-father/article_800aa990-e23b-11e4-9469-435eb6fa3396.html" TargetMode="External"/><Relationship Id="rId484" Type="http://schemas.openxmlformats.org/officeDocument/2006/relationships/hyperlink" Target="http://www.10tv.com/content/stories/2014/05/10/columbus-jonathan-drive-officer-involved-shooting.html" TargetMode="External"/><Relationship Id="rId2165" Type="http://schemas.openxmlformats.org/officeDocument/2006/relationships/hyperlink" Target="http://www.latimes.com/local/lanow/la-me-ln-lapd-shooting-20160816-snap-story.htmlhttp:/www.latimes.com/local/lanow/la-me-ln-lapd-shooting-20160816-snap-story.html" TargetMode="External"/><Relationship Id="rId3009" Type="http://schemas.openxmlformats.org/officeDocument/2006/relationships/hyperlink" Target="http://www.nj.com/cumberland/index.ssf/2017/02/man_dies_in_police-involved_shooting_authorities_s.html" TargetMode="External"/><Relationship Id="rId3216" Type="http://schemas.openxmlformats.org/officeDocument/2006/relationships/hyperlink" Target="http://gazette.com/suspect-shot-and-killed-in-colorado-springs/article/1597375" TargetMode="External"/><Relationship Id="rId3770" Type="http://schemas.openxmlformats.org/officeDocument/2006/relationships/hyperlink" Target="http://www.fatalencounters.org/wp-content/uploads/2013/10/Craig-Finch.png" TargetMode="External"/><Relationship Id="rId4614" Type="http://schemas.openxmlformats.org/officeDocument/2006/relationships/hyperlink" Target="http://www.nbc12.com/story/37688260/teen-killed-in-deputy-involved-shooting-in-spotsylvania" TargetMode="External"/><Relationship Id="rId4821" Type="http://schemas.openxmlformats.org/officeDocument/2006/relationships/hyperlink" Target="http://www.mlive.com/news/kalamazoo/index.ssf/2018/04/squatter_at_mobile_home_park_s_1.html" TargetMode="External"/><Relationship Id="rId137" Type="http://schemas.openxmlformats.org/officeDocument/2006/relationships/hyperlink" Target="http://www.kokomotribune.com/news/update-name-of-officer-involved-in-shooting-released/article_fac3c076-121b-11e5-91a2-63f77d795bb0.html" TargetMode="External"/><Relationship Id="rId344" Type="http://schemas.openxmlformats.org/officeDocument/2006/relationships/hyperlink" Target="http://www.pnj.com/story/news/crime/2014/12/17/man-dies-two-weeks-tased/20545199/" TargetMode="External"/><Relationship Id="rId691" Type="http://schemas.openxmlformats.org/officeDocument/2006/relationships/hyperlink" Target="http://www.killedbypolice.net/victims/151011.jpg" TargetMode="External"/><Relationship Id="rId2025" Type="http://schemas.openxmlformats.org/officeDocument/2006/relationships/hyperlink" Target="http://www.theadvertiser.com/story/news/crime/2016/07/13/kaplan-man-unresponsive-during-arrest-pronounced-dead-hospital/87060206/" TargetMode="External"/><Relationship Id="rId2372" Type="http://schemas.openxmlformats.org/officeDocument/2006/relationships/hyperlink" Target="http://www.fatalencounters.org/wp-content/uploads/2013/10/Chelsea-M.-Porter.jpg" TargetMode="External"/><Relationship Id="rId342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630" Type="http://schemas.openxmlformats.org/officeDocument/2006/relationships/hyperlink" Target="http://www.fatalencounters.org/wp-content/uploads/2013/10/Jamie-Dougan.jpg" TargetMode="External"/><Relationship Id="rId551" Type="http://schemas.openxmlformats.org/officeDocument/2006/relationships/hyperlink" Target="http://whnt.com/2013/12/02/grand-jury-to-review-shooting-involving-corrections-officer/" TargetMode="External"/><Relationship Id="rId1181" Type="http://schemas.openxmlformats.org/officeDocument/2006/relationships/hyperlink" Target="http://philadelphia.cbslocal.com/2015/11/24/camden-county-prosecutor-investigating-fatal-shooting-involving-two-police-officers/" TargetMode="External"/><Relationship Id="rId2232" Type="http://schemas.openxmlformats.org/officeDocument/2006/relationships/hyperlink" Target="http://www.star-telegram.com/news/local/community/weatherford-star-telegram/article98990042.html" TargetMode="External"/><Relationship Id="rId5388" Type="http://schemas.openxmlformats.org/officeDocument/2006/relationships/hyperlink" Target="https://www.pennlive.com/news/2018/08/coroner_releases_id_of_man_kil_1.html" TargetMode="External"/><Relationship Id="rId5595" Type="http://schemas.openxmlformats.org/officeDocument/2006/relationships/hyperlink" Target="https://www.fatalencounters.org/wp-content/uploads/2018/10/James-Lyle-Kuehn.jpg" TargetMode="External"/><Relationship Id="rId204" Type="http://schemas.openxmlformats.org/officeDocument/2006/relationships/hyperlink" Target="http://www.utsandiego.com/news/2015/may/17/sdpd-ois-officer-shot-kearny-mesa-hospital/" TargetMode="External"/><Relationship Id="rId411" Type="http://schemas.openxmlformats.org/officeDocument/2006/relationships/hyperlink" Target="http://www.al.com/news/birmingham/index.ssf/2014/09/jefferson_county_inmate_dies_a.html" TargetMode="External"/><Relationship Id="rId1041"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998" Type="http://schemas.openxmlformats.org/officeDocument/2006/relationships/hyperlink" Target="http://www.fatalencounters.org/wp-content/uploads/2013/10/JoshuaBolster.jpg" TargetMode="External"/><Relationship Id="rId4197" Type="http://schemas.openxmlformats.org/officeDocument/2006/relationships/hyperlink" Target="http://www.fatalencounters.org/wp-content/uploads/2013/10/John-Souder.jpg" TargetMode="External"/><Relationship Id="rId5248" Type="http://schemas.openxmlformats.org/officeDocument/2006/relationships/hyperlink" Target="https://www.fatalencounters.org/wp-content/uploads/2018/07/Jose-Luis-Rodriguez.jpg" TargetMode="External"/><Relationship Id="rId5455" Type="http://schemas.openxmlformats.org/officeDocument/2006/relationships/hyperlink" Target="https://www.star-telegram.com/news/local/community/fort-worth/article218461850.html" TargetMode="External"/><Relationship Id="rId5662" Type="http://schemas.openxmlformats.org/officeDocument/2006/relationships/hyperlink" Target="https://www.abqjournal.com/1242298/family-identifies-man-shot-killed-by-apd-sunday.html" TargetMode="External"/><Relationship Id="rId1858" Type="http://schemas.openxmlformats.org/officeDocument/2006/relationships/hyperlink" Target="http://nbc4i.com/2016/06/06/reported-north-columbus-shooting-leaves-1-in-critical-condition/" TargetMode="External"/><Relationship Id="rId4057" Type="http://schemas.openxmlformats.org/officeDocument/2006/relationships/hyperlink" Target="http://newsok.com/article/5571292" TargetMode="External"/><Relationship Id="rId4264" Type="http://schemas.openxmlformats.org/officeDocument/2006/relationships/hyperlink" Target="https://www.yakimaherald.com/news/crime_and_courts/blind-man-killed-after-confrontation-with-yakima-pd/article_004cfacc-ea54-11e7-9465-130f28e3aef2.html" TargetMode="External"/><Relationship Id="rId4471" Type="http://schemas.openxmlformats.org/officeDocument/2006/relationships/hyperlink" Target="http://losangeles.cbslocal.com/2018/02/05/deputies-shoot-boy-16-angry-mob/" TargetMode="External"/><Relationship Id="rId5108" Type="http://schemas.openxmlformats.org/officeDocument/2006/relationships/hyperlink" Target="https://www.thetimes-tribune.com/news/man-shot-killed-by-police-during-standoff-in-wayne-county-1.2354318" TargetMode="External"/><Relationship Id="rId5315" Type="http://schemas.openxmlformats.org/officeDocument/2006/relationships/hyperlink" Target="https://www.wptv.com/news/region-okeechobee-county/officer-involved-shooting-investigated-in-okeechobee-county" TargetMode="External"/><Relationship Id="rId5522" Type="http://schemas.openxmlformats.org/officeDocument/2006/relationships/hyperlink" Target="https://www.fatalencounters.org/wp-content/uploads/2018/10/DatwanLewis.jpg" TargetMode="External"/><Relationship Id="rId2909" Type="http://schemas.openxmlformats.org/officeDocument/2006/relationships/hyperlink" Target="http://www.news4jax.com/news/local/jacksonville/jso-injuries-reported-in-officer-involved-crash-on-moncrief-road" TargetMode="External"/><Relationship Id="rId3073" Type="http://schemas.openxmlformats.org/officeDocument/2006/relationships/hyperlink" Target="http://www.abc15.com/news/region-west-valley/peoria/one-dead-after-officer-involved-shooting-in-youngtown" TargetMode="External"/><Relationship Id="rId3280" Type="http://schemas.openxmlformats.org/officeDocument/2006/relationships/hyperlink" Target="http://www.omaha.com/news/crime/man-who-was-hit-with-taser-by-omaha-police-early/article_288c7d14-49d7-11e7-9ed4-83fc5e66d19e.html" TargetMode="External"/><Relationship Id="rId4124" Type="http://schemas.openxmlformats.org/officeDocument/2006/relationships/hyperlink" Target="http://www.fatalencounters.org/wp-content/uploads/2013/10/Michaellevy.jpg" TargetMode="External"/><Relationship Id="rId4331" Type="http://schemas.openxmlformats.org/officeDocument/2006/relationships/hyperlink" Target="http://www.al.com/news/birmingham/index.ssf/2018/01/domestic_violence_suspect_wavi.html" TargetMode="External"/><Relationship Id="rId1718" Type="http://schemas.openxmlformats.org/officeDocument/2006/relationships/hyperlink" Target="http://www.wyff4.com/news/dispatch-crews-on-scene-of-reported-shooting-in-greenville-county/39346400" TargetMode="External"/><Relationship Id="rId1925" Type="http://schemas.openxmlformats.org/officeDocument/2006/relationships/hyperlink" Target="http://www.fatalencounters.org/wp-content/uploads/2013/10/Jay-Anderson.jpg" TargetMode="External"/><Relationship Id="rId3140" Type="http://schemas.openxmlformats.org/officeDocument/2006/relationships/hyperlink" Target="http://ktla.com/2017/06/16/1-killed-in-rialto-officer-involved-shooting-police/" TargetMode="External"/><Relationship Id="rId2699" Type="http://schemas.openxmlformats.org/officeDocument/2006/relationships/hyperlink" Target="http://www.azcentral.com/story/news/local/phoenix-breaking/2016/06/25/buckeye-police-respond-reported-shooting/86393894/" TargetMode="External"/><Relationship Id="rId3000" Type="http://schemas.openxmlformats.org/officeDocument/2006/relationships/hyperlink" Target="http://www.fatalencounters.org/wp-content/uploads/2013/10/RaynardBurton.jpg" TargetMode="External"/><Relationship Id="rId3957" Type="http://schemas.openxmlformats.org/officeDocument/2006/relationships/hyperlink" Target="http://www.killedbypolice.net/victims/170925.jpg" TargetMode="External"/><Relationship Id="rId878" Type="http://schemas.openxmlformats.org/officeDocument/2006/relationships/hyperlink" Target="http://www.wkyc.com/story/news/local/akron/2015/09/25/akron-police-shoot-kill-robbery-suspect/72829710/" TargetMode="External"/><Relationship Id="rId2559" Type="http://schemas.openxmlformats.org/officeDocument/2006/relationships/hyperlink" Target="http://www.fatalencounters.org/wp-content/uploads/2013/10/Mark-Anthony-Hicks.jpg" TargetMode="External"/><Relationship Id="rId2766" Type="http://schemas.openxmlformats.org/officeDocument/2006/relationships/hyperlink" Target="https://www.abqjournal.com/468153/state-police-investigator-casaus-was-accelerating-through-intersection-during-fatal-crash.html" TargetMode="External"/><Relationship Id="rId2973" Type="http://schemas.openxmlformats.org/officeDocument/2006/relationships/hyperlink" Target="http://www.fatalencounters.org/wp-content/uploads/2013/10/Epthen-Lamont-Johnson.png" TargetMode="External"/><Relationship Id="rId3817" Type="http://schemas.openxmlformats.org/officeDocument/2006/relationships/hyperlink" Target="http://napavalleyregister.com/news/local/one-man-fatally-shot-by-napa-police-near-home-depot/article_3e9225b8-2136-55f6-aa98-9e5815824ed3.html" TargetMode="External"/><Relationship Id="rId5172" Type="http://schemas.openxmlformats.org/officeDocument/2006/relationships/hyperlink" Target="http://www.kfyrtv.com/content/news/Suspect-fatally-shot-by-Grand-Forks-police-487603001.html" TargetMode="External"/><Relationship Id="rId738" Type="http://schemas.openxmlformats.org/officeDocument/2006/relationships/hyperlink" Target="http://www.mercurynews.com/crime-courts/ci_29098278/san-jose-authorities-identify-gunman-victim-deadly-cambrian" TargetMode="External"/><Relationship Id="rId945" Type="http://schemas.openxmlformats.org/officeDocument/2006/relationships/hyperlink" Target="http://homicide.latimes.com/post/james-joseph-byrd/" TargetMode="External"/><Relationship Id="rId1368" Type="http://schemas.openxmlformats.org/officeDocument/2006/relationships/hyperlink" Target="http://www.wpsdlocal6.com/story/30970664/officer-involved-shooting-in-hurst-ill" TargetMode="External"/><Relationship Id="rId1575" Type="http://schemas.openxmlformats.org/officeDocument/2006/relationships/hyperlink" Target="http://www.ksla.com/story/31172316/jp-deputies-fatally-shoot-suspect-in-orleans-after-incident-at-oakwood-mall" TargetMode="External"/><Relationship Id="rId1782" Type="http://schemas.openxmlformats.org/officeDocument/2006/relationships/hyperlink" Target="http://www.fatalencounters.org/wp-content/uploads/2013/10/Ide.jpg" TargetMode="External"/><Relationship Id="rId2419" Type="http://schemas.openxmlformats.org/officeDocument/2006/relationships/hyperlink" Target="http://www.fatalencounters.org/wp-content/uploads/2013/10/Russell-Elswick.jpg" TargetMode="External"/><Relationship Id="rId2626" Type="http://schemas.openxmlformats.org/officeDocument/2006/relationships/hyperlink" Target="http://www.killedbypolice.net/victims/150488.jpg" TargetMode="External"/><Relationship Id="rId2833" Type="http://schemas.openxmlformats.org/officeDocument/2006/relationships/hyperlink" Target="http://www.kshb.com/news/crime/officer-involved-shooting-reported-in-leavenworth" TargetMode="External"/><Relationship Id="rId5032" Type="http://schemas.openxmlformats.org/officeDocument/2006/relationships/hyperlink" Target="http://ktla.com/2018/06/11/whittier-police-shoot-suspect-while-responding-to-domestic-incident/" TargetMode="External"/><Relationship Id="rId74" Type="http://schemas.openxmlformats.org/officeDocument/2006/relationships/hyperlink" Target="http://www.mercedsunstar.com/news/local/crime/article26705443.html" TargetMode="External"/><Relationship Id="rId805" Type="http://schemas.openxmlformats.org/officeDocument/2006/relationships/hyperlink" Target="https://localtvwghp.files.wordpress.com/2015/08/untitled-213.jpg?w=770" TargetMode="External"/><Relationship Id="rId1228" Type="http://schemas.openxmlformats.org/officeDocument/2006/relationships/hyperlink" Target="http://www.dallasnews.com/news/metro/20150903-dallas-police-man-killed-by-officer-had-pellet-gun.ece" TargetMode="External"/><Relationship Id="rId1435" Type="http://schemas.openxmlformats.org/officeDocument/2006/relationships/hyperlink" Target="http://www.ktuu.com/news/news/fatal-officerinvolved-shooting-reported-in-barrow-says-borough-spokesman/37925150" TargetMode="External"/><Relationship Id="rId4798" Type="http://schemas.openxmlformats.org/officeDocument/2006/relationships/hyperlink" Target="http://www.fatalencounters.org/wp-content/uploads/2018/04/RumondaleJones.jpg" TargetMode="External"/><Relationship Id="rId1642" Type="http://schemas.openxmlformats.org/officeDocument/2006/relationships/hyperlink" Target="http://wnct.com/2016/03/28/trooper-fatally-shoots-armed-person-in-kinston/" TargetMode="External"/><Relationship Id="rId2900" Type="http://schemas.openxmlformats.org/officeDocument/2006/relationships/hyperlink" Target="http://www.fatalencounters.org/wp-content/uploads/2013/10/Cedric-Jamal-Mifflin.png" TargetMode="External"/><Relationship Id="rId5849" Type="http://schemas.openxmlformats.org/officeDocument/2006/relationships/hyperlink" Target="https://sacramento.cbslocal.com/2018/12/13/yuba-county-officer-involved-shooting/" TargetMode="External"/><Relationship Id="rId1502" Type="http://schemas.openxmlformats.org/officeDocument/2006/relationships/hyperlink" Target="http://www.kake.com/home/headlines/Shooting-in-Butler-County--371822962.html" TargetMode="External"/><Relationship Id="rId4658" Type="http://schemas.openxmlformats.org/officeDocument/2006/relationships/hyperlink" Target="http://www.fatalencounters.org/wp-content/uploads/2018/03/Jermaine-Massey.jpg" TargetMode="External"/><Relationship Id="rId4865" Type="http://schemas.openxmlformats.org/officeDocument/2006/relationships/hyperlink" Target="https://www.ksat.com/news/suspect-shot-killed-by-homeland-security-officer-on-southwest-side-police-say" TargetMode="External"/><Relationship Id="rId5709" Type="http://schemas.openxmlformats.org/officeDocument/2006/relationships/hyperlink" Target="https://www.khou.com/article/news/crime/suspect-fatally-shot-by-officer-was-choking-her-hpd-says/285-614891432?fbclid=IwAR3bYBINX85rtUlQE7EQZDdZerwqIBrzQt5_to6NtczfAO6al6vSwU3fW3w" TargetMode="External"/><Relationship Id="rId5916" Type="http://schemas.openxmlformats.org/officeDocument/2006/relationships/hyperlink" Target="https://www.wsmv.com/news/man-killed-in-officer-involved-shooting-inside-tullahoma-walmart/article_6128e320-0b90-11e9-8e42-73398da530c0.html" TargetMode="External"/><Relationship Id="rId388" Type="http://schemas.openxmlformats.org/officeDocument/2006/relationships/hyperlink" Target="http://www.wdbj7.com/news/local/lynchburg-bedford/deputy-involved-in-bedford-county-shooting/29390802" TargetMode="External"/><Relationship Id="rId2069" Type="http://schemas.openxmlformats.org/officeDocument/2006/relationships/hyperlink" Target="https://www.artesianews.com/1338123/investigation-continues-into-officer-involved-shooting.html" TargetMode="External"/><Relationship Id="rId3467" Type="http://schemas.openxmlformats.org/officeDocument/2006/relationships/hyperlink" Target="http://www.wmcactionnews5.com/story/36392591/1-person-dead-in-officer-involved-shooting-in-calhoun-co" TargetMode="External"/><Relationship Id="rId3674" Type="http://schemas.openxmlformats.org/officeDocument/2006/relationships/hyperlink" Target="http://www.kansascity.com/news/local/article153204509.html" TargetMode="External"/><Relationship Id="rId3881" Type="http://schemas.openxmlformats.org/officeDocument/2006/relationships/hyperlink" Target="http://www.fatalencounters.org/wp-content/uploads/2013/10/Michelle-Robey.jpg" TargetMode="External"/><Relationship Id="rId4518" Type="http://schemas.openxmlformats.org/officeDocument/2006/relationships/hyperlink" Target="http://www.kctv5.com/story/37511873/texas-man-dies-as-wild-chase-leads-to-officer-involved-shooting-in-cass-county" TargetMode="External"/><Relationship Id="rId4725" Type="http://schemas.openxmlformats.org/officeDocument/2006/relationships/hyperlink" Target="http://www.fatalencounters.org/wp-content/uploads/2018/04/JosephJohnson.jpg" TargetMode="External"/><Relationship Id="rId4932" Type="http://schemas.openxmlformats.org/officeDocument/2006/relationships/hyperlink" Target="http://www.whig.com/article/20180515/ARTICLE/180519989" TargetMode="External"/><Relationship Id="rId595" Type="http://schemas.openxmlformats.org/officeDocument/2006/relationships/hyperlink" Target="http://www.chron.com/news/houston-texas/houston/article/HPD-officer-wounded-suspect-killed-in-shootout-4362891.php" TargetMode="External"/><Relationship Id="rId2276" Type="http://schemas.openxmlformats.org/officeDocument/2006/relationships/hyperlink" Target="http://wvmetronews.com/2016/09/10/man-killed-in-officer-involved-shooting-in-mercer-county/" TargetMode="External"/><Relationship Id="rId2483" Type="http://schemas.openxmlformats.org/officeDocument/2006/relationships/hyperlink" Target="http://www.ksat.com/news/standoff-ends-with-man-killed-in-officer-involved-shooting" TargetMode="External"/><Relationship Id="rId2690" Type="http://schemas.openxmlformats.org/officeDocument/2006/relationships/hyperlink" Target="http://www.fatalencounters.org/wp-content/uploads/2013/10/Anthony-Lovell-Eddington.jpg" TargetMode="External"/><Relationship Id="rId3327" Type="http://schemas.openxmlformats.org/officeDocument/2006/relationships/hyperlink" Target="http://nbc4i.com/2017/08/05/person-dead-officer-injured-in-perry-county-shooting/" TargetMode="External"/><Relationship Id="rId3534" Type="http://schemas.openxmlformats.org/officeDocument/2006/relationships/hyperlink" Target="http://www.wvalways.com/story/36045963/new-info-police-investigate-shooting-involving-marion-county-sheriffs-deputy" TargetMode="External"/><Relationship Id="rId3741" Type="http://schemas.openxmlformats.org/officeDocument/2006/relationships/hyperlink" Target="https://kobi5.com/news/officer-involved-shooting-in-wolf-creek-suspect-killed-51545/" TargetMode="External"/><Relationship Id="rId248" Type="http://schemas.openxmlformats.org/officeDocument/2006/relationships/hyperlink" Target="http://www.oregonlive.com/pacific-northwest-news/index.ssf/2015/04/salem_police_wound_armed_man_e.html" TargetMode="External"/><Relationship Id="rId455" Type="http://schemas.openxmlformats.org/officeDocument/2006/relationships/hyperlink" Target="http://www.wusa9.com/story/news/local/upper-marlboro/2014/06/23/man-dies-in-prince-georges-county-jail/11267077/" TargetMode="External"/><Relationship Id="rId662" Type="http://schemas.openxmlformats.org/officeDocument/2006/relationships/hyperlink" Target="http://www.killedbypolice.net/victims/151075.jpg" TargetMode="External"/><Relationship Id="rId1085" Type="http://schemas.openxmlformats.org/officeDocument/2006/relationships/hyperlink" Target="http://www.13newsnow.com/story/news/local/virginia/2015/04/30/greensville-co-man-killed-in-officer-involved-shooting/26633591/" TargetMode="External"/><Relationship Id="rId1292" Type="http://schemas.openxmlformats.org/officeDocument/2006/relationships/hyperlink" Target="http://jacksonville.com/sites/default/files/imagecache/premium_415_wide_scale/met_TalmadgeKing0119.jpg" TargetMode="External"/><Relationship Id="rId2136" Type="http://schemas.openxmlformats.org/officeDocument/2006/relationships/hyperlink" Target="http://www.cbsnews.com/news/mary-knowlton-death-husband-speaks-about-shooting/" TargetMode="External"/><Relationship Id="rId2343" Type="http://schemas.openxmlformats.org/officeDocument/2006/relationships/hyperlink" Target="http://kxan.com/2016/10/16/officer-involved-shooting-at-apartment-complex/" TargetMode="External"/><Relationship Id="rId2550" Type="http://schemas.openxmlformats.org/officeDocument/2006/relationships/hyperlink" Target="http://www.fatalencounters.org/wp-content/uploads/2013/10/James-Dean-Smith.jpg" TargetMode="External"/><Relationship Id="rId3601" Type="http://schemas.openxmlformats.org/officeDocument/2006/relationships/hyperlink" Target="http://www.fatalencounters.org/wp-content/uploads/2013/10/tiffany-potter.jpg" TargetMode="External"/><Relationship Id="rId5499" Type="http://schemas.openxmlformats.org/officeDocument/2006/relationships/hyperlink" Target="https://www.fatalencounters.org/wp-content/uploads/2018/09/Gillie-Thurby.jpg" TargetMode="External"/><Relationship Id="rId108" Type="http://schemas.openxmlformats.org/officeDocument/2006/relationships/hyperlink" Target="http://chronicle.augusta.com/sites/default/files/imagecache/superphoto/14501857.jpg" TargetMode="External"/><Relationship Id="rId315" Type="http://schemas.openxmlformats.org/officeDocument/2006/relationships/hyperlink" Target="http://www.statesman.com/news/news/local/officer-involved-shooting-being-investigated/njtpW/" TargetMode="External"/><Relationship Id="rId522" Type="http://schemas.openxmlformats.org/officeDocument/2006/relationships/hyperlink" Target="http://thenewsherald.com/articles/2014/02/28/news/doc5310a54ba9b5b176742526.txt" TargetMode="External"/><Relationship Id="rId1152" Type="http://schemas.openxmlformats.org/officeDocument/2006/relationships/hyperlink" Target="http://www.ledger-enquirer.com/news/article42133281.html" TargetMode="External"/><Relationship Id="rId2203" Type="http://schemas.openxmlformats.org/officeDocument/2006/relationships/hyperlink" Target="http://patch.com/california/southgate-lynwood/compton-man-killed-fbi-involved-shooting-family-wants-answers" TargetMode="External"/><Relationship Id="rId2410" Type="http://schemas.openxmlformats.org/officeDocument/2006/relationships/hyperlink" Target="http://www.waltontribune.com/article_0b26a9f6-a1d6-11e6-8613-eb8d373e2d97.html" TargetMode="External"/><Relationship Id="rId5359" Type="http://schemas.openxmlformats.org/officeDocument/2006/relationships/hyperlink" Target="https://abc7.com/suspect-wounded-in-culver-city-officer-involved-shooting/3994678/" TargetMode="External"/><Relationship Id="rId5566" Type="http://schemas.openxmlformats.org/officeDocument/2006/relationships/hyperlink" Target="http://www.goshennews.com/indiana/news/one-dead-in-police-involved-shooting-in-sullivan-hotel/article_a5898b8f-7139-5c66-87f7-78b497bbfbd4.html" TargetMode="External"/><Relationship Id="rId5773" Type="http://schemas.openxmlformats.org/officeDocument/2006/relationships/hyperlink" Target="https://www.click2houston.com/news/2-dead-7-in-custody-after-shootout-during-undercover-drug-bust" TargetMode="External"/><Relationship Id="rId1012" Type="http://schemas.openxmlformats.org/officeDocument/2006/relationships/hyperlink" Target="http://www.trbimg.com/img-55a686d0/turbine/fl-plantation-cop-homeless-shooting-id-2015071-001/304/304x171" TargetMode="External"/><Relationship Id="rId4168" Type="http://schemas.openxmlformats.org/officeDocument/2006/relationships/hyperlink" Target="http://www.killedbypolice.net/victims/171101.jpg" TargetMode="External"/><Relationship Id="rId4375" Type="http://schemas.openxmlformats.org/officeDocument/2006/relationships/hyperlink" Target="http://kron4.com/2018/01/17/suspect-dies-after-being-tased-by-police-in-daly-city/" TargetMode="External"/><Relationship Id="rId5219" Type="http://schemas.openxmlformats.org/officeDocument/2006/relationships/hyperlink" Target="http://www.hawaiinewsnow.com/story/38673493/3-accused-of-helping-suspected-big-island-cop-killer-to-appear-in-court" TargetMode="External"/><Relationship Id="rId5426" Type="http://schemas.openxmlformats.org/officeDocument/2006/relationships/hyperlink" Target="https://www.wxii12.com/article/person-killed-in-deputy-involved-shooting-in-yadkin-county/23001067" TargetMode="External"/><Relationship Id="rId1969" Type="http://schemas.openxmlformats.org/officeDocument/2006/relationships/hyperlink" Target="http://abc6onyourside.com/news/local/suspect-hospitalized-in-officer-involved-shooting" TargetMode="External"/><Relationship Id="rId3184" Type="http://schemas.openxmlformats.org/officeDocument/2006/relationships/hyperlink" Target="http://www.fatalencounters.org/wp-content/uploads/2013/10/Michael-Alcaraz.jpg" TargetMode="External"/><Relationship Id="rId4028" Type="http://schemas.openxmlformats.org/officeDocument/2006/relationships/hyperlink" Target="http://www.fatalencounters.org/wp-content/uploads/2013/10/Christopher-Jacobs.jpg" TargetMode="External"/><Relationship Id="rId4235" Type="http://schemas.openxmlformats.org/officeDocument/2006/relationships/hyperlink" Target="http://www.fatalencounters.org/wp-content/uploads/2013/10/Tommy-Heath.jpg" TargetMode="External"/><Relationship Id="rId4582" Type="http://schemas.openxmlformats.org/officeDocument/2006/relationships/hyperlink" Target="http://www.wlox.com/story/37637948/suspect-killed-by-gulfport-officer-after-stand-off-with-police" TargetMode="External"/><Relationship Id="rId5633" Type="http://schemas.openxmlformats.org/officeDocument/2006/relationships/hyperlink" Target="https://fox2now.com/2018/10/26/police-identify-man-killed-in-officer-involved-shooting/" TargetMode="External"/><Relationship Id="rId5840" Type="http://schemas.openxmlformats.org/officeDocument/2006/relationships/hyperlink" Target="https://www.fatalencounters.org/wp-content/uploads/2018/12/TAMEKA-LASHAY-SIMPSON.jpg" TargetMode="External"/><Relationship Id="rId1829" Type="http://schemas.openxmlformats.org/officeDocument/2006/relationships/hyperlink" Target="http://abc11.com/news/1-dead-after-deputy-involved-shooting-in-rockingham-co/1361749/" TargetMode="External"/><Relationship Id="rId3391" Type="http://schemas.openxmlformats.org/officeDocument/2006/relationships/hyperlink" Target="http://wgntv.com/2017/05/17/police-off-duty-sheriffs-deputy-fatally-shoots-armed-robber/" TargetMode="External"/><Relationship Id="rId4442" Type="http://schemas.openxmlformats.org/officeDocument/2006/relationships/hyperlink" Target="http://www.fatalencounters.org/wp-content/uploads/2018/03/Gregory-Kocian.jpg" TargetMode="External"/><Relationship Id="rId5700" Type="http://schemas.openxmlformats.org/officeDocument/2006/relationships/hyperlink" Target="https://www.sacbee.com/news/state/california/article221549670.html" TargetMode="External"/><Relationship Id="rId3044" Type="http://schemas.openxmlformats.org/officeDocument/2006/relationships/hyperlink" Target="http://www.fatalencounters.org/wp-content/uploads/2013/10/Joshua-D.-Jones.jpg" TargetMode="External"/><Relationship Id="rId3251" Type="http://schemas.openxmlformats.org/officeDocument/2006/relationships/hyperlink" Target="http://www.fatalencounters.org/wp-content/uploads/2013/10/Angel-Ramos.png" TargetMode="External"/><Relationship Id="rId4302" Type="http://schemas.openxmlformats.org/officeDocument/2006/relationships/hyperlink" Target="http://www.thv11.com/news/crime/three-dead-in-white-county-shooting-authorities-investigating/504008189" TargetMode="External"/><Relationship Id="rId172" Type="http://schemas.openxmlformats.org/officeDocument/2006/relationships/hyperlink" Target="http://crimeblog.dallasnews.com/2015/06/tarrant-county-sheriffs-deputy-fatally-shoots-azle-man-who-stabbed-three-relatives.html/" TargetMode="External"/><Relationship Id="rId2060" Type="http://schemas.openxmlformats.org/officeDocument/2006/relationships/hyperlink" Target="http://www.kob.com/new-mexico-news/nmsp-investigating-officer-involved-shooting-in-gallup/4209859/" TargetMode="External"/><Relationship Id="rId3111" Type="http://schemas.openxmlformats.org/officeDocument/2006/relationships/hyperlink" Target="http://www.chicagotribune.com/news/local/breaking/ct-police-involved-shooting-0710-20170709-story.html" TargetMode="External"/><Relationship Id="rId989" Type="http://schemas.openxmlformats.org/officeDocument/2006/relationships/hyperlink" Target="http://www.abc-7.com/story/30262286/ccso-suspect-dies-after-deputy-involved-shooting" TargetMode="External"/><Relationship Id="rId2877" Type="http://schemas.openxmlformats.org/officeDocument/2006/relationships/hyperlink" Target="http://www.fatalencounters.org/wp-content/uploads/2013/10/Darius-Smith.png" TargetMode="External"/><Relationship Id="rId5076" Type="http://schemas.openxmlformats.org/officeDocument/2006/relationships/hyperlink" Target="https://www.fatalencounters.org/wp-content/uploads/2018/06/CharlesLutherSpiller.jpg" TargetMode="External"/><Relationship Id="rId5283" Type="http://schemas.openxmlformats.org/officeDocument/2006/relationships/hyperlink" Target="https://www.fatalencounters.org/wp-content/uploads/2018/08/Tramaine-Marquese-Poole.jpg" TargetMode="External"/><Relationship Id="rId5490" Type="http://schemas.openxmlformats.org/officeDocument/2006/relationships/hyperlink" Target="https://www.channel3000.com/news/medical-examiner-identifies-suspect-in-shooting-at-middleton-software-company/797660481" TargetMode="External"/><Relationship Id="rId849" Type="http://schemas.openxmlformats.org/officeDocument/2006/relationships/hyperlink" Target="http://www.tulsaworld.com/homepagelatest/cushing-police-officer-cleared-in-fatal-shooting/article_1bc89125-2051-5cb1-9dde-62c9791231cd.html" TargetMode="External"/><Relationship Id="rId1479" Type="http://schemas.openxmlformats.org/officeDocument/2006/relationships/hyperlink" Target="http://www.clickorlando.com/news/palm-bay-police-investigate-officer-involved-shooting" TargetMode="External"/><Relationship Id="rId1686" Type="http://schemas.openxmlformats.org/officeDocument/2006/relationships/hyperlink" Target="http://dfw.cbslocal.com/2016/03/15/deceased-suspect-idd-as-father-of-other-suspect/" TargetMode="External"/><Relationship Id="rId3928" Type="http://schemas.openxmlformats.org/officeDocument/2006/relationships/hyperlink" Target="http://www.tulsaworld.com/news/crimewatch/state-investigators-probe-officer-involved-fatal-shooting-in-adair-county/article_6899795c-4127-5b18-9ca8-bca58dfe0871.html" TargetMode="External"/><Relationship Id="rId4092" Type="http://schemas.openxmlformats.org/officeDocument/2006/relationships/hyperlink" Target="http://www.fatalencounters.org/wp-content/uploads/2013/10/Calvin-Toney.png" TargetMode="External"/><Relationship Id="rId5143" Type="http://schemas.openxmlformats.org/officeDocument/2006/relationships/hyperlink" Target="https://www.fatalencounters.org/wp-content/uploads/2018/07/Christian-T.-Webb.jpg" TargetMode="External"/><Relationship Id="rId5350" Type="http://schemas.openxmlformats.org/officeDocument/2006/relationships/hyperlink" Target="http://www.jacksonville.com/news/20180816/1-dead-in-baker-county-standoff-and-deputy-involved-shooting" TargetMode="External"/><Relationship Id="rId1339" Type="http://schemas.openxmlformats.org/officeDocument/2006/relationships/hyperlink" Target="http://www.fatalencounters.org/wp-content/uploads/2013/10/Byron.png" TargetMode="External"/><Relationship Id="rId1893" Type="http://schemas.openxmlformats.org/officeDocument/2006/relationships/hyperlink" Target="http://www.nbcsandiego.com/news/local/Chula-Vista-Police-Searching-for-Suspect-in-Eastlake-Shooting-383023971.html" TargetMode="External"/><Relationship Id="rId2737" Type="http://schemas.openxmlformats.org/officeDocument/2006/relationships/hyperlink" Target="http://www.fatalencounters.org/wp-content/uploads/2013/10/Norman-Elling.jpg" TargetMode="External"/><Relationship Id="rId2944" Type="http://schemas.openxmlformats.org/officeDocument/2006/relationships/hyperlink" Target="http://gunmemorial.org/2017/03/22/don-johnson" TargetMode="External"/><Relationship Id="rId5003" Type="http://schemas.openxmlformats.org/officeDocument/2006/relationships/hyperlink" Target="https://chicago.suntimes.com/news/dea-agent-shoots-suspect-austin-drug-bust/" TargetMode="External"/><Relationship Id="rId5210" Type="http://schemas.openxmlformats.org/officeDocument/2006/relationships/hyperlink" Target="https://www.click2houston.com/news/friends-remember-apparent-unintended-target-in-deadly-officer-involved-shooting" TargetMode="External"/><Relationship Id="rId709" Type="http://schemas.openxmlformats.org/officeDocument/2006/relationships/hyperlink" Target="http://www.news-leader.com/story/news/crime/2015/11/26/man-killed-officer-involved-shooting/76409078/" TargetMode="External"/><Relationship Id="rId916" Type="http://schemas.openxmlformats.org/officeDocument/2006/relationships/hyperlink" Target="http://fox59.com/2015/09/23/exclusive-video-neighbors-call-police-action-shooting-into-question/" TargetMode="External"/><Relationship Id="rId1546" Type="http://schemas.openxmlformats.org/officeDocument/2006/relationships/hyperlink" Target="http://www.nbclosangeles.com/news/local/Inglewood-Officer-Involved-Shooting--369574341.html" TargetMode="External"/><Relationship Id="rId1753" Type="http://schemas.openxmlformats.org/officeDocument/2006/relationships/hyperlink" Target="http://www.newson6.com/story/31952548/law-enforcement-in-byng-search-for-armed-suspect" TargetMode="External"/><Relationship Id="rId1960" Type="http://schemas.openxmlformats.org/officeDocument/2006/relationships/hyperlink" Target="http://krqe.com/2016/07/01/state-police-identify-suspect-that-was-shot-killed-on-laguna-pueblo/" TargetMode="External"/><Relationship Id="rId2804" Type="http://schemas.openxmlformats.org/officeDocument/2006/relationships/hyperlink" Target="http://www.fatalencounters.org/wp-content/uploads/2013/10/TyreaseCarlyle.jpg" TargetMode="External"/><Relationship Id="rId45" Type="http://schemas.openxmlformats.org/officeDocument/2006/relationships/hyperlink" Target="https://localtvwiti.files.wordpress.com/2015/07/antonio-gonzales2.jpeg" TargetMode="External"/><Relationship Id="rId1406" Type="http://schemas.openxmlformats.org/officeDocument/2006/relationships/hyperlink" Target="http://www.nbcdfw.com/news/local/Officer-Involved-Shooting-Leaves-1-Dead-in-Saginaw-367131831.html" TargetMode="External"/><Relationship Id="rId1613" Type="http://schemas.openxmlformats.org/officeDocument/2006/relationships/hyperlink" Target="http://www.latimes.com/local/lanow/la-me-ln-boyle-heights-shooting-20160411-story.html" TargetMode="External"/><Relationship Id="rId1820" Type="http://schemas.openxmlformats.org/officeDocument/2006/relationships/hyperlink" Target="http://fox59.com/2016/05/27/indiana-state-police-shoot-kill-suspect-during-drug-investigation/" TargetMode="External"/><Relationship Id="rId4769" Type="http://schemas.openxmlformats.org/officeDocument/2006/relationships/hyperlink" Target="http://www.wave3.com/story/37906624/man-shot-in-pleasure-ridge-park" TargetMode="External"/><Relationship Id="rId4976" Type="http://schemas.openxmlformats.org/officeDocument/2006/relationships/hyperlink" Target="http://fox5sandiego.com/2018/05/28/cell-phone-video-captures-knife-wielding-man-killed-by-police/" TargetMode="External"/><Relationship Id="rId3578" Type="http://schemas.openxmlformats.org/officeDocument/2006/relationships/hyperlink" Target="http://www.fatalencounters.org/wp-content/uploads/2013/10/AmandaJensen.jpg" TargetMode="External"/><Relationship Id="rId3785" Type="http://schemas.openxmlformats.org/officeDocument/2006/relationships/hyperlink" Target="http://www.wusa9.com/news/local/police-investigate-fatal-officer-involved-shooting-in-montgomery-village/426068530" TargetMode="External"/><Relationship Id="rId3992" Type="http://schemas.openxmlformats.org/officeDocument/2006/relationships/hyperlink" Target="http://www.kfyrtv.com/content/news/Man-killed-in-officer-involved-shooting-on-Standing-Rock-Reservation-453136573.html" TargetMode="External"/><Relationship Id="rId4629" Type="http://schemas.openxmlformats.org/officeDocument/2006/relationships/hyperlink" Target="http://www.chicagotribune.com/suburbs/elgin-courier-news/news/ct-met-interstate-90-police-shooting-20180312-story.html" TargetMode="External"/><Relationship Id="rId4836" Type="http://schemas.openxmlformats.org/officeDocument/2006/relationships/hyperlink" Target="http://whotv.com/2018/04/23/six-boone-police-officers-on-paid-leave-after-shooting-on-saturday/" TargetMode="External"/><Relationship Id="rId499" Type="http://schemas.openxmlformats.org/officeDocument/2006/relationships/hyperlink" Target="http://www.palmbeachpost.com/news/news/pbso-investigating-officer-involved-shooting-in-su/nfTT5/" TargetMode="External"/><Relationship Id="rId2387" Type="http://schemas.openxmlformats.org/officeDocument/2006/relationships/hyperlink" Target="http://www.kare11.com/news/man-shot-and-killed-by-police-in-western-minn/344029754" TargetMode="External"/><Relationship Id="rId2594" Type="http://schemas.openxmlformats.org/officeDocument/2006/relationships/hyperlink" Target="http://www.fatalencounters.org/wp-content/uploads/2013/10/Marlon-Lewis.jpg" TargetMode="External"/><Relationship Id="rId3438" Type="http://schemas.openxmlformats.org/officeDocument/2006/relationships/hyperlink" Target="http://www.wect.com/story/34967602/child-dies-after-being-hit-by-police-officers-car" TargetMode="External"/><Relationship Id="rId3645" Type="http://schemas.openxmlformats.org/officeDocument/2006/relationships/hyperlink" Target="http://www.bigcountryhomepage.com/news/main-news/texas-rangers-release-statement-on-officer-involved-shooting-in-abilene/739191775" TargetMode="External"/><Relationship Id="rId3852" Type="http://schemas.openxmlformats.org/officeDocument/2006/relationships/hyperlink" Target="http://www.fatalencounters.org/wp-content/uploads/2013/10/douglas-smith-2009.jpg" TargetMode="External"/><Relationship Id="rId359" Type="http://schemas.openxmlformats.org/officeDocument/2006/relationships/hyperlink" Target="http://www.lansingstatejournal.com/story/news/local/2014/12/08/shooting-lansing-township/20101031/" TargetMode="External"/><Relationship Id="rId566" Type="http://schemas.openxmlformats.org/officeDocument/2006/relationships/hyperlink" Target="http://homicide.latimes.com/post/ruben-ramos-escobedo/" TargetMode="External"/><Relationship Id="rId773"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196" Type="http://schemas.openxmlformats.org/officeDocument/2006/relationships/hyperlink" Target="https://blackopswiki.s3.amazonaws.com/uploads/article/avatar/367/large_avatar_frederick_roy.jpg" TargetMode="External"/><Relationship Id="rId2247" Type="http://schemas.openxmlformats.org/officeDocument/2006/relationships/hyperlink" Target="http://www.wpsdlocal6.com/story/33009581/officer-involved-shooting-leaves-person-dead-in-brookport" TargetMode="External"/><Relationship Id="rId2454" Type="http://schemas.openxmlformats.org/officeDocument/2006/relationships/hyperlink" Target="http://www.gvnews.com/news/sahuarita-police-shoot-kill-suspect-following-pursuit/article_9dfb946c-a9b0-11e6-b781-cfdd30d4f0d4.html" TargetMode="External"/><Relationship Id="rId3505" Type="http://schemas.openxmlformats.org/officeDocument/2006/relationships/hyperlink" Target="http://www.wsoctv.com/news/local/sbi-investigates-deadly-officer-involved-shooting-in-burke-county/596248662" TargetMode="External"/><Relationship Id="rId4903" Type="http://schemas.openxmlformats.org/officeDocument/2006/relationships/hyperlink" Target="http://www.star-telegram.com/news/politics-government/national-politics/article210832609.html" TargetMode="External"/><Relationship Id="rId219" Type="http://schemas.openxmlformats.org/officeDocument/2006/relationships/hyperlink" Target="http://www.wsbtv.com/news/news/local/gwinnett-county-police-investigate-officer-involve/nmBY5/" TargetMode="External"/><Relationship Id="rId426" Type="http://schemas.openxmlformats.org/officeDocument/2006/relationships/hyperlink" Target="http://obits.dignitymemorial.com/dignity-memorial/obituary.aspx?n=James-DeVito&amp;lc=7339&amp;pid=172110208&amp;mid=6085341" TargetMode="External"/><Relationship Id="rId633" Type="http://schemas.openxmlformats.org/officeDocument/2006/relationships/hyperlink" Target="http://krqe.com/2015/10/20/police-officer-involved-in-shooting-at-elephant-butte/" TargetMode="External"/><Relationship Id="rId980" Type="http://schemas.openxmlformats.org/officeDocument/2006/relationships/hyperlink" Target="http://www.wsmv.com/story/30397967/father-of-officer-shooting-suspect-speaks-out" TargetMode="External"/><Relationship Id="rId1056" Type="http://schemas.openxmlformats.org/officeDocument/2006/relationships/hyperlink" Target="http://www.killedbypolice.net/victims/150483.jpg" TargetMode="External"/><Relationship Id="rId1263" Type="http://schemas.openxmlformats.org/officeDocument/2006/relationships/hyperlink" Target="http://www.sandiegouniontribune.com/news/2015/oct/20/officer-involved-shooting-downtown-san-diego/" TargetMode="External"/><Relationship Id="rId2107" Type="http://schemas.openxmlformats.org/officeDocument/2006/relationships/hyperlink" Target="http://www.fatalencounters.org/wp-content/uploads/2013/10/Adam-Jo-Klimek.png" TargetMode="External"/><Relationship Id="rId2314" Type="http://schemas.openxmlformats.org/officeDocument/2006/relationships/hyperlink" Target="http://www.fatalencounters.org/wp-content/uploads/2013/10/Dylan-Rogers.jpg" TargetMode="External"/><Relationship Id="rId2661" Type="http://schemas.openxmlformats.org/officeDocument/2006/relationships/hyperlink" Target="http://www.ydr.com/story/news/crime/2016/12/01/man-74-crossing-road-when-struck-and-killed-police-car/94723152/" TargetMode="External"/><Relationship Id="rId3712" Type="http://schemas.openxmlformats.org/officeDocument/2006/relationships/hyperlink" Target="http://ktla.com/2017/05/08/sunland-home-break-in-leads-to-hourslong-standoff-police-shooting-lapd/" TargetMode="External"/><Relationship Id="rId840" Type="http://schemas.openxmlformats.org/officeDocument/2006/relationships/hyperlink" Target="http://www.firstcoastnews.com/story/news/crime/2015/08/23/jso-officer-involved-incident-reported-west-jacksonville/32231241/" TargetMode="External"/><Relationship Id="rId1470" Type="http://schemas.openxmlformats.org/officeDocument/2006/relationships/hyperlink" Target="http://www.kctv5.com/story/31301061/troopers-teen-shot-killed-by-blue-springs-police-was-on-suicide-mission" TargetMode="External"/><Relationship Id="rId2521" Type="http://schemas.openxmlformats.org/officeDocument/2006/relationships/hyperlink" Target="http://www.fatalencounters.org/wp-content/uploads/2013/10/BradleyKing.jpg" TargetMode="External"/><Relationship Id="rId4279" Type="http://schemas.openxmlformats.org/officeDocument/2006/relationships/hyperlink" Target="http://www.desertsun.com/story/news/crime_courts/2017/12/27/desert-hot-springs-police-officer-fatally-shoots-man-after-domestic-violence-call/984174001/" TargetMode="External"/><Relationship Id="rId5677" Type="http://schemas.openxmlformats.org/officeDocument/2006/relationships/hyperlink" Target="https://www.ksat.com/news/gunfire-during-officer-involved-shooting-also-hits-window-of-popular-downtown-restaurant" TargetMode="External"/><Relationship Id="rId5884" Type="http://schemas.openxmlformats.org/officeDocument/2006/relationships/hyperlink" Target="https://abc7.com/suspect-dies-after-allegedly-pushing-teen-onto-train-tracks/4930384/" TargetMode="External"/><Relationship Id="rId700" Type="http://schemas.openxmlformats.org/officeDocument/2006/relationships/hyperlink" Target="http://www.killedbypolice.net/victims/150996.jpg" TargetMode="External"/><Relationship Id="rId1123" Type="http://schemas.openxmlformats.org/officeDocument/2006/relationships/hyperlink" Target="http://www.latimes.com/local/lanow/la-me-ln-taser-death-20150107-story.html" TargetMode="External"/><Relationship Id="rId1330" Type="http://schemas.openxmlformats.org/officeDocument/2006/relationships/hyperlink" Target="http://www.fatalencounters.org/wp-content/uploads/2013/10/Conti.png" TargetMode="External"/><Relationship Id="rId3088" Type="http://schemas.openxmlformats.org/officeDocument/2006/relationships/hyperlink" Target="http://www.chron.com/neighborhood/pasadena/news/article/Harris-County-deputies-on-scene-of-11750103.php" TargetMode="External"/><Relationship Id="rId4486" Type="http://schemas.openxmlformats.org/officeDocument/2006/relationships/hyperlink" Target="https://www.abc15.com/news/region-northern-az/flagstaff/police-man-dies-after-officer-involved-shooting-in-flagstaff" TargetMode="External"/><Relationship Id="rId4693" Type="http://schemas.openxmlformats.org/officeDocument/2006/relationships/hyperlink" Target="http://www.idahostatesman.com/news/local/community/canyon-county/article206964799.html" TargetMode="External"/><Relationship Id="rId5537" Type="http://schemas.openxmlformats.org/officeDocument/2006/relationships/hyperlink" Target="https://www.oregonlive.com/portland/index.ssf/2018/09/police_shooting_ends_with_man.html" TargetMode="External"/><Relationship Id="rId5744" Type="http://schemas.openxmlformats.org/officeDocument/2006/relationships/hyperlink" Target="https://www.denverpost.com/2018/11/23/fatal-officer-involved-shooting-gunnison-county/" TargetMode="External"/><Relationship Id="rId3295" Type="http://schemas.openxmlformats.org/officeDocument/2006/relationships/hyperlink" Target="http://newsok.com/article/5556016" TargetMode="External"/><Relationship Id="rId4139" Type="http://schemas.openxmlformats.org/officeDocument/2006/relationships/hyperlink" Target="http://www.fatalencounters.org/wp-content/uploads/2013/10/Emilio-John-Cruz-Hernandez.jpg" TargetMode="External"/><Relationship Id="rId4346" Type="http://schemas.openxmlformats.org/officeDocument/2006/relationships/hyperlink" Target="http://ktla.com/2018/01/08/suspect-struck-by-police-gunfire-in-south-los-angeles-lapd-says/" TargetMode="External"/><Relationship Id="rId4553" Type="http://schemas.openxmlformats.org/officeDocument/2006/relationships/hyperlink" Target="http://www.fatalencounters.org/wp-content/uploads/2018/03/StevenJuarez1.jpg" TargetMode="External"/><Relationship Id="rId4760" Type="http://schemas.openxmlformats.org/officeDocument/2006/relationships/hyperlink" Target="http://sacramento.cbslocal.com/2018/04/06/marysville-k9-shot/" TargetMode="External"/><Relationship Id="rId5604" Type="http://schemas.openxmlformats.org/officeDocument/2006/relationships/hyperlink" Target="https://www.channel3000.com/news/crime/medical-examiner-arrives-in-elkhorn-at-scene-of-apparent-shooting/811516286" TargetMode="External"/><Relationship Id="rId5811" Type="http://schemas.openxmlformats.org/officeDocument/2006/relationships/hyperlink" Target="https://www.10tv.com/article/family-looking-answers-after-columbus-swat-officer-shoots-kills-16-year-old-armed-robbery" TargetMode="External"/><Relationship Id="rId3155" Type="http://schemas.openxmlformats.org/officeDocument/2006/relationships/hyperlink" Target="http://www.fatalencounters.org/wp-content/uploads/2013/10/Francisco-Suarez-Madonado.png" TargetMode="External"/><Relationship Id="rId3362" Type="http://schemas.openxmlformats.org/officeDocument/2006/relationships/hyperlink" Target="http://www.denverpost.com/2017/07/05/federal-heights-police-shooting/" TargetMode="External"/><Relationship Id="rId4206" Type="http://schemas.openxmlformats.org/officeDocument/2006/relationships/hyperlink" Target="http://www.fatalencounters.org/wp-content/uploads/2013/10/Ira-Crawford.jpg" TargetMode="External"/><Relationship Id="rId4413" Type="http://schemas.openxmlformats.org/officeDocument/2006/relationships/hyperlink" Target="http://www.syracuse.com/crime/index.ssf/2018/01/police_investigate_oneida_death.html" TargetMode="External"/><Relationship Id="rId4620" Type="http://schemas.openxmlformats.org/officeDocument/2006/relationships/hyperlink" Target="https://www.pe.com/2018/03/10/1-dead-after-officer-involved-shooting-in-fontana/" TargetMode="External"/><Relationship Id="rId283" Type="http://schemas.openxmlformats.org/officeDocument/2006/relationships/hyperlink" Target="http://www.kerngoldenempire.com/news/top-stories/new-information-on-kcso-in-custody-death" TargetMode="External"/><Relationship Id="rId490" Type="http://schemas.openxmlformats.org/officeDocument/2006/relationships/hyperlink" Target="http://www.news-graphic.com/image_5c8d94e0-b110-11e2-af2b-001a4bcf887a.html" TargetMode="External"/><Relationship Id="rId2171" Type="http://schemas.openxmlformats.org/officeDocument/2006/relationships/hyperlink" Target="http://www.sacbee.com/news/local/crime/article96600647.html" TargetMode="External"/><Relationship Id="rId3015" Type="http://schemas.openxmlformats.org/officeDocument/2006/relationships/hyperlink" Target="http://www.fatalencounters.org/wp-content/uploads/2013/10/Wardel-Davis.png" TargetMode="External"/><Relationship Id="rId3222" Type="http://schemas.openxmlformats.org/officeDocument/2006/relationships/hyperlink" Target="http://www.fatalencounters.org/wp-content/uploads/2013/10/Bryan-Carreno.png" TargetMode="External"/><Relationship Id="rId143" Type="http://schemas.openxmlformats.org/officeDocument/2006/relationships/hyperlink" Target="http://www.yourhoustonnews.com/courier/news/one-dead-after-officer-involved-shooting/article_1cfb859f-d481-5895-abe3-9f10b2b50423.html" TargetMode="External"/><Relationship Id="rId350" Type="http://schemas.openxmlformats.org/officeDocument/2006/relationships/hyperlink" Target="http://www.tennessean.com/story/news/crime/2014/12/14/suspect-killed-officer-injured-south-nashville/20418519/" TargetMode="External"/><Relationship Id="rId2031" Type="http://schemas.openxmlformats.org/officeDocument/2006/relationships/hyperlink" Target="http://fox59.com/2016/07/14/marion-police-search-for-armed-robber-who-shot-k9/" TargetMode="External"/><Relationship Id="rId5187" Type="http://schemas.openxmlformats.org/officeDocument/2006/relationships/hyperlink" Target="https://www.kare11.com/article/news/teen-fatally-shot-by-police-in-chanhassen/89-573565478" TargetMode="External"/><Relationship Id="rId5394" Type="http://schemas.openxmlformats.org/officeDocument/2006/relationships/hyperlink" Target="https://www.fatalencounters.org/wp-content/uploads/2018/09/Chad-A.-Setzer.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mlive.com/news/kalamazoo/index.ssf/2015/05/police_kill_1_man_injure_anoth.html" TargetMode="External"/><Relationship Id="rId2988" Type="http://schemas.openxmlformats.org/officeDocument/2006/relationships/hyperlink" Target="http://www.stltoday.com/news/local/crime-and-courts/st-louis-police-serving-search-warrant-come-under-fire-fatally/article_9f1522b2-cd29-56eb-a7eb-d2e80496b538.html" TargetMode="External"/><Relationship Id="rId5047" Type="http://schemas.openxmlformats.org/officeDocument/2006/relationships/hyperlink" Target="http://www.klfy.com/top-stories/state-police-investigating-stun-gun-incident-involving-carencro-police/1247417218" TargetMode="External"/><Relationship Id="rId5254" Type="http://schemas.openxmlformats.org/officeDocument/2006/relationships/hyperlink" Target="https://www.newschannel5.com/news/tbi-investigates-officer-involved-shooting-in-nashville" TargetMode="External"/><Relationship Id="rId1797" Type="http://schemas.openxmlformats.org/officeDocument/2006/relationships/hyperlink" Target="http://www.wsoctv.com/news/local/officials-investigating-after-fatal-officer-involved-shooting/297346673" TargetMode="External"/><Relationship Id="rId2848" Type="http://schemas.openxmlformats.org/officeDocument/2006/relationships/hyperlink" Target="http://www.news4jax.com/news/georgia/2-hospitalized-after-officer-involved-shooting-in-brunswick" TargetMode="External"/><Relationship Id="rId5461" Type="http://schemas.openxmlformats.org/officeDocument/2006/relationships/hyperlink" Target="https://www.fatalencounters.org/wp-content/uploads/2018/09/chris-leonard-.jpg" TargetMode="External"/><Relationship Id="rId89" Type="http://schemas.openxmlformats.org/officeDocument/2006/relationships/hyperlink" Target="http://www.oregonlive.com/pacific-northwest-news/index.ssf/2015/07/oregon_state_police_shoot_and.html" TargetMode="External"/><Relationship Id="rId1657" Type="http://schemas.openxmlformats.org/officeDocument/2006/relationships/hyperlink" Target="http://www.live5news.com/story/31570846/one-man-dead-after-officer-involved-shooting-in-myrtle-beach" TargetMode="External"/><Relationship Id="rId1864" Type="http://schemas.openxmlformats.org/officeDocument/2006/relationships/hyperlink" Target="http://www.kansascity.com/news/local/crime/article82909297.html" TargetMode="External"/><Relationship Id="rId2708" Type="http://schemas.openxmlformats.org/officeDocument/2006/relationships/hyperlink" Target="http://www.azfamily.com/story/33324528/man-dies-after-being-shot-by-phoenix-police-officer" TargetMode="External"/><Relationship Id="rId2915" Type="http://schemas.openxmlformats.org/officeDocument/2006/relationships/hyperlink" Target="http://www.fatalencounters.org/wp-content/uploads/2013/10/AveryRichard.jpg" TargetMode="External"/><Relationship Id="rId4063" Type="http://schemas.openxmlformats.org/officeDocument/2006/relationships/hyperlink" Target="http://newschannel9.com/news/local/tbi-special-agents-investigating-officer-involved-shooting-in-clinton" TargetMode="External"/><Relationship Id="rId4270" Type="http://schemas.openxmlformats.org/officeDocument/2006/relationships/hyperlink" Target="http://www.koat.com/article/one-person-dead-after-officer-involved-shooting/14501045" TargetMode="External"/><Relationship Id="rId5114" Type="http://schemas.openxmlformats.org/officeDocument/2006/relationships/hyperlink" Target="https://www.bradenton.com/news/local/article213971819.html" TargetMode="External"/><Relationship Id="rId5321" Type="http://schemas.openxmlformats.org/officeDocument/2006/relationships/hyperlink" Target="https://azdailysun.com/news/state-and-regional/man-fatally-shot-by-us-task-force-id-d-as/article_b4b355bb-6896-5960-9e57-81161cbfc38a.html" TargetMode="External"/><Relationship Id="rId1517" Type="http://schemas.openxmlformats.org/officeDocument/2006/relationships/hyperlink" Target="http://www.fatalencounters.org/wp-content/uploads/2013/10/lynn.jpg" TargetMode="External"/><Relationship Id="rId1724" Type="http://schemas.openxmlformats.org/officeDocument/2006/relationships/hyperlink" Target="http://www.fatalencounters.org/wp-content/uploads/2013/10/Deresha.png" TargetMode="External"/><Relationship Id="rId4130" Type="http://schemas.openxmlformats.org/officeDocument/2006/relationships/hyperlink" Target="https://www.washingtonpost.com/news/true-crime/wp/2017/11/28/man-shot-by-u-s-park-police-dies-was-unarmed-family-says/"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www.fatalencounters.org/wp-content/uploads/2013/10/Prak.jpg" TargetMode="External"/><Relationship Id="rId3689" Type="http://schemas.openxmlformats.org/officeDocument/2006/relationships/hyperlink" Target="http://www.mcall.com/news/local/police/mc-allentown-police-chase-gunfire-20170521-story.html" TargetMode="External"/><Relationship Id="rId3896" Type="http://schemas.openxmlformats.org/officeDocument/2006/relationships/hyperlink" Target="http://www.charlotteobserver.com/news/local/article130526329.html" TargetMode="External"/><Relationship Id="rId2498" Type="http://schemas.openxmlformats.org/officeDocument/2006/relationships/hyperlink" Target="http://woodtv.com/2016/11/23/man-killed-in-holland-twp-officer-involved-shooting/" TargetMode="External"/><Relationship Id="rId3549" Type="http://schemas.openxmlformats.org/officeDocument/2006/relationships/hyperlink" Target="http://www.fatalencounters.org/wp-content/uploads/2013/10/Janet-Pickney.png" TargetMode="External"/><Relationship Id="rId4947" Type="http://schemas.openxmlformats.org/officeDocument/2006/relationships/hyperlink" Target="http://www.nbc4i.com/news/local-news/columbus-police-identify-man-killed-in-officer-involved-shooting-during-swat-standoff/1190754850" TargetMode="External"/><Relationship Id="rId677" Type="http://schemas.openxmlformats.org/officeDocument/2006/relationships/hyperlink" Target="http://www.killedbypolice.net/victims/151032.jpg" TargetMode="External"/><Relationship Id="rId2358" Type="http://schemas.openxmlformats.org/officeDocument/2006/relationships/hyperlink" Target="http://jacksonville.com/news/2016-10-20/jacksonville-sheriff-s-office-suspect-dead-police-involved-shooting" TargetMode="External"/><Relationship Id="rId3756" Type="http://schemas.openxmlformats.org/officeDocument/2006/relationships/hyperlink" Target="http://www.kake.com/story/35139445/shots-fired-during-multi-county-chase?utm_medium=social&amp;utm_source=twitter_KAKEnews" TargetMode="External"/><Relationship Id="rId3963" Type="http://schemas.openxmlformats.org/officeDocument/2006/relationships/hyperlink" Target="http://www.kgun9.com/news/local-news/police-are-in-pursuit-of-a-suspect-after-an-incident-near-pantano-and-wrightstown-" TargetMode="External"/><Relationship Id="rId4807" Type="http://schemas.openxmlformats.org/officeDocument/2006/relationships/hyperlink" Target="http://www.fatalencounters.org/wp-content/uploads/2018/05/PetricaMuntean.jpg" TargetMode="External"/><Relationship Id="rId884" Type="http://schemas.openxmlformats.org/officeDocument/2006/relationships/hyperlink" Target="http://fox11online.com/news/local/green-bay/ashwaubenon-police-release-identity-of-armed-robbery-suspect" TargetMode="External"/><Relationship Id="rId2565" Type="http://schemas.openxmlformats.org/officeDocument/2006/relationships/hyperlink" Target="http://www.khou.com/news/local/hpd-officer-shot-wounded-suspected-robbery-suspect/365102468" TargetMode="External"/><Relationship Id="rId2772" Type="http://schemas.openxmlformats.org/officeDocument/2006/relationships/hyperlink" Target="http://www.fatalencounters.org/wp-content/uploads/2013/10/Nengmy-Vang.png" TargetMode="External"/><Relationship Id="rId3409"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16" Type="http://schemas.openxmlformats.org/officeDocument/2006/relationships/hyperlink" Target="http://www.fatalencounters.org/wp-content/uploads/2013/10/RichardSparks.jpg" TargetMode="External"/><Relationship Id="rId3823" Type="http://schemas.openxmlformats.org/officeDocument/2006/relationships/hyperlink" Target="http://abc7.com/news/man-shot-killed-by-huntington-beach-police-at-sports-complex/1793857/" TargetMode="External"/><Relationship Id="rId537" Type="http://schemas.openxmlformats.org/officeDocument/2006/relationships/hyperlink" Target="http://www.wdef.com/news/story/Sequatchie-Community-Mourns-Loss-Of-Josh-Layne/r6DlJk-F4kOv8aqGvHyA1g.cspx" TargetMode="External"/><Relationship Id="rId744" Type="http://schemas.openxmlformats.org/officeDocument/2006/relationships/hyperlink" Target="http://www.reviewjournal.com/news/las-vegas/school-police-shoot-kill-threatening-driver-south-valley-park" TargetMode="External"/><Relationship Id="rId951" Type="http://schemas.openxmlformats.org/officeDocument/2006/relationships/hyperlink" Target="http://www.sbsun.com/general-news/20151011/deputies-shoot-kill-man-in-pinon-hills" TargetMode="External"/><Relationship Id="rId1167" Type="http://schemas.openxmlformats.org/officeDocument/2006/relationships/hyperlink" Target="http://www.startribune.com/police-officer-shoots-north-minneapolis-assault-suspect-during-physical-struggle/349730171/" TargetMode="External"/><Relationship Id="rId1374" Type="http://schemas.openxmlformats.org/officeDocument/2006/relationships/hyperlink" Target="http://www.wbrc.com/story/30988343/armed-man-dies-in-officer-involved-shooting-in-rainbow-city" TargetMode="External"/><Relationship Id="rId1581" Type="http://schemas.openxmlformats.org/officeDocument/2006/relationships/hyperlink" Target="http://www.abc15.com/news/region-southeast-valley/chandler/two-officers-shot-in-chandler-walmart-suspect-dead" TargetMode="External"/><Relationship Id="rId2218" Type="http://schemas.openxmlformats.org/officeDocument/2006/relationships/hyperlink" Target="http://www.wvgazettemail.com/apps/pbcsi.dll/storyimage/CH/20160829/GZ0118/160829521/AR/0/AR-160829521.jpg&amp;imageVersion=SoftCropArticlePictures&amp;s=1472576013417" TargetMode="External"/><Relationship Id="rId2425" Type="http://schemas.openxmlformats.org/officeDocument/2006/relationships/hyperlink" Target="http://www.fatalencounters.org/wp-content/uploads/2013/10/JoelBurtKeenan.jpg" TargetMode="External"/><Relationship Id="rId2632" Type="http://schemas.openxmlformats.org/officeDocument/2006/relationships/hyperlink" Target="http://ktla.com/2015/10/16/1-dead-3-injured-in-deputy-involved-crash-in-west-hollywood/" TargetMode="External"/><Relationship Id="rId5788" Type="http://schemas.openxmlformats.org/officeDocument/2006/relationships/hyperlink" Target="https://weartv.com/news/local/authorities-identify-man-killed-in-escambia-county-officer-involved-shooting" TargetMode="External"/><Relationship Id="rId80" Type="http://schemas.openxmlformats.org/officeDocument/2006/relationships/hyperlink" Target="http://cdn.patch.com/users/1372433/2015/07/T800x600/201507559ff12e799d0.png" TargetMode="External"/><Relationship Id="rId604" Type="http://schemas.openxmlformats.org/officeDocument/2006/relationships/hyperlink" Target="http://wreg.com/2013/01/18/man-shot-killed-by-memphis-police/" TargetMode="External"/><Relationship Id="rId811" Type="http://schemas.openxmlformats.org/officeDocument/2006/relationships/hyperlink" Target="http://www.click2houston.com/news/driver-shot-killed-after-leading-police-on-chase-across-sw-houston/34492804" TargetMode="External"/><Relationship Id="rId1027" Type="http://schemas.openxmlformats.org/officeDocument/2006/relationships/hyperlink" Target="http://www.katu.com/news/local/DA-clears-deputy-in-deadly-McMinnville-shooting-316055961.html" TargetMode="External"/><Relationship Id="rId1234" Type="http://schemas.openxmlformats.org/officeDocument/2006/relationships/hyperlink" Target="http://www.cleveland19.com/story/29210147/cleveland-fugitive-reginald-marshall-killed-in-toledo-standoff" TargetMode="External"/><Relationship Id="rId1441" Type="http://schemas.openxmlformats.org/officeDocument/2006/relationships/hyperlink" Target="http://www.nbcdfw.com/news/local/Shooting-Involving-US-Marshals-in-Fort-Worth-Police-368676191.html" TargetMode="External"/><Relationship Id="rId4597" Type="http://schemas.openxmlformats.org/officeDocument/2006/relationships/hyperlink" Target="http://www.fatalencounters.org/wp-content/uploads/2018/03/MichaelKline.jpg" TargetMode="External"/><Relationship Id="rId5648" Type="http://schemas.openxmlformats.org/officeDocument/2006/relationships/hyperlink" Target="https://www.fox5vegas.com/news/coroner-identifies-man-shot-killed-by-north-las-vegas-police/article_2cd5d7f6-ded9-11e8-94a9-277894d5ab05.html" TargetMode="External"/><Relationship Id="rId5855" Type="http://schemas.openxmlformats.org/officeDocument/2006/relationships/hyperlink" Target="https://www.nj.com/essex/2018/12/authorities-name-man-shot-dead-by-police-during-standoff.html" TargetMode="External"/><Relationship Id="rId1301" Type="http://schemas.openxmlformats.org/officeDocument/2006/relationships/hyperlink" Target="http://media.cmgdigital.com/shared/img/photos/2016/01/28/bd/20/isrealrodriguez.jpg" TargetMode="External"/><Relationship Id="rId3199" Type="http://schemas.openxmlformats.org/officeDocument/2006/relationships/hyperlink" Target="http://kpug1170.com/news/007700-man-with-knife-shot-killed-by-bellingham-police/" TargetMode="External"/><Relationship Id="rId4457" Type="http://schemas.openxmlformats.org/officeDocument/2006/relationships/hyperlink" Target="http://www.pjstar.com/news/20180201/south-peoria-shootout-leaves-cop-shot-another-person-dead" TargetMode="External"/><Relationship Id="rId4664" Type="http://schemas.openxmlformats.org/officeDocument/2006/relationships/hyperlink" Target="http://komonews.com/news/local/pierce-county-deputy-shoots-kills-man-near-graham" TargetMode="External"/><Relationship Id="rId5508" Type="http://schemas.openxmlformats.org/officeDocument/2006/relationships/hyperlink" Target="https://newschannel9.com/news/local/chattanooga-man-dies-after-being-tasered-by-sheriffs-office-investigation-underway" TargetMode="External"/><Relationship Id="rId5715" Type="http://schemas.openxmlformats.org/officeDocument/2006/relationships/hyperlink" Target="https://www.fatalencounters.org/wp-content/uploads/2018/11/GDHendrix.jpg" TargetMode="External"/><Relationship Id="rId3059" Type="http://schemas.openxmlformats.org/officeDocument/2006/relationships/hyperlink" Target="http://www.fatalencounters.org/wp-content/uploads/2013/10/Mark-Guirguis.png" TargetMode="External"/><Relationship Id="rId3266" Type="http://schemas.openxmlformats.org/officeDocument/2006/relationships/hyperlink" Target="http://www.denverpost.com/2017/01/07/northglenn-police-shoot-kidnapping-suspect/" TargetMode="External"/><Relationship Id="rId3473" Type="http://schemas.openxmlformats.org/officeDocument/2006/relationships/hyperlink" Target="http://www.nbcdfw.com/news/local/8-People-Killed-Inside-a-Plano-Home-Suspect-Killed-by-Police-443635723.html" TargetMode="External"/><Relationship Id="rId4317" Type="http://schemas.openxmlformats.org/officeDocument/2006/relationships/hyperlink" Target="http://www.fatalencounters.org/wp-content/uploads/2018/01/Brandon-Cude.jpg" TargetMode="External"/><Relationship Id="rId4524" Type="http://schemas.openxmlformats.org/officeDocument/2006/relationships/hyperlink" Target="http://ktul.com/news/local/deputies-respond-to-man-barricading-himself-in-wagoner-county-home" TargetMode="External"/><Relationship Id="rId4871" Type="http://schemas.openxmlformats.org/officeDocument/2006/relationships/hyperlink" Target="http://www.fatalencounters.org/wp-content/uploads/2018/05/ManuelPalacio.jpg" TargetMode="External"/><Relationship Id="rId5922" Type="http://schemas.openxmlformats.org/officeDocument/2006/relationships/hyperlink" Target="https://www.kxan.com/news/local/hill-country/dps-trooper-shoots-kills-suspect-armed-with-machete-in-llano/1680175952" TargetMode="External"/><Relationship Id="rId187" Type="http://schemas.openxmlformats.org/officeDocument/2006/relationships/hyperlink" Target="http://7online.com/news/man-holding-17-month-old-son-hostage-killed-in-middletown-police-shooting/744277/" TargetMode="External"/><Relationship Id="rId394" Type="http://schemas.openxmlformats.org/officeDocument/2006/relationships/hyperlink" Target="http://bloximages.chicago2.vip.townnews.com/wacotrib.com/content/tncms/assets/v3/editorial/d/8f/d8f5c52a-c474-5323-bbcf-9da3b5d574a5/543498624ad06.image.jpg" TargetMode="External"/><Relationship Id="rId2075" Type="http://schemas.openxmlformats.org/officeDocument/2006/relationships/hyperlink" Target="http://www.sbsun.com/general-news/20160727/man-shot-killed-by-san-bernardino-police-after-reportedly-charging-at-officer-with-knife" TargetMode="External"/><Relationship Id="rId2282" Type="http://schemas.openxmlformats.org/officeDocument/2006/relationships/hyperlink" Target="http://www.fatalencounters.org/wp-content/uploads/2013/10/Jose-Cesar-Viloria.jpg" TargetMode="External"/><Relationship Id="rId3126" Type="http://schemas.openxmlformats.org/officeDocument/2006/relationships/hyperlink" Target="http://www.fatalencounters.org/wp-content/uploads/2013/10/HERRERA-JASON-MAGANA.jpg" TargetMode="External"/><Relationship Id="rId3680" Type="http://schemas.openxmlformats.org/officeDocument/2006/relationships/hyperlink" Target="http://www.fatalencounters.org/wp-content/uploads/2013/10/HaydenStutz.jpg" TargetMode="External"/><Relationship Id="rId4731" Type="http://schemas.openxmlformats.org/officeDocument/2006/relationships/hyperlink" Target="http://www.brownsvilleherald.com/news/local/texas-rangers-investigating-officer-involved-shooting/article_c5a8fe5c-36c0-11e8-8417-b3c8b62c9dfe.html" TargetMode="External"/><Relationship Id="rId254" Type="http://schemas.openxmlformats.org/officeDocument/2006/relationships/hyperlink" Target="http://www.dispatch.com/content/stories/local/2015/04/27/Knox_County_jail_death.html" TargetMode="External"/><Relationship Id="rId1091" Type="http://schemas.openxmlformats.org/officeDocument/2006/relationships/hyperlink" Target="http://www.midhudsonnews.com/News/2015/April/24/Fishkill_inmate_Harrell-24Apr15.htm" TargetMode="External"/><Relationship Id="rId3333" Type="http://schemas.openxmlformats.org/officeDocument/2006/relationships/hyperlink" Target="http://news3lv.com/news/local/shootout-suspect-died-from-bullet-fired-by-police-not-suicide" TargetMode="External"/><Relationship Id="rId3540" Type="http://schemas.openxmlformats.org/officeDocument/2006/relationships/hyperlink" Target="http://www.newyorkupstate.com/capital-region/2017/07/glenville_police_officer_shot_after_responding_to_domestic_dispute.html" TargetMode="External"/><Relationship Id="rId5298" Type="http://schemas.openxmlformats.org/officeDocument/2006/relationships/hyperlink" Target="https://5newsonline.com/2018/08/03/arkansas-police-chief-shot-before-returning-fire-killing-suspect/" TargetMode="External"/><Relationship Id="rId114" Type="http://schemas.openxmlformats.org/officeDocument/2006/relationships/hyperlink" Target="http://homicide.latimes.com.s3.amazonaws.com/media/homicide/72c81404-df51-4024-b054-47809e5bc39a.jpeg" TargetMode="External"/><Relationship Id="rId461" Type="http://schemas.openxmlformats.org/officeDocument/2006/relationships/hyperlink" Target="http://www.local8now.com/home/headlines/KPD-officer-shot-in-East-KNoxville-262228291.html" TargetMode="External"/><Relationship Id="rId2142" Type="http://schemas.openxmlformats.org/officeDocument/2006/relationships/hyperlink" Target="http://www.sandiegouniontribune.com/news/2016/aug/15/felon-shot-vista-deputies-dies/" TargetMode="External"/><Relationship Id="rId3400" Type="http://schemas.openxmlformats.org/officeDocument/2006/relationships/hyperlink" Target="http://www.kristv.com/story/35406677/authorities-investigate-death-of-detained-man" TargetMode="External"/><Relationship Id="rId321" Type="http://schemas.openxmlformats.org/officeDocument/2006/relationships/hyperlink" Target="http://www.alternet.org/news-amp-politics/kevin-davis-called-cops-help-out-friend-trouble-and-was-shot-death-police-his" TargetMode="External"/><Relationship Id="rId2002" Type="http://schemas.openxmlformats.org/officeDocument/2006/relationships/hyperlink" Target="http://abcnews.go.com/US/man-minnesota-police-killed-traffic-stop/story?id=40402805" TargetMode="External"/><Relationship Id="rId2959" Type="http://schemas.openxmlformats.org/officeDocument/2006/relationships/hyperlink" Target="http://www.fatalencounters.org/wp-content/uploads/2013/10/Cordale-Quinn-Handy.png" TargetMode="External"/><Relationship Id="rId5158" Type="http://schemas.openxmlformats.org/officeDocument/2006/relationships/hyperlink" Target="https://www.fatalencounters.org/wp-content/uploads/2018/07/Sylvia-Marie-Bejarano.jpg" TargetMode="External"/><Relationship Id="rId5365" Type="http://schemas.openxmlformats.org/officeDocument/2006/relationships/hyperlink" Target="https://www.ajc.com/news/crime--law/breaking-officers-shoot-kill-man-after-pointed-gun-them-apd-says/PlPyt5WlNYzE50hhkNDQQN/" TargetMode="External"/><Relationship Id="rId5572" Type="http://schemas.openxmlformats.org/officeDocument/2006/relationships/hyperlink" Target="https://www.elpasotimes.com/story/news/crime/2018/10/11/el-paso-police-identify-richard-palafox-killed-pebble-hills-police-station-shooting/1603278002/" TargetMode="External"/><Relationship Id="rId1768" Type="http://schemas.openxmlformats.org/officeDocument/2006/relationships/hyperlink" Target="http://www.fatalencounters.org/wp-content/uploads/2013/10/Macomber.png" TargetMode="External"/><Relationship Id="rId2819" Type="http://schemas.openxmlformats.org/officeDocument/2006/relationships/hyperlink" Target="http://www.fatalencounters.org/wp-content/uploads/2013/10/Bradley-1.jpg" TargetMode="External"/><Relationship Id="rId4174" Type="http://schemas.openxmlformats.org/officeDocument/2006/relationships/hyperlink" Target="http://abc7ny.com/nypd-man-armed-with-machete-fatally-shot-by-police/2740023/" TargetMode="External"/><Relationship Id="rId4381" Type="http://schemas.openxmlformats.org/officeDocument/2006/relationships/hyperlink" Target="https://www.azcentral.com/story/news/local/phoenix-breaking/2018/01/17/person-injured-phoenix-police-shooting/1043023001/" TargetMode="External"/><Relationship Id="rId5018" Type="http://schemas.openxmlformats.org/officeDocument/2006/relationships/hyperlink" Target="https://www.lagrangenews.com/2018/06/06/man-killed-after-firing-guns-at-lpd-sheriffs-deputies/" TargetMode="External"/><Relationship Id="rId5225" Type="http://schemas.openxmlformats.org/officeDocument/2006/relationships/hyperlink" Target="http://abc7.com/anaheim-officer-involved-shooting-leaves-suspect-dead/3800936/" TargetMode="External"/><Relationship Id="rId5432" Type="http://schemas.openxmlformats.org/officeDocument/2006/relationships/hyperlink" Target="http://www.moultrieobserver.com/news/local_news/update-subject-apprehended-in-attack-on-deputies/article_6488a19c-b242-11e8-8fb0-fb809ba14717.html" TargetMode="External"/><Relationship Id="rId1628" Type="http://schemas.openxmlformats.org/officeDocument/2006/relationships/hyperlink" Target="http://kxan.com/2016/04/04/injured-apd-officer-identified-suspect-still-not-named/" TargetMode="External"/><Relationship Id="rId1975" Type="http://schemas.openxmlformats.org/officeDocument/2006/relationships/hyperlink" Target="http://chicago.suntimes.com/news/second-cpd-officer-to-be-released-from-hospital-after-fatal-chase/" TargetMode="External"/><Relationship Id="rId3190" Type="http://schemas.openxmlformats.org/officeDocument/2006/relationships/hyperlink" Target="http://www.wsoctv.com/news/local/troopers-investigating-deadly-collision-between-rowan-deputy-pedestrian/506981119" TargetMode="External"/><Relationship Id="rId4034" Type="http://schemas.openxmlformats.org/officeDocument/2006/relationships/hyperlink" Target="https://www.clickondetroit.com/news/michigan-state-police-respond-to-scene-of-officer-involved-shooting-in-inkster" TargetMode="External"/><Relationship Id="rId4241" Type="http://schemas.openxmlformats.org/officeDocument/2006/relationships/hyperlink" Target="http://wdtn.com/2017/12/20/man-killed-in-officer-involved-shooting-2/" TargetMode="External"/><Relationship Id="rId1835" Type="http://schemas.openxmlformats.org/officeDocument/2006/relationships/hyperlink" Target="http://www.oregonlive.com/tualatin/index.ssf/2016/05/tualatin_police_shoot_man.html" TargetMode="External"/><Relationship Id="rId3050" Type="http://schemas.openxmlformats.org/officeDocument/2006/relationships/hyperlink" Target="http://www.fatalencounters.org/wp-content/uploads/2013/10/Darrion-M.-Barnhill.png" TargetMode="External"/><Relationship Id="rId4101" Type="http://schemas.openxmlformats.org/officeDocument/2006/relationships/hyperlink" Target="http://newsok.com/suicidal-male-shot-and-killed-by-police-officer-wednesday-in-south-oklahoma-city/article/5572241" TargetMode="External"/><Relationship Id="rId1902" Type="http://schemas.openxmlformats.org/officeDocument/2006/relationships/hyperlink" Target="http://www.9news.com/news/crime/suspect-dead-after-officer-involved-shooting/246481939" TargetMode="External"/><Relationship Id="rId3867" Type="http://schemas.openxmlformats.org/officeDocument/2006/relationships/hyperlink" Target="http://cbs4indy.com/2017/02/16/autopsy-confirms-bullet-that-killed-shelbyville-man-came-from-officer/" TargetMode="External"/><Relationship Id="rId4918" Type="http://schemas.openxmlformats.org/officeDocument/2006/relationships/hyperlink" Target="http://www.nola.com/northshore/index.ssf/2018/05/suspect_shot_to_death_by_polic.html" TargetMode="External"/><Relationship Id="rId788"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995" Type="http://schemas.openxmlformats.org/officeDocument/2006/relationships/hyperlink" Target="https://drive.google.com/file/d/0B-l9Ys3cd80fdWxndDUyT05Fb0k/view?usp=sharing" TargetMode="External"/><Relationship Id="rId2469" Type="http://schemas.openxmlformats.org/officeDocument/2006/relationships/hyperlink" Target="http://www.fatalencounters.org/wp-content/uploads/2013/10/DontrellCarter.jpg" TargetMode="External"/><Relationship Id="rId2676" Type="http://schemas.openxmlformats.org/officeDocument/2006/relationships/hyperlink" Target="http://www.ktvz.com/news/bend-police-shoot-kill-driver-in-downtown-traffic-stop/230221202" TargetMode="External"/><Relationship Id="rId2883" Type="http://schemas.openxmlformats.org/officeDocument/2006/relationships/hyperlink" Target="http://www.fatalencounters.org/wp-content/uploads/2013/10/DeRicco-Holden.jpg" TargetMode="External"/><Relationship Id="rId3727" Type="http://schemas.openxmlformats.org/officeDocument/2006/relationships/hyperlink" Target="http://www.fatalencounters.org/wp-content/uploads/2013/10/Peter-Selis.jpg" TargetMode="External"/><Relationship Id="rId3934" Type="http://schemas.openxmlformats.org/officeDocument/2006/relationships/hyperlink" Target="http://abc7.com/news/azusa-police-officer-fatally-shoots-man-who-pointed-handgun-at-him/1704688/" TargetMode="External"/><Relationship Id="rId5082" Type="http://schemas.openxmlformats.org/officeDocument/2006/relationships/hyperlink" Target="https://www.ksat.com/traffic/man-hit-killed-by-police-cruiser-while-attempting-to-cross-highway" TargetMode="External"/><Relationship Id="rId648" Type="http://schemas.openxmlformats.org/officeDocument/2006/relationships/hyperlink" Target="http://www.killedbypolice.net/victims/150923.jpg" TargetMode="External"/><Relationship Id="rId855" Type="http://schemas.openxmlformats.org/officeDocument/2006/relationships/hyperlink" Target="http://www.timesfreepress.com/news/local/story/2015/aug/27/police-highway-153-blocked-after-fatal-shooting-hixson/322021/" TargetMode="External"/><Relationship Id="rId1278" Type="http://schemas.openxmlformats.org/officeDocument/2006/relationships/hyperlink" Target="http://www.fatalencounters.org/wp-content/uploads/2013/10/Stephen-John-Bukwich.jpg" TargetMode="External"/><Relationship Id="rId1485" Type="http://schemas.openxmlformats.org/officeDocument/2006/relationships/hyperlink" Target="http://www.arkansasmatters.com/news/local-news/officer-involved-shooting-leaves-one-dead-in-montgomery-county" TargetMode="External"/><Relationship Id="rId1692" Type="http://schemas.openxmlformats.org/officeDocument/2006/relationships/hyperlink" Target="http://nativenewsonline.net/wp-content/uploads/2016/03/Loreal-Tsingine-1.jpg" TargetMode="External"/><Relationship Id="rId2329" Type="http://schemas.openxmlformats.org/officeDocument/2006/relationships/hyperlink" Target="http://www.kentreporter.com/news/396875551.html" TargetMode="External"/><Relationship Id="rId2536" Type="http://schemas.openxmlformats.org/officeDocument/2006/relationships/hyperlink" Target="http://www.fatalencounters.org/wp-content/uploads/2013/10/Bruce-R.-Johnson-II.jpg" TargetMode="External"/><Relationship Id="rId2743" Type="http://schemas.openxmlformats.org/officeDocument/2006/relationships/hyperlink" Target="http://patch.com/new-jersey/lacey/toms-river-man-struck-killed-lacey-police-cruiser-0?" TargetMode="External"/><Relationship Id="rId5899" Type="http://schemas.openxmlformats.org/officeDocument/2006/relationships/hyperlink" Target="https://www.foxnews.com/us/border-patrol-says-guatemalan-boy-8-dies-in-custody" TargetMode="External"/><Relationship Id="rId508"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715" Type="http://schemas.openxmlformats.org/officeDocument/2006/relationships/hyperlink" Target="http://www.kristv.com/story/30582358/concord-st-closed-off" TargetMode="External"/><Relationship Id="rId922" Type="http://schemas.openxmlformats.org/officeDocument/2006/relationships/hyperlink" Target="http://www.dnronline.com/article/hpd_officer_shooting" TargetMode="External"/><Relationship Id="rId1138" Type="http://schemas.openxmlformats.org/officeDocument/2006/relationships/hyperlink" Target="http://www.killedbypolice.net/victims/150946.jpg" TargetMode="External"/><Relationship Id="rId1345" Type="http://schemas.openxmlformats.org/officeDocument/2006/relationships/hyperlink" Target="http://www.argusleader.com/story/news/2016/01/02/accident-lewis/78206712/" TargetMode="External"/><Relationship Id="rId1552" Type="http://schemas.openxmlformats.org/officeDocument/2006/relationships/hyperlink" Target="http://pittsburgh.cbslocal.com/2016/01/31/person-shot-k9-officer-stabbed-killed-in-wilkinsburg/" TargetMode="External"/><Relationship Id="rId2603" Type="http://schemas.openxmlformats.org/officeDocument/2006/relationships/hyperlink" Target="http://abc7.com/news/suspect-shot-killed-in-south-la-officer-involved-shooting/1662988/" TargetMode="External"/><Relationship Id="rId2950" Type="http://schemas.openxmlformats.org/officeDocument/2006/relationships/hyperlink" Target="http://www.fatalencounters.org/wp-content/uploads/2013/10/Desmond-Phillips.png" TargetMode="External"/><Relationship Id="rId5759" Type="http://schemas.openxmlformats.org/officeDocument/2006/relationships/hyperlink" Target="https://www.wtva.com/content/news/NEW-ALBANY-MAN-DIES-IN-POLICE-CUSTODY-501306351.html" TargetMode="External"/><Relationship Id="rId1205" Type="http://schemas.openxmlformats.org/officeDocument/2006/relationships/hyperlink" Target="http://crimeblog.dallasnews.com/files/2015/08/Bertrand.jpg" TargetMode="External"/><Relationship Id="rId2810" Type="http://schemas.openxmlformats.org/officeDocument/2006/relationships/hyperlink" Target="https://ebwiki.org/articles?utf8=%E2%9C%93&amp;state_id=&amp;query=Danatae+Franklin&amp;commit=Search" TargetMode="External"/><Relationship Id="rId4568" Type="http://schemas.openxmlformats.org/officeDocument/2006/relationships/hyperlink" Target="http://wavy.com/2018/03/01/suspect-shot-killed-by-police-after-chase-on-i-64-in-henrico-county/" TargetMode="External"/><Relationship Id="rId51" Type="http://schemas.openxmlformats.org/officeDocument/2006/relationships/hyperlink" Target="http://media.mlive.com/grpress/news_impact/photo/eugene-kailingjpg-1325419215b33c26.jpg" TargetMode="External"/><Relationship Id="rId1412" Type="http://schemas.openxmlformats.org/officeDocument/2006/relationships/hyperlink" Target="http://thetimes-tribune.com/news/part-time-carbondale-cop-shot-and-killed-fell-twp-man-authorities-said-1.2002813" TargetMode="External"/><Relationship Id="rId3377" Type="http://schemas.openxmlformats.org/officeDocument/2006/relationships/hyperlink" Target="http://www.latimes.com/local/lanow/la-me-montebello-police-shooting-20170617-story.html" TargetMode="External"/><Relationship Id="rId4775" Type="http://schemas.openxmlformats.org/officeDocument/2006/relationships/hyperlink" Target="http://www.fatalencounters.org/wp-content/uploads/2018/04/Dominick-Alexander-Hernandez.jpg" TargetMode="External"/><Relationship Id="rId4982" Type="http://schemas.openxmlformats.org/officeDocument/2006/relationships/hyperlink" Target="http://www.star-telegram.com/news/politics-government/national-politics/article212465219.html" TargetMode="External"/><Relationship Id="rId5619" Type="http://schemas.openxmlformats.org/officeDocument/2006/relationships/hyperlink" Target="https://www.fatalencounters.org/wp-content/uploads/2018/10/Jason-Whittle.png" TargetMode="External"/><Relationship Id="rId5826" Type="http://schemas.openxmlformats.org/officeDocument/2006/relationships/hyperlink" Target="https://www.wivb.com/news/local-news/one-person-confirmed-dead-in-officer-involved-shooting-in-fredonia/1651132011" TargetMode="External"/><Relationship Id="rId298" Type="http://schemas.openxmlformats.org/officeDocument/2006/relationships/hyperlink" Target="http://www.kfvs12.com/story/28708976/man-identified-following-officer-involved-shooting-in-metropolis" TargetMode="External"/><Relationship Id="rId3584" Type="http://schemas.openxmlformats.org/officeDocument/2006/relationships/hyperlink" Target="http://wbtw.com/2017/07/12/sled-investigat-deadly-officer-involved-shooting-in-dillon-county/" TargetMode="External"/><Relationship Id="rId3791" Type="http://schemas.openxmlformats.org/officeDocument/2006/relationships/hyperlink" Target="http://www.fatalencounters.org/wp-content/uploads/2013/10/Austin-Macon.jpg" TargetMode="External"/><Relationship Id="rId4428" Type="http://schemas.openxmlformats.org/officeDocument/2006/relationships/hyperlink" Target="https://kxan.com/2018/01/26/one-dead-in-officer-involved-shooting-in-central-austin/" TargetMode="External"/><Relationship Id="rId4635" Type="http://schemas.openxmlformats.org/officeDocument/2006/relationships/hyperlink" Target="http://www.wxii12.com/article/deadly-officer-involved-shooting-in-davidson-county/19417026" TargetMode="External"/><Relationship Id="rId4842" Type="http://schemas.openxmlformats.org/officeDocument/2006/relationships/hyperlink" Target="http://www.wave3.com/story/38029776/lmpd-on-scene-of-officer-involved-shooting-in-portland" TargetMode="External"/><Relationship Id="rId158" Type="http://schemas.openxmlformats.org/officeDocument/2006/relationships/hyperlink" Target="http://www.killedbypolice.net/victims/150489.jpg" TargetMode="External"/><Relationship Id="rId2186" Type="http://schemas.openxmlformats.org/officeDocument/2006/relationships/hyperlink" Target="http://www.rgj.com/story/news/crime/2016/08/19/man-killed-officer-involved-shooting-stead/89017370/" TargetMode="External"/><Relationship Id="rId2393" Type="http://schemas.openxmlformats.org/officeDocument/2006/relationships/hyperlink" Target="http://www.cbs7.com/content/news/399194741.html" TargetMode="External"/><Relationship Id="rId3237" Type="http://schemas.openxmlformats.org/officeDocument/2006/relationships/hyperlink" Target="http://www.11alive.com/news/local/norcross/teen-struck-by-gwinnett-police-car-dies/401202703" TargetMode="External"/><Relationship Id="rId3444" Type="http://schemas.openxmlformats.org/officeDocument/2006/relationships/hyperlink" Target="http://www.11alive.com/news/crime/two-officer-involved-shootings-early-saturday-morning-in-south-fulton-county/423583254" TargetMode="External"/><Relationship Id="rId3651" Type="http://schemas.openxmlformats.org/officeDocument/2006/relationships/hyperlink" Target="http://www.fatalencounters.org/wp-content/uploads/2013/10/Michele-Anne-Marie-Rice.png" TargetMode="External"/><Relationship Id="rId4702" Type="http://schemas.openxmlformats.org/officeDocument/2006/relationships/hyperlink" Target="http://www.fatalencounters.org/wp-content/uploads/2018/04/Aaron-Wagdy-Ibrahem.jpg" TargetMode="External"/><Relationship Id="rId365" Type="http://schemas.openxmlformats.org/officeDocument/2006/relationships/hyperlink" Target="http://www.star-telegram.com/2014/12/03/6335890/fort-worth-police-fatally-shoot.html?rh=1" TargetMode="External"/><Relationship Id="rId572" Type="http://schemas.openxmlformats.org/officeDocument/2006/relationships/hyperlink" Target="http://www.pe.com/articles/palmer-674426-deputies-phillips.html" TargetMode="External"/><Relationship Id="rId2046" Type="http://schemas.openxmlformats.org/officeDocument/2006/relationships/hyperlink" Target="http://www.tulsaworld.com/news/crimewatch/axe-wielding-man-fatally-shot-by-tulsa-police-in-west/article_56830253-78a3-5aec-96e0-7f9ab970107e.html" TargetMode="External"/><Relationship Id="rId2253" Type="http://schemas.openxmlformats.org/officeDocument/2006/relationships/hyperlink" Target="http://keyetv.com/news/local/officer-involved-shooting-in-northeast-austin" TargetMode="External"/><Relationship Id="rId2460" Type="http://schemas.openxmlformats.org/officeDocument/2006/relationships/hyperlink" Target="http://www.pennlive.com/news/2016/11/trooper_fatally_shot_driver_wh.html" TargetMode="External"/><Relationship Id="rId3304" Type="http://schemas.openxmlformats.org/officeDocument/2006/relationships/hyperlink" Target="http://www.charlotteobserver.com/news/local/article172531106.html" TargetMode="External"/><Relationship Id="rId3511" Type="http://schemas.openxmlformats.org/officeDocument/2006/relationships/hyperlink" Target="https://www.gannett-cdn.com/-mm-/6ab1384f3b919b54fbff2fb42c108b4c397f3475/c=14-0-540-701&amp;r=537&amp;c=0-0-534-712/local/-/media/2017/08/25/Springfield/Springfield/636392623647555635-Jonathan.jpg" TargetMode="External"/><Relationship Id="rId225" Type="http://schemas.openxmlformats.org/officeDocument/2006/relationships/hyperlink" Target="http://www.keprtv.com/SWAT-on-scene-of-standoff-in-Kennewick-302418671.html" TargetMode="External"/><Relationship Id="rId432" Type="http://schemas.openxmlformats.org/officeDocument/2006/relationships/hyperlink" Target="http://www.local10.com/news/1-killed-in-policeinvolved-shooting-in-miami-springs/26847256" TargetMode="External"/><Relationship Id="rId1062" Type="http://schemas.openxmlformats.org/officeDocument/2006/relationships/hyperlink" Target="http://www.11alive.com/story/news/local/carrollton/2015/05/28/carrolton-officer-involved-shooting/28130059/" TargetMode="External"/><Relationship Id="rId2113" Type="http://schemas.openxmlformats.org/officeDocument/2006/relationships/hyperlink" Target="http://www.fatalencounters.org/wp-content/uploads/2013/10/Benjamin-William-Heaton.jpg" TargetMode="External"/><Relationship Id="rId2320" Type="http://schemas.openxmlformats.org/officeDocument/2006/relationships/hyperlink" Target="http://www.fayobserver.com/news/local/lumberton-man-killed-by-state-trooper-identified/article_2e8c69f7-0bbe-5e21-9f60-28e5e20b939e.html" TargetMode="External"/><Relationship Id="rId5269" Type="http://schemas.openxmlformats.org/officeDocument/2006/relationships/hyperlink" Target="http://www.knoe.com/content/news/Man-dead-after-officer-involved-shooting-in-Rapides-Parish-489438451.html" TargetMode="External"/><Relationship Id="rId5476" Type="http://schemas.openxmlformats.org/officeDocument/2006/relationships/hyperlink" Target="http://pgpolice.blogspot.com/2018/09/pgpd-investigating-fatal-officer.html" TargetMode="External"/><Relationship Id="rId5683" Type="http://schemas.openxmlformats.org/officeDocument/2006/relationships/hyperlink" Target="https://www.fatalencounters.org/wp-content/uploads/2018/11/JamesHantchett.png" TargetMode="External"/><Relationship Id="rId4078" Type="http://schemas.openxmlformats.org/officeDocument/2006/relationships/hyperlink" Target="http://www.azcentral.com/story/news/local/phoenix-breaking/2017/11/10/dead-phoenix-police-officer-involved-shooting/853502001/" TargetMode="External"/><Relationship Id="rId4285" Type="http://schemas.openxmlformats.org/officeDocument/2006/relationships/hyperlink" Target="http://www.al.com/news/birmingham/index.ssf/2017/12/birmingham_officer_involved_in.html" TargetMode="External"/><Relationship Id="rId4492" Type="http://schemas.openxmlformats.org/officeDocument/2006/relationships/hyperlink" Target="http://www.fatalencounters.org/wp-content/uploads/2018/02/Aaron-parker.jpg" TargetMode="External"/><Relationship Id="rId5129" Type="http://schemas.openxmlformats.org/officeDocument/2006/relationships/hyperlink" Target="https://www.fatalencounters.org/wp-content/uploads/2018/07/stevenballard.jpg" TargetMode="External"/><Relationship Id="rId5336" Type="http://schemas.openxmlformats.org/officeDocument/2006/relationships/hyperlink" Target="https://www.fatalencounters.org/wp-content/uploads/2018/09/28Joshua-M.-Thomason.jpg" TargetMode="External"/><Relationship Id="rId5543" Type="http://schemas.openxmlformats.org/officeDocument/2006/relationships/hyperlink" Target="https://www.fatalencounters.org/wp-content/uploads/2018/10/Lajuana-Phillips.jpg" TargetMode="External"/><Relationship Id="rId5890" Type="http://schemas.openxmlformats.org/officeDocument/2006/relationships/hyperlink" Target="https://www.fatalencounters.org/wp-content/uploads/2018/12/David-MacAdams.jpg" TargetMode="External"/><Relationship Id="rId1879" Type="http://schemas.openxmlformats.org/officeDocument/2006/relationships/hyperlink" Target="http://www.cnn.com/2016/06/12/us/orlando-shooting-timeline/" TargetMode="External"/><Relationship Id="rId3094" Type="http://schemas.openxmlformats.org/officeDocument/2006/relationships/hyperlink" Target="http://www.fatalencounters.org/wp-content/uploads/2013/10/Mark-Anthony-Sanchez.png" TargetMode="External"/><Relationship Id="rId4145" Type="http://schemas.openxmlformats.org/officeDocument/2006/relationships/hyperlink" Target="http://www.kctv5.com/story/36926489/lenexa-police-working-shooting-at-costco" TargetMode="External"/><Relationship Id="rId5750" Type="http://schemas.openxmlformats.org/officeDocument/2006/relationships/hyperlink" Target="https://www.kmvt.com/content/news/Police-Utah-officer-killed-fleeing-suspect-also-dead-501206462.html" TargetMode="External"/><Relationship Id="rId1739" Type="http://schemas.openxmlformats.org/officeDocument/2006/relationships/hyperlink" Target="http://www.fatalencounters.org/wp-content/uploads/2013/10/Christian-Bowman.jpg" TargetMode="External"/><Relationship Id="rId1946" Type="http://schemas.openxmlformats.org/officeDocument/2006/relationships/hyperlink" Target="http://www.cbs58.com/story/32288998/update-man-dies-after-officer-involved-shooting-in-tosa-park" TargetMode="External"/><Relationship Id="rId4005" Type="http://schemas.openxmlformats.org/officeDocument/2006/relationships/hyperlink" Target="http://www.goerie.com/news/20171027/news-conference-set-in-officer-involved-shooting-in-erie" TargetMode="External"/><Relationship Id="rId4352" Type="http://schemas.openxmlformats.org/officeDocument/2006/relationships/hyperlink" Target="http://www.star-telegram.com/news/local/community/fort-worth/article194109359.html" TargetMode="External"/><Relationship Id="rId5403" Type="http://schemas.openxmlformats.org/officeDocument/2006/relationships/hyperlink" Target="https://www.fatalencounters.org/wp-content/uploads/2018/09/Robert_Knox.jpg" TargetMode="External"/><Relationship Id="rId5610" Type="http://schemas.openxmlformats.org/officeDocument/2006/relationships/hyperlink" Target="https://www.scnow.com/townnews/weaponry/article_ecfd1c0a-d4a3-11e8-acbc-a3a6e17af672.html" TargetMode="External"/><Relationship Id="rId1806" Type="http://schemas.openxmlformats.org/officeDocument/2006/relationships/hyperlink" Target="http://media.oregonlive.com/gresham_impact/photo/bodhi-wilson-dean-phelps-8f692b99d7717bc2.jpg" TargetMode="External"/><Relationship Id="rId3161" Type="http://schemas.openxmlformats.org/officeDocument/2006/relationships/hyperlink" Target="http://ktla.com/2017/05/25/man-killed-in-compton-deputy-involved-shooting-2-deputies-wounded/" TargetMode="External"/><Relationship Id="rId4212" Type="http://schemas.openxmlformats.org/officeDocument/2006/relationships/hyperlink" Target="http://abc7.com/suspect-dies-after-deputy-involved-shooting-in-artesia/2767422/" TargetMode="External"/><Relationship Id="rId3021" Type="http://schemas.openxmlformats.org/officeDocument/2006/relationships/hyperlink" Target="http://www.sfgate.com/bayarea/article/1-dead-in-Fremont-in-officer-involved-shooting-10910394.php" TargetMode="External"/><Relationship Id="rId3978" Type="http://schemas.openxmlformats.org/officeDocument/2006/relationships/hyperlink" Target="http://www.kristv.com/story/36644366/ccpd-releases-details-on-officer-involved-shooting" TargetMode="External"/><Relationship Id="rId899" Type="http://schemas.openxmlformats.org/officeDocument/2006/relationships/hyperlink" Target="http://dcourier.com/main.asp?SectionID=1&amp;subsectionID=1086&amp;articleID=149431" TargetMode="External"/><Relationship Id="rId2787" Type="http://schemas.openxmlformats.org/officeDocument/2006/relationships/hyperlink" Target="http://www.miamiherald.com/news/local/crime/article170373827.html" TargetMode="External"/><Relationship Id="rId3838" Type="http://schemas.openxmlformats.org/officeDocument/2006/relationships/hyperlink" Target="http://www.winknews.com/2017/02/26/suspect-killed-in-charlotte-county-deputy-involved-shooting/" TargetMode="External"/><Relationship Id="rId5193" Type="http://schemas.openxmlformats.org/officeDocument/2006/relationships/hyperlink" Target="https://abcnews4.com/news/crime-map/officer-involved-shooting-in-florence-sends-one-person-to-hospital" TargetMode="External"/><Relationship Id="rId759" Type="http://schemas.openxmlformats.org/officeDocument/2006/relationships/hyperlink" Target="http://www.kctv5.com/story/29494552/armed-carjacking-suspect-dead-in-police-shooting" TargetMode="External"/><Relationship Id="rId966" Type="http://schemas.openxmlformats.org/officeDocument/2006/relationships/hyperlink" Target="http://www.desmoinesregister.com/story/news/crime-and-courts/2015/10/21/cedar-rapids-fatal-police-shooting/74316302/?from=global&amp;sessionKey=&amp;autologin=" TargetMode="External"/><Relationship Id="rId1389" Type="http://schemas.openxmlformats.org/officeDocument/2006/relationships/hyperlink" Target="http://www.waff.com/story/31019561/man-dies-after-deputy-involved-shooting" TargetMode="External"/><Relationship Id="rId1596" Type="http://schemas.openxmlformats.org/officeDocument/2006/relationships/hyperlink" Target="http://wdtn.com/2016/04/17/woman-killed-in-officer-involved-shooting/" TargetMode="External"/><Relationship Id="rId2647" Type="http://schemas.openxmlformats.org/officeDocument/2006/relationships/hyperlink" Target="http://www.galvnews.com/news/free/article_23284998-6f30-5005-a722-cc1e1dd17cbf.html" TargetMode="External"/><Relationship Id="rId2994" Type="http://schemas.openxmlformats.org/officeDocument/2006/relationships/hyperlink" Target="http://www.ktva.com/troopers-kill-big-lake-man-allegedly-threatening-kill-small-child-760/" TargetMode="External"/><Relationship Id="rId5053" Type="http://schemas.openxmlformats.org/officeDocument/2006/relationships/hyperlink" Target="https://www.fatalencounters.org/wp-content/uploads/2018/06/Robert-White.jpg" TargetMode="External"/><Relationship Id="rId5260" Type="http://schemas.openxmlformats.org/officeDocument/2006/relationships/hyperlink" Target="http://www.chicagotribune.com/suburbs/lake-county-news-sun/news/ct-lns-officer-involved-shooting-lakemoor-st-0727-story.html" TargetMode="External"/><Relationship Id="rId619" Type="http://schemas.openxmlformats.org/officeDocument/2006/relationships/hyperlink" Target="http://www.killedbypolice.net/victims/150971.jpg" TargetMode="External"/><Relationship Id="rId1249" Type="http://schemas.openxmlformats.org/officeDocument/2006/relationships/hyperlink" Target="http://www.local10.com/news/policeinvolved-shooting-in-miami/35454894" TargetMode="External"/><Relationship Id="rId2854" Type="http://schemas.openxmlformats.org/officeDocument/2006/relationships/hyperlink" Target="http://www.tennessean.com/story/news/2017/06/28/shooting-reported-vanderbilt-100-oaks-campus-nashville/436537001/" TargetMode="External"/><Relationship Id="rId3905" Type="http://schemas.openxmlformats.org/officeDocument/2006/relationships/hyperlink" Target="http://www.kiro7.com/news/north-sound-news/officer-involved-shooting-in-lynnwood-closes-sr-99/489277082" TargetMode="External"/><Relationship Id="rId5120" Type="http://schemas.openxmlformats.org/officeDocument/2006/relationships/hyperlink" Target="https://www.fatalencounters.org/wp-content/uploads/2018/07/KatieSasser.jpg" TargetMode="External"/><Relationship Id="rId95" Type="http://schemas.openxmlformats.org/officeDocument/2006/relationships/hyperlink" Target="http://www.kgw.com/story/news/local/2015/06/29/police-shooting-winco-parking-lot-portland/29455487/" TargetMode="External"/><Relationship Id="rId826" Type="http://schemas.openxmlformats.org/officeDocument/2006/relationships/hyperlink" Target="http://www.courant.com/breaking-news/hc-bolton-chase-update-0818-20150817-story.html" TargetMode="External"/><Relationship Id="rId1109" Type="http://schemas.openxmlformats.org/officeDocument/2006/relationships/hyperlink" Target="http://www.nbclosangeles.com/news/local/Fatal-Shooting-May-Have-Started-Over-Laugh-298532211.html" TargetMode="External"/><Relationship Id="rId1456" Type="http://schemas.openxmlformats.org/officeDocument/2006/relationships/hyperlink" Target="http://www.msnewsnow.com/story/31268746/law-enforcement-at-standoff-in-tishomingo-county" TargetMode="External"/><Relationship Id="rId1663" Type="http://schemas.openxmlformats.org/officeDocument/2006/relationships/hyperlink" Target="http://www.nbclosangeles.com/news/local/Gunman-Holds-Ex-Girlfriend-Hostage-Redlands-Shooting-373430791.html?_osource=SocialFlowFB_LABrand" TargetMode="External"/><Relationship Id="rId1870" Type="http://schemas.openxmlformats.org/officeDocument/2006/relationships/hyperlink" Target="http://kfdm.com/news/local/new-information-on-shooting-of-port-arthur-walgreens-robbery-suspect" TargetMode="External"/><Relationship Id="rId2507" Type="http://schemas.openxmlformats.org/officeDocument/2006/relationships/hyperlink" Target="http://www.abc15.com/news/region-west-valley/surprise/surprise-police-shoot-and-kill-suspect-that-injured-officer-while-trying-to-flee-scene" TargetMode="External"/><Relationship Id="rId2714" Type="http://schemas.openxmlformats.org/officeDocument/2006/relationships/hyperlink" Target="http://www.killedbypolice.net/victims/150975.jpg" TargetMode="External"/><Relationship Id="rId2921" Type="http://schemas.openxmlformats.org/officeDocument/2006/relationships/hyperlink" Target="http://pix11.com/2017/04/26/newark-detectives-shoot-armed-man-during-robbery-investigation-officials-say/" TargetMode="External"/><Relationship Id="rId1316" Type="http://schemas.openxmlformats.org/officeDocument/2006/relationships/hyperlink" Target="http://www.fatalencounters.org/wp-content/uploads/2013/10/Alijah.png" TargetMode="External"/><Relationship Id="rId1523" Type="http://schemas.openxmlformats.org/officeDocument/2006/relationships/hyperlink" Target="http://www.trbimg.com/img-56cbe0c2/turbine/la-me-ln-family-of-woman-killed-by-inglewood-p-001/750/750x422" TargetMode="External"/><Relationship Id="rId1730" Type="http://schemas.openxmlformats.org/officeDocument/2006/relationships/hyperlink" Target="http://www.fatalencounters.org/wp-content/uploads/2013/10/Lionel-Gibson.jpg" TargetMode="External"/><Relationship Id="rId4679" Type="http://schemas.openxmlformats.org/officeDocument/2006/relationships/hyperlink" Target="http://www.nola.com/northshore/index.ssf/2018/03/suspect_shot_and_killed_by_pol.html" TargetMode="External"/><Relationship Id="rId4886" Type="http://schemas.openxmlformats.org/officeDocument/2006/relationships/hyperlink" Target="http://www.the-review.com/news/20180507/fairview-resident-killed-in-officer-involved-shooting" TargetMode="External"/><Relationship Id="rId22" Type="http://schemas.openxmlformats.org/officeDocument/2006/relationships/hyperlink" Target="http://www.sfgate.com/crime/article/Dead-body-probe-on-Lombard-Street-in-S-F-6414831.php" TargetMode="External"/><Relationship Id="rId3488" Type="http://schemas.openxmlformats.org/officeDocument/2006/relationships/hyperlink" Target="http://www.wfsb.com/story/36235978/man-killed-in-officer-involved-shooting-in-new-milford" TargetMode="External"/><Relationship Id="rId3695" Type="http://schemas.openxmlformats.org/officeDocument/2006/relationships/hyperlink" Target="http://www.fatalencounters.org/wp-content/uploads/2013/10/Marshall-Barrus.jpg" TargetMode="External"/><Relationship Id="rId4539" Type="http://schemas.openxmlformats.org/officeDocument/2006/relationships/hyperlink" Target="https://www.clarionledger.com/story/news/local/2018/02/26/man-shot-police-officers-dies/373361002/" TargetMode="External"/><Relationship Id="rId4746" Type="http://schemas.openxmlformats.org/officeDocument/2006/relationships/hyperlink" Target="http://ktul.com/news/local/osbi-okmulgee-police-shoot-kill-suicidal-man" TargetMode="External"/><Relationship Id="rId4953" Type="http://schemas.openxmlformats.org/officeDocument/2006/relationships/hyperlink" Target="http://www.kesq.com/news/2-dead-following-joshua-tree-shooting/745038009" TargetMode="External"/><Relationship Id="rId2297" Type="http://schemas.openxmlformats.org/officeDocument/2006/relationships/hyperlink" Target="http://www.wbbjtv.com/2016/10/06/sheriff-confirms-officer-involved-shooting-gibson-county/" TargetMode="External"/><Relationship Id="rId3348" Type="http://schemas.openxmlformats.org/officeDocument/2006/relationships/hyperlink" Target="https://www.dallasnews.com/news/crime/2017/07/15/suspect-killed-officer-involved-shooting-west-arlington" TargetMode="External"/><Relationship Id="rId3555" Type="http://schemas.openxmlformats.org/officeDocument/2006/relationships/hyperlink" Target="http://www.stltoday.com/news/local/crime-and-courts/police-standoff-on-interstate-over-traffic-still-being-rerouted/article_3b788508-5351-5992-b1b9-66de82ca00e7.html" TargetMode="External"/><Relationship Id="rId3762" Type="http://schemas.openxmlformats.org/officeDocument/2006/relationships/hyperlink" Target="http://www.fatalencounters.org/wp-content/uploads/2013/10/Benjamin-Ailstock.jpg" TargetMode="External"/><Relationship Id="rId4606" Type="http://schemas.openxmlformats.org/officeDocument/2006/relationships/hyperlink" Target="http://www.arklatexhomepage.com/news/local-news/east-texas-man-dies-in-deputy-involved-shooting/1021190038" TargetMode="External"/><Relationship Id="rId4813" Type="http://schemas.openxmlformats.org/officeDocument/2006/relationships/hyperlink" Target="http://www.kulr8.com/story/37961951/fatal-officer-involved-shooting-under-investigation-in-lodge-grass" TargetMode="External"/><Relationship Id="rId269" Type="http://schemas.openxmlformats.org/officeDocument/2006/relationships/hyperlink" Target="http://www.nbclosangeles.com/news/local/Highland-In-Custody-Death-Investigation-300128821.html" TargetMode="External"/><Relationship Id="rId476" Type="http://schemas.openxmlformats.org/officeDocument/2006/relationships/hyperlink" Target="http://nrvnews.com/wp-content/uploads/2014/05/saunders_thomas_neil.jpg" TargetMode="External"/><Relationship Id="rId683" Type="http://schemas.openxmlformats.org/officeDocument/2006/relationships/hyperlink" Target="http://www.killedbypolice.net/victims/151024.jpg" TargetMode="External"/><Relationship Id="rId890" Type="http://schemas.openxmlformats.org/officeDocument/2006/relationships/hyperlink" Target="http://archive.currentargus.com/carlsbad-news/ci_28783767/man-shot-and-killed-by-hobbs-police-was" TargetMode="External"/><Relationship Id="rId2157" Type="http://schemas.openxmlformats.org/officeDocument/2006/relationships/hyperlink" Target="http://www.dailymail.co.uk/news/article-3743470/Sister-cop-shooting-victim-Sylville-Smith-tells-rioters-burn-suburbs-reveals-brother-went-high-school-shooter.html" TargetMode="External"/><Relationship Id="rId2364" Type="http://schemas.openxmlformats.org/officeDocument/2006/relationships/hyperlink" Target="http://www.fatalencounters.org/wp-content/uploads/2013/10/Nathaniel-B.-Dorough.jpg" TargetMode="External"/><Relationship Id="rId2571" Type="http://schemas.openxmlformats.org/officeDocument/2006/relationships/hyperlink" Target="http://www.wfmz.com/news/top-stories/man-shot-and-killed-by-forks-township-police-officer/203462830" TargetMode="External"/><Relationship Id="rId3208" Type="http://schemas.openxmlformats.org/officeDocument/2006/relationships/hyperlink" Target="http://www.houmatoday.com/news/20170301/man-killed-by-police-tuesday-night" TargetMode="External"/><Relationship Id="rId3415"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129" Type="http://schemas.openxmlformats.org/officeDocument/2006/relationships/hyperlink" Target="http://www.wftv.com/news/news/local/trooper-teens-idd-brevard-county-shooting/nmdGr/" TargetMode="External"/><Relationship Id="rId336" Type="http://schemas.openxmlformats.org/officeDocument/2006/relationships/hyperlink" Target="http://www.oregonlive.com/portland/index.ssf/2014/12/man_dies_after_officer-involve.html" TargetMode="External"/><Relationship Id="rId543" Type="http://schemas.openxmlformats.org/officeDocument/2006/relationships/hyperlink" Target="http://www.wilsontimes.com/News/Feature/Story/28048226---Deputies--Man-fatally-shot-after-killing-2" TargetMode="External"/><Relationship Id="rId1173" Type="http://schemas.openxmlformats.org/officeDocument/2006/relationships/hyperlink" Target="http://www.wndu.com/home/headlines/Police-investigating-alleged-kidnapping-at-assisted-living-facililty-351375961.html" TargetMode="External"/><Relationship Id="rId1380" Type="http://schemas.openxmlformats.org/officeDocument/2006/relationships/hyperlink" Target="http://www.12news.com/story/news/local/valley/2016/01/18/phoenix-police-barricade-situation-near-18th-avepeoria/78990086/" TargetMode="External"/><Relationship Id="rId2017" Type="http://schemas.openxmlformats.org/officeDocument/2006/relationships/hyperlink" Target="http://www.sacbee.com/news/local/crime/article88885402.html" TargetMode="External"/><Relationship Id="rId2224" Type="http://schemas.openxmlformats.org/officeDocument/2006/relationships/hyperlink" Target="http://www.fatalencounters.org/wp-content/uploads/2013/10/jaqwan-taylor.png" TargetMode="External"/><Relationship Id="rId3622" Type="http://schemas.openxmlformats.org/officeDocument/2006/relationships/hyperlink" Target="http://www.nevadadailymail.com/story/2422652.html" TargetMode="External"/><Relationship Id="rId5587" Type="http://schemas.openxmlformats.org/officeDocument/2006/relationships/hyperlink" Target="https://www.recordherald.com/news/32019/officer-shot-suspect-killed-in-sunday-shootout-at-quality-innamerihost" TargetMode="External"/><Relationship Id="rId403" Type="http://schemas.openxmlformats.org/officeDocument/2006/relationships/hyperlink" Target="http://www.wfaa.com/story/news/crime/2014/09/23/man-death-police-custody-pepper-spray-dallas-university-park-police/16100715/" TargetMode="External"/><Relationship Id="rId750" Type="http://schemas.openxmlformats.org/officeDocument/2006/relationships/hyperlink" Target="http://www.sandiegouniontribune.com/news/2015/nov/04/officer-involved-shooting-pacific-beach/" TargetMode="External"/><Relationship Id="rId1033" Type="http://schemas.openxmlformats.org/officeDocument/2006/relationships/hyperlink" Target="http://www.chicagotribune.com/news/local/breaking/ct-alfontish-cockerham-shot-by-police-20150626-story.html" TargetMode="External"/><Relationship Id="rId2431" Type="http://schemas.openxmlformats.org/officeDocument/2006/relationships/hyperlink" Target="http://www.ledger-enquirer.com/news/local/article112901458.html" TargetMode="External"/><Relationship Id="rId4189" Type="http://schemas.openxmlformats.org/officeDocument/2006/relationships/hyperlink" Target="https://www.nbcmiami.com/news/local/Suspect-Injured-in-Deputy-Involved-Shooting-in-Lauderdale-Lakes-462384163.html" TargetMode="External"/><Relationship Id="rId5794" Type="http://schemas.openxmlformats.org/officeDocument/2006/relationships/hyperlink" Target="https://www.fatalencounters.org/wp-content/uploads/2018/12/Anthony-Ray-Borden-Cortez.jpg" TargetMode="External"/><Relationship Id="rId610" Type="http://schemas.openxmlformats.org/officeDocument/2006/relationships/hyperlink" Target="http://www.muskogeephoenix.com/news/man-dead-after-cherokee-county-deputy-forced-to-shoot-him/article_3f61699f-87c3-5576-ac6c-47ec84673edb.html" TargetMode="External"/><Relationship Id="rId1240" Type="http://schemas.openxmlformats.org/officeDocument/2006/relationships/hyperlink" Target="http://www.wxyz.com/news/region/detroit/lathrup-village-police-officer-allegedly-kills-man-during-fight-on-detroits-west-side" TargetMode="External"/><Relationship Id="rId4049" Type="http://schemas.openxmlformats.org/officeDocument/2006/relationships/hyperlink" Target="http://www.kerngoldenempire.com/news/top-stories/officer-involved-shooting-in-south-bakersfield/851435943" TargetMode="External"/><Relationship Id="rId4396" Type="http://schemas.openxmlformats.org/officeDocument/2006/relationships/hyperlink" Target="https://www.news-journal.com/news/2018/jan/20/family-man-mental-issues-shot-harrison-county-depu/" TargetMode="External"/><Relationship Id="rId5447" Type="http://schemas.openxmlformats.org/officeDocument/2006/relationships/hyperlink" Target="https://tucson.com/news/local/tucson-police-id-man-shot-and-killed-during-family-fight/article_35aae3ac-b987-11e8-894f-e3593af88145.html" TargetMode="External"/><Relationship Id="rId5654" Type="http://schemas.openxmlformats.org/officeDocument/2006/relationships/hyperlink" Target="https://www.fatalencounters.org/wp-content/uploads/2018/11/AndrewMoore.jpg" TargetMode="External"/><Relationship Id="rId5861" Type="http://schemas.openxmlformats.org/officeDocument/2006/relationships/hyperlink" Target="https://www.fatalencounters.org/wp-content/uploads/2018/12/Jacob-Mohow.jpg" TargetMode="External"/><Relationship Id="rId1100" Type="http://schemas.openxmlformats.org/officeDocument/2006/relationships/hyperlink" Target="http://www.wctv.tv/home/headlines/Police-Respond-to-Apparent-Shooting-in-Valdosta-299123481.html" TargetMode="External"/><Relationship Id="rId4256" Type="http://schemas.openxmlformats.org/officeDocument/2006/relationships/hyperlink" Target="http://www.localnews8.com/news/crime-tracker/bannock-county-sheriffs-office-investigates-standoff-shooting/676703844" TargetMode="External"/><Relationship Id="rId4463" Type="http://schemas.openxmlformats.org/officeDocument/2006/relationships/hyperlink" Target="http://www.fatalencounters.org/wp-content/uploads/2018/02/Albert-Morton-Jr..jpg" TargetMode="External"/><Relationship Id="rId4670" Type="http://schemas.openxmlformats.org/officeDocument/2006/relationships/hyperlink" Target="http://www.ksla.com/story/37777408/stabbing-suspect-dies-after-shots-fired-by-littlefield-police" TargetMode="External"/><Relationship Id="rId5307" Type="http://schemas.openxmlformats.org/officeDocument/2006/relationships/hyperlink" Target="https://www.fatalencounters.org/wp-content/uploads/2018/08/JohnnyFisher.jpg" TargetMode="External"/><Relationship Id="rId5514" Type="http://schemas.openxmlformats.org/officeDocument/2006/relationships/hyperlink" Target="https://www.nj.com/essex/index.ssf/2018/09/police_shoot_kill_man_who_held_gun_to_head_of_bus.html" TargetMode="External"/><Relationship Id="rId5721" Type="http://schemas.openxmlformats.org/officeDocument/2006/relationships/hyperlink" Target="https://www.fatalencounters.org/wp-content/uploads/2018/11/Rio-Antwuan-Thomas.png" TargetMode="External"/><Relationship Id="rId1917" Type="http://schemas.openxmlformats.org/officeDocument/2006/relationships/hyperlink" Target="http://www.fatalencounters.org/wp-content/uploads/2013/10/DevinScott.png" TargetMode="External"/><Relationship Id="rId3065" Type="http://schemas.openxmlformats.org/officeDocument/2006/relationships/hyperlink" Target="http://www.fatalencounters.org/wp-content/uploads/2013/10/Rubin-Urbina-1505652151.png" TargetMode="External"/><Relationship Id="rId3272" Type="http://schemas.openxmlformats.org/officeDocument/2006/relationships/hyperlink" Target="http://www.fatalencounters.org/wp-content/uploads/2013/10/Jose-Nieves.png" TargetMode="External"/><Relationship Id="rId4116" Type="http://schemas.openxmlformats.org/officeDocument/2006/relationships/hyperlink" Target="http://www.fatalencounters.org/wp-content/uploads/2013/10/JacobMcCarty.jpg" TargetMode="External"/><Relationship Id="rId4323" Type="http://schemas.openxmlformats.org/officeDocument/2006/relationships/hyperlink" Target="http://www.fatalencounters.org/wp-content/uploads/2018/01/LedarrenMixon.jpg" TargetMode="External"/><Relationship Id="rId4530" Type="http://schemas.openxmlformats.org/officeDocument/2006/relationships/hyperlink" Target="https://www.mysanantonio.com/news/local/crime/article/Suspect-in-shoot-out-with-DPS-trooper-dies-12625202.php?ipid=brkbar" TargetMode="External"/><Relationship Id="rId193" Type="http://schemas.openxmlformats.org/officeDocument/2006/relationships/hyperlink" Target="http://www.kshb.com/news/crime/james-horn-man-who-locked-woman-in-box-wanted-in-connection-to-double-murder" TargetMode="External"/><Relationship Id="rId2081" Type="http://schemas.openxmlformats.org/officeDocument/2006/relationships/hyperlink" Target="http://abc7.com/news/city-terrace-police-chase-ends-in-officer-involved-shooting/1448038/" TargetMode="External"/><Relationship Id="rId3132" Type="http://schemas.openxmlformats.org/officeDocument/2006/relationships/hyperlink" Target="http://www.latimes.com/local/lanow/la-me-ln-palmdale-deputy-shooting-20170622-story.html" TargetMode="External"/><Relationship Id="rId260" Type="http://schemas.openxmlformats.org/officeDocument/2006/relationships/hyperlink" Target="http://www.suntelegraph.com/story/2015/04/21/community/leasa-hlavinka-husband-was-a-doting-father/6849.html" TargetMode="External"/><Relationship Id="rId5097" Type="http://schemas.openxmlformats.org/officeDocument/2006/relationships/hyperlink" Target="https://www.9news.com/article/news/crime/suspect-shot-killed-after-firing-at-deputies-in-centennial/73-566937137" TargetMode="External"/><Relationship Id="rId120" Type="http://schemas.openxmlformats.org/officeDocument/2006/relationships/hyperlink" Target="http://www.nydailynews.com/new-york/suspect-shot-killed-cops-stabbing-officer-police-article-1.2262745" TargetMode="External"/><Relationship Id="rId2898" Type="http://schemas.openxmlformats.org/officeDocument/2006/relationships/hyperlink" Target="http://gunmemorial.org/2017/05/08/mikel-laney-mcintyre" TargetMode="External"/><Relationship Id="rId3949" Type="http://schemas.openxmlformats.org/officeDocument/2006/relationships/hyperlink" Target="http://wkbn.com/2017/01/07/23-year-old-killed-in-officer-involved-shooting-in-sharon/" TargetMode="External"/><Relationship Id="rId5164" Type="http://schemas.openxmlformats.org/officeDocument/2006/relationships/hyperlink" Target="https://www.fatalencounters.org/wp-content/uploads/2018/07/Eric-Hash.jpg" TargetMode="External"/><Relationship Id="rId2758" Type="http://schemas.openxmlformats.org/officeDocument/2006/relationships/hyperlink" Target="http://katv.com/news/local/victims-trooper-involved-in-hot-springs-fatal-wreck-identified" TargetMode="External"/><Relationship Id="rId2965" Type="http://schemas.openxmlformats.org/officeDocument/2006/relationships/hyperlink" Target="http://baltimore.cbslocal.com/2017/03/14/police-investigate-officer-involved-shooting-in-woodlawn-3-suspects-injured/" TargetMode="External"/><Relationship Id="rId3809" Type="http://schemas.openxmlformats.org/officeDocument/2006/relationships/hyperlink" Target="http://www.fatalencounters.org/wp-content/uploads/2013/10/Todd-Munson.png" TargetMode="External"/><Relationship Id="rId5024" Type="http://schemas.openxmlformats.org/officeDocument/2006/relationships/hyperlink" Target="https://www.nwitimes.com/news/local/crime-and-courts/second-suspect-charged-in-shooting-of-undercover-federal-agent-in/article_cee49917-3dcf-5026-aaa3-a23012ed9954.html" TargetMode="External"/><Relationship Id="rId5371" Type="http://schemas.openxmlformats.org/officeDocument/2006/relationships/hyperlink" Target="http://www.thecapistranodispatch.com/san-juan-capistrano-man-dies-after-authorities-use-taser-to-subdue-him/" TargetMode="External"/><Relationship Id="rId937" Type="http://schemas.openxmlformats.org/officeDocument/2006/relationships/hyperlink" Target="http://www.waff.com/story/30190373/raw-emotion-following-mans-shooting-say-muscle-shoals-police" TargetMode="External"/><Relationship Id="rId1567" Type="http://schemas.openxmlformats.org/officeDocument/2006/relationships/hyperlink" Target="http://www.fatalencounters.org/wp-content/uploads/2013/10/Sandlin.png" TargetMode="External"/><Relationship Id="rId1774" Type="http://schemas.openxmlformats.org/officeDocument/2006/relationships/hyperlink" Target="http://www.kktv.com/content/news/Man-dies-while-being-arrested-by-police-379872591.html" TargetMode="External"/><Relationship Id="rId1981" Type="http://schemas.openxmlformats.org/officeDocument/2006/relationships/hyperlink" Target="http://www.citizen-times.com/story/news/local/2016/07/07/chief-addresses-community-concerns-wake-shooting/86743940/" TargetMode="External"/><Relationship Id="rId2618" Type="http://schemas.openxmlformats.org/officeDocument/2006/relationships/hyperlink" Target="https://docs.google.com/document/d/1PhAB_QITz0e9YtZRRV4mv4al-yiKQY9eMXnBKhnPnHU/edit?usp=sharing" TargetMode="External"/><Relationship Id="rId2825" Type="http://schemas.openxmlformats.org/officeDocument/2006/relationships/hyperlink" Target="https://ebwiki.org/articles/deltra-henderson" TargetMode="External"/><Relationship Id="rId4180" Type="http://schemas.openxmlformats.org/officeDocument/2006/relationships/hyperlink" Target="http://www.fatalencounters.org/wp-content/uploads/2013/10/gregory-ham.jpg" TargetMode="External"/><Relationship Id="rId5231" Type="http://schemas.openxmlformats.org/officeDocument/2006/relationships/hyperlink" Target="http://www.azfamily.com/story/38697858/mesa-police-investigating-an-officer-involved-shooting" TargetMode="External"/><Relationship Id="rId66" Type="http://schemas.openxmlformats.org/officeDocument/2006/relationships/hyperlink" Target="http://media.oregonlive.com/beaverton_news/photo/westrichjpg-51507199625e81e6.jpg" TargetMode="External"/><Relationship Id="rId1427" Type="http://schemas.openxmlformats.org/officeDocument/2006/relationships/hyperlink" Target="http://nbc4i.com/2016/02/06/officer-shot-suspect-killed-in-kenton-shooting/" TargetMode="External"/><Relationship Id="rId1634" Type="http://schemas.openxmlformats.org/officeDocument/2006/relationships/hyperlink" Target="http://www.brownsvilleherald.com/news/texas/article_cd4e572b-f2e1-507e-b563-700c2c6893af.html" TargetMode="External"/><Relationship Id="rId1841" Type="http://schemas.openxmlformats.org/officeDocument/2006/relationships/hyperlink" Target="http://www.ajc.com/news/news/crime-law/man-killed-by-deputies-had-10-outstanding-warrants/nrYnr/" TargetMode="External"/><Relationship Id="rId4040" Type="http://schemas.openxmlformats.org/officeDocument/2006/relationships/hyperlink" Target="http://www.arkansasonline.com/news/2017/nov/04/arkansas-state-police-investigating-officer-involv/?f=news-arkansas" TargetMode="External"/><Relationship Id="rId4997" Type="http://schemas.openxmlformats.org/officeDocument/2006/relationships/hyperlink" Target="http://ktla.com/2018/06/01/person-brandishing-knife-near-torrance-gym-fatally-shot-by-police-officials-say/" TargetMode="External"/><Relationship Id="rId3599" Type="http://schemas.openxmlformats.org/officeDocument/2006/relationships/hyperlink" Target="http://www.fatalencounters.org/wp-content/uploads/2013/10/Tina-Renee-Medlin.jpg" TargetMode="External"/><Relationship Id="rId4857" Type="http://schemas.openxmlformats.org/officeDocument/2006/relationships/hyperlink" Target="http://www.macombdaily.com/article/MD/20180501/NEWS/180509966" TargetMode="External"/><Relationship Id="rId1701" Type="http://schemas.openxmlformats.org/officeDocument/2006/relationships/hyperlink" Target="http://www.fatalencounters.org/wp-content/uploads/2013/10/DylanPape.jpg" TargetMode="External"/><Relationship Id="rId3459" Type="http://schemas.openxmlformats.org/officeDocument/2006/relationships/hyperlink" Target="http://www.fatalencounters.org/wp-content/uploads/2013/10/MichaelRusso.jpg" TargetMode="External"/><Relationship Id="rId3666" Type="http://schemas.openxmlformats.org/officeDocument/2006/relationships/hyperlink" Target="http://www.abc15.com/news/region-west-valley/avondale/avondale-police-shoot-and-kill-disorderly-person-with-a-gun" TargetMode="External"/><Relationship Id="rId5908" Type="http://schemas.openxmlformats.org/officeDocument/2006/relationships/hyperlink" Target="https://www.fatalencounters.org/wp-content/uploads/2018/12/Erich-Stelzer.jpg" TargetMode="External"/><Relationship Id="rId587" Type="http://schemas.openxmlformats.org/officeDocument/2006/relationships/hyperlink" Target="http://www.nj.com/essex/index.ssf/2013/09/woman_files_multi-million_dollar_suit_against_belleville_after_police_shot_husband_24_times.html" TargetMode="External"/><Relationship Id="rId2268" Type="http://schemas.openxmlformats.org/officeDocument/2006/relationships/hyperlink" Target="http://www.fatalencounters.org/wp-content/uploads/2013/10/Sadiq-Bishara-Abaker-Idris.png" TargetMode="External"/><Relationship Id="rId3319" Type="http://schemas.openxmlformats.org/officeDocument/2006/relationships/hyperlink" Target="http://www.nbcbayarea.com/news/local/Livermore-Police-Shoot-Kill-Allegedly-Armed-Man-Who-Set-Mobile-Home-Ablaze-440886053.html" TargetMode="External"/><Relationship Id="rId3873" Type="http://schemas.openxmlformats.org/officeDocument/2006/relationships/hyperlink" Target="http://www.wlky.com/article/lmpd-investigating-shooting-near-churchill-downs/8733626" TargetMode="External"/><Relationship Id="rId4717" Type="http://schemas.openxmlformats.org/officeDocument/2006/relationships/hyperlink" Target="http://www.journalnow.com/news/crime/man-fatally-shot-by-police-officer-after-traffic-stop/article_f3e8adf0-8a48-507d-928c-c5cbffc377b4.html" TargetMode="External"/><Relationship Id="rId4924" Type="http://schemas.openxmlformats.org/officeDocument/2006/relationships/hyperlink" Target="http://www.columbian.com/news/2018/may/14/assault-suspect-dies-after-altercation-with-clark-county-deputies/" TargetMode="External"/><Relationship Id="rId447" Type="http://schemas.openxmlformats.org/officeDocument/2006/relationships/hyperlink" Target="http://www.12newsnow.com/story/26796642/vidor-officers-cleared-by-grand-jury-will-return-to-work-friday" TargetMode="External"/><Relationship Id="rId794" Type="http://schemas.openxmlformats.org/officeDocument/2006/relationships/hyperlink" Target="http://ak-cache.legacy.net/legacy/images/Cobrands/Ledger-Enquirer/Photos/LE0040243-1_20150901.jpg" TargetMode="External"/><Relationship Id="rId1077" Type="http://schemas.openxmlformats.org/officeDocument/2006/relationships/hyperlink" Target="http://www.kare11.com/story/news/2015/05/09/694-shut-down-man-dies-in-officer-involved-shooting/27034515/" TargetMode="External"/><Relationship Id="rId2128" Type="http://schemas.openxmlformats.org/officeDocument/2006/relationships/hyperlink" Target="http://www.wkyt.com/content/news/KSP-Pursuit-ends-with-officer-involved-shooting-in-Scott-County-389532492.html" TargetMode="External"/><Relationship Id="rId2475" Type="http://schemas.openxmlformats.org/officeDocument/2006/relationships/hyperlink" Target="http://www.fatalencounters.org/wp-content/uploads/2013/10/Erickson-Gomez-Brito.jpg" TargetMode="External"/><Relationship Id="rId2682" Type="http://schemas.openxmlformats.org/officeDocument/2006/relationships/hyperlink" Target="http://web.tampabay.com/news/publicsafety/crime/man-wounded-in-deputy-involved-shooting-in-palm-harbor/2307242" TargetMode="External"/><Relationship Id="rId3526" Type="http://schemas.openxmlformats.org/officeDocument/2006/relationships/hyperlink" Target="http://www.fatalencounters.org/wp-content/uploads/2013/10/Lankford.jpg" TargetMode="External"/><Relationship Id="rId3733" Type="http://schemas.openxmlformats.org/officeDocument/2006/relationships/hyperlink" Target="http://www.dispatch.com/news/20170426/man-fatally-shot-by-columbus-police-officer-during-traffic-stop" TargetMode="External"/><Relationship Id="rId3940" Type="http://schemas.openxmlformats.org/officeDocument/2006/relationships/hyperlink" Target="http://www.kare11.com/news/local/officer-involved-shooting-leaves-1-dead-in-austin/385475423" TargetMode="External"/><Relationship Id="rId654" Type="http://schemas.openxmlformats.org/officeDocument/2006/relationships/hyperlink" Target="http://www.killedbypolice.net/victims/150908.jpg" TargetMode="External"/><Relationship Id="rId861" Type="http://schemas.openxmlformats.org/officeDocument/2006/relationships/hyperlink" Target="http://www.tampabay.com/news/publicsafety/crime/hillsborough-deputy-involved-in-shooting-one-suspect-wounded-deputy/2242748" TargetMode="External"/><Relationship Id="rId1284" Type="http://schemas.openxmlformats.org/officeDocument/2006/relationships/hyperlink" Target="https://heavyeditorial.files.wordpress.com/2016/01/ciara-meyer-2.jpg?quality=65&amp;strip=all&amp;strip=all" TargetMode="External"/><Relationship Id="rId1491" Type="http://schemas.openxmlformats.org/officeDocument/2006/relationships/hyperlink" Target="http://billingsgazette.com/news/crime/sheriff-s-office-names-man-killed-in-joliet-following-gunfire/article_0d96f8ba-8a68-5a03-9e3f-4ba41b17f865.html" TargetMode="External"/><Relationship Id="rId2335" Type="http://schemas.openxmlformats.org/officeDocument/2006/relationships/hyperlink" Target="http://www.fatalencounters.org/wp-content/uploads/2013/10/Chaz-York.jpg" TargetMode="External"/><Relationship Id="rId2542" Type="http://schemas.openxmlformats.org/officeDocument/2006/relationships/hyperlink" Target="http://www.wtsp.com/news/crime/deputy-not-hurt-in-shooting-at-brandon-walmart/362274329" TargetMode="External"/><Relationship Id="rId3800" Type="http://schemas.openxmlformats.org/officeDocument/2006/relationships/hyperlink" Target="http://wdef.com/2017/03/18/gbi-investigates-officer-involved-shooting-polk-county/" TargetMode="External"/><Relationship Id="rId5698" Type="http://schemas.openxmlformats.org/officeDocument/2006/relationships/hyperlink" Target="https://www.fatalencounters.org/wp-content/uploads/2018/11/Edward-M.-Walsh.jpg" TargetMode="External"/><Relationship Id="rId307" Type="http://schemas.openxmlformats.org/officeDocument/2006/relationships/hyperlink" Target="http://touch.mcall.com/" TargetMode="External"/><Relationship Id="rId514" Type="http://schemas.openxmlformats.org/officeDocument/2006/relationships/hyperlink" Target="http://www.ajc.com/news/news/local/man-shot-and-killed-by-forsyth-county-deputies/nfFC8/" TargetMode="External"/><Relationship Id="rId721" Type="http://schemas.openxmlformats.org/officeDocument/2006/relationships/hyperlink" Target="http://www.wsbtv.com/news/news/local/gbi-investigates-deadly-officer-involved-shooting-/npR4n/" TargetMode="External"/><Relationship Id="rId1144" Type="http://schemas.openxmlformats.org/officeDocument/2006/relationships/hyperlink" Target="http://www.killedbypolice.net/victims/150916.jpg" TargetMode="External"/><Relationship Id="rId135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402" Type="http://schemas.openxmlformats.org/officeDocument/2006/relationships/hyperlink" Target="http://www.fatalencounters.org/wp-content/uploads/2013/10/Bradley.jpg" TargetMode="External"/><Relationship Id="rId5558" Type="http://schemas.openxmlformats.org/officeDocument/2006/relationships/hyperlink" Target="https://www.gainesville.com/news/20181007/man-killed-in-shootout-with-bradford-county-deputies" TargetMode="External"/><Relationship Id="rId5765" Type="http://schemas.openxmlformats.org/officeDocument/2006/relationships/hyperlink" Target="https://www.cjonline.com/news/20181129/topeka-police-locate-one-of-two-women-being-sought-in-fatal-police-shooting" TargetMode="External"/><Relationship Id="rId1004" Type="http://schemas.openxmlformats.org/officeDocument/2006/relationships/hyperlink" Target="http://www.koco.com/news/okc-police-investigating-officerinvolved-shooting-on-northeast-side/34302646" TargetMode="External"/><Relationship Id="rId1211" Type="http://schemas.openxmlformats.org/officeDocument/2006/relationships/hyperlink" Target="http://www.washingtonpost.com/news/morning-mix/wp/2015/08/12/christian-taylors-father-feels-for-fired-cop-there-isnt-a-winner-in-this-we-are-both-losers/" TargetMode="External"/><Relationship Id="rId4367" Type="http://schemas.openxmlformats.org/officeDocument/2006/relationships/hyperlink" Target="http://www.wbtv.com/story/37261328/person-dead-after-officer-involved-shooting-in-huntersville" TargetMode="External"/><Relationship Id="rId4574" Type="http://schemas.openxmlformats.org/officeDocument/2006/relationships/hyperlink" Target="https://www.nbclosangeles.com/news/local/Man-Killed-in-7-Eleven-Parking-Lot-After-Garden-Grove-Police-Open-Fire-475732823.html" TargetMode="External"/><Relationship Id="rId4781" Type="http://schemas.openxmlformats.org/officeDocument/2006/relationships/hyperlink" Target="https://www.detroitnews.com/story/news/local/oakland-county/2018/04/11/driver-fatal-police-shooting-royal-oak/33727599/" TargetMode="External"/><Relationship Id="rId5418" Type="http://schemas.openxmlformats.org/officeDocument/2006/relationships/hyperlink" Target="https://www.kob.com/albuquerque-news/bernalillo-officer-involved-shooting/5056977/" TargetMode="External"/><Relationship Id="rId5625" Type="http://schemas.openxmlformats.org/officeDocument/2006/relationships/hyperlink" Target="https://www.fatalencounters.org/wp-content/uploads/2018/10/Robert-R.-Bobby-Mitchell.jpg" TargetMode="External"/><Relationship Id="rId5832" Type="http://schemas.openxmlformats.org/officeDocument/2006/relationships/hyperlink" Target="https://www.fatalencounters.org/wp-content/uploads/2018/11/Tony-Lamont-Mathis.jpg" TargetMode="External"/><Relationship Id="rId3176" Type="http://schemas.openxmlformats.org/officeDocument/2006/relationships/hyperlink" Target="http://kxan.com/2017/05/02/officer-involved-shooting-happening-in-northeast-austin/" TargetMode="External"/><Relationship Id="rId3383" Type="http://schemas.openxmlformats.org/officeDocument/2006/relationships/hyperlink" Target="http://www.wlox.com/story/31361312/mbi-investigating-fatal-officer-involved-shooting-in-gautier" TargetMode="External"/><Relationship Id="rId3590" Type="http://schemas.openxmlformats.org/officeDocument/2006/relationships/hyperlink" Target="http://www.fatalencounters.org/wp-content/uploads/2013/10/Cody-Mitchell.jpg" TargetMode="External"/><Relationship Id="rId4227" Type="http://schemas.openxmlformats.org/officeDocument/2006/relationships/hyperlink" Target="http://www.delawareonline.com/story/news/crime/2017/12/15/road-closed-milltown-police-conduct-investigation/957146001/" TargetMode="External"/><Relationship Id="rId4434" Type="http://schemas.openxmlformats.org/officeDocument/2006/relationships/hyperlink" Target="http://news4sanantonio.com/news/local/officer-involved-shooting-reported-on-citys-north-side" TargetMode="External"/><Relationship Id="rId2192" Type="http://schemas.openxmlformats.org/officeDocument/2006/relationships/hyperlink" Target="http://www.fatalencounters.org/wp-content/uploads/2013/10/Brandon-Coles.jpg" TargetMode="External"/><Relationship Id="rId3036" Type="http://schemas.openxmlformats.org/officeDocument/2006/relationships/hyperlink" Target="http://www.nbc12.com/story/34345766/va-man-with-schizophrenia-dies-after-being-shot-with-taser-by-law-enforcement" TargetMode="External"/><Relationship Id="rId3243" Type="http://schemas.openxmlformats.org/officeDocument/2006/relationships/hyperlink" Target="http://www.fatalencounters.org/wp-content/uploads/2013/10/Ramon-Milanez.png" TargetMode="External"/><Relationship Id="rId4641" Type="http://schemas.openxmlformats.org/officeDocument/2006/relationships/hyperlink" Target="http://www.kvrr.com/2018/03/12/chase-suspect-killed-during-gunfire-exchange/" TargetMode="External"/><Relationship Id="rId164" Type="http://schemas.openxmlformats.org/officeDocument/2006/relationships/hyperlink" Target="http://www.keyt.com/news/officer-involved-shooting-in-santa-maria-following-domestic-abuse-call/33434948" TargetMode="External"/><Relationship Id="rId371" Type="http://schemas.openxmlformats.org/officeDocument/2006/relationships/hyperlink" Target="http://www.kutv.com/news/features/top-stories/stories/South-Jordan-police-give-more-details-in-shooting-death-of-1-man-59617.shtml" TargetMode="External"/><Relationship Id="rId2052" Type="http://schemas.openxmlformats.org/officeDocument/2006/relationships/hyperlink" Target="http://www.chicagotribune.com/news/local/breaking/ct-officer-shot-south-loop-20160721-story.html" TargetMode="External"/><Relationship Id="rId3450" Type="http://schemas.openxmlformats.org/officeDocument/2006/relationships/hyperlink" Target="http://www.pe.com/articles/county-826863-sheriff-march.html" TargetMode="External"/><Relationship Id="rId4501" Type="http://schemas.openxmlformats.org/officeDocument/2006/relationships/hyperlink" Target="http://www.fatalencounters.org/wp-content/uploads/2018/02/Benjamin-Gregware.png" TargetMode="External"/><Relationship Id="rId3103" Type="http://schemas.openxmlformats.org/officeDocument/2006/relationships/hyperlink" Target="http://www.ocregister.com/2017/07/21/man-shot-killed-by-santa-ana-police-during-family-dispute/" TargetMode="External"/><Relationship Id="rId3310" Type="http://schemas.openxmlformats.org/officeDocument/2006/relationships/hyperlink" Target="http://www.chicagotribune.com/news/local/breaking/ct-man-dies-while-detained-by-police-20170905-story.html" TargetMode="External"/><Relationship Id="rId5068" Type="http://schemas.openxmlformats.org/officeDocument/2006/relationships/hyperlink" Target="http://fox13now.com/2018/06/17/police-responding-to-swat-situation-in-south-salt-lake-home/" TargetMode="External"/><Relationship Id="rId231" Type="http://schemas.openxmlformats.org/officeDocument/2006/relationships/hyperlink" Target="http://www.wsmv.com/story/28940658/police-investigating-shooting-in-south-nashville" TargetMode="External"/><Relationship Id="rId2869" Type="http://schemas.openxmlformats.org/officeDocument/2006/relationships/hyperlink" Target="http://www.fatalencounters.org/wp-content/uploads/2013/10/John-Spaulding.jpg" TargetMode="External"/><Relationship Id="rId5275" Type="http://schemas.openxmlformats.org/officeDocument/2006/relationships/hyperlink" Target="http://www.kfvs12.com/story/38771011/suspect-identified-in-deadly-shootout-with-asp" TargetMode="External"/><Relationship Id="rId5482" Type="http://schemas.openxmlformats.org/officeDocument/2006/relationships/hyperlink" Target="https://www.heraldnet.com/news/man-fatally-shot-when-police-respond-to-domestic-dispute/" TargetMode="External"/><Relationship Id="rId1678" Type="http://schemas.openxmlformats.org/officeDocument/2006/relationships/hyperlink" Target="http://www.wpxi.com/news/news/local/shots-fired-police-during-standoff-beaver-co/nqndk/" TargetMode="External"/><Relationship Id="rId1885" Type="http://schemas.openxmlformats.org/officeDocument/2006/relationships/hyperlink" Target="http://www.fatalencounters.org/wp-content/uploads/2013/10/Joshua-Sciscm.jpg" TargetMode="External"/><Relationship Id="rId2729" Type="http://schemas.openxmlformats.org/officeDocument/2006/relationships/hyperlink" Target="http://www.fatalencounters.org/wp-content/uploads/2013/10/Mylynda-Martinez.jpg" TargetMode="External"/><Relationship Id="rId2936" Type="http://schemas.openxmlformats.org/officeDocument/2006/relationships/hyperlink" Target="http://nbc4i.com/2017/04/06/columbus-police-involved-in-reported-shooting-at-mt-carmel-st-anns/" TargetMode="External"/><Relationship Id="rId4084" Type="http://schemas.openxmlformats.org/officeDocument/2006/relationships/hyperlink" Target="https://www.abqjournal.com/1090870/deputies-investigating-in-north-valley-trailer-park.html" TargetMode="External"/><Relationship Id="rId4291" Type="http://schemas.openxmlformats.org/officeDocument/2006/relationships/hyperlink" Target="http://www.fatalencounters.org/wp-content/uploads/2013/10/BrookeAmeliaCamacho.jpg" TargetMode="External"/><Relationship Id="rId5135" Type="http://schemas.openxmlformats.org/officeDocument/2006/relationships/hyperlink" Target="https://www.theadvocate.com/baton_rouge/news/crime_police/article_f6a76a5e-7ce6-11e8-b7dd-9b76b8e6cc67.html" TargetMode="External"/><Relationship Id="rId5342" Type="http://schemas.openxmlformats.org/officeDocument/2006/relationships/hyperlink" Target="https://abc7.com/victim-of-east-la-deputy-involved-shooting-identified/3946045/" TargetMode="External"/><Relationship Id="rId908" Type="http://schemas.openxmlformats.org/officeDocument/2006/relationships/hyperlink" Target="http://wiat.com/2015/09/13/family-of-man-killed-in-deputy-involved-shooting-speaks-out/" TargetMode="External"/><Relationship Id="rId1538" Type="http://schemas.openxmlformats.org/officeDocument/2006/relationships/hyperlink" Target="https://www.dnainfo.com/chicago/20160131/west-englewood/officers-shoot-kill-person-after-alleged-home-invasion-sunday-police" TargetMode="External"/><Relationship Id="rId4151" Type="http://schemas.openxmlformats.org/officeDocument/2006/relationships/hyperlink" Target="http://www.fatalencounters.org/wp-content/uploads/2013/10/Bradley-Joseph-Szacaks.jpg" TargetMode="External"/><Relationship Id="rId5202" Type="http://schemas.openxmlformats.org/officeDocument/2006/relationships/hyperlink" Target="http://thefacts.com/free_share/article_f8426fce-c1ff-53eb-baf4-3b48170a48ee.html" TargetMode="External"/><Relationship Id="rId1745" Type="http://schemas.openxmlformats.org/officeDocument/2006/relationships/hyperlink" Target="http://www.kltv.com/story/31936746/authorities-investigate-officer-involved-shooting-in-nacogdoches-county" TargetMode="External"/><Relationship Id="rId1952" Type="http://schemas.openxmlformats.org/officeDocument/2006/relationships/hyperlink" Target="http://www.yourcentralvalley.com/news/fresno-police-man-shot-in-ois-in-southeast-fresno-dies" TargetMode="External"/><Relationship Id="rId4011" Type="http://schemas.openxmlformats.org/officeDocument/2006/relationships/hyperlink" Target="http://www.weau.com/content/news/Deputy-shoots-kills-man-near-Black-River-Falls-453852213.html" TargetMode="External"/><Relationship Id="rId37" Type="http://schemas.openxmlformats.org/officeDocument/2006/relationships/hyperlink" Target="http://www.killedbypolice.net/victims/150642.jpg" TargetMode="External"/><Relationship Id="rId1605" Type="http://schemas.openxmlformats.org/officeDocument/2006/relationships/hyperlink" Target="http://www.wsiltv.com/story/31708416/isp-suspect-in-chase-killed-by-officers-shots" TargetMode="External"/><Relationship Id="rId1812" Type="http://schemas.openxmlformats.org/officeDocument/2006/relationships/hyperlink" Target="http://kfor.com/2016/05/28/officials-identify-man-killed-in-officer-involved-shooting-in-n-w-oklahoma-city/" TargetMode="External"/><Relationship Id="rId4968" Type="http://schemas.openxmlformats.org/officeDocument/2006/relationships/hyperlink" Target="http://fox8.com/2018/05/25/westlake-man-who-was-shot-after-ignoring-deputys-commands-on-i-90-has-died/" TargetMode="External"/><Relationship Id="rId3777" Type="http://schemas.openxmlformats.org/officeDocument/2006/relationships/hyperlink" Target="http://www.news9.com/story/35026010/suspect-killed-following-officer-involved-shooting-in-mcclain-county" TargetMode="External"/><Relationship Id="rId3984" Type="http://schemas.openxmlformats.org/officeDocument/2006/relationships/hyperlink" Target="http://www.kcra.com/article/man-killed-in-officer-involved-shooting-in-modesto/13066545" TargetMode="External"/><Relationship Id="rId4828" Type="http://schemas.openxmlformats.org/officeDocument/2006/relationships/hyperlink" Target="http://www.fatalencounters.org/wp-content/uploads/2018/04/William-Ray-Simcoe-Sr..jpg" TargetMode="External"/><Relationship Id="rId698" Type="http://schemas.openxmlformats.org/officeDocument/2006/relationships/hyperlink" Target="http://www.killedbypolice.net/victims/150998.jpg" TargetMode="External"/><Relationship Id="rId2379" Type="http://schemas.openxmlformats.org/officeDocument/2006/relationships/hyperlink" Target="http://www.nbcdfw.com/news/local/Carrollton-Police-Officer-Involved-in-Fatal-Shooting-398687691.html" TargetMode="External"/><Relationship Id="rId2586" Type="http://schemas.openxmlformats.org/officeDocument/2006/relationships/hyperlink" Target="http://www.13wmaz.com/news/local/two-byron-officers-shot-serving-warrant-suspect-dead/368227424" TargetMode="External"/><Relationship Id="rId2793" Type="http://schemas.openxmlformats.org/officeDocument/2006/relationships/hyperlink" Target="http://www.fatalencounters.org/wp-content/uploads/2013/10/K.-Kiwi-Herring.png" TargetMode="External"/><Relationship Id="rId3637" Type="http://schemas.openxmlformats.org/officeDocument/2006/relationships/hyperlink" Target="http://wreg.com/2017/06/14/tbi-investigating-officer-involved-shooting-in-somerville/" TargetMode="External"/><Relationship Id="rId3844" Type="http://schemas.openxmlformats.org/officeDocument/2006/relationships/hyperlink" Target="http://www.fatalencounters.org/wp-content/uploads/2013/10/joeyisgriggweb.jpg" TargetMode="External"/><Relationship Id="rId558" Type="http://schemas.openxmlformats.org/officeDocument/2006/relationships/hyperlink" Target="http://www.myfoxmemphis.com/story/24329596/medical-examiner-rules-cause-of-death-aaron-dumas" TargetMode="External"/><Relationship Id="rId765" Type="http://schemas.openxmlformats.org/officeDocument/2006/relationships/hyperlink" Target="http://www.mlive.com/news/grand-rapids/index.ssf/2015/07/no_reason_to_shoot_him_step-da.html" TargetMode="External"/><Relationship Id="rId972" Type="http://schemas.openxmlformats.org/officeDocument/2006/relationships/hyperlink" Target="http://www.jsonline.com/news/crime/shotgun-wielding-man-shot-by-kenosha-county-deputy-has-died-b99603068z1-336891891.html" TargetMode="External"/><Relationship Id="rId1188" Type="http://schemas.openxmlformats.org/officeDocument/2006/relationships/hyperlink" Target="http://extras.mnginteractive.com/live/media/site568/2015/0807/20150807__ois~1.JPG" TargetMode="External"/><Relationship Id="rId1395" Type="http://schemas.openxmlformats.org/officeDocument/2006/relationships/hyperlink" Target="http://www.brownsvilleherald.com/news/local/article_a931ce06-c4e5-11e5-a085-53905371b4e3.html" TargetMode="External"/><Relationship Id="rId2239" Type="http://schemas.openxmlformats.org/officeDocument/2006/relationships/hyperlink" Target="http://www.kansas.com/news/local/crime/article99215797.html" TargetMode="External"/><Relationship Id="rId2446" Type="http://schemas.openxmlformats.org/officeDocument/2006/relationships/hyperlink" Target="http://www.conchovalleyhomepage.com/news/local-news/report-shooting-vicitm-near-schlotzskys" TargetMode="External"/><Relationship Id="rId2653" Type="http://schemas.openxmlformats.org/officeDocument/2006/relationships/hyperlink" Target="http://www.nbcwashington.com/news/local/Pedestrian-Struck-Killed-by-Police-Cruiser-in-Prince-Georges-County-387164801.html" TargetMode="External"/><Relationship Id="rId2860" Type="http://schemas.openxmlformats.org/officeDocument/2006/relationships/hyperlink" Target="http://www.fatalencounters.org/wp-content/uploads/2013/10/Chazz-Brown.jpg" TargetMode="External"/><Relationship Id="rId3704" Type="http://schemas.openxmlformats.org/officeDocument/2006/relationships/hyperlink" Target="http://www.fatalencounters.org/wp-content/uploads/2013/10/Jonathan-David-Victor.jpg" TargetMode="External"/><Relationship Id="rId418" Type="http://schemas.openxmlformats.org/officeDocument/2006/relationships/hyperlink" Target="http://www.nydailynews.com/new-york/nyc-crime/death-man-high-pcp-restrained-cops-ruled-homicide-article-1.1922055" TargetMode="External"/><Relationship Id="rId625" Type="http://schemas.openxmlformats.org/officeDocument/2006/relationships/hyperlink" Target="http://www.kristv.com/story/30317738/man-dies-in-corpus-christi-pd-custody" TargetMode="External"/><Relationship Id="rId832" Type="http://schemas.openxmlformats.org/officeDocument/2006/relationships/hyperlink" Target="http://www.nbcbayarea.com/news/local/Officer-Involved-Shooting-in-San-Jose-322019022.html?utm_source=dlvr.it&amp;utm_medium=twitter" TargetMode="External"/><Relationship Id="rId1048" Type="http://schemas.openxmlformats.org/officeDocument/2006/relationships/hyperlink" Target="http://www.nydailynews.com/new-york/bronx/bronx-man-shot-police-responding-domestic-dispute-article-1.2253127" TargetMode="External"/><Relationship Id="rId1255" Type="http://schemas.openxmlformats.org/officeDocument/2006/relationships/hyperlink" Target="http://homicide.latimes.com/post/dion-lamont-ramirez/" TargetMode="External"/><Relationship Id="rId1462" Type="http://schemas.openxmlformats.org/officeDocument/2006/relationships/hyperlink" Target="http://www.daytondailynews.com/news/news/crime-law/police-on-scene-of-apparent-standoff-in-fairborn/nqWHt/" TargetMode="External"/><Relationship Id="rId2306" Type="http://schemas.openxmlformats.org/officeDocument/2006/relationships/hyperlink" Target="http://www.journalgazette.net/news/local/police-fire/Suspect-in-fatal-police-action-shooting-identified-15658742" TargetMode="External"/><Relationship Id="rId2513" Type="http://schemas.openxmlformats.org/officeDocument/2006/relationships/hyperlink" Target="http://ktla.com/2016/11/28/man-shot-dead-by-police-during-foot-chase-in-historic-south-central-lapd/" TargetMode="External"/><Relationship Id="rId3911" Type="http://schemas.openxmlformats.org/officeDocument/2006/relationships/hyperlink" Target="http://www.fatalencounters.org/wp-content/uploads/2013/10/Jonathan-David-Sper.jpg" TargetMode="External"/><Relationship Id="rId5669" Type="http://schemas.openxmlformats.org/officeDocument/2006/relationships/hyperlink" Target="https://abcnews4.com/news/local/sheriffs-deputies-shoot-kill-man-approaching-them-with-ax-11-06-2018" TargetMode="External"/><Relationship Id="rId5876" Type="http://schemas.openxmlformats.org/officeDocument/2006/relationships/hyperlink" Target="https://www.pennlive.com/news/2018/12/trooper-slipped-before-fatally-shooting-man-coming-toward-him-with-knife-police.html" TargetMode="External"/><Relationship Id="rId1115" Type="http://schemas.openxmlformats.org/officeDocument/2006/relationships/hyperlink" Target="http://www.washingtonpost.com/local/crime/woman-dies-after-a-stun-gun-was-used-on-her-in-the-fairfax-county-jail/2015/02/08/14a7f498-4987-4e47-be50-5d31b39825ef_story.html" TargetMode="External"/><Relationship Id="rId1322" Type="http://schemas.openxmlformats.org/officeDocument/2006/relationships/hyperlink" Target="http://www.fatalencounters.org/wp-content/uploads/2013/10/Duggar.png" TargetMode="External"/><Relationship Id="rId2720" Type="http://schemas.openxmlformats.org/officeDocument/2006/relationships/hyperlink" Target="http://www.fatalencounters.org/wp-content/uploads/2013/10/Mollique.png" TargetMode="External"/><Relationship Id="rId4478" Type="http://schemas.openxmlformats.org/officeDocument/2006/relationships/hyperlink" Target="https://www.denverpost.com/2018/02/06/denver-shooting-south-alcott-street/" TargetMode="External"/><Relationship Id="rId5529" Type="http://schemas.openxmlformats.org/officeDocument/2006/relationships/hyperlink" Target="https://abcnews4.com/news/crime-news/suspect-identified-in-officer-involved-shooting-on-johns-island" TargetMode="External"/><Relationship Id="rId3287" Type="http://schemas.openxmlformats.org/officeDocument/2006/relationships/hyperlink" Target="http://www.fatalencounters.org/wp-content/uploads/2013/10/Henry-James-Hunter.jpg" TargetMode="External"/><Relationship Id="rId4338" Type="http://schemas.openxmlformats.org/officeDocument/2006/relationships/hyperlink" Target="http://www.thenewstribune.com/news/local/crime/article193487669.html" TargetMode="External"/><Relationship Id="rId4685" Type="http://schemas.openxmlformats.org/officeDocument/2006/relationships/hyperlink" Target="http://tucson.com/news/officer-involved-shooting-in-douglas-is-under-investigation/article_63b151ee-2ec9-11e8-b41d-2328a8cf2819.html" TargetMode="External"/><Relationship Id="rId4892" Type="http://schemas.openxmlformats.org/officeDocument/2006/relationships/hyperlink" Target="http://www.fatalencounters.org/wp-content/uploads/2018/05/Lisa-Michelle.jpg" TargetMode="External"/><Relationship Id="rId5736" Type="http://schemas.openxmlformats.org/officeDocument/2006/relationships/hyperlink" Target="https://kstp.com/news/bca-identifies-officers-stillwater-shooting/5153301/?cat=1&amp;fbclid=IwAR1waGvoXuoW1CyrvDI0VkmjU8wrnhREMw3bBoD7hGiEtmIIvMvcqP9gix0" TargetMode="External"/><Relationship Id="rId2096" Type="http://schemas.openxmlformats.org/officeDocument/2006/relationships/hyperlink" Target="http://www.abccolumbia.com/2016/08/01/lexington-county-deputy-involved-in-fatal-shooting/" TargetMode="External"/><Relationship Id="rId3494" Type="http://schemas.openxmlformats.org/officeDocument/2006/relationships/hyperlink" Target="http://www.fatalencounters.org/wp-content/uploads/2013/10/Daniel-Edward-Blyler.jpg" TargetMode="External"/><Relationship Id="rId4545" Type="http://schemas.openxmlformats.org/officeDocument/2006/relationships/hyperlink" Target="http://www.wbir.com/article/news/crime/hawkins-co-man-killed-in-deputy-involved-shooting/51-522304927" TargetMode="External"/><Relationship Id="rId4752" Type="http://schemas.openxmlformats.org/officeDocument/2006/relationships/hyperlink" Target="http://www.vvng.com/1-dead-2-injured-after-officer-involved-shooting-in-barstow/" TargetMode="External"/><Relationship Id="rId5803" Type="http://schemas.openxmlformats.org/officeDocument/2006/relationships/hyperlink" Target="https://www.fatalencounters.org/wp-content/uploads/2018/12/Benjamin-Larson.jpg.png" TargetMode="External"/><Relationship Id="rId3147" Type="http://schemas.openxmlformats.org/officeDocument/2006/relationships/hyperlink" Target="http://www.brownsvilleherald.com/news/local/article_8c423916-4c7a-11e7-a022-87a61d650af2.html" TargetMode="External"/><Relationship Id="rId3354" Type="http://schemas.openxmlformats.org/officeDocument/2006/relationships/hyperlink" Target="http://kstp.com/news/suspect-dead-child-safe-north-branch-carjacking/4538090/" TargetMode="External"/><Relationship Id="rId3561" Type="http://schemas.openxmlformats.org/officeDocument/2006/relationships/hyperlink" Target="http://www.wqow.com/story/35948705/2017/07/Saturday/heavy-police-presence-on-woodford-ct-in-eau-claire" TargetMode="External"/><Relationship Id="rId4405" Type="http://schemas.openxmlformats.org/officeDocument/2006/relationships/hyperlink" Target="https://www.chieftain.com/news/pueblo/man-fatally-shot-by-pueblo-police-during-chase/article_904b9511-441e-5ba9-80ac-ca8bb8ae1f53.html" TargetMode="External"/><Relationship Id="rId4612" Type="http://schemas.openxmlformats.org/officeDocument/2006/relationships/hyperlink" Target="http://www.star-telegram.com/news/local/community/arlington/article204225524.html" TargetMode="External"/><Relationship Id="rId275" Type="http://schemas.openxmlformats.org/officeDocument/2006/relationships/hyperlink" Target="http://www.koco.com/news/police-investigating-reported-shooting-in-newalla/32332484" TargetMode="External"/><Relationship Id="rId482" Type="http://schemas.openxmlformats.org/officeDocument/2006/relationships/hyperlink" Target="http://www.dcclothesline.com/2014/05/19/veteran-stopped-front-license-plate-beat-death-5-cops/" TargetMode="External"/><Relationship Id="rId2163" Type="http://schemas.openxmlformats.org/officeDocument/2006/relationships/hyperlink" Target="http://www.fatalencounters.org/wp-content/uploads/2013/10/Colby-Friday.jpg" TargetMode="External"/><Relationship Id="rId2370" Type="http://schemas.openxmlformats.org/officeDocument/2006/relationships/hyperlink" Target="http://www.kaaltv.com/news/fillmore-county-police-situation/4299498/" TargetMode="External"/><Relationship Id="rId3007" Type="http://schemas.openxmlformats.org/officeDocument/2006/relationships/hyperlink" Target="http://wkrn.com/2017/02/10/person-shot-while-fleeing-police-in-east-nashville/" TargetMode="External"/><Relationship Id="rId3214" Type="http://schemas.openxmlformats.org/officeDocument/2006/relationships/hyperlink" Target="http://kutv.com/news/local/one-dead-after-shooting-involving-roy-police" TargetMode="External"/><Relationship Id="rId3421" Type="http://schemas.openxmlformats.org/officeDocument/2006/relationships/hyperlink" Target="http://www.ydr.com/story/news/crime/2017/04/24/hopewell-twp-man-killed-police-involved-shooting/100834720/" TargetMode="External"/><Relationship Id="rId135" Type="http://schemas.openxmlformats.org/officeDocument/2006/relationships/hyperlink" Target="http://wane.com/2015/06/15/coroner-releases-identity-of-man-shot-by-officer/" TargetMode="External"/><Relationship Id="rId342" Type="http://schemas.openxmlformats.org/officeDocument/2006/relationships/hyperlink" Target="http://www.wthr.com/story/27658447/police-pursuit-standoff-shuts-down-state-road-67-at-owen-morgan-county-line" TargetMode="External"/><Relationship Id="rId2023" Type="http://schemas.openxmlformats.org/officeDocument/2006/relationships/hyperlink" Target="http://www.ktva.com/robbery-turns-into-officer-involved-shooting-behind-anchorage-home-depot-400/" TargetMode="External"/><Relationship Id="rId2230" Type="http://schemas.openxmlformats.org/officeDocument/2006/relationships/hyperlink" Target="http://www.kvue.com/news/local/suspect-dead-after-chase-and-gunfire-in-bell-county/311518359" TargetMode="External"/><Relationship Id="rId5179" Type="http://schemas.openxmlformats.org/officeDocument/2006/relationships/hyperlink" Target="https://www.fatalencounters.org/wp-content/uploads/2018/07/Fidel-Miranda.jpg" TargetMode="External"/><Relationship Id="rId5386" Type="http://schemas.openxmlformats.org/officeDocument/2006/relationships/hyperlink" Target="https://www.wsoctv.com/news/local/cmpd-investigating-deadly-shooting-involving-a-federal-agent-in-north-charlotte/820266258" TargetMode="External"/><Relationship Id="rId5593" Type="http://schemas.openxmlformats.org/officeDocument/2006/relationships/hyperlink" Target="http://www.wmcactionnews5.com/2018/10/17/shelby-county-deputy-shot-apartment-complex/" TargetMode="External"/><Relationship Id="rId202" Type="http://schemas.openxmlformats.org/officeDocument/2006/relationships/hyperlink" Target="http://www.arlnow.com/2015/05/19/breaking-officer-involved-shooting-in-buckingham/" TargetMode="External"/><Relationship Id="rId4195" Type="http://schemas.openxmlformats.org/officeDocument/2006/relationships/hyperlink" Target="http://www.fatalencounters.org/wp-content/uploads/2013/10/JesseColeShuping.jpg" TargetMode="External"/><Relationship Id="rId5039" Type="http://schemas.openxmlformats.org/officeDocument/2006/relationships/hyperlink" Target="http://www.illinoishomepage.net/news/local-news/armed-man-killed-by-police/1233841661" TargetMode="External"/><Relationship Id="rId5246" Type="http://schemas.openxmlformats.org/officeDocument/2006/relationships/hyperlink" Target="https://www.fatalencounters.org/wp-content/uploads/2018/07/dmarioperkins.jpg" TargetMode="External"/><Relationship Id="rId5453" Type="http://schemas.openxmlformats.org/officeDocument/2006/relationships/hyperlink" Target="https://www.reviewjournal.com/crime/homicides/henderson-police-fatally-shoot-man-armed-with-box-cutter/" TargetMode="External"/><Relationship Id="rId1789" Type="http://schemas.openxmlformats.org/officeDocument/2006/relationships/hyperlink" Target="http://www.fatalencounters.org/wp-content/uploads/2013/10/Steen.jpg" TargetMode="External"/><Relationship Id="rId1996" Type="http://schemas.openxmlformats.org/officeDocument/2006/relationships/hyperlink" Target="http://www.fatalencounters.org/wp-content/uploads/2013/10/AltonSterling.jpg" TargetMode="External"/><Relationship Id="rId4055" Type="http://schemas.openxmlformats.org/officeDocument/2006/relationships/hyperlink" Target="http://www.clarionledger.com/story/news/local/2017/11/05/officer-shot-kidnapping-suspect-killed-meridian-overnight/833640001/" TargetMode="External"/><Relationship Id="rId4262" Type="http://schemas.openxmlformats.org/officeDocument/2006/relationships/hyperlink" Target="http://www.tulsaworld.com/news/local/update-man-fatally-shot-by-police-after-pointing-gun-at/article_871e0caf-9b45-5e15-b369-e0ac61be229e.html" TargetMode="External"/><Relationship Id="rId5106" Type="http://schemas.openxmlformats.org/officeDocument/2006/relationships/hyperlink" Target="http://abc13.com/police-investigating-officer-involved-shooting-in-galveston/3649770/" TargetMode="External"/><Relationship Id="rId5660" Type="http://schemas.openxmlformats.org/officeDocument/2006/relationships/hyperlink" Target="https://www.eastbaytimes.com/2018/11/04/sheriff-names-suspect-deputy-in-danville-officer-involved-shooting/" TargetMode="External"/><Relationship Id="rId1649" Type="http://schemas.openxmlformats.org/officeDocument/2006/relationships/hyperlink" Target="http://www.fatalencounters.org/wp-content/uploads/2013/10/Allen.jpg" TargetMode="External"/><Relationship Id="rId1856" Type="http://schemas.openxmlformats.org/officeDocument/2006/relationships/hyperlink" Target="http://www.hawaiipolice.com/wp-content/gallery/04-27-15-wanted-kalyp-rapoza/kalyp-rapoza.JPG" TargetMode="External"/><Relationship Id="rId2907" Type="http://schemas.openxmlformats.org/officeDocument/2006/relationships/hyperlink" Target="http://www.star-telegram.com/news/local/community/northeast-tarrant/article148047779.html" TargetMode="External"/><Relationship Id="rId3071" Type="http://schemas.openxmlformats.org/officeDocument/2006/relationships/hyperlink" Target="http://chicago.suntimes.com/news/person-shot-by-chicago-police-officer-hit-by-car-on-northwest-side/" TargetMode="External"/><Relationship Id="rId5313" Type="http://schemas.openxmlformats.org/officeDocument/2006/relationships/hyperlink" Target="http://www.philly.com/philly/news/philadelphia-police-officer-wounded-swat-warrant-germantown-20180806.html" TargetMode="External"/><Relationship Id="rId5520" Type="http://schemas.openxmlformats.org/officeDocument/2006/relationships/hyperlink" Target="https://www.fatalencounters.org/wp-content/uploads/2018/10/Coltin-Brennan-Leblanc.jpeg" TargetMode="External"/><Relationship Id="rId1509" Type="http://schemas.openxmlformats.org/officeDocument/2006/relationships/hyperlink" Target="http://www.charlotteobserver.com/news/local/atzw18/picture52910980/ALTERNATES/FREE_320/James_Hampton_Evans" TargetMode="External"/><Relationship Id="rId1716" Type="http://schemas.openxmlformats.org/officeDocument/2006/relationships/hyperlink" Target="http://www.jacksonsun.com/story/news/local/2016/05/01/one-dies-officer-involved-shooting-crockett-co/83802870/" TargetMode="External"/><Relationship Id="rId1923" Type="http://schemas.openxmlformats.org/officeDocument/2006/relationships/hyperlink" Target="http://www.fatalencounters.org/wp-content/uploads/2013/10/Brown.jpg" TargetMode="External"/><Relationship Id="rId4122" Type="http://schemas.openxmlformats.org/officeDocument/2006/relationships/hyperlink" Target="http://ktla.com/2017/11/16/pedestrian-dies-after-being-hit-by-sheriffs-deputy-in-perris-authorities/" TargetMode="External"/><Relationship Id="rId3888" Type="http://schemas.openxmlformats.org/officeDocument/2006/relationships/hyperlink" Target="http://www.lex18.com/story/34527731/man-shot-by-state-trooper-has-died" TargetMode="External"/><Relationship Id="rId4939" Type="http://schemas.openxmlformats.org/officeDocument/2006/relationships/hyperlink" Target="http://kfor.com/2018/05/17/shootout-between-suspect-federal-authorities-leaves-one-person-dead/" TargetMode="External"/><Relationship Id="rId2697" Type="http://schemas.openxmlformats.org/officeDocument/2006/relationships/hyperlink" Target="http://www.tampabay.com/news/publicsafety/crime/riverview-man-shot-in-gunfight-with-hillsborough-deputies-dies-in-hospital/2286666" TargetMode="External"/><Relationship Id="rId3748" Type="http://schemas.openxmlformats.org/officeDocument/2006/relationships/hyperlink" Target="http://kfor.com/2017/04/20/logan-county-officials-on-scene-of-reported-shooting-in-wooded-area/" TargetMode="External"/><Relationship Id="rId669" Type="http://schemas.openxmlformats.org/officeDocument/2006/relationships/hyperlink" Target="http://www.killedbypolice.net/victims/151063.jpg" TargetMode="External"/><Relationship Id="rId876" Type="http://schemas.openxmlformats.org/officeDocument/2006/relationships/hyperlink" Target="http://www.dentonrc.com/local-news/local-news-headlines/20150928-ponder-officer-kills-man.ece" TargetMode="External"/><Relationship Id="rId1299" Type="http://schemas.openxmlformats.org/officeDocument/2006/relationships/hyperlink" Target="http://consciouslyenlightened.com/wp-content/uploads/2016/01/b7ce1d5ed0282fa7.jpg" TargetMode="External"/><Relationship Id="rId2557" Type="http://schemas.openxmlformats.org/officeDocument/2006/relationships/hyperlink" Target="http://www.oregonlive.com/portland/index.ssf/2016/12/portland_police_shoot_kill_man.html" TargetMode="External"/><Relationship Id="rId3608" Type="http://schemas.openxmlformats.org/officeDocument/2006/relationships/hyperlink" Target="http://www.fatalencounters.org/wp-content/uploads/2013/10/Josephine-Pruski-Carter.jpg" TargetMode="External"/><Relationship Id="rId3955" Type="http://schemas.openxmlformats.org/officeDocument/2006/relationships/hyperlink" Target="http://www.wlwt.com/article/police-1-injured-in-springfield-twp-officer-involved-shooting/8553603" TargetMode="External"/><Relationship Id="rId5170" Type="http://schemas.openxmlformats.org/officeDocument/2006/relationships/hyperlink" Target="https://www.thedenverchannel.com/news/local-news/one-dead-in-officer-involved-shooting-in-adams-county" TargetMode="External"/><Relationship Id="rId529" Type="http://schemas.openxmlformats.org/officeDocument/2006/relationships/hyperlink" Target="http://www.ktbs.com/story/24667057/officer-involved-shooting-in-ruston-leaves-one-dead" TargetMode="External"/><Relationship Id="rId736" Type="http://schemas.openxmlformats.org/officeDocument/2006/relationships/hyperlink" Target="http://www.dailycamera.com/news/boulder/ci_29097757/suspects-reported-armed-robbery-high-speed-chase-boulder" TargetMode="External"/><Relationship Id="rId1159"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1366" Type="http://schemas.openxmlformats.org/officeDocument/2006/relationships/hyperlink" Target="http://dnews.com/news_ap/washington/police-cle-elum-officer-shoots-man-pointing-gun-at-him/article_ef5bbb89-dac8-5c5d-b2bb-fdc695e9fbbb.html" TargetMode="External"/><Relationship Id="rId2417" Type="http://schemas.openxmlformats.org/officeDocument/2006/relationships/hyperlink" Target="http://www.fatalencounters.org/wp-content/uploads/2013/10/Joshua-Beal.jpg" TargetMode="External"/><Relationship Id="rId2764" Type="http://schemas.openxmlformats.org/officeDocument/2006/relationships/hyperlink" Target="http://www.fatalencounters.org/wp-content/uploads/2013/10/Browder.jpg" TargetMode="External"/><Relationship Id="rId2971" Type="http://schemas.openxmlformats.org/officeDocument/2006/relationships/hyperlink" Target="http://homicide.latimes.com/post/dennis-todd-rogers/" TargetMode="External"/><Relationship Id="rId3815" Type="http://schemas.openxmlformats.org/officeDocument/2006/relationships/hyperlink" Target="http://www.denverpost.com/2017/03/14/westminster-officer-involved-shooting/" TargetMode="External"/><Relationship Id="rId5030" Type="http://schemas.openxmlformats.org/officeDocument/2006/relationships/hyperlink" Target="https://www.thedenverchannel.com/news/local-news/police-shoot-kill-kidnapping-suspect-after-pursuit-in-adams-county" TargetMode="External"/><Relationship Id="rId943" Type="http://schemas.openxmlformats.org/officeDocument/2006/relationships/hyperlink" Target="http://www.mlive.com/news/grand-rapids/index.ssf/2015/10/deputy_shot_with_cross-bow_as.html" TargetMode="External"/><Relationship Id="rId1019" Type="http://schemas.openxmlformats.org/officeDocument/2006/relationships/hyperlink" Target="http://www.chron.com/news/houston-texas/houston/article/New-details-emerge-in-HPD-shooting-and-chase-6373997.php" TargetMode="External"/><Relationship Id="rId157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80" Type="http://schemas.openxmlformats.org/officeDocument/2006/relationships/hyperlink" Target="http://www.fatalencounters.org/wp-content/uploads/2013/10/Williams.png" TargetMode="External"/><Relationship Id="rId2624" Type="http://schemas.openxmlformats.org/officeDocument/2006/relationships/hyperlink" Target="http://www.wesh.com/news/bicyclist-struck-by-police-cruiser-has-died/34321568" TargetMode="External"/><Relationship Id="rId2831" Type="http://schemas.openxmlformats.org/officeDocument/2006/relationships/hyperlink" Target="http://www.stltoday.com/news/local/crime-and-courts/suspect-fatally-shot-by-st-louis-police/article_951c9279-d31f-55c7-8b72-759f99e1d3db.html" TargetMode="External"/><Relationship Id="rId72" Type="http://schemas.openxmlformats.org/officeDocument/2006/relationships/hyperlink" Target="http://www.homefacts.com/images/offenders/texas/thumb/01958213.jpg" TargetMode="External"/><Relationship Id="rId803" Type="http://schemas.openxmlformats.org/officeDocument/2006/relationships/hyperlink" Target="http://www.news3lv.com/media/lib/166/1/2/5/1253516c-7ddf-4dd7-8c51-c93e9f588679/Original.jpg" TargetMode="External"/><Relationship Id="rId1226" Type="http://schemas.openxmlformats.org/officeDocument/2006/relationships/hyperlink" Target="http://www.reviewjournal.com/news/las-vegas/man-dies-after-metro-involved-shooting-north-las-vegas" TargetMode="External"/><Relationship Id="rId1433" Type="http://schemas.openxmlformats.org/officeDocument/2006/relationships/hyperlink" Target="http://ktla.com/2016/02/09/man-22-killed-in-officer-involved-shooting-in-anaheims-sage-park/" TargetMode="External"/><Relationship Id="rId1640" Type="http://schemas.openxmlformats.org/officeDocument/2006/relationships/hyperlink" Target="http://www.fatalencounters.org/wp-content/uploads/2013/10/Detmond.jpg" TargetMode="External"/><Relationship Id="rId4589" Type="http://schemas.openxmlformats.org/officeDocument/2006/relationships/hyperlink" Target="http://www.fatalencounters.org/wp-content/uploads/2018/03/Robert-Lewis-Yates-Jr.jpg" TargetMode="External"/><Relationship Id="rId4796" Type="http://schemas.openxmlformats.org/officeDocument/2006/relationships/hyperlink" Target="http://www.koaa.com/story/37952534/officer-involved-shooting-in-trinidad" TargetMode="External"/><Relationship Id="rId5847"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500" Type="http://schemas.openxmlformats.org/officeDocument/2006/relationships/hyperlink" Target="http://www.chieftain.com/news/4553421-120/troopers-gonzalez-reportedly-vehicle" TargetMode="External"/><Relationship Id="rId3398" Type="http://schemas.openxmlformats.org/officeDocument/2006/relationships/hyperlink" Target="http://www.khou.com/news/local/2-off-duty-deputies-involved-in-deadly-shooting-in-ne-harris-county-1/439104111" TargetMode="External"/><Relationship Id="rId4449" Type="http://schemas.openxmlformats.org/officeDocument/2006/relationships/hyperlink" Target="http://www.fatalencounters.org/wp-content/uploads/2018/02/Gilberto-Salas.png" TargetMode="External"/><Relationship Id="rId4656" Type="http://schemas.openxmlformats.org/officeDocument/2006/relationships/hyperlink" Target="http://www.fatalencounters.org/wp-content/uploads/2018/03/Stephen-Clark.png" TargetMode="External"/><Relationship Id="rId4863" Type="http://schemas.openxmlformats.org/officeDocument/2006/relationships/hyperlink" Target="https://www.10tv.com/article/police-officer-shoots-kills-suspect-deadly-northeast-columbus-stabbing" TargetMode="External"/><Relationship Id="rId5707" Type="http://schemas.openxmlformats.org/officeDocument/2006/relationships/hyperlink" Target="https://www.wyff4.com/article/officer-shoots-man-with-knife-at-upstate-gas-station-sled-official-says/25086835" TargetMode="External"/><Relationship Id="rId5914" Type="http://schemas.openxmlformats.org/officeDocument/2006/relationships/hyperlink" Target="https://www.fatalencounters.org/wp-content/uploads/2018/12/Glenn-A.-Rightsell.jpg" TargetMode="External"/><Relationship Id="rId3258" Type="http://schemas.openxmlformats.org/officeDocument/2006/relationships/hyperlink" Target="http://www.dallasnews.com/news/crime/2017/01/18/2-suspects-reportedly-injured-officer-involved-shooting-old-east-dallas" TargetMode="External"/><Relationship Id="rId3465" Type="http://schemas.openxmlformats.org/officeDocument/2006/relationships/hyperlink" Target="http://www.wvgazettemail.com/news/20170109/woman-in-charleston-police-collision-dies-officers-name-released-" TargetMode="External"/><Relationship Id="rId3672" Type="http://schemas.openxmlformats.org/officeDocument/2006/relationships/hyperlink" Target="http://bangordailynews.com/2017/05/29/news/york/arundel-man-dies-after-exchanging-gunfire-with-deputies/" TargetMode="External"/><Relationship Id="rId4309" Type="http://schemas.openxmlformats.org/officeDocument/2006/relationships/hyperlink" Target="http://5newsonline.com/2018/01/03/investigation-underway-following-deadly-officer-involved-shooting-in-ozark/" TargetMode="External"/><Relationship Id="rId4516" Type="http://schemas.openxmlformats.org/officeDocument/2006/relationships/hyperlink" Target="https://www.azcentral.com/story/news/local/mesa/2018/02/18/man-shot-mesa-police-has-died-department-says/349389002/" TargetMode="External"/><Relationship Id="rId4723" Type="http://schemas.openxmlformats.org/officeDocument/2006/relationships/hyperlink" Target="http://www.fatalencounters.org/wp-content/uploads/2018/04/Timothy-Wyatt.jpg" TargetMode="External"/><Relationship Id="rId179" Type="http://schemas.openxmlformats.org/officeDocument/2006/relationships/hyperlink" Target="http://www.killedbypolice.net/victims/150477.jpg" TargetMode="External"/><Relationship Id="rId386" Type="http://schemas.openxmlformats.org/officeDocument/2006/relationships/hyperlink" Target="http://www.kshb.com/news/crime/deputy-fatally-shot-in-cedar-county" TargetMode="External"/><Relationship Id="rId593" Type="http://schemas.openxmlformats.org/officeDocument/2006/relationships/hyperlink" Target="http://www.palmbeachpost.com/news/news/man-shot-and-killed-by-deputies-near-marriott-in-w/nXR2K/" TargetMode="External"/><Relationship Id="rId2067" Type="http://schemas.openxmlformats.org/officeDocument/2006/relationships/hyperlink" Target="http://www.rrstar.com/news/20160727/man-dies-after-struggle-with-winnebago-county-deputies" TargetMode="External"/><Relationship Id="rId2274" Type="http://schemas.openxmlformats.org/officeDocument/2006/relationships/hyperlink" Target="http://wsvn.com/news/local/bso-investigating-deputy-involved-shooting-in-pompano-beach/" TargetMode="External"/><Relationship Id="rId2481" Type="http://schemas.openxmlformats.org/officeDocument/2006/relationships/hyperlink" Target="http://www.santacruzsentinel.com/general-news/20161119/sheriffs-deputy-shoots-kills-knife-wielding-teen-after-two-stabbed-outside-watsonville" TargetMode="External"/><Relationship Id="rId3118" Type="http://schemas.openxmlformats.org/officeDocument/2006/relationships/hyperlink" Target="http://www.9news.com/news/crime/man-shot-killed-by-police-had-lengthy-criminal-history/454111891" TargetMode="External"/><Relationship Id="rId3325" Type="http://schemas.openxmlformats.org/officeDocument/2006/relationships/hyperlink" Target="http://www.northjersey.com/story/news/crime/2017/08/07/police-fatally-shoot-man-allegedly-involved-north-bergen-stabbing/544256001/"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s://www.clickondetroit.com/news/video-shows-moments-before-unarmed-michigan-man-is-fatally-shot-by-police-officer" TargetMode="External"/><Relationship Id="rId246" Type="http://schemas.openxmlformats.org/officeDocument/2006/relationships/hyperlink" Target="http://www.miamiok.com/news/article_7116fd15-d23e-59c9-aa7e-043ec0f3871f.html" TargetMode="External"/><Relationship Id="rId453" Type="http://schemas.openxmlformats.org/officeDocument/2006/relationships/hyperlink" Target="http://www.wcyb.com/news/shooting-investigated-in-damascus/26694690" TargetMode="External"/><Relationship Id="rId660" Type="http://schemas.openxmlformats.org/officeDocument/2006/relationships/hyperlink" Target="http://www.killedbypolice.net/victims/151079.jpg" TargetMode="External"/><Relationship Id="rId1083" Type="http://schemas.openxmlformats.org/officeDocument/2006/relationships/hyperlink" Target="http://www.ajc.com/news/news/shots-fired-in-downtown-atlanta/nk6jp/" TargetMode="External"/><Relationship Id="rId1290" Type="http://schemas.openxmlformats.org/officeDocument/2006/relationships/hyperlink" Target="http://www.fatalencounters.org/wp-content/uploads/2013/10/DanielSweet.png" TargetMode="External"/><Relationship Id="rId2134" Type="http://schemas.openxmlformats.org/officeDocument/2006/relationships/hyperlink" Target="http://www.latimes.com/local/lanow/la-me-ln-shooting-boyle-heights-20160810-snap-story.html" TargetMode="External"/><Relationship Id="rId2341" Type="http://schemas.openxmlformats.org/officeDocument/2006/relationships/hyperlink" Target="http://www.fatalencounters.org/wp-content/uploads/2013/10/Talancon-1.jpg" TargetMode="External"/><Relationship Id="rId5497" Type="http://schemas.openxmlformats.org/officeDocument/2006/relationships/hyperlink" Target="https://www.fatalencounters.org/wp-content/uploads/2018/09/AlexanderCarballido.jpg" TargetMode="External"/><Relationship Id="rId106" Type="http://schemas.openxmlformats.org/officeDocument/2006/relationships/hyperlink" Target="http://journalstar.com/news/local/911/man-shot-by-deputy-has-died-sheriff-s-office-says/article_6edae1e6-0eba-5846-8dc1-79a7a3a032da.html" TargetMode="External"/><Relationship Id="rId313" Type="http://schemas.openxmlformats.org/officeDocument/2006/relationships/hyperlink" Target="http://newsok.com/new-details-released-in-stillwater-homicide-officer-shooting/article/5389230" TargetMode="External"/><Relationship Id="rId1150" Type="http://schemas.openxmlformats.org/officeDocument/2006/relationships/hyperlink" Target="http://abc13.com/news/one-dead-in-officer-involved-shooting-in-nw-houston/1035019/" TargetMode="External"/><Relationship Id="rId4099" Type="http://schemas.openxmlformats.org/officeDocument/2006/relationships/hyperlink" Target="http://www.recordnet.com/news/20171114/stockton-police-shoot-kill-knife-wielding-man" TargetMode="External"/><Relationship Id="rId5357" Type="http://schemas.openxmlformats.org/officeDocument/2006/relationships/hyperlink" Target="https://www.dallasnews.com/news/crime/2018/08/17/officer-hospitalized-possible-shooting-incident-pleasant-grove" TargetMode="External"/><Relationship Id="rId520" Type="http://schemas.openxmlformats.org/officeDocument/2006/relationships/hyperlink" Target="http://www.utsandiego.com/news/2014/feb/26/suicidal-man-rifle-downtown-san-diego/" TargetMode="External"/><Relationship Id="rId2201" Type="http://schemas.openxmlformats.org/officeDocument/2006/relationships/hyperlink" Target="http://www.dallasnews.com/news/local-news/20160824-suspect-shot-by-police-after-traffic-stop-in-west-oak-cliff.ece" TargetMode="External"/><Relationship Id="rId5564" Type="http://schemas.openxmlformats.org/officeDocument/2006/relationships/hyperlink" Target="https://www.dallasnews.com/news/collin-county/2018/10/10/suspect-dead-after-police-chase-ends-crash-state-highway-78-farmersville" TargetMode="External"/><Relationship Id="rId5771" Type="http://schemas.openxmlformats.org/officeDocument/2006/relationships/hyperlink" Target="https://www.fatalencounters.org/wp-content/uploads/2018/12/david-villagran.jpg" TargetMode="External"/><Relationship Id="rId1010" Type="http://schemas.openxmlformats.org/officeDocument/2006/relationships/hyperlink" Target="http://www.clickorlando.com/news/1-dead-in-deputyinvolved-shooting-in-lake-county/34153664" TargetMode="External"/><Relationship Id="rId1967" Type="http://schemas.openxmlformats.org/officeDocument/2006/relationships/hyperlink" Target="http://www.lex18.com/story/32343200/1-dead-in-officer-involved-shooting-in-knox-county" TargetMode="External"/><Relationship Id="rId4166" Type="http://schemas.openxmlformats.org/officeDocument/2006/relationships/hyperlink" Target="http://www.chicagotribune.com/news/local/breaking/ct-police-involved-shooting-king-drive-20171129-story.html" TargetMode="External"/><Relationship Id="rId4373" Type="http://schemas.openxmlformats.org/officeDocument/2006/relationships/hyperlink" Target="http://www.fatalencounters.org/wp-content/uploads/2018/01/James-Hawkins.jpg" TargetMode="External"/><Relationship Id="rId4580" Type="http://schemas.openxmlformats.org/officeDocument/2006/relationships/hyperlink" Target="https://www.ocweekly.com/homeless-man-pulled-off-life-support-encounter-anaheim-police/" TargetMode="External"/><Relationship Id="rId5217" Type="http://schemas.openxmlformats.org/officeDocument/2006/relationships/hyperlink" Target="https://www.clickorlando.com/news/florida/sumter-county/officers-involved-in-shooting-following-lady-lake-dispute" TargetMode="External"/><Relationship Id="rId5424" Type="http://schemas.openxmlformats.org/officeDocument/2006/relationships/hyperlink" Target="https://www.fatalencounters.org/wp-content/uploads/2018/09/Mitchell-Buel.jpg" TargetMode="External"/><Relationship Id="rId5631" Type="http://schemas.openxmlformats.org/officeDocument/2006/relationships/hyperlink" Target="https://www.argusleader.com/story/news/crime/2018/10/29/sioux-falls-man-dies-after-police-use-stun-gun-him-taser/1810084002/" TargetMode="External"/><Relationship Id="rId4026" Type="http://schemas.openxmlformats.org/officeDocument/2006/relationships/hyperlink" Target="http://www.fatalencounters.org/wp-content/uploads/2013/10/Jamee-Almarez.jpg" TargetMode="External"/><Relationship Id="rId4440" Type="http://schemas.openxmlformats.org/officeDocument/2006/relationships/hyperlink" Target="http://www.wkyt.com/content/news/Police-are-investigating-an-officer-involved-shooting-in-Laurel-County-471555923.html" TargetMode="External"/><Relationship Id="rId3042" Type="http://schemas.openxmlformats.org/officeDocument/2006/relationships/hyperlink" Target="http://www.clarionledger.com/story/news/local/2017/01/22/man-dead-after-shooting-greenville-police/96920870/" TargetMode="External"/><Relationship Id="rId3859" Type="http://schemas.openxmlformats.org/officeDocument/2006/relationships/hyperlink" Target="http://www.fatalencounters.org/wp-content/uploads/2013/10/joshua_henry.jpg" TargetMode="External"/><Relationship Id="rId5281" Type="http://schemas.openxmlformats.org/officeDocument/2006/relationships/hyperlink" Target="https://www.fatalencounters.org/wp-content/uploads/2018/08/Jonathan-Joey-Mendoza.jpg" TargetMode="External"/><Relationship Id="rId2875" Type="http://schemas.openxmlformats.org/officeDocument/2006/relationships/hyperlink" Target="http://www.fatalencounters.org/wp-content/uploads/2013/10/Shaquian-Tyrone-Johnson.jpg" TargetMode="External"/><Relationship Id="rId3926" Type="http://schemas.openxmlformats.org/officeDocument/2006/relationships/hyperlink" Target="http://www.sunherald.com/news/local/counties/harrison-county/article127581144.html" TargetMode="External"/><Relationship Id="rId847" Type="http://schemas.openxmlformats.org/officeDocument/2006/relationships/hyperlink" Target="http://www.westword.com/news/william-rippley-before-cop-killed-him-theres-going-to-be-a-human-sacrifice-7091421" TargetMode="External"/><Relationship Id="rId1477" Type="http://schemas.openxmlformats.org/officeDocument/2006/relationships/hyperlink" Target="http://www.kotatv.com/news/south-dakota-news/Rapid-City-man-identified-as-shooting-suspect/38253364" TargetMode="External"/><Relationship Id="rId1891" Type="http://schemas.openxmlformats.org/officeDocument/2006/relationships/hyperlink" Target="http://www.fatalencounters.org/wp-content/uploads/2013/10/Noel-Rodriguez.jpg" TargetMode="External"/><Relationship Id="rId2528" Type="http://schemas.openxmlformats.org/officeDocument/2006/relationships/hyperlink" Target="http://www.fatalencounters.org/wp-content/uploads/2013/10/Daniel-Landeros.jpg" TargetMode="External"/><Relationship Id="rId2942" Type="http://schemas.openxmlformats.org/officeDocument/2006/relationships/hyperlink" Target="http://www.king5.com/news/local/police-shoot-machete-wielding-man-in-des-moines/424872463" TargetMode="External"/><Relationship Id="rId914" Type="http://schemas.openxmlformats.org/officeDocument/2006/relationships/hyperlink" Target="http://crimeblog.dallasnews.com/2015/09/police-investigating-officer-involved-shooting-in-north-dallas.html/" TargetMode="External"/><Relationship Id="rId1544" Type="http://schemas.openxmlformats.org/officeDocument/2006/relationships/hyperlink" Target="http://whotv.com/2016/02/13/one-person-killed-in-officer-involved-shooting-at-urbandale-hotel/" TargetMode="External"/><Relationship Id="rId5001" Type="http://schemas.openxmlformats.org/officeDocument/2006/relationships/hyperlink" Target="https://www.fatalencounters.org/wp-content/uploads/2018/06/Shamir-Deangelo-Terry.jpg" TargetMode="External"/><Relationship Id="rId1611" Type="http://schemas.openxmlformats.org/officeDocument/2006/relationships/hyperlink" Target="http://www.twcnews.com/nys/capital-region/news/2016/04/13/rotterdam-officer-involved-fatal-shooting.html" TargetMode="External"/><Relationship Id="rId4767" Type="http://schemas.openxmlformats.org/officeDocument/2006/relationships/hyperlink" Target="http://www.godanriver.com/news/danville/danville-officers-involved-in-shooting-suspect-dead/article_0f66afa2-3b4a-11e8-ab69-8f6cac0c215c.html" TargetMode="External"/><Relationship Id="rId5818" Type="http://schemas.openxmlformats.org/officeDocument/2006/relationships/hyperlink" Target="https://abc7.com/suspect-killed-in-torrance-officer-involved-shooting/4870320/" TargetMode="External"/><Relationship Id="rId3369" Type="http://schemas.openxmlformats.org/officeDocument/2006/relationships/hyperlink" Target="http://denver.cbslocal.com/2017/07/02/colorado-state-university-officer-shooting/" TargetMode="External"/><Relationship Id="rId2385" Type="http://schemas.openxmlformats.org/officeDocument/2006/relationships/hyperlink" Target="http://www.fatalencounters.org/wp-content/uploads/2013/10/Lamont-Perry.jpg" TargetMode="External"/><Relationship Id="rId3783" Type="http://schemas.openxmlformats.org/officeDocument/2006/relationships/hyperlink" Target="http://www.fatalencounters.org/wp-content/uploads/2013/10/Steven-Hopwood.png" TargetMode="External"/><Relationship Id="rId4834" Type="http://schemas.openxmlformats.org/officeDocument/2006/relationships/hyperlink" Target="http://www.pjstar.com/news/20180420/tazewell-co-deputy-shoots-kills-gun-wielding-man-at-rural-mackinaw-home" TargetMode="External"/><Relationship Id="rId357" Type="http://schemas.openxmlformats.org/officeDocument/2006/relationships/hyperlink" Target="http://wvtm.membercenter.worldnow.com/story/27598792/1-dead-in-sanford-officer-involved-shooting" TargetMode="External"/><Relationship Id="rId2038" Type="http://schemas.openxmlformats.org/officeDocument/2006/relationships/hyperlink" Target="http://www.fatalencounters.org/wp-content/uploads/2013/10/Fennell.jpg" TargetMode="External"/><Relationship Id="rId3436" Type="http://schemas.openxmlformats.org/officeDocument/2006/relationships/hyperlink" Target="http://www.mercurynews.com/2017/03/22/redwood-city-man-who-was-killed-after-threatening-estranged-wife-at-workplace-identified/" TargetMode="External"/><Relationship Id="rId3850" Type="http://schemas.openxmlformats.org/officeDocument/2006/relationships/hyperlink" Target="http://www.fatalencounters.org/wp-content/uploads/2013/10/Kevin-Johnson.jpg" TargetMode="External"/><Relationship Id="rId4901" Type="http://schemas.openxmlformats.org/officeDocument/2006/relationships/hyperlink" Target="http://www.fatalencounters.org/wp-content/uploads/2018/05/john-r-simson.jpg" TargetMode="External"/><Relationship Id="rId771" Type="http://schemas.openxmlformats.org/officeDocument/2006/relationships/hyperlink" Target="https://mgtvwric.files.wordpress.com/2015/08/frank-short.jpg" TargetMode="External"/><Relationship Id="rId2452" Type="http://schemas.openxmlformats.org/officeDocument/2006/relationships/hyperlink" Target="https://www.adn.com/alaska-news/anchorage/2016/11/12/anchorage-police-officer-shot-multiple-times-and-survives-suspect-killed/" TargetMode="External"/><Relationship Id="rId3503" Type="http://schemas.openxmlformats.org/officeDocument/2006/relationships/hyperlink" Target="http://www.fatalencounters.org/wp-content/uploads/2013/10/Konstantin-Morozov.jpg" TargetMode="External"/><Relationship Id="rId424" Type="http://schemas.openxmlformats.org/officeDocument/2006/relationships/hyperlink" Target="http://www.9news.com/story/news/crime/2014/08/13/greeley-officer-involved-shoot-veteran-shoot-out-call/14006469/" TargetMode="External"/><Relationship Id="rId1054" Type="http://schemas.openxmlformats.org/officeDocument/2006/relationships/hyperlink" Target="http://www.sfgate.com/crime/article/Oakland-police-shoot-suspect-near-Lake-Merritt-6311221.php" TargetMode="External"/><Relationship Id="rId2105" Type="http://schemas.openxmlformats.org/officeDocument/2006/relationships/hyperlink" Target="http://www.fatalencounters.org/wp-content/uploads/2013/10/Matthew-David-Conrad.jpg" TargetMode="External"/><Relationship Id="rId5675" Type="http://schemas.openxmlformats.org/officeDocument/2006/relationships/hyperlink" Target="https://ktla.com/2018/11/07/domestic-dispute-call-leads-to-fatal-officer-involved-shooting-in-corona/" TargetMode="External"/><Relationship Id="rId1121" Type="http://schemas.openxmlformats.org/officeDocument/2006/relationships/hyperlink" Target="http://www.greenfieldreporter.com/view/story/f769fa01fc134dab9ebc78994015adf8/AR--Fatal-Pharmacy-Robbery" TargetMode="External"/><Relationship Id="rId4277" Type="http://schemas.openxmlformats.org/officeDocument/2006/relationships/hyperlink" Target="http://www.visaliatimesdelta.com/story/news/2017/12/26/developing-story-officer-involved-shooting-tulare/983473001/" TargetMode="External"/><Relationship Id="rId4691" Type="http://schemas.openxmlformats.org/officeDocument/2006/relationships/hyperlink" Target="http://weartv.com/news/local/one-dead-in-officer-involved-shooting-in-midway" TargetMode="External"/><Relationship Id="rId5328" Type="http://schemas.openxmlformats.org/officeDocument/2006/relationships/hyperlink" Target="https://philadelphia.cbslocal.com/2018/08/10/charles-meadows-philadelphia-police-identify-suspect-fatal-officer-involved-shooting/" TargetMode="External"/><Relationship Id="rId5742" Type="http://schemas.openxmlformats.org/officeDocument/2006/relationships/hyperlink" Target="https://www.fatalencounters.org/wp-content/uploads/2018/11/EJBradford.jpeg" TargetMode="External"/><Relationship Id="rId3293" Type="http://schemas.openxmlformats.org/officeDocument/2006/relationships/hyperlink" Target="http://www.inforum.com/news/4198746-suspect-home-invasion-shot-killed-mille-lacs-deputy" TargetMode="External"/><Relationship Id="rId4344" Type="http://schemas.openxmlformats.org/officeDocument/2006/relationships/hyperlink" Target="http://www.miamiherald.com/news/local/community/broward/article193481544.html" TargetMode="External"/><Relationship Id="rId1938" Type="http://schemas.openxmlformats.org/officeDocument/2006/relationships/hyperlink" Target="http://detroit.cbslocal.com/2016/06/22/flint-double-stabbing-suspect-dies-after-he-was-tasered-by-police/" TargetMode="External"/><Relationship Id="rId3360" Type="http://schemas.openxmlformats.org/officeDocument/2006/relationships/hyperlink" Target="http://whnt.com/2017/07/07/heavy-police-presence-at-governors-drive-and-i-565/" TargetMode="External"/><Relationship Id="rId281" Type="http://schemas.openxmlformats.org/officeDocument/2006/relationships/hyperlink" Target="http://www.wyff4.com/news/family-of-man-killed-by-deputies-hires-attorney/32601896" TargetMode="External"/><Relationship Id="rId3013" Type="http://schemas.openxmlformats.org/officeDocument/2006/relationships/hyperlink" Target="http://www.startribune.com/lawyer-minneapolis-man-shot-by-transit-police-in-chicago-has-died/413884623" TargetMode="External"/><Relationship Id="rId4411" Type="http://schemas.openxmlformats.org/officeDocument/2006/relationships/hyperlink" Target="http://www.mlive.com/news/kalamazoo/index.ssf/2018/01/officer_involved_shooting_in_b.html" TargetMode="External"/><Relationship Id="rId2779" Type="http://schemas.openxmlformats.org/officeDocument/2006/relationships/hyperlink" Target="http://www.times-standard.com/general-news/20170909/police-shoot-man-at-arcata-plaza-witnesses-say" TargetMode="External"/><Relationship Id="rId5185" Type="http://schemas.openxmlformats.org/officeDocument/2006/relationships/hyperlink" Target="http://www.kezi.com/content/news/Officer-involved-shooting-in-Cottage-Grove-488011401.html" TargetMode="External"/><Relationship Id="rId1795" Type="http://schemas.openxmlformats.org/officeDocument/2006/relationships/hyperlink" Target="http://www.charlotteobserver.com/news/local/article79045642.html" TargetMode="External"/><Relationship Id="rId2846" Type="http://schemas.openxmlformats.org/officeDocument/2006/relationships/hyperlink" Target="http://www.ktvu.com/news/ktvu-local-news/265718285-story" TargetMode="External"/><Relationship Id="rId5252" Type="http://schemas.openxmlformats.org/officeDocument/2006/relationships/hyperlink" Target="http://www.spokesman.com/stories/2018/jul/26/medical-examiner-identifies-man-shot-while-trying-/" TargetMode="External"/><Relationship Id="rId87" Type="http://schemas.openxmlformats.org/officeDocument/2006/relationships/hyperlink" Target="http://victimsofpolice.com/2015/images/Julian-Joseph.jpg" TargetMode="External"/><Relationship Id="rId818" Type="http://schemas.openxmlformats.org/officeDocument/2006/relationships/hyperlink" Target="http://www.pe.com/articles/vallejo-776889-convicted-shot.html" TargetMode="External"/><Relationship Id="rId1448" Type="http://schemas.openxmlformats.org/officeDocument/2006/relationships/hyperlink" Target="http://katv.com/news/local/authorities-investigating-officer-involved-shooting-in-mena" TargetMode="External"/><Relationship Id="rId1862" Type="http://schemas.openxmlformats.org/officeDocument/2006/relationships/hyperlink" Target="http://www.newson6.com/story/32161369/25-year-old-man-shot-killed-by-wagoner-police-officer" TargetMode="External"/><Relationship Id="rId2913" Type="http://schemas.openxmlformats.org/officeDocument/2006/relationships/hyperlink" Target="http://www.fatalencounters.org/wp-content/uploads/2013/10/Caleb.jpg" TargetMode="External"/><Relationship Id="rId1515" Type="http://schemas.openxmlformats.org/officeDocument/2006/relationships/hyperlink" Target="http://cdn2.newsok.biz/cache/w320-c_fc014e9d55bdf81e0c1a52f9e9099774.jpg" TargetMode="External"/><Relationship Id="rId3687" Type="http://schemas.openxmlformats.org/officeDocument/2006/relationships/hyperlink" Target="http://www.fatalencounters.org/wp-content/uploads/2013/10/Kelly-Pastrana.jpg" TargetMode="External"/><Relationship Id="rId4738" Type="http://schemas.openxmlformats.org/officeDocument/2006/relationships/hyperlink" Target="http://www.kristv.com/story/37875421/suspect-dead-following-officer-involved-shooting" TargetMode="External"/><Relationship Id="rId2289" Type="http://schemas.openxmlformats.org/officeDocument/2006/relationships/hyperlink" Target="http://www.fatalencounters.org/wp-content/uploads/2013/10/Dean-Bruning.jpg" TargetMode="External"/><Relationship Id="rId3754" Type="http://schemas.openxmlformats.org/officeDocument/2006/relationships/hyperlink" Target="http://wkrn.com/2017/04/17/wife-says-husband-killed-in-officer-involved-shooting-was-shot-in-head/" TargetMode="External"/><Relationship Id="rId4805" Type="http://schemas.openxmlformats.org/officeDocument/2006/relationships/hyperlink" Target="http://www.fatalencounters.org/wp-content/uploads/2018/04/Kenneth-Warren-Resendez.jpg" TargetMode="External"/><Relationship Id="rId675" Type="http://schemas.openxmlformats.org/officeDocument/2006/relationships/hyperlink" Target="http://www.killedbypolice.net/victims/151038.jpg" TargetMode="External"/><Relationship Id="rId2356" Type="http://schemas.openxmlformats.org/officeDocument/2006/relationships/hyperlink" Target="http://www.cleveland19.com/story/33428820/officer-involved-shooting-in-lowes-parking-lot-in-willoughby" TargetMode="External"/><Relationship Id="rId2770" Type="http://schemas.openxmlformats.org/officeDocument/2006/relationships/hyperlink" Target="http://www.abc10.com/news/local/wanted-marysville-man-killed-in-shootout-with-yuba-city-police/433330674" TargetMode="External"/><Relationship Id="rId3407" Type="http://schemas.openxmlformats.org/officeDocument/2006/relationships/hyperlink" Target="https://www.google.com/url?q=http://media.gunmemorial.org/photo/40580.jpg&amp;sa=D&amp;ust=1508882833348000&amp;usg=AFQjCNEqq_cTbLCRfq8oWJo8ueNA8OYdlQ" TargetMode="External"/><Relationship Id="rId3821" Type="http://schemas.openxmlformats.org/officeDocument/2006/relationships/hyperlink" Target="http://www.fatalencounters.org/wp-content/uploads/2013/10/ToniCollins.jpg" TargetMode="External"/><Relationship Id="rId328"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742" Type="http://schemas.openxmlformats.org/officeDocument/2006/relationships/hyperlink" Target="http://www.lmtonline.com/front-news/article_2cdd3578-870c-11e5-96b2-1fbfed068503.html" TargetMode="External"/><Relationship Id="rId1372" Type="http://schemas.openxmlformats.org/officeDocument/2006/relationships/hyperlink" Target="http://www.cbs8.com/story/30983403/woman-dog-killed-in-officer-involved-shooting" TargetMode="External"/><Relationship Id="rId2009" Type="http://schemas.openxmlformats.org/officeDocument/2006/relationships/hyperlink" Target="https://timedotcom.files.wordpress.com/2016/07/micah_johnson_dallas.jpg?quality=75&amp;strip=color&amp;w=1012" TargetMode="External"/><Relationship Id="rId2423" Type="http://schemas.openxmlformats.org/officeDocument/2006/relationships/hyperlink" Target="http://www.newson6.com/story/33641271/deputy-shoots-kills-okemah-man-during-traffic-stop" TargetMode="External"/><Relationship Id="rId5579" Type="http://schemas.openxmlformats.org/officeDocument/2006/relationships/hyperlink" Target="http://www.staradvertiser.com/2018/10/12/breaking-news/hawaii-island-police-fatally-shoot-woman-in-stolen-suv-in-puna/" TargetMode="External"/><Relationship Id="rId1025" Type="http://schemas.openxmlformats.org/officeDocument/2006/relationships/hyperlink" Target="http://jacksonville.com/sites/default/files/imagecache/premium_415_wide_scale/Suspect_1.jpg" TargetMode="External"/><Relationship Id="rId4595" Type="http://schemas.openxmlformats.org/officeDocument/2006/relationships/hyperlink" Target="http://www.fatalencounters.org/wp-content/uploads/2018/03/mikey-reynolds.jpg" TargetMode="External"/><Relationship Id="rId5646" Type="http://schemas.openxmlformats.org/officeDocument/2006/relationships/hyperlink" Target="https://www.baltimoresun.com/news/maryland/crime/bs-md-officer-fatal-shooting-20181101-story.html" TargetMode="External"/><Relationship Id="rId3197" Type="http://schemas.openxmlformats.org/officeDocument/2006/relationships/hyperlink" Target="http://www.fatalencounters.org/wp-content/uploads/2013/10/Michael-Anthony-Perez.jpg" TargetMode="External"/><Relationship Id="rId4248" Type="http://schemas.openxmlformats.org/officeDocument/2006/relationships/hyperlink" Target="http://www.fatalencounters.org/wp-content/uploads/2013/10/Amanda-Lenee-Jones.png" TargetMode="External"/><Relationship Id="rId4662" Type="http://schemas.openxmlformats.org/officeDocument/2006/relationships/hyperlink" Target="http://www.fatalencounters.org/wp-content/uploads/2018/03/RuebenRuffin.png" TargetMode="External"/><Relationship Id="rId5713" Type="http://schemas.openxmlformats.org/officeDocument/2006/relationships/hyperlink" Target="https://www.eastbaytimes.com/2018/11/16/officer-involved-shooting-by-hayward-police-injures-man/" TargetMode="External"/><Relationship Id="rId185" Type="http://schemas.openxmlformats.org/officeDocument/2006/relationships/hyperlink" Target="http://www.nbcsandiego.com/news/local/Reported-Shots-Fired-Alpine-305259931.html" TargetMode="External"/><Relationship Id="rId1909" Type="http://schemas.openxmlformats.org/officeDocument/2006/relationships/hyperlink" Target="http://www.wtva.com/news/Traffic_Stop_Ends_in_Death_After_Suspect_Flees_From_Officer_and_K9.html" TargetMode="External"/><Relationship Id="rId3264" Type="http://schemas.openxmlformats.org/officeDocument/2006/relationships/hyperlink" Target="http://www.wtoc.com/story/34229642/man-dies-after-arrest-by-columbus-pd-family-considers-lawsuit" TargetMode="External"/><Relationship Id="rId4315" Type="http://schemas.openxmlformats.org/officeDocument/2006/relationships/hyperlink" Target="http://www.fatalencounters.org/wp-content/uploads/2018/01/Robert-Cassidy-Hansen.jpg" TargetMode="External"/><Relationship Id="rId2280" Type="http://schemas.openxmlformats.org/officeDocument/2006/relationships/hyperlink" Target="http://www.fatalencounters.org/wp-content/uploads/2013/10/Reginald-Thomas-Jr..jpg" TargetMode="External"/><Relationship Id="rId3331" Type="http://schemas.openxmlformats.org/officeDocument/2006/relationships/hyperlink" Target="https://limaohio.com/news/253996/allen-county-swat-officer-shoots-kills-man-during-search-warrant" TargetMode="External"/><Relationship Id="rId252" Type="http://schemas.openxmlformats.org/officeDocument/2006/relationships/hyperlink" Target="http://www.nytimes.com/2015/04/24/nyregion/man-killed-by-police-in-queens-had-a-history-of-instability.html?_r=0" TargetMode="External"/><Relationship Id="rId5089" Type="http://schemas.openxmlformats.org/officeDocument/2006/relationships/hyperlink" Target="http://abc7.com/man-killed-after-allegedly-pointing-fake-gun-at-inglewood-officers/3642090/" TargetMode="External"/><Relationship Id="rId1699" Type="http://schemas.openxmlformats.org/officeDocument/2006/relationships/hyperlink" Target="http://assets.nydailynews.com/polopoly_fs/1.2575134.1458763114!/img/httpImage/image.jpg_gen/derivatives/article_635/axe24n-4-web.jpg" TargetMode="External"/><Relationship Id="rId2000" Type="http://schemas.openxmlformats.org/officeDocument/2006/relationships/hyperlink" Target="http://www.latimes.com/local/lanow/la-me-ln-covina-lapd-officer-fatal-shooting-20160706-snap-story.html" TargetMode="External"/><Relationship Id="rId5156" Type="http://schemas.openxmlformats.org/officeDocument/2006/relationships/hyperlink" Target="http://www.recordnet.com/news/20180706/officers-in-calaveras-county-shoot-kill-man-armed-with-automatic-air-rifle" TargetMode="External"/><Relationship Id="rId5570" Type="http://schemas.openxmlformats.org/officeDocument/2006/relationships/hyperlink" Target="https://www.fatalencounters.org/wp-content/uploads/2018/10/Samuel_E_Rice.jpg" TargetMode="External"/><Relationship Id="rId4172" Type="http://schemas.openxmlformats.org/officeDocument/2006/relationships/hyperlink" Target="http://www.fatalencounters.org/wp-content/uploads/2013/10/Mario-Guevara.jpg" TargetMode="External"/><Relationship Id="rId5223" Type="http://schemas.openxmlformats.org/officeDocument/2006/relationships/hyperlink" Target="https://www.fatalencounters.org/wp-content/uploads/2018/07/Dale-Slocum.jpg" TargetMode="External"/><Relationship Id="rId1766" Type="http://schemas.openxmlformats.org/officeDocument/2006/relationships/hyperlink" Target="http://bloximages.chicago2.vip.townnews.com/herald-review.com/content/tncms/assets/v3/editorial/5/17/5171ce25-e7d8-56c7-aebd-96f47e420544/572fec5534175.image.jpg?resize=200%2C267" TargetMode="External"/><Relationship Id="rId2817" Type="http://schemas.openxmlformats.org/officeDocument/2006/relationships/hyperlink" Target="http://www.wsbtv.com/news/local/dekalb-county/police-officer-suspect-both-shot-during-incident-in-dekalb-county/580039870" TargetMode="External"/><Relationship Id="rId58" Type="http://schemas.openxmlformats.org/officeDocument/2006/relationships/hyperlink" Target="http://www.wyomingnews.com/articles/2015/07/16/breaking_news/01breaking_7-16-15.txt" TargetMode="External"/><Relationship Id="rId1419" Type="http://schemas.openxmlformats.org/officeDocument/2006/relationships/hyperlink" Target="http://www.kansascity.com/news/local/crime/article58853333.html" TargetMode="External"/><Relationship Id="rId1833" Type="http://schemas.openxmlformats.org/officeDocument/2006/relationships/hyperlink" Target="http://www.abc15.com/news/region-central-southern-az/tucson/man-osee-calix-shot-by-tucson-police-dies-from-his-injuries" TargetMode="External"/><Relationship Id="rId4989" Type="http://schemas.openxmlformats.org/officeDocument/2006/relationships/hyperlink" Target="https://www.fatalencounters.org/wp-content/uploads/2018/06/Katherine-Brazeau.jpg" TargetMode="External"/><Relationship Id="rId1900" Type="http://schemas.openxmlformats.org/officeDocument/2006/relationships/hyperlink" Target="http://www.fatalencounters.org/wp-content/uploads/2013/10/Ronald-Delfino.jpg" TargetMode="External"/><Relationship Id="rId3658" Type="http://schemas.openxmlformats.org/officeDocument/2006/relationships/hyperlink" Target="http://www.kmov.com/story/35611447/suspect-shot-while-exchanging-gunfire-with-officers-police-say" TargetMode="External"/><Relationship Id="rId4709" Type="http://schemas.openxmlformats.org/officeDocument/2006/relationships/hyperlink" Target="http://www.lasvegasnow.com/news/police-investigating-deadly-officer-involved-shooting-near-the-strip/1087554614" TargetMode="External"/><Relationship Id="rId579" Type="http://schemas.openxmlformats.org/officeDocument/2006/relationships/hyperlink" Target="http://kfor.com/2013/08/02/warr-acres-police-involved-in-chase-shooting-reported/" TargetMode="External"/><Relationship Id="rId993" Type="http://schemas.openxmlformats.org/officeDocument/2006/relationships/hyperlink" Target="http://media.graytvinc.com/images/353*536/lauro.jpg" TargetMode="External"/><Relationship Id="rId2674" Type="http://schemas.openxmlformats.org/officeDocument/2006/relationships/hyperlink" Target="http://www.al.com/news/anniston-gadsden/index.ssf/2016/12/woman_dead_man_shot_by_police.html" TargetMode="External"/><Relationship Id="rId5080" Type="http://schemas.openxmlformats.org/officeDocument/2006/relationships/hyperlink" Target="https://www.fatalencounters.org/wp-content/uploads/2018/06/RobertRoybal.jpg" TargetMode="External"/><Relationship Id="rId646" Type="http://schemas.openxmlformats.org/officeDocument/2006/relationships/hyperlink" Target="http://www.killedbypolice.net/victims/150932.jpg" TargetMode="External"/><Relationship Id="rId127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2327" Type="http://schemas.openxmlformats.org/officeDocument/2006/relationships/hyperlink" Target="http://www.fatalencounters.org/wp-content/uploads/2013/10/Blaine-Justin-Beason.jpg" TargetMode="External"/><Relationship Id="rId3725" Type="http://schemas.openxmlformats.org/officeDocument/2006/relationships/hyperlink" Target="http://www.fatalencounters.org/wp-content/uploads/2013/10/JosephAlain.jpg" TargetMode="External"/><Relationship Id="rId1690" Type="http://schemas.openxmlformats.org/officeDocument/2006/relationships/hyperlink" Target="http://www.wbrc.com/story/31460532/man-dead-following-alabama-police-chase-shooting" TargetMode="External"/><Relationship Id="rId2741" Type="http://schemas.openxmlformats.org/officeDocument/2006/relationships/hyperlink" Target="http://media.cmgdigital.com/shared/img/photos/2015/07/01/63/fb/jimmy_payne_alteredREV2.jpg" TargetMode="External"/><Relationship Id="rId5897" Type="http://schemas.openxmlformats.org/officeDocument/2006/relationships/hyperlink" Target="https://www.star-telegram.com/news/politics-government/national-politics/article223515400.html" TargetMode="External"/><Relationship Id="rId713" Type="http://schemas.openxmlformats.org/officeDocument/2006/relationships/hyperlink" Target="http://lasvegas.cbslocal.com/2015/11/24/officer-involved-shooting-in-las-vegas/" TargetMode="External"/><Relationship Id="rId1343" Type="http://schemas.openxmlformats.org/officeDocument/2006/relationships/hyperlink" Target="http://www.cbs8.com/story/30869980/officer-involved-shooting-in-hillcrest-kills-man" TargetMode="External"/><Relationship Id="rId4499" Type="http://schemas.openxmlformats.org/officeDocument/2006/relationships/hyperlink" Target="http://www.fatalencounters.org/wp-content/uploads/2018/02/mark-daniels.jpg" TargetMode="External"/><Relationship Id="rId1410" Type="http://schemas.openxmlformats.org/officeDocument/2006/relationships/hyperlink" Target="http://www.insidebayarea.com/breaking-news/ci_29460692/newark-officer-fatally-shoots-apparently-suicidal-man" TargetMode="External"/><Relationship Id="rId4566" Type="http://schemas.openxmlformats.org/officeDocument/2006/relationships/hyperlink" Target="https://www.nbcdfw.com/news/local/Police-Responding-to-Shooting-in-Downtown-Dallas-475296993.html" TargetMode="External"/><Relationship Id="rId4980" Type="http://schemas.openxmlformats.org/officeDocument/2006/relationships/hyperlink" Target="http://fox13now.com/2018/05/28/police-respond-to-officer-involved-critical-incident-in-west-jordan/" TargetMode="External"/><Relationship Id="rId5617" Type="http://schemas.openxmlformats.org/officeDocument/2006/relationships/hyperlink" Target="https://www.fatalencounters.org/wp-content/uploads/2018/10/Tafahree-Maynard.jpg" TargetMode="External"/><Relationship Id="rId3168" Type="http://schemas.openxmlformats.org/officeDocument/2006/relationships/hyperlink" Target="http://www.latimes.com/local/lanow/la-me-ln-van-pursuit-officer-involved-shooting-live-tv-20170515-story.html" TargetMode="External"/><Relationship Id="rId3582" Type="http://schemas.openxmlformats.org/officeDocument/2006/relationships/hyperlink" Target="http://www.kvoa.com/story/35884444/deputy-involved-shooting-leaves-one-man-dead-near-three-points" TargetMode="External"/><Relationship Id="rId4219" Type="http://schemas.openxmlformats.org/officeDocument/2006/relationships/hyperlink" Target="http://www.wtva.com/content/news/Officer-fatally-shoots-person-in-Marion-County-AL-463923343.html" TargetMode="External"/><Relationship Id="rId4633" Type="http://schemas.openxmlformats.org/officeDocument/2006/relationships/hyperlink" Target="http://www.wilx.com/content/news/Vehicle-break-in-suspect-fatally-shot-by-mid-Michigan-police-476572663.html" TargetMode="External"/><Relationship Id="rId2184" Type="http://schemas.openxmlformats.org/officeDocument/2006/relationships/hyperlink" Target="http://www.fatalencounters.org/wp-content/uploads/2013/10/Marcelo-Luna.jpg" TargetMode="External"/><Relationship Id="rId3235" Type="http://schemas.openxmlformats.org/officeDocument/2006/relationships/hyperlink" Target="http://www.kcbd.com/story/34416836/wichita-falls-police-investigating-late-night-hostage-situation" TargetMode="External"/><Relationship Id="rId156" Type="http://schemas.openxmlformats.org/officeDocument/2006/relationships/hyperlink" Target="http://www.wfla.com/story/29258795/suspect-dead-after-deputy-involved-shooting-in-sarasota" TargetMode="External"/><Relationship Id="rId570" Type="http://schemas.openxmlformats.org/officeDocument/2006/relationships/hyperlink" Target="http://www.washingtonpost.com/blogs/local/wp/2014/07/08/ten-months-of-silence-in-the-fairfax-police-shooting-death-of-john-geer/" TargetMode="External"/><Relationship Id="rId2251" Type="http://schemas.openxmlformats.org/officeDocument/2006/relationships/hyperlink" Target="http://www.kjct8.com/content/news/BREAKING-Suspect-killed-in-officer-invovled-shooting-Sunday-afternoon-392305851.html" TargetMode="External"/><Relationship Id="rId3302" Type="http://schemas.openxmlformats.org/officeDocument/2006/relationships/hyperlink" Target="http://www.miamiherald.com/news/local/community/broward/article173495421.html" TargetMode="External"/><Relationship Id="rId4700" Type="http://schemas.openxmlformats.org/officeDocument/2006/relationships/hyperlink" Target="http://www.wdrb.com/story/37830148/police-shoot-and-kill-suspect-behind-elizabethtown-school" TargetMode="External"/><Relationship Id="rId223" Type="http://schemas.openxmlformats.org/officeDocument/2006/relationships/hyperlink" Target="http://www.wsls.com/story/28977735/vsp-investigating-officer-involved-shooting-in-pulaski" TargetMode="External"/><Relationship Id="rId4076" Type="http://schemas.openxmlformats.org/officeDocument/2006/relationships/hyperlink" Target="http://www.fatalencounters.org/wp-content/uploads/2013/10/Terry-A.-Dubois-Jr..jpg" TargetMode="External"/><Relationship Id="rId5474" Type="http://schemas.openxmlformats.org/officeDocument/2006/relationships/hyperlink" Target="http://www.kwch.com/content/news/Authorities-responding-to-suspected-officer-involved-shooting-near-Garden-Plain--493421411.html" TargetMode="External"/><Relationship Id="rId4490" Type="http://schemas.openxmlformats.org/officeDocument/2006/relationships/hyperlink" Target="http://www.fatalencounters.org/wp-content/uploads/2018/02/Richardo-Colon.jpg" TargetMode="External"/><Relationship Id="rId5127" Type="http://schemas.openxmlformats.org/officeDocument/2006/relationships/hyperlink" Target="https://nbc16.com/news/nation-world/portland-state-university-students-renew-push-to-disarm-psu-campus-police-rally-protest-pioneer-square" TargetMode="External"/><Relationship Id="rId5541" Type="http://schemas.openxmlformats.org/officeDocument/2006/relationships/hyperlink" Target="https://www.clickorlando.com/news/orlando-police-converge-on-orlando-regional-medical-center" TargetMode="External"/><Relationship Id="rId1737" Type="http://schemas.openxmlformats.org/officeDocument/2006/relationships/hyperlink" Target="http://www.mynews13.com/content/news/cfnews13/news/article.html/content/news/articles/cfn/2016/5/9/man_dead_in_deputy_i.html" TargetMode="External"/><Relationship Id="rId3092" Type="http://schemas.openxmlformats.org/officeDocument/2006/relationships/hyperlink" Target="http://www.fatalencounters.org/wp-content/uploads/2013/10/Jeffery-Barboa.jpg" TargetMode="External"/><Relationship Id="rId4143" Type="http://schemas.openxmlformats.org/officeDocument/2006/relationships/hyperlink" Target="http://www.detroitnews.com/story/news/local/detroit-city/2017/11/26/off-duty-wayne-county-deputy-shoots-kills-armed-intruder/895599001/" TargetMode="External"/><Relationship Id="rId29" Type="http://schemas.openxmlformats.org/officeDocument/2006/relationships/hyperlink" Target="http://www.houmatoday.com/article/20150728/ARTICLES/150729727/1319?p=1&amp;tc=pg" TargetMode="External"/><Relationship Id="rId4210" Type="http://schemas.openxmlformats.org/officeDocument/2006/relationships/hyperlink" Target="http://www.fatalencounters.org/wp-content/uploads/2013/10/Kyle-Zahacefski.jpg" TargetMode="External"/><Relationship Id="rId1804" Type="http://schemas.openxmlformats.org/officeDocument/2006/relationships/hyperlink" Target="http://bloximages.chicago2.vip.townnews.com/azdailysun.com/content/tncms/assets/v3/editorial/7/df/7dfeb572-a72c-5524-b113-d7e2e267f1bd/574650e950be2.image.jpg" TargetMode="External"/><Relationship Id="rId3976" Type="http://schemas.openxmlformats.org/officeDocument/2006/relationships/hyperlink" Target="http://5newsonline.com/2017/10/20/sequoyah-county-deputy-taken-to-hospital-with-stab-wounds/" TargetMode="External"/><Relationship Id="rId897" Type="http://schemas.openxmlformats.org/officeDocument/2006/relationships/hyperlink" Target="http://lostcoastoutpost.com/2015/sep/5/man-shot-killed-near-weitchpec-shootout-hoopa-trib/" TargetMode="External"/><Relationship Id="rId2578" Type="http://schemas.openxmlformats.org/officeDocument/2006/relationships/hyperlink" Target="http://www.azfamily.com/story/34036387/woman-with-replica-pistol-shot-and-killed-by-officer-in-bullhead-city" TargetMode="External"/><Relationship Id="rId2992" Type="http://schemas.openxmlformats.org/officeDocument/2006/relationships/hyperlink" Target="http://www.pressherald.com/2017/02/18/shooting-reported-at-portland-strip-mall/" TargetMode="External"/><Relationship Id="rId3629" Type="http://schemas.openxmlformats.org/officeDocument/2006/relationships/hyperlink" Target="http://kron4.com/2017/06/17/antioch-man-killed-in-officer-involved-shooting/" TargetMode="External"/><Relationship Id="rId5051" Type="http://schemas.openxmlformats.org/officeDocument/2006/relationships/hyperlink" Target="https://kdvr.com/2018/06/14/officer-involved-shooting-in-adams-county/" TargetMode="External"/><Relationship Id="rId964" Type="http://schemas.openxmlformats.org/officeDocument/2006/relationships/hyperlink" Target="http://abc30.com/news/neighbor-says-police-officer-who-shot-suspect-may-have-saved-him/1039573/" TargetMode="External"/><Relationship Id="rId1594" Type="http://schemas.openxmlformats.org/officeDocument/2006/relationships/hyperlink" Target="http://www.kvia.com/news/officerinvolved-shooting/39071656" TargetMode="External"/><Relationship Id="rId2645" Type="http://schemas.openxmlformats.org/officeDocument/2006/relationships/hyperlink" Target="http://www.walb.com/story/28916690/sylvester-man-run-over-by-patrol-car" TargetMode="External"/><Relationship Id="rId617" Type="http://schemas.openxmlformats.org/officeDocument/2006/relationships/hyperlink" Target="http://www.killedbypolice.net/victims/150979.jpg" TargetMode="External"/><Relationship Id="rId1247" Type="http://schemas.openxmlformats.org/officeDocument/2006/relationships/hyperlink" Target="http://www.cenlanow.com/news/local-news/apd-releases-statement-about-officer-involved-shooting" TargetMode="External"/><Relationship Id="rId1661" Type="http://schemas.openxmlformats.org/officeDocument/2006/relationships/hyperlink" Target="https://www.bostonglobe.com/metro/2016/03/24/man-fatally-shot-braintree-police/nQ6E1tIPMCHIzHKlx4n6aM/story.html" TargetMode="External"/><Relationship Id="rId2712" Type="http://schemas.openxmlformats.org/officeDocument/2006/relationships/hyperlink" Target="http://www.ajc.com/news/news/local/coweta-man-dies-after-being-tasered-by-deputies/npSZB/" TargetMode="External"/><Relationship Id="rId5868" Type="http://schemas.openxmlformats.org/officeDocument/2006/relationships/hyperlink" Target="https://sacramento.cbslocal.com/2018/12/17/south-natomas-officer-involved-shooting/" TargetMode="External"/><Relationship Id="rId1314" Type="http://schemas.openxmlformats.org/officeDocument/2006/relationships/hyperlink" Target="http://ww2.hdnux.com/photos/43/64/26/9389457/13/920x920.jpg" TargetMode="External"/><Relationship Id="rId488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3486" Type="http://schemas.openxmlformats.org/officeDocument/2006/relationships/hyperlink" Target="http://www.fatalencounters.org/wp-content/uploads/2013/10/Brandy-Caldwell.jpg" TargetMode="External"/><Relationship Id="rId4537" Type="http://schemas.openxmlformats.org/officeDocument/2006/relationships/hyperlink" Target="http://www.azfamily.com/story/37561165/no-officers-hurt-in-officer-involved-shooting-in-west-phoenix" TargetMode="External"/><Relationship Id="rId20" Type="http://schemas.openxmlformats.org/officeDocument/2006/relationships/hyperlink" Target="http://www.star-telegram.com/news/local/community/fort-worth/rat54p/picture29706625/ALTERNATES/FREE_640/Flip%20Vallejo" TargetMode="External"/><Relationship Id="rId2088" Type="http://schemas.openxmlformats.org/officeDocument/2006/relationships/hyperlink" Target="http://wncn.com/2016/08/01/new-details-released-in-fatal-nc-officer-involved-shooting/" TargetMode="External"/><Relationship Id="rId3139" Type="http://schemas.openxmlformats.org/officeDocument/2006/relationships/hyperlink" Target="http://www.fatalencounters.org/wp-content/uploads/2013/10/HectorSoria.jpg" TargetMode="External"/><Relationship Id="rId4951" Type="http://schemas.openxmlformats.org/officeDocument/2006/relationships/hyperlink" Target="https://www.wftv.com/news/local/man-who-died-after-police-takedown-in-publix-had-no-gross-trauma-to-neck-police-say/754540502" TargetMode="External"/><Relationship Id="rId474" Type="http://schemas.openxmlformats.org/officeDocument/2006/relationships/hyperlink" Target="https://www.facebook.com/curtise.welford" TargetMode="External"/><Relationship Id="rId2155" Type="http://schemas.openxmlformats.org/officeDocument/2006/relationships/hyperlink" Target="http://www.trentonian.com/article/TT/20160813/NEWS/160819876" TargetMode="External"/><Relationship Id="rId3553" Type="http://schemas.openxmlformats.org/officeDocument/2006/relationships/hyperlink" Target="http://www.firstcoastnews.com/news/crime/jso-officer-suspect-shot-after-chase-on-the-westside/459455290" TargetMode="External"/><Relationship Id="rId4604" Type="http://schemas.openxmlformats.org/officeDocument/2006/relationships/hyperlink" Target="http://amp.kansascity.com/news/local/crime/article203859059.html?__twitter_impression=true" TargetMode="External"/><Relationship Id="rId127" Type="http://schemas.openxmlformats.org/officeDocument/2006/relationships/hyperlink" Target="http://www.kcra.com/news/local-news/news-stockton/stockton-police-investigate-officerinvolved-shooting-1-suspect-dead/33578792" TargetMode="External"/><Relationship Id="rId3206" Type="http://schemas.openxmlformats.org/officeDocument/2006/relationships/hyperlink" Target="http://www.cbs8.com/story/34646811/suspect-killed-in-deputy-involved-shooting-in-san-marcos" TargetMode="External"/><Relationship Id="rId3620" Type="http://schemas.openxmlformats.org/officeDocument/2006/relationships/hyperlink" Target="http://www.tulsaworld.com/homepagelatest/tulsa-police-officer-fires-weapon-during-altercation-in-east-tulsa/article_b72aa9d0-7273-55d6-8bfb-0eca35d7cc05.html" TargetMode="External"/><Relationship Id="rId541" Type="http://schemas.openxmlformats.org/officeDocument/2006/relationships/hyperlink" Target="http://newsok.com/police-release-name-of-man-killed-in-officer-involved-shooting/article/3920773" TargetMode="External"/><Relationship Id="rId1171" Type="http://schemas.openxmlformats.org/officeDocument/2006/relationships/hyperlink" Target="http://abc13.com/news/officer-shoots-kills-man-accused-of-pulling-gun-on-police/1067399/" TargetMode="External"/><Relationship Id="rId2222" Type="http://schemas.openxmlformats.org/officeDocument/2006/relationships/hyperlink" Target="http://www.fatalencounters.org/wp-content/uploads/2013/10/Peacor.jpg" TargetMode="External"/><Relationship Id="rId5378" Type="http://schemas.openxmlformats.org/officeDocument/2006/relationships/hyperlink" Target="https://fox2now.com/2018/08/24/police-fatally-shoot-driver-in-i-55-chase-incident-may-be-related-to-sex-offender-warning/" TargetMode="External"/><Relationship Id="rId5792" Type="http://schemas.openxmlformats.org/officeDocument/2006/relationships/hyperlink" Target="https://www.star-telegram.com/news/state/texas/article222523725.html" TargetMode="External"/><Relationship Id="rId1988" Type="http://schemas.openxmlformats.org/officeDocument/2006/relationships/hyperlink" Target="http://www.nbcwashington.com/news/local/Metro-Transit-Officer-Shoots-Man-Near-Deanwood-Metro-Station-385521951.html" TargetMode="External"/><Relationship Id="rId4394" Type="http://schemas.openxmlformats.org/officeDocument/2006/relationships/hyperlink" Target="http://www.fatalencounters.org/wp-content/uploads/2018/01/John-Albers.png" TargetMode="External"/><Relationship Id="rId5445" Type="http://schemas.openxmlformats.org/officeDocument/2006/relationships/hyperlink" Target="https://cw39.com/2018/09/10/woman-dead-after-officer-involved-shooting-in-missouri-city-area/" TargetMode="External"/><Relationship Id="rId4047" Type="http://schemas.openxmlformats.org/officeDocument/2006/relationships/hyperlink" Target="https://wtop.com/prince-georges-county/2017/11/police-pursuit-crash-stop-lanes-beltways-inner-loop-md/slide/1/" TargetMode="External"/><Relationship Id="rId4461" Type="http://schemas.openxmlformats.org/officeDocument/2006/relationships/hyperlink" Target="http://www.cbs46.com/story/37405599/gbi-investigating-fatal-officer-involved-shooting-in-rabun-county" TargetMode="External"/><Relationship Id="rId5512" Type="http://schemas.openxmlformats.org/officeDocument/2006/relationships/hyperlink" Target="http://ktar.com/story/2232806/suspect-dies-after-officer-involved-shooting-at-peoria-walmart/" TargetMode="External"/><Relationship Id="rId3063" Type="http://schemas.openxmlformats.org/officeDocument/2006/relationships/hyperlink" Target="http://losangeles.cbslocal.com/2017/09/17/boyle-heights-fatal-shooting/" TargetMode="External"/><Relationship Id="rId4114" Type="http://schemas.openxmlformats.org/officeDocument/2006/relationships/hyperlink" Target="http://www.kentucky.com/news/local/crime/article185446533.html" TargetMode="External"/><Relationship Id="rId1708" Type="http://schemas.openxmlformats.org/officeDocument/2006/relationships/hyperlink" Target="http://www.fatalencounters.org/wp-content/uploads/2013/10/Wooters.png" TargetMode="External"/><Relationship Id="rId3130" Type="http://schemas.openxmlformats.org/officeDocument/2006/relationships/hyperlink" Target="http://losangeles.cbslocal.com/2017/06/24/hollywood-man-fatally-wounded-in-officer-involved-shooting-identified/" TargetMode="External"/><Relationship Id="rId2896" Type="http://schemas.openxmlformats.org/officeDocument/2006/relationships/hyperlink" Target="http://www.fatalencounters.org/wp-content/uploads/2013/10/Terry-Campbell.png" TargetMode="External"/><Relationship Id="rId3947" Type="http://schemas.openxmlformats.org/officeDocument/2006/relationships/hyperlink" Target="http://www.tulsaworld.com/homepagelatest/man-killed-in-ottawa-county-deputy-involved-shooting/article_3fcdf2a8-dbbf-557e-9383-df308e24f22f.html" TargetMode="External"/><Relationship Id="rId868" Type="http://schemas.openxmlformats.org/officeDocument/2006/relationships/hyperlink" Target="http://www.al.com/news/birmingham/index.ssf/2015/08/man_fatally_shot_by_tuscaloosa.html" TargetMode="External"/><Relationship Id="rId1498" Type="http://schemas.openxmlformats.org/officeDocument/2006/relationships/hyperlink" Target="http://www.presstelegram.com/general-news/20160310/man-killed-by-officer-in-north-long-beach-is-identified" TargetMode="External"/><Relationship Id="rId2549" Type="http://schemas.openxmlformats.org/officeDocument/2006/relationships/hyperlink" Target="http://www.newsnet5.com/news/local-news/oh-summit/fatal-officer-involved-shooting-following-crash-in-hudson" TargetMode="External"/><Relationship Id="rId2963" Type="http://schemas.openxmlformats.org/officeDocument/2006/relationships/hyperlink" Target="http://www.cleveland.com/euclid/index.ssf/2017/03/euclid_police_officer_fatally.html" TargetMode="External"/><Relationship Id="rId935" Type="http://schemas.openxmlformats.org/officeDocument/2006/relationships/hyperlink" Target="http://www.kgw.com/story/news/local/washington-county/2015/10/02/officer-shoots-woman-aloha/73258098/" TargetMode="External"/><Relationship Id="rId1565" Type="http://schemas.openxmlformats.org/officeDocument/2006/relationships/hyperlink" Target="http://assets.nydailynews.com/polopoly_fs/1.2512088.1453967790!/img/httpImage/image.jpg_gen/derivatives/article_400/memphis29n-4-web.jpg" TargetMode="External"/><Relationship Id="rId2616" Type="http://schemas.openxmlformats.org/officeDocument/2006/relationships/hyperlink" Target="http://www.news4jax.com/news/local/3-officers-shoot-kill-man-in-suicide-by-cop" TargetMode="External"/><Relationship Id="rId5022" Type="http://schemas.openxmlformats.org/officeDocument/2006/relationships/hyperlink" Target="https://www.statesman.com/news/local/officer-involved-shooting-southeast-austin-police-say/PPZIK552bxH4DiPmgT06MM/" TargetMode="External"/><Relationship Id="rId1218" Type="http://schemas.openxmlformats.org/officeDocument/2006/relationships/hyperlink" Target="http://www.chron.com/houston/article/Officer-involved-shooting-in-Northeast-Houston-6449062.php" TargetMode="External"/><Relationship Id="rId1632" Type="http://schemas.openxmlformats.org/officeDocument/2006/relationships/hyperlink" Target="http://kxan.com/2016/04/01/lockhart-police-investigating-shooting-behind-a-dairy-queen/" TargetMode="External"/><Relationship Id="rId4788" Type="http://schemas.openxmlformats.org/officeDocument/2006/relationships/hyperlink" Target="http://www.wral.com/machete-wielding-man-killed-after-lunging-at-deputy-at-nc-sheriff-s-office/17482744/" TargetMode="External"/><Relationship Id="rId5839" Type="http://schemas.openxmlformats.org/officeDocument/2006/relationships/hyperlink" Target="https://www.fox16.com/crime/update-jonesboro-woman-dies-in-officer-involved-shooting/1654268243" TargetMode="External"/><Relationship Id="rId4855" Type="http://schemas.openxmlformats.org/officeDocument/2006/relationships/hyperlink" Target="http://www.9news.com/article/news/northglenn-police-shoot-kill-suspect/73-546979281" TargetMode="External"/><Relationship Id="rId5906" Type="http://schemas.openxmlformats.org/officeDocument/2006/relationships/hyperlink" Target="https://www.fatalencounters.org/wp-content/uploads/2018/12/WAYNE-FALANA.jpg" TargetMode="External"/><Relationship Id="rId3457" Type="http://schemas.openxmlformats.org/officeDocument/2006/relationships/hyperlink" Target="http://inforney.com/crime/item/5268-police-shoot-kill-alleged-burglary-suspect-another-at-large" TargetMode="External"/><Relationship Id="rId3871" Type="http://schemas.openxmlformats.org/officeDocument/2006/relationships/hyperlink" Target="http://www.reviewjournal.com/crime/shootings/man-dies-after-exchanging-gunfire-deputies-northwest-arizona" TargetMode="External"/><Relationship Id="rId4508" Type="http://schemas.openxmlformats.org/officeDocument/2006/relationships/hyperlink" Target="http://www.fatalencounters.org/wp-content/uploads/2018/02/Ronell-Foster.jpg" TargetMode="External"/><Relationship Id="rId4922" Type="http://schemas.openxmlformats.org/officeDocument/2006/relationships/hyperlink" Target="https://www.detroitnews.com/story/news/local/wayne-county/2018/05/13/dearborn-hts-officer-shoots-kills-man-gun/605738002/" TargetMode="External"/><Relationship Id="rId378" Type="http://schemas.openxmlformats.org/officeDocument/2006/relationships/hyperlink" Target="http://imgick.nj.com/home/njo-media/width620/img/middlesex_impact/photo/16419415-mmmain.png" TargetMode="External"/><Relationship Id="rId792" Type="http://schemas.openxmlformats.org/officeDocument/2006/relationships/hyperlink" Target="http://www.fresnobee.com/news/local/crime/e474cp/picture30449874/ALTERNATES/FREE_960/080715%20Aaron%20Allen%20Marchese" TargetMode="External"/><Relationship Id="rId2059" Type="http://schemas.openxmlformats.org/officeDocument/2006/relationships/hyperlink" Target="http://www.fatalencounters.org/wp-content/uploads/2013/10/Alvin-R.-Sylversmythe.jpg" TargetMode="External"/><Relationship Id="rId2473" Type="http://schemas.openxmlformats.org/officeDocument/2006/relationships/hyperlink" Target="http://www.fatalencounters.org/wp-content/uploads/2013/10/Adalid-Flores.jpg" TargetMode="External"/><Relationship Id="rId3524" Type="http://schemas.openxmlformats.org/officeDocument/2006/relationships/hyperlink" Target="http://www.fatalencounters.org/wp-content/uploads/2013/10/PeterRobbins.jpg" TargetMode="External"/><Relationship Id="rId445" Type="http://schemas.openxmlformats.org/officeDocument/2006/relationships/hyperlink" Target="http://www.fox5vegas.com/story/26071249/coroner-identifies-man-shot-by-nlv-police" TargetMode="External"/><Relationship Id="rId1075" Type="http://schemas.openxmlformats.org/officeDocument/2006/relationships/hyperlink" Target="http://www.nbcwashington.com/news/local/Prince-Georges-County-Sheriffs-Deputy-Involved-in-Fatal-Shooting-303283731.html" TargetMode="External"/><Relationship Id="rId2126" Type="http://schemas.openxmlformats.org/officeDocument/2006/relationships/hyperlink" Target="http://abc27.com/2016/08/07/man-is-dead-following-officer-involved-shooting-in-uptown-harrisburg/" TargetMode="External"/><Relationship Id="rId2540" Type="http://schemas.openxmlformats.org/officeDocument/2006/relationships/hyperlink" Target="http://www.fatalencounters.org/wp-content/uploads/2013/10/Joseph-Edward-Turner-Jr..png" TargetMode="External"/><Relationship Id="rId5696" Type="http://schemas.openxmlformats.org/officeDocument/2006/relationships/hyperlink" Target="https://www.fatalencounters.org/wp-content/uploads/2018/11/Daniel-Ayala.jpg" TargetMode="External"/><Relationship Id="rId512" Type="http://schemas.openxmlformats.org/officeDocument/2006/relationships/hyperlink" Target="http://www.washingtonpost.com/local/crime/police-involved-in-shooting-person-in-nw/2014/03/18/7f80b924-ae8e-11e3-96dc-d6ea14c099f9_story.html" TargetMode="External"/><Relationship Id="rId1142" Type="http://schemas.openxmlformats.org/officeDocument/2006/relationships/hyperlink" Target="http://www.killedbypolice.net/victims/150930.jpg" TargetMode="External"/><Relationship Id="rId4298" Type="http://schemas.openxmlformats.org/officeDocument/2006/relationships/hyperlink" Target="https://www.denverpost.com/2017/12/31/officers-down-and-swat-on-scene-in-douglas-county/" TargetMode="External"/><Relationship Id="rId5349" Type="http://schemas.openxmlformats.org/officeDocument/2006/relationships/hyperlink" Target="https://www.yourcentralvalley.com/news/local-news/police-respond-to-possible-officer-involved-shooting-in-southeast-fresno/1368436573" TargetMode="External"/><Relationship Id="rId4365" Type="http://schemas.openxmlformats.org/officeDocument/2006/relationships/hyperlink" Target="https://www.newschannel5.com/news/portland-homicide-suspect-killed-in-kentucky" TargetMode="External"/><Relationship Id="rId5763" Type="http://schemas.openxmlformats.org/officeDocument/2006/relationships/hyperlink" Target="https://www.brainerddispatch.com/news/crime-and-courts/4535011-suspect-shot-killed-police-northeast-minnesota" TargetMode="External"/><Relationship Id="rId1959" Type="http://schemas.openxmlformats.org/officeDocument/2006/relationships/hyperlink" Target="http://www.13wmaz.com/news/local/bleckley-deputy-shoots-kills-suspect/257286657" TargetMode="External"/><Relationship Id="rId4018" Type="http://schemas.openxmlformats.org/officeDocument/2006/relationships/hyperlink" Target="http://abc7ny.com/2-fatally-shot-by-off-duty-officer-during-robbery-attempt-in-newark/2582986/" TargetMode="External"/><Relationship Id="rId5416" Type="http://schemas.openxmlformats.org/officeDocument/2006/relationships/hyperlink" Target="https://imagesvc.timeincapp.com/v3/mm/image?url=https%3A%2F%2Fpeopledotcom.files.wordpress.com%2F2018%2F09%2Fmary-wheat.jpg%3Fw%3D1500&amp;w=700&amp;c=sc&amp;poi=face&amp;q=85" TargetMode="External"/><Relationship Id="rId5830" Type="http://schemas.openxmlformats.org/officeDocument/2006/relationships/hyperlink" Target="https://www.fatalencounters.org/wp-content/uploads/2018/12/ToriKaneshiro.jpg" TargetMode="External"/><Relationship Id="rId3381" Type="http://schemas.openxmlformats.org/officeDocument/2006/relationships/hyperlink" Target="http://www.kob.com/albuquerque-news/bcso-deputy-involved-in-sunday-pedestrian-fatal-crash/4504623/" TargetMode="External"/><Relationship Id="rId4432" Type="http://schemas.openxmlformats.org/officeDocument/2006/relationships/hyperlink" Target="http://www.fatalencounters.org/wp-content/uploads/2018/01/William-Charles-Mackenzie.jpg" TargetMode="External"/><Relationship Id="rId3034" Type="http://schemas.openxmlformats.org/officeDocument/2006/relationships/hyperlink" Target="http://www.wmcactionnews5.com/story/34349725/2-desoto-county-deputies-shot-in-southaven" TargetMode="External"/><Relationship Id="rId2050" Type="http://schemas.openxmlformats.org/officeDocument/2006/relationships/hyperlink" Target="http://www.fatalencounters.org/wp-content/uploads/2013/10/Medeiros.jpg" TargetMode="External"/><Relationship Id="rId3101" Type="http://schemas.openxmlformats.org/officeDocument/2006/relationships/hyperlink" Target="http://www.wmcactionnews5.com/story/35955401/mbi-investigates-officer-involved-shooting-in-southaven" TargetMode="External"/><Relationship Id="rId5273" Type="http://schemas.openxmlformats.org/officeDocument/2006/relationships/hyperlink" Target="https://www.thedenverchannel.com/news/crime/police-man-killed-in-home-by-aurora-pd-monday-morning-had-fatally-shot-intruder-minutes-earlier" TargetMode="External"/><Relationship Id="rId839" Type="http://schemas.openxmlformats.org/officeDocument/2006/relationships/hyperlink" Target="http://www.nj.com/ocean/index.ssf/2015/08/family_says_emotional_goodbye_to_brick_man_shot_by.html" TargetMode="External"/><Relationship Id="rId1469" Type="http://schemas.openxmlformats.org/officeDocument/2006/relationships/hyperlink" Target="http://www.9news.com/news/crime/3-deputies-shot-1-killed-in-bailey/54667695" TargetMode="External"/><Relationship Id="rId2867" Type="http://schemas.openxmlformats.org/officeDocument/2006/relationships/hyperlink" Target="http://philadelphia.cbslocal.com/2017/06/08/police-involved-shooting-philly/" TargetMode="External"/><Relationship Id="rId3918" Type="http://schemas.openxmlformats.org/officeDocument/2006/relationships/hyperlink" Target="http://www.wjcl.com/article/gbi-investigating-deputy-involved-shooting-in-bulloch-county/8633102" TargetMode="External"/><Relationship Id="rId5340" Type="http://schemas.openxmlformats.org/officeDocument/2006/relationships/hyperlink" Target="https://www.cbs19.tv/article/news/local/update-standoff-ends-after-woman-shoots-self/501-583362575" TargetMode="External"/><Relationship Id="rId1883" Type="http://schemas.openxmlformats.org/officeDocument/2006/relationships/hyperlink" Target="http://www.fatalencounters.org/wp-content/uploads/2013/10/frank-anthony-kelley.jpg" TargetMode="External"/><Relationship Id="rId2934" Type="http://schemas.openxmlformats.org/officeDocument/2006/relationships/hyperlink" Target="http://www.readingeagle.com/news/article/man-dies-after-reading-police-use-taser-on-him" TargetMode="External"/><Relationship Id="rId906" Type="http://schemas.openxmlformats.org/officeDocument/2006/relationships/hyperlink" Target="http://www.cleveland.com/akron/index.ssf/2015/10/akron_hookah_bar_owner_shot_du.html" TargetMode="External"/><Relationship Id="rId1536" Type="http://schemas.openxmlformats.org/officeDocument/2006/relationships/hyperlink" Target="http://www.itemlive.com/news/police-investigating-a-shooting-on-western-ave/?utm_source=rss&amp;utm_medium=rss" TargetMode="External"/><Relationship Id="rId1950" Type="http://schemas.openxmlformats.org/officeDocument/2006/relationships/hyperlink" Target="http://www.news9.com/story/32303626/emergency-crews-respond-to-officer-involved-shooting-in-nw-okc" TargetMode="External"/><Relationship Id="rId1603" Type="http://schemas.openxmlformats.org/officeDocument/2006/relationships/hyperlink" Target="http://wkrn.com/2016/04/14/suspect-shot-by-deputy-during-pursuit-in-white-county/" TargetMode="External"/><Relationship Id="rId4759" Type="http://schemas.openxmlformats.org/officeDocument/2006/relationships/hyperlink" Target="http://www.arkansasonline.com/news/2018/apr/06/1-dead-officer-involved-shooting-state-police-say-/" TargetMode="External"/><Relationship Id="rId3775" Type="http://schemas.openxmlformats.org/officeDocument/2006/relationships/hyperlink" Target="http://www.mystateline.com/news/shooting-reported-in-stockton/682497014" TargetMode="External"/><Relationship Id="rId4826" Type="http://schemas.openxmlformats.org/officeDocument/2006/relationships/hyperlink" Target="http://www.fatalencounters.org/wp-content/uploads/2018/04/Justin-Oakes.jpg" TargetMode="External"/><Relationship Id="rId696" Type="http://schemas.openxmlformats.org/officeDocument/2006/relationships/hyperlink" Target="http://www.killedbypolice.net/victims/151003.jpg" TargetMode="External"/><Relationship Id="rId2377" Type="http://schemas.openxmlformats.org/officeDocument/2006/relationships/hyperlink" Target="http://katv.com/news/local/little-rock-police-investigate-deadly-officer-involved-shooting" TargetMode="External"/><Relationship Id="rId2791" Type="http://schemas.openxmlformats.org/officeDocument/2006/relationships/hyperlink" Target="http://www.11alive.com/news/local/driver-crashes-after-attempted-traffic-stop-dies-after-being-tased-by-cobb-police/467336562" TargetMode="External"/><Relationship Id="rId3428" Type="http://schemas.openxmlformats.org/officeDocument/2006/relationships/hyperlink" Target="http://www.latimes.com/local/lanow/la-me-ln-newport-beach-suspect-shot-20170416-story.html" TargetMode="External"/><Relationship Id="rId349" Type="http://schemas.openxmlformats.org/officeDocument/2006/relationships/hyperlink" Target="http://www.nbcphiladelphia.com/news/local/Mayfair-Police-Shooting-285796911.html" TargetMode="External"/><Relationship Id="rId763" Type="http://schemas.openxmlformats.org/officeDocument/2006/relationships/hyperlink" Target="http://www.nbcsandiego.com/news/local/Man-with-Knife-Shot-Killed-by-San-Diego-Police-Officer-Identified-311679131.html" TargetMode="External"/><Relationship Id="rId1393" Type="http://schemas.openxmlformats.org/officeDocument/2006/relationships/hyperlink" Target="http://www.ktvn.com/story/31053716/reno-police-say-one-man-dead-after-officer-involved-shooting2" TargetMode="External"/><Relationship Id="rId2444" Type="http://schemas.openxmlformats.org/officeDocument/2006/relationships/hyperlink" Target="http://www.theledger.com/news/20161110/sheriff-grady-judd-lakeland-man-shoots-his-mother-shot-dead-by-deputies" TargetMode="External"/><Relationship Id="rId3842" Type="http://schemas.openxmlformats.org/officeDocument/2006/relationships/hyperlink" Target="http://www.khou.com/news/lake-jackson-officials-investigating-officer-involved-shooting-female-suspect-shot/414421601" TargetMode="External"/><Relationship Id="rId416" Type="http://schemas.openxmlformats.org/officeDocument/2006/relationships/hyperlink" Target="http://www.king5.com/story/news/local/seattle/2014/09/01/police-find-gun-arsenal-queen-anne-home-shooting/14946055/" TargetMode="External"/><Relationship Id="rId1046" Type="http://schemas.openxmlformats.org/officeDocument/2006/relationships/hyperlink" Target="http://miami.cbslocal.com/2015/06/11/witnesses-police-officer-shoots-homeless-man-five-times-in-miami/" TargetMode="External"/><Relationship Id="rId830" Type="http://schemas.openxmlformats.org/officeDocument/2006/relationships/hyperlink" Target="http://www.nevadaappeal.com/news/17729220-113/several-popping-noises-right-consecutive" TargetMode="External"/><Relationship Id="rId1460" Type="http://schemas.openxmlformats.org/officeDocument/2006/relationships/hyperlink" Target="http://www.adn.com/article/20160222/trooper-shoots-kills-woman-during-standoff-mat-su" TargetMode="External"/><Relationship Id="rId2511" Type="http://schemas.openxmlformats.org/officeDocument/2006/relationships/hyperlink" Target="http://www.wcsh6.com/news/local/windham/deputies-shoot-and-kill-man-in-naples-after-exchange-of-gunfire/356211728" TargetMode="External"/><Relationship Id="rId5667" Type="http://schemas.openxmlformats.org/officeDocument/2006/relationships/hyperlink" Target="https://www.freep.com/story/news/local/michigan/macomb/2018/11/05/man-identified-st-clair-shores-shooting-dog/1890421002/" TargetMode="External"/><Relationship Id="rId1113" Type="http://schemas.openxmlformats.org/officeDocument/2006/relationships/hyperlink" Target="http://www.19actionnews.com/story/28380324/one-dead-after-officer-involved-shooting-in-cleveland" TargetMode="External"/><Relationship Id="rId4269" Type="http://schemas.openxmlformats.org/officeDocument/2006/relationships/hyperlink" Target="http://www.ktuu.com/content/news/466394523.html" TargetMode="External"/><Relationship Id="rId4683" Type="http://schemas.openxmlformats.org/officeDocument/2006/relationships/hyperlink" Target="http://www.fatalencounters.org/wp-content/uploads/2018/03/Michael-Leroy-McGinnis.jpg" TargetMode="External"/><Relationship Id="rId5734" Type="http://schemas.openxmlformats.org/officeDocument/2006/relationships/hyperlink" Target="http://www.waff.com/2018/11/21/officer-shot-suspect-another-person-dead-talladega-walmart/" TargetMode="External"/><Relationship Id="rId3285" Type="http://schemas.openxmlformats.org/officeDocument/2006/relationships/hyperlink" Target="https://www.adn.com/alaska-news/crime-courts/2017/03/26/troopers-shoot-kill-wasilla-man-who-fatally-wounded-k-9/" TargetMode="External"/><Relationship Id="rId4336" Type="http://schemas.openxmlformats.org/officeDocument/2006/relationships/hyperlink" Target="http://www.thenewstribune.com/news/local/crime/article193488139.html" TargetMode="External"/><Relationship Id="rId4750" Type="http://schemas.openxmlformats.org/officeDocument/2006/relationships/hyperlink" Target="https://www.southbendtribune.com/news/publicsafety/person-wounded-in-officer-involved-shooting-dies/article_9f6188d8-38f8-11e8-9f42-db0bfa252fb0.html" TargetMode="External"/><Relationship Id="rId5801" Type="http://schemas.openxmlformats.org/officeDocument/2006/relationships/hyperlink" Target="https://www.turnto23.com/news/local-news/man-identified-in-officer-involved-shooting-in-arvin" TargetMode="External"/><Relationship Id="rId3352" Type="http://schemas.openxmlformats.org/officeDocument/2006/relationships/hyperlink" Target="http://www.ktnv.com/news/crime/man-shot-killed-by-mohave-county-sheriffs-detectives" TargetMode="External"/><Relationship Id="rId4403" Type="http://schemas.openxmlformats.org/officeDocument/2006/relationships/hyperlink" Target="http://www.wesh.com/article/brevard-county-investigation-officer-involved-shooting/15836210" TargetMode="External"/><Relationship Id="rId273" Type="http://schemas.openxmlformats.org/officeDocument/2006/relationships/hyperlink" Target="http://fox2now.com/2015/04/14/man-identified-in-alton-officer-involved-shooting/" TargetMode="External"/><Relationship Id="rId3005" Type="http://schemas.openxmlformats.org/officeDocument/2006/relationships/hyperlink" Target="http://www.greensboro.com/news/suspect-who-shot-greensboro-police-officer-during-traffic-stop-dies/article_243c5e7a-435b-5309-97d4-3d40da2860f4.html" TargetMode="External"/><Relationship Id="rId340" Type="http://schemas.openxmlformats.org/officeDocument/2006/relationships/hyperlink" Target="http://www.sacbee.com/news/local/crime/article4774815.html" TargetMode="External"/><Relationship Id="rId2021" Type="http://schemas.openxmlformats.org/officeDocument/2006/relationships/hyperlink" Target="http://www.freep.com/story/news/local/michigan/2016/07/11/reports-shots-fired-berrien-county-courthouse-st-joseph/86953034/" TargetMode="External"/><Relationship Id="rId5177" Type="http://schemas.openxmlformats.org/officeDocument/2006/relationships/hyperlink" Target="https://www.fatalencounters.org/wp-content/uploads/2018/07/WilliamMcCollum.jpg" TargetMode="External"/><Relationship Id="rId4193" Type="http://schemas.openxmlformats.org/officeDocument/2006/relationships/hyperlink" Target="http://www.fatalencounters.org/wp-content/uploads/2013/10/Frederick-Douglas-Wilburn-Jr..jpg" TargetMode="External"/><Relationship Id="rId5591" Type="http://schemas.openxmlformats.org/officeDocument/2006/relationships/hyperlink" Target="https://www.ksat.com/news/sapd-investigating-whether-man-shot-by-officer-reached-for-his-own-weapon" TargetMode="External"/><Relationship Id="rId1787" Type="http://schemas.openxmlformats.org/officeDocument/2006/relationships/hyperlink" Target="http://www.reviewjournal.com/crime/homicides/chaotic-episode-leads-fatal-beating-officer-involved-shooting-north-las-vegas-casino" TargetMode="External"/><Relationship Id="rId2838" Type="http://schemas.openxmlformats.org/officeDocument/2006/relationships/hyperlink" Target="http://www.wsbtv.com/news/local/cobb-county/police-on-scene-of-bank-robbery-in-cobb-county/552567856" TargetMode="External"/><Relationship Id="rId5244" Type="http://schemas.openxmlformats.org/officeDocument/2006/relationships/hyperlink" Target="http://abc11.com/pedestrian-killed-in-crash-involving-fayetteville-police-car-idd/3820448/" TargetMode="External"/><Relationship Id="rId79" Type="http://schemas.openxmlformats.org/officeDocument/2006/relationships/hyperlink" Target="http://www.loscerritosnews.net/2015/07/12/hundreds-protest-johnny-ray-andersons-shooting-death-in-hawaiian-gardens/" TargetMode="External"/><Relationship Id="rId1854" Type="http://schemas.openxmlformats.org/officeDocument/2006/relationships/hyperlink" Target="http://www.news-press.com/story/news/crime/2016/06/05/cape-coral-police-investigate-shooting/85459222/" TargetMode="External"/><Relationship Id="rId2905" Type="http://schemas.openxmlformats.org/officeDocument/2006/relationships/hyperlink" Target="http://woodtv.com/2017/05/03/grand-rapids-police-respond-to-officer-involved-shooting/" TargetMode="External"/><Relationship Id="rId4260" Type="http://schemas.openxmlformats.org/officeDocument/2006/relationships/hyperlink" Target="http://valleycentral.com/news/local/officer-involved-shooting-victim-identified" TargetMode="External"/><Relationship Id="rId5311" Type="http://schemas.openxmlformats.org/officeDocument/2006/relationships/hyperlink" Target="https://www.wsbtv.com/news/local/atlanta/gbi-investigating-officer-involved-shooting-at-rail-yard/807427645" TargetMode="External"/><Relationship Id="rId1507" Type="http://schemas.openxmlformats.org/officeDocument/2006/relationships/hyperlink" Target="http://www.wsfa.com/story/31311999/montgomery-man-killed-in-officer-involved-shooting" TargetMode="External"/><Relationship Id="rId1921" Type="http://schemas.openxmlformats.org/officeDocument/2006/relationships/hyperlink" Target="http://www.fatalencounters.org/wp-content/uploads/2013/10/Pedro-Cruz-Amado.jpg" TargetMode="External"/><Relationship Id="rId3679" Type="http://schemas.openxmlformats.org/officeDocument/2006/relationships/hyperlink" Target="http://www.ktuu.com/content/news/Man-dies-after-shooting-in-Fairbanks-involving-law-enforcement-424487033.html" TargetMode="External"/><Relationship Id="rId1297" Type="http://schemas.openxmlformats.org/officeDocument/2006/relationships/hyperlink" Target="http://image.al.com/home/bama-media/width380/img/news_huntsville_impact/photo/19593154-large.jpg" TargetMode="External"/><Relationship Id="rId2695" Type="http://schemas.openxmlformats.org/officeDocument/2006/relationships/hyperlink" Target="http://www.fatalencounters.org/wp-content/uploads/2013/10/James-Craig-Simpson.jpg" TargetMode="External"/><Relationship Id="rId3746" Type="http://schemas.openxmlformats.org/officeDocument/2006/relationships/hyperlink" Target="http://www.fatalencounters.org/wp-content/uploads/2013/10/Robert-Lee-Clark-Jr.jpeg" TargetMode="External"/><Relationship Id="rId667" Type="http://schemas.openxmlformats.org/officeDocument/2006/relationships/hyperlink" Target="http://www.killedbypolice.net/victims/151066.jpg" TargetMode="External"/><Relationship Id="rId2348" Type="http://schemas.openxmlformats.org/officeDocument/2006/relationships/hyperlink" Target="http://www.miamiherald.com/news/local/community/miami-dade/article108752377.html" TargetMode="External"/><Relationship Id="rId2762" Type="http://schemas.openxmlformats.org/officeDocument/2006/relationships/hyperlink" Target="http://www.ktre.com/story/32326310/report-details-crash-that-resulted-in-van-zandt-co-deputys-manslaughter-charge" TargetMode="External"/><Relationship Id="rId3813" Type="http://schemas.openxmlformats.org/officeDocument/2006/relationships/hyperlink" Target="http://www.wjhg.com/content/news/416191873.html" TargetMode="External"/><Relationship Id="rId734" Type="http://schemas.openxmlformats.org/officeDocument/2006/relationships/hyperlink" Target="http://sanfrancisco.cbslocal.com/2015/11/11/reports-of-gunman-on-construction-site-near-san-francisco-hospital/" TargetMode="External"/><Relationship Id="rId1364" Type="http://schemas.openxmlformats.org/officeDocument/2006/relationships/hyperlink" Target="http://www.ktuu.com/news/news/anchorage-police-respond-to-officerinvolved-shooting-at-32nd-ave-home/37407228" TargetMode="External"/><Relationship Id="rId2415" Type="http://schemas.openxmlformats.org/officeDocument/2006/relationships/hyperlink" Target="http://www.fatalencounters.org/wp-content/uploads/2013/10/Abraham-Ortiz.jpg" TargetMode="External"/><Relationship Id="rId70" Type="http://schemas.openxmlformats.org/officeDocument/2006/relationships/hyperlink" Target="http://www.wlky.com/news/man-dies-after-being-shot-by-elizabethtown-police/34052212" TargetMode="External"/><Relationship Id="rId801" Type="http://schemas.openxmlformats.org/officeDocument/2006/relationships/hyperlink" Target="http://www.gannett-cdn.com/-mm-/ba9b0cd1ff1977f0469200d5bdba66aed4208811/c=0-37-720-578&amp;r=x404&amp;c=534x401/local/-/media/2015/08/27/Nashville/Nashville/635762774997799576-SteveDoddBDay.JPG" TargetMode="External"/><Relationship Id="rId1017" Type="http://schemas.openxmlformats.org/officeDocument/2006/relationships/hyperlink" Target="http://chicago.suntimes.com/crime/7/71/759984/chicago-police-involved-grand-crossing-shooting" TargetMode="External"/><Relationship Id="rId1431" Type="http://schemas.openxmlformats.org/officeDocument/2006/relationships/hyperlink" Target="http://news10.com/2016/02/11/police-neighbors-still-asking-why-in-colonie-officer-murder-suicide/" TargetMode="External"/><Relationship Id="rId4587" Type="http://schemas.openxmlformats.org/officeDocument/2006/relationships/hyperlink" Target="http://www.wsbtv.com/news/local/gbi-investigates-deputy-involved-shooting-in-carroll-county/711635069" TargetMode="External"/><Relationship Id="rId5638" Type="http://schemas.openxmlformats.org/officeDocument/2006/relationships/hyperlink" Target="https://www.abc15.com/news/region-phoenix-metro/central-phoenix/end-of-pursuit-shuts-down-lanes-of-interstate-17-at-7th-street-dps-says" TargetMode="External"/><Relationship Id="rId3189" Type="http://schemas.openxmlformats.org/officeDocument/2006/relationships/hyperlink" Target="http://wspa.com/2017/04/03/officer-involved-shooting-in-pendleton-sled-responding/" TargetMode="External"/><Relationship Id="rId4654" Type="http://schemas.openxmlformats.org/officeDocument/2006/relationships/hyperlink" Target="https://www.sgvtribune.com/2018/03/18/deputies-shoot-kill-man-in-south-el-monte/" TargetMode="External"/><Relationship Id="rId3256" Type="http://schemas.openxmlformats.org/officeDocument/2006/relationships/hyperlink" Target="http://www.ksbw.com/article/teen-killed-in-salinas-officer-involved-shooting/8611654" TargetMode="External"/><Relationship Id="rId4307" Type="http://schemas.openxmlformats.org/officeDocument/2006/relationships/hyperlink" Target="http://www.joplinglobe.com/news/joplin-man-died-shortly-after-officer-involved-shooting/article_b8cf63b6-f0b0-11e7-8dca-ef922f9a81ed.html" TargetMode="External"/><Relationship Id="rId5705" Type="http://schemas.openxmlformats.org/officeDocument/2006/relationships/hyperlink" Target="https://www.al.com/news/2018/11/man-shot-killed-by-police-in-lowndes-county.html" TargetMode="External"/><Relationship Id="rId177" Type="http://schemas.openxmlformats.org/officeDocument/2006/relationships/hyperlink" Target="http://www.scrippsmedia.com/newschannel5/news/Investigation-Ongoing-At-Scene-Of-Alleged-Shooting-305572891.html" TargetMode="External"/><Relationship Id="rId591" Type="http://schemas.openxmlformats.org/officeDocument/2006/relationships/hyperlink" Target="http://www.nydailynews.com/new-york/brooklyn/crazed-brooklyn-man-shot-cops-bad-mouthed-article-1.1297528" TargetMode="External"/><Relationship Id="rId2272" Type="http://schemas.openxmlformats.org/officeDocument/2006/relationships/hyperlink" Target="http://www.commercialappeal.com/news/crime/suspect-who-tried-to-run-over-deputies-shot-to-death-by-authorites-3c11ff98-c8b4-78f4-e053-0100007f0-392861021.html" TargetMode="External"/><Relationship Id="rId3670" Type="http://schemas.openxmlformats.org/officeDocument/2006/relationships/hyperlink" Target="http://www.fatalencounters.org/wp-content/uploads/2013/10/James-Daniel-Hill.jpg" TargetMode="External"/><Relationship Id="rId4721" Type="http://schemas.openxmlformats.org/officeDocument/2006/relationships/hyperlink" Target="http://www.fatalencounters.org/wp-content/uploads/2018/04/Nicolas-Sedano.jpg" TargetMode="External"/><Relationship Id="rId244" Type="http://schemas.openxmlformats.org/officeDocument/2006/relationships/hyperlink" Target="https://www.victoriaadvocate.com/news/2015/apr/27/parents-of-veteran-fatally-shot-by-police-seek-ans/" TargetMode="External"/><Relationship Id="rId3323" Type="http://schemas.openxmlformats.org/officeDocument/2006/relationships/hyperlink" Target="http://www.dailynews.com/general-news/20170812/west-hollywood-man-found-dead-after-pacific-palisades-standoff-identified" TargetMode="External"/><Relationship Id="rId5495" Type="http://schemas.openxmlformats.org/officeDocument/2006/relationships/hyperlink" Target="https://abc7.com/suspects-in-east-la-gunfight-with-deputies-idd-as-known-gang-members/4296571/" TargetMode="External"/><Relationship Id="rId311" Type="http://schemas.openxmlformats.org/officeDocument/2006/relationships/hyperlink" Target="http://www.killedbypolice.net/victims/150102.jpg" TargetMode="External"/><Relationship Id="rId4097" Type="http://schemas.openxmlformats.org/officeDocument/2006/relationships/hyperlink" Target="http://www.fatalencounters.org/wp-content/uploads/2013/10/Adam-Brogdon.jpg" TargetMode="External"/><Relationship Id="rId5148" Type="http://schemas.openxmlformats.org/officeDocument/2006/relationships/hyperlink" Target="https://chicago.suntimes.com/news/cpd-officers-shoot-person-in-west-garfield-park/" TargetMode="External"/><Relationship Id="rId5562" Type="http://schemas.openxmlformats.org/officeDocument/2006/relationships/hyperlink" Target="https://www.fatalencounters.org/wp-content/uploads/2018/10/Ramirez27.jpg" TargetMode="External"/><Relationship Id="rId1758" Type="http://schemas.openxmlformats.org/officeDocument/2006/relationships/hyperlink" Target="http://nj1015.com/mom-off-duty-newark-cop-was-drunk-when-he-shot-and-killed-my-son/" TargetMode="External"/><Relationship Id="rId2809" Type="http://schemas.openxmlformats.org/officeDocument/2006/relationships/hyperlink" Target="http://wgntv.com/2017/08/08/police-activity-blocks-lanes-on-bishop-ford/" TargetMode="External"/><Relationship Id="rId4164" Type="http://schemas.openxmlformats.org/officeDocument/2006/relationships/hyperlink" Target="http://www.wsbtv.com/news/local/gbi-called-to-investigate-jasper-county-officer-involved-shooting/658419373" TargetMode="External"/><Relationship Id="rId5215" Type="http://schemas.openxmlformats.org/officeDocument/2006/relationships/hyperlink" Target="https://www.wlky.com/article/man-dies-after-being-tased-by-jeffersontown-police-officer/22607247" TargetMode="External"/><Relationship Id="rId3180" Type="http://schemas.openxmlformats.org/officeDocument/2006/relationships/hyperlink" Target="http://www.wtoc.com/story/35204463/two-officers-involved-in-shooting-in-sanders-subdivision-in-hardeeville" TargetMode="External"/><Relationship Id="rId4231" Type="http://schemas.openxmlformats.org/officeDocument/2006/relationships/hyperlink" Target="http://www.killedbypolice.net/victims/171141.jpg" TargetMode="External"/><Relationship Id="rId1825" Type="http://schemas.openxmlformats.org/officeDocument/2006/relationships/hyperlink" Target="http://www.mysanantonio.com/news/local/crime/article/Man-tasered-by-SAPD-officers-while-resisting-7951532.php" TargetMode="External"/><Relationship Id="rId3997" Type="http://schemas.openxmlformats.org/officeDocument/2006/relationships/hyperlink" Target="http://citizensvoice.com/news/fish-and-boat-officer-fatally-shoots-alleged-assailant-1.2259187" TargetMode="External"/><Relationship Id="rId2599" Type="http://schemas.openxmlformats.org/officeDocument/2006/relationships/hyperlink" Target="http://www.fatalencounters.org/wp-content/uploads/2013/10/jimmy-lee-lawson.jpeg" TargetMode="External"/><Relationship Id="rId985" Type="http://schemas.openxmlformats.org/officeDocument/2006/relationships/hyperlink" Target="http://www.mercurynews.com/crime-courts/ci_28894656/san-jose-latest-inmate-jail-death-sparks-internal" TargetMode="External"/><Relationship Id="rId2666" Type="http://schemas.openxmlformats.org/officeDocument/2006/relationships/hyperlink" Target="http://www.fatalencounters.org/wp-content/uploads/2013/10/James-Tylka.png" TargetMode="External"/><Relationship Id="rId3717" Type="http://schemas.openxmlformats.org/officeDocument/2006/relationships/hyperlink" Target="http://wfla.com/2017/05/06/police-man-dead-after-officer-involved-shooting-in-tarpon-springs/" TargetMode="External"/><Relationship Id="rId5072" Type="http://schemas.openxmlformats.org/officeDocument/2006/relationships/hyperlink" Target="https://www.fatalencounters.org/wp-content/uploads/2018/07/Ryan-C.-Angerstien.jpg" TargetMode="External"/><Relationship Id="rId638" Type="http://schemas.openxmlformats.org/officeDocument/2006/relationships/hyperlink" Target="http://www.startribune.com/Security-guard-fatally-shot-in-St.-Cloud-Hospital/333868281/" TargetMode="External"/><Relationship Id="rId1268"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682" Type="http://schemas.openxmlformats.org/officeDocument/2006/relationships/hyperlink" Target="http://www.ksat.com/news/sapd-responds-to-shooting-on-south-side" TargetMode="External"/><Relationship Id="rId2319" Type="http://schemas.openxmlformats.org/officeDocument/2006/relationships/hyperlink" Target="http://www.ocregister.com/articles/officer-731773-shot-killed.html" TargetMode="External"/><Relationship Id="rId2733" Type="http://schemas.openxmlformats.org/officeDocument/2006/relationships/hyperlink" Target="http://www.kentucky.com/news/state/article81594212.html" TargetMode="External"/><Relationship Id="rId5889" Type="http://schemas.openxmlformats.org/officeDocument/2006/relationships/hyperlink" Target="http://www.wtol.com/2018/12/20/man-suspected-killing-grandmother-is-fatally-shot-toledo-police-custody/" TargetMode="External"/><Relationship Id="rId705" Type="http://schemas.openxmlformats.org/officeDocument/2006/relationships/hyperlink" Target="http://www.whio.com/news/news/crime-law/person-shot-during-altercation-with-trooper-in-cel/npYFP/" TargetMode="External"/><Relationship Id="rId1335" Type="http://schemas.openxmlformats.org/officeDocument/2006/relationships/hyperlink" Target="http://kbmt.images.worldnow.com/images/10044845_G.jpg" TargetMode="External"/><Relationship Id="rId2800" Type="http://schemas.openxmlformats.org/officeDocument/2006/relationships/hyperlink" Target="http://www.timesenterprise.com/authorities-investigating-after-drug-squad-agent-shoots-suspect/article_40e33c80-81fa-11e7-9b38-573fc21d6f13.html" TargetMode="External"/><Relationship Id="rId41" Type="http://schemas.openxmlformats.org/officeDocument/2006/relationships/hyperlink" Target="http://www.kake.com/home/headlines/KBI-investigating-officer-involved-shooting-in-northwest-Kansas-316960821.html" TargetMode="External"/><Relationship Id="rId1402" Type="http://schemas.openxmlformats.org/officeDocument/2006/relationships/hyperlink" Target="http://www.thenewstribune.com/news/local/crime/article57246553.html" TargetMode="External"/><Relationship Id="rId4558" Type="http://schemas.openxmlformats.org/officeDocument/2006/relationships/hyperlink" Target="https://www.abc15.com/news/region-southeast-valley/gilbert/gilbert-pd-investigation-underway-after-officers-shoot-suspect" TargetMode="External"/><Relationship Id="rId4972" Type="http://schemas.openxmlformats.org/officeDocument/2006/relationships/hyperlink" Target="https://www.click2houston.com/news/deputy-shoots-suspect-in-stagecoach-authorities-say" TargetMode="External"/><Relationship Id="rId5609" Type="http://schemas.openxmlformats.org/officeDocument/2006/relationships/hyperlink" Target="https://www.local10.com/news/florida/miami-dade/man-killed-in-miami-gardens-police-involved-shooting-identified" TargetMode="External"/><Relationship Id="rId3574" Type="http://schemas.openxmlformats.org/officeDocument/2006/relationships/hyperlink" Target="http://registerguard.com/rg/news/local/35777958-75/story.csp" TargetMode="External"/><Relationship Id="rId4625" Type="http://schemas.openxmlformats.org/officeDocument/2006/relationships/hyperlink" Target="http://www.fatalencounters.org/wp-content/uploads/2018/03/Kenneth-Townley.jpg" TargetMode="External"/><Relationship Id="rId495" Type="http://schemas.openxmlformats.org/officeDocument/2006/relationships/hyperlink" Target="http://www.miamiherald.com/news/local/crime/article2176191.html" TargetMode="External"/><Relationship Id="rId2176" Type="http://schemas.openxmlformats.org/officeDocument/2006/relationships/hyperlink" Target="http://www.fatalencounters.org/wp-content/uploads/2013/10/Trenton-Lohman.jpg" TargetMode="External"/><Relationship Id="rId2590" Type="http://schemas.openxmlformats.org/officeDocument/2006/relationships/hyperlink" Target="http://www.cbs46.com/story/34040709/police-man-shot-by-officer-after-refusing-to-drop-weapon" TargetMode="External"/><Relationship Id="rId3227" Type="http://schemas.openxmlformats.org/officeDocument/2006/relationships/hyperlink" Target="http://www.latimes.com/local/lanow/la-me-ln-santa-monica-ois-20170206-story.html" TargetMode="External"/><Relationship Id="rId3641" Type="http://schemas.openxmlformats.org/officeDocument/2006/relationships/hyperlink" Target="http://www.ksdk.com/news/crime/breaking-overnight-jerseyville-il-officer-shot-by-robbery-suspect/448231600" TargetMode="External"/><Relationship Id="rId148" Type="http://schemas.openxmlformats.org/officeDocument/2006/relationships/hyperlink" Target="http://www.killedbypolice.net/victims/150496.jpg" TargetMode="External"/><Relationship Id="rId562" Type="http://schemas.openxmlformats.org/officeDocument/2006/relationships/hyperlink" Target="http://abc13.com/archive/9270067/" TargetMode="External"/><Relationship Id="rId1192" Type="http://schemas.openxmlformats.org/officeDocument/2006/relationships/hyperlink" Target="https://mgtvwnct.files.wordpress.com/2015/08/tsombe-clark.jpg" TargetMode="External"/><Relationship Id="rId2243" Type="http://schemas.openxmlformats.org/officeDocument/2006/relationships/hyperlink" Target="http://www.stltoday.com/news/local/metro/one-person-is-shot-by-st-louis-police-officer/article_f0582caa-de7f-5a9e-b715-478ac9a61ca2.html" TargetMode="External"/><Relationship Id="rId5399" Type="http://schemas.openxmlformats.org/officeDocument/2006/relationships/hyperlink" Target="https://www.redding.com/story/news/2018/08/27/officer-involved-shooting-reported-off-east-cypress-avenue-redding/1110245002/" TargetMode="External"/><Relationship Id="rId215" Type="http://schemas.openxmlformats.org/officeDocument/2006/relationships/hyperlink" Target="http://www.wral.com/man-dies-while-in-police-custody-in-enfield/14637653/" TargetMode="External"/><Relationship Id="rId2310" Type="http://schemas.openxmlformats.org/officeDocument/2006/relationships/hyperlink" Target="http://q13fox.com/2016/10/08/21-year-old-dead-after-officer-involved-shooting-in-federal-way/" TargetMode="External"/><Relationship Id="rId5466" Type="http://schemas.openxmlformats.org/officeDocument/2006/relationships/hyperlink" Target="https://www.coloradoan.com/story/news/2018/09/19/fourth-victim-identified-laredo-border-patrol-serial-killings/1358150002/" TargetMode="External"/><Relationship Id="rId4068" Type="http://schemas.openxmlformats.org/officeDocument/2006/relationships/hyperlink" Target="http://www.salisburypost.com/2017/11/09/suspect-shot-dead-after-bank-robbery/" TargetMode="External"/><Relationship Id="rId4482" Type="http://schemas.openxmlformats.org/officeDocument/2006/relationships/hyperlink" Target="http://www.fatalencounters.org/wp-content/uploads/2018/02/Hugo-Steven-Selva.png" TargetMode="External"/><Relationship Id="rId5119" Type="http://schemas.openxmlformats.org/officeDocument/2006/relationships/hyperlink" Target="https://www.thv11.com/article/news/local/russellville/man-shot-by-police-after-firing-at-bail-bondsmen-barricading-self-in-home-near-arkansas-tech/91-569092184" TargetMode="External"/><Relationship Id="rId5880" Type="http://schemas.openxmlformats.org/officeDocument/2006/relationships/hyperlink" Target="https://www.fatalencounters.org/wp-content/uploads/2018/12/Keith-A.-Hawley.jpg" TargetMode="External"/><Relationship Id="rId3084" Type="http://schemas.openxmlformats.org/officeDocument/2006/relationships/hyperlink" Target="http://www.fresnobee.com/news/local/crime/article168308377.html" TargetMode="External"/><Relationship Id="rId4135" Type="http://schemas.openxmlformats.org/officeDocument/2006/relationships/hyperlink" Target="http://www.ky3.com/content/news/Man-died-after-officer-involved-shooting--459675453.html" TargetMode="External"/><Relationship Id="rId5533" Type="http://schemas.openxmlformats.org/officeDocument/2006/relationships/hyperlink" Target="https://www.kivitv.com/news/nampa-man-dies-in-officer-involved-shooting" TargetMode="External"/><Relationship Id="rId1729" Type="http://schemas.openxmlformats.org/officeDocument/2006/relationships/hyperlink" Target="http://wtov9.com/news/local/police-release-name-of-man-killed-in-weirton-shooting" TargetMode="External"/><Relationship Id="rId5600" Type="http://schemas.openxmlformats.org/officeDocument/2006/relationships/hyperlink" Target="https://www.fatalencounters.org/wp-content/uploads/2018/10/JacobServais.jpg" TargetMode="External"/><Relationship Id="rId3151" Type="http://schemas.openxmlformats.org/officeDocument/2006/relationships/hyperlink" Target="http://www.latimes.com/local/lanow/la-me-ln-wilmington-police-shooting-20170607-story.html" TargetMode="External"/><Relationship Id="rId4202" Type="http://schemas.openxmlformats.org/officeDocument/2006/relationships/hyperlink" Target="http://www.redding.com/story/news/local/2017/12/08/officer-involved-shooting-reported/934273001/" TargetMode="External"/><Relationship Id="rId3968" Type="http://schemas.openxmlformats.org/officeDocument/2006/relationships/hyperlink" Target="http://www.fatalencounters.org/wp-content/uploads/2013/10/Matthew-Alan-Whitley.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fresnobee.com/news/local/crime/article34390473.html" TargetMode="External"/><Relationship Id="rId5390" Type="http://schemas.openxmlformats.org/officeDocument/2006/relationships/hyperlink" Target="https://www.reviewjournal.com/crime/shootings/man-shot-killed-during-standoff-with-las-vegas-police/" TargetMode="External"/><Relationship Id="rId1586" Type="http://schemas.openxmlformats.org/officeDocument/2006/relationships/hyperlink" Target="http://www.wcvb.com/news/knifewielding-man-killed-in-officerinvolved-shooting-identified/39171770" TargetMode="External"/><Relationship Id="rId2984" Type="http://schemas.openxmlformats.org/officeDocument/2006/relationships/hyperlink" Target="http://www.fatalencounters.org/wp-content/uploads/2013/10/Medger-Blake.jpg" TargetMode="External"/><Relationship Id="rId5043" Type="http://schemas.openxmlformats.org/officeDocument/2006/relationships/hyperlink" Target="https://www.fatalencounters.org/wp-content/uploads/2018/06/DillanEzell.jpg" TargetMode="External"/><Relationship Id="rId609" Type="http://schemas.openxmlformats.org/officeDocument/2006/relationships/hyperlink" Target="http://www.tricitytribuneusa.com/wp-content/uploads/Chavez_Mug0642-300x300.jpg" TargetMode="External"/><Relationship Id="rId956" Type="http://schemas.openxmlformats.org/officeDocument/2006/relationships/hyperlink" Target="http://www.reviewjournal.com/news/las-vegas/metro-woman-killed-after-firing-officers-stolen-car" TargetMode="External"/><Relationship Id="rId1239" Type="http://schemas.openxmlformats.org/officeDocument/2006/relationships/hyperlink" Target="http://fox59.com/2015/09/10/officer-shot-in-hand-on-northwest-side/" TargetMode="External"/><Relationship Id="rId2637" Type="http://schemas.openxmlformats.org/officeDocument/2006/relationships/hyperlink" Target="http://www.wsbt.com/news/local/police-benton-charter-twp-officer-strikes-kills-pedestrian/35391048" TargetMode="External"/><Relationship Id="rId5110" Type="http://schemas.openxmlformats.org/officeDocument/2006/relationships/hyperlink" Target="http://www.wtva.com/content/news/Man-dies-following-officer-involved-shooting-in-Grenada-County--486701871.html" TargetMode="External"/><Relationship Id="rId1653" Type="http://schemas.openxmlformats.org/officeDocument/2006/relationships/hyperlink" Target="http://www.chron.com/houston/article/Deputy-shoots-kills-gun-wielding-man-in-Splendora-7210583.php" TargetMode="External"/><Relationship Id="rId2704" Type="http://schemas.openxmlformats.org/officeDocument/2006/relationships/hyperlink" Target="http://www.dailycamera.com/boulder-county-news/ci_30375073/adrian-joseph-shaffer-dies-us-287-gunfight" TargetMode="External"/><Relationship Id="rId1306" Type="http://schemas.openxmlformats.org/officeDocument/2006/relationships/hyperlink" Target="http://thetimes-tribune.com/polopoly_fs/1.2003067.1454528509!/fileImage/httpImage/image.jpg_gen/derivatives/landscape_240/image.jpg" TargetMode="External"/><Relationship Id="rId1720" Type="http://schemas.openxmlformats.org/officeDocument/2006/relationships/hyperlink" Target="http://myvalleynews.com/local/temecula-officer-involved-shooting-leaves-one-man-dead/" TargetMode="External"/><Relationship Id="rId4876" Type="http://schemas.openxmlformats.org/officeDocument/2006/relationships/hyperlink" Target="https://www.visaliatimesdelta.com/story/news/2018/05/03/breaking-law-enforcement-investigate-tulare-county-officer-involved-shooting/579487002/" TargetMode="External"/><Relationship Id="rId5927" Type="http://schemas.openxmlformats.org/officeDocument/2006/relationships/hyperlink" Target="https://www.northcentralpa.com/news/one-dead-after-standoff-in-waterville/article_a002b6be-0d45-11e9-a0a8-07ec099847e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wtol.com/story/36287645/person-shot-in-west-toledo" TargetMode="External"/><Relationship Id="rId3892" Type="http://schemas.openxmlformats.org/officeDocument/2006/relationships/hyperlink" Target="http://www.fatalencounters.org/wp-content/uploads/2013/10/Richard-Latimer.png" TargetMode="External"/><Relationship Id="rId4529" Type="http://schemas.openxmlformats.org/officeDocument/2006/relationships/hyperlink" Target="http://www.fatalencounters.org/wp-content/uploads/2018/03/Ernestmontelongo.png" TargetMode="External"/><Relationship Id="rId4943" Type="http://schemas.openxmlformats.org/officeDocument/2006/relationships/hyperlink" Target="https://www.lmtonline.com/local/crime/article/Man-killed-in-officer-related-shooting-in-south-12925652.php" TargetMode="External"/><Relationship Id="rId399" Type="http://schemas.openxmlformats.org/officeDocument/2006/relationships/hyperlink" Target="http://www.washingtonpost.com/local/man-shot-and-killed-by-officers-trying-to-serve-a-warrant-in-southeast-dc/2014/10/05/b755dfea-4c9b-11e4-aa5e-7153e466a02d_story.html" TargetMode="External"/><Relationship Id="rId2494" Type="http://schemas.openxmlformats.org/officeDocument/2006/relationships/hyperlink" Target="http://abc13.com/news/multiple-people-hurt-at-raising-canes-in-the-woodlands/1621556/" TargetMode="External"/><Relationship Id="rId3545" Type="http://schemas.openxmlformats.org/officeDocument/2006/relationships/hyperlink" Target="http://komonews.com/news/local/police-shoot-kill-screaming-man-with-knife-in-wenatchee" TargetMode="External"/><Relationship Id="rId466" Type="http://schemas.openxmlformats.org/officeDocument/2006/relationships/hyperlink" Target="http://6abc.com/news/officer-released-from-hospital-suspect-dead-in-chester/89060/" TargetMode="External"/><Relationship Id="rId880" Type="http://schemas.openxmlformats.org/officeDocument/2006/relationships/hyperlink" Target="http://www.denverpost.com/news/ci_28818708/robbery-suspect-shot-friday-by-broomfield-pd-died" TargetMode="External"/><Relationship Id="rId1096" Type="http://schemas.openxmlformats.org/officeDocument/2006/relationships/hyperlink" Target="http://www.wyff4.com/news/police-find-man-stabbing-wife-shoot-kill-him/32384112" TargetMode="External"/><Relationship Id="rId2147" Type="http://schemas.openxmlformats.org/officeDocument/2006/relationships/hyperlink" Target="http://www.fatalencounters.org/wp-content/uploads/2013/10/Mistie.jpg" TargetMode="External"/><Relationship Id="rId2561" Type="http://schemas.openxmlformats.org/officeDocument/2006/relationships/hyperlink" Target="http://www.fatalencounters.org/wp-content/uploads/2013/10/Steven-Garrett-Ward.jpg" TargetMode="External"/><Relationship Id="rId119" Type="http://schemas.openxmlformats.org/officeDocument/2006/relationships/hyperlink" Target="http://www.greeleytribune.com/news/16932384-113/weld-district-attorney-releases-names-of-man-woman" TargetMode="External"/><Relationship Id="rId533" Type="http://schemas.openxmlformats.org/officeDocument/2006/relationships/hyperlink" Target="http://thumbs.mugshots.com/gallery/images/8d/63/Kevin-Dejon-Grissett-mugshot-24130338.400x800.jpg" TargetMode="External"/><Relationship Id="rId1163" Type="http://schemas.openxmlformats.org/officeDocument/2006/relationships/hyperlink" Target="http://www.foxcarolina.com/story/30476491/spartanburg-methodist-college-burglary-suspect-talks-to-fox-carolina" TargetMode="External"/><Relationship Id="rId2214" Type="http://schemas.openxmlformats.org/officeDocument/2006/relationships/hyperlink" Target="http://www.fatalencounters.org/wp-content/uploads/2013/10/Terry-Salazar.jpg" TargetMode="External"/><Relationship Id="rId3612" Type="http://schemas.openxmlformats.org/officeDocument/2006/relationships/hyperlink" Target="http://www.bnd.com/news/local/article159588114.html" TargetMode="External"/><Relationship Id="rId5784" Type="http://schemas.openxmlformats.org/officeDocument/2006/relationships/hyperlink" Target="https://www.sltrib.com/news/2018/12/02/man-killed-shootout-with/" TargetMode="External"/><Relationship Id="rId600" Type="http://schemas.openxmlformats.org/officeDocument/2006/relationships/hyperlink" Target="http://www.phillyburbs.com/news/crime/da-warminster-officer-accidentally-shot-year-old-during-standoff/article_2e02c0de-13d0-54ef-88d7-e00c66713ba5.html" TargetMode="External"/><Relationship Id="rId1230" Type="http://schemas.openxmlformats.org/officeDocument/2006/relationships/hyperlink" Target="http://articles.philly.com/2015-08-27/news/65891377_1_county-courthouse-smith-deputy-sheriff-shot" TargetMode="External"/><Relationship Id="rId4386" Type="http://schemas.openxmlformats.org/officeDocument/2006/relationships/hyperlink" Target="http://wreg.com/2018/01/17/county-official-deputy-shoots-suspect-in-north-memphis/" TargetMode="External"/><Relationship Id="rId5437" Type="http://schemas.openxmlformats.org/officeDocument/2006/relationships/hyperlink" Target="https://www.fatalencounters.org/wp-content/uploads/2018/09/DaShawn-Cole..jpg" TargetMode="External"/><Relationship Id="rId5851" Type="http://schemas.openxmlformats.org/officeDocument/2006/relationships/hyperlink" Target="https://wreg.com/2018/12/14/man-killed-by-memphis-police-after-pointing-gun-at-drivers-identified/" TargetMode="External"/><Relationship Id="rId4039" Type="http://schemas.openxmlformats.org/officeDocument/2006/relationships/hyperlink" Target="http://abc3340.com/news/local/police-ohatchee-law-enforcement-agency-officer-involved-in-shooting" TargetMode="External"/><Relationship Id="rId4453" Type="http://schemas.openxmlformats.org/officeDocument/2006/relationships/hyperlink" Target="http://www.fatalencounters.org/wp-content/uploads/2018/02/William-Young.jpg" TargetMode="External"/><Relationship Id="rId5504" Type="http://schemas.openxmlformats.org/officeDocument/2006/relationships/hyperlink" Target="https://q13fox.com/2018/09/23/man-shot-killed-by-police-outside-oak-harbor-walmart/" TargetMode="External"/><Relationship Id="rId3055" Type="http://schemas.openxmlformats.org/officeDocument/2006/relationships/hyperlink" Target="http://www.12news.com/news/local/valley/assault-suspect-dies-in-phoenix-police-custody-after-fight-with-officers/382135005" TargetMode="External"/><Relationship Id="rId4106" Type="http://schemas.openxmlformats.org/officeDocument/2006/relationships/hyperlink" Target="http://www.stargazette.com/story/news/2017/11/16/subject-elmira-police-standoff-dead/870362001/" TargetMode="External"/><Relationship Id="rId4520" Type="http://schemas.openxmlformats.org/officeDocument/2006/relationships/hyperlink" Target="http://www.fatalencounters.org/wp-content/uploads/2018/02/Odrey-Paul-Reed.jpg" TargetMode="External"/><Relationship Id="rId390" Type="http://schemas.openxmlformats.org/officeDocument/2006/relationships/hyperlink" Target="http://www.fayobserver.com/news/local/man-shot-killed-when-cumberland-county-deputies-try-to-serve/article_f253b5ae-7298-5362-8caf-84520ea48f26.html" TargetMode="External"/><Relationship Id="rId2071" Type="http://schemas.openxmlformats.org/officeDocument/2006/relationships/hyperlink" Target="http://www.fatalencounters.org/wp-content/uploads/2013/10/Dalvin-Hollins.png" TargetMode="External"/><Relationship Id="rId3122" Type="http://schemas.openxmlformats.org/officeDocument/2006/relationships/hyperlink" Target="http://www.fatalencounters.org/wp-content/uploads/2013/10/Jose-Guillermo-Flores-Colon.png" TargetMode="External"/><Relationship Id="rId5294" Type="http://schemas.openxmlformats.org/officeDocument/2006/relationships/hyperlink" Target="http://www.wesh.com/article/deputy-involved-shooting-reported-in-seville-officials-say/22641967" TargetMode="External"/><Relationship Id="rId110" Type="http://schemas.openxmlformats.org/officeDocument/2006/relationships/hyperlink" Target="http://bloximages.newyork1.vip.townnews.com/journalnow.com/content/tncms/assets/v3/editorial/4/1f/41fb4001-cb7b-5850-8587-b8e9677b73a9/558828f92bfd8.image.jpg" TargetMode="External"/><Relationship Id="rId2888" Type="http://schemas.openxmlformats.org/officeDocument/2006/relationships/hyperlink" Target="http://wjhl.com/2017/05/15/suspect-shot-and-killed-after-police-pursuit-in-carter-county-and-johnson-city/" TargetMode="External"/><Relationship Id="rId3939" Type="http://schemas.openxmlformats.org/officeDocument/2006/relationships/hyperlink" Target="http://wset.com/news/local/man-shot-by-giles-county-deputy-dies-from-his-injuries" TargetMode="External"/><Relationship Id="rId2955" Type="http://schemas.openxmlformats.org/officeDocument/2006/relationships/hyperlink" Target="http://www.fatalencounters.org/wp-content/uploads/2013/10/Rodney-James-Hess.png" TargetMode="External"/><Relationship Id="rId5361" Type="http://schemas.openxmlformats.org/officeDocument/2006/relationships/hyperlink" Target="https://www.modbee.com/news/local/crime/article216983690.html" TargetMode="External"/><Relationship Id="rId927" Type="http://schemas.openxmlformats.org/officeDocument/2006/relationships/hyperlink" Target="http://www.kltv.com/story/30089332/identity-of-man-killed-in-altercation-with-dps-trooper-released" TargetMode="External"/><Relationship Id="rId1557" Type="http://schemas.openxmlformats.org/officeDocument/2006/relationships/hyperlink" Target="http://bloximages.newyork1.vip.townnews.com/roanoke.com/content/tncms/assets/v3/editorial/f/26/f265d719-9e9e-50e4-8c90-3f9be0bdbc52/56d4f207b5d7e.image.jpg?resize=300%2C200" TargetMode="External"/><Relationship Id="rId1971" Type="http://schemas.openxmlformats.org/officeDocument/2006/relationships/hyperlink" Target="http://www.douglas-budget.com/news/article_1d12d29e-3f0b-11e6-b619-9f6e6f4f858c.html" TargetMode="External"/><Relationship Id="rId2608" Type="http://schemas.openxmlformats.org/officeDocument/2006/relationships/hyperlink" Target="http://www.wcnc.com/news/investigations/sbi-investigating-officer-involved-shooting-in-caldwell-county/372984415" TargetMode="External"/><Relationship Id="rId5014" Type="http://schemas.openxmlformats.org/officeDocument/2006/relationships/hyperlink" Target="https://www.10tv.com/article/man-killed-deputies-delaware-county-identified" TargetMode="External"/><Relationship Id="rId1624" Type="http://schemas.openxmlformats.org/officeDocument/2006/relationships/hyperlink" Target="http://www.masslive.com/news/index.ssf/2016/04/peter_doherty_shot_by_west_spr.html" TargetMode="External"/><Relationship Id="rId4030" Type="http://schemas.openxmlformats.org/officeDocument/2006/relationships/hyperlink" Target="http://www.fatalencounters.org/wp-content/uploads/2013/10/Wallace-Jory.jpg" TargetMode="External"/><Relationship Id="rId3796" Type="http://schemas.openxmlformats.org/officeDocument/2006/relationships/hyperlink" Target="http://www.fatalencounters.org/wp-content/uploads/2013/10/Clifton-Knickmeyer.jpg" TargetMode="External"/><Relationship Id="rId2398" Type="http://schemas.openxmlformats.org/officeDocument/2006/relationships/hyperlink" Target="http://sfvmedia.com/sfv/man-fatally-shot-police-stabbing-estranged-wife-chatsworth-courthouse-identified/" TargetMode="External"/><Relationship Id="rId3449" Type="http://schemas.openxmlformats.org/officeDocument/2006/relationships/hyperlink" Target="http://www.courier-journal.com/story/news/crime/2017/03/06/police-chase-ends-near-churchill-downs-deadly-crash/98796570/" TargetMode="External"/><Relationship Id="rId4847" Type="http://schemas.openxmlformats.org/officeDocument/2006/relationships/hyperlink" Target="http://www.fatalencounters.org/wp-content/uploads/2018/05/Charles-Boeh.png" TargetMode="External"/><Relationship Id="rId3863" Type="http://schemas.openxmlformats.org/officeDocument/2006/relationships/hyperlink" Target="http://www.tulsaworld.com/homepagelatest/update-man-dies-after-being-shot-by-police-in-southeast/article_26955af6-976a-58a7-a9dd-6dcab3c3e00c.html" TargetMode="External"/><Relationship Id="rId4914" Type="http://schemas.openxmlformats.org/officeDocument/2006/relationships/hyperlink" Target="https://newsok.com/article/5594611/names-of-troopers-released-in-friday-shootout" TargetMode="External"/><Relationship Id="rId784" Type="http://schemas.openxmlformats.org/officeDocument/2006/relationships/hyperlink" Target="http://funds.gfmcdn.com/5696790_1439869229.992.jpg" TargetMode="External"/><Relationship Id="rId1067" Type="http://schemas.openxmlformats.org/officeDocument/2006/relationships/hyperlink" Target="http://www.wsvn.com/story/29128211/man-dead-after-barricading-himself-inside-fort-lauderdale-home" TargetMode="External"/><Relationship Id="rId2465" Type="http://schemas.openxmlformats.org/officeDocument/2006/relationships/hyperlink" Target="http://www.fatalencounters.org/wp-content/uploads/2013/10/Gabriel-Parker.jpg" TargetMode="External"/><Relationship Id="rId3516" Type="http://schemas.openxmlformats.org/officeDocument/2006/relationships/hyperlink" Target="http://www.denverpost.com/2017/08/15/colorado-springs-shoplifter-shooting/" TargetMode="External"/><Relationship Id="rId3930" Type="http://schemas.openxmlformats.org/officeDocument/2006/relationships/hyperlink" Target="http://www.arkansasonline.com/news/2017/jan/19/pedestrian-dies-after-being-struck-little-rock-pol/" TargetMode="External"/><Relationship Id="rId437" Type="http://schemas.openxmlformats.org/officeDocument/2006/relationships/hyperlink" Target="http://www.8newsnow.com/story/26137424/breaking-news-police-investigate-officer-involved-shooting" TargetMode="External"/><Relationship Id="rId851" Type="http://schemas.openxmlformats.org/officeDocument/2006/relationships/hyperlink" Target="http://www.nbcsandiego.com/news/local/Robert-Hober-Eric-Oberndorfer-Fatal-Officer-Involved-Shooting-IDd-323528221.html" TargetMode="External"/><Relationship Id="rId1481" Type="http://schemas.openxmlformats.org/officeDocument/2006/relationships/hyperlink" Target="http://www.valdostadailytimes.com/news/national_international/man-killed-by-deputies-after-he-fired-a-gun/article_01a3ae1f-5b0a-50f4-bab7-07e101267c3e.html" TargetMode="External"/><Relationship Id="rId2118" Type="http://schemas.openxmlformats.org/officeDocument/2006/relationships/hyperlink" Target="http://wfla.com/2016/08/05/us-41-closed-for-pasco-sheriffs-office-investigation/" TargetMode="External"/><Relationship Id="rId2532" Type="http://schemas.openxmlformats.org/officeDocument/2006/relationships/hyperlink" Target="http://www.fatalencounters.org/wp-content/uploads/2013/10/Quinton-Phillips.jpg" TargetMode="External"/><Relationship Id="rId5688" Type="http://schemas.openxmlformats.org/officeDocument/2006/relationships/hyperlink" Target="https://www.fox13memphis.com/top-stories/mbi-person-dead-after-officer-involved-shooting-in-mississippi/870903644" TargetMode="External"/><Relationship Id="rId504" Type="http://schemas.openxmlformats.org/officeDocument/2006/relationships/hyperlink" Target="http://www.washingtonpost.com/national/police-officer-fatally-shot-in-upstate-new-york/2014/03/31/ad349cc6-b8f4-11e3-80de-2ff8801f27af_story.html" TargetMode="External"/><Relationship Id="rId1134" Type="http://schemas.openxmlformats.org/officeDocument/2006/relationships/hyperlink" Target="http://www.killedbypolice.net/victims/150964.jpg" TargetMode="External"/><Relationship Id="rId5755" Type="http://schemas.openxmlformats.org/officeDocument/2006/relationships/hyperlink" Target="https://foxrio2.com/laredo-authorities-investigate-fatal-officer-involved-shooting/" TargetMode="External"/><Relationship Id="rId1201" Type="http://schemas.openxmlformats.org/officeDocument/2006/relationships/hyperlink" Target="http://extras.mnginteractive.com/live/media/site525/2015/0814/20150814_040907_unnamed.jpg" TargetMode="External"/><Relationship Id="rId4357" Type="http://schemas.openxmlformats.org/officeDocument/2006/relationships/hyperlink" Target="http://www.fatalencounters.org/wp-content/uploads/2018/02/JeffreyBurleson.jpg" TargetMode="External"/><Relationship Id="rId4771" Type="http://schemas.openxmlformats.org/officeDocument/2006/relationships/hyperlink" Target="http://www.tulsaworld.com/news/crimewatch/officers-fatally-shoot-man-accused-of-breaking-into-rural-residence/article_757ac0cc-b9f0-5520-ab9f-c725114c1be6.html" TargetMode="External"/><Relationship Id="rId5408" Type="http://schemas.openxmlformats.org/officeDocument/2006/relationships/hyperlink" Target="https://www.10tv.com/article/fayette-county-deputy-shoots-and-kills-72-year-old-suspect-sexual-assault-juvenile" TargetMode="External"/><Relationship Id="rId3373" Type="http://schemas.openxmlformats.org/officeDocument/2006/relationships/hyperlink" Target="http://news3lv.com/news/local/domestic-dispute-turned-barricade-becomes-fatal-officer-involved-shooting" TargetMode="External"/><Relationship Id="rId4424" Type="http://schemas.openxmlformats.org/officeDocument/2006/relationships/hyperlink" Target="http://www.fatalencounters.org/wp-content/uploads/2018/01/Ulises-Valladares.png" TargetMode="External"/><Relationship Id="rId5822" Type="http://schemas.openxmlformats.org/officeDocument/2006/relationships/hyperlink" Target="https://www.visaliatimesdelta.com/story/news/2018/12/09/officer-shot-tulare-suspect-dead-gun-battle-two-fleeing-police/2261648002/" TargetMode="External"/><Relationship Id="rId294" Type="http://schemas.openxmlformats.org/officeDocument/2006/relationships/hyperlink" Target="http://www.abc15.com/news/region-phoenix-metro/north-phoenix/police-identify-ken-cockerel-as-man-who-stabbed-himself-then-threatened-officers-with-knives" TargetMode="External"/><Relationship Id="rId3026" Type="http://schemas.openxmlformats.org/officeDocument/2006/relationships/hyperlink" Target="http://www.star-telegram.com/news/local/community/arlington/article130274734.html" TargetMode="External"/><Relationship Id="rId361" Type="http://schemas.openxmlformats.org/officeDocument/2006/relationships/hyperlink" Target="http://ktla.com/2014/12/05/armed-man-shot-by-officers-near-hollywood-and-highland-lapd/" TargetMode="External"/><Relationship Id="rId2042" Type="http://schemas.openxmlformats.org/officeDocument/2006/relationships/hyperlink" Target="http://www.theadvocate.com/article_e58f9caa-4d2c-11e6-bde7-d71748661d32.html" TargetMode="External"/><Relationship Id="rId3440" Type="http://schemas.openxmlformats.org/officeDocument/2006/relationships/hyperlink" Target="http://www.newsobserver.com/news/traffic/article139683128.html" TargetMode="External"/><Relationship Id="rId5198" Type="http://schemas.openxmlformats.org/officeDocument/2006/relationships/hyperlink" Target="http://www.kctv5.com/story/38648834/3-detectives-shot-in-kansas-city-person-of-interest-in-homicide-killed" TargetMode="External"/><Relationship Id="rId2859" Type="http://schemas.openxmlformats.org/officeDocument/2006/relationships/hyperlink" Target="http://www.al.com/news/birmingham/index.ssf/2017/06/combative_suspect_dies_1_day_a.html" TargetMode="External"/><Relationship Id="rId5265" Type="http://schemas.openxmlformats.org/officeDocument/2006/relationships/hyperlink" Target="https://www.fatalencounters.org/wp-content/uploads/2018/07/Arthur-Kenzie-Garner.jpg" TargetMode="External"/><Relationship Id="rId1875" Type="http://schemas.openxmlformats.org/officeDocument/2006/relationships/hyperlink" Target="http://www.yakimaherald.com/news/crime_and_courts/man-shot-and-killed-by-yakima-police-identified/article_29b696c6-3014-11e6-95e5-8f6bf16c087a.html" TargetMode="External"/><Relationship Id="rId4281" Type="http://schemas.openxmlformats.org/officeDocument/2006/relationships/hyperlink" Target="https://www.nbcphiladelphia.com/news/local/Plainclothes-Police-Officer-Shoots-Unarmed-Man-to-Death-Philadelphia-466983653.html" TargetMode="External"/><Relationship Id="rId5332" Type="http://schemas.openxmlformats.org/officeDocument/2006/relationships/hyperlink" Target="https://www.reviewjournal.com/crime/shootings/stabbing-suspect-killed-by-las-vegas-police-officer-idd/" TargetMode="External"/><Relationship Id="rId1528" Type="http://schemas.openxmlformats.org/officeDocument/2006/relationships/hyperlink" Target="http://www.koco.com/news/okc-police-investigating-officerinvolved-shooting-on-northwest-side/37266056" TargetMode="External"/><Relationship Id="rId2926" Type="http://schemas.openxmlformats.org/officeDocument/2006/relationships/hyperlink" Target="http://www.seattletimes.com/seattle-news/crime/2-police-officers-shot-in-downtown-seattle/" TargetMode="External"/><Relationship Id="rId1942" Type="http://schemas.openxmlformats.org/officeDocument/2006/relationships/hyperlink" Target="http://www.wptv.com/news/region-c-palm-beach-county/wellington/pbso-investigates-shooting-in-wellington" TargetMode="External"/><Relationship Id="rId4001" Type="http://schemas.openxmlformats.org/officeDocument/2006/relationships/hyperlink" Target="http://wfla.com/2017/10/25/armed-carjacking-suspect-dies-after-shootout-with-st-pete-police/" TargetMode="External"/><Relationship Id="rId3767" Type="http://schemas.openxmlformats.org/officeDocument/2006/relationships/hyperlink" Target="http://www.arkansasonline.com/news/2017/apr/05/one-dead-officer-involved-shooting-west-little-roc/" TargetMode="External"/><Relationship Id="rId4818" Type="http://schemas.openxmlformats.org/officeDocument/2006/relationships/hyperlink" Target="http://www.fatalencounters.org/wp-content/uploads/2018/04/Charles-Douglas-Whitley.jpg" TargetMode="External"/><Relationship Id="rId688" Type="http://schemas.openxmlformats.org/officeDocument/2006/relationships/hyperlink" Target="http://www.killedbypolice.net/victims/151016.jpg" TargetMode="External"/><Relationship Id="rId2369" Type="http://schemas.openxmlformats.org/officeDocument/2006/relationships/hyperlink" Target="http://www.wbko.com/content/news/A-Metcalfe-County-man-is-dead-following-an-officer-involved-shooting-398094441.html" TargetMode="External"/><Relationship Id="rId2783" Type="http://schemas.openxmlformats.org/officeDocument/2006/relationships/hyperlink" Target="http://www.jsonline.com/story/news/2017/09/04/milwaukee-police-officers-fatally-shoot-suspect-during-confrontation/630550001/" TargetMode="External"/><Relationship Id="rId3834" Type="http://schemas.openxmlformats.org/officeDocument/2006/relationships/hyperlink" Target="http://www.wausaudailyherald.com/story/news/2017/03/02/marathon-county-deputy-involved-rib-mountain-shooting/98624886/" TargetMode="External"/><Relationship Id="rId755" Type="http://schemas.openxmlformats.org/officeDocument/2006/relationships/hyperlink" Target="http://www.kare11.com/story/news/2015/11/01/bca-investigating-hutchinson-officer-involved-shooting/75021264/" TargetMode="External"/><Relationship Id="rId1385" Type="http://schemas.openxmlformats.org/officeDocument/2006/relationships/hyperlink" Target="http://www.wbtv.com/story/31012596/sheriff-deputies-exposed-to-imminent-danger-in-statesville-shooting" TargetMode="External"/><Relationship Id="rId2436" Type="http://schemas.openxmlformats.org/officeDocument/2006/relationships/hyperlink" Target="http://www.fatalencounters.org/wp-content/uploads/2013/10/CarlosMendez.jpg" TargetMode="External"/><Relationship Id="rId2850" Type="http://schemas.openxmlformats.org/officeDocument/2006/relationships/hyperlink" Target="http://www.chicagotribune.com/news/local/breaking/ct-police-shooting-lawndale-chicago-20170702-story.html" TargetMode="External"/><Relationship Id="rId91" Type="http://schemas.openxmlformats.org/officeDocument/2006/relationships/hyperlink" Target="http://www.wyff4.com/image/view/-/33914720/highRes/1/-/maxh/630/maxw/1200/-/157k9k3/-/Clay-Alan-Lickteig-jpg.jpg" TargetMode="External"/><Relationship Id="rId408" Type="http://schemas.openxmlformats.org/officeDocument/2006/relationships/hyperlink" Target="http://www.ajc.com/news/news/man-fatally-shot-by-police-on-savannah-street/nhP97/" TargetMode="External"/><Relationship Id="rId822" Type="http://schemas.openxmlformats.org/officeDocument/2006/relationships/hyperlink" Target="http://www.spokesman.com/stories/2015/aug/11/man-dies-after-police-shooting-sandpoint/" TargetMode="External"/><Relationship Id="rId1038" Type="http://schemas.openxmlformats.org/officeDocument/2006/relationships/hyperlink" Target="http://www.cincinnati.com/story/news/2015/06/19/trepierre-hummons-past/29018599/" TargetMode="External"/><Relationship Id="rId1452" Type="http://schemas.openxmlformats.org/officeDocument/2006/relationships/hyperlink" Target="http://www.latimes.com/local/lanow/la-me-ln-police-shooting-santa-ana-two-dead-20160218-story.html" TargetMode="External"/><Relationship Id="rId2503" Type="http://schemas.openxmlformats.org/officeDocument/2006/relationships/hyperlink" Target="http://www.fatalencounters.org/wp-content/uploads/2013/10/Cleotha-Mitchell.jpg" TargetMode="External"/><Relationship Id="rId3901" Type="http://schemas.openxmlformats.org/officeDocument/2006/relationships/hyperlink" Target="http://www.fatalencounters.org/wp-content/uploads/2013/10/KrisKristi.jpg" TargetMode="External"/><Relationship Id="rId56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1105" Type="http://schemas.openxmlformats.org/officeDocument/2006/relationships/hyperlink" Target="http://kwqc.com/2015/04/03/r-i-county-coroner-identifies-man-killed-in-officer-involved-shooting/" TargetMode="External"/><Relationship Id="rId3277" Type="http://schemas.openxmlformats.org/officeDocument/2006/relationships/hyperlink" Target="http://www.abc10.com/news/local/suspect-who-fatally-shot-sacramento-sheriffs-deputy-dies/470347274" TargetMode="External"/><Relationship Id="rId4675" Type="http://schemas.openxmlformats.org/officeDocument/2006/relationships/hyperlink" Target="http://www.tulsaworld.com/homepagelatest/mannford-police-fatally-shoot-man-with-knife-according-to-osbi/article_d1233a6e-3e54-5328-9e91-0625aaf6451d.html" TargetMode="External"/><Relationship Id="rId5726" Type="http://schemas.openxmlformats.org/officeDocument/2006/relationships/hyperlink" Target="https://www.fatalencounters.org/wp-content/uploads/2018/11/danielcedars.jpg" TargetMode="External"/><Relationship Id="rId198" Type="http://schemas.openxmlformats.org/officeDocument/2006/relationships/hyperlink" Target="http://www.postandcourier.com/article/20150521/PC16/150529889/man-shot-last-night-after-cutting-deputy-dies" TargetMode="External"/><Relationship Id="rId3691" Type="http://schemas.openxmlformats.org/officeDocument/2006/relationships/hyperlink" Target="http://www.mcall.com/news/local/police/mc-lower-mount-bethel-20170520-story.html" TargetMode="External"/><Relationship Id="rId4328" Type="http://schemas.openxmlformats.org/officeDocument/2006/relationships/hyperlink" Target="http://www.kob.com/albuquerque-news/state-police-investigating-deputy-involved-shooting-in-los-lunas/4732623/" TargetMode="External"/><Relationship Id="rId4742" Type="http://schemas.openxmlformats.org/officeDocument/2006/relationships/hyperlink" Target="http://www.11alive.com/article/news/local/suspect-in-deputy-involved-shooting-in-pike-county-dies/85-535164461" TargetMode="External"/><Relationship Id="rId2293" Type="http://schemas.openxmlformats.org/officeDocument/2006/relationships/hyperlink" Target="http://www.fatalencounters.org/wp-content/uploads/2013/10/Zachary-Sutton.jpg" TargetMode="External"/><Relationship Id="rId3344" Type="http://schemas.openxmlformats.org/officeDocument/2006/relationships/hyperlink" Target="http://www.lcsun-news.com/story/news/crime/2017/07/17/man-dead-after-swat-standoff-police-las-cruces/486440001/" TargetMode="External"/><Relationship Id="rId265" Type="http://schemas.openxmlformats.org/officeDocument/2006/relationships/hyperlink" Target="http://www.detroitnews.com/story/news/local/wayne-county/2015/04/17/assault-suspect-died-hit-taser-identified/25947299/" TargetMode="External"/><Relationship Id="rId2360" Type="http://schemas.openxmlformats.org/officeDocument/2006/relationships/hyperlink" Target="http://www.seattletimes.com/news/woman-fatally-shot-by-deputies-was-pregnant-relative-says/" TargetMode="External"/><Relationship Id="rId3411"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32" Type="http://schemas.openxmlformats.org/officeDocument/2006/relationships/hyperlink" Target="http://www.wesh.com/news/sheriff-brevard-deputy-fatally-shoots-armed-wanted-man/30415088" TargetMode="External"/><Relationship Id="rId2013" Type="http://schemas.openxmlformats.org/officeDocument/2006/relationships/hyperlink" Target="http://fox2now.com/2016/07/09/off-duty-officer-shoots-person-trying-to-break-into-south-county-home/" TargetMode="External"/><Relationship Id="rId5169" Type="http://schemas.openxmlformats.org/officeDocument/2006/relationships/hyperlink" Target="http://www.kptv.com/story/38595748/man-killed-in-amity-officer-involved-shooting-identified" TargetMode="External"/><Relationship Id="rId5583" Type="http://schemas.openxmlformats.org/officeDocument/2006/relationships/hyperlink" Target="https://abc30.com/family-grieving-after-17-year-old-shot-and-killed-by-deputies/4491509/" TargetMode="External"/><Relationship Id="rId4185" Type="http://schemas.openxmlformats.org/officeDocument/2006/relationships/hyperlink" Target="http://www.miamiherald.com/news/article187016078.html" TargetMode="External"/><Relationship Id="rId5236" Type="http://schemas.openxmlformats.org/officeDocument/2006/relationships/hyperlink" Target="https://wjla.com/news/crime/man-dies-poilce-shooting-domestic-barricade-silver-spring-son-3" TargetMode="External"/><Relationship Id="rId1779" Type="http://schemas.openxmlformats.org/officeDocument/2006/relationships/hyperlink" Target="http://www.kmov.com/story/32010068/suspect-wounded-in-officer-involved-shooting-in-crawford-county-mo" TargetMode="External"/><Relationship Id="rId4252" Type="http://schemas.openxmlformats.org/officeDocument/2006/relationships/hyperlink" Target="http://www.fatalencounters.org/wp-content/uploads/2013/10/Ahmed-Aminamin-El-Mofty.jpg" TargetMode="External"/><Relationship Id="rId5650" Type="http://schemas.openxmlformats.org/officeDocument/2006/relationships/hyperlink" Target="https://www.orlandosentinel.com/news/breaking-news/os-ne-port-orange-volusia-shooting-stalking-20181101-story.html" TargetMode="External"/><Relationship Id="rId1846" Type="http://schemas.openxmlformats.org/officeDocument/2006/relationships/hyperlink" Target="http://www.fatalencounters.org/wp-content/uploads/2013/10/WillieJames.jpg" TargetMode="External"/><Relationship Id="rId5303" Type="http://schemas.openxmlformats.org/officeDocument/2006/relationships/hyperlink" Target="https://www.fatalencounters.org/wp-content/uploads/2018/08/Eric-Richards.jpeg" TargetMode="External"/><Relationship Id="rId1913" Type="http://schemas.openxmlformats.org/officeDocument/2006/relationships/hyperlink" Target="http://www.fatalencounters.org/wp-content/uploads/2013/10/Rashaun-Lloyd.jpg" TargetMode="External"/><Relationship Id="rId2687" Type="http://schemas.openxmlformats.org/officeDocument/2006/relationships/hyperlink" Target="http://wsbt.com/news/local/breaking-indiana-state-police-investigating-officer-involved-shooting-in-knox" TargetMode="External"/><Relationship Id="rId3738" Type="http://schemas.openxmlformats.org/officeDocument/2006/relationships/hyperlink" Target="http://www.fatalencounters.org/wp-content/uploads/2013/10/Stacy.jpg" TargetMode="External"/><Relationship Id="rId5093" Type="http://schemas.openxmlformats.org/officeDocument/2006/relationships/hyperlink" Target="https://www.pressofatlanticcity.com/news/atlantic-city-police-officer-stabbed-killed/article_7a27f109-70bd-5912-806a-08d2c001753d.html" TargetMode="External"/><Relationship Id="rId659" Type="http://schemas.openxmlformats.org/officeDocument/2006/relationships/hyperlink" Target="http://www.killedbypolice.net/victims/151080.jpg" TargetMode="External"/><Relationship Id="rId1289" Type="http://schemas.openxmlformats.org/officeDocument/2006/relationships/hyperlink" Target="http://wbrc.images.worldnow.com/images/9670245_G.jpg" TargetMode="External"/><Relationship Id="rId5160" Type="http://schemas.openxmlformats.org/officeDocument/2006/relationships/hyperlink" Target="https://www.fatalencounters.org/wp-content/uploads/2018/07/Tracy-Richards.jpg" TargetMode="External"/><Relationship Id="rId1356" Type="http://schemas.openxmlformats.org/officeDocument/2006/relationships/hyperlink" Target="http://fox6now.com/2016/01/08/breaking-heavy-police-presence-near-lincoln-gooseberry-road-in-walworth-county/" TargetMode="External"/><Relationship Id="rId2754" Type="http://schemas.openxmlformats.org/officeDocument/2006/relationships/hyperlink" Target="http://www.khou.com/img/resize/content.khou.com/photo/2016/08/16/brian-manring_1471385260215_5377214_ver1.0.jpg?preset=video-still" TargetMode="External"/><Relationship Id="rId3805" Type="http://schemas.openxmlformats.org/officeDocument/2006/relationships/hyperlink" Target="http://www.wmcactionnews5.com/story/34939965/woman-shot-by-shelby-county-deputies-in-lakeland" TargetMode="External"/><Relationship Id="rId726" Type="http://schemas.openxmlformats.org/officeDocument/2006/relationships/hyperlink" Target="http://www.wdef.com/news/story/Whitfield-Deputy-Fatally-Shoots-Suspect-After-Car/2cVdW_rl30uLVjQAHyWeKw.cspx" TargetMode="External"/><Relationship Id="rId1009" Type="http://schemas.openxmlformats.org/officeDocument/2006/relationships/hyperlink" Target="http://www.miamiherald.com/news/local/crime/article27524482.html" TargetMode="External"/><Relationship Id="rId1770" Type="http://schemas.openxmlformats.org/officeDocument/2006/relationships/hyperlink" Target="http://www.fatalencounters.org/wp-content/uploads/2013/10/Jabril-Robinson.jpg" TargetMode="External"/><Relationship Id="rId2407" Type="http://schemas.openxmlformats.org/officeDocument/2006/relationships/hyperlink" Target="http://www.houmatoday.com/news/20161102/terrebonne-deputy-kills-man-who-shot-himself-then-pointed-gun-at-officer" TargetMode="External"/><Relationship Id="rId2821" Type="http://schemas.openxmlformats.org/officeDocument/2006/relationships/hyperlink" Target="https://thenypost.files.wordpress.com/2017/07/police_shooting-2.jpg?quality=90&amp;strip=all&amp;w=450" TargetMode="External"/><Relationship Id="rId62" Type="http://schemas.openxmlformats.org/officeDocument/2006/relationships/hyperlink" Target="http://www.azcentral.com/story/news/local/phoenix/2015/07/10/phoenix-police-shooting-suspect-cactus-abrk/29978125/" TargetMode="External"/><Relationship Id="rId1423" Type="http://schemas.openxmlformats.org/officeDocument/2006/relationships/hyperlink" Target="http://theadvocate.com/news/police/14799518-123/state-police-identify-addis-reserve-officer-involved-in-wifes-fatal-shooting" TargetMode="External"/><Relationship Id="rId4579" Type="http://schemas.openxmlformats.org/officeDocument/2006/relationships/hyperlink" Target="http://www.fatalencounters.org/wp-content/uploads/2018/03/Christopher-Eisinger.jpg" TargetMode="External"/><Relationship Id="rId4993" Type="http://schemas.openxmlformats.org/officeDocument/2006/relationships/hyperlink" Target="https://www.fatalencounters.org/wp-content/uploads/2018/06/Jerick-Raheem-Gray.jpg" TargetMode="External"/><Relationship Id="rId3595" Type="http://schemas.openxmlformats.org/officeDocument/2006/relationships/hyperlink" Target="http://www.fatalencounters.org/wp-content/uploads/2013/10/Michael-Anthony-Rude.jpg" TargetMode="External"/><Relationship Id="rId4646" Type="http://schemas.openxmlformats.org/officeDocument/2006/relationships/hyperlink" Target="http://www.fatalencounters.org/wp-content/uploads/2018/03/Shermichael-Ezeff.png" TargetMode="External"/><Relationship Id="rId2197" Type="http://schemas.openxmlformats.org/officeDocument/2006/relationships/hyperlink" Target="http://www.kxii.com/content/news/Officer-involved-in-fatal-shooting-in-Cooke-County.html" TargetMode="External"/><Relationship Id="rId3248" Type="http://schemas.openxmlformats.org/officeDocument/2006/relationships/hyperlink" Target="http://www.fatalencounters.org/wp-content/uploads/2013/10/Josue-Gallardo.png" TargetMode="External"/><Relationship Id="rId3662" Type="http://schemas.openxmlformats.org/officeDocument/2006/relationships/hyperlink" Target="http://www.fatalencounters.org/wp-content/uploads/2013/10/Charles-Edgar-Mullins.jpg" TargetMode="External"/><Relationship Id="rId4713" Type="http://schemas.openxmlformats.org/officeDocument/2006/relationships/hyperlink" Target="http://www.fatalencounters.org/wp-content/uploads/2018/04/Rodney-Toler.jpg" TargetMode="External"/><Relationship Id="rId169" Type="http://schemas.openxmlformats.org/officeDocument/2006/relationships/hyperlink" Target="http://www.khou.com/story/news/crime/2015/06/03/chase-ends--shooting-southeast-houston/28402107/" TargetMode="External"/><Relationship Id="rId583" Type="http://schemas.openxmlformats.org/officeDocument/2006/relationships/hyperlink" Target="http://crimeblog.dallasnews.com/2013/07/police-shoot-burglary-suspect-in-confrontation-in-southeast-dallas.html/" TargetMode="External"/><Relationship Id="rId2264" Type="http://schemas.openxmlformats.org/officeDocument/2006/relationships/hyperlink" Target="http://www.wesh.com/news/suspect-identified-in-officerinvolved-shooting-in-lakeland/41570036" TargetMode="External"/><Relationship Id="rId3315" Type="http://schemas.openxmlformats.org/officeDocument/2006/relationships/hyperlink" Target="http://abc3340.com/news/local/officer-injured-suspect-dead-after-officer-involved-shooting-in-homewood" TargetMode="External"/><Relationship Id="rId236" Type="http://schemas.openxmlformats.org/officeDocument/2006/relationships/hyperlink" Target="http://www.sacbee.com/news/local/crime/article19860156.html" TargetMode="External"/><Relationship Id="rId650" Type="http://schemas.openxmlformats.org/officeDocument/2006/relationships/hyperlink" Target="http://www.necn.com/news/new-england/Man-Dies-Following-Struggle-With-Police-332162782.html" TargetMode="External"/><Relationship Id="rId1280" Type="http://schemas.openxmlformats.org/officeDocument/2006/relationships/hyperlink" Target="http://www.campussafetymagazine.com/images/uploads/zion_shooting.jpg" TargetMode="External"/><Relationship Id="rId2331" Type="http://schemas.openxmlformats.org/officeDocument/2006/relationships/hyperlink" Target="http://www.reviewjournal.com/crime/homicides/las-vegas-police-shoot-kill-man-suspected-robberies-carjacking" TargetMode="External"/><Relationship Id="rId5487" Type="http://schemas.openxmlformats.org/officeDocument/2006/relationships/hyperlink" Target="https://triblive.com/local/regional/14094941-74/butler-county-man-shot-by-trooper-dies" TargetMode="External"/><Relationship Id="rId303" Type="http://schemas.openxmlformats.org/officeDocument/2006/relationships/hyperlink" Target="http://www.oregonlive.com/clark-county/index.ssf/2015/03/clark_county_jail_inmate_dies_1.html" TargetMode="External"/><Relationship Id="rId4089" Type="http://schemas.openxmlformats.org/officeDocument/2006/relationships/hyperlink" Target="http://www.fatalencounters.org/wp-content/uploads/2013/10/Larry-Ruiz-Barreto.jpg" TargetMode="External"/><Relationship Id="rId5554" Type="http://schemas.openxmlformats.org/officeDocument/2006/relationships/hyperlink" Target="https://kval.com/news/local/officer-involved-shooting-in-chiloquin" TargetMode="External"/><Relationship Id="rId1000" Type="http://schemas.openxmlformats.org/officeDocument/2006/relationships/hyperlink" Target="http://www.ksla.com/story/29634844/spd-officers-involved-in-shooting-while-responding-to-hostage-situation" TargetMode="External"/><Relationship Id="rId4156" Type="http://schemas.openxmlformats.org/officeDocument/2006/relationships/hyperlink" Target="http://whnt.com/2017/11/26/one-person-sent-to-hospital-after-officer-involved-shooting-in-huntsville/" TargetMode="External"/><Relationship Id="rId4570" Type="http://schemas.openxmlformats.org/officeDocument/2006/relationships/hyperlink" Target="http://www.fatalencounters.org/wp-content/uploads/2018/03/Erik-Christopher-Dunham.jpg" TargetMode="External"/><Relationship Id="rId5207" Type="http://schemas.openxmlformats.org/officeDocument/2006/relationships/hyperlink" Target="https://www.fatalencounters.org/wp-content/uploads/2018/07/ArthurLujan.jpg" TargetMode="External"/><Relationship Id="rId5621" Type="http://schemas.openxmlformats.org/officeDocument/2006/relationships/hyperlink" Target="https://www.eastbaytimes.com/2018/10/23/pittsburg-police-officers-killed-man-during-shootout/" TargetMode="External"/><Relationship Id="rId1817" Type="http://schemas.openxmlformats.org/officeDocument/2006/relationships/hyperlink" Target="http://abc7chicago.com/news/officer-injured-suspect-killed-in-shootout-in-lansing-mall-parking-lot/1357848/" TargetMode="External"/><Relationship Id="rId3172" Type="http://schemas.openxmlformats.org/officeDocument/2006/relationships/hyperlink" Target="http://www.courant.com/breaking-news/hc-bridgeport-officer-involved-shooting-0510-20170509-story.html" TargetMode="External"/><Relationship Id="rId4223" Type="http://schemas.openxmlformats.org/officeDocument/2006/relationships/hyperlink" Target="http://www.fatalencounters.org/wp-content/uploads/2013/10/Zoe-Dowdell.png" TargetMode="External"/><Relationship Id="rId160" Type="http://schemas.openxmlformats.org/officeDocument/2006/relationships/hyperlink" Target="http://www.killedbypolice.net/victims/150491.jpg" TargetMode="External"/><Relationship Id="rId3989" Type="http://schemas.openxmlformats.org/officeDocument/2006/relationships/hyperlink" Target="http://www.recordnet.com/news/20171023/35-year-old-man-shot-killed-by-police-in-lodi" TargetMode="External"/><Relationship Id="rId5064" Type="http://schemas.openxmlformats.org/officeDocument/2006/relationships/hyperlink" Target="https://www.fatalencounters.org/wp-content/uploads/2018/06/Richard-RiveraJPG.jpg" TargetMode="External"/><Relationship Id="rId977" Type="http://schemas.openxmlformats.org/officeDocument/2006/relationships/hyperlink" Target="http://www.nbcnews.com/news/us-news/fugitive-rapist-floyd-ray-cook-shot-killed-kentucky-police-n454186" TargetMode="External"/><Relationship Id="rId2658" Type="http://schemas.openxmlformats.org/officeDocument/2006/relationships/hyperlink" Target="http://www.pjstar.com/news/20160813/freeport-man-killed-when-struck-by-illinois-state-police-trooper-early-saturday" TargetMode="External"/><Relationship Id="rId3709" Type="http://schemas.openxmlformats.org/officeDocument/2006/relationships/hyperlink" Target="http://www.thestate.com/news/local/crime/article149497259.html" TargetMode="External"/><Relationship Id="rId4080" Type="http://schemas.openxmlformats.org/officeDocument/2006/relationships/hyperlink" Target="http://www.startribune.com/man-fatally-shot-by-police-officers-in-crystal/456770083/" TargetMode="External"/><Relationship Id="rId167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2725" Type="http://schemas.openxmlformats.org/officeDocument/2006/relationships/hyperlink" Target="http://www.fatalencounters.org/wp-content/uploads/2013/10/KellyWilson.jpg" TargetMode="External"/><Relationship Id="rId5131" Type="http://schemas.openxmlformats.org/officeDocument/2006/relationships/hyperlink" Target="https://losangeles.cbslocal.com/2018/06/29/campus-officer-fatally-stabbed-suspect-mortally-wounded/" TargetMode="External"/><Relationship Id="rId1327" Type="http://schemas.openxmlformats.org/officeDocument/2006/relationships/hyperlink" Target="http://extras.mnginteractive.com/live/media/site36/2016/0224/20160224_031631_Alfonso_Padilla.jpg" TargetMode="External"/><Relationship Id="rId1741" Type="http://schemas.openxmlformats.org/officeDocument/2006/relationships/hyperlink" Target="http://www.chicagotribune.com/news/local/breaking/ct-chicago-police-shoot-robbery-suspect-on-southwest-side-20160509-story.html" TargetMode="External"/><Relationship Id="rId4897" Type="http://schemas.openxmlformats.org/officeDocument/2006/relationships/hyperlink" Target="https://www.postcrescent.com/story/news/2018/05/07/shooting-involving-officer-reported-appletons-east-side/588912002/" TargetMode="External"/><Relationship Id="rId33" Type="http://schemas.openxmlformats.org/officeDocument/2006/relationships/hyperlink" Target="http://www.walb.com/story/29631891/1-dead-after-officer-involved-shooting-in-decatur-co" TargetMode="External"/><Relationship Id="rId3499" Type="http://schemas.openxmlformats.org/officeDocument/2006/relationships/hyperlink" Target="http://www.kshb.com/news/local-news/one-person-shot-in-olathe-after-police-standoff" TargetMode="External"/><Relationship Id="rId3566" Type="http://schemas.openxmlformats.org/officeDocument/2006/relationships/hyperlink" Target="http://www.lex18.com/story/35917957/officer-hits-pedestrian-with-cruiser" TargetMode="External"/><Relationship Id="rId4964" Type="http://schemas.openxmlformats.org/officeDocument/2006/relationships/hyperlink" Target="http://kdvr.com/2018/05/26/double-homicide-suspect-shot-outside-fort-morgan-walmart-dies/" TargetMode="External"/><Relationship Id="rId487" Type="http://schemas.openxmlformats.org/officeDocument/2006/relationships/hyperlink" Target="http://www.mlive.com/news/grand-rapids/index.ssf/2014/05/two_troopers_one_deputy_on_lea.html" TargetMode="External"/><Relationship Id="rId2168" Type="http://schemas.openxmlformats.org/officeDocument/2006/relationships/hyperlink" Target="http://www.newsnet5.com/news/local-news/oh-ashtabula/sheriffs-office-deputy-involved-shooting-in-ashtabula-county" TargetMode="External"/><Relationship Id="rId3219" Type="http://schemas.openxmlformats.org/officeDocument/2006/relationships/hyperlink" Target="http://www.fatalencounters.org/wp-content/uploads/2013/10/Sergio-Reyes.png" TargetMode="External"/><Relationship Id="rId3980" Type="http://schemas.openxmlformats.org/officeDocument/2006/relationships/hyperlink" Target="http://www.pressdemocrat.com/news/local/7549301-181/cloverdale-officers-kill-suspected-prowler" TargetMode="External"/><Relationship Id="rId4617" Type="http://schemas.openxmlformats.org/officeDocument/2006/relationships/hyperlink" Target="http://www.fatalencounters.org/wp-content/uploads/2018/03/JerrySteffans.jpg" TargetMode="External"/><Relationship Id="rId1184" Type="http://schemas.openxmlformats.org/officeDocument/2006/relationships/hyperlink" Target="http://www.wtok.com/home/headlines/New-Details-in-Stonewall-Death-Investigation-313047501.html" TargetMode="External"/><Relationship Id="rId2582" Type="http://schemas.openxmlformats.org/officeDocument/2006/relationships/hyperlink" Target="http://www.wdtv.com/content/news/Suspect-dead-in-White-Hall-Walmart-shooting--405948655.html" TargetMode="External"/><Relationship Id="rId3633" Type="http://schemas.openxmlformats.org/officeDocument/2006/relationships/hyperlink" Target="http://www.msnewsnow.com/story/35682977/one-dead-deputy-wounded-in-officer-involved-shooting-in-yalobusha-co" TargetMode="External"/><Relationship Id="rId554" Type="http://schemas.openxmlformats.org/officeDocument/2006/relationships/hyperlink" Target="http://www.jsonline.com/news/crime/shots-fired-in-downtown-milwaukee-b99139596z1-231430101.html" TargetMode="External"/><Relationship Id="rId2235" Type="http://schemas.openxmlformats.org/officeDocument/2006/relationships/hyperlink" Target="http://www.denverpost.com/2016/08/31/shots-fired-denver-police-operation/" TargetMode="External"/><Relationship Id="rId3700" Type="http://schemas.openxmlformats.org/officeDocument/2006/relationships/hyperlink" Target="http://kfor.com/2017/05/15/man-dead-after-hostage-situation-turned-into-standoff-in-wewoka/" TargetMode="External"/><Relationship Id="rId207" Type="http://schemas.openxmlformats.org/officeDocument/2006/relationships/hyperlink" Target="http://www.kcra.com/news/local-news/news-sacramento/sacramento-police-investigating-officerinvolved-shooting/33053756" TargetMode="External"/><Relationship Id="rId621" Type="http://schemas.openxmlformats.org/officeDocument/2006/relationships/hyperlink" Target="http://www.killedbypolice.net/victims/150970.jpg" TargetMode="External"/><Relationship Id="rId1251" Type="http://schemas.openxmlformats.org/officeDocument/2006/relationships/hyperlink" Target="http://www.baltimoresun.com/news/maryland/baltimore-county/bs-md-police-man-shot-reisterstown-20150923-story.html" TargetMode="External"/><Relationship Id="rId2302" Type="http://schemas.openxmlformats.org/officeDocument/2006/relationships/hyperlink" Target="http://www.thetowntalk.com/story/news/2016/10/07/alexandria-man-dies-after-thursday-shooting/91735482/" TargetMode="External"/><Relationship Id="rId5458" Type="http://schemas.openxmlformats.org/officeDocument/2006/relationships/hyperlink" Target="http://www.krwg.org/post/latest-47-year-old-man-dies-officer-involved-shooting-thursday" TargetMode="External"/><Relationship Id="rId5872" Type="http://schemas.openxmlformats.org/officeDocument/2006/relationships/hyperlink" Target="https://www.mcall.com/news/breaking/mc-pol-carbon-county-pursuit-dies-from-officer-involved-shooting-20181219-story.html" TargetMode="External"/><Relationship Id="rId4474" Type="http://schemas.openxmlformats.org/officeDocument/2006/relationships/hyperlink" Target="http://www.fatalencounters.org/wp-content/uploads/2018/02/Lizana-Ernie-218x150.jpg" TargetMode="External"/><Relationship Id="rId5525" Type="http://schemas.openxmlformats.org/officeDocument/2006/relationships/hyperlink" Target="https://www.khon2.com/news/local-news/officer-involved-shooting-leaves-a-man-dead-in-kalihi/1479244875" TargetMode="External"/><Relationship Id="rId3076" Type="http://schemas.openxmlformats.org/officeDocument/2006/relationships/hyperlink" Target="http://www.wbtv.com/story/36307021/alleged-suspect-killed-in-officer-involved-shooting-in-northeast-charlotte" TargetMode="External"/><Relationship Id="rId3490" Type="http://schemas.openxmlformats.org/officeDocument/2006/relationships/hyperlink" Target="http://www.fatalencounters.org/wp-content/uploads/2013/10/Jason-Hoops.jpg" TargetMode="External"/><Relationship Id="rId4127" Type="http://schemas.openxmlformats.org/officeDocument/2006/relationships/hyperlink" Target="http://www.fatalencounters.org/wp-content/uploads/2013/10/SethHardwick.jpg" TargetMode="External"/><Relationship Id="rId4541" Type="http://schemas.openxmlformats.org/officeDocument/2006/relationships/hyperlink" Target="https://www.inforum.com/news/crime-and-courts/4407117-suspect-shot-and-killed-after-pursuit-ended-north-medina" TargetMode="External"/><Relationship Id="rId2092" Type="http://schemas.openxmlformats.org/officeDocument/2006/relationships/hyperlink" Target="http://kimatv.com/news/local/authorities-investigating-officer-involved-shooting-in-wapato" TargetMode="External"/><Relationship Id="rId3143" Type="http://schemas.openxmlformats.org/officeDocument/2006/relationships/hyperlink" Target="http://www.yourcentralvalley.com/news/man-dead-after-officer-involved-shooting/739382015" TargetMode="External"/><Relationship Id="rId131" Type="http://schemas.openxmlformats.org/officeDocument/2006/relationships/hyperlink" Target="http://www.wrdw.com/home/headlines/Shooting-on-Coulter-Drive-in-North-Augusta-307293011.html" TargetMode="External"/><Relationship Id="rId3210" Type="http://schemas.openxmlformats.org/officeDocument/2006/relationships/hyperlink" Target="http://www.wibw.com/content/news/Four-dead-including-suspect-in-Newton-officer-involved-shooting-414582423.html" TargetMode="External"/><Relationship Id="rId2976" Type="http://schemas.openxmlformats.org/officeDocument/2006/relationships/hyperlink" Target="http://abc13.com/news/suspect-killed-in-shooting-that-wounded-2-officers/1777497/" TargetMode="External"/><Relationship Id="rId5382" Type="http://schemas.openxmlformats.org/officeDocument/2006/relationships/hyperlink" Target="https://www.turnto23.com/news/local-news/chp-involved-in-shooting-on-99" TargetMode="External"/><Relationship Id="rId948" Type="http://schemas.openxmlformats.org/officeDocument/2006/relationships/hyperlink" Target="http://www.salemnews.com/news/local_news/hamilton-man-killed-after-police-involved-shooting-in-beverly/article_ec3bb5b9-6453-5915-8189-4894e3d43a40.html" TargetMode="External"/><Relationship Id="rId1578" Type="http://schemas.openxmlformats.org/officeDocument/2006/relationships/hyperlink" Target="http://www.blueridgenow.com/article/20160426/ARTICLES/160429873/1151?Title=Shooting-victim-s-name-released-had-threatened-suicide-by-cop-" TargetMode="External"/><Relationship Id="rId1992" Type="http://schemas.openxmlformats.org/officeDocument/2006/relationships/hyperlink" Target="http://counton2.com/2016/07/05/suspect-in-north-charleston-standoff-with-police-dies-in-hospital/" TargetMode="External"/><Relationship Id="rId2629" Type="http://schemas.openxmlformats.org/officeDocument/2006/relationships/hyperlink" Target="http://www.killedbypolice.net/victims/150967.jpg" TargetMode="External"/><Relationship Id="rId5035" Type="http://schemas.openxmlformats.org/officeDocument/2006/relationships/hyperlink" Target="https://mpdc.dc.gov/release/mpd-officer-involved-shooting-3700-block-1st-street-southeast-0" TargetMode="External"/><Relationship Id="rId1645" Type="http://schemas.openxmlformats.org/officeDocument/2006/relationships/hyperlink" Target="http://chicago.cbslocal.com/2016/03/19/suspect-killed-officer-wounded-in-park-forest-police-involved-shooting/" TargetMode="External"/><Relationship Id="rId4051" Type="http://schemas.openxmlformats.org/officeDocument/2006/relationships/hyperlink" Target="http://www.fatalencounters.org/wp-content/uploads/2013/10/Eddie-Patterson.png" TargetMode="External"/><Relationship Id="rId5102" Type="http://schemas.openxmlformats.org/officeDocument/2006/relationships/hyperlink" Target="https://www.delawareonline.com/story/news/2018/06/24/suspect-bike-killed-crash-trooper-sunday/728896002/" TargetMode="External"/><Relationship Id="rId1712" Type="http://schemas.openxmlformats.org/officeDocument/2006/relationships/hyperlink" Target="http://i.dailymail.co.uk/i/pix/2016/03/14/14/322E742500000578-3491555-image-m-28_1457964318089.jpg" TargetMode="External"/><Relationship Id="rId4868" Type="http://schemas.openxmlformats.org/officeDocument/2006/relationships/hyperlink" Target="http://www.ksfy.com/content/news/Attorney-general-Box-Elder-police-fatally-shoot-man-481512501.html" TargetMode="External"/><Relationship Id="rId5919" Type="http://schemas.openxmlformats.org/officeDocument/2006/relationships/hyperlink" Target="https://www.heraldandnews.com/news/local_news/police/man-dead-after-beatty-area-officer-involved-shooting/article_ea51e9e2-3ece-5d01-91d2-4fc2a772ad77.html" TargetMode="External"/><Relationship Id="rId3884" Type="http://schemas.openxmlformats.org/officeDocument/2006/relationships/hyperlink" Target="http://www.fatalencounters.org/wp-content/uploads/2013/10/Vincent-D.-Palma.png" TargetMode="External"/><Relationship Id="rId4935" Type="http://schemas.openxmlformats.org/officeDocument/2006/relationships/hyperlink" Target="http://www.orlandosentinel.com/news/breaking-news/os-david-romansky-dead-lake-mary-20180516-story.html" TargetMode="External"/><Relationship Id="rId2486" Type="http://schemas.openxmlformats.org/officeDocument/2006/relationships/hyperlink" Target="http://www.sfgate.com/news/article/Robbery-suspect-killed-in-crash-during-Sunnyvale-10630138.php" TargetMode="External"/><Relationship Id="rId3537" Type="http://schemas.openxmlformats.org/officeDocument/2006/relationships/hyperlink" Target="http://www.fatalencounters.org/wp-content/uploads/2013/10/Robert-Savelli.png" TargetMode="External"/><Relationship Id="rId3951" Type="http://schemas.openxmlformats.org/officeDocument/2006/relationships/hyperlink" Target="http://www.tampabay.com/news/publicsafety/police-man-dies-during-arrest-in-st-petersburg/2308363" TargetMode="External"/><Relationship Id="rId458" Type="http://schemas.openxmlformats.org/officeDocument/2006/relationships/hyperlink" Target="http://www.wsp.wa.gov/information/releases/2014_archive/mr061714.htm" TargetMode="External"/><Relationship Id="rId872" Type="http://schemas.openxmlformats.org/officeDocument/2006/relationships/hyperlink" Target="http://www.chicagotribune.com/news/local/breaking/ct-chicago-police-involved-shooting-20150829-story.html" TargetMode="External"/><Relationship Id="rId1088" Type="http://schemas.openxmlformats.org/officeDocument/2006/relationships/hyperlink" Target="http://www.democracynow.org/2015/4/27/headlines/new_york_police_kill_mentally_ill_african_american_man" TargetMode="External"/><Relationship Id="rId2139" Type="http://schemas.openxmlformats.org/officeDocument/2006/relationships/hyperlink" Target="http://www.fatalencounters.org/wp-content/uploads/2013/10/Jeffrey-Allen-Morris.jpg" TargetMode="External"/><Relationship Id="rId2553" Type="http://schemas.openxmlformats.org/officeDocument/2006/relationships/hyperlink" Target="http://www.clickorlando.com/news/deputy-involved-shooting-investigation-underway-in-fruitland-park-deputies-say" TargetMode="External"/><Relationship Id="rId3604" Type="http://schemas.openxmlformats.org/officeDocument/2006/relationships/hyperlink" Target="http://www.kmov.com/story/35824040/suspect-dead-following-officer-involved-shooting-in-monroe-county" TargetMode="External"/><Relationship Id="rId525" Type="http://schemas.openxmlformats.org/officeDocument/2006/relationships/hyperlink" Target="http://chippewa.com/dunnconnect/news/local/suspect-shot-during-search-warrant-in-town-of-red-cedar/article_c7a4ae88-2f57-59fd-a566-2ee0bef8573b.html" TargetMode="External"/><Relationship Id="rId1155" Type="http://schemas.openxmlformats.org/officeDocument/2006/relationships/hyperlink" Target="http://media.jrn.com/images/SteveDormil.jpg" TargetMode="External"/><Relationship Id="rId2206" Type="http://schemas.openxmlformats.org/officeDocument/2006/relationships/hyperlink" Target="http://www.coloradoan.com/story/news/2016/08/26/suspect-police-shooting-had-troubled-past/89409334/" TargetMode="External"/><Relationship Id="rId2620" Type="http://schemas.openxmlformats.org/officeDocument/2006/relationships/hyperlink" Target="http://www.tampabay.com/projects/2017/investigations/florida-police-shootings/database/48/" TargetMode="External"/><Relationship Id="rId5776" Type="http://schemas.openxmlformats.org/officeDocument/2006/relationships/hyperlink" Target="http://www.parkerliveonline.com/2018/11/30/motorhome-suicide/" TargetMode="External"/><Relationship Id="rId1222" Type="http://schemas.openxmlformats.org/officeDocument/2006/relationships/hyperlink" Target="http://mauinow.com/2015/08/10/man-killed-in-keopuolani-shootout-identified/" TargetMode="External"/><Relationship Id="rId4378" Type="http://schemas.openxmlformats.org/officeDocument/2006/relationships/hyperlink" Target="https://www.denverpost.com/2018/01/17/adams-county-sheriff-officer-involved-shooting/" TargetMode="External"/><Relationship Id="rId5429" Type="http://schemas.openxmlformats.org/officeDocument/2006/relationships/hyperlink" Target="https://www.fatalencounters.org/wp-content/uploads/2018/09/darell-richards-2.jpg" TargetMode="External"/><Relationship Id="rId3394" Type="http://schemas.openxmlformats.org/officeDocument/2006/relationships/hyperlink" Target="http://www.cbs8.com/story/35435395/deputy-involved-shooting-reported-in-solana-beach" TargetMode="External"/><Relationship Id="rId4792" Type="http://schemas.openxmlformats.org/officeDocument/2006/relationships/hyperlink" Target="http://www.fatalencounters.org/wp-content/uploads/2018/04/Benjamin-William-Evans.jpg" TargetMode="External"/><Relationship Id="rId5843" Type="http://schemas.openxmlformats.org/officeDocument/2006/relationships/hyperlink" Target="https://www.fatalencounters.org/wp-content/uploads/2018/12/Dylan-Parker-Thomas.jpg" TargetMode="External"/><Relationship Id="rId3047" Type="http://schemas.openxmlformats.org/officeDocument/2006/relationships/hyperlink" Target="http://wjla.com/news/local/2-people-shot-in-domestic-related-shooting-in-herndon-2-alarm-fire-on-same-block" TargetMode="External"/><Relationship Id="rId4445" Type="http://schemas.openxmlformats.org/officeDocument/2006/relationships/hyperlink" Target="http://wjla.com/news/local/police-off-duty-officer-shoots-virginia-driver-trying-to-run-down-people-in-south-philly" TargetMode="External"/><Relationship Id="rId5910" Type="http://schemas.openxmlformats.org/officeDocument/2006/relationships/hyperlink" Target="https://www.fatalencounters.org/wp-content/uploads/2018/12/Edwin-C.-Bundy.jpg" TargetMode="External"/><Relationship Id="rId3461" Type="http://schemas.openxmlformats.org/officeDocument/2006/relationships/hyperlink" Target="http://www.nbcconnecticut.com/news/local/State-Police-Responding-to-Incident-in-Montville-412093643.html" TargetMode="External"/><Relationship Id="rId4512" Type="http://schemas.openxmlformats.org/officeDocument/2006/relationships/hyperlink" Target="http://www.al.com/news/mobile/index.ssf/2018/02/swat_kills_mobile_man_after_st.html" TargetMode="External"/><Relationship Id="rId382" Type="http://schemas.openxmlformats.org/officeDocument/2006/relationships/hyperlink" Target="http://www.rgj.com/story/news/crime/2014/11/05/police-officer-involved-shooting-near-unr/18563353/" TargetMode="External"/><Relationship Id="rId2063" Type="http://schemas.openxmlformats.org/officeDocument/2006/relationships/hyperlink" Target="http://www.fatalencounters.org/wp-content/uploads/2013/10/Anthony-Michael-Edwards.jpg" TargetMode="External"/><Relationship Id="rId3114" Type="http://schemas.openxmlformats.org/officeDocument/2006/relationships/hyperlink" Target="http://www.fatalencounters.org/wp-content/uploads/2013/10/JonathanCoronel.png" TargetMode="External"/><Relationship Id="rId2130" Type="http://schemas.openxmlformats.org/officeDocument/2006/relationships/hyperlink" Target="http://www.wlky.com/news/1-person-killed-in-officerinvolved-shooting-on-broadleaf-drive/41096792" TargetMode="External"/><Relationship Id="rId5286" Type="http://schemas.openxmlformats.org/officeDocument/2006/relationships/hyperlink" Target="https://www.fatalencounters.org/wp-content/uploads/2018/08/Bobby-Wallace.jpg" TargetMode="External"/><Relationship Id="rId102" Type="http://schemas.openxmlformats.org/officeDocument/2006/relationships/hyperlink" Target="http://www.wthr.com/story/29391400/impd-officer-involved-in-shooting-after-short-pursuit" TargetMode="External"/><Relationship Id="rId5353" Type="http://schemas.openxmlformats.org/officeDocument/2006/relationships/hyperlink" Target="http://www.cbs7.com/content/news/Midland-police-searching-for-man-who-shot-killed-ex-girlfriend-491023131.html" TargetMode="External"/><Relationship Id="rId1896" Type="http://schemas.openxmlformats.org/officeDocument/2006/relationships/hyperlink" Target="http://heavy.com/news/2016/06/mohammad-sadegh-moghaddam-amarillo-texas-walmart-gunman-shooter-hostage-somalia-somalian-wife-leila-gachlou-photos/" TargetMode="External"/><Relationship Id="rId2947" Type="http://schemas.openxmlformats.org/officeDocument/2006/relationships/hyperlink" Target="http://www.wptv.com/news/region-indian-river-county/person-killed-deputy-injured-in-gifford-as-swat-team-attempts-to-serve-warrant" TargetMode="External"/><Relationship Id="rId5006" Type="http://schemas.openxmlformats.org/officeDocument/2006/relationships/hyperlink" Target="http://abc7.com/suspected-dui-driver-shot-dead-by-deputies-in-jurupa-valley-/3557770/" TargetMode="External"/><Relationship Id="rId919" Type="http://schemas.openxmlformats.org/officeDocument/2006/relationships/hyperlink" Target="http://wsls.com/2015/09/24/grayson-county-deputy-involved-deadly-shooting/" TargetMode="External"/><Relationship Id="rId1549" Type="http://schemas.openxmlformats.org/officeDocument/2006/relationships/hyperlink" Target="http://wtkr.com/2016/03/11/police-investigate-officer-involved-shooting-in-bayview-area-of-norfolk/" TargetMode="External"/><Relationship Id="rId1963" Type="http://schemas.openxmlformats.org/officeDocument/2006/relationships/hyperlink" Target="http://whotv.com/2016/06/28/dci-investigating-boone-officer-involved-shooting/" TargetMode="External"/><Relationship Id="rId4022" Type="http://schemas.openxmlformats.org/officeDocument/2006/relationships/hyperlink" Target="http://www.newschannel5.com/news/tbi-responds-to-officer-involved-shooting-in-overton-county" TargetMode="External"/><Relationship Id="rId5420" Type="http://schemas.openxmlformats.org/officeDocument/2006/relationships/hyperlink" Target="http://www.khq.com/story/39018574/knife-wielding-man-killed-by-officers-in-cheney-identified" TargetMode="External"/><Relationship Id="rId1616" Type="http://schemas.openxmlformats.org/officeDocument/2006/relationships/hyperlink" Target="http://www.jsonline.com/news/crime/developmentally-disabled-woman-fatally-shot-by-police-at-wal-mart-b99703419z1-375141081.html" TargetMode="External"/><Relationship Id="rId3788" Type="http://schemas.openxmlformats.org/officeDocument/2006/relationships/hyperlink" Target="http://www.krcrtv.com/news/breaking-news/one-dead-after-an-incident-at-motel-in-anderson/418133633" TargetMode="External"/><Relationship Id="rId4839" Type="http://schemas.openxmlformats.org/officeDocument/2006/relationships/hyperlink" Target="http://www.woodtv.com/news/muskegon-county/1-dead-1-wounded-in-muskegon-shooting/1133559523" TargetMode="External"/><Relationship Id="rId3855" Type="http://schemas.openxmlformats.org/officeDocument/2006/relationships/hyperlink" Target="http://www.newspressnow.com/news/local_news/one-person-dead-in-officer-involved-incident/article_d9444b07-b849-53f7-a8f2-24700c8775ae.html" TargetMode="External"/><Relationship Id="rId776" Type="http://schemas.openxmlformats.org/officeDocument/2006/relationships/hyperlink" Target="http://media.graytvinc.com/images/EricTompkins.jpg" TargetMode="External"/><Relationship Id="rId2457" Type="http://schemas.openxmlformats.org/officeDocument/2006/relationships/hyperlink" Target="http://www.sandiegouniontribune.com/news/public-safety/sd-me-fatal-ois-20161113-story.html" TargetMode="External"/><Relationship Id="rId3508" Type="http://schemas.openxmlformats.org/officeDocument/2006/relationships/hyperlink" Target="http://www.koaa.com/story/36185520/officer-involved-shooting-reported-in-colorado-city" TargetMode="External"/><Relationship Id="rId4906" Type="http://schemas.openxmlformats.org/officeDocument/2006/relationships/hyperlink" Target="http://www.wlox.com/story/38149334/officer-shoots-suspect-at-mississippi-gas-station" TargetMode="External"/><Relationship Id="rId429"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1059" Type="http://schemas.openxmlformats.org/officeDocument/2006/relationships/hyperlink" Target="http://www.whdh.com/story/29215946/one-dead-after-officer-involved-shooting-in-roslindale" TargetMode="External"/><Relationship Id="rId1473" Type="http://schemas.openxmlformats.org/officeDocument/2006/relationships/hyperlink" Target="http://denver.cbslocal.com/2016/02/25/suspect-shot-killed-during-chase-in-evans/" TargetMode="External"/><Relationship Id="rId2871" Type="http://schemas.openxmlformats.org/officeDocument/2006/relationships/hyperlink" Target="http://www.mysanantonio.com/news/local/crime/article/Police-responding-to-scene-of-reported-shooting-11196840.php" TargetMode="External"/><Relationship Id="rId3922" Type="http://schemas.openxmlformats.org/officeDocument/2006/relationships/hyperlink" Target="http://news3lv.com/news/local/suspect-shot-injured-by-metro-officer-near-jean-casino" TargetMode="External"/><Relationship Id="rId843" Type="http://schemas.openxmlformats.org/officeDocument/2006/relationships/hyperlink" Target="http://www.cincinnati.com/story/news/2015/08/07/ksp-investigating-officer-involved-elsmere-shooting/31273817/" TargetMode="External"/><Relationship Id="rId1126" Type="http://schemas.openxmlformats.org/officeDocument/2006/relationships/hyperlink" Target="http://www.killedbypolice.net/victims/150984.jpg" TargetMode="External"/><Relationship Id="rId2524" Type="http://schemas.openxmlformats.org/officeDocument/2006/relationships/hyperlink" Target="http://www.fatalencounters.org/wp-content/uploads/2013/10/Alexander-Chance-Partain.jpg" TargetMode="External"/><Relationship Id="rId910" Type="http://schemas.openxmlformats.org/officeDocument/2006/relationships/hyperlink" Target="http://www.latimes.com/local/lanow/la-me-ln-lapd-homicide-suspect-dies-20150917-story.html" TargetMode="External"/><Relationship Id="rId1540" Type="http://schemas.openxmlformats.org/officeDocument/2006/relationships/hyperlink" Target="http://www.delcotimes.com/article/DC/20160208/NEWS/160209713" TargetMode="External"/><Relationship Id="rId4696" Type="http://schemas.openxmlformats.org/officeDocument/2006/relationships/hyperlink" Target="http://www.al.com/news/index.ssf/2018/03/alabama_state_trooper_involved.html" TargetMode="External"/><Relationship Id="rId5747" Type="http://schemas.openxmlformats.org/officeDocument/2006/relationships/hyperlink" Target="https://www.fatalencounters.org/wp-content/uploads/2018/11/Martez-Webb.png" TargetMode="External"/><Relationship Id="rId3298" Type="http://schemas.openxmlformats.org/officeDocument/2006/relationships/hyperlink" Target="http://www.fatalencounters.org/wp-content/uploads/2013/10/Pekelo-Sanchez.png" TargetMode="External"/><Relationship Id="rId4349" Type="http://schemas.openxmlformats.org/officeDocument/2006/relationships/hyperlink" Target="https://www.sfgate.com/crime/article/Officer-involved-shooting-at-San-Jose-power-plant-12486298.php" TargetMode="External"/><Relationship Id="rId4763" Type="http://schemas.openxmlformats.org/officeDocument/2006/relationships/hyperlink" Target="http://krcrtv.com/news/butte-county/suspect-dead-after-swat-team-responds-to-oroville-shooting" TargetMode="External"/><Relationship Id="rId5814" Type="http://schemas.openxmlformats.org/officeDocument/2006/relationships/hyperlink" Target="https://www.fatalencounters.org/wp-content/uploads/2018/12/James-Robertson.png" TargetMode="External"/><Relationship Id="rId3365" Type="http://schemas.openxmlformats.org/officeDocument/2006/relationships/hyperlink" Target="http://www.kxly.com/news/local-news/spokane-police-involved-in-south-hill-shooting/573014127" TargetMode="External"/><Relationship Id="rId4416" Type="http://schemas.openxmlformats.org/officeDocument/2006/relationships/hyperlink" Target="http://abc13.com/man-dead-at-scene-of-league-city-officer-involved-shooting/2981959/" TargetMode="External"/><Relationship Id="rId4830" Type="http://schemas.openxmlformats.org/officeDocument/2006/relationships/hyperlink" Target="https://www.clickorlando.com/news/deputy-involved-shooting-takes-place-in-orlando-officials-say" TargetMode="External"/><Relationship Id="rId286" Type="http://schemas.openxmlformats.org/officeDocument/2006/relationships/hyperlink" Target="http://www.ksat.com/content/pns/ksat/news/2015/04/10/man-shot--killed-by-police-id-d.html" TargetMode="External"/><Relationship Id="rId2381" Type="http://schemas.openxmlformats.org/officeDocument/2006/relationships/hyperlink" Target="http://billingsgazette.com/news/crime/wyoming-man-killed-in-officer-involved-shooting-at-days-inn/article_42785cff-a52f-587a-ae34-a52b0c6abd11.html" TargetMode="External"/><Relationship Id="rId3018" Type="http://schemas.openxmlformats.org/officeDocument/2006/relationships/hyperlink" Target="http://www.fatalencounters.org/wp-content/uploads/2013/10/Jerome-Keith-Allen.png" TargetMode="External"/><Relationship Id="rId343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53" Type="http://schemas.openxmlformats.org/officeDocument/2006/relationships/hyperlink" Target="http://www.newswest9.com/story/27643563/midland-police-identify-officer-killed-in-murder-suicide" TargetMode="External"/><Relationship Id="rId2034" Type="http://schemas.openxmlformats.org/officeDocument/2006/relationships/hyperlink" Target="https://yourdailyjournal.com/news/41128/man-dies-following-confrontation-with-anson-county-deputies-1" TargetMode="External"/><Relationship Id="rId420" Type="http://schemas.openxmlformats.org/officeDocument/2006/relationships/hyperlink" Target="http://www.redding.com/news/local-news/deputies-person-shot-on-fig-tree-lane" TargetMode="External"/><Relationship Id="rId1050" Type="http://schemas.openxmlformats.org/officeDocument/2006/relationships/hyperlink" Target="http://media2.wcpo.com/photo/2015/06/10/16x9/Cincinnati_fatal_officer_involved_shooti_3047750000_19584286_ver1.0_640_480.jpg" TargetMode="External"/><Relationship Id="rId2101" Type="http://schemas.openxmlformats.org/officeDocument/2006/relationships/hyperlink" Target="http://www.fatalencounters.org/wp-content/uploads/2013/10/William-Bowers.jpg" TargetMode="External"/><Relationship Id="rId5257" Type="http://schemas.openxmlformats.org/officeDocument/2006/relationships/hyperlink" Target="https://5newsonline.com/2018/07/27/officers-respond-to-domestic-disturbance-armed-suspect-shot-by-police/" TargetMode="External"/><Relationship Id="rId5671" Type="http://schemas.openxmlformats.org/officeDocument/2006/relationships/hyperlink" Target="https://www.fatalencounters.org/wp-content/uploads/2018/11/George-Lyman-Smith.jpg" TargetMode="External"/><Relationship Id="rId1867" Type="http://schemas.openxmlformats.org/officeDocument/2006/relationships/hyperlink" Target="http://www.uppermichiganssource.com/content/news/Police-responding-to-Ishpeming-Twp-incident-382352271.html" TargetMode="External"/><Relationship Id="rId2918" Type="http://schemas.openxmlformats.org/officeDocument/2006/relationships/hyperlink" Target="http://www.delawareonline.com/story/news/crime/2017/04/27/delaware-state-police-shooter-remains-barricaded/100966602/" TargetMode="External"/><Relationship Id="rId4273" Type="http://schemas.openxmlformats.org/officeDocument/2006/relationships/hyperlink" Target="https://www.kxly.com/news/spokane-police-shoot-and-kill-suspected-armed-robber/677776715" TargetMode="External"/><Relationship Id="rId5324" Type="http://schemas.openxmlformats.org/officeDocument/2006/relationships/hyperlink" Target="https://www.local10.com/news/florida/hollywood/gunman-fatally-shot-by-police-after-setting-house-on-fire-during-swat-standoff" TargetMode="External"/><Relationship Id="rId1934" Type="http://schemas.openxmlformats.org/officeDocument/2006/relationships/hyperlink" Target="http://www.fatalencounters.org/wp-content/uploads/2013/10/TristanVilters.jpg" TargetMode="External"/><Relationship Id="rId4340" Type="http://schemas.openxmlformats.org/officeDocument/2006/relationships/hyperlink" Target="http://krqe.com/2018/01/07/police-investigating-officer-involved-shooting-in-northeast-albuquerque/" TargetMode="External"/><Relationship Id="rId3759" Type="http://schemas.openxmlformats.org/officeDocument/2006/relationships/hyperlink" Target="http://www.fatalencounters.org/wp-content/uploads/2013/10/Jeffrey-James-Findlay.jpg" TargetMode="External"/><Relationship Id="rId5181" Type="http://schemas.openxmlformats.org/officeDocument/2006/relationships/hyperlink" Target="https://www.chron.com/neighborhood/moco/news/article/Woman-killed-in-officer-involved-shooting-in-13067765.php" TargetMode="External"/><Relationship Id="rId2775" Type="http://schemas.openxmlformats.org/officeDocument/2006/relationships/hyperlink" Target="http://abc7.com/news/woman-reportedly-armed-with-knife-shot-by-police-in-long-beach/1704155/" TargetMode="External"/><Relationship Id="rId3826" Type="http://schemas.openxmlformats.org/officeDocument/2006/relationships/hyperlink" Target="http://www.fatalencounters.org/wp-content/uploads/2013/10/FrankWratney.jpg" TargetMode="External"/><Relationship Id="rId747" Type="http://schemas.openxmlformats.org/officeDocument/2006/relationships/hyperlink" Target="http://www.postandcourier.com/article/20151105/PC16/151109561" TargetMode="External"/><Relationship Id="rId1377" Type="http://schemas.openxmlformats.org/officeDocument/2006/relationships/hyperlink" Target="http://jacksonville.com/news/crime/2016-02-12/story/jacksonville-man-shot-duty-federal-officer-during-attempted-robbery" TargetMode="External"/><Relationship Id="rId1791" Type="http://schemas.openxmlformats.org/officeDocument/2006/relationships/hyperlink" Target="http://www.fatalencounters.org/wp-content/uploads/2013/10/Beebee.png" TargetMode="External"/><Relationship Id="rId2428" Type="http://schemas.openxmlformats.org/officeDocument/2006/relationships/hyperlink" Target="http://www.fatalencounters.org/wp-content/uploads/2013/10/Jimmy-L.-Testa.jpg" TargetMode="External"/><Relationship Id="rId2842" Type="http://schemas.openxmlformats.org/officeDocument/2006/relationships/hyperlink" Target="http://www.nydailynews.com/new-york/nyc-crime/police-officer-shot-bronx-suspect-custody-article-1.3301718" TargetMode="External"/><Relationship Id="rId83" Type="http://schemas.openxmlformats.org/officeDocument/2006/relationships/hyperlink" Target="http://www.dallasnews.com/news/crime/headlines/20150706-austin-police-id-gunman-victim-at-sundays-hotel-shooting.ece" TargetMode="External"/><Relationship Id="rId814" Type="http://schemas.openxmlformats.org/officeDocument/2006/relationships/hyperlink" Target="http://foxct.com/2015/08/08/combative-man-hit-by-taser-in-hartford-dies/" TargetMode="External"/><Relationship Id="rId1444" Type="http://schemas.openxmlformats.org/officeDocument/2006/relationships/hyperlink" Target="http://ktla.com/2016/02/14/los-angeles-police-open-fire-during-incident-in-van-nuys-1-person-hospitalized-in-unknown-condition-officials/" TargetMode="External"/><Relationship Id="rId1511" Type="http://schemas.openxmlformats.org/officeDocument/2006/relationships/hyperlink" Target="http://kool.corrections.ky.gov/Content/OffenderPhotos/0290437.jpg" TargetMode="External"/><Relationship Id="rId4667" Type="http://schemas.openxmlformats.org/officeDocument/2006/relationships/hyperlink" Target="http://abc11.com/person-dies-after-officer-involved-shooting-in-timberlake/3242185/" TargetMode="External"/><Relationship Id="rId5718" Type="http://schemas.openxmlformats.org/officeDocument/2006/relationships/hyperlink" Target="https://www.ajc.com/news/crime--law/gbi-man-shot-killed-after-stabbing-georgia-deputy-multiple-times/fRZ98vS58gbyzIQ4Wwuy9N/" TargetMode="External"/><Relationship Id="rId3269" Type="http://schemas.openxmlformats.org/officeDocument/2006/relationships/hyperlink" Target="http://www.kshb.com/news/local-news/police-shoot-kill-armed-suicidal-man" TargetMode="External"/><Relationship Id="rId3683" Type="http://schemas.openxmlformats.org/officeDocument/2006/relationships/hyperlink" Target="http://www.fatalencounters.org/wp-content/uploads/2013/10/michael-anthony-bonini.jpg" TargetMode="External"/><Relationship Id="rId2285" Type="http://schemas.openxmlformats.org/officeDocument/2006/relationships/hyperlink" Target="http://philadelphia.cbslocal.com/2016/10/03/police-shoot-kill-man-following-barricade-situation-in-ventnor/" TargetMode="External"/><Relationship Id="rId3336" Type="http://schemas.openxmlformats.org/officeDocument/2006/relationships/hyperlink" Target="http://www.koat.com/article/deputy-involved-in-shooting-with-carjacking-suspect/10375696" TargetMode="External"/><Relationship Id="rId4734" Type="http://schemas.openxmlformats.org/officeDocument/2006/relationships/hyperlink" Target="http://www.al.com/news/huntsville/index.ssf/2018/04/man_dies_after_officer-involve.html" TargetMode="External"/><Relationship Id="rId257" Type="http://schemas.openxmlformats.org/officeDocument/2006/relationships/hyperlink" Target="http://www.bakersfieldnow.com/news/local/Man-shot-in-Delano-300955291.html" TargetMode="External"/><Relationship Id="rId3750" Type="http://schemas.openxmlformats.org/officeDocument/2006/relationships/hyperlink" Target="http://www.whsv.com/content/news/One-dead-in-officer-involved-shooting-after-chase-419764503.html" TargetMode="External"/><Relationship Id="rId4801" Type="http://schemas.openxmlformats.org/officeDocument/2006/relationships/hyperlink" Target="http://www.fatalencounters.org/wp-content/uploads/2018/04/angellopez.jpg" TargetMode="External"/><Relationship Id="rId671" Type="http://schemas.openxmlformats.org/officeDocument/2006/relationships/hyperlink" Target="http://www.killedbypolice.net/victims/151061.jpg" TargetMode="External"/><Relationship Id="rId2352" Type="http://schemas.openxmlformats.org/officeDocument/2006/relationships/hyperlink" Target="http://www.tulsaworld.com/news/crimewatch/tulsa-police-sniper-reportedly-shoots-kills-armed-man-holding-/article_23ce9eda-4e86-5543-bc9d-7a335020a8b2.html" TargetMode="External"/><Relationship Id="rId3403" Type="http://schemas.openxmlformats.org/officeDocument/2006/relationships/hyperlink" Target="http://www.denverpost.com/2017/05/10/westminster-standoff-suspect-killed/" TargetMode="External"/><Relationship Id="rId324" Type="http://schemas.openxmlformats.org/officeDocument/2006/relationships/hyperlink" Target="http://www.presstelegram.com/general-news/20150101/armed-woman-killed-in-compton-deputy-involved-shooting" TargetMode="External"/><Relationship Id="rId2005" Type="http://schemas.openxmlformats.org/officeDocument/2006/relationships/hyperlink" Target="http://newsok.com/article/5508775" TargetMode="External"/><Relationship Id="rId5575" Type="http://schemas.openxmlformats.org/officeDocument/2006/relationships/hyperlink" Target="https://www.azcentral.com/story/news/local/arizona/2018/10/10/fbi-investigating-fatal-shooting-chinle-park-service-ranger/1594153002/" TargetMode="External"/><Relationship Id="rId1021" Type="http://schemas.openxmlformats.org/officeDocument/2006/relationships/hyperlink" Target="http://homicide.latimes.com/post/jason-m-hendley/" TargetMode="External"/><Relationship Id="rId4177" Type="http://schemas.openxmlformats.org/officeDocument/2006/relationships/hyperlink" Target="http://www.fatalencounters.org/wp-content/uploads/2013/10/Jonathan-Maldonado.png" TargetMode="External"/><Relationship Id="rId4591" Type="http://schemas.openxmlformats.org/officeDocument/2006/relationships/hyperlink" Target="http://www.fatalencounters.org/wp-content/uploads/2018/03/Ryan-L.-Smith.jpg" TargetMode="External"/><Relationship Id="rId5228" Type="http://schemas.openxmlformats.org/officeDocument/2006/relationships/hyperlink" Target="https://www.fresnobee.com/news/local/crime/article215284285.html" TargetMode="External"/><Relationship Id="rId5642" Type="http://schemas.openxmlformats.org/officeDocument/2006/relationships/hyperlink" Target="https://www.ajc.com/news/crime--law/georgia-deputies-shoot-kill-woman-holding-pellet-gun/jMuOrraqbrkOlIII1mKiXN/?fbclid=IwAR1gCh6-oe5VjiBgg6afNSdTOjfblV2nO4wAqDtvfhRh1pN3tcAbVElF6NI" TargetMode="External"/><Relationship Id="rId3193" Type="http://schemas.openxmlformats.org/officeDocument/2006/relationships/hyperlink" Target="http://www.ktxs.com/news/dps-officer-involved-shooting-reported-on-i-20-near-cisco/414524974" TargetMode="External"/><Relationship Id="rId4244" Type="http://schemas.openxmlformats.org/officeDocument/2006/relationships/hyperlink" Target="http://www.daily-times.com/story/news/local/2017/12/20/officer-involved-shooting-north-bloomfield-highway/972062001/" TargetMode="External"/><Relationship Id="rId1838" Type="http://schemas.openxmlformats.org/officeDocument/2006/relationships/hyperlink" Target="http://www.oregonlive.com/pacific-northwest-news/index.ssf/2016/06/man_killed_by_police_at_bend_m.html" TargetMode="External"/><Relationship Id="rId3260" Type="http://schemas.openxmlformats.org/officeDocument/2006/relationships/hyperlink" Target="https://oagtx.force.com/cdr/VIP_FormWizardPDF?id=a2C31000001v1RREAY" TargetMode="External"/><Relationship Id="rId4311" Type="http://schemas.openxmlformats.org/officeDocument/2006/relationships/hyperlink" Target="https://www.local10.com/news/florida/hialeah/51-year-old-man-killed-in-crash-involving-2-hialeah-police-officers" TargetMode="External"/><Relationship Id="rId181" Type="http://schemas.openxmlformats.org/officeDocument/2006/relationships/hyperlink" Target="http://www.presstelegram.com/general-news/20150528/man-dies-after-long-beach-officer-involved-shooting" TargetMode="External"/><Relationship Id="rId1905" Type="http://schemas.openxmlformats.org/officeDocument/2006/relationships/hyperlink" Target="http://www.fatalencounters.org/wp-content/uploads/2013/10/William-Thomas-Hennessey.jpg" TargetMode="External"/><Relationship Id="rId5085" Type="http://schemas.openxmlformats.org/officeDocument/2006/relationships/hyperlink" Target="https://www.fatalencounters.org/wp-content/uploads/2018/06/Jesse-Wade-Powell.jpg" TargetMode="External"/><Relationship Id="rId998" Type="http://schemas.openxmlformats.org/officeDocument/2006/relationships/hyperlink" Target="http://wncn.com/2015/09/14/man-dies-while-in-custody-of-raleigh-police-investigation-underway/" TargetMode="External"/><Relationship Id="rId2679" Type="http://schemas.openxmlformats.org/officeDocument/2006/relationships/hyperlink" Target="http://www.nbclosangeles.com/news/local/Suspected-DUI-Driver-Fatally-Shot-by-El-Monte-Police-408140675.html" TargetMode="External"/><Relationship Id="rId1695" Type="http://schemas.openxmlformats.org/officeDocument/2006/relationships/hyperlink" Target="http://www.fatalencounters.org/wp-content/uploads/2013/10/MCMANAMON-159654.jpg" TargetMode="External"/><Relationship Id="rId2746" Type="http://schemas.openxmlformats.org/officeDocument/2006/relationships/hyperlink" Target="http://www.kmov.com/story/28421811/victim-of-fatal-officer-involved-accident-identified" TargetMode="External"/><Relationship Id="rId5152" Type="http://schemas.openxmlformats.org/officeDocument/2006/relationships/hyperlink" Target="http://www.kcchronicle.com/2018/07/04/geneva-officer-kane-deputy-injured-in-fatal-south-elgin-standoff/a3laj87/" TargetMode="External"/><Relationship Id="rId718" Type="http://schemas.openxmlformats.org/officeDocument/2006/relationships/hyperlink" Target="http://www.kxii.com/home/headlines/New-details-released-in-officer-involved-shooting-in-Colbert-352955771.html" TargetMode="External"/><Relationship Id="rId1348" Type="http://schemas.openxmlformats.org/officeDocument/2006/relationships/hyperlink" Target="http://www.redding.com/news/local/Police-called-to-reported-shooting-in-Redding-364320701.html?d=mobile" TargetMode="External"/><Relationship Id="rId1762" Type="http://schemas.openxmlformats.org/officeDocument/2006/relationships/hyperlink" Target="http://www.fatalencounters.org/wp-content/uploads/2013/10/CodyMarch.jpg" TargetMode="External"/><Relationship Id="rId1415" Type="http://schemas.openxmlformats.org/officeDocument/2006/relationships/hyperlink" Target="http://rapidcityjournal.com/news/local/one-killed-officer-injured-in-shooting-on-rosebud/article_041612ec-e475-52eb-bc7e-c0d31593d342.html" TargetMode="External"/><Relationship Id="rId2813" Type="http://schemas.openxmlformats.org/officeDocument/2006/relationships/hyperlink" Target="http://www.nbcsandiego.com/news/local/Deputy-Involved-Shooting-San-Diego-Second-Avenue--438544133.html" TargetMode="External"/><Relationship Id="rId54" Type="http://schemas.openxmlformats.org/officeDocument/2006/relationships/hyperlink" Target="http://www.oakpark.com/News/Articles/7-13-2015/Three-injured,-two-killed-in-River-Forest/" TargetMode="External"/><Relationship Id="rId4985" Type="http://schemas.openxmlformats.org/officeDocument/2006/relationships/hyperlink" Target="https://www.sltrib.com/news/2018/06/01/armed-robbery-suspect-shot-by-cottonwood-heights-police-dies/" TargetMode="External"/><Relationship Id="rId2189" Type="http://schemas.openxmlformats.org/officeDocument/2006/relationships/hyperlink" Target="http://www.desertsun.com/story/news/crime_courts/2016/08/21/man-dies-after-officer-involved-shooting-indio/89071120/" TargetMode="External"/><Relationship Id="rId3587" Type="http://schemas.openxmlformats.org/officeDocument/2006/relationships/hyperlink" Target="http://www.kfvs12.com/story/35862459/1-dead-in-officer-involved-shooting-in-butler-co-mo" TargetMode="External"/><Relationship Id="rId4638" Type="http://schemas.openxmlformats.org/officeDocument/2006/relationships/hyperlink" Target="http://www.fatalencounters.org/wp-content/uploads/2018/03/Jontell-Reedom.png" TargetMode="External"/><Relationship Id="rId3654" Type="http://schemas.openxmlformats.org/officeDocument/2006/relationships/hyperlink" Target="http://www.wsoctv.com/news/local/caldwell-co-authorities-investigating-deadly-officer-involved-shooting/531177132" TargetMode="External"/><Relationship Id="rId4705" Type="http://schemas.openxmlformats.org/officeDocument/2006/relationships/hyperlink" Target="http://www.wltx.com/article/news/local/i-26-standoff-suspect-dead-traffic-starting-to-move-again/101-532787946" TargetMode="External"/><Relationship Id="rId575" Type="http://schemas.openxmlformats.org/officeDocument/2006/relationships/hyperlink" Target="http://www.huffingtonpost.com/2013/08/08/james-lee-dimaggio_n_3724734.html" TargetMode="External"/><Relationship Id="rId2256" Type="http://schemas.openxmlformats.org/officeDocument/2006/relationships/hyperlink" Target="http://www.fatalencounters.org/wp-content/uploads/2013/10/Steven-Del-Rio.jpg" TargetMode="External"/><Relationship Id="rId2670" Type="http://schemas.openxmlformats.org/officeDocument/2006/relationships/hyperlink" Target="http://5newsonline.com/2016/12/25/one-man-dead-after-officer-involved-shooting-in-independence-county/" TargetMode="External"/><Relationship Id="rId3307" Type="http://schemas.openxmlformats.org/officeDocument/2006/relationships/hyperlink" Target="http://abc13.com/1-killed-4-in-custody-after-deputy-involved-shooting/2377497/" TargetMode="External"/><Relationship Id="rId3721" Type="http://schemas.openxmlformats.org/officeDocument/2006/relationships/hyperlink" Target="http://www.fatalencounters.org/wp-content/uploads/2013/10/Mirza-Tatlic.png" TargetMode="External"/><Relationship Id="rId228" Type="http://schemas.openxmlformats.org/officeDocument/2006/relationships/hyperlink" Target="http://www.deseretnews.com/article/865627866/Roosevelt-police-shoot-kill-man-wielding-handgun-near-hospital.html?pg=all" TargetMode="External"/><Relationship Id="rId642" Type="http://schemas.openxmlformats.org/officeDocument/2006/relationships/hyperlink" Target="http://www.houstonchronicle.com/news/houston-texas/houston/article/Police-fatally-shoot-man-barricaded-in-house-6575018.php" TargetMode="External"/><Relationship Id="rId1272" Type="http://schemas.openxmlformats.org/officeDocument/2006/relationships/hyperlink" Target="http://www.wsmv.com/story/28851839/man-accused-in-rape-dies-during-arrest" TargetMode="External"/><Relationship Id="rId2323" Type="http://schemas.openxmlformats.org/officeDocument/2006/relationships/hyperlink" Target="http://www.cleveland.com/westlake/index.ssf/2016/10/westlake_police_fatally_shoot.html" TargetMode="External"/><Relationship Id="rId5479" Type="http://schemas.openxmlformats.org/officeDocument/2006/relationships/hyperlink" Target="http://www.latimes.com/local/lanow/la-me-ln-long-beach-taser-20180917-story.html" TargetMode="External"/><Relationship Id="rId5893" Type="http://schemas.openxmlformats.org/officeDocument/2006/relationships/hyperlink" Target="http://www.wistv.com/2018/12/22/sled-investigating-officer-involved-shooting-lexington-co-no-officers-injured/" TargetMode="External"/><Relationship Id="rId4495" Type="http://schemas.openxmlformats.org/officeDocument/2006/relationships/hyperlink" Target="http://www.9news.com/article/news/man-shot-by-aurora-police-during-traffic-stop/73-517298682" TargetMode="External"/><Relationship Id="rId5546" Type="http://schemas.openxmlformats.org/officeDocument/2006/relationships/hyperlink" Target="https://www.cbs46.com/news/grandmother-killed-during-domestic-incident-in-mableton-suspect-shot-by/article_bc9036b2-c687-11e8-9a8a-7b40f8f04739.html" TargetMode="External"/><Relationship Id="rId3097" Type="http://schemas.openxmlformats.org/officeDocument/2006/relationships/hyperlink" Target="http://www.fresnobee.com/news/local/crime/article164132172.html" TargetMode="External"/><Relationship Id="rId4148" Type="http://schemas.openxmlformats.org/officeDocument/2006/relationships/hyperlink" Target="http://www.fatalencounters.org/wp-content/uploads/2013/10/David-Eric-Ufferman.png" TargetMode="External"/><Relationship Id="rId3164" Type="http://schemas.openxmlformats.org/officeDocument/2006/relationships/hyperlink" Target="http://www.fatalencounters.org/wp-content/uploads/2013/10/Carlos-Garcia-Petrovich.jpg" TargetMode="External"/><Relationship Id="rId4562" Type="http://schemas.openxmlformats.org/officeDocument/2006/relationships/hyperlink" Target="http://www.kmov.com/story/37593103/officer-alert-talking-after-being-shot-in-glasgow-village-barricaded-suspect-in-standoff-with-police" TargetMode="External"/><Relationship Id="rId5613" Type="http://schemas.openxmlformats.org/officeDocument/2006/relationships/hyperlink" Target="https://www.fatalencounters.org/wp-content/uploads/2018/10/EdwardZumski.jpg" TargetMode="External"/><Relationship Id="rId1809" Type="http://schemas.openxmlformats.org/officeDocument/2006/relationships/hyperlink" Target="http://www.kob.com/albuquerque-news/fugitive-dead-after-us-marshals-shooting-in-abq-tuesday-night-mario-montoya-colleen-calamia/4150301/" TargetMode="External"/><Relationship Id="rId4215" Type="http://schemas.openxmlformats.org/officeDocument/2006/relationships/hyperlink" Target="http://www.kiro7.com/news/local/breaking-robbery-suspect-killed-in-officer-involved-shooting/662727642" TargetMode="External"/><Relationship Id="rId2180" Type="http://schemas.openxmlformats.org/officeDocument/2006/relationships/hyperlink" Target="http://www.fatalencounters.org/wp-content/uploads/2013/10/Daniel-Harris.jpg" TargetMode="External"/><Relationship Id="rId3231" Type="http://schemas.openxmlformats.org/officeDocument/2006/relationships/hyperlink" Target="http://www.walb.com/story/34528983/man-dies-two-weeks-after-deputy-involved-shooting" TargetMode="External"/><Relationship Id="rId152" Type="http://schemas.openxmlformats.org/officeDocument/2006/relationships/hyperlink" Target="http://www.indystar.com/story/news/crime/2015/06/08/police-shooting-suspect-dead-beech-grove/28700455/" TargetMode="External"/><Relationship Id="rId2997" Type="http://schemas.openxmlformats.org/officeDocument/2006/relationships/hyperlink" Target="http://www.dailybreeze.com/general-news/20170217/man-fatally-wounded-during-confrontation-with-gardena-police-officer" TargetMode="External"/><Relationship Id="rId969" Type="http://schemas.openxmlformats.org/officeDocument/2006/relationships/hyperlink" Target="http://www.fresnobee.com/news/local/crime/article40741638.html" TargetMode="External"/><Relationship Id="rId1599" Type="http://schemas.openxmlformats.org/officeDocument/2006/relationships/hyperlink" Target="http://fox59.com/2016/04/15/coronor-releases-name-of-man-killed-in-police-action-shooting-in-muncie/" TargetMode="External"/><Relationship Id="rId5056" Type="http://schemas.openxmlformats.org/officeDocument/2006/relationships/hyperlink" Target="http://www.fox5vegas.com/story/38440216/suspect-shot-by-7-las-vegas-officers-in-northeast-valley-identified" TargetMode="External"/><Relationship Id="rId5470" Type="http://schemas.openxmlformats.org/officeDocument/2006/relationships/hyperlink" Target="http://www.wbrz.com/news/one-killed-two-injured-in-shreveport-officer-involved-shootings/?utm_source=feedburner&amp;utm_medium=feed&amp;utm_campaign=Feed%3A+wbrz%2Fnews+%28WBRZ+News%29" TargetMode="External"/><Relationship Id="rId4072" Type="http://schemas.openxmlformats.org/officeDocument/2006/relationships/hyperlink" Target="http://www.fatalencounters.org/wp-content/uploads/2013/10/Kiser-Sturgell.jpg" TargetMode="External"/><Relationship Id="rId5123" Type="http://schemas.openxmlformats.org/officeDocument/2006/relationships/hyperlink" Target="https://kdvr.com/2018/06/29/suspect-shot-in-aurora-officer-involved-shooting/" TargetMode="External"/><Relationship Id="rId1666" Type="http://schemas.openxmlformats.org/officeDocument/2006/relationships/hyperlink" Target="http://www.fresnobee.com/news/local/crime/article68036527.html" TargetMode="External"/><Relationship Id="rId2717" Type="http://schemas.openxmlformats.org/officeDocument/2006/relationships/hyperlink" Target="http://www.wftv.com/news/news/local/crash-heavy-law-enforcement-presence-causes-delays/npJ6S/" TargetMode="External"/><Relationship Id="rId1319" Type="http://schemas.openxmlformats.org/officeDocument/2006/relationships/hyperlink" Target="http://www.fatalencounters.org/wp-content/uploads/2013/10/Christopher.jpg" TargetMode="External"/><Relationship Id="rId1733" Type="http://schemas.openxmlformats.org/officeDocument/2006/relationships/hyperlink" Target="http://www.baynews9.com/content/news/baynews9/news/article.html/content/news/articles/bn9/2016/5/7/deputy_involved_shoo.html" TargetMode="External"/><Relationship Id="rId4889" Type="http://schemas.openxmlformats.org/officeDocument/2006/relationships/hyperlink" Target="https://www.11alive.com/article/news/crime/gbi-called-in-after-officer-shoots-kills-woman/85-549699101"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1800" Type="http://schemas.openxmlformats.org/officeDocument/2006/relationships/hyperlink" Target="http://www.sun-sentinel.com/local/broward/hallandale/fl-hallandale-beach-police-shooting-20160522-story.html" TargetMode="External"/><Relationship Id="rId4956" Type="http://schemas.openxmlformats.org/officeDocument/2006/relationships/hyperlink" Target="http://www.kristv.com/story/38253569/mathis-police-investigating-a-shooting" TargetMode="External"/><Relationship Id="rId3558" Type="http://schemas.openxmlformats.org/officeDocument/2006/relationships/hyperlink" Target="http://www.fatalencounters.org/wp-content/uploads/2013/10/Joshua-Caleb-Martin.png" TargetMode="External"/><Relationship Id="rId3972" Type="http://schemas.openxmlformats.org/officeDocument/2006/relationships/hyperlink" Target="http://www.kalb.com/content/news/APSO-Suspect-dies-after-struggle-with-deputies-451918333.html" TargetMode="External"/><Relationship Id="rId4609" Type="http://schemas.openxmlformats.org/officeDocument/2006/relationships/hyperlink" Target="http://www.fatalencounters.org/wp-content/uploads/2018/03/victor-ancira.jpg" TargetMode="External"/><Relationship Id="rId479" Type="http://schemas.openxmlformats.org/officeDocument/2006/relationships/hyperlink" Target="http://www.nbcnewyork.com/news/local/NYPD-Shooting-FDR-Drive-96-Street-259556971.html" TargetMode="External"/><Relationship Id="rId893" Type="http://schemas.openxmlformats.org/officeDocument/2006/relationships/hyperlink" Target="http://www.latimes.com/local/lanow/la-me-ln-in-custody-death-long-beach-20150906-story.html" TargetMode="External"/><Relationship Id="rId2574" Type="http://schemas.openxmlformats.org/officeDocument/2006/relationships/hyperlink" Target="http://www.fatalencounters.org/wp-content/uploads/2013/10/Samson-G.-Varner.jpg" TargetMode="External"/><Relationship Id="rId3625" Type="http://schemas.openxmlformats.org/officeDocument/2006/relationships/hyperlink" Target="http://www.wlwt.com/article/officer-involved-shooting-reported-in-butler-county/10199029" TargetMode="External"/><Relationship Id="rId546" Type="http://schemas.openxmlformats.org/officeDocument/2006/relationships/hyperlink" Target="http://www.kens5.com/story/local/2014/09/26/10621720/" TargetMode="External"/><Relationship Id="rId1176" Type="http://schemas.openxmlformats.org/officeDocument/2006/relationships/hyperlink" Target="http://www.local10.com/image/view/-/36526126/medRes/3/-/maxh/360/maxw/640/-/10fwv3w/-/Yohans-Leon-stock-mug-jpg.jpg" TargetMode="External"/><Relationship Id="rId2227" Type="http://schemas.openxmlformats.org/officeDocument/2006/relationships/hyperlink" Target="http://www.adn.com/alaska-news/crime-courts/2016/08/30/streets-shut-down-as-fairbanks-police-respond-to-officer-involved-shooting/" TargetMode="External"/><Relationship Id="rId960" Type="http://schemas.openxmlformats.org/officeDocument/2006/relationships/hyperlink" Target="http://www.cleveland.com/parma/index.ssf/2015/10/suspect_in_robbery_of_parma_pa.html" TargetMode="External"/><Relationship Id="rId1243" Type="http://schemas.openxmlformats.org/officeDocument/2006/relationships/hyperlink" Target="http://abc11.com/news/armed-man-killed-after-police-standoff-in-durham/971330/" TargetMode="External"/><Relationship Id="rId1590" Type="http://schemas.openxmlformats.org/officeDocument/2006/relationships/hyperlink" Target="http://www.trussvilletribune.com/2016/04/19/blount-county-shooting-spree-leaves-4-wounded-gunman-dead/" TargetMode="External"/><Relationship Id="rId2641" Type="http://schemas.openxmlformats.org/officeDocument/2006/relationships/hyperlink" Target="http://abc13.com/news/hpd-officer-hits-kills-bicyclist-in-southeast-houston/677753/" TargetMode="External"/><Relationship Id="rId4399" Type="http://schemas.openxmlformats.org/officeDocument/2006/relationships/hyperlink" Target="http://www.fatalencounters.org/wp-content/uploads/2018/01/Shannon-Jason-Cables.jpg" TargetMode="External"/><Relationship Id="rId5797" Type="http://schemas.openxmlformats.org/officeDocument/2006/relationships/hyperlink" Target="https://napavalleyregister.com/news/local/man-killed-in-napa-police-officer-involved-shooting-closure-of/article_c6f6b7d4-9538-53df-8ad6-3812ecd76511.html" TargetMode="External"/><Relationship Id="rId613" Type="http://schemas.openxmlformats.org/officeDocument/2006/relationships/hyperlink" Target="http://www.kgw.com/story/news/local/2015/10/29/police-chase-hwy-26-ends-crash-man-hospitalized/74787522/" TargetMode="External"/><Relationship Id="rId5864" Type="http://schemas.openxmlformats.org/officeDocument/2006/relationships/hyperlink" Target="https://www.kctv5.com/news/kck-police-officer-shot-suspect-killed-in-officer-involved-shooting/article_21eb13b4-01c1-11e9-9411-333205583a52.html" TargetMode="External"/><Relationship Id="rId1310" Type="http://schemas.openxmlformats.org/officeDocument/2006/relationships/hyperlink" Target="https://localtvwjw.files.wordpress.com/2016/02/thomas-hirko.jpg?w=338&amp;h=450" TargetMode="External"/><Relationship Id="rId4466" Type="http://schemas.openxmlformats.org/officeDocument/2006/relationships/hyperlink" Target="http://www.wsbtv.com/news/local/police-investigating-officer-involved-shooting-in-southwest-atlanta/693337305" TargetMode="External"/><Relationship Id="rId4880" Type="http://schemas.openxmlformats.org/officeDocument/2006/relationships/hyperlink" Target="https://www.mysanantonio.com/news/local/crime/article/BCSO-Man-fatally-shot-by-deputy-following-12890581.php" TargetMode="External"/><Relationship Id="rId5517" Type="http://schemas.openxmlformats.org/officeDocument/2006/relationships/hyperlink" Target="https://www.poughkeepsiejournal.com/story/news/local/2018/09/26/stanfordville-man-knife-shot-state-police/1431650002/" TargetMode="External"/><Relationship Id="rId5931" Type="http://schemas.openxmlformats.org/officeDocument/2006/relationships/drawing" Target="../drawings/drawing1.xml"/><Relationship Id="rId3068" Type="http://schemas.openxmlformats.org/officeDocument/2006/relationships/hyperlink" Target="http://www.abc15.com/news/state/man-fires-at-arizona-state-trooper-during-traffic-stop-then-leads-officers-on-chase" TargetMode="External"/><Relationship Id="rId3482" Type="http://schemas.openxmlformats.org/officeDocument/2006/relationships/hyperlink" Target="http://www.fatalencounters.org/wp-content/uploads/2013/10/DebiLynnThorkelson.jpg" TargetMode="External"/><Relationship Id="rId4119" Type="http://schemas.openxmlformats.org/officeDocument/2006/relationships/hyperlink" Target="https://wtop.com/local/2017/11/police-pedestrian-struck-and-killed-by-police-vehicle/" TargetMode="External"/><Relationship Id="rId4533" Type="http://schemas.openxmlformats.org/officeDocument/2006/relationships/hyperlink" Target="http://www.star-telegram.com/latest-news/article201011109.html" TargetMode="External"/><Relationship Id="rId2084" Type="http://schemas.openxmlformats.org/officeDocument/2006/relationships/hyperlink" Target="http://www.rgj.com/story/news/crime/2016/07/28/police-respond-incident-northeast-sparks/87667398/" TargetMode="External"/><Relationship Id="rId3135" Type="http://schemas.openxmlformats.org/officeDocument/2006/relationships/hyperlink" Target="http://www.fatalencounters.org/wp-content/uploads/2013/10/ChristopherReyes.jpg" TargetMode="External"/><Relationship Id="rId4600" Type="http://schemas.openxmlformats.org/officeDocument/2006/relationships/hyperlink" Target="https://www.chieftain.com/news/pueblo/dead-in-officer-involved-shooting-on-pueblo-s-east-side/article_a7da9152-bce5-585a-8c3f-8acb6d76064a.html" TargetMode="External"/><Relationship Id="rId470" Type="http://schemas.openxmlformats.org/officeDocument/2006/relationships/hyperlink" Target="http://patersontimes.com/2014/05/31/armed-city-man-killed-by-city-detective-on-montgomery-street/" TargetMode="External"/><Relationship Id="rId2151" Type="http://schemas.openxmlformats.org/officeDocument/2006/relationships/hyperlink" Target="http://www.swtimes.com/news/20160816/man-dies-after-monticello-police-officer-subdues-him-with-taser" TargetMode="External"/><Relationship Id="rId3202" Type="http://schemas.openxmlformats.org/officeDocument/2006/relationships/hyperlink" Target="http://www.northjersey.com/story/news/passaic/paterson/2017/03/16/man-shot-paterson-police-march-2-dies-wounds/99271816/" TargetMode="External"/><Relationship Id="rId123" Type="http://schemas.openxmlformats.org/officeDocument/2006/relationships/hyperlink" Target="http://www.kob.com/article/stories/s3831288.shtml" TargetMode="External"/><Relationship Id="rId5374" Type="http://schemas.openxmlformats.org/officeDocument/2006/relationships/hyperlink" Target="https://www.reviewjournal.com/crime/homicides/coroner-ids-woman-killed-in-ex-boyfriends-las-vegas-home/" TargetMode="External"/><Relationship Id="rId2968" Type="http://schemas.openxmlformats.org/officeDocument/2006/relationships/hyperlink" Target="http://klfy.com/2017/03/21/man-accused-of-shooting-killing-ebrso-deputy-dies-in-hospital/" TargetMode="External"/><Relationship Id="rId5027" Type="http://schemas.openxmlformats.org/officeDocument/2006/relationships/hyperlink" Target="https://www.rlsmedia.com/article/nj-state-police-fatally-shoots-man-armed-two-rifles" TargetMode="External"/><Relationship Id="rId1984" Type="http://schemas.openxmlformats.org/officeDocument/2006/relationships/hyperlink" Target="http://www.rgj.com/story/news/2016/07/03/police-investigating-shooting-near-wingfest/86659740/" TargetMode="External"/><Relationship Id="rId4390" Type="http://schemas.openxmlformats.org/officeDocument/2006/relationships/hyperlink" Target="http://www.fatalencounters.org/wp-content/uploads/2018/01/Marshall-Coleman.png" TargetMode="External"/><Relationship Id="rId5441" Type="http://schemas.openxmlformats.org/officeDocument/2006/relationships/hyperlink" Target="https://www.thecallnews.com/2018/09/07/citronelle-police-officers-and-satsuma-police-chief-involved-in-suspect-shooting/" TargetMode="External"/><Relationship Id="rId1637" Type="http://schemas.openxmlformats.org/officeDocument/2006/relationships/hyperlink" Target="http://www.wcjb.com/local-news/2016/03/16-year-old-dies-after-standoff-police" TargetMode="External"/><Relationship Id="rId4043" Type="http://schemas.openxmlformats.org/officeDocument/2006/relationships/hyperlink" Target="http://www.thedenverchannel.com/news/local-news/parker-officer-involved-shooting-wounds-1" TargetMode="External"/><Relationship Id="rId1704" Type="http://schemas.openxmlformats.org/officeDocument/2006/relationships/hyperlink" Target="http://www.fatalencounters.org/wp-content/uploads/2013/10/DylanWhitaker.jpg" TargetMode="External"/><Relationship Id="rId4110" Type="http://schemas.openxmlformats.org/officeDocument/2006/relationships/hyperlink" Target="http://www.walb.com/story/36888057/prichard-police-officer-identified-in-deadly-officer-involved-shooting" TargetMode="External"/><Relationship Id="rId797" Type="http://schemas.openxmlformats.org/officeDocument/2006/relationships/hyperlink" Target="http://media.ksat.com/photo/2015/09/02/Roger-Albrecht-shot-by-SAPD_1441236920219_158947_ver1.0_1280_720.jpg" TargetMode="External"/><Relationship Id="rId2478" Type="http://schemas.openxmlformats.org/officeDocument/2006/relationships/hyperlink" Target="http://www.chicagotribune.com/news/local/breaking/ct-police-involved-shooting-20161118-story.html" TargetMode="External"/><Relationship Id="rId3876" Type="http://schemas.openxmlformats.org/officeDocument/2006/relationships/hyperlink" Target="http://www.fatalencounters.org/wp-content/uploads/2013/10/Ambroshia-Fagre.png" TargetMode="External"/><Relationship Id="rId4927" Type="http://schemas.openxmlformats.org/officeDocument/2006/relationships/hyperlink" Target="https://pgpolice.blogspot.ca/2018/05/pgpd-fatal-officer-involved-shooting-in.html" TargetMode="External"/><Relationship Id="rId2892" Type="http://schemas.openxmlformats.org/officeDocument/2006/relationships/hyperlink" Target="http://www.abc17news.com/news/highway-patrol-confirms-fatal-officer-involved-shooting-in-columbia-suspect-identified/498416615" TargetMode="External"/><Relationship Id="rId3529" Type="http://schemas.openxmlformats.org/officeDocument/2006/relationships/hyperlink" Target="http://mynews4.com/news/local/suspect-dead-after-officer-involved-shooting-involving-washoe-county-sheriffs-deputy" TargetMode="External"/><Relationship Id="rId3943" Type="http://schemas.openxmlformats.org/officeDocument/2006/relationships/hyperlink" Target="http://www.wusa9.com/news/local/man-dies-after-police-involved-shooting-in-howard-county/383409128" TargetMode="External"/><Relationship Id="rId864" Type="http://schemas.openxmlformats.org/officeDocument/2006/relationships/hyperlink" Target="http://www.startribune.com/man-fatally-shot-by-itasca-county-deputy-is-id-d/322626551/" TargetMode="External"/><Relationship Id="rId1494" Type="http://schemas.openxmlformats.org/officeDocument/2006/relationships/hyperlink" Target="http://sanfrancisco.cbslocal.com/2016/03/09/san-jose-police-identify-suspect-killed-in-officer-involved-shooting/" TargetMode="External"/><Relationship Id="rId2545" Type="http://schemas.openxmlformats.org/officeDocument/2006/relationships/hyperlink" Target="http://www.fatalencounters.org/wp-content/uploads/2013/10/Josh-Dunne.jpg" TargetMode="External"/><Relationship Id="rId517" Type="http://schemas.openxmlformats.org/officeDocument/2006/relationships/hyperlink" Target="http://www.newssun.com/news/article_513fe971-a208-543b-8a5c-71ff2376804d.html" TargetMode="External"/><Relationship Id="rId931" Type="http://schemas.openxmlformats.org/officeDocument/2006/relationships/hyperlink" Target="http://www.montereyherald.com/general-news/20150922/sand-city-shooting-mother-of-dead-suspect-recalls-sons-troubles" TargetMode="External"/><Relationship Id="rId1147" Type="http://schemas.openxmlformats.org/officeDocument/2006/relationships/hyperlink" Target="http://www.nbcwashington.com/news/local/1-Injured-in-NW-DC-Shooting-337103121.html" TargetMode="External"/><Relationship Id="rId1561" Type="http://schemas.openxmlformats.org/officeDocument/2006/relationships/hyperlink" Target="http://www.wdbj7.com/news/local/police-investigating-report-of-shots-fired-near-walgreens-on-brambleton-avenue/38220812" TargetMode="External"/><Relationship Id="rId2612" Type="http://schemas.openxmlformats.org/officeDocument/2006/relationships/hyperlink" Target="http://www.nwahomepage.com/news/fox-24/washington-county-deputy-involved-in-shooting-on-school-ave/624619207" TargetMode="External"/><Relationship Id="rId5768" Type="http://schemas.openxmlformats.org/officeDocument/2006/relationships/hyperlink" Target="https://www.fatalencounters.org/wp-content/uploads/2018/12/Benjamin-Kennedy.jpg" TargetMode="External"/><Relationship Id="rId1214" Type="http://schemas.openxmlformats.org/officeDocument/2006/relationships/hyperlink" Target="http://wnct.com/2015/08/08/officer-involved-shooting-at-buffalo-wild-wings/" TargetMode="External"/><Relationship Id="rId4784" Type="http://schemas.openxmlformats.org/officeDocument/2006/relationships/hyperlink" Target="http://tucson.com/news/local/man-dies-after-being-shot-by-tucson-police-officer-answering/article_f8975480-3cdd-11e8-a4c5-c3f92581fb2d.html" TargetMode="External"/><Relationship Id="rId5835" Type="http://schemas.openxmlformats.org/officeDocument/2006/relationships/hyperlink" Target="https://www.fox16.com/news/local-news/suspect-dead-after-officer-involved-shooting-in-conway-county/1655163542?fbclid=IwAR3Ecbsjdb7PUxH88Jkw_wx_Jl7PURobx9swJlnAywIDfJlxGIR8b-iDdMA" TargetMode="External"/><Relationship Id="rId3386" Type="http://schemas.openxmlformats.org/officeDocument/2006/relationships/hyperlink" Target="https://www.bostonglobe.com/metro/2017/05/28/pedestrian-dies-after-being-struck-police-cruiser-cape-cod/uYUQT6wQbKMUHEo6vNxVTK/story.html" TargetMode="External"/><Relationship Id="rId4437" Type="http://schemas.openxmlformats.org/officeDocument/2006/relationships/hyperlink" Target="https://www.theindychannel.com/news/local-news/cass-county/breaking-man-dead-after-police-involved-shooting-in-cass-county" TargetMode="External"/><Relationship Id="rId3039" Type="http://schemas.openxmlformats.org/officeDocument/2006/relationships/hyperlink" Target="http://www.wwltv.com/news/local/jefferson/mentally-ill-man-fatally-shot-after-charging-at-police/392077868" TargetMode="External"/><Relationship Id="rId3453" Type="http://schemas.openxmlformats.org/officeDocument/2006/relationships/hyperlink" Target="https://www.google.com/url?q=http://media.gunmemorial.org/photo/31029.jpg&amp;sa=D&amp;ust=1508882833413000&amp;usg=AFQjCNGqI9BFhyo4Gfmedqk9Xf4Sf9_gKw" TargetMode="External"/><Relationship Id="rId4851" Type="http://schemas.openxmlformats.org/officeDocument/2006/relationships/hyperlink" Target="http://www.whas11.com/article/news/crime/suspect-shot-and-killed-by-lmpd-officer-wednesday-night-identified/417-545972618" TargetMode="External"/><Relationship Id="rId5902" Type="http://schemas.openxmlformats.org/officeDocument/2006/relationships/hyperlink" Target="https://www.azcentral.com/story/news/local/arizona-breaking/2018/12/27/shootout-between-antonia-ramos-buckeye-police-described-neighbor/2423328002/" TargetMode="External"/><Relationship Id="rId374" Type="http://schemas.openxmlformats.org/officeDocument/2006/relationships/hyperlink" Target="http://www.revelsfh.com/obituaries/uploads/OI1223286732_FullSizeRender.jpg" TargetMode="External"/><Relationship Id="rId2055" Type="http://schemas.openxmlformats.org/officeDocument/2006/relationships/hyperlink" Target="http://www.ksat.com/news/suspect-wounded-in-officer-involved-shooting-dies" TargetMode="External"/><Relationship Id="rId3106" Type="http://schemas.openxmlformats.org/officeDocument/2006/relationships/hyperlink" Target="http://www.fatalencounters.org/wp-content/uploads/2013/10/Jose-Cazares.jpg" TargetMode="External"/><Relationship Id="rId4504" Type="http://schemas.openxmlformats.org/officeDocument/2006/relationships/hyperlink" Target="https://www.local10.com/news/florida/miami-dade/police-burglar-shot-killed-by-us-customs-and-border-protection-agent" TargetMode="External"/><Relationship Id="rId3520" Type="http://schemas.openxmlformats.org/officeDocument/2006/relationships/hyperlink" Target="http://www.knoxnews.com/story/news/crime/2017/08/13/tbi-responds-officer-involved-shooting-cocke-county/563756001/" TargetMode="External"/><Relationship Id="rId441" Type="http://schemas.openxmlformats.org/officeDocument/2006/relationships/hyperlink" Target="http://www.northwestgeorgianews.com/rome/adairsville-officer-on-administrative-leave-after-fatal-shooting/article_7082a720-119e-11e4-8eb9-001a4bcf6878.html" TargetMode="External"/><Relationship Id="rId1071" Type="http://schemas.openxmlformats.org/officeDocument/2006/relationships/hyperlink" Target="http://www.wgal.com/news/breaking-news-officer-shot-in-lancaster/33104470" TargetMode="External"/><Relationship Id="rId2122" Type="http://schemas.openxmlformats.org/officeDocument/2006/relationships/hyperlink" Target="http://www.wiscnews.com/bdc/news/local/article_fc679203-6725-58f8-81f9-b7d94cb136c1.html" TargetMode="External"/><Relationship Id="rId5278" Type="http://schemas.openxmlformats.org/officeDocument/2006/relationships/hyperlink" Target="https://www.abc15.com/news/region-phoenix-metro/south-phoenix/glendale-police-officer-involved-in-shooting-in-phoenix" TargetMode="External"/><Relationship Id="rId5692" Type="http://schemas.openxmlformats.org/officeDocument/2006/relationships/hyperlink" Target="https://www.fatalencounters.org/wp-content/uploads/2018/11/Andrew-Kana.png" TargetMode="External"/><Relationship Id="rId1888" Type="http://schemas.openxmlformats.org/officeDocument/2006/relationships/hyperlink" Target="http://patch.com/rhode-island/tiverton/shootings-reported-tiverton" TargetMode="External"/><Relationship Id="rId2939" Type="http://schemas.openxmlformats.org/officeDocument/2006/relationships/hyperlink" Target="http://www.delawareonline.com/story/news/crime/2017/03/29/police-investigate-apparent-shooting-near-new-castle/99806750/" TargetMode="External"/><Relationship Id="rId4294" Type="http://schemas.openxmlformats.org/officeDocument/2006/relationships/hyperlink" Target="http://www.ledger-enquirer.com/news/local/crime/article192283674.html" TargetMode="External"/><Relationship Id="rId5345" Type="http://schemas.openxmlformats.org/officeDocument/2006/relationships/hyperlink" Target="https://www.channel3000.com/news/crime/milwaukee-police-respond-to-officer-involved-shooting/781109809" TargetMode="External"/><Relationship Id="rId4361" Type="http://schemas.openxmlformats.org/officeDocument/2006/relationships/hyperlink" Target="http://komonews.com/news/local/valley-avenue-shut-down-after-officer-involved-shooting-in-puyallup" TargetMode="External"/><Relationship Id="rId5412" Type="http://schemas.openxmlformats.org/officeDocument/2006/relationships/hyperlink" Target="https://www.thedenverchannel.com/news/crime/suspect-shot-and-killed-by-douglas-county-deputies-following-traffic-stop-on-highway-85" TargetMode="External"/><Relationship Id="rId1955" Type="http://schemas.openxmlformats.org/officeDocument/2006/relationships/hyperlink" Target="http://www.courant.com/breaking-news/hc-thomaston-shooting-0627-2-20160626-story.html" TargetMode="External"/><Relationship Id="rId4014" Type="http://schemas.openxmlformats.org/officeDocument/2006/relationships/hyperlink" Target="http://denver.cbslocal.com/2017/10/30/arapahoe-county-shooting-2/" TargetMode="External"/><Relationship Id="rId1608" Type="http://schemas.openxmlformats.org/officeDocument/2006/relationships/hyperlink" Target="http://www.lasvegasnow.com/news/police-id-man-killed-in-officer-involved-shooting" TargetMode="External"/><Relationship Id="rId3030" Type="http://schemas.openxmlformats.org/officeDocument/2006/relationships/hyperlink" Target="http://komonews.com/news/local/suspect-shot-by-deputies-in-des-moines-dies" TargetMode="External"/><Relationship Id="rId2796" Type="http://schemas.openxmlformats.org/officeDocument/2006/relationships/hyperlink" Target="http://www.app.com/story/news/2017/08/20/one-dead-police-involved-shooting-brick-domestic-dispute/584226001/" TargetMode="External"/><Relationship Id="rId3847" Type="http://schemas.openxmlformats.org/officeDocument/2006/relationships/hyperlink" Target="http://www.fatalencounters.org/wp-content/uploads/2013/10/Jimmie-Patton.png" TargetMode="External"/><Relationship Id="rId768" Type="http://schemas.openxmlformats.org/officeDocument/2006/relationships/hyperlink" Target="http://www.kansas.com/news/local/crime/r08yss/picture32105475/ALTERNATES/FREE_320/Nicholas%20Garner%201" TargetMode="External"/><Relationship Id="rId1398" Type="http://schemas.openxmlformats.org/officeDocument/2006/relationships/hyperlink" Target="http://www.11alive.com/story/news/traffic/2016/01/27/all-lanes--75-sb-closed-delk-road/79420342/" TargetMode="External"/><Relationship Id="rId2449" Type="http://schemas.openxmlformats.org/officeDocument/2006/relationships/hyperlink" Target="http://www.cbs46.com/story/33685267/man-shot-killed-during-scuffle-with-police-officers" TargetMode="External"/><Relationship Id="rId2863" Type="http://schemas.openxmlformats.org/officeDocument/2006/relationships/hyperlink" Target="http://www.theadvocate.com/acadiana/news/article_a5814ed6-507f-11e7-82cf-ff00eebb24df.html" TargetMode="External"/><Relationship Id="rId3914" Type="http://schemas.openxmlformats.org/officeDocument/2006/relationships/hyperlink" Target="http://www.kmbc.com/article/1-dead-1-wounded-in-officer-involved-shooting-in-sugar-creek/8633453" TargetMode="External"/><Relationship Id="rId835" Type="http://schemas.openxmlformats.org/officeDocument/2006/relationships/hyperlink" Target="http://www.startribune.com/man-shot-in-gunfire-exchange-with-officers-in-north-carolina/322391871/" TargetMode="External"/><Relationship Id="rId1465" Type="http://schemas.openxmlformats.org/officeDocument/2006/relationships/hyperlink" Target="http://www.12news.com/news/local/valley/5-dead-including-suspect-in-shootings-house-fire/52208576" TargetMode="External"/><Relationship Id="rId2516" Type="http://schemas.openxmlformats.org/officeDocument/2006/relationships/hyperlink" Target="http://bloximages.newyork1.vip.townnews.com/stltoday.com/content/tncms/assets/v3/editorial/a/10/a10d941a-900a-5652-a074-e61b52a7719b/583db8c4de25c.image.jpg" TargetMode="External"/><Relationship Id="rId1118" Type="http://schemas.openxmlformats.org/officeDocument/2006/relationships/hyperlink" Target="http://www.wcnc.com/story/news/crime/2015/02/08/gastoina-police-officer-involved-in-deadly-shooting/23075073/" TargetMode="External"/><Relationship Id="rId1532" Type="http://schemas.openxmlformats.org/officeDocument/2006/relationships/hyperlink" Target="http://www.kmov.com/story/30988370/armed-robber-killed-during-officer-involved-shooting-at-south-city-kfc" TargetMode="External"/><Relationship Id="rId2930" Type="http://schemas.openxmlformats.org/officeDocument/2006/relationships/hyperlink" Target="http://wreg.com/2017/04/15/ar-state-police-investigating-officer-involved-shooting/" TargetMode="External"/><Relationship Id="rId4688" Type="http://schemas.openxmlformats.org/officeDocument/2006/relationships/hyperlink" Target="http://www.ktva.com/story/37803146/1-dead-in-nikolaevsk-trooper-involved-shooting" TargetMode="External"/><Relationship Id="rId902" Type="http://schemas.openxmlformats.org/officeDocument/2006/relationships/hyperlink" Target="http://krqe.com/2015/09/01/artesia-man-killed-after-shootout-with-police/" TargetMode="External"/><Relationship Id="rId5739" Type="http://schemas.openxmlformats.org/officeDocument/2006/relationships/hyperlink" Target="https://www.wnem.com/news/police-man-dead-after-officer-involved-shooting/article_0ceb7928-ee8d-11e8-8257-8beb4a9b6bfb.html" TargetMode="External"/><Relationship Id="rId4755" Type="http://schemas.openxmlformats.org/officeDocument/2006/relationships/hyperlink" Target="http://www.fatalencounters.org/wp-content/uploads/2018/04/William-A.-Frazier-II.jpg" TargetMode="External"/><Relationship Id="rId5806" Type="http://schemas.openxmlformats.org/officeDocument/2006/relationships/hyperlink" Target="https://www.fatalencounters.org/wp-content/uploads/2018/12/Jason-Paul-OBannon.jpg" TargetMode="External"/><Relationship Id="rId278" Type="http://schemas.openxmlformats.org/officeDocument/2006/relationships/hyperlink" Target="http://www.pennlive.com/midstate/index.ssf/2015/04/adams_county_prison_gunman_die.html" TargetMode="External"/><Relationship Id="rId3357" Type="http://schemas.openxmlformats.org/officeDocument/2006/relationships/hyperlink" Target="http://wreg.com/2017/07/07/clarksdale-officer-involved-in-fatal-wreck-that-injured-child/" TargetMode="External"/><Relationship Id="rId3771" Type="http://schemas.openxmlformats.org/officeDocument/2006/relationships/hyperlink" Target="http://www.wjhg.com/content/news/Pedestrian-killed-in-accident-involving-Panama-City-Police-417679403.html" TargetMode="External"/><Relationship Id="rId4408" Type="http://schemas.openxmlformats.org/officeDocument/2006/relationships/hyperlink" Target="http://www.tulsaworld.com/news/local/update-man-with-shotgun-fatally-shot-by-police-after-pursuit/article_7a4e5ff2-963a-55c5-8a89-d334fbe29059.html" TargetMode="External"/><Relationship Id="rId4822" Type="http://schemas.openxmlformats.org/officeDocument/2006/relationships/hyperlink" Target="http://www.fatalencounters.org/wp-content/uploads/2018/04/Delorean-Pikyavit.jpg" TargetMode="External"/><Relationship Id="rId692" Type="http://schemas.openxmlformats.org/officeDocument/2006/relationships/hyperlink" Target="http://www.killedbypolice.net/victims/151008.jpg" TargetMode="External"/><Relationship Id="rId2373" Type="http://schemas.openxmlformats.org/officeDocument/2006/relationships/hyperlink" Target="http://www.cecildaily.com/spotlight/article_037af5f7-dd09-5eb9-a7f9-f7b9247159fe.html" TargetMode="External"/><Relationship Id="rId3424" Type="http://schemas.openxmlformats.org/officeDocument/2006/relationships/hyperlink" Target="http://www.prescottenews.com/index.php/news/current-news/item/29859-armed-suspect-killed-in-officer-involved-shooting" TargetMode="External"/><Relationship Id="rId345" Type="http://schemas.openxmlformats.org/officeDocument/2006/relationships/hyperlink" Target="http://www.azcentral.com/story/news/local/phoenix/2014/12/17/phoenix-officer-shooting-teen-dies-abrk/20530475/" TargetMode="External"/><Relationship Id="rId2026" Type="http://schemas.openxmlformats.org/officeDocument/2006/relationships/hyperlink" Target="http://azdailysun.com/news/local/crime-and-courts/a-m-update-police-shot-and-killed-man-following-foot/article_b817e848-490f-11e6-9129-5b7dbee830b1.html" TargetMode="External"/><Relationship Id="rId2440" Type="http://schemas.openxmlformats.org/officeDocument/2006/relationships/hyperlink" Target="http://www.fatalencounters.org/wp-content/uploads/2013/10/Kenton-J.-Kobza.jpg" TargetMode="External"/><Relationship Id="rId5596" Type="http://schemas.openxmlformats.org/officeDocument/2006/relationships/hyperlink" Target="https://www.sltrib.com/news/2018/10/23/man-shot-by-police-last/" TargetMode="External"/><Relationship Id="rId412" Type="http://schemas.openxmlformats.org/officeDocument/2006/relationships/hyperlink" Target="http://www.wkyt.com/home/headlines/Police-dealing-with-developing-situation-in-Madison-County-275029661.html" TargetMode="External"/><Relationship Id="rId1042" Type="http://schemas.openxmlformats.org/officeDocument/2006/relationships/hyperlink" Target="http://www.washingtonpost.com/news/morning-mix/wp/2015/06/14/new-video-shows-kentucky-police-officer-killing-flagpole-wielding-man/" TargetMode="External"/><Relationship Id="rId4198" Type="http://schemas.openxmlformats.org/officeDocument/2006/relationships/hyperlink" Target="http://wnep.com/2017/12/07/police-pursuit-ends-in-lackawanna-county-suspect-taken-in-ambulance/" TargetMode="External"/><Relationship Id="rId5249" Type="http://schemas.openxmlformats.org/officeDocument/2006/relationships/hyperlink" Target="https://abc7amarillo.com/news/local/suspect-killed-in-officer-involved-shooting-identified-07-26-2018" TargetMode="External"/><Relationship Id="rId5663" Type="http://schemas.openxmlformats.org/officeDocument/2006/relationships/hyperlink" Target="https://trib.com/news/state-and-regional/albany-county-sheriff-s-deputy-shoots-and-kills-man-mother/article_2cc9fff4-2477-53e3-8777-4f90e10b501c.html" TargetMode="External"/><Relationship Id="rId4265" Type="http://schemas.openxmlformats.org/officeDocument/2006/relationships/hyperlink" Target="http://www.sfgate.com/crime/article/Sonoma-County-detective-fatally-shoots-burglary-12450910.php" TargetMode="External"/><Relationship Id="rId5316" Type="http://schemas.openxmlformats.org/officeDocument/2006/relationships/hyperlink" Target="https://www.fatalencounters.org/wp-content/uploads/2018/08/dan-boyer.jpg" TargetMode="External"/><Relationship Id="rId1859" Type="http://schemas.openxmlformats.org/officeDocument/2006/relationships/hyperlink" Target="http://www.modbee.com/news/local/crime/article83107557.html" TargetMode="External"/><Relationship Id="rId5730" Type="http://schemas.openxmlformats.org/officeDocument/2006/relationships/hyperlink" Target="https://www.fatalencounters.org/wp-content/uploads/2018/11/Billy-G.-Heeter.jpg" TargetMode="External"/><Relationship Id="rId1926" Type="http://schemas.openxmlformats.org/officeDocument/2006/relationships/hyperlink" Target="http://www.fatalencounters.org/wp-content/uploads/2013/10/Ismael-Miranda.jpg" TargetMode="External"/><Relationship Id="rId3281" Type="http://schemas.openxmlformats.org/officeDocument/2006/relationships/hyperlink" Target="http://bismarcktribune.com/news/local/mandan-officer-involved-shooting-raises-questions/article_14a7d321-7cf5-5506-a5d3-bb65148ec9d7.html" TargetMode="External"/><Relationship Id="rId4332" Type="http://schemas.openxmlformats.org/officeDocument/2006/relationships/hyperlink" Target="http://www.news-press.com/story/news/crime/2018/01/06/lee-county-sheriffs-office-officer-involved-shooting-san-carlos-park/1010620001/" TargetMode="External"/><Relationship Id="rId3001" Type="http://schemas.openxmlformats.org/officeDocument/2006/relationships/hyperlink" Target="http://www.detroitnews.com/story/news/local/detroit-city/2017/02/14/coalition-demands-answers-fatal-police-shooting/97900586/" TargetMode="External"/><Relationship Id="rId2767" Type="http://schemas.openxmlformats.org/officeDocument/2006/relationships/hyperlink" Target="http://www.seattlepi.com/local/crime/article/Sheriff-s-Office-Deputy-fatally-shot-11219678.php" TargetMode="External"/><Relationship Id="rId5173" Type="http://schemas.openxmlformats.org/officeDocument/2006/relationships/hyperlink" Target="https://ktla.com/2018/07/09/pursuit-driver-fatally-shot-by-santa-ana-police/" TargetMode="External"/><Relationship Id="rId739" Type="http://schemas.openxmlformats.org/officeDocument/2006/relationships/hyperlink" Target="http://wvmetronews.com/2015/11/09/one-dead-one-injured-in-police-search-for-fugitives/" TargetMode="External"/><Relationship Id="rId1369" Type="http://schemas.openxmlformats.org/officeDocument/2006/relationships/hyperlink" Target="http://www.times-standard.com/general-news/20160116/police-man-killed-after-pointing-shotgun-at-troopers" TargetMode="External"/><Relationship Id="rId3818" Type="http://schemas.openxmlformats.org/officeDocument/2006/relationships/hyperlink" Target="http://dfw.cbslocal.com/2017/03/11/midlothian-police-investigating-officer-involved-shooting/" TargetMode="External"/><Relationship Id="rId5240" Type="http://schemas.openxmlformats.org/officeDocument/2006/relationships/hyperlink" Target="https://www.fatalencounters.org/wp-content/uploads/2018/07/Devaughdre-Delsha-Rogers.jpg" TargetMode="External"/><Relationship Id="rId1783" Type="http://schemas.openxmlformats.org/officeDocument/2006/relationships/hyperlink" Target="http://www.kcra.com/news/local-news/news-sacramento/citrus-heights-standoff-suspect-shot-killed-by-police-identified/39662410" TargetMode="External"/><Relationship Id="rId2834" Type="http://schemas.openxmlformats.org/officeDocument/2006/relationships/hyperlink" Target="http://www.wmdt.com/news/maryland/trooper-involved-in-fatal-shooting-in-wicomico-county/583039714" TargetMode="External"/><Relationship Id="rId75" Type="http://schemas.openxmlformats.org/officeDocument/2006/relationships/hyperlink" Target="http://www.fox10phoenix.com/story/29484924/2015/07/06/suspect-hospitalized-after-officer-involved-shooting-in-mesa" TargetMode="External"/><Relationship Id="rId806" Type="http://schemas.openxmlformats.org/officeDocument/2006/relationships/hyperlink" Target="http://cdn.abclocal.go.com/content/kabc/images/cms/automation/vod/951884_630x354.jpg" TargetMode="External"/><Relationship Id="rId1436" Type="http://schemas.openxmlformats.org/officeDocument/2006/relationships/hyperlink" Target="http://baltimore.cbslocal.com/2016/02/10/deputies-involved-in-abingdon-shooting/" TargetMode="External"/><Relationship Id="rId1850" Type="http://schemas.openxmlformats.org/officeDocument/2006/relationships/hyperlink" Target="https://blackopswiki.s3.amazonaws.com/uploads/article/avatar/2213/large_avatar_DemarcoRhymes.jpg" TargetMode="External"/><Relationship Id="rId2901" Type="http://schemas.openxmlformats.org/officeDocument/2006/relationships/hyperlink" Target="http://wrbl.com/2017/05/07/officer-involved-shooting-confirmed-in-phenix-city/" TargetMode="External"/><Relationship Id="rId1503" Type="http://schemas.openxmlformats.org/officeDocument/2006/relationships/hyperlink" Target="http://www.insidebayarea.com/breaking-news/ci_29630727/newark-cop-fatally-shoots-kfc-robber" TargetMode="External"/><Relationship Id="rId4659" Type="http://schemas.openxmlformats.org/officeDocument/2006/relationships/hyperlink" Target="https://www.greenvilleonline.com/story/news/crime/2018/03/19/officer-involved-shooting-reported-near-poe-mill/440226002/" TargetMode="External"/><Relationship Id="rId3675" Type="http://schemas.openxmlformats.org/officeDocument/2006/relationships/hyperlink" Target="http://www.fatalencounters.org/wp-content/uploads/2013/10/Ron-Harlan-Lewallen.jpg" TargetMode="External"/><Relationship Id="rId4726" Type="http://schemas.openxmlformats.org/officeDocument/2006/relationships/hyperlink" Target="http://www.nola.com/crime/index.ssf/2018/04/st_tammany_parish_deputy_shot.html" TargetMode="External"/><Relationship Id="rId596" Type="http://schemas.openxmlformats.org/officeDocument/2006/relationships/hyperlink" Target="http://crimeblog.dallasnews.com/2013/03/dallas-police-officer-fatally-shoots-suspect-after-major-disturbance-at-apartment-complex.html/" TargetMode="External"/><Relationship Id="rId2277" Type="http://schemas.openxmlformats.org/officeDocument/2006/relationships/hyperlink" Target="http://wjla.com/news/local/one-dead-after-police-involved-shooting-in-dc" TargetMode="External"/><Relationship Id="rId2691" Type="http://schemas.openxmlformats.org/officeDocument/2006/relationships/hyperlink" Target="http://wkrg.com/2016/12/21/breaking-officer-shot-in-saraland-suspect-in-custody/" TargetMode="External"/><Relationship Id="rId3328" Type="http://schemas.openxmlformats.org/officeDocument/2006/relationships/hyperlink" Target="http://www.nbclosangeles.com/news/local/Man-Shot-and-Killed-LAPD-Pacific-Officer-Venice-438693073.html" TargetMode="External"/><Relationship Id="rId3742" Type="http://schemas.openxmlformats.org/officeDocument/2006/relationships/hyperlink" Target="http://www.cincinnati.com/story/news/2017/04/22/police-investigating-hamilton-shooting/100796584/" TargetMode="External"/><Relationship Id="rId249" Type="http://schemas.openxmlformats.org/officeDocument/2006/relationships/hyperlink" Target="http://www.presstelegram.com/general-news/20150424/police-no-weapon-found-at-scene-of-officer-involved-shooting-in-long-beach-thursday" TargetMode="External"/><Relationship Id="rId663" Type="http://schemas.openxmlformats.org/officeDocument/2006/relationships/hyperlink" Target="http://www.killedbypolice.net/victims/151074.jpg" TargetMode="External"/><Relationship Id="rId1293" Type="http://schemas.openxmlformats.org/officeDocument/2006/relationships/hyperlink" Target="http://www.fatalencounters.org/wp-content/uploads/2013/10/TimothyCaruthers.png" TargetMode="External"/><Relationship Id="rId2344" Type="http://schemas.openxmlformats.org/officeDocument/2006/relationships/hyperlink" Target="http://www.abcactionnews.com/news/region-pasco/man-killed-by-pasco-deputies-wanted-suicide-by-cop-charged-at-deputies-with-knife" TargetMode="External"/><Relationship Id="rId316" Type="http://schemas.openxmlformats.org/officeDocument/2006/relationships/hyperlink" Target="http://theadvocate.com/news/11346884-123/evangeline-parish-man-shot-killed" TargetMode="External"/><Relationship Id="rId730" Type="http://schemas.openxmlformats.org/officeDocument/2006/relationships/hyperlink" Target="http://www.pe.com/articles/responding-786289-involved-sheriff.html" TargetMode="External"/><Relationship Id="rId1013" Type="http://schemas.openxmlformats.org/officeDocument/2006/relationships/hyperlink" Target="http://www.sun-sentinel.com/local/broward/fl-plantation-cop-homeless-shooting-id-20150715-story.html" TargetMode="External"/><Relationship Id="rId1360" Type="http://schemas.openxmlformats.org/officeDocument/2006/relationships/hyperlink" Target="http://www.nbclosangeles.com/news/local/San-Fernando-Police-Shooting-Monday-364896211.html" TargetMode="External"/><Relationship Id="rId2411" Type="http://schemas.openxmlformats.org/officeDocument/2006/relationships/hyperlink" Target="http://www.fatalencounters.org/wp-content/uploads/2013/10/Ferguson-Claude-Laurent-Jr..jpg" TargetMode="External"/><Relationship Id="rId4169" Type="http://schemas.openxmlformats.org/officeDocument/2006/relationships/hyperlink" Target="http://wlos.com/news/local/few-details-released-after-officer-involved-shooting-in-hendersonville" TargetMode="External"/><Relationship Id="rId5567" Type="http://schemas.openxmlformats.org/officeDocument/2006/relationships/hyperlink" Target="https://www.fatalencounters.org/wp-content/uploads/2018/10/Kenneth-Busse-Jr.jpg" TargetMode="External"/><Relationship Id="rId4583" Type="http://schemas.openxmlformats.org/officeDocument/2006/relationships/hyperlink" Target="http://www.kansascity.com/news/local/article203371824.html" TargetMode="External"/><Relationship Id="rId5634" Type="http://schemas.openxmlformats.org/officeDocument/2006/relationships/hyperlink" Target="https://abc13.com/man-fatally-shot-after-pointing-gun-at-officers/4564320/" TargetMode="External"/><Relationship Id="rId3185" Type="http://schemas.openxmlformats.org/officeDocument/2006/relationships/hyperlink" Target="http://www.goshennews.com/news/police_news/police-on-the-scene-of-alleged-shooting-at-double-d/article_1cb122f8-1a0a-11e7-a044-bf96a250b7b7.html" TargetMode="External"/><Relationship Id="rId4236" Type="http://schemas.openxmlformats.org/officeDocument/2006/relationships/hyperlink" Target="http://5newsonline.com/2017/12/19/deputies-respond-to-officer-involved-shooting-in-mulberry/" TargetMode="External"/><Relationship Id="rId4650" Type="http://schemas.openxmlformats.org/officeDocument/2006/relationships/hyperlink" Target="http://wlos.com/news/local/sbi-investigating-deputy-involved-shooting-in-yancey-county" TargetMode="External"/><Relationship Id="rId5701" Type="http://schemas.openxmlformats.org/officeDocument/2006/relationships/hyperlink" Target="https://www.fatalencounters.org/wp-content/uploads/2018/11/Tony-Lamont-Mathis.jpg" TargetMode="External"/><Relationship Id="rId3252" Type="http://schemas.openxmlformats.org/officeDocument/2006/relationships/hyperlink" Target="http://kron4.com/2017/01/23/vallejo-21-year-old-dies-in-officer-involved-shooting/" TargetMode="External"/><Relationship Id="rId4303" Type="http://schemas.openxmlformats.org/officeDocument/2006/relationships/hyperlink" Target="http://www.wrcbtv.com/story/37168755/at-least-one-person-killed-in-officer-involved-shooting-walker-county" TargetMode="External"/><Relationship Id="rId173" Type="http://schemas.openxmlformats.org/officeDocument/2006/relationships/hyperlink" Target="http://www.killedbypolice.net/victims/150476.jpg" TargetMode="External"/><Relationship Id="rId240" Type="http://schemas.openxmlformats.org/officeDocument/2006/relationships/hyperlink" Target="http://www.mansfieldnewsjournal.com/story/news/local/2015/04/27/mansfield-police-scene-standoff/26457727/" TargetMode="External"/><Relationship Id="rId5077" Type="http://schemas.openxmlformats.org/officeDocument/2006/relationships/hyperlink" Target="https://www.ajc.com/news/breaking-news/breaking-man-killed-deputy-involved-shooting-forsyth-county/tzZY2z1jHR5BGGwCVtzOPK/" TargetMode="External"/><Relationship Id="rId4093" Type="http://schemas.openxmlformats.org/officeDocument/2006/relationships/hyperlink" Target="http://www.theadvocate.com/baton_rouge/news/crime_police/article_fd60d696-c8d7-11e7-b40c-fbeb7a620b4a.html" TargetMode="External"/><Relationship Id="rId5144" Type="http://schemas.openxmlformats.org/officeDocument/2006/relationships/hyperlink" Target="https://www.kansas.com/news/local/crime/article214261769.html" TargetMode="External"/><Relationship Id="rId5491" Type="http://schemas.openxmlformats.org/officeDocument/2006/relationships/hyperlink" Target="https://www.fatalencounters.org/wp-content/uploads/2018/09/MatthewGraves.jpg" TargetMode="External"/><Relationship Id="rId1687" Type="http://schemas.openxmlformats.org/officeDocument/2006/relationships/hyperlink" Target="http://www.nbclosangeles.com/news/local/police-Pursue-Vehicle-in-West-Covina-Area-371943382.html" TargetMode="External"/><Relationship Id="rId2738" Type="http://schemas.openxmlformats.org/officeDocument/2006/relationships/hyperlink" Target="http://www.indystar.com/story/news/crime/2016/11/14/crash-involving-lawrence-police-car-closes-east-side-intersection/93806706/" TargetMode="External"/><Relationship Id="rId1754" Type="http://schemas.openxmlformats.org/officeDocument/2006/relationships/hyperlink" Target="http://www.fatalencounters.org/wp-content/uploads/2013/10/David-Dementarius-Canty.jpg" TargetMode="External"/><Relationship Id="rId2805" Type="http://schemas.openxmlformats.org/officeDocument/2006/relationships/hyperlink" Target="http://6abc.com/man-killed-in-police-involved-shooting-in-north-philadelphia/2298172/" TargetMode="External"/><Relationship Id="rId4160" Type="http://schemas.openxmlformats.org/officeDocument/2006/relationships/hyperlink" Target="http://www.khq.com/story/36948116/man-killed-after-shooting-at-police-responding-to-domestic-violence-call-in-hillyard" TargetMode="External"/><Relationship Id="rId5211" Type="http://schemas.openxmlformats.org/officeDocument/2006/relationships/hyperlink" Target="https://www.fatalencounters.org/wp-content/uploads/2018/07/Wesley-Shelton.jpg" TargetMode="External"/><Relationship Id="rId46" Type="http://schemas.openxmlformats.org/officeDocument/2006/relationships/hyperlink" Target="http://www.nbc15.com/home/headlines/Reports-of-shooting-in-Monroe-318229761.html" TargetMode="External"/><Relationship Id="rId1407" Type="http://schemas.openxmlformats.org/officeDocument/2006/relationships/hyperlink" Target="http://www.kmbc.com/news/man-killed-in-trooperinvolved-shooting-in-sugar-creek/37737926" TargetMode="External"/><Relationship Id="rId1821" Type="http://schemas.openxmlformats.org/officeDocument/2006/relationships/hyperlink" Target="http://www.wbrc.com/story/32088819/officer-involved-shooting-in-lincoln-leaves-1-dead" TargetMode="External"/><Relationship Id="rId4977" Type="http://schemas.openxmlformats.org/officeDocument/2006/relationships/hyperlink" Target="http://kdvr.com/2018/05/28/man-dies-after-exchanging-gunfire-with-blm-rangers-in-mesa-county/" TargetMode="External"/><Relationship Id="rId3579" Type="http://schemas.openxmlformats.org/officeDocument/2006/relationships/hyperlink" Target="http://www.presstelegram.com/general-news/20170717/2-bodies-found-in-seal-beach-apartment-are-that-of-a-los-alamitos-police-captain-and-westminsters-city-clerk" TargetMode="External"/><Relationship Id="rId2595" Type="http://schemas.openxmlformats.org/officeDocument/2006/relationships/hyperlink" Target="http://www.wsoctv.com/news/local/man-dies-after-being-shocked-with-taser-in-badin-police-chief-says/476145155" TargetMode="External"/><Relationship Id="rId3993" Type="http://schemas.openxmlformats.org/officeDocument/2006/relationships/hyperlink" Target="http://abc13.com/suspect-wounded--in-officer-involved-shooting/2561444/" TargetMode="External"/><Relationship Id="rId567" Type="http://schemas.openxmlformats.org/officeDocument/2006/relationships/hyperlink" Target="http://articles.orlandosentinel.com/2013-09-18/news/os-winter-garden-officer-involved-shooting-20130918_1_winter-garden-man-unarmed-man-roommate" TargetMode="External"/><Relationship Id="rId1197" Type="http://schemas.openxmlformats.org/officeDocument/2006/relationships/hyperlink" Target="http://i.dailymail.co.uk/i/pix/2015/08/20/08/2B838CE700000578-3203849-image-a-8_1440056342444.jpg" TargetMode="External"/><Relationship Id="rId2248" Type="http://schemas.openxmlformats.org/officeDocument/2006/relationships/hyperlink" Target="http://philadelphia.cbslocal.com/2016/09/03/officer-shot-in-atlantic-city-two-arrest-made/" TargetMode="External"/><Relationship Id="rId3646" Type="http://schemas.openxmlformats.org/officeDocument/2006/relationships/hyperlink" Target="http://www.miamiherald.com/news/local/crime/article155472114.html" TargetMode="External"/><Relationship Id="rId981" Type="http://schemas.openxmlformats.org/officeDocument/2006/relationships/hyperlink" Target="http://www.killedbypolice.net/victims/150755.jpg" TargetMode="External"/><Relationship Id="rId2662" Type="http://schemas.openxmlformats.org/officeDocument/2006/relationships/hyperlink" Target="http://www.detroitnews.com/story/news/local/wayne-county/2016/12/08/detroit-officer-fatally-strikes-highland-park-bicyclist/95136268/" TargetMode="External"/><Relationship Id="rId3713" Type="http://schemas.openxmlformats.org/officeDocument/2006/relationships/hyperlink" Target="http://www.10news.com/news/san-diego-police-investigate-officer-involved-shooting-at-torrey-pines-high-school" TargetMode="External"/><Relationship Id="rId634" Type="http://schemas.openxmlformats.org/officeDocument/2006/relationships/hyperlink" Target="http://www.killedbypolice.net/victims/150953.jpg" TargetMode="External"/><Relationship Id="rId1264" Type="http://schemas.openxmlformats.org/officeDocument/2006/relationships/hyperlink" Target="http://www.sacbee.com/news/local/crime/article41204820.html" TargetMode="External"/><Relationship Id="rId2315" Type="http://schemas.openxmlformats.org/officeDocument/2006/relationships/hyperlink" Target="http://www.news9.com/story/33348470/osbi-one-dead-after-shooting-in-hughes-county" TargetMode="External"/><Relationship Id="rId5885"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701" Type="http://schemas.openxmlformats.org/officeDocument/2006/relationships/hyperlink" Target="http://www.denverpost.com/news/ci_29182697/aurora-accident-triggers-officer-involved-shooting-closes-roads" TargetMode="External"/><Relationship Id="rId1331" Type="http://schemas.openxmlformats.org/officeDocument/2006/relationships/hyperlink" Target="http://wbrc.images.worldnow.com/images/9993596_G.jpg" TargetMode="External"/><Relationship Id="rId4487" Type="http://schemas.openxmlformats.org/officeDocument/2006/relationships/hyperlink" Target="http://www.wsbtv.com/news/local/atlanta/police-investigating-shooting-in-southwest-atlanta-1/697203857" TargetMode="External"/><Relationship Id="rId5538" Type="http://schemas.openxmlformats.org/officeDocument/2006/relationships/hyperlink" Target="https://www.fatalencounters.org/wp-content/uploads/2018/10/Keagan-Johnson-Lloyd.jpg" TargetMode="External"/><Relationship Id="rId3089" Type="http://schemas.openxmlformats.org/officeDocument/2006/relationships/hyperlink" Target="http://www.fatalencounters.org/wp-content/uploads/2013/10/Jose-M.-Ortiz.png" TargetMode="External"/><Relationship Id="rId4554" Type="http://schemas.openxmlformats.org/officeDocument/2006/relationships/hyperlink" Target="http://gilroydispatch.com/2018/02/27/gilroy-man-dies-police-custody/" TargetMode="External"/><Relationship Id="rId5605" Type="http://schemas.openxmlformats.org/officeDocument/2006/relationships/hyperlink" Target="https://www.masslive.com/news/index.ssf/2018/10/knife-wielding_man_fatally_sho.html" TargetMode="External"/><Relationship Id="rId3156" Type="http://schemas.openxmlformats.org/officeDocument/2006/relationships/hyperlink" Target="https://www.reviewjournal.com/crime/homicides/police-kill-man-after-he-shoots-at-officers-in-east-las-vegas/" TargetMode="External"/><Relationship Id="rId4207" Type="http://schemas.openxmlformats.org/officeDocument/2006/relationships/hyperlink" Target="http://wkrg.com/2017/12/11/breaking-mobile-police-holds-press-conference-on-officer-involved-shooting/" TargetMode="External"/><Relationship Id="rId491" Type="http://schemas.openxmlformats.org/officeDocument/2006/relationships/hyperlink" Target="http://www.natchezdemocrat.com/2014/04/25/man-dies-after-stun-gun-shock-state-agency-inspecting-acso-traffic-stop-death/" TargetMode="External"/><Relationship Id="rId2172" Type="http://schemas.openxmlformats.org/officeDocument/2006/relationships/hyperlink" Target="http://www.northcoastjournal.com/NewsBlog/archives/2016/08/17/3rd-update-suspect-killed-in-mckinleyville-standoff" TargetMode="External"/><Relationship Id="rId3223" Type="http://schemas.openxmlformats.org/officeDocument/2006/relationships/hyperlink" Target="http://www.keyt.com/news/man-killed-by-sheriffs-deputies-in-santa-barbara-identified/331171899" TargetMode="External"/><Relationship Id="rId3570" Type="http://schemas.openxmlformats.org/officeDocument/2006/relationships/hyperlink" Target="http://www.mlive.com/news/saginaw/index.ssf/2017/07/man_killed_in_traffic_stop_alt.html" TargetMode="External"/><Relationship Id="rId4621" Type="http://schemas.openxmlformats.org/officeDocument/2006/relationships/hyperlink" Target="http://www.fatalencounters.org/wp-content/uploads/2018/03/Andy-Lucero.jpg" TargetMode="External"/><Relationship Id="rId144" Type="http://schemas.openxmlformats.org/officeDocument/2006/relationships/hyperlink" Target="http://www.killedbypolice.net/victims/150505.jpg" TargetMode="External"/><Relationship Id="rId2989" Type="http://schemas.openxmlformats.org/officeDocument/2006/relationships/hyperlink" Target="http://www.kentwired.com/latest_updates/article_99d5a8d0-f728-11e6-9b63-9f9037395213.html" TargetMode="External"/><Relationship Id="rId5395" Type="http://schemas.openxmlformats.org/officeDocument/2006/relationships/hyperlink" Target="http://www.bradfordera.com/news/shaffer-setzer-used-stolen-gun-to-fire-at-police/article_d0e0aec6-afdf-11e8-9357-33f2bddfe878.html" TargetMode="External"/><Relationship Id="rId211" Type="http://schemas.openxmlformats.org/officeDocument/2006/relationships/hyperlink" Target="http://www.staradvertiser.com/news/breaking/20150512_Man_fatally_shot_at_Chinatown_Gateway_Plaza.html?id=303517261" TargetMode="External"/><Relationship Id="rId5048" Type="http://schemas.openxmlformats.org/officeDocument/2006/relationships/hyperlink" Target="https://www.fatalencounters.org/wp-content/uploads/2018/06/Ashley-Simonetti.jpg" TargetMode="External"/><Relationship Id="rId5462" Type="http://schemas.openxmlformats.org/officeDocument/2006/relationships/hyperlink" Target="https://www.kcci.com/article/man-dies-following-officer-involved-shooting-in-ankeny/23243079" TargetMode="External"/><Relationship Id="rId1658" Type="http://schemas.openxmlformats.org/officeDocument/2006/relationships/hyperlink" Target="http://www.necn.com/news/new-england/Officer-Involved-Shooting-in-Lowell-373665461.html" TargetMode="External"/><Relationship Id="rId2709" Type="http://schemas.openxmlformats.org/officeDocument/2006/relationships/hyperlink" Target="https://drive.google.com/file/d/0B-l9Ys3cd80fMFFTUjBuUk9Yekk/view?usp=sharing" TargetMode="External"/><Relationship Id="rId4064" Type="http://schemas.openxmlformats.org/officeDocument/2006/relationships/hyperlink" Target="http://wset.com/news/local/breaking-roanoke-police-on-scene-in-roanoke" TargetMode="External"/><Relationship Id="rId5115" Type="http://schemas.openxmlformats.org/officeDocument/2006/relationships/hyperlink" Target="http://www.mysuncoast.com/ap/fatally-shot-by-deputies-at-florida-mobile-home-park/article_8cdb6e2e-976d-53f2-9d60-6901e0df0dc8.html" TargetMode="External"/><Relationship Id="rId3080" Type="http://schemas.openxmlformats.org/officeDocument/2006/relationships/hyperlink" Target="http://guymondailyherald.com/content/ohp-releases-statement-officer-involved-shooting-texas-county" TargetMode="External"/><Relationship Id="rId4131" Type="http://schemas.openxmlformats.org/officeDocument/2006/relationships/hyperlink" Target="http://qctimes.com/news/local/crime-and-courts/suspect-died-in-officer-involved-shooting-early-sunday/article_8ecdaab8-0160-505f-b517-114f05c968e8.html" TargetMode="External"/><Relationship Id="rId1725" Type="http://schemas.openxmlformats.org/officeDocument/2006/relationships/hyperlink" Target="http://www.orlandosentinel.com/news/breaking-news/os-deputy-involved-shooting-delhi-street-20160505-story.html" TargetMode="External"/><Relationship Id="rId17" Type="http://schemas.openxmlformats.org/officeDocument/2006/relationships/hyperlink" Target="http://www.omaha.com/news/metro/man-who-had-trouble-breathing-while-being-arrested-has-died/article_6868fb7c-54f8-11e5-bf00-0f25174cd9cb.html" TargetMode="External"/><Relationship Id="rId3897" Type="http://schemas.openxmlformats.org/officeDocument/2006/relationships/hyperlink" Target="http://www.wdtv.com/content/news/Another-possible-shooting-in-Grafton-412700043.html" TargetMode="External"/><Relationship Id="rId4948" Type="http://schemas.openxmlformats.org/officeDocument/2006/relationships/hyperlink" Target="https://www.fatalencounters.org/wp-content/uploads/2018/05/Ronald-Clinton.jpg" TargetMode="External"/><Relationship Id="rId2499" Type="http://schemas.openxmlformats.org/officeDocument/2006/relationships/hyperlink" Target="http://www.kcra.com/article/officer-involved-shooting-investigated-in-carmichael/8364155" TargetMode="External"/><Relationship Id="rId3964" Type="http://schemas.openxmlformats.org/officeDocument/2006/relationships/hyperlink" Target="http://www.fatalencounters.org/wp-content/uploads/2013/10/StephenTruex.jpg"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adn.com/article/20150910/troopers-identify-man-killed-shootout-police-fairbanks" TargetMode="External"/><Relationship Id="rId2566" Type="http://schemas.openxmlformats.org/officeDocument/2006/relationships/hyperlink" Target="http://www.nbcdfw.com/news/local/Allen-Police-Fatally-Shoot-405554496.html" TargetMode="External"/><Relationship Id="rId2980" Type="http://schemas.openxmlformats.org/officeDocument/2006/relationships/hyperlink" Target="http://gunmemorial.org/2017/02/23/timothy-lionel-williams" TargetMode="External"/><Relationship Id="rId3617" Type="http://schemas.openxmlformats.org/officeDocument/2006/relationships/hyperlink" Target="http://wkrn.com/2017/06/30/tbi-investigates-after-man-died-during-arrest-by-cookeville-police/" TargetMode="External"/><Relationship Id="rId538" Type="http://schemas.openxmlformats.org/officeDocument/2006/relationships/hyperlink" Target="http://www.wptv.com/news/state/gregory-vaughn-hill-jr-fort-pierce-man-ided-in-fatal-deputy-involved-shooting" TargetMode="External"/><Relationship Id="rId952" Type="http://schemas.openxmlformats.org/officeDocument/2006/relationships/hyperlink" Target="http://www.oaoa.com/news/article_56304b5e-70eb-11e5-b3b8-73e54f868fb5.html" TargetMode="External"/><Relationship Id="rId1168" Type="http://schemas.openxmlformats.org/officeDocument/2006/relationships/hyperlink" Target="https://www.poncacitynow.com/8/images/media/JerayChatham.png" TargetMode="External"/><Relationship Id="rId1582" Type="http://schemas.openxmlformats.org/officeDocument/2006/relationships/hyperlink" Target="http://www.nbcnews.com/news/us-news/antigo-shooting-least-three-shot-outside-wisconsin-prom-n561196" TargetMode="External"/><Relationship Id="rId2219" Type="http://schemas.openxmlformats.org/officeDocument/2006/relationships/hyperlink" Target="http://wvmetronews.com/2016/08/29/armed-suspected-killed-by-mon-county-deputies/" TargetMode="External"/><Relationship Id="rId2633" Type="http://schemas.openxmlformats.org/officeDocument/2006/relationships/hyperlink" Target="http://www.killedbypolice.net/victims/151000.jpg" TargetMode="External"/><Relationship Id="rId5789" Type="http://schemas.openxmlformats.org/officeDocument/2006/relationships/hyperlink" Target="https://www.fatalencounters.org/wp-content/uploads/2018/12/MICHAELTAYLOR.png" TargetMode="External"/><Relationship Id="rId605" Type="http://schemas.openxmlformats.org/officeDocument/2006/relationships/hyperlink" Target="http://www.baynews9.com/content/dam/news/images/2012/12/Suspect-killed-110.jpg" TargetMode="External"/><Relationship Id="rId1235" Type="http://schemas.openxmlformats.org/officeDocument/2006/relationships/hyperlink" Target="http://www.kansascity.com/news/local/crime/article34741230.html" TargetMode="External"/><Relationship Id="rId1302" Type="http://schemas.openxmlformats.org/officeDocument/2006/relationships/hyperlink" Target="http://www.fatalencounters.org/wp-content/uploads/2013/10/Scanlon.png" TargetMode="External"/><Relationship Id="rId2700" Type="http://schemas.openxmlformats.org/officeDocument/2006/relationships/hyperlink" Target="http://www.daytondailynews.com/news/crime--law/victim-brookville-shooting-had-multiple-misdemeanor-charges/UwJaxRWgvg9RP6dKWnGAMO/" TargetMode="External"/><Relationship Id="rId4458" Type="http://schemas.openxmlformats.org/officeDocument/2006/relationships/hyperlink" Target="http://www.fatalencounters.org/wp-content/uploads/2018/02/Alexander-Simpson.jpg" TargetMode="External"/><Relationship Id="rId5856" Type="http://schemas.openxmlformats.org/officeDocument/2006/relationships/hyperlink" Target="https://www.yakimaherald.com/news/crime_and_courts/yakima-police-shoot-kill--year-old-man-in-car/article_ce28373a-0098-11e9-be9c-0379fcd84776.html" TargetMode="External"/><Relationship Id="rId4872" Type="http://schemas.openxmlformats.org/officeDocument/2006/relationships/hyperlink" Target="http://fox4kc.com/2018/05/04/man-that-kck-officers-shot-killed-once-won-settlement-against-kcmo-police-for-excessive-force/" TargetMode="External"/><Relationship Id="rId5509" Type="http://schemas.openxmlformats.org/officeDocument/2006/relationships/hyperlink" Target="http://www.bereaonline.com/2018/09/officer-involved-shooting-investigation-whitley-county/" TargetMode="External"/><Relationship Id="rId5923" Type="http://schemas.openxmlformats.org/officeDocument/2006/relationships/hyperlink" Target="https://www.wifr.com/content/news/Suspect-killed-in-police-stand-off-officer-injured-503699181.html" TargetMode="External"/><Relationship Id="rId395" Type="http://schemas.openxmlformats.org/officeDocument/2006/relationships/hyperlink" Target="http://www.wacotrib.com/news/courts_and_trials/woman-dies-in-mclennan-county-jail/article_295a2448-47f5-565b-b08b-7d0104877301.html" TargetMode="External"/><Relationship Id="rId2076" Type="http://schemas.openxmlformats.org/officeDocument/2006/relationships/hyperlink" Target="http://www.ktvq.com/story/32554588/man-shot-killed-after-stabbing-phillips-county-sheriffs-deputy" TargetMode="External"/><Relationship Id="rId3474" Type="http://schemas.openxmlformats.org/officeDocument/2006/relationships/hyperlink" Target="http://www.newschannel10.com/story/36325843/suspect-dead-k-9-injured-after-swat-standoff" TargetMode="External"/><Relationship Id="rId4525" Type="http://schemas.openxmlformats.org/officeDocument/2006/relationships/hyperlink" Target="https://www.heraldmailmedia.com/news/local/two-berkeley-county-deputies-on-leave-after-fatal-shooting/article_d9017f46-13f3-11e8-8e3a-4342faca0d74.html" TargetMode="External"/><Relationship Id="rId2490" Type="http://schemas.openxmlformats.org/officeDocument/2006/relationships/hyperlink" Target="http://www.pasadenastarnews.com/general-news/20161122/la-mirada-standoff-ends-after-robbery-suspect-is-shot-and-killed-by-deputies" TargetMode="External"/><Relationship Id="rId3127" Type="http://schemas.openxmlformats.org/officeDocument/2006/relationships/hyperlink" Target="http://amarillo.com/news/local-news/2017-06-27/update-police-release-name-man-killed-officer-involved-shooting" TargetMode="External"/><Relationship Id="rId3541" Type="http://schemas.openxmlformats.org/officeDocument/2006/relationships/hyperlink" Target="http://www.fatalencounters.org/wp-content/uploads/2013/10/Michael-Fitzgerald.jpg" TargetMode="External"/><Relationship Id="rId462" Type="http://schemas.openxmlformats.org/officeDocument/2006/relationships/hyperlink" Target="http://www.wbaltv.com/news/police-investigate-mta-officerinvolved-shooting-at-cromwell-light-rail-station/26384134" TargetMode="External"/><Relationship Id="rId1092" Type="http://schemas.openxmlformats.org/officeDocument/2006/relationships/hyperlink" Target="http://www.nj.com/middlesex/index.ssf/2015/04/man_killed_by_state_trooper_released_from_state_pr.html" TargetMode="External"/><Relationship Id="rId2143" Type="http://schemas.openxmlformats.org/officeDocument/2006/relationships/hyperlink" Target="http://www.fatalencounters.org/wp-content/uploads/2013/10/Sawaf.jpg" TargetMode="External"/><Relationship Id="rId5299" Type="http://schemas.openxmlformats.org/officeDocument/2006/relationships/hyperlink" Target="https://www.fatalencounters.org/wp-content/uploads/2018/08/Karl-Nilsen.jpg" TargetMode="External"/><Relationship Id="rId115" Type="http://schemas.openxmlformats.org/officeDocument/2006/relationships/hyperlink" Target="http://homicide.latimes.com/post/adrian-simental/" TargetMode="External"/><Relationship Id="rId2210" Type="http://schemas.openxmlformats.org/officeDocument/2006/relationships/hyperlink" Target="http://www.fatalencounters.org/wp-content/uploads/2013/10/Lund.jpg" TargetMode="External"/><Relationship Id="rId5366" Type="http://schemas.openxmlformats.org/officeDocument/2006/relationships/hyperlink" Target="https://www.seattlepi.com/news/crime/article/Man-shot-during-confrontation-with-police-in-13167189.php" TargetMode="External"/><Relationship Id="rId4382" Type="http://schemas.openxmlformats.org/officeDocument/2006/relationships/hyperlink" Target="http://www.fatalencounters.org/wp-content/uploads/2018/01/Geraldine-Townsend.png" TargetMode="External"/><Relationship Id="rId5019" Type="http://schemas.openxmlformats.org/officeDocument/2006/relationships/hyperlink" Target="https://www.fatalencounters.org/wp-content/uploads/2018/06/Douglas-Conner.jpg" TargetMode="External"/><Relationship Id="rId5433" Type="http://schemas.openxmlformats.org/officeDocument/2006/relationships/hyperlink" Target="https://www.fatalencounters.org/wp-content/uploads/2018/09/Omar_Enrique_Santa-Perez.jpg" TargetMode="External"/><Relationship Id="rId5780" Type="http://schemas.openxmlformats.org/officeDocument/2006/relationships/hyperlink" Target="https://www.usnews.com/news/best-states/california/articles/2018-11-30/3-dead-8-injured-after-fleeing-truck-rollover-in-california" TargetMode="External"/><Relationship Id="rId1976" Type="http://schemas.openxmlformats.org/officeDocument/2006/relationships/hyperlink" Target="http://www.goupstate.com/article/20160701/ARTICLES/160709949?Title=Shooting-reported-in-Landrum" TargetMode="External"/><Relationship Id="rId4035" Type="http://schemas.openxmlformats.org/officeDocument/2006/relationships/hyperlink" Target="https://www.clickorlando.com/news/florida/volusia-county/officer-involved-shooting-reported-in-port-orange" TargetMode="External"/><Relationship Id="rId1629" Type="http://schemas.openxmlformats.org/officeDocument/2006/relationships/hyperlink" Target="http://www.al.com/news/index.ssf/2016/04/woman_shot_to_death_by_auburn.html" TargetMode="External"/><Relationship Id="rId5500" Type="http://schemas.openxmlformats.org/officeDocument/2006/relationships/hyperlink" Target="https://kdvr.com/2018/09/21/man-killed-in-longmont-officer-involved-shooting-identified/" TargetMode="External"/><Relationship Id="rId3051" Type="http://schemas.openxmlformats.org/officeDocument/2006/relationships/hyperlink" Target="http://www.jacksonsun.com/story/news/crime/2017/01/11/tbi-investigates-fatal-officer-involved-shooting-henderson-county/96436130/" TargetMode="External"/><Relationship Id="rId4102" Type="http://schemas.openxmlformats.org/officeDocument/2006/relationships/hyperlink" Target="http://www.fatalencounters.org/wp-content/uploads/2013/10/Thomas-Barclay.png" TargetMode="External"/><Relationship Id="rId3868" Type="http://schemas.openxmlformats.org/officeDocument/2006/relationships/hyperlink" Target="http://nbc4i.com/2017/02/15/one-person-in-critical-condition-after-officer-involved-shooting-on-s-powell-avenue/" TargetMode="External"/><Relationship Id="rId4919" Type="http://schemas.openxmlformats.org/officeDocument/2006/relationships/hyperlink" Target="https://www.fatalencounters.org/wp-content/uploads/2018/05/willie-marable.jpg" TargetMode="External"/><Relationship Id="rId789" Type="http://schemas.openxmlformats.org/officeDocument/2006/relationships/hyperlink" Target="http://www.killedbypolice.net/victims/150696.jpg" TargetMode="External"/><Relationship Id="rId2884" Type="http://schemas.openxmlformats.org/officeDocument/2006/relationships/hyperlink" Target="http://www.ksla.com/story/35481659/police-chief-kills-man-during-altercation-in-sabine-parish" TargetMode="External"/><Relationship Id="rId5290" Type="http://schemas.openxmlformats.org/officeDocument/2006/relationships/hyperlink" Target="https://www.clickorlando.com/news/18-year-old-killed-in-deputy-involved-shooting-had-bb-gun-authorities-say" TargetMode="External"/><Relationship Id="rId856" Type="http://schemas.openxmlformats.org/officeDocument/2006/relationships/hyperlink" Target="http://www.sltrib.com/home/2880568-155/police-west-jordan-man-dead-after" TargetMode="External"/><Relationship Id="rId1486" Type="http://schemas.openxmlformats.org/officeDocument/2006/relationships/hyperlink" Target="http://www.beaumontenterprise.com/news/article/Investigation-into-Beaumont-officer-involved-6872717.php" TargetMode="External"/><Relationship Id="rId2537" Type="http://schemas.openxmlformats.org/officeDocument/2006/relationships/hyperlink" Target="http://www.kiro7.com/news/local/reports-gunman-on-loose-after-tacoma-shooting/471880730" TargetMode="External"/><Relationship Id="rId3935" Type="http://schemas.openxmlformats.org/officeDocument/2006/relationships/hyperlink" Target="http://www.statesman.com/news/local/man-with-rifle-killed-police-shooting-outside-northwest-austin-church/Mt0ow5WaNrRpybpEmnqa8N/" TargetMode="External"/><Relationship Id="rId509" Type="http://schemas.openxmlformats.org/officeDocument/2006/relationships/hyperlink" Target="http://www.tennessean.com/story/news/crime/2014/03/21/dozens-officers-scene-elliston-place-shooting/6716709/" TargetMode="External"/><Relationship Id="rId1139" Type="http://schemas.openxmlformats.org/officeDocument/2006/relationships/hyperlink" Target="http://www.killedbypolice.net/victims/150945.jpg" TargetMode="External"/><Relationship Id="rId2951" Type="http://schemas.openxmlformats.org/officeDocument/2006/relationships/hyperlink" Target="http://www.krcrtv.com/news/local/butte/chico-police-office-involved-shooting-no-fatality-in-north-campus-area/401951115" TargetMode="External"/><Relationship Id="rId5010" Type="http://schemas.openxmlformats.org/officeDocument/2006/relationships/hyperlink" Target="http://abc13.com/suspect-dies-after-being-shot-by-police-outside-pearland-walmart/3565622/" TargetMode="External"/><Relationship Id="rId923" Type="http://schemas.openxmlformats.org/officeDocument/2006/relationships/hyperlink" Target="http://www.pe.com/articles/activity-780802-police-freeway.html" TargetMode="External"/><Relationship Id="rId1553" Type="http://schemas.openxmlformats.org/officeDocument/2006/relationships/hyperlink" Target="http://www.mysanantonio.com/news/local/article/Man-wanted-on-two-felony-warrants-shot-dead-by-6808656.php" TargetMode="External"/><Relationship Id="rId2604" Type="http://schemas.openxmlformats.org/officeDocument/2006/relationships/hyperlink" Target="http://www.tulsaworld.com/news/crimewatch/police-release-names-of-officer-man-fatally-shot-by-him/article_4c32a682-8acb-527d-b805-d608eb48f99e.html" TargetMode="External"/><Relationship Id="rId1206" Type="http://schemas.openxmlformats.org/officeDocument/2006/relationships/hyperlink" Target="http://media.philly.com/images/180*200/20150826_inq_sshooting26z-f.JPG" TargetMode="External"/><Relationship Id="rId1620" Type="http://schemas.openxmlformats.org/officeDocument/2006/relationships/hyperlink" Target="http://patch.com/california/san-francisco/alleged-knife-wielding-homeless-man-shot-police-identified-0" TargetMode="External"/><Relationship Id="rId4776" Type="http://schemas.openxmlformats.org/officeDocument/2006/relationships/hyperlink" Target="https://www.dallasnews.com/news/crime/2018/04/10/border-patrol-agent-charged-murder-after-woman-child-found-dead-near-rio-grande" TargetMode="External"/><Relationship Id="rId5827" Type="http://schemas.openxmlformats.org/officeDocument/2006/relationships/hyperlink" Target="https://www.fatalencounters.org/wp-content/uploads/2018/12/KyleHart.jpg" TargetMode="External"/><Relationship Id="rId3378" Type="http://schemas.openxmlformats.org/officeDocument/2006/relationships/hyperlink" Target="http://rapidcityjournal.com/news/local/crime-and-courts/suspect-shot-killed-by-rapid-city-police-after-firing-at/article_07548c08-c39d-5aeb-be9c-ccc37de599d7.html" TargetMode="External"/><Relationship Id="rId3792" Type="http://schemas.openxmlformats.org/officeDocument/2006/relationships/hyperlink" Target="http://www.redding.com/story/news/local/2017/03/25/chp-officer-injured-shooting--5-cottonwood/99620702/" TargetMode="External"/><Relationship Id="rId4429" Type="http://schemas.openxmlformats.org/officeDocument/2006/relationships/hyperlink" Target="http://www.stltoday.com/news/local/crime-and-courts/federal-marshals-fatally-shoot-knife-wielding-man-hiding-in-closet/article_19d6a211-7f2a-5c46-8e75-e6aca1265c65.html" TargetMode="External"/><Relationship Id="rId4843" Type="http://schemas.openxmlformats.org/officeDocument/2006/relationships/hyperlink" Target="http://abc7amarillo.com/features/keep-it-local/report-officer-involved-shooting-near-downtown-hospital" TargetMode="External"/><Relationship Id="rId299" Type="http://schemas.openxmlformats.org/officeDocument/2006/relationships/hyperlink" Target="http://www.thetowntalk.com/story/news/local/2015/04/04/pineville-man-killed-deputy-idd-la-guardsman/25296693/" TargetMode="External"/><Relationship Id="rId2394" Type="http://schemas.openxmlformats.org/officeDocument/2006/relationships/hyperlink" Target="http://www.wmur.com/article/officer-involved-shooting-in-bostons-south-end/8032928" TargetMode="External"/><Relationship Id="rId3445" Type="http://schemas.openxmlformats.org/officeDocument/2006/relationships/hyperlink" Target="http://www.denverpost.com/2017/03/17/thornton-police-suspect-tased-dead/" TargetMode="External"/><Relationship Id="rId366" Type="http://schemas.openxmlformats.org/officeDocument/2006/relationships/hyperlink" Target="https://encrypted-tbn1.gstatic.com/images?q=tbn:ANd9GcReseSA89ykdECqZfgRZGCtXTy03nbwQN7mgVVimHD6HxveTuXMkCVC4Q" TargetMode="External"/><Relationship Id="rId780" Type="http://schemas.openxmlformats.org/officeDocument/2006/relationships/hyperlink" Target="http://www.trbimg.com/img-55d2252a/turbine/hc-bolton-chase-update-0818-20150817-001/900/900x506" TargetMode="External"/><Relationship Id="rId2047" Type="http://schemas.openxmlformats.org/officeDocument/2006/relationships/hyperlink" Target="http://santamariatimes.com/news/local/man-armed-with-a-knife-shot-by-santa-maria-police/article_09193b8a-bcea-5c4b-b65e-3a09327ce7b9.html" TargetMode="External"/><Relationship Id="rId2461" Type="http://schemas.openxmlformats.org/officeDocument/2006/relationships/hyperlink" Target="http://www.redding.com/news/local/Shooting-reported-in-east-Redding-401541246.html" TargetMode="External"/><Relationship Id="rId3512" Type="http://schemas.openxmlformats.org/officeDocument/2006/relationships/hyperlink" Target="http://www.arkansasonline.com/news/2017/aug/20/man-killed-shooting-involving-least-one-arkansas-o/" TargetMode="External"/><Relationship Id="rId4910" Type="http://schemas.openxmlformats.org/officeDocument/2006/relationships/hyperlink" Target="http://www.14news.com/story/38175115/suspect-in-deadly-evansville-shooting-dies" TargetMode="External"/><Relationship Id="rId433" Type="http://schemas.openxmlformats.org/officeDocument/2006/relationships/hyperlink" Target="http://www.cincinnati.com/story/news/2014/08/05/cincinnati-police-officer-shoots-man-killed-traffic-stop/13611479/" TargetMode="External"/><Relationship Id="rId1063" Type="http://schemas.openxmlformats.org/officeDocument/2006/relationships/hyperlink" Target="http://pix11.com/2015/05/26/police-shoot-man-in-brooklyn-school-parking-lot/" TargetMode="External"/><Relationship Id="rId2114" Type="http://schemas.openxmlformats.org/officeDocument/2006/relationships/hyperlink" Target="http://kutv.com/news/local/1-dead-after-clearfield-officer-involved-shooting" TargetMode="External"/><Relationship Id="rId4286" Type="http://schemas.openxmlformats.org/officeDocument/2006/relationships/hyperlink" Target="http://www.fatalencounters.org/wp-content/uploads/2013/10/CoreyBailey.jpg" TargetMode="External"/><Relationship Id="rId5684" Type="http://schemas.openxmlformats.org/officeDocument/2006/relationships/hyperlink" Target="https://www.kare11.com/article/news/local/man-dead-after-officer-involved-shooting-in-shakopee/89-613248378" TargetMode="External"/><Relationship Id="rId500" Type="http://schemas.openxmlformats.org/officeDocument/2006/relationships/hyperlink" Target="http://www.click2houston.com/news/man-killed-after-pulling-gun-on-deputies-serving-warrant/25349872" TargetMode="External"/><Relationship Id="rId1130" Type="http://schemas.openxmlformats.org/officeDocument/2006/relationships/hyperlink" Target="http://www.killedbypolice.net/victims/150972.jpg" TargetMode="External"/><Relationship Id="rId5337" Type="http://schemas.openxmlformats.org/officeDocument/2006/relationships/hyperlink" Target="https://www.wkrn.com/news/police-chase-leads-to-death-of-suspect-in-franklin-kentucky/1365571157" TargetMode="External"/><Relationship Id="rId5751" Type="http://schemas.openxmlformats.org/officeDocument/2006/relationships/hyperlink" Target="https://www.deseretnews.com/article/900043769/man-shot-killed-in-parking-lot-of-clinton-police-station.html" TargetMode="External"/><Relationship Id="rId1947" Type="http://schemas.openxmlformats.org/officeDocument/2006/relationships/hyperlink" Target="http://www.scsun-news.com/story/news/crime/2016/06/26/new-mexico-state-police-officer-involved-shooting/86406602/" TargetMode="External"/><Relationship Id="rId4353" Type="http://schemas.openxmlformats.org/officeDocument/2006/relationships/hyperlink" Target="http://www.fatalencounters.org/wp-content/uploads/2018/01/Justin-Coy-Adkins.png" TargetMode="External"/><Relationship Id="rId5404" Type="http://schemas.openxmlformats.org/officeDocument/2006/relationships/hyperlink" Target="https://dspnewsroom.com/2018/08/29/update-3-search-warrants-lead-to-multiple-drug-and-weapon-arrests/" TargetMode="External"/><Relationship Id="rId4006" Type="http://schemas.openxmlformats.org/officeDocument/2006/relationships/hyperlink" Target="http://www.wptv.com/news/region-martin-county/indiantown/1-dead-after-martin-co-deputy-involved-shooting-in-indiantown" TargetMode="External"/><Relationship Id="rId4420" Type="http://schemas.openxmlformats.org/officeDocument/2006/relationships/hyperlink" Target="http://mynews4.com/news/local/reno-police-identify-man-killed-in-officer-involved-shooting-in-sparks-on-jan-24" TargetMode="External"/><Relationship Id="rId290" Type="http://schemas.openxmlformats.org/officeDocument/2006/relationships/hyperlink" Target="http://www.seattletimes.com/seattle-news/coulee-dam-man-dies-following-taser-incident/" TargetMode="External"/><Relationship Id="rId3022" Type="http://schemas.openxmlformats.org/officeDocument/2006/relationships/hyperlink" Target="http://www.kansascity.com/news/local/crime/article130813639.html" TargetMode="External"/><Relationship Id="rId5194" Type="http://schemas.openxmlformats.org/officeDocument/2006/relationships/hyperlink" Target="https://www.nbclosangeles.com/news/local/Man-Armed-Shotgun-Shot-Dead-Police-488194131.html" TargetMode="External"/><Relationship Id="rId2788" Type="http://schemas.openxmlformats.org/officeDocument/2006/relationships/hyperlink" Target="http://www.pbcommercial.com/news/20170826/1-dead-cop-injured-in-harbor-oaks-shootout" TargetMode="External"/><Relationship Id="rId3839" Type="http://schemas.openxmlformats.org/officeDocument/2006/relationships/hyperlink" Target="http://www.modbee.com/news/local/crime/article135091754.html" TargetMode="External"/><Relationship Id="rId2855" Type="http://schemas.openxmlformats.org/officeDocument/2006/relationships/hyperlink" Target="http://www.news9.com/story/35745457/officer-involved-shooting-reported-in-sw-okc" TargetMode="External"/><Relationship Id="rId3906" Type="http://schemas.openxmlformats.org/officeDocument/2006/relationships/hyperlink" Target="http://www.modbee.com/news/local/crime/article129760509.html" TargetMode="External"/><Relationship Id="rId5261" Type="http://schemas.openxmlformats.org/officeDocument/2006/relationships/hyperlink" Target="https://www.nbclosangeles.com/news/local/Man-Wounded-in-Redondo-Beach-Officer-Involved-Shooting-489303661.html" TargetMode="External"/><Relationship Id="rId96" Type="http://schemas.openxmlformats.org/officeDocument/2006/relationships/hyperlink" Target="http://www.news9.com/story/29443076/tahlequah-police-release-body-cam-video-in-fatal-officer-involved-shooting" TargetMode="External"/><Relationship Id="rId827" Type="http://schemas.openxmlformats.org/officeDocument/2006/relationships/hyperlink" Target="http://www.mysanantonio.com/news/local/article/Man-brandishes-gun-at-Boerne-police-is-shot-and-6446247.php" TargetMode="External"/><Relationship Id="rId1457" Type="http://schemas.openxmlformats.org/officeDocument/2006/relationships/hyperlink" Target="http://abc7.com/news/armed-suspect-dies-in-officer-involved-shooting-in-anaheim/1210131/" TargetMode="External"/><Relationship Id="rId1871" Type="http://schemas.openxmlformats.org/officeDocument/2006/relationships/hyperlink" Target="http://www.fatalencounters.org/wp-content/uploads/2013/10/Lorez-Rayfond-Chambers.jpg" TargetMode="External"/><Relationship Id="rId2508" Type="http://schemas.openxmlformats.org/officeDocument/2006/relationships/hyperlink" Target="http://fox4kc.com/2016/11/27/breaking-officer-involved-shooting-at-olathe-wal-mart/" TargetMode="External"/><Relationship Id="rId2922" Type="http://schemas.openxmlformats.org/officeDocument/2006/relationships/hyperlink" Target="http://www.cbs46.com/story/35248353/man-shot-killed-by-deputies-after-fatal-incident-south-of-atlanta" TargetMode="External"/><Relationship Id="rId1524" Type="http://schemas.openxmlformats.org/officeDocument/2006/relationships/hyperlink" Target="http://www.fatalencounters.org/wp-content/uploads/2013/10/Ford.png" TargetMode="External"/><Relationship Id="rId3696" Type="http://schemas.openxmlformats.org/officeDocument/2006/relationships/hyperlink" Target="http://www.ktvq.com/story/35455462/suspect-in-deputy-slaying-dies-from-injuries" TargetMode="External"/><Relationship Id="rId4747" Type="http://schemas.openxmlformats.org/officeDocument/2006/relationships/hyperlink" Target="http://www.fatalencounters.org/wp-content/uploads/2018/04/Saheed-Vassell.jpg" TargetMode="External"/><Relationship Id="rId2298" Type="http://schemas.openxmlformats.org/officeDocument/2006/relationships/hyperlink" Target="http://www.fatalencounters.org/wp-content/uploads/2013/10/Lucas-Felkel.png" TargetMode="External"/><Relationship Id="rId3349" Type="http://schemas.openxmlformats.org/officeDocument/2006/relationships/hyperlink" Target="http://www.seattletimes.com/seattle-news/crime/after-brief-pursuit-mill-creek-officer-apparently-runs-over-driver-ejected-from-vehicle/" TargetMode="External"/><Relationship Id="rId684" Type="http://schemas.openxmlformats.org/officeDocument/2006/relationships/hyperlink" Target="http://www.killedbypolice.net/victims/151023.jpg" TargetMode="External"/><Relationship Id="rId2365" Type="http://schemas.openxmlformats.org/officeDocument/2006/relationships/hyperlink" Target="http://abc3340.com/news/local/deputy-involved-shooting-in-shelby-county-leaves-1-dead" TargetMode="External"/><Relationship Id="rId3763" Type="http://schemas.openxmlformats.org/officeDocument/2006/relationships/hyperlink" Target="http://www.cleveland.com/metro/index.ssf/2017/04/swat_officers_fatally_shoot_ar.html" TargetMode="External"/><Relationship Id="rId4814" Type="http://schemas.openxmlformats.org/officeDocument/2006/relationships/hyperlink" Target="http://www.kxii.com/content/news/Police-investigating-officer-involved-shooting---480075123.html" TargetMode="External"/><Relationship Id="rId337" Type="http://schemas.openxmlformats.org/officeDocument/2006/relationships/hyperlink" Target="http://pickens.fetchyournews.com/archives/5043-UPDATED-Authorities-Confirm-Suspect-Has-Died,-Domestic-Call-Ends-in-Gun-Fire.html" TargetMode="External"/><Relationship Id="rId2018" Type="http://schemas.openxmlformats.org/officeDocument/2006/relationships/hyperlink" Target="http://www.ksdk.com/news/local/officer-involved-shooting-in-east-st-louis/269594035" TargetMode="External"/><Relationship Id="rId3416" Type="http://schemas.openxmlformats.org/officeDocument/2006/relationships/hyperlink" Target="http://rapidcityjournal.com/news/local/man-barricaded-in-apartment-shot-killed-by-authorities/article_23e9da5d-77b4-52fd-9e15-3d7e5f40aa27.html" TargetMode="External"/><Relationship Id="rId3830" Type="http://schemas.openxmlformats.org/officeDocument/2006/relationships/hyperlink" Target="http://www.news9.com/story/34664568/police-investigating-after-reported-officer-involved-shooting-in-se-okc" TargetMode="External"/><Relationship Id="rId751" Type="http://schemas.openxmlformats.org/officeDocument/2006/relationships/hyperlink" Target="http://www.mercedsunstar.com/news/local/education/uc-merced/article42944028.html" TargetMode="External"/><Relationship Id="rId1381" Type="http://schemas.openxmlformats.org/officeDocument/2006/relationships/hyperlink" Target="http://www.mailtribune.com/article/20160118/NEWS/160119595/101033/NEWS?rssfeed=true" TargetMode="External"/><Relationship Id="rId2432" Type="http://schemas.openxmlformats.org/officeDocument/2006/relationships/hyperlink" Target="http://ktla.com/2016/11/07/man-shot-killed-during-altercation-with-officers-in-santa-ana/" TargetMode="External"/><Relationship Id="rId5588" Type="http://schemas.openxmlformats.org/officeDocument/2006/relationships/hyperlink" Target="https://www.fatalencounters.org/wp-content/uploads/2018/10/Hustes-Antonio-Davila.jpg" TargetMode="External"/><Relationship Id="rId404" Type="http://schemas.openxmlformats.org/officeDocument/2006/relationships/hyperlink" Target="http://www.elkharttruth.com/news/crime-fire-courts/2014/09/29/Joseph-Adam-Lee-died-from-multiple-gunshot-wounds-shooting-investigation-continues.html" TargetMode="External"/><Relationship Id="rId1034" Type="http://schemas.openxmlformats.org/officeDocument/2006/relationships/hyperlink" Target="http://theadvocate.com/news/12712188-123/father-at-a-loss-for" TargetMode="External"/><Relationship Id="rId5655" Type="http://schemas.openxmlformats.org/officeDocument/2006/relationships/hyperlink" Target="https://www.wvgazettemail.com/news/cops_and_courts/one-dead-in-officer-involved-shooting-in-charleston/article_72dcd80e-c7e4-5adf-b0cc-1a8e3ab3b2ee.html" TargetMode="External"/><Relationship Id="rId1101" Type="http://schemas.openxmlformats.org/officeDocument/2006/relationships/hyperlink" Target="http://www.wdsu.com/news/local-news/new-orleans/jpso-officer-involved-in-shooting-in-harvey/32215908" TargetMode="External"/><Relationship Id="rId4257" Type="http://schemas.openxmlformats.org/officeDocument/2006/relationships/hyperlink" Target="http://abc7.com/suspect-armed-with-machete-killed-in-canoga-park-police-shooting/2818297/" TargetMode="External"/><Relationship Id="rId4671" Type="http://schemas.openxmlformats.org/officeDocument/2006/relationships/hyperlink" Target="http://www.tulsaworld.com/news/crimewatch/man-with-loaded-ak--shot-by-police-in-owasso/article_6eda4f61-f848-526c-b2f6-18d61ff16585.html" TargetMode="External"/><Relationship Id="rId5308" Type="http://schemas.openxmlformats.org/officeDocument/2006/relationships/hyperlink" Target="http://www.swtimes.com/news/20180805/police-shoot-kill-van-buren-man" TargetMode="External"/><Relationship Id="rId5722" Type="http://schemas.openxmlformats.org/officeDocument/2006/relationships/hyperlink" Target="https://cbs12.com/news/local/st-lucie-county-sheriff-identified-man-killed-by-deputies" TargetMode="External"/><Relationship Id="rId3273" Type="http://schemas.openxmlformats.org/officeDocument/2006/relationships/hyperlink" Target="http://abc7chicago.com/news/person-fatally-shot-by-off-duty-chicago-police-officer-in-hermosa/1682497/" TargetMode="External"/><Relationship Id="rId4324" Type="http://schemas.openxmlformats.org/officeDocument/2006/relationships/hyperlink" Target="http://abc6onyourside.com/news/local/whitehall-police-respond-to-reported-shooting" TargetMode="External"/><Relationship Id="rId194" Type="http://schemas.openxmlformats.org/officeDocument/2006/relationships/hyperlink" Target="http://www.wpxi.com/news/news/local/troopers-shoot-person-inside-grocery-store/nmMF2/" TargetMode="External"/><Relationship Id="rId1918" Type="http://schemas.openxmlformats.org/officeDocument/2006/relationships/hyperlink" Target="http://www.havasunews.com/news/man-dies-after-being-shot-by-havasu-police-officers/article_7dcbaa20-3713-11e6-8869-ff2d439d2b75.html" TargetMode="External"/><Relationship Id="rId261" Type="http://schemas.openxmlformats.org/officeDocument/2006/relationships/hyperlink" Target="http://www.kentucky.com/2015/04/19/3809168/wilmore-man-killed-by-police-had.html" TargetMode="External"/><Relationship Id="rId3340" Type="http://schemas.openxmlformats.org/officeDocument/2006/relationships/hyperlink" Target="https://www.dcourier.com/news/2017/jul/26/man-shot-police-during-traffic-stop-dies-phoenix-a/" TargetMode="External"/><Relationship Id="rId5098"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2759" Type="http://schemas.openxmlformats.org/officeDocument/2006/relationships/hyperlink" Target="http://www.fatalencounters.org/wp-content/uploads/2013/10/Selma-Elling.jpg" TargetMode="External"/><Relationship Id="rId5165" Type="http://schemas.openxmlformats.org/officeDocument/2006/relationships/hyperlink" Target="https://www.adn.com/alaska-news/crime-courts/2018/07/06/copper-center-man-fatally-shot-by-troopers-during-domestic-violence-incident/" TargetMode="External"/><Relationship Id="rId1775" Type="http://schemas.openxmlformats.org/officeDocument/2006/relationships/hyperlink" Target="http://www.fatalencounters.org/wp-content/uploads/2013/10/Santos-Banos.jpg" TargetMode="External"/><Relationship Id="rId2826" Type="http://schemas.openxmlformats.org/officeDocument/2006/relationships/hyperlink" Target="http://www.theadvocate.com/baton_rouge/news/crime_police/article_b66babf4-7386-11e7-ac75-fb824416e1e4.html" TargetMode="External"/><Relationship Id="rId4181" Type="http://schemas.openxmlformats.org/officeDocument/2006/relationships/hyperlink" Target="http://www.khou.com/news/crime/la-marque-police-suspect-shot-killed-in-officer-involved-shooting/496626649" TargetMode="External"/><Relationship Id="rId5232" Type="http://schemas.openxmlformats.org/officeDocument/2006/relationships/hyperlink" Target="https://www.fox23.com/news/one-shot-after-bixby-officer-involved-shooting/795679658" TargetMode="External"/><Relationship Id="rId67" Type="http://schemas.openxmlformats.org/officeDocument/2006/relationships/hyperlink" Target="http://www.kgw.com/story/news/local/washington-county/2015/07/08/beaverton-officer-shot-trailer-hidden-estate/29857719/" TargetMode="External"/><Relationship Id="rId1428" Type="http://schemas.openxmlformats.org/officeDocument/2006/relationships/hyperlink" Target="http://patch.com/new-jersey/manchester-nj/breaking-police-involved-fatal-shooting-nj-authorities" TargetMode="External"/><Relationship Id="rId1842" Type="http://schemas.openxmlformats.org/officeDocument/2006/relationships/hyperlink" Target="http://www.fatalencounters.org/wp-content/uploads/2013/10/daniel-pigg.jpg" TargetMode="External"/><Relationship Id="rId4998" Type="http://schemas.openxmlformats.org/officeDocument/2006/relationships/hyperlink" Target="http://www.wesh.com/article/child-pornography-arrest-turns-deadly-in-polk-county-investigators-say/21056620" TargetMode="External"/><Relationship Id="rId3667" Type="http://schemas.openxmlformats.org/officeDocument/2006/relationships/hyperlink" Target="http://www.actionnewsjax.com/news/local/crash-leads-to-fatal-deputy-involved-shooting-in-nassau-county/529186580" TargetMode="External"/><Relationship Id="rId4718" Type="http://schemas.openxmlformats.org/officeDocument/2006/relationships/hyperlink" Target="http://buffalonews.com/2018/03/30/body-found-at-scene-of-officer-involved-accident-in-north-buffalo/" TargetMode="External"/><Relationship Id="rId588" Type="http://schemas.openxmlformats.org/officeDocument/2006/relationships/hyperlink" Target="http://www.post-gazette.com/stories/local/neighborhoods-north/man-shot-to-death-in-sewickley-694786/" TargetMode="External"/><Relationship Id="rId2269" Type="http://schemas.openxmlformats.org/officeDocument/2006/relationships/hyperlink" Target="http://wwmt.com/news/local/police-responding-to-incident-in-wyoming" TargetMode="External"/><Relationship Id="rId2683" Type="http://schemas.openxmlformats.org/officeDocument/2006/relationships/hyperlink" Target="http://www.news9.com/story/34104435/officers-shoot-chase-suspect-in-burns-flat" TargetMode="External"/><Relationship Id="rId3734" Type="http://schemas.openxmlformats.org/officeDocument/2006/relationships/hyperlink" Target="http://www.fatalencounters.org/wp-content/uploads/2013/10/Bennet.jpg" TargetMode="External"/><Relationship Id="rId655" Type="http://schemas.openxmlformats.org/officeDocument/2006/relationships/hyperlink" Target="http://www.killedbypolice.net/victims/150994.jpg" TargetMode="External"/><Relationship Id="rId1285" Type="http://schemas.openxmlformats.org/officeDocument/2006/relationships/hyperlink" Target="http://www.fatalencounters.org/wp-content/uploads/2013/10/ramone.lonergan.facebook.3.jpg" TargetMode="External"/><Relationship Id="rId2336" Type="http://schemas.openxmlformats.org/officeDocument/2006/relationships/hyperlink" Target="http://www.12newsnow.com/news/local/one-person-shot-dead-following-disturbance-in-parking-lot-outside-of-madisons-bar-and-grill/335953492" TargetMode="External"/><Relationship Id="rId2750" Type="http://schemas.openxmlformats.org/officeDocument/2006/relationships/hyperlink" Target="http://www.kansascity.com/news/local/article32618871.html" TargetMode="External"/><Relationship Id="rId3801" Type="http://schemas.openxmlformats.org/officeDocument/2006/relationships/hyperlink" Target="http://www.fatalencounters.org/wp-content/uploads/2013/10/Benjamin-C.-Barnes.jpg" TargetMode="External"/><Relationship Id="rId308" Type="http://schemas.openxmlformats.org/officeDocument/2006/relationships/hyperlink" Target="http://www.starfl.com/news/local-news/officer-involved-shooting-under-investigation-1.440104" TargetMode="External"/><Relationship Id="rId722" Type="http://schemas.openxmlformats.org/officeDocument/2006/relationships/hyperlink" Target="http://www.pressofatlanticcity.com/news/police-shoot-kill-man-in-little-egg-harbor-township/article_a155067e-8d51-11e5-820c-8f51f462e0d1.html" TargetMode="External"/><Relationship Id="rId1352" Type="http://schemas.openxmlformats.org/officeDocument/2006/relationships/hyperlink" Target="http://chicago.cbslocal.com/2016/01/06/suspect-take-pictures-of-schools-fatally-shot-by-police-in-zion/" TargetMode="External"/><Relationship Id="rId2403" Type="http://schemas.openxmlformats.org/officeDocument/2006/relationships/hyperlink" Target="http://www.recordnet.com/news/20161102/masked-man-killed-by-off-duty-sj-deputy" TargetMode="External"/><Relationship Id="rId5559" Type="http://schemas.openxmlformats.org/officeDocument/2006/relationships/hyperlink" Target="https://www.krqe.com/news/new-mexico/nmsp-investigate-officer-involved-shooting-in-clovis/1507097195" TargetMode="External"/><Relationship Id="rId1005" Type="http://schemas.openxmlformats.org/officeDocument/2006/relationships/hyperlink" Target="http://philadelphia.cbslocal.com/2014/09/16/police-id-suspect-in-shooting-death-of-pregnant-woman-unborn-child/" TargetMode="External"/><Relationship Id="rId4575" Type="http://schemas.openxmlformats.org/officeDocument/2006/relationships/hyperlink" Target="https://www.delawareonline.com/story/news/2018/03/03/newark-officer-kills-pedestrian-traffic-collision/391789002/" TargetMode="External"/><Relationship Id="rId3177" Type="http://schemas.openxmlformats.org/officeDocument/2006/relationships/hyperlink" Target="http://www.nbcbayarea.com/news/local/Shooting-Investigation-Shuts-Down-Lanes-on-Highway-101-in-San-Mateo-CHP-420790124.html" TargetMode="External"/><Relationship Id="rId4228" Type="http://schemas.openxmlformats.org/officeDocument/2006/relationships/hyperlink" Target="http://newschannel9.com/news/local/tbi-called-to-investigate-officer-involved-shooting-in-charleston-early-sunday" TargetMode="External"/><Relationship Id="rId5626" Type="http://schemas.openxmlformats.org/officeDocument/2006/relationships/hyperlink" Target="https://wqad.com/2018/10/23/police-investigating-scene-of-shooting/" TargetMode="External"/><Relationship Id="rId3591" Type="http://schemas.openxmlformats.org/officeDocument/2006/relationships/hyperlink" Target="http://www.carrollcountytimes.com/news/mountairy/ph-cc-mount-airy-shooting-071017-20170710-story.html" TargetMode="External"/><Relationship Id="rId4642" Type="http://schemas.openxmlformats.org/officeDocument/2006/relationships/hyperlink" Target="http://www.fatalencounters.org/wp-content/uploads/2018/03/Bryan-Keith-Liles.jpg" TargetMode="External"/><Relationship Id="rId2193" Type="http://schemas.openxmlformats.org/officeDocument/2006/relationships/hyperlink" Target="http://wtvr.com/2016/08/21/allen-drive-fatal-shooting/" TargetMode="External"/><Relationship Id="rId3244" Type="http://schemas.openxmlformats.org/officeDocument/2006/relationships/hyperlink" Target="http://www.idahostatesman.com/news/local/crime/article128371404.html" TargetMode="External"/><Relationship Id="rId165" Type="http://schemas.openxmlformats.org/officeDocument/2006/relationships/hyperlink" Target="http://www.turnto23.com/news/local-news/delano-pd-shoot-kill-man-after-he-fires-at-police" TargetMode="External"/><Relationship Id="rId2260" Type="http://schemas.openxmlformats.org/officeDocument/2006/relationships/hyperlink" Target="http://wvmetronews.com/2016/09/06/1-killed-in-officer-involved-shooting-in-roane-county/" TargetMode="External"/><Relationship Id="rId3311" Type="http://schemas.openxmlformats.org/officeDocument/2006/relationships/hyperlink" Target="http://www.pe.com/2017/09/02/beaumont-police-shoot-kill-domestic-violence-suspect/" TargetMode="External"/><Relationship Id="rId232" Type="http://schemas.openxmlformats.org/officeDocument/2006/relationships/hyperlink" Target="http://www.cbs8.com/story/28940667/homicide-detectives-on-scene-after-officer-involved-shooting-in-midway" TargetMode="External"/><Relationship Id="rId5069" Type="http://schemas.openxmlformats.org/officeDocument/2006/relationships/hyperlink" Target="https://www.fatalencounters.org/wp-content/uploads/2018/06/Tahaji-Wells.jpeg" TargetMode="External"/><Relationship Id="rId5483" Type="http://schemas.openxmlformats.org/officeDocument/2006/relationships/hyperlink" Target="https://abc7.com/man-hurt-in-officer-involved-shooting-at-garden-grove-ralphs/4279319/" TargetMode="External"/><Relationship Id="rId1679" Type="http://schemas.openxmlformats.org/officeDocument/2006/relationships/hyperlink" Target="http://www.baynews9.com/content/news/baynews9/news/article.html/content/news/articles/bn9/2016/3/17/police_officers_were.html" TargetMode="External"/><Relationship Id="rId4085" Type="http://schemas.openxmlformats.org/officeDocument/2006/relationships/hyperlink" Target="http://www.fatalencounters.org/wp-content/uploads/2013/10/Shane-Allen-Jensen.png" TargetMode="External"/><Relationship Id="rId5136" Type="http://schemas.openxmlformats.org/officeDocument/2006/relationships/hyperlink" Target="https://www.fatalencounters.org/wp-content/uploads/2018/07/Joshua-Blake-Reed.jpg" TargetMode="External"/><Relationship Id="rId4152" Type="http://schemas.openxmlformats.org/officeDocument/2006/relationships/hyperlink" Target="http://www.abc15.com/news/region-southeast-valley/apache-junction/suspect-identified-in-deadly-apache-junction-police-shooting" TargetMode="External"/><Relationship Id="rId5203" Type="http://schemas.openxmlformats.org/officeDocument/2006/relationships/hyperlink" Target="https://www.wdio.com/news/ashland-wisconsin-man-killed-iowa-officer-involved-shooting/4994104/?cat=12059" TargetMode="External"/><Relationship Id="rId5550" Type="http://schemas.openxmlformats.org/officeDocument/2006/relationships/hyperlink" Target="https://www.fatalencounters.org/wp-content/uploads/2018/10/Toby-D.-Bailey-Sr.jpg" TargetMode="External"/><Relationship Id="rId1746" Type="http://schemas.openxmlformats.org/officeDocument/2006/relationships/hyperlink" Target="http://www.fatalencounters.org/wp-content/uploads/2013/10/DaRosa.jpg" TargetMode="External"/><Relationship Id="rId38" Type="http://schemas.openxmlformats.org/officeDocument/2006/relationships/hyperlink" Target="http://www.visaliatimesdelta.com/story/news/local/2015/07/22/single-bullet-killed-farmersville-man/30501679/" TargetMode="External"/><Relationship Id="rId1813" Type="http://schemas.openxmlformats.org/officeDocument/2006/relationships/hyperlink" Target="http://ktla.com/2016/05/26/missing-bay-area-teen-was-last-seen-bleeding-screaming-for-help-man-sought-authorities/" TargetMode="External"/><Relationship Id="rId4969" Type="http://schemas.openxmlformats.org/officeDocument/2006/relationships/hyperlink" Target="https://www.kivitv.com/news/1-man-killed-in-officer-involved-shooting-in-elmore-county" TargetMode="External"/><Relationship Id="rId3985" Type="http://schemas.openxmlformats.org/officeDocument/2006/relationships/hyperlink" Target="http://www.newspressnow.com/news/local_news/update-woman-killed-after-shooting-at-police/article_90c7513d-8980-5440-80f3-4a12442e110a.html" TargetMode="External"/><Relationship Id="rId2587" Type="http://schemas.openxmlformats.org/officeDocument/2006/relationships/hyperlink" Target="http://www.fatalencounters.org/wp-content/uploads/2013/10/Kenneth-Robledo.jpg" TargetMode="External"/><Relationship Id="rId3638" Type="http://schemas.openxmlformats.org/officeDocument/2006/relationships/hyperlink" Target="http://www.fatalencounters.org/wp-content/uploads/2013/10/James-T.-Hodgkinson.png" TargetMode="External"/><Relationship Id="rId559" Type="http://schemas.openxmlformats.org/officeDocument/2006/relationships/hyperlink" Target="http://bangordailynews.com/2013/10/10/news/bangor/police-identify-2-dead-in-old-town-stabbing-standoff/" TargetMode="External"/><Relationship Id="rId1189" Type="http://schemas.openxmlformats.org/officeDocument/2006/relationships/hyperlink" Target="https://img.washingtonpost.com/wp-apps/imrs.php?src=https://img.washingtonpost.com/rf/image_908w/2010-2019/Wires/Images/2015-08-08/AP/Killings_by_Police-Football_Player-01655.jpg&amp;w=1484" TargetMode="External"/><Relationship Id="rId5060" Type="http://schemas.openxmlformats.org/officeDocument/2006/relationships/hyperlink" Target="http://www.wandtv.com/story/38449533/man-dead-after-officer-involved-shooting" TargetMode="External"/><Relationship Id="rId626" Type="http://schemas.openxmlformats.org/officeDocument/2006/relationships/hyperlink" Target="http://www.killedbypolice.net/victims/150960.jpg" TargetMode="External"/><Relationship Id="rId973" Type="http://schemas.openxmlformats.org/officeDocument/2006/relationships/hyperlink" Target="http://www.adn.com/article/20151025/man-shot-killed-confrontation-trooper-kenai-peninsula" TargetMode="External"/><Relationship Id="rId1256" Type="http://schemas.openxmlformats.org/officeDocument/2006/relationships/hyperlink" Target="http://www.swoknews.com/local/man-waving-gun-sheridan-lee-shot-killed-police" TargetMode="External"/><Relationship Id="rId2307" Type="http://schemas.openxmlformats.org/officeDocument/2006/relationships/hyperlink" Target="http://www.fatalencounters.org/wp-content/uploads/2013/10/EddieCollins.jpg" TargetMode="External"/><Relationship Id="rId2654" Type="http://schemas.openxmlformats.org/officeDocument/2006/relationships/hyperlink" Target="http://www.fatalencounters.org/wp-content/uploads/2013/10/Kaylee-Sawyer.jpg" TargetMode="External"/><Relationship Id="rId3705" Type="http://schemas.openxmlformats.org/officeDocument/2006/relationships/hyperlink" Target="http://wkrg.com/2017/05/12/breaking-officer-involved-shooting-in-baldwin-county/" TargetMode="External"/><Relationship Id="rId1670" Type="http://schemas.openxmlformats.org/officeDocument/2006/relationships/hyperlink" Target="http://www.stamfordadvocate.com/policereports/article/Officers-in-fatal-shooting-in-Stamford-identified-6998011.php" TargetMode="External"/><Relationship Id="rId2721" Type="http://schemas.openxmlformats.org/officeDocument/2006/relationships/hyperlink" Target="http://sanfrancisco.cbslocal.com/2016/02/06/police-chase-ends-in-fiery-fatal-crash-in-sf/" TargetMode="External"/><Relationship Id="rId5877" Type="http://schemas.openxmlformats.org/officeDocument/2006/relationships/hyperlink" Target="https://www.fatalencounters.org/wp-content/uploads/2018/12/Courtney-Breanne-Strawn.jpg" TargetMode="External"/><Relationship Id="rId1323" Type="http://schemas.openxmlformats.org/officeDocument/2006/relationships/hyperlink" Target="http://wlbt.images.worldnow.com/images/9927736_G.jpg" TargetMode="External"/><Relationship Id="rId4479" Type="http://schemas.openxmlformats.org/officeDocument/2006/relationships/hyperlink" Target="http://www.fatalencounters.org/wp-content/uploads/2018/02/James-Benny-Hobbs.jpg" TargetMode="External"/><Relationship Id="rId4893" Type="http://schemas.openxmlformats.org/officeDocument/2006/relationships/hyperlink" Target="http://www.kyma.com/news/update-fatally-shot-person-in-yuma-identified-/739397389" TargetMode="External"/><Relationship Id="rId3495" Type="http://schemas.openxmlformats.org/officeDocument/2006/relationships/hyperlink" Target="https://www.news4jax.com/news/officer-shoots-suspect-in-northwest-jacksonville" TargetMode="External"/><Relationship Id="rId4546" Type="http://schemas.openxmlformats.org/officeDocument/2006/relationships/hyperlink" Target="http://www.tristatehomepage.com/news/local-news/evansville-police-involved-in-deadly-shooting/989106016" TargetMode="External"/><Relationship Id="rId4960" Type="http://schemas.openxmlformats.org/officeDocument/2006/relationships/hyperlink" Target="https://chicago.suntimes.com/crime/cops-say-fatal-police-shooting-in-gurnee-connected-with-earlier-antioch-standoff/" TargetMode="External"/><Relationship Id="rId2097" Type="http://schemas.openxmlformats.org/officeDocument/2006/relationships/hyperlink" Target="http://www.fatalencounters.org/wp-content/uploads/2013/10/Cruz-1.jpg" TargetMode="External"/><Relationship Id="rId3148" Type="http://schemas.openxmlformats.org/officeDocument/2006/relationships/hyperlink" Target="http://www.fatalencounters.org/wp-content/uploads/2013/10/Oscar-Junior.jpg" TargetMode="External"/><Relationship Id="rId3562" Type="http://schemas.openxmlformats.org/officeDocument/2006/relationships/hyperlink" Target="http://www.fatalencounters.org/wp-content/uploads/2013/10/Keith-Wade.jpg" TargetMode="External"/><Relationship Id="rId4613" Type="http://schemas.openxmlformats.org/officeDocument/2006/relationships/hyperlink" Target="http://losangeles.cbslocal.com/2018/03/08/suspect-killed-in-jurupa-valley-officer-involved-shooting/" TargetMode="External"/><Relationship Id="rId483" Type="http://schemas.openxmlformats.org/officeDocument/2006/relationships/hyperlink" Target="http://www.suntimes.com/27377311-761/armed-man-shot-by-police-on-west-side-dies.html" TargetMode="External"/><Relationship Id="rId2164" Type="http://schemas.openxmlformats.org/officeDocument/2006/relationships/hyperlink" Target="http://www.recordnet.com/news/20160816/man-fatally-shot-by-stockton-police" TargetMode="External"/><Relationship Id="rId3215" Type="http://schemas.openxmlformats.org/officeDocument/2006/relationships/hyperlink" Target="http://www.fatalencounters.org/wp-content/uploads/2013/10/Misael-Macias-Cano.png" TargetMode="External"/><Relationship Id="rId136" Type="http://schemas.openxmlformats.org/officeDocument/2006/relationships/hyperlink" Target="http://bloximages.chicago2.vip.townnews.com/kokomotribune.com/content/tncms/assets/v3/editorial/7/fc/7fcd4704-6af4-59a9-8f7e-42671ea7d7cd/557df996651c8.image.jpg?resize=300%2C400" TargetMode="External"/><Relationship Id="rId550" Type="http://schemas.openxmlformats.org/officeDocument/2006/relationships/hyperlink" Target="http://www.today.com/news/unjustified-family-student-killed-campus-police-speaks-out-2D11723684" TargetMode="External"/><Relationship Id="rId1180" Type="http://schemas.openxmlformats.org/officeDocument/2006/relationships/hyperlink" Target="http://www.ajc.com/news/news/crime-law/officer-involved-shooting-reported-near-downtown-a/npY4J/" TargetMode="External"/><Relationship Id="rId2231" Type="http://schemas.openxmlformats.org/officeDocument/2006/relationships/hyperlink" Target="http://www.star-telegram.com/news/local/community/weatherford-star-telegram/7voj0q/picture99281117/ALTERNATES/FREE_320/mathis,gregory.jpeg" TargetMode="External"/><Relationship Id="rId5387" Type="http://schemas.openxmlformats.org/officeDocument/2006/relationships/hyperlink" Target="https://www.fatalencounters.org/wp-content/uploads/2018/08/LoganMontgomery.jpg" TargetMode="External"/><Relationship Id="rId203" Type="http://schemas.openxmlformats.org/officeDocument/2006/relationships/hyperlink" Target="http://www.kjct8.com/news/headlines/Officer-involved-shooting-near-downtown-Grand-Junction-304404101.html" TargetMode="External"/><Relationship Id="rId1997" Type="http://schemas.openxmlformats.org/officeDocument/2006/relationships/hyperlink" Target="http://www.wave3.com/story/32371223/officer-involved-shooting-leaves-man-dead" TargetMode="External"/><Relationship Id="rId4056" Type="http://schemas.openxmlformats.org/officeDocument/2006/relationships/hyperlink" Target="https://www.wsls.com/news/virginia/lynchburg/update-woman-killed-in-officer-involved-shooting-in-lynchburg" TargetMode="External"/><Relationship Id="rId5454" Type="http://schemas.openxmlformats.org/officeDocument/2006/relationships/hyperlink" Target="https://www.fatalencounters.org/wp-content/uploads/2018/09/DACION-STEPTOE.jpg" TargetMode="External"/><Relationship Id="rId4470" Type="http://schemas.openxmlformats.org/officeDocument/2006/relationships/hyperlink" Target="http://boston.cbslocal.com/2018/02/03/male-suspect-shot-killed-by-police-in-reading/" TargetMode="External"/><Relationship Id="rId5107" Type="http://schemas.openxmlformats.org/officeDocument/2006/relationships/hyperlink" Target="https://www.star-telegram.com/news/local/community/dallas/article213885729.html" TargetMode="External"/><Relationship Id="rId5521" Type="http://schemas.openxmlformats.org/officeDocument/2006/relationships/hyperlink" Target="https://www.nola.com/crime/index.ssf/2018/09/trooper-involved_shooting_leav.html" TargetMode="External"/><Relationship Id="rId1717" Type="http://schemas.openxmlformats.org/officeDocument/2006/relationships/hyperlink" Target="http://www.gannett-cdn.com/-mm-/91881958fc89c744d3eb0a5929ac8ff7a051810e/c=19-0-595-768&amp;r=537&amp;c=0-0-534-712/local/-/media/2016/05/18/CarolinaGroup/Greenville/635992085351034190-Dogan.jpg" TargetMode="External"/><Relationship Id="rId3072" Type="http://schemas.openxmlformats.org/officeDocument/2006/relationships/hyperlink" Target="http://www.fatalencounters.org/wp-content/uploads/2013/10/Erick-Perez.jpg" TargetMode="External"/><Relationship Id="rId4123" Type="http://schemas.openxmlformats.org/officeDocument/2006/relationships/hyperlink" Target="http://ktla.com/2017/11/17/family-ids-young-brothers-killed-in-boyle-heights-crash-involving-sheriffs-dept-suv/" TargetMode="External"/><Relationship Id="rId3889" Type="http://schemas.openxmlformats.org/officeDocument/2006/relationships/hyperlink" Target="http://www.fatalencounters.org/wp-content/uploads/2013/10/Alex-Christopher-Davis.jpg" TargetMode="External"/><Relationship Id="rId3956" Type="http://schemas.openxmlformats.org/officeDocument/2006/relationships/hyperlink" Target="http://www.ajc.com/news/crime--law/cherokee-county-police-chase-ends-with-driver-fatally-shot-officer-wounded/ccnNLcAXEfvvkIicNUslYL/" TargetMode="External"/><Relationship Id="rId877" Type="http://schemas.openxmlformats.org/officeDocument/2006/relationships/hyperlink" Target="http://www.kob.com/article/stories/s3923423.shtml" TargetMode="External"/><Relationship Id="rId2558" Type="http://schemas.openxmlformats.org/officeDocument/2006/relationships/hyperlink" Target="http://siouxcityjournal.com/news/local/sioux-city-police-officer-shot-killed-passenger-after-traffic-stop/article_25b92815-8e21-55ad-aebe-f3c7fa2108da.html" TargetMode="External"/><Relationship Id="rId2972" Type="http://schemas.openxmlformats.org/officeDocument/2006/relationships/hyperlink" Target="http://losangeles.cbslocal.com/2017/03/08/deputy-involved-shooting-ladera-heights/" TargetMode="External"/><Relationship Id="rId3609" Type="http://schemas.openxmlformats.org/officeDocument/2006/relationships/hyperlink" Target="http://www.mysanantonio.com/news/local/article/SAPD-officer-runs-over-kills-63-year-old-woman-11266782.php" TargetMode="External"/><Relationship Id="rId944" Type="http://schemas.openxmlformats.org/officeDocument/2006/relationships/hyperlink" Target="http://www.fox8live.com/story/30234295/one-dead-following-officer-involved-shooting-at-a-lake-charles-home" TargetMode="External"/><Relationship Id="rId1574" Type="http://schemas.openxmlformats.org/officeDocument/2006/relationships/hyperlink" Target="http://www.mlive.com/news/detroit/index.ssf/2016/01/dearborn_police_shoot_man_foll.html" TargetMode="External"/><Relationship Id="rId2625" Type="http://schemas.openxmlformats.org/officeDocument/2006/relationships/hyperlink" Target="http://wfla.com/2015/07/09/tampa-hit-and-run-investigation-focuses-on-tpd-officer/" TargetMode="External"/><Relationship Id="rId5031" Type="http://schemas.openxmlformats.org/officeDocument/2006/relationships/hyperlink" Target="http://www.fox5dc.com/news/local-news/police-officer-shoots-suspect-in-montgomery-county-officials-say" TargetMode="External"/><Relationship Id="rId1227" Type="http://schemas.openxmlformats.org/officeDocument/2006/relationships/hyperlink" Target="http://www.nydailynews.com/new-york/bystander-dies-hit-nypd-bullets-article-1.2341345" TargetMode="External"/><Relationship Id="rId1641" Type="http://schemas.openxmlformats.org/officeDocument/2006/relationships/hyperlink" Target="http://www.fatalencounters.org/wp-content/uploads/2013/10/Beaty.png" TargetMode="External"/><Relationship Id="rId4797" Type="http://schemas.openxmlformats.org/officeDocument/2006/relationships/hyperlink" Target="http://denver.cbslocal.com/2018/04/13/suspect-dies-after-being-tasered-by-deputies/" TargetMode="External"/><Relationship Id="rId5848" Type="http://schemas.openxmlformats.org/officeDocument/2006/relationships/hyperlink" Target="https://everipedia-storage.s3-accelerate.amazonaws.com/ProfilePics/shelby-comer__42532.png" TargetMode="External"/><Relationship Id="rId3399" Type="http://schemas.openxmlformats.org/officeDocument/2006/relationships/hyperlink" Target="http://www.killedbypolice.net/victims/170425.jpg" TargetMode="External"/><Relationship Id="rId4864" Type="http://schemas.openxmlformats.org/officeDocument/2006/relationships/hyperlink" Target="https://www.click2houston.com/news/man-shot-killed-during-police-raid-in-league-city-authorities-say" TargetMode="External"/><Relationship Id="rId3466" Type="http://schemas.openxmlformats.org/officeDocument/2006/relationships/hyperlink" Target="http://www.fatalencounters.org/wp-content/uploads/2013/10/31-year-old-Jesse-VanSipe-.jpg" TargetMode="External"/><Relationship Id="rId4517" Type="http://schemas.openxmlformats.org/officeDocument/2006/relationships/hyperlink" Target="https://durangoherald.com/articles/209022-one-suspect-dies-after-shootout-with-montezuma-county-deputies" TargetMode="External"/><Relationship Id="rId5915" Type="http://schemas.openxmlformats.org/officeDocument/2006/relationships/hyperlink" Target="https://www.wishtv.com/news/crime-watch-8/witness-man-fatally-shot-by-trooper-was-savable-/1679485806" TargetMode="External"/><Relationship Id="rId387" Type="http://schemas.openxmlformats.org/officeDocument/2006/relationships/hyperlink" Target="http://www.tucsonnewsnow.com/story/27187359/bicyclist-fatally-struck-by-police-officer-in-unmarked-vehicle" TargetMode="External"/><Relationship Id="rId2068" Type="http://schemas.openxmlformats.org/officeDocument/2006/relationships/hyperlink" Target="http://www.nola.com/crime/index.ssf/2016/07/devon_martes_jpso_shooting.html" TargetMode="External"/><Relationship Id="rId3119" Type="http://schemas.openxmlformats.org/officeDocument/2006/relationships/hyperlink" Target="http://www.fatalencounters.org/wp-content/uploads/2013/10/Stephanie-Lopez.jpg" TargetMode="External"/><Relationship Id="rId3880" Type="http://schemas.openxmlformats.org/officeDocument/2006/relationships/hyperlink" Target="http://www.columbian.com/news/2017/feb/10/officer-involved-shooting-clark-vancouver-sheriff-mall/" TargetMode="External"/><Relationship Id="rId4931" Type="http://schemas.openxmlformats.org/officeDocument/2006/relationships/hyperlink" Target="https://www.fatalencounters.org/wp-content/uploads/2018/05/Rollie-J.-Davis-Sr.jpg" TargetMode="External"/><Relationship Id="rId1084" Type="http://schemas.openxmlformats.org/officeDocument/2006/relationships/hyperlink" Target="http://wtvr.com/2015/04/30/greensville-county-sheriff-shooting/" TargetMode="External"/><Relationship Id="rId2482" Type="http://schemas.openxmlformats.org/officeDocument/2006/relationships/hyperlink" Target="http://www.kansascity.com/news/local/crime/article116133663.html" TargetMode="External"/><Relationship Id="rId3533" Type="http://schemas.openxmlformats.org/officeDocument/2006/relationships/hyperlink" Target="http://www.fatalencounters.org/wp-content/uploads/2013/10/PhilipRhodes.jpg" TargetMode="External"/><Relationship Id="rId107" Type="http://schemas.openxmlformats.org/officeDocument/2006/relationships/hyperlink" Target="http://www.sacbee.com/news/local/crime/article25297567.html" TargetMode="External"/><Relationship Id="rId454" Type="http://schemas.openxmlformats.org/officeDocument/2006/relationships/hyperlink" Target="http://www.nj.com/hudson/index.ssf/2014/06/authorities_release_identity_of_20-year-old_man_shot_by_police.html" TargetMode="External"/><Relationship Id="rId2135" Type="http://schemas.openxmlformats.org/officeDocument/2006/relationships/hyperlink" Target="http://www.fatalencounters.org/wp-content/uploads/2013/10/MaryKnowlton.jpg" TargetMode="External"/><Relationship Id="rId3600" Type="http://schemas.openxmlformats.org/officeDocument/2006/relationships/hyperlink" Target="http://www.newsobserver.com/news/local/counties/johnston-county/article160803469.html" TargetMode="External"/><Relationship Id="rId521" Type="http://schemas.openxmlformats.org/officeDocument/2006/relationships/hyperlink" Target="http://www.news-gazette.com/news/local/2014-02-26/state-police-investigate-fatal-shooting-after-chase-danville.html" TargetMode="External"/><Relationship Id="rId1151" Type="http://schemas.openxmlformats.org/officeDocument/2006/relationships/hyperlink" Target="http://bloximages.newyork1.vip.townnews.com/oanow.com/content/tncms/assets/v3/editorial/4/24/42460824-81ce-11e5-8788-17b5c2efa76d/563814cfd1a5a.image.jpg?resize=300%2C169" TargetMode="External"/><Relationship Id="rId2202" Type="http://schemas.openxmlformats.org/officeDocument/2006/relationships/hyperlink" Target="http://www.fatalencounters.org/wp-content/uploads/2013/10/David-Coborubio.jpg" TargetMode="External"/><Relationship Id="rId5358" Type="http://schemas.openxmlformats.org/officeDocument/2006/relationships/hyperlink" Target="http://www.azfamily.com/story/38913564/police-investigate-second-officer-involved-shooting-in-phoenix-this-week" TargetMode="External"/><Relationship Id="rId5772" Type="http://schemas.openxmlformats.org/officeDocument/2006/relationships/hyperlink" Target="https://katu.com/news/local/deputies-identify-suspected-pickup-thief-killed-in-vancouver-officer-involved-shooting" TargetMode="External"/><Relationship Id="rId1968" Type="http://schemas.openxmlformats.org/officeDocument/2006/relationships/hyperlink" Target="http://www.knoe.com/content/news/BREAKING-Possible-deputy-involved-shooting-in-south-Ouachita-Parish--Our-crew-confirms-a-dead-body-is-at-the-scene--384960361.html" TargetMode="External"/><Relationship Id="rId4374" Type="http://schemas.openxmlformats.org/officeDocument/2006/relationships/hyperlink" Target="http://www.charlotteobserver.com/news/local/crime/article194791664.html" TargetMode="External"/><Relationship Id="rId5425" Type="http://schemas.openxmlformats.org/officeDocument/2006/relationships/hyperlink" Target="https://www.al.com/news/birmingham/index.ssf/2018/09/suspect_shot_and_killed_in_cha.html" TargetMode="External"/><Relationship Id="rId3390" Type="http://schemas.openxmlformats.org/officeDocument/2006/relationships/hyperlink" Target="http://wrbl.com/2017/05/18/police-officer-suspect-hit-by-vehicles-at-cusseta-road-and-25th-avenue-suspect-killed/" TargetMode="External"/><Relationship Id="rId4027" Type="http://schemas.openxmlformats.org/officeDocument/2006/relationships/hyperlink" Target="http://abc3340.com/news/local/suspect-dead-officer-shot-in-shooting-during-homicide-investigation" TargetMode="External"/><Relationship Id="rId4441" Type="http://schemas.openxmlformats.org/officeDocument/2006/relationships/hyperlink" Target="http://baltimore.cbslocal.com/2018/01/28/officer-involved-shooting/" TargetMode="External"/><Relationship Id="rId3043" Type="http://schemas.openxmlformats.org/officeDocument/2006/relationships/hyperlink" Target="http://www.ksla.com/story/34313241/cullen-teen-dies-after-being-hit-by-springhill-police-cruiser" TargetMode="External"/><Relationship Id="rId3110" Type="http://schemas.openxmlformats.org/officeDocument/2006/relationships/hyperlink" Target="https://chicago.suntimes.com/news/person-shot-by-chicago-police-in-belmont-cragin/" TargetMode="External"/><Relationship Id="rId2876" Type="http://schemas.openxmlformats.org/officeDocument/2006/relationships/hyperlink" Target="http://www.wral.com/after-burglary-call-man-killed-in-officer-involved-shooting-in-cary/16728709/" TargetMode="External"/><Relationship Id="rId3927" Type="http://schemas.openxmlformats.org/officeDocument/2006/relationships/hyperlink" Target="http://www.fatalencounters.org/wp-content/uploads/2013/10/stoney-mcjunkin.jpg" TargetMode="External"/><Relationship Id="rId5282" Type="http://schemas.openxmlformats.org/officeDocument/2006/relationships/hyperlink" Target="http://www.newschannel10.com/story/38801717/police-suspect-in-officer-involved-shooting-pointed-gun-at-officers"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6846"/>
  <sheetViews>
    <sheetView zoomScale="125" workbookViewId="0">
      <pane xSplit="1" ySplit="1" topLeftCell="L1945" activePane="bottomRight" state="frozen"/>
      <selection pane="topRight" activeCell="B1" sqref="B1"/>
      <selection pane="bottomLeft" activeCell="A2" sqref="A2"/>
      <selection pane="bottomRight" activeCell="K1959" sqref="K1959"/>
    </sheetView>
  </sheetViews>
  <sheetFormatPr baseColWidth="10" defaultColWidth="17.33203125" defaultRowHeight="12" customHeight="1" x14ac:dyDescent="0.15"/>
  <cols>
    <col min="1" max="1" width="25.1640625" style="42" customWidth="1"/>
    <col min="2" max="2" width="5.33203125" style="42" customWidth="1"/>
    <col min="3" max="3" width="8.83203125" style="42" customWidth="1"/>
    <col min="4" max="4" width="12.83203125" style="42" customWidth="1"/>
    <col min="5" max="5" width="15.5" style="42" customWidth="1"/>
    <col min="6" max="6" width="15.33203125" style="55" customWidth="1"/>
    <col min="7" max="7" width="24.33203125" style="42" customWidth="1"/>
    <col min="8" max="8" width="17.1640625" style="42" customWidth="1"/>
    <col min="9" max="9" width="10.33203125" style="42" customWidth="1"/>
    <col min="10" max="10" width="10.83203125" style="42" customWidth="1"/>
    <col min="11" max="11" width="27.83203125" style="42" customWidth="1"/>
    <col min="12" max="12" width="30.6640625" style="42" customWidth="1"/>
    <col min="13" max="13" width="14.33203125" style="42" customWidth="1"/>
    <col min="14" max="14" width="26" style="42" customWidth="1"/>
    <col min="15" max="15" width="21.83203125" style="42" customWidth="1"/>
    <col min="16" max="16" width="19.33203125" style="42" customWidth="1"/>
    <col min="17" max="17" width="26.83203125" style="56" customWidth="1"/>
    <col min="18" max="18" width="13" style="42" customWidth="1"/>
    <col min="19" max="19" width="17.1640625" style="42" customWidth="1"/>
    <col min="20" max="20" width="17.33203125" style="42" customWidth="1"/>
    <col min="21" max="21" width="17.33203125" style="50" customWidth="1"/>
    <col min="22" max="22" width="17.33203125" style="42" customWidth="1"/>
    <col min="23" max="23" width="13.33203125" style="42" customWidth="1"/>
    <col min="24" max="24" width="10.6640625" style="50" customWidth="1"/>
    <col min="25" max="64" width="17.33203125" style="57"/>
    <col min="65" max="16384" width="17.33203125" style="59"/>
  </cols>
  <sheetData>
    <row r="1" spans="1:64" s="41" customFormat="1" ht="12" customHeight="1" x14ac:dyDescent="0.15">
      <c r="A1" s="47" t="s">
        <v>0</v>
      </c>
      <c r="B1" s="47" t="s">
        <v>1</v>
      </c>
      <c r="C1" s="47" t="s">
        <v>2</v>
      </c>
      <c r="D1" s="47" t="s">
        <v>3</v>
      </c>
      <c r="E1" s="47" t="s">
        <v>4</v>
      </c>
      <c r="F1" s="48" t="s">
        <v>31428</v>
      </c>
      <c r="G1" s="47" t="s">
        <v>31429</v>
      </c>
      <c r="H1" s="47" t="s">
        <v>20618</v>
      </c>
      <c r="I1" s="47" t="s">
        <v>20617</v>
      </c>
      <c r="J1" s="47" t="s">
        <v>31430</v>
      </c>
      <c r="K1" s="47" t="s">
        <v>31431</v>
      </c>
      <c r="L1" s="47" t="s">
        <v>5</v>
      </c>
      <c r="M1" s="47" t="s">
        <v>6</v>
      </c>
      <c r="N1" s="47" t="s">
        <v>7</v>
      </c>
      <c r="O1" s="47" t="s">
        <v>8</v>
      </c>
      <c r="P1" s="47" t="s">
        <v>9</v>
      </c>
      <c r="Q1" s="49" t="s">
        <v>10</v>
      </c>
      <c r="R1" s="47" t="s">
        <v>11</v>
      </c>
      <c r="S1" s="47" t="s">
        <v>12</v>
      </c>
      <c r="T1" s="47" t="s">
        <v>28686</v>
      </c>
      <c r="U1" s="35" t="s">
        <v>28685</v>
      </c>
      <c r="V1" s="47" t="s">
        <v>28687</v>
      </c>
      <c r="W1" s="47" t="s">
        <v>28688</v>
      </c>
      <c r="X1" s="35" t="s">
        <v>31432</v>
      </c>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row>
    <row r="2" spans="1:64" s="2" customFormat="1" ht="12" customHeight="1" x14ac:dyDescent="0.2">
      <c r="A2" s="43" t="s">
        <v>38994</v>
      </c>
      <c r="B2" s="43">
        <v>30</v>
      </c>
      <c r="C2" s="43" t="s">
        <v>14</v>
      </c>
      <c r="D2" s="43" t="s">
        <v>926</v>
      </c>
      <c r="E2" s="43"/>
      <c r="F2" s="44">
        <v>43465</v>
      </c>
      <c r="G2" s="43" t="s">
        <v>38983</v>
      </c>
      <c r="H2" s="43" t="s">
        <v>1184</v>
      </c>
      <c r="I2" s="43" t="s">
        <v>297</v>
      </c>
      <c r="J2" s="43">
        <v>98103</v>
      </c>
      <c r="K2" s="43" t="s">
        <v>1185</v>
      </c>
      <c r="L2" s="43" t="s">
        <v>1186</v>
      </c>
      <c r="M2" s="43" t="s">
        <v>21</v>
      </c>
      <c r="N2" s="43" t="s">
        <v>38955</v>
      </c>
      <c r="O2" s="43" t="s">
        <v>394</v>
      </c>
      <c r="P2" s="43" t="s">
        <v>32398</v>
      </c>
      <c r="Q2" s="45" t="s">
        <v>38954</v>
      </c>
      <c r="R2" s="43" t="s">
        <v>94</v>
      </c>
      <c r="S2" s="43" t="s">
        <v>22</v>
      </c>
      <c r="T2" s="73" t="s">
        <v>28746</v>
      </c>
      <c r="U2" s="73" t="s">
        <v>28520</v>
      </c>
      <c r="V2" s="73" t="s">
        <v>28522</v>
      </c>
      <c r="W2" s="73" t="s">
        <v>94</v>
      </c>
      <c r="X2" s="2">
        <v>4332</v>
      </c>
      <c r="Y2" s="43"/>
      <c r="Z2" s="43"/>
      <c r="AA2" s="43"/>
      <c r="AB2" s="43"/>
      <c r="AC2" s="43"/>
      <c r="AD2" s="43"/>
      <c r="AE2" s="43"/>
      <c r="AF2" s="43"/>
      <c r="AG2" s="43"/>
      <c r="AH2" s="43"/>
      <c r="AI2" s="43"/>
      <c r="AJ2" s="43"/>
      <c r="AK2" s="43"/>
      <c r="AL2" s="43"/>
      <c r="AM2" s="43"/>
      <c r="AN2" s="43"/>
      <c r="AO2" s="43"/>
      <c r="AP2" s="43"/>
      <c r="AQ2" s="43"/>
      <c r="AR2" s="43"/>
    </row>
    <row r="3" spans="1:64" s="2" customFormat="1" ht="12" customHeight="1" x14ac:dyDescent="0.2">
      <c r="A3" s="43" t="s">
        <v>3186</v>
      </c>
      <c r="B3" s="43" t="s">
        <v>23</v>
      </c>
      <c r="C3" s="43" t="s">
        <v>14</v>
      </c>
      <c r="D3" s="43" t="s">
        <v>24</v>
      </c>
      <c r="E3" s="43"/>
      <c r="F3" s="44">
        <v>43465</v>
      </c>
      <c r="G3" s="43" t="s">
        <v>38982</v>
      </c>
      <c r="H3" s="43" t="s">
        <v>6036</v>
      </c>
      <c r="I3" s="43" t="s">
        <v>39</v>
      </c>
      <c r="J3" s="43">
        <v>91405</v>
      </c>
      <c r="K3" s="43" t="s">
        <v>92</v>
      </c>
      <c r="L3" s="43" t="s">
        <v>93</v>
      </c>
      <c r="M3" s="43" t="s">
        <v>21</v>
      </c>
      <c r="N3" s="43" t="s">
        <v>38976</v>
      </c>
      <c r="O3" s="43" t="s">
        <v>394</v>
      </c>
      <c r="P3" s="43" t="s">
        <v>32398</v>
      </c>
      <c r="Q3" s="45" t="s">
        <v>38975</v>
      </c>
      <c r="R3" s="43" t="s">
        <v>94</v>
      </c>
      <c r="S3" s="43" t="s">
        <v>22</v>
      </c>
      <c r="T3" s="73" t="s">
        <v>28739</v>
      </c>
      <c r="U3" s="73" t="s">
        <v>28518</v>
      </c>
      <c r="V3" s="73" t="s">
        <v>28521</v>
      </c>
      <c r="W3" s="73" t="s">
        <v>542</v>
      </c>
      <c r="X3" s="73">
        <v>4340</v>
      </c>
      <c r="Y3" s="43"/>
      <c r="Z3" s="43"/>
      <c r="AA3" s="43"/>
      <c r="AB3" s="43"/>
      <c r="AC3" s="43"/>
      <c r="AD3" s="43"/>
      <c r="AE3" s="43"/>
      <c r="AF3" s="43"/>
      <c r="AG3" s="43"/>
      <c r="AH3" s="43"/>
      <c r="AI3" s="43"/>
      <c r="AJ3" s="43"/>
      <c r="AK3" s="43"/>
      <c r="AL3" s="43"/>
      <c r="AM3" s="43"/>
      <c r="AN3" s="43"/>
      <c r="AO3" s="43"/>
      <c r="AP3" s="43"/>
      <c r="AQ3" s="43"/>
      <c r="AR3" s="43"/>
    </row>
    <row r="4" spans="1:64" s="2" customFormat="1" ht="12" customHeight="1" x14ac:dyDescent="0.2">
      <c r="A4" s="43" t="s">
        <v>38997</v>
      </c>
      <c r="B4" s="43">
        <v>45</v>
      </c>
      <c r="C4" s="43" t="s">
        <v>14</v>
      </c>
      <c r="D4" s="43" t="s">
        <v>31</v>
      </c>
      <c r="E4" s="43"/>
      <c r="F4" s="44">
        <v>43465</v>
      </c>
      <c r="G4" s="43" t="s">
        <v>38965</v>
      </c>
      <c r="H4" s="43" t="s">
        <v>1038</v>
      </c>
      <c r="I4" s="43" t="s">
        <v>364</v>
      </c>
      <c r="J4" s="43">
        <v>50544</v>
      </c>
      <c r="K4" s="43" t="s">
        <v>3195</v>
      </c>
      <c r="L4" s="43" t="s">
        <v>38964</v>
      </c>
      <c r="M4" s="43" t="s">
        <v>21</v>
      </c>
      <c r="N4" s="43" t="s">
        <v>38963</v>
      </c>
      <c r="O4" s="43" t="s">
        <v>394</v>
      </c>
      <c r="P4" s="43" t="s">
        <v>32398</v>
      </c>
      <c r="Q4" s="45" t="s">
        <v>38962</v>
      </c>
      <c r="R4" s="43" t="s">
        <v>94</v>
      </c>
      <c r="S4" s="43" t="s">
        <v>22</v>
      </c>
      <c r="T4" s="73" t="s">
        <v>28746</v>
      </c>
      <c r="U4" s="73" t="s">
        <v>28520</v>
      </c>
      <c r="V4" s="73" t="s">
        <v>28519</v>
      </c>
      <c r="W4" s="73" t="s">
        <v>94</v>
      </c>
      <c r="X4" s="73">
        <v>4335</v>
      </c>
      <c r="Y4" s="43"/>
      <c r="Z4" s="43"/>
      <c r="AA4" s="43"/>
      <c r="AB4" s="43"/>
      <c r="AC4" s="43"/>
      <c r="AD4" s="43"/>
      <c r="AE4" s="43"/>
      <c r="AF4" s="43"/>
      <c r="AG4" s="43"/>
      <c r="AH4" s="43"/>
      <c r="AI4" s="43"/>
      <c r="AJ4" s="43"/>
      <c r="AK4" s="43"/>
      <c r="AL4" s="43"/>
      <c r="AM4" s="43"/>
      <c r="AN4" s="43"/>
      <c r="AO4" s="43"/>
      <c r="AP4" s="43"/>
      <c r="AQ4" s="43"/>
      <c r="AR4" s="43"/>
    </row>
    <row r="5" spans="1:64" s="2" customFormat="1" ht="12" customHeight="1" x14ac:dyDescent="0.2">
      <c r="A5" s="43" t="s">
        <v>38974</v>
      </c>
      <c r="B5" s="43">
        <v>34</v>
      </c>
      <c r="C5" s="43" t="s">
        <v>14</v>
      </c>
      <c r="D5" s="43" t="s">
        <v>42</v>
      </c>
      <c r="E5" s="45" t="s">
        <v>38973</v>
      </c>
      <c r="F5" s="44">
        <v>43465</v>
      </c>
      <c r="G5" s="43" t="s">
        <v>38972</v>
      </c>
      <c r="H5" s="43" t="s">
        <v>12065</v>
      </c>
      <c r="I5" s="43" t="s">
        <v>203</v>
      </c>
      <c r="J5" s="43">
        <v>80501</v>
      </c>
      <c r="K5" s="43" t="s">
        <v>980</v>
      </c>
      <c r="L5" s="43" t="s">
        <v>38305</v>
      </c>
      <c r="M5" s="43" t="s">
        <v>21</v>
      </c>
      <c r="N5" s="43" t="s">
        <v>38971</v>
      </c>
      <c r="O5" s="43" t="s">
        <v>394</v>
      </c>
      <c r="P5" s="43" t="s">
        <v>32398</v>
      </c>
      <c r="Q5" s="45" t="s">
        <v>38970</v>
      </c>
      <c r="R5" s="43" t="s">
        <v>94</v>
      </c>
      <c r="S5" s="43" t="s">
        <v>29</v>
      </c>
      <c r="T5" s="73"/>
      <c r="U5" s="73"/>
      <c r="V5" s="73"/>
      <c r="W5" s="73"/>
      <c r="X5" s="73"/>
      <c r="Y5" s="43"/>
      <c r="Z5" s="43"/>
      <c r="AA5" s="43"/>
      <c r="AB5" s="43"/>
      <c r="AC5" s="43"/>
      <c r="AD5" s="43"/>
      <c r="AE5" s="43"/>
      <c r="AF5" s="43"/>
      <c r="AG5" s="43"/>
      <c r="AH5" s="43"/>
      <c r="AI5" s="43"/>
      <c r="AJ5" s="43"/>
      <c r="AK5" s="43"/>
      <c r="AL5" s="43"/>
      <c r="AM5" s="43"/>
      <c r="AN5" s="43"/>
      <c r="AO5" s="43"/>
      <c r="AP5" s="43"/>
      <c r="AQ5" s="43"/>
      <c r="AR5" s="43"/>
    </row>
    <row r="6" spans="1:64" s="2" customFormat="1" ht="12" customHeight="1" x14ac:dyDescent="0.2">
      <c r="A6" s="43" t="s">
        <v>38961</v>
      </c>
      <c r="B6" s="43">
        <v>62</v>
      </c>
      <c r="C6" s="43" t="s">
        <v>14</v>
      </c>
      <c r="D6" s="43" t="s">
        <v>24</v>
      </c>
      <c r="E6" s="43"/>
      <c r="F6" s="44">
        <v>43465</v>
      </c>
      <c r="G6" s="43" t="s">
        <v>38960</v>
      </c>
      <c r="H6" s="43" t="s">
        <v>38959</v>
      </c>
      <c r="I6" s="43" t="s">
        <v>398</v>
      </c>
      <c r="J6" s="43">
        <v>17776</v>
      </c>
      <c r="K6" s="43" t="s">
        <v>38958</v>
      </c>
      <c r="L6" s="43" t="s">
        <v>498</v>
      </c>
      <c r="M6" s="43" t="s">
        <v>21</v>
      </c>
      <c r="N6" s="43" t="s">
        <v>38957</v>
      </c>
      <c r="O6" s="43" t="s">
        <v>394</v>
      </c>
      <c r="P6" s="43" t="s">
        <v>32398</v>
      </c>
      <c r="Q6" s="45" t="s">
        <v>38956</v>
      </c>
      <c r="R6" s="43" t="s">
        <v>23</v>
      </c>
      <c r="S6" s="43" t="s">
        <v>22</v>
      </c>
      <c r="T6" s="73" t="s">
        <v>28746</v>
      </c>
      <c r="U6" s="73" t="s">
        <v>28520</v>
      </c>
      <c r="V6" s="73"/>
      <c r="W6" s="73"/>
      <c r="X6" s="73"/>
      <c r="Y6" s="43"/>
      <c r="Z6" s="43"/>
      <c r="AA6" s="43"/>
      <c r="AB6" s="43"/>
      <c r="AC6" s="43"/>
      <c r="AD6" s="43"/>
      <c r="AE6" s="43"/>
      <c r="AF6" s="43"/>
      <c r="AG6" s="43"/>
      <c r="AH6" s="43"/>
      <c r="AI6" s="43"/>
      <c r="AJ6" s="43"/>
      <c r="AK6" s="43"/>
      <c r="AL6" s="43"/>
      <c r="AM6" s="43"/>
      <c r="AN6" s="43"/>
      <c r="AO6" s="43"/>
      <c r="AP6" s="43"/>
      <c r="AQ6" s="43"/>
      <c r="AR6" s="43"/>
    </row>
    <row r="7" spans="1:64" s="2" customFormat="1" ht="12" customHeight="1" x14ac:dyDescent="0.2">
      <c r="A7" s="43" t="s">
        <v>3186</v>
      </c>
      <c r="B7" s="43" t="s">
        <v>23</v>
      </c>
      <c r="C7" s="43" t="s">
        <v>14</v>
      </c>
      <c r="D7" s="43" t="s">
        <v>24</v>
      </c>
      <c r="E7" s="43"/>
      <c r="F7" s="44">
        <v>43465</v>
      </c>
      <c r="G7" s="43" t="s">
        <v>38969</v>
      </c>
      <c r="H7" s="43" t="s">
        <v>1278</v>
      </c>
      <c r="I7" s="43" t="s">
        <v>167</v>
      </c>
      <c r="J7" s="43">
        <v>30083</v>
      </c>
      <c r="K7" s="43" t="s">
        <v>845</v>
      </c>
      <c r="L7" s="43" t="s">
        <v>38968</v>
      </c>
      <c r="M7" s="43" t="s">
        <v>21</v>
      </c>
      <c r="N7" s="43" t="s">
        <v>38967</v>
      </c>
      <c r="O7" s="43" t="s">
        <v>394</v>
      </c>
      <c r="P7" s="43" t="s">
        <v>32398</v>
      </c>
      <c r="Q7" s="45" t="s">
        <v>38966</v>
      </c>
      <c r="R7" s="43" t="s">
        <v>94</v>
      </c>
      <c r="S7" s="43" t="s">
        <v>22</v>
      </c>
      <c r="T7" s="73" t="s">
        <v>28746</v>
      </c>
      <c r="U7" s="73" t="s">
        <v>28520</v>
      </c>
      <c r="V7" s="73"/>
      <c r="W7" s="73"/>
      <c r="X7" s="73"/>
      <c r="Y7" s="43"/>
      <c r="Z7" s="43"/>
      <c r="AA7" s="43"/>
      <c r="AB7" s="43"/>
      <c r="AC7" s="43"/>
      <c r="AD7" s="43"/>
      <c r="AE7" s="43"/>
      <c r="AF7" s="43"/>
      <c r="AG7" s="43"/>
      <c r="AH7" s="43"/>
      <c r="AI7" s="43"/>
      <c r="AJ7" s="43"/>
      <c r="AK7" s="43"/>
      <c r="AL7" s="43"/>
      <c r="AM7" s="43"/>
      <c r="AN7" s="43"/>
      <c r="AO7" s="43"/>
      <c r="AP7" s="43"/>
      <c r="AQ7" s="43"/>
      <c r="AR7" s="43"/>
    </row>
    <row r="8" spans="1:64" s="2" customFormat="1" ht="12" customHeight="1" x14ac:dyDescent="0.2">
      <c r="A8" s="43" t="s">
        <v>38995</v>
      </c>
      <c r="B8" s="43">
        <v>49</v>
      </c>
      <c r="C8" s="43" t="s">
        <v>14</v>
      </c>
      <c r="D8" s="43" t="s">
        <v>31</v>
      </c>
      <c r="E8" s="43"/>
      <c r="F8" s="44">
        <v>43464</v>
      </c>
      <c r="G8" s="43" t="s">
        <v>38949</v>
      </c>
      <c r="H8" s="43" t="s">
        <v>22661</v>
      </c>
      <c r="I8" s="43" t="s">
        <v>67</v>
      </c>
      <c r="J8" s="43">
        <v>78643</v>
      </c>
      <c r="K8" s="43" t="s">
        <v>22661</v>
      </c>
      <c r="L8" s="43" t="s">
        <v>275</v>
      </c>
      <c r="M8" s="43" t="s">
        <v>21</v>
      </c>
      <c r="N8" s="43" t="s">
        <v>38948</v>
      </c>
      <c r="O8" s="43" t="s">
        <v>394</v>
      </c>
      <c r="P8" s="43" t="s">
        <v>32398</v>
      </c>
      <c r="Q8" s="45" t="s">
        <v>38947</v>
      </c>
      <c r="R8" s="43" t="s">
        <v>94</v>
      </c>
      <c r="S8" s="43" t="s">
        <v>22</v>
      </c>
      <c r="T8" s="73" t="s">
        <v>28541</v>
      </c>
      <c r="U8" s="73" t="s">
        <v>28518</v>
      </c>
      <c r="V8" s="73" t="s">
        <v>28521</v>
      </c>
      <c r="W8" s="73" t="s">
        <v>94</v>
      </c>
      <c r="X8" s="73">
        <v>4339</v>
      </c>
      <c r="Y8" s="43"/>
      <c r="Z8" s="43"/>
      <c r="AA8" s="43"/>
      <c r="AB8" s="43"/>
      <c r="AC8" s="43"/>
      <c r="AD8" s="43"/>
      <c r="AE8" s="43"/>
      <c r="AF8" s="43"/>
      <c r="AG8" s="43"/>
      <c r="AH8" s="43"/>
      <c r="AI8" s="43"/>
      <c r="AJ8" s="43"/>
      <c r="AK8" s="43"/>
      <c r="AL8" s="43"/>
      <c r="AM8" s="43"/>
      <c r="AN8" s="43"/>
      <c r="AO8" s="43"/>
      <c r="AP8" s="43"/>
      <c r="AQ8" s="43"/>
      <c r="AR8" s="43"/>
    </row>
    <row r="9" spans="1:64" s="2" customFormat="1" ht="12" customHeight="1" x14ac:dyDescent="0.2">
      <c r="A9" s="43" t="s">
        <v>38953</v>
      </c>
      <c r="B9" s="43">
        <v>44</v>
      </c>
      <c r="C9" s="43" t="s">
        <v>14</v>
      </c>
      <c r="D9" s="43" t="s">
        <v>79</v>
      </c>
      <c r="E9" s="43"/>
      <c r="F9" s="44">
        <v>43464</v>
      </c>
      <c r="G9" s="43" t="s">
        <v>38952</v>
      </c>
      <c r="H9" s="43" t="s">
        <v>2288</v>
      </c>
      <c r="I9" s="43" t="s">
        <v>38</v>
      </c>
      <c r="J9" s="43">
        <v>61102</v>
      </c>
      <c r="K9" s="43" t="s">
        <v>2290</v>
      </c>
      <c r="L9" s="43" t="s">
        <v>2291</v>
      </c>
      <c r="M9" s="43" t="s">
        <v>21</v>
      </c>
      <c r="N9" s="43" t="s">
        <v>38951</v>
      </c>
      <c r="O9" s="43" t="s">
        <v>394</v>
      </c>
      <c r="P9" s="43" t="s">
        <v>32398</v>
      </c>
      <c r="Q9" s="45" t="s">
        <v>38950</v>
      </c>
      <c r="R9" s="43" t="s">
        <v>23</v>
      </c>
      <c r="S9" s="43" t="s">
        <v>22</v>
      </c>
      <c r="T9" s="73" t="s">
        <v>30368</v>
      </c>
      <c r="U9" s="73" t="s">
        <v>28520</v>
      </c>
      <c r="V9" s="73"/>
      <c r="W9" s="73"/>
      <c r="X9" s="73"/>
      <c r="Y9" s="43"/>
      <c r="Z9" s="43"/>
      <c r="AA9" s="43"/>
      <c r="AB9" s="43"/>
      <c r="AC9" s="43"/>
      <c r="AD9" s="43"/>
      <c r="AE9" s="43"/>
      <c r="AF9" s="43"/>
      <c r="AG9" s="43"/>
      <c r="AH9" s="43"/>
      <c r="AI9" s="43"/>
      <c r="AJ9" s="43"/>
      <c r="AK9" s="43"/>
      <c r="AL9" s="43"/>
      <c r="AM9" s="43"/>
      <c r="AN9" s="43"/>
      <c r="AO9" s="43"/>
      <c r="AP9" s="43"/>
      <c r="AQ9" s="43"/>
      <c r="AR9" s="43"/>
    </row>
    <row r="10" spans="1:64" s="2" customFormat="1" ht="12" customHeight="1" x14ac:dyDescent="0.2">
      <c r="A10" s="43" t="s">
        <v>38941</v>
      </c>
      <c r="B10" s="43">
        <v>42</v>
      </c>
      <c r="C10" s="43" t="s">
        <v>14</v>
      </c>
      <c r="D10" s="43" t="s">
        <v>31</v>
      </c>
      <c r="E10" s="43"/>
      <c r="F10" s="44">
        <v>43463</v>
      </c>
      <c r="G10" s="43" t="s">
        <v>38940</v>
      </c>
      <c r="H10" s="43" t="s">
        <v>10904</v>
      </c>
      <c r="I10" s="43" t="s">
        <v>425</v>
      </c>
      <c r="J10" s="43">
        <v>64503</v>
      </c>
      <c r="K10" s="43" t="s">
        <v>10906</v>
      </c>
      <c r="L10" s="43" t="s">
        <v>10907</v>
      </c>
      <c r="M10" s="43" t="s">
        <v>21</v>
      </c>
      <c r="N10" s="43" t="s">
        <v>38939</v>
      </c>
      <c r="O10" s="43" t="s">
        <v>394</v>
      </c>
      <c r="P10" s="43" t="s">
        <v>32398</v>
      </c>
      <c r="Q10" s="45" t="s">
        <v>38938</v>
      </c>
      <c r="R10" s="43" t="s">
        <v>94</v>
      </c>
      <c r="S10" s="43" t="s">
        <v>22</v>
      </c>
      <c r="T10" s="73" t="s">
        <v>28746</v>
      </c>
      <c r="U10" s="73" t="s">
        <v>28520</v>
      </c>
      <c r="V10" s="73" t="s">
        <v>28521</v>
      </c>
      <c r="W10" s="73" t="s">
        <v>94</v>
      </c>
      <c r="X10" s="73">
        <v>4412</v>
      </c>
      <c r="Y10" s="43"/>
      <c r="Z10" s="43"/>
      <c r="AA10" s="43"/>
      <c r="AB10" s="43"/>
      <c r="AC10" s="43"/>
      <c r="AD10" s="43"/>
      <c r="AE10" s="43"/>
      <c r="AF10" s="43"/>
      <c r="AG10" s="43"/>
      <c r="AH10" s="43"/>
      <c r="AI10" s="43"/>
      <c r="AJ10" s="43"/>
      <c r="AK10" s="43"/>
      <c r="AL10" s="43"/>
      <c r="AM10" s="43"/>
      <c r="AN10" s="43"/>
      <c r="AO10" s="43"/>
      <c r="AP10" s="43"/>
      <c r="AQ10" s="43"/>
      <c r="AR10" s="43"/>
    </row>
    <row r="11" spans="1:64" s="2" customFormat="1" ht="12" customHeight="1" x14ac:dyDescent="0.2">
      <c r="A11" s="43" t="s">
        <v>38996</v>
      </c>
      <c r="B11" s="43">
        <v>45</v>
      </c>
      <c r="C11" s="43" t="s">
        <v>14</v>
      </c>
      <c r="D11" s="43" t="s">
        <v>31</v>
      </c>
      <c r="E11" s="43"/>
      <c r="F11" s="44">
        <v>43463</v>
      </c>
      <c r="G11" s="43" t="s">
        <v>38946</v>
      </c>
      <c r="H11" s="43" t="s">
        <v>38945</v>
      </c>
      <c r="I11" s="43" t="s">
        <v>35</v>
      </c>
      <c r="J11" s="43">
        <v>6810</v>
      </c>
      <c r="K11" s="43" t="s">
        <v>4779</v>
      </c>
      <c r="L11" s="43" t="s">
        <v>38944</v>
      </c>
      <c r="M11" s="43" t="s">
        <v>5307</v>
      </c>
      <c r="N11" s="43" t="s">
        <v>38943</v>
      </c>
      <c r="O11" s="43" t="s">
        <v>394</v>
      </c>
      <c r="P11" s="43" t="s">
        <v>32398</v>
      </c>
      <c r="Q11" s="45" t="s">
        <v>38942</v>
      </c>
      <c r="R11" s="43" t="s">
        <v>94</v>
      </c>
      <c r="S11" s="43" t="s">
        <v>22</v>
      </c>
      <c r="T11" s="73" t="s">
        <v>28739</v>
      </c>
      <c r="U11" s="73" t="s">
        <v>28518</v>
      </c>
      <c r="V11" s="73" t="s">
        <v>28521</v>
      </c>
      <c r="W11" s="73" t="s">
        <v>94</v>
      </c>
      <c r="X11" s="73">
        <v>4411</v>
      </c>
      <c r="Y11" s="43"/>
      <c r="Z11" s="43"/>
      <c r="AA11" s="43"/>
      <c r="AB11" s="43"/>
      <c r="AC11" s="43"/>
      <c r="AD11" s="43"/>
      <c r="AE11" s="43"/>
      <c r="AF11" s="43"/>
      <c r="AG11" s="43"/>
      <c r="AH11" s="43"/>
      <c r="AI11" s="43"/>
      <c r="AJ11" s="43"/>
      <c r="AK11" s="43"/>
      <c r="AL11" s="43"/>
      <c r="AM11" s="43"/>
      <c r="AN11" s="43"/>
      <c r="AO11" s="43"/>
      <c r="AP11" s="43"/>
      <c r="AQ11" s="43"/>
      <c r="AR11" s="43"/>
    </row>
    <row r="12" spans="1:64" s="2" customFormat="1" ht="12" customHeight="1" x14ac:dyDescent="0.2">
      <c r="A12" s="43" t="s">
        <v>38931</v>
      </c>
      <c r="B12" s="43">
        <v>33</v>
      </c>
      <c r="C12" s="43" t="s">
        <v>14</v>
      </c>
      <c r="D12" s="43" t="s">
        <v>24</v>
      </c>
      <c r="E12" s="43"/>
      <c r="F12" s="44">
        <v>43463</v>
      </c>
      <c r="G12" s="43" t="s">
        <v>38984</v>
      </c>
      <c r="H12" s="43" t="s">
        <v>38930</v>
      </c>
      <c r="I12" s="43" t="s">
        <v>111</v>
      </c>
      <c r="J12" s="43">
        <v>97621</v>
      </c>
      <c r="K12" s="43" t="s">
        <v>5894</v>
      </c>
      <c r="L12" s="43" t="s">
        <v>18812</v>
      </c>
      <c r="M12" s="43" t="s">
        <v>21</v>
      </c>
      <c r="N12" s="43" t="s">
        <v>38929</v>
      </c>
      <c r="O12" s="43" t="s">
        <v>394</v>
      </c>
      <c r="P12" s="43" t="s">
        <v>32398</v>
      </c>
      <c r="Q12" s="45" t="s">
        <v>38928</v>
      </c>
      <c r="R12" s="43" t="s">
        <v>542</v>
      </c>
      <c r="S12" s="43" t="s">
        <v>22</v>
      </c>
      <c r="T12" s="73"/>
      <c r="U12" s="73"/>
      <c r="V12" s="73"/>
      <c r="W12" s="73"/>
      <c r="X12" s="73"/>
      <c r="Y12" s="43"/>
      <c r="Z12" s="43"/>
      <c r="AA12" s="43"/>
      <c r="AB12" s="43"/>
      <c r="AC12" s="43"/>
      <c r="AD12" s="43"/>
      <c r="AE12" s="43"/>
      <c r="AF12" s="43"/>
      <c r="AG12" s="43"/>
      <c r="AH12" s="43"/>
      <c r="AI12" s="43"/>
      <c r="AJ12" s="43"/>
      <c r="AK12" s="43"/>
      <c r="AL12" s="43"/>
      <c r="AM12" s="43"/>
      <c r="AN12" s="43"/>
      <c r="AO12" s="43"/>
      <c r="AP12" s="43"/>
      <c r="AQ12" s="43"/>
      <c r="AR12" s="43"/>
    </row>
    <row r="13" spans="1:64" s="2" customFormat="1" ht="12" customHeight="1" x14ac:dyDescent="0.2">
      <c r="A13" s="43" t="s">
        <v>38937</v>
      </c>
      <c r="B13" s="43" t="s">
        <v>23</v>
      </c>
      <c r="C13" s="43" t="s">
        <v>14</v>
      </c>
      <c r="D13" s="43" t="s">
        <v>24</v>
      </c>
      <c r="E13" s="43"/>
      <c r="F13" s="44">
        <v>43463</v>
      </c>
      <c r="G13" s="43" t="s">
        <v>38936</v>
      </c>
      <c r="H13" s="43" t="s">
        <v>31733</v>
      </c>
      <c r="I13" s="43" t="s">
        <v>653</v>
      </c>
      <c r="J13" s="43">
        <v>38847</v>
      </c>
      <c r="K13" s="43" t="s">
        <v>38935</v>
      </c>
      <c r="L13" s="43" t="s">
        <v>38934</v>
      </c>
      <c r="M13" s="43" t="s">
        <v>21</v>
      </c>
      <c r="N13" s="43" t="s">
        <v>38933</v>
      </c>
      <c r="O13" s="43" t="s">
        <v>394</v>
      </c>
      <c r="P13" s="43" t="s">
        <v>32398</v>
      </c>
      <c r="Q13" s="45" t="s">
        <v>38932</v>
      </c>
      <c r="R13" s="43" t="s">
        <v>94</v>
      </c>
      <c r="S13" s="43" t="s">
        <v>22</v>
      </c>
      <c r="T13" s="73"/>
      <c r="U13" s="73"/>
      <c r="V13" s="73"/>
      <c r="W13" s="73"/>
      <c r="X13" s="73"/>
      <c r="Y13" s="43"/>
      <c r="Z13" s="43"/>
      <c r="AA13" s="43"/>
      <c r="AB13" s="43"/>
      <c r="AC13" s="43"/>
      <c r="AD13" s="43"/>
      <c r="AE13" s="43"/>
      <c r="AF13" s="43"/>
      <c r="AG13" s="43"/>
      <c r="AH13" s="43"/>
      <c r="AI13" s="43"/>
      <c r="AJ13" s="43"/>
      <c r="AK13" s="43"/>
      <c r="AL13" s="43"/>
      <c r="AM13" s="43"/>
      <c r="AN13" s="43"/>
      <c r="AO13" s="43"/>
      <c r="AP13" s="43"/>
      <c r="AQ13" s="43"/>
      <c r="AR13" s="43"/>
    </row>
    <row r="14" spans="1:64" s="2" customFormat="1" ht="12" customHeight="1" x14ac:dyDescent="0.2">
      <c r="A14" s="43" t="s">
        <v>38910</v>
      </c>
      <c r="B14" s="43">
        <v>34</v>
      </c>
      <c r="C14" s="43" t="s">
        <v>14</v>
      </c>
      <c r="D14" s="43" t="s">
        <v>31</v>
      </c>
      <c r="E14" s="43"/>
      <c r="F14" s="44">
        <v>43462</v>
      </c>
      <c r="G14" s="43" t="s">
        <v>38909</v>
      </c>
      <c r="H14" s="43" t="s">
        <v>38908</v>
      </c>
      <c r="I14" s="43" t="s">
        <v>313</v>
      </c>
      <c r="J14" s="43">
        <v>37388</v>
      </c>
      <c r="K14" s="43" t="s">
        <v>4431</v>
      </c>
      <c r="L14" s="43" t="s">
        <v>38907</v>
      </c>
      <c r="M14" s="43" t="s">
        <v>21</v>
      </c>
      <c r="N14" s="43" t="s">
        <v>38906</v>
      </c>
      <c r="O14" s="43" t="s">
        <v>394</v>
      </c>
      <c r="P14" s="43" t="s">
        <v>32398</v>
      </c>
      <c r="Q14" s="45" t="s">
        <v>38905</v>
      </c>
      <c r="R14" s="43" t="s">
        <v>94</v>
      </c>
      <c r="S14" s="43" t="s">
        <v>22</v>
      </c>
      <c r="T14" s="73" t="s">
        <v>28746</v>
      </c>
      <c r="U14" s="73" t="s">
        <v>28520</v>
      </c>
      <c r="V14" s="73" t="s">
        <v>28521</v>
      </c>
      <c r="W14" s="73" t="s">
        <v>94</v>
      </c>
      <c r="X14" s="73">
        <v>4333</v>
      </c>
      <c r="Y14" s="43"/>
      <c r="Z14" s="43"/>
      <c r="AA14" s="43"/>
      <c r="AB14" s="43"/>
      <c r="AC14" s="43"/>
      <c r="AD14" s="43"/>
      <c r="AE14" s="43"/>
      <c r="AF14" s="43"/>
      <c r="AG14" s="43"/>
      <c r="AH14" s="43"/>
      <c r="AI14" s="43"/>
      <c r="AJ14" s="43"/>
      <c r="AK14" s="43"/>
      <c r="AL14" s="43"/>
      <c r="AM14" s="43"/>
      <c r="AN14" s="43"/>
      <c r="AO14" s="43"/>
      <c r="AP14" s="43"/>
      <c r="AQ14" s="43"/>
      <c r="AR14" s="43"/>
    </row>
    <row r="15" spans="1:64" s="2" customFormat="1" ht="12" customHeight="1" x14ac:dyDescent="0.2">
      <c r="A15" s="43" t="s">
        <v>38904</v>
      </c>
      <c r="B15" s="43">
        <v>35</v>
      </c>
      <c r="C15" s="43" t="s">
        <v>14</v>
      </c>
      <c r="D15" s="43" t="s">
        <v>79</v>
      </c>
      <c r="E15" s="43"/>
      <c r="F15" s="44">
        <v>43462</v>
      </c>
      <c r="G15" s="43" t="s">
        <v>38979</v>
      </c>
      <c r="H15" s="43" t="s">
        <v>7800</v>
      </c>
      <c r="I15" s="43" t="s">
        <v>67</v>
      </c>
      <c r="J15" s="43">
        <v>77640</v>
      </c>
      <c r="K15" s="43" t="s">
        <v>1747</v>
      </c>
      <c r="L15" s="43" t="s">
        <v>7801</v>
      </c>
      <c r="M15" s="43" t="s">
        <v>21</v>
      </c>
      <c r="N15" s="43" t="s">
        <v>38903</v>
      </c>
      <c r="O15" s="43" t="s">
        <v>394</v>
      </c>
      <c r="P15" s="43" t="s">
        <v>32398</v>
      </c>
      <c r="Q15" s="45" t="s">
        <v>38902</v>
      </c>
      <c r="R15" s="43" t="s">
        <v>94</v>
      </c>
      <c r="S15" s="43" t="s">
        <v>22</v>
      </c>
      <c r="T15" s="73"/>
      <c r="U15" s="73"/>
      <c r="V15" s="73"/>
      <c r="W15" s="73"/>
      <c r="X15" s="73"/>
      <c r="Y15" s="43"/>
      <c r="Z15" s="43"/>
      <c r="AA15" s="43"/>
      <c r="AB15" s="43"/>
      <c r="AC15" s="43"/>
      <c r="AD15" s="43"/>
      <c r="AE15" s="43"/>
      <c r="AF15" s="43"/>
      <c r="AG15" s="43"/>
      <c r="AH15" s="43"/>
      <c r="AI15" s="43"/>
      <c r="AJ15" s="43"/>
      <c r="AK15" s="43"/>
      <c r="AL15" s="43"/>
      <c r="AM15" s="43"/>
      <c r="AN15" s="43"/>
      <c r="AO15" s="43"/>
      <c r="AP15" s="43"/>
      <c r="AQ15" s="43"/>
      <c r="AR15" s="43"/>
    </row>
    <row r="16" spans="1:64" s="2" customFormat="1" ht="12" customHeight="1" x14ac:dyDescent="0.2">
      <c r="A16" s="43" t="s">
        <v>38922</v>
      </c>
      <c r="B16" s="43">
        <v>43</v>
      </c>
      <c r="C16" s="43" t="s">
        <v>14</v>
      </c>
      <c r="D16" s="43" t="s">
        <v>31</v>
      </c>
      <c r="E16" s="45" t="s">
        <v>38921</v>
      </c>
      <c r="F16" s="44">
        <v>43462</v>
      </c>
      <c r="G16" s="43" t="s">
        <v>38991</v>
      </c>
      <c r="H16" s="43" t="s">
        <v>38920</v>
      </c>
      <c r="I16" s="43" t="s">
        <v>39</v>
      </c>
      <c r="J16" s="43">
        <v>93455</v>
      </c>
      <c r="K16" s="43" t="s">
        <v>1912</v>
      </c>
      <c r="L16" s="43" t="s">
        <v>38919</v>
      </c>
      <c r="M16" s="43" t="s">
        <v>21</v>
      </c>
      <c r="N16" s="43" t="s">
        <v>38918</v>
      </c>
      <c r="O16" s="43" t="s">
        <v>394</v>
      </c>
      <c r="P16" s="43" t="s">
        <v>32398</v>
      </c>
      <c r="Q16" s="45" t="s">
        <v>38917</v>
      </c>
      <c r="R16" s="43" t="s">
        <v>23</v>
      </c>
      <c r="S16" s="43" t="s">
        <v>22</v>
      </c>
      <c r="T16" s="73" t="s">
        <v>28746</v>
      </c>
      <c r="U16" s="73"/>
      <c r="V16" s="73"/>
      <c r="W16" s="73"/>
      <c r="X16" s="73"/>
      <c r="Y16" s="43"/>
      <c r="Z16" s="43"/>
      <c r="AA16" s="43"/>
      <c r="AB16" s="43"/>
      <c r="AC16" s="43"/>
      <c r="AD16" s="43"/>
      <c r="AE16" s="43"/>
      <c r="AF16" s="43"/>
      <c r="AG16" s="43"/>
      <c r="AH16" s="43"/>
      <c r="AI16" s="43"/>
      <c r="AJ16" s="43"/>
      <c r="AK16" s="43"/>
      <c r="AL16" s="43"/>
      <c r="AM16" s="43"/>
      <c r="AN16" s="43"/>
      <c r="AO16" s="43"/>
      <c r="AP16" s="43"/>
      <c r="AQ16" s="43"/>
      <c r="AR16" s="43"/>
    </row>
    <row r="17" spans="1:44" s="2" customFormat="1" ht="12" customHeight="1" x14ac:dyDescent="0.2">
      <c r="A17" s="43" t="s">
        <v>38927</v>
      </c>
      <c r="B17" s="43">
        <v>46</v>
      </c>
      <c r="C17" s="43" t="s">
        <v>14</v>
      </c>
      <c r="D17" s="43" t="s">
        <v>31</v>
      </c>
      <c r="E17" s="45" t="s">
        <v>38926</v>
      </c>
      <c r="F17" s="44">
        <v>43462</v>
      </c>
      <c r="G17" s="43" t="s">
        <v>38925</v>
      </c>
      <c r="H17" s="43" t="s">
        <v>616</v>
      </c>
      <c r="I17" s="43" t="s">
        <v>117</v>
      </c>
      <c r="J17" s="43">
        <v>85254</v>
      </c>
      <c r="K17" s="43" t="s">
        <v>617</v>
      </c>
      <c r="L17" s="43" t="s">
        <v>618</v>
      </c>
      <c r="M17" s="43" t="s">
        <v>21</v>
      </c>
      <c r="N17" s="43" t="s">
        <v>38924</v>
      </c>
      <c r="O17" s="43" t="s">
        <v>394</v>
      </c>
      <c r="P17" s="43" t="s">
        <v>32398</v>
      </c>
      <c r="Q17" s="45" t="s">
        <v>38923</v>
      </c>
      <c r="R17" s="43" t="s">
        <v>94</v>
      </c>
      <c r="S17" s="43" t="s">
        <v>22</v>
      </c>
      <c r="T17" s="73" t="s">
        <v>28746</v>
      </c>
      <c r="U17" s="73"/>
      <c r="V17" s="73"/>
      <c r="W17" s="73"/>
      <c r="X17" s="73"/>
      <c r="Y17" s="43"/>
      <c r="Z17" s="43"/>
      <c r="AA17" s="43"/>
      <c r="AB17" s="43"/>
      <c r="AC17" s="43"/>
      <c r="AD17" s="43"/>
      <c r="AE17" s="43"/>
      <c r="AF17" s="43"/>
      <c r="AG17" s="43"/>
      <c r="AH17" s="43"/>
      <c r="AI17" s="43"/>
      <c r="AJ17" s="43"/>
      <c r="AK17" s="43"/>
      <c r="AL17" s="43"/>
      <c r="AM17" s="43"/>
      <c r="AN17" s="43"/>
      <c r="AO17" s="43"/>
      <c r="AP17" s="43"/>
      <c r="AQ17" s="43"/>
      <c r="AR17" s="43"/>
    </row>
    <row r="18" spans="1:44" s="2" customFormat="1" ht="12" customHeight="1" x14ac:dyDescent="0.2">
      <c r="A18" s="43" t="s">
        <v>38916</v>
      </c>
      <c r="B18" s="43">
        <v>56</v>
      </c>
      <c r="C18" s="43" t="s">
        <v>14</v>
      </c>
      <c r="D18" s="43" t="s">
        <v>31</v>
      </c>
      <c r="E18" s="45" t="s">
        <v>38915</v>
      </c>
      <c r="F18" s="44">
        <v>43462</v>
      </c>
      <c r="G18" s="43" t="s">
        <v>38914</v>
      </c>
      <c r="H18" s="43" t="s">
        <v>38913</v>
      </c>
      <c r="I18" s="43" t="s">
        <v>211</v>
      </c>
      <c r="J18" s="43">
        <v>47933</v>
      </c>
      <c r="K18" s="43" t="s">
        <v>1039</v>
      </c>
      <c r="L18" s="43" t="s">
        <v>19436</v>
      </c>
      <c r="M18" s="43" t="s">
        <v>21</v>
      </c>
      <c r="N18" s="43" t="s">
        <v>38912</v>
      </c>
      <c r="O18" s="43" t="s">
        <v>394</v>
      </c>
      <c r="P18" s="43" t="s">
        <v>32398</v>
      </c>
      <c r="Q18" s="45" t="s">
        <v>38911</v>
      </c>
      <c r="R18" s="43" t="s">
        <v>94</v>
      </c>
      <c r="S18" s="43" t="s">
        <v>22</v>
      </c>
      <c r="T18" s="73" t="s">
        <v>28746</v>
      </c>
      <c r="U18" s="73"/>
      <c r="V18" s="73"/>
      <c r="W18" s="73"/>
      <c r="X18" s="73"/>
      <c r="Y18" s="43"/>
      <c r="Z18" s="43"/>
      <c r="AA18" s="43"/>
      <c r="AB18" s="43"/>
      <c r="AC18" s="43"/>
      <c r="AD18" s="43"/>
      <c r="AE18" s="43"/>
      <c r="AF18" s="43"/>
      <c r="AG18" s="43"/>
      <c r="AH18" s="43"/>
      <c r="AI18" s="43"/>
      <c r="AJ18" s="43"/>
      <c r="AK18" s="43"/>
      <c r="AL18" s="43"/>
      <c r="AM18" s="43"/>
      <c r="AN18" s="43"/>
      <c r="AO18" s="43"/>
      <c r="AP18" s="43"/>
      <c r="AQ18" s="43"/>
      <c r="AR18" s="43"/>
    </row>
    <row r="19" spans="1:44" s="2" customFormat="1" ht="12" customHeight="1" x14ac:dyDescent="0.2">
      <c r="A19" s="43" t="s">
        <v>38901</v>
      </c>
      <c r="B19" s="43">
        <v>25</v>
      </c>
      <c r="C19" s="43" t="s">
        <v>14</v>
      </c>
      <c r="D19" s="43" t="s">
        <v>31</v>
      </c>
      <c r="E19" s="45" t="s">
        <v>38900</v>
      </c>
      <c r="F19" s="44">
        <v>43461</v>
      </c>
      <c r="G19" s="43" t="s">
        <v>38899</v>
      </c>
      <c r="H19" s="43" t="s">
        <v>657</v>
      </c>
      <c r="I19" s="43" t="s">
        <v>40</v>
      </c>
      <c r="J19" s="43">
        <v>2025</v>
      </c>
      <c r="K19" s="43" t="s">
        <v>3245</v>
      </c>
      <c r="L19" s="43" t="s">
        <v>38898</v>
      </c>
      <c r="M19" s="43" t="s">
        <v>385</v>
      </c>
      <c r="N19" s="43" t="s">
        <v>38897</v>
      </c>
      <c r="O19" s="43" t="s">
        <v>394</v>
      </c>
      <c r="P19" s="43" t="s">
        <v>32398</v>
      </c>
      <c r="Q19" s="45" t="s">
        <v>38896</v>
      </c>
      <c r="R19" s="43" t="s">
        <v>94</v>
      </c>
      <c r="S19" s="43" t="s">
        <v>22</v>
      </c>
      <c r="T19" s="73" t="s">
        <v>28739</v>
      </c>
      <c r="Y19" s="43"/>
      <c r="Z19" s="43"/>
      <c r="AA19" s="43"/>
      <c r="AB19" s="43"/>
      <c r="AC19" s="43"/>
      <c r="AD19" s="43"/>
      <c r="AE19" s="43"/>
      <c r="AF19" s="43"/>
      <c r="AG19" s="43"/>
      <c r="AH19" s="43"/>
      <c r="AI19" s="43"/>
      <c r="AJ19" s="43"/>
      <c r="AK19" s="43"/>
      <c r="AL19" s="43"/>
      <c r="AM19" s="43"/>
      <c r="AN19" s="43"/>
      <c r="AO19" s="43"/>
      <c r="AP19" s="43"/>
      <c r="AQ19" s="43"/>
      <c r="AR19" s="43"/>
    </row>
    <row r="20" spans="1:44" s="2" customFormat="1" ht="12" customHeight="1" x14ac:dyDescent="0.2">
      <c r="A20" s="43" t="s">
        <v>38885</v>
      </c>
      <c r="B20" s="43">
        <v>35</v>
      </c>
      <c r="C20" s="43" t="s">
        <v>14</v>
      </c>
      <c r="D20" s="43" t="s">
        <v>79</v>
      </c>
      <c r="E20" s="45" t="s">
        <v>38884</v>
      </c>
      <c r="F20" s="44">
        <v>43460</v>
      </c>
      <c r="G20" s="43" t="s">
        <v>38883</v>
      </c>
      <c r="H20" s="43" t="s">
        <v>9637</v>
      </c>
      <c r="I20" s="43" t="s">
        <v>56</v>
      </c>
      <c r="J20" s="43">
        <v>33755</v>
      </c>
      <c r="K20" s="43" t="s">
        <v>2264</v>
      </c>
      <c r="L20" s="43" t="s">
        <v>13068</v>
      </c>
      <c r="M20" s="43" t="s">
        <v>21</v>
      </c>
      <c r="N20" s="43" t="s">
        <v>38882</v>
      </c>
      <c r="O20" s="43" t="s">
        <v>394</v>
      </c>
      <c r="P20" s="43" t="s">
        <v>32398</v>
      </c>
      <c r="Q20" s="45" t="s">
        <v>38881</v>
      </c>
      <c r="R20" s="43" t="s">
        <v>542</v>
      </c>
      <c r="S20" s="43" t="s">
        <v>22</v>
      </c>
      <c r="T20" s="73" t="s">
        <v>28746</v>
      </c>
      <c r="U20" s="73" t="s">
        <v>28520</v>
      </c>
      <c r="V20" s="73" t="s">
        <v>28521</v>
      </c>
      <c r="W20" s="73" t="s">
        <v>94</v>
      </c>
      <c r="X20" s="73">
        <v>4328</v>
      </c>
      <c r="Y20" s="43"/>
      <c r="Z20" s="43"/>
      <c r="AA20" s="43"/>
      <c r="AB20" s="43"/>
      <c r="AC20" s="43"/>
      <c r="AD20" s="43"/>
      <c r="AE20" s="43"/>
      <c r="AF20" s="43"/>
      <c r="AG20" s="43"/>
      <c r="AH20" s="43"/>
      <c r="AI20" s="43"/>
      <c r="AJ20" s="43"/>
      <c r="AK20" s="43"/>
      <c r="AL20" s="43"/>
      <c r="AM20" s="43"/>
      <c r="AN20" s="43"/>
      <c r="AO20" s="43"/>
      <c r="AP20" s="43"/>
      <c r="AQ20" s="43"/>
      <c r="AR20" s="43"/>
    </row>
    <row r="21" spans="1:44" s="2" customFormat="1" ht="12" customHeight="1" x14ac:dyDescent="0.2">
      <c r="A21" s="43" t="s">
        <v>38895</v>
      </c>
      <c r="B21" s="43">
        <v>21</v>
      </c>
      <c r="C21" s="43" t="s">
        <v>14</v>
      </c>
      <c r="D21" s="43" t="s">
        <v>31</v>
      </c>
      <c r="E21" s="43"/>
      <c r="F21" s="44">
        <v>43460</v>
      </c>
      <c r="G21" s="43" t="s">
        <v>38894</v>
      </c>
      <c r="H21" s="43" t="s">
        <v>25635</v>
      </c>
      <c r="I21" s="43" t="s">
        <v>962</v>
      </c>
      <c r="J21" s="43">
        <v>72461</v>
      </c>
      <c r="K21" s="43" t="s">
        <v>3310</v>
      </c>
      <c r="L21" s="43" t="s">
        <v>38893</v>
      </c>
      <c r="M21" s="43" t="s">
        <v>21</v>
      </c>
      <c r="N21" s="43" t="s">
        <v>38892</v>
      </c>
      <c r="O21" s="43" t="s">
        <v>394</v>
      </c>
      <c r="P21" s="43" t="s">
        <v>32398</v>
      </c>
      <c r="Q21" s="45" t="s">
        <v>38891</v>
      </c>
      <c r="R21" s="43" t="s">
        <v>23</v>
      </c>
      <c r="S21" s="43" t="s">
        <v>22</v>
      </c>
      <c r="T21" s="73" t="s">
        <v>28746</v>
      </c>
      <c r="U21" s="73" t="s">
        <v>28520</v>
      </c>
      <c r="V21" s="73" t="s">
        <v>28521</v>
      </c>
      <c r="W21" s="73" t="s">
        <v>94</v>
      </c>
      <c r="X21" s="73">
        <v>4323</v>
      </c>
      <c r="Y21" s="43"/>
      <c r="Z21" s="43"/>
      <c r="AA21" s="43"/>
      <c r="AB21" s="43"/>
      <c r="AC21" s="43"/>
      <c r="AD21" s="43"/>
      <c r="AE21" s="43"/>
      <c r="AF21" s="43"/>
      <c r="AG21" s="43"/>
      <c r="AH21" s="43"/>
      <c r="AI21" s="43"/>
      <c r="AJ21" s="43"/>
      <c r="AK21" s="43"/>
      <c r="AL21" s="43"/>
      <c r="AM21" s="43"/>
      <c r="AN21" s="43"/>
      <c r="AO21" s="43"/>
      <c r="AP21" s="43"/>
      <c r="AQ21" s="43"/>
      <c r="AR21" s="43"/>
    </row>
    <row r="22" spans="1:44" s="2" customFormat="1" ht="12" customHeight="1" x14ac:dyDescent="0.2">
      <c r="A22" s="43" t="s">
        <v>38890</v>
      </c>
      <c r="B22" s="43">
        <v>17</v>
      </c>
      <c r="C22" s="43" t="s">
        <v>14</v>
      </c>
      <c r="D22" s="43" t="s">
        <v>79</v>
      </c>
      <c r="E22" s="45" t="s">
        <v>38889</v>
      </c>
      <c r="F22" s="44">
        <v>43460</v>
      </c>
      <c r="G22" s="43" t="s">
        <v>38888</v>
      </c>
      <c r="H22" s="43" t="s">
        <v>3929</v>
      </c>
      <c r="I22" s="43" t="s">
        <v>56</v>
      </c>
      <c r="J22" s="43">
        <v>33801</v>
      </c>
      <c r="K22" s="43" t="s">
        <v>1829</v>
      </c>
      <c r="L22" s="43" t="s">
        <v>3931</v>
      </c>
      <c r="M22" s="43" t="s">
        <v>21</v>
      </c>
      <c r="N22" s="43" t="s">
        <v>38887</v>
      </c>
      <c r="O22" s="43" t="s">
        <v>394</v>
      </c>
      <c r="P22" s="43" t="s">
        <v>32398</v>
      </c>
      <c r="Q22" s="45" t="s">
        <v>38886</v>
      </c>
      <c r="R22" s="43" t="s">
        <v>94</v>
      </c>
      <c r="S22" s="43" t="s">
        <v>373</v>
      </c>
      <c r="T22" s="73" t="s">
        <v>28836</v>
      </c>
      <c r="U22" s="73" t="s">
        <v>28520</v>
      </c>
      <c r="V22" s="73" t="s">
        <v>28519</v>
      </c>
      <c r="W22" s="73" t="s">
        <v>94</v>
      </c>
      <c r="X22" s="73">
        <v>4322</v>
      </c>
      <c r="Y22" s="43"/>
      <c r="Z22" s="43"/>
      <c r="AA22" s="43"/>
      <c r="AB22" s="43"/>
      <c r="AC22" s="43"/>
      <c r="AD22" s="43"/>
      <c r="AE22" s="43"/>
      <c r="AF22" s="43"/>
      <c r="AG22" s="43"/>
      <c r="AH22" s="43"/>
      <c r="AI22" s="43"/>
      <c r="AJ22" s="43"/>
      <c r="AK22" s="43"/>
      <c r="AL22" s="43"/>
      <c r="AM22" s="43"/>
      <c r="AN22" s="43"/>
      <c r="AO22" s="43"/>
      <c r="AP22" s="43"/>
      <c r="AQ22" s="43"/>
      <c r="AR22" s="43"/>
    </row>
    <row r="23" spans="1:44" s="2" customFormat="1" ht="12" customHeight="1" x14ac:dyDescent="0.2">
      <c r="A23" s="43" t="s">
        <v>38877</v>
      </c>
      <c r="B23" s="43">
        <v>24</v>
      </c>
      <c r="C23" s="43" t="s">
        <v>108</v>
      </c>
      <c r="D23" s="43" t="s">
        <v>42</v>
      </c>
      <c r="E23" s="45" t="s">
        <v>38876</v>
      </c>
      <c r="F23" s="44">
        <v>43459</v>
      </c>
      <c r="G23" s="43" t="s">
        <v>38875</v>
      </c>
      <c r="H23" s="43" t="s">
        <v>591</v>
      </c>
      <c r="I23" s="43" t="s">
        <v>39</v>
      </c>
      <c r="J23" s="43">
        <v>95128</v>
      </c>
      <c r="K23" s="43" t="s">
        <v>592</v>
      </c>
      <c r="L23" s="43" t="s">
        <v>711</v>
      </c>
      <c r="M23" s="43" t="s">
        <v>21</v>
      </c>
      <c r="N23" s="43" t="s">
        <v>38874</v>
      </c>
      <c r="O23" s="43" t="s">
        <v>394</v>
      </c>
      <c r="P23" s="43" t="s">
        <v>32398</v>
      </c>
      <c r="Q23" s="45" t="s">
        <v>38873</v>
      </c>
      <c r="R23" s="43" t="s">
        <v>94</v>
      </c>
      <c r="S23" s="43" t="s">
        <v>373</v>
      </c>
      <c r="T23" s="73" t="s">
        <v>28836</v>
      </c>
      <c r="U23" s="73" t="s">
        <v>28520</v>
      </c>
      <c r="V23" s="73" t="s">
        <v>28519</v>
      </c>
      <c r="W23" s="73" t="s">
        <v>94</v>
      </c>
      <c r="X23" s="73">
        <v>4324</v>
      </c>
      <c r="Y23" s="43"/>
      <c r="Z23" s="43"/>
      <c r="AA23" s="43"/>
      <c r="AB23" s="43"/>
      <c r="AC23" s="43"/>
      <c r="AD23" s="43"/>
      <c r="AE23" s="43"/>
      <c r="AF23" s="43"/>
      <c r="AG23" s="43"/>
      <c r="AH23" s="43"/>
      <c r="AI23" s="43"/>
      <c r="AJ23" s="43"/>
      <c r="AK23" s="43"/>
      <c r="AL23" s="43"/>
      <c r="AM23" s="43"/>
      <c r="AN23" s="43"/>
      <c r="AO23" s="43"/>
      <c r="AP23" s="43"/>
      <c r="AQ23" s="43"/>
      <c r="AR23" s="43"/>
    </row>
    <row r="24" spans="1:44" s="2" customFormat="1" ht="12" customHeight="1" x14ac:dyDescent="0.2">
      <c r="A24" s="43" t="s">
        <v>38880</v>
      </c>
      <c r="B24" s="43">
        <v>34</v>
      </c>
      <c r="C24" s="43" t="s">
        <v>14</v>
      </c>
      <c r="D24" s="43" t="s">
        <v>42</v>
      </c>
      <c r="E24" s="43"/>
      <c r="F24" s="44">
        <v>43459</v>
      </c>
      <c r="G24" s="43" t="s">
        <v>38981</v>
      </c>
      <c r="H24" s="43" t="s">
        <v>17856</v>
      </c>
      <c r="I24" s="43" t="s">
        <v>117</v>
      </c>
      <c r="J24" s="43">
        <v>85326</v>
      </c>
      <c r="K24" s="43" t="s">
        <v>617</v>
      </c>
      <c r="L24" s="43" t="s">
        <v>17857</v>
      </c>
      <c r="M24" s="43" t="s">
        <v>21</v>
      </c>
      <c r="N24" s="43" t="s">
        <v>38879</v>
      </c>
      <c r="O24" s="43" t="s">
        <v>394</v>
      </c>
      <c r="P24" s="43" t="s">
        <v>32398</v>
      </c>
      <c r="Q24" s="45" t="s">
        <v>38878</v>
      </c>
      <c r="R24" s="43" t="s">
        <v>94</v>
      </c>
      <c r="S24" s="43" t="s">
        <v>22</v>
      </c>
      <c r="T24" s="73" t="s">
        <v>28746</v>
      </c>
      <c r="U24" s="73" t="s">
        <v>28520</v>
      </c>
      <c r="V24" s="73" t="s">
        <v>28521</v>
      </c>
      <c r="W24" s="73" t="s">
        <v>94</v>
      </c>
      <c r="X24" s="73">
        <v>4325</v>
      </c>
      <c r="Y24" s="43"/>
      <c r="Z24" s="43"/>
      <c r="AA24" s="43"/>
      <c r="AB24" s="43"/>
      <c r="AC24" s="43"/>
      <c r="AD24" s="43"/>
      <c r="AE24" s="43"/>
      <c r="AF24" s="43"/>
      <c r="AG24" s="43"/>
      <c r="AH24" s="43"/>
      <c r="AI24" s="43"/>
      <c r="AJ24" s="43"/>
      <c r="AK24" s="43"/>
      <c r="AL24" s="43"/>
      <c r="AM24" s="43"/>
      <c r="AN24" s="43"/>
      <c r="AO24" s="43"/>
      <c r="AP24" s="43"/>
      <c r="AQ24" s="43"/>
      <c r="AR24" s="43"/>
    </row>
    <row r="25" spans="1:44" s="2" customFormat="1" ht="12" customHeight="1" x14ac:dyDescent="0.15">
      <c r="A25" s="43" t="s">
        <v>38872</v>
      </c>
      <c r="B25" s="43">
        <v>8</v>
      </c>
      <c r="C25" s="43" t="s">
        <v>14</v>
      </c>
      <c r="D25" s="43" t="s">
        <v>42</v>
      </c>
      <c r="E25" s="43"/>
      <c r="F25" s="44">
        <v>43459</v>
      </c>
      <c r="G25" s="43" t="s">
        <v>38871</v>
      </c>
      <c r="H25" s="43" t="s">
        <v>24459</v>
      </c>
      <c r="I25" s="43" t="s">
        <v>189</v>
      </c>
      <c r="J25" s="43">
        <v>88310</v>
      </c>
      <c r="K25" s="43" t="s">
        <v>6595</v>
      </c>
      <c r="L25" s="43" t="s">
        <v>29407</v>
      </c>
      <c r="M25" s="43" t="s">
        <v>20623</v>
      </c>
      <c r="N25" s="43" t="s">
        <v>38870</v>
      </c>
      <c r="O25" s="43" t="s">
        <v>394</v>
      </c>
      <c r="P25" s="43" t="s">
        <v>32398</v>
      </c>
      <c r="Q25" s="45" t="s">
        <v>38869</v>
      </c>
      <c r="R25" s="43" t="s">
        <v>94</v>
      </c>
      <c r="S25" s="43" t="s">
        <v>12</v>
      </c>
      <c r="Y25" s="43"/>
      <c r="Z25" s="43"/>
      <c r="AA25" s="43"/>
      <c r="AB25" s="43"/>
      <c r="AC25" s="43"/>
      <c r="AD25" s="43"/>
      <c r="AE25" s="43"/>
      <c r="AF25" s="43"/>
      <c r="AG25" s="43"/>
      <c r="AH25" s="43"/>
      <c r="AI25" s="43"/>
      <c r="AJ25" s="43"/>
      <c r="AK25" s="43"/>
      <c r="AL25" s="43"/>
      <c r="AM25" s="43"/>
      <c r="AN25" s="43"/>
      <c r="AO25" s="43"/>
      <c r="AP25" s="43"/>
      <c r="AQ25" s="43"/>
      <c r="AR25" s="43"/>
    </row>
    <row r="26" spans="1:44" s="2" customFormat="1" ht="12" customHeight="1" x14ac:dyDescent="0.2">
      <c r="A26" s="43" t="s">
        <v>38868</v>
      </c>
      <c r="B26" s="43">
        <v>35</v>
      </c>
      <c r="C26" s="43" t="s">
        <v>14</v>
      </c>
      <c r="D26" s="43" t="s">
        <v>42</v>
      </c>
      <c r="E26" s="43"/>
      <c r="F26" s="44">
        <v>43458</v>
      </c>
      <c r="G26" s="43" t="s">
        <v>38867</v>
      </c>
      <c r="H26" s="43" t="s">
        <v>906</v>
      </c>
      <c r="I26" s="43" t="s">
        <v>189</v>
      </c>
      <c r="J26" s="43">
        <v>87107</v>
      </c>
      <c r="K26" s="43" t="s">
        <v>458</v>
      </c>
      <c r="L26" s="43" t="s">
        <v>4857</v>
      </c>
      <c r="M26" s="43" t="s">
        <v>21</v>
      </c>
      <c r="N26" s="43" t="s">
        <v>38866</v>
      </c>
      <c r="O26" s="43" t="s">
        <v>394</v>
      </c>
      <c r="P26" s="43" t="s">
        <v>32398</v>
      </c>
      <c r="Q26" s="45" t="s">
        <v>38865</v>
      </c>
      <c r="R26" s="43" t="s">
        <v>94</v>
      </c>
      <c r="S26" s="43" t="s">
        <v>22</v>
      </c>
      <c r="T26" s="73" t="s">
        <v>28746</v>
      </c>
      <c r="U26" s="73" t="s">
        <v>28520</v>
      </c>
      <c r="V26" s="73" t="s">
        <v>28521</v>
      </c>
      <c r="W26" s="73" t="s">
        <v>94</v>
      </c>
      <c r="X26" s="73">
        <v>4327</v>
      </c>
      <c r="Y26" s="43"/>
      <c r="Z26" s="43"/>
      <c r="AA26" s="43"/>
      <c r="AB26" s="43"/>
      <c r="AC26" s="43"/>
      <c r="AD26" s="43"/>
      <c r="AE26" s="43"/>
      <c r="AF26" s="43"/>
      <c r="AG26" s="43"/>
      <c r="AH26" s="43"/>
      <c r="AI26" s="43"/>
      <c r="AJ26" s="43"/>
      <c r="AK26" s="43"/>
      <c r="AL26" s="43"/>
      <c r="AM26" s="43"/>
      <c r="AN26" s="43"/>
      <c r="AO26" s="43"/>
      <c r="AP26" s="43"/>
      <c r="AQ26" s="43"/>
      <c r="AR26" s="43"/>
    </row>
    <row r="27" spans="1:44" s="2" customFormat="1" ht="12" customHeight="1" x14ac:dyDescent="0.2">
      <c r="A27" s="43" t="s">
        <v>38858</v>
      </c>
      <c r="B27" s="43">
        <v>36</v>
      </c>
      <c r="C27" s="43" t="s">
        <v>14</v>
      </c>
      <c r="D27" s="43" t="s">
        <v>42</v>
      </c>
      <c r="E27" s="43"/>
      <c r="F27" s="44">
        <v>43457</v>
      </c>
      <c r="G27" s="43" t="s">
        <v>38857</v>
      </c>
      <c r="H27" s="43" t="s">
        <v>906</v>
      </c>
      <c r="I27" s="43" t="s">
        <v>189</v>
      </c>
      <c r="J27" s="43">
        <v>87108</v>
      </c>
      <c r="K27" s="43" t="s">
        <v>458</v>
      </c>
      <c r="L27" s="43" t="s">
        <v>4857</v>
      </c>
      <c r="M27" s="43" t="s">
        <v>21</v>
      </c>
      <c r="N27" s="43" t="s">
        <v>38856</v>
      </c>
      <c r="O27" s="43" t="s">
        <v>394</v>
      </c>
      <c r="P27" s="43" t="s">
        <v>32398</v>
      </c>
      <c r="Q27" s="45" t="s">
        <v>38855</v>
      </c>
      <c r="R27" s="43" t="s">
        <v>542</v>
      </c>
      <c r="S27" s="43" t="s">
        <v>22</v>
      </c>
      <c r="T27" s="73" t="s">
        <v>28746</v>
      </c>
      <c r="U27" s="73" t="s">
        <v>28520</v>
      </c>
      <c r="V27" s="73" t="s">
        <v>28521</v>
      </c>
      <c r="W27" s="73" t="s">
        <v>94</v>
      </c>
      <c r="X27" s="73">
        <v>4326</v>
      </c>
      <c r="Y27" s="43"/>
      <c r="Z27" s="43"/>
      <c r="AA27" s="43"/>
      <c r="AB27" s="43"/>
      <c r="AC27" s="43"/>
      <c r="AD27" s="43"/>
      <c r="AE27" s="43"/>
      <c r="AF27" s="43"/>
      <c r="AG27" s="43"/>
      <c r="AH27" s="43"/>
      <c r="AI27" s="43"/>
      <c r="AJ27" s="43"/>
      <c r="AK27" s="43"/>
      <c r="AL27" s="43"/>
      <c r="AM27" s="43"/>
      <c r="AN27" s="43"/>
      <c r="AO27" s="43"/>
      <c r="AP27" s="43"/>
      <c r="AQ27" s="43"/>
      <c r="AR27" s="43"/>
    </row>
    <row r="28" spans="1:44" s="2" customFormat="1" ht="12" customHeight="1" x14ac:dyDescent="0.2">
      <c r="A28" s="43" t="s">
        <v>38864</v>
      </c>
      <c r="B28" s="43">
        <v>26</v>
      </c>
      <c r="C28" s="43" t="s">
        <v>14</v>
      </c>
      <c r="D28" s="43" t="s">
        <v>926</v>
      </c>
      <c r="E28" s="45" t="s">
        <v>38863</v>
      </c>
      <c r="F28" s="44">
        <v>43457</v>
      </c>
      <c r="G28" s="43" t="s">
        <v>38862</v>
      </c>
      <c r="H28" s="43" t="s">
        <v>38861</v>
      </c>
      <c r="I28" s="43" t="s">
        <v>854</v>
      </c>
      <c r="J28" s="43">
        <v>96793</v>
      </c>
      <c r="K28" s="43" t="s">
        <v>855</v>
      </c>
      <c r="L28" s="43" t="s">
        <v>856</v>
      </c>
      <c r="M28" s="43" t="s">
        <v>21</v>
      </c>
      <c r="N28" s="43" t="s">
        <v>38860</v>
      </c>
      <c r="O28" s="43" t="s">
        <v>394</v>
      </c>
      <c r="P28" s="43" t="s">
        <v>32398</v>
      </c>
      <c r="Q28" s="45" t="s">
        <v>38859</v>
      </c>
      <c r="R28" s="43" t="s">
        <v>94</v>
      </c>
      <c r="S28" s="43" t="s">
        <v>22</v>
      </c>
      <c r="T28" s="73" t="s">
        <v>28746</v>
      </c>
      <c r="U28" s="73" t="s">
        <v>28520</v>
      </c>
      <c r="V28" s="73" t="s">
        <v>28519</v>
      </c>
      <c r="W28" s="73" t="s">
        <v>542</v>
      </c>
      <c r="X28" s="73">
        <v>4329</v>
      </c>
      <c r="Y28" s="43"/>
      <c r="Z28" s="43"/>
      <c r="AA28" s="43"/>
      <c r="AB28" s="43"/>
      <c r="AC28" s="43"/>
      <c r="AD28" s="43"/>
      <c r="AE28" s="43"/>
      <c r="AF28" s="43"/>
      <c r="AG28" s="43"/>
      <c r="AH28" s="43"/>
      <c r="AI28" s="43"/>
      <c r="AJ28" s="43"/>
      <c r="AK28" s="43"/>
      <c r="AL28" s="43"/>
      <c r="AM28" s="43"/>
      <c r="AN28" s="43"/>
      <c r="AO28" s="43"/>
      <c r="AP28" s="43"/>
      <c r="AQ28" s="43"/>
      <c r="AR28" s="43"/>
    </row>
    <row r="29" spans="1:44" s="2" customFormat="1" ht="12" customHeight="1" x14ac:dyDescent="0.2">
      <c r="A29" s="43" t="s">
        <v>38854</v>
      </c>
      <c r="B29" s="43">
        <v>57</v>
      </c>
      <c r="C29" s="43" t="s">
        <v>14</v>
      </c>
      <c r="D29" s="43" t="s">
        <v>42</v>
      </c>
      <c r="E29" s="43"/>
      <c r="F29" s="44">
        <v>43455</v>
      </c>
      <c r="G29" s="43" t="s">
        <v>38853</v>
      </c>
      <c r="H29" s="43" t="s">
        <v>1637</v>
      </c>
      <c r="I29" s="43" t="s">
        <v>39</v>
      </c>
      <c r="J29" s="43">
        <v>91702</v>
      </c>
      <c r="K29" s="43" t="s">
        <v>92</v>
      </c>
      <c r="L29" s="43" t="s">
        <v>1639</v>
      </c>
      <c r="M29" s="43" t="s">
        <v>21</v>
      </c>
      <c r="N29" s="43" t="s">
        <v>38852</v>
      </c>
      <c r="O29" s="43" t="s">
        <v>394</v>
      </c>
      <c r="P29" s="43" t="s">
        <v>32398</v>
      </c>
      <c r="Q29" s="45" t="s">
        <v>38851</v>
      </c>
      <c r="R29" s="43" t="s">
        <v>94</v>
      </c>
      <c r="S29" s="43" t="s">
        <v>22</v>
      </c>
      <c r="T29" s="73" t="s">
        <v>28746</v>
      </c>
      <c r="U29" s="73" t="s">
        <v>28520</v>
      </c>
      <c r="V29" s="73" t="s">
        <v>28521</v>
      </c>
      <c r="W29" s="73" t="s">
        <v>94</v>
      </c>
      <c r="X29" s="73">
        <v>4330</v>
      </c>
      <c r="Y29" s="43"/>
      <c r="Z29" s="43"/>
      <c r="AA29" s="43"/>
      <c r="AB29" s="43"/>
      <c r="AC29" s="43"/>
      <c r="AD29" s="43"/>
      <c r="AE29" s="43"/>
      <c r="AF29" s="43"/>
      <c r="AG29" s="43"/>
      <c r="AH29" s="43"/>
      <c r="AI29" s="43"/>
      <c r="AJ29" s="43"/>
      <c r="AK29" s="43"/>
      <c r="AL29" s="43"/>
      <c r="AM29" s="43"/>
      <c r="AN29" s="43"/>
      <c r="AO29" s="43"/>
      <c r="AP29" s="43"/>
      <c r="AQ29" s="43"/>
      <c r="AR29" s="43"/>
    </row>
    <row r="30" spans="1:44" s="2" customFormat="1" ht="12" customHeight="1" x14ac:dyDescent="0.2">
      <c r="A30" s="43" t="s">
        <v>38850</v>
      </c>
      <c r="B30" s="43">
        <v>55</v>
      </c>
      <c r="C30" s="43" t="s">
        <v>14</v>
      </c>
      <c r="D30" s="43" t="s">
        <v>24</v>
      </c>
      <c r="E30" s="43"/>
      <c r="F30" s="44">
        <v>43455</v>
      </c>
      <c r="G30" s="43" t="s">
        <v>38985</v>
      </c>
      <c r="H30" s="43" t="s">
        <v>991</v>
      </c>
      <c r="I30" s="43" t="s">
        <v>26</v>
      </c>
      <c r="J30" s="43">
        <v>29073</v>
      </c>
      <c r="K30" s="43" t="s">
        <v>991</v>
      </c>
      <c r="L30" s="43" t="s">
        <v>2671</v>
      </c>
      <c r="M30" s="43" t="s">
        <v>21</v>
      </c>
      <c r="N30" s="43" t="s">
        <v>38849</v>
      </c>
      <c r="O30" s="43" t="s">
        <v>394</v>
      </c>
      <c r="P30" s="43" t="s">
        <v>32398</v>
      </c>
      <c r="Q30" s="45" t="s">
        <v>38848</v>
      </c>
      <c r="R30" s="43" t="s">
        <v>542</v>
      </c>
      <c r="S30" s="43" t="s">
        <v>22</v>
      </c>
      <c r="T30" s="73" t="s">
        <v>28746</v>
      </c>
      <c r="U30" s="73" t="s">
        <v>28520</v>
      </c>
      <c r="V30" s="73" t="s">
        <v>28521</v>
      </c>
      <c r="W30" s="73"/>
      <c r="X30" s="73"/>
      <c r="Y30" s="43"/>
      <c r="Z30" s="43"/>
      <c r="AA30" s="43"/>
      <c r="AB30" s="43"/>
      <c r="AC30" s="43"/>
      <c r="AD30" s="43"/>
      <c r="AE30" s="43"/>
      <c r="AF30" s="43"/>
      <c r="AG30" s="43"/>
      <c r="AH30" s="43"/>
      <c r="AI30" s="43"/>
      <c r="AJ30" s="43"/>
      <c r="AK30" s="43"/>
      <c r="AL30" s="43"/>
      <c r="AM30" s="43"/>
      <c r="AN30" s="43"/>
      <c r="AO30" s="43"/>
      <c r="AP30" s="43"/>
      <c r="AQ30" s="43"/>
      <c r="AR30" s="43"/>
    </row>
    <row r="31" spans="1:44" s="2" customFormat="1" ht="12" customHeight="1" x14ac:dyDescent="0.2">
      <c r="A31" s="43" t="s">
        <v>3186</v>
      </c>
      <c r="B31" s="43" t="s">
        <v>23</v>
      </c>
      <c r="C31" s="43" t="s">
        <v>14</v>
      </c>
      <c r="D31" s="43" t="s">
        <v>24</v>
      </c>
      <c r="E31" s="43"/>
      <c r="F31" s="44">
        <v>43454</v>
      </c>
      <c r="G31" s="43" t="s">
        <v>38847</v>
      </c>
      <c r="H31" s="43" t="s">
        <v>11747</v>
      </c>
      <c r="I31" s="43" t="s">
        <v>39</v>
      </c>
      <c r="J31" s="43">
        <v>92530</v>
      </c>
      <c r="K31" s="43" t="s">
        <v>767</v>
      </c>
      <c r="L31" s="43" t="s">
        <v>4355</v>
      </c>
      <c r="M31" s="43" t="s">
        <v>21</v>
      </c>
      <c r="N31" s="43" t="s">
        <v>38846</v>
      </c>
      <c r="O31" s="43" t="s">
        <v>394</v>
      </c>
      <c r="P31" s="43" t="s">
        <v>32398</v>
      </c>
      <c r="Q31" s="45" t="s">
        <v>38845</v>
      </c>
      <c r="R31" s="43" t="s">
        <v>94</v>
      </c>
      <c r="S31" s="43" t="s">
        <v>22</v>
      </c>
      <c r="T31" s="73" t="s">
        <v>28746</v>
      </c>
      <c r="U31" s="73" t="s">
        <v>28520</v>
      </c>
      <c r="V31" s="73" t="s">
        <v>28519</v>
      </c>
      <c r="W31" s="73" t="s">
        <v>94</v>
      </c>
      <c r="X31" s="73">
        <v>4319</v>
      </c>
      <c r="Y31" s="43"/>
      <c r="Z31" s="43"/>
      <c r="AA31" s="43"/>
      <c r="AB31" s="43"/>
      <c r="AC31" s="43"/>
      <c r="AD31" s="43"/>
      <c r="AE31" s="43"/>
      <c r="AF31" s="43"/>
      <c r="AG31" s="43"/>
      <c r="AH31" s="43"/>
      <c r="AI31" s="43"/>
      <c r="AJ31" s="43"/>
      <c r="AK31" s="43"/>
      <c r="AL31" s="43"/>
      <c r="AM31" s="43"/>
      <c r="AN31" s="43"/>
      <c r="AO31" s="43"/>
      <c r="AP31" s="43"/>
      <c r="AQ31" s="43"/>
      <c r="AR31" s="43"/>
    </row>
    <row r="32" spans="1:44" s="2" customFormat="1" ht="12" customHeight="1" x14ac:dyDescent="0.2">
      <c r="A32" s="43" t="s">
        <v>38840</v>
      </c>
      <c r="B32" s="43">
        <v>23</v>
      </c>
      <c r="C32" s="43" t="s">
        <v>14</v>
      </c>
      <c r="D32" s="43" t="s">
        <v>31</v>
      </c>
      <c r="E32" s="45" t="s">
        <v>38839</v>
      </c>
      <c r="F32" s="44">
        <v>43454</v>
      </c>
      <c r="G32" s="43" t="s">
        <v>38838</v>
      </c>
      <c r="H32" s="43" t="s">
        <v>759</v>
      </c>
      <c r="I32" s="43" t="s">
        <v>63</v>
      </c>
      <c r="J32" s="43">
        <v>43604</v>
      </c>
      <c r="K32" s="43" t="s">
        <v>760</v>
      </c>
      <c r="L32" s="43" t="s">
        <v>761</v>
      </c>
      <c r="M32" s="43" t="s">
        <v>21</v>
      </c>
      <c r="N32" s="43" t="s">
        <v>38837</v>
      </c>
      <c r="O32" s="43" t="s">
        <v>394</v>
      </c>
      <c r="P32" s="43" t="s">
        <v>32398</v>
      </c>
      <c r="Q32" s="45" t="s">
        <v>38836</v>
      </c>
      <c r="R32" s="43" t="s">
        <v>94</v>
      </c>
      <c r="S32" s="43" t="s">
        <v>22</v>
      </c>
      <c r="T32" s="73" t="s">
        <v>385</v>
      </c>
      <c r="U32" s="73" t="s">
        <v>28520</v>
      </c>
      <c r="V32" s="73" t="s">
        <v>28521</v>
      </c>
      <c r="W32" s="73" t="s">
        <v>94</v>
      </c>
      <c r="X32" s="73">
        <v>4320</v>
      </c>
      <c r="Y32" s="43"/>
      <c r="Z32" s="43"/>
      <c r="AA32" s="43"/>
      <c r="AB32" s="43"/>
      <c r="AC32" s="43"/>
      <c r="AD32" s="43"/>
      <c r="AE32" s="43"/>
      <c r="AF32" s="43"/>
      <c r="AG32" s="43"/>
      <c r="AH32" s="43"/>
      <c r="AI32" s="43"/>
      <c r="AJ32" s="43"/>
      <c r="AK32" s="43"/>
      <c r="AL32" s="43"/>
      <c r="AM32" s="43"/>
      <c r="AN32" s="43"/>
      <c r="AO32" s="43"/>
      <c r="AP32" s="43"/>
      <c r="AQ32" s="43"/>
      <c r="AR32" s="43"/>
    </row>
    <row r="33" spans="1:44" s="2" customFormat="1" ht="12" customHeight="1" x14ac:dyDescent="0.2">
      <c r="A33" s="43" t="s">
        <v>38844</v>
      </c>
      <c r="B33" s="43">
        <v>56</v>
      </c>
      <c r="C33" s="43" t="s">
        <v>14</v>
      </c>
      <c r="D33" s="43" t="s">
        <v>31</v>
      </c>
      <c r="E33" s="45" t="s">
        <v>38843</v>
      </c>
      <c r="F33" s="44">
        <v>43454</v>
      </c>
      <c r="G33" s="43" t="s">
        <v>38992</v>
      </c>
      <c r="H33" s="43" t="s">
        <v>2756</v>
      </c>
      <c r="I33" s="43" t="s">
        <v>56</v>
      </c>
      <c r="J33" s="43">
        <v>32405</v>
      </c>
      <c r="K33" s="43" t="s">
        <v>2758</v>
      </c>
      <c r="L33" s="43" t="s">
        <v>4088</v>
      </c>
      <c r="M33" s="43" t="s">
        <v>21</v>
      </c>
      <c r="N33" s="43" t="s">
        <v>38842</v>
      </c>
      <c r="O33" s="43" t="s">
        <v>394</v>
      </c>
      <c r="P33" s="43" t="s">
        <v>32398</v>
      </c>
      <c r="Q33" s="45" t="s">
        <v>38841</v>
      </c>
      <c r="R33" s="43" t="s">
        <v>948</v>
      </c>
      <c r="S33" s="43" t="s">
        <v>22</v>
      </c>
      <c r="T33" s="73" t="s">
        <v>28739</v>
      </c>
      <c r="U33" s="73"/>
      <c r="V33" s="73"/>
      <c r="W33" s="73"/>
      <c r="X33" s="73"/>
      <c r="Y33" s="43"/>
      <c r="Z33" s="43"/>
      <c r="AA33" s="43"/>
      <c r="AB33" s="43"/>
      <c r="AC33" s="43"/>
      <c r="AD33" s="43"/>
      <c r="AE33" s="43"/>
      <c r="AF33" s="43"/>
      <c r="AG33" s="43"/>
      <c r="AH33" s="43"/>
      <c r="AI33" s="43"/>
      <c r="AJ33" s="43"/>
      <c r="AK33" s="43"/>
      <c r="AL33" s="43"/>
      <c r="AM33" s="43"/>
      <c r="AN33" s="43"/>
      <c r="AO33" s="43"/>
      <c r="AP33" s="43"/>
      <c r="AQ33" s="43"/>
      <c r="AR33" s="43"/>
    </row>
    <row r="34" spans="1:44" s="2" customFormat="1" ht="12" customHeight="1" x14ac:dyDescent="0.2">
      <c r="A34" s="43" t="s">
        <v>38832</v>
      </c>
      <c r="B34" s="43">
        <v>32</v>
      </c>
      <c r="C34" s="43" t="s">
        <v>108</v>
      </c>
      <c r="D34" s="43" t="s">
        <v>31</v>
      </c>
      <c r="E34" s="45" t="s">
        <v>38831</v>
      </c>
      <c r="F34" s="44">
        <v>43453</v>
      </c>
      <c r="G34" s="43" t="s">
        <v>38830</v>
      </c>
      <c r="H34" s="43" t="s">
        <v>5986</v>
      </c>
      <c r="I34" s="43" t="s">
        <v>56</v>
      </c>
      <c r="J34" s="43">
        <v>33563</v>
      </c>
      <c r="K34" s="43" t="s">
        <v>622</v>
      </c>
      <c r="L34" s="43" t="s">
        <v>623</v>
      </c>
      <c r="M34" s="43" t="s">
        <v>21</v>
      </c>
      <c r="N34" s="43" t="s">
        <v>38823</v>
      </c>
      <c r="O34" s="43" t="s">
        <v>24802</v>
      </c>
      <c r="P34" s="43" t="s">
        <v>32398</v>
      </c>
      <c r="Q34" s="45" t="s">
        <v>38822</v>
      </c>
      <c r="R34" s="43" t="s">
        <v>94</v>
      </c>
      <c r="S34" s="43" t="s">
        <v>12</v>
      </c>
      <c r="T34" s="73" t="s">
        <v>31978</v>
      </c>
      <c r="U34" s="73" t="s">
        <v>28518</v>
      </c>
      <c r="V34" s="73"/>
      <c r="W34" s="73"/>
      <c r="X34" s="73"/>
      <c r="Y34" s="43"/>
      <c r="Z34" s="43"/>
      <c r="AA34" s="43"/>
      <c r="AB34" s="43"/>
      <c r="AC34" s="43"/>
      <c r="AD34" s="43"/>
      <c r="AE34" s="43"/>
      <c r="AF34" s="43"/>
      <c r="AG34" s="43"/>
      <c r="AH34" s="43"/>
      <c r="AI34" s="43"/>
      <c r="AJ34" s="43"/>
      <c r="AK34" s="43"/>
      <c r="AL34" s="43"/>
      <c r="AM34" s="43"/>
      <c r="AN34" s="43"/>
      <c r="AO34" s="43"/>
      <c r="AP34" s="43"/>
      <c r="AQ34" s="43"/>
      <c r="AR34" s="43"/>
    </row>
    <row r="35" spans="1:44" s="2" customFormat="1" ht="12" customHeight="1" x14ac:dyDescent="0.2">
      <c r="A35" s="43" t="s">
        <v>38829</v>
      </c>
      <c r="B35" s="43">
        <v>6</v>
      </c>
      <c r="C35" s="43" t="s">
        <v>108</v>
      </c>
      <c r="D35" s="43" t="s">
        <v>31</v>
      </c>
      <c r="E35" s="45" t="s">
        <v>38828</v>
      </c>
      <c r="F35" s="44">
        <v>43453</v>
      </c>
      <c r="G35" s="43" t="s">
        <v>38825</v>
      </c>
      <c r="H35" s="43" t="s">
        <v>38824</v>
      </c>
      <c r="I35" s="43" t="s">
        <v>56</v>
      </c>
      <c r="J35" s="43">
        <v>33594</v>
      </c>
      <c r="K35" s="43" t="s">
        <v>622</v>
      </c>
      <c r="L35" s="43" t="s">
        <v>623</v>
      </c>
      <c r="M35" s="43" t="s">
        <v>21</v>
      </c>
      <c r="N35" s="43" t="s">
        <v>38823</v>
      </c>
      <c r="O35" s="43" t="s">
        <v>24802</v>
      </c>
      <c r="P35" s="43" t="s">
        <v>32398</v>
      </c>
      <c r="Q35" s="45" t="s">
        <v>38822</v>
      </c>
      <c r="R35" s="43" t="s">
        <v>94</v>
      </c>
      <c r="S35" s="43" t="s">
        <v>12</v>
      </c>
      <c r="T35" s="73" t="s">
        <v>31978</v>
      </c>
      <c r="U35" s="73" t="s">
        <v>28518</v>
      </c>
      <c r="V35" s="73"/>
      <c r="W35" s="73"/>
      <c r="X35" s="73"/>
      <c r="Y35" s="43"/>
      <c r="Z35" s="43"/>
      <c r="AA35" s="43"/>
      <c r="AB35" s="43"/>
      <c r="AC35" s="43"/>
      <c r="AD35" s="43"/>
      <c r="AE35" s="43"/>
      <c r="AF35" s="43"/>
      <c r="AG35" s="43"/>
      <c r="AH35" s="43"/>
      <c r="AI35" s="43"/>
      <c r="AJ35" s="43"/>
      <c r="AK35" s="43"/>
      <c r="AL35" s="43"/>
      <c r="AM35" s="43"/>
      <c r="AN35" s="43"/>
      <c r="AO35" s="43"/>
      <c r="AP35" s="43"/>
      <c r="AQ35" s="43"/>
      <c r="AR35" s="43"/>
    </row>
    <row r="36" spans="1:44" s="2" customFormat="1" ht="12" customHeight="1" x14ac:dyDescent="0.2">
      <c r="A36" s="43" t="s">
        <v>38827</v>
      </c>
      <c r="B36" s="43">
        <v>54</v>
      </c>
      <c r="C36" s="43" t="s">
        <v>108</v>
      </c>
      <c r="D36" s="43" t="s">
        <v>31</v>
      </c>
      <c r="E36" s="45" t="s">
        <v>38826</v>
      </c>
      <c r="F36" s="44">
        <v>43453</v>
      </c>
      <c r="G36" s="43" t="s">
        <v>38825</v>
      </c>
      <c r="H36" s="43" t="s">
        <v>38824</v>
      </c>
      <c r="I36" s="43" t="s">
        <v>56</v>
      </c>
      <c r="J36" s="43">
        <v>33594</v>
      </c>
      <c r="K36" s="43" t="s">
        <v>622</v>
      </c>
      <c r="L36" s="43" t="s">
        <v>623</v>
      </c>
      <c r="M36" s="43" t="s">
        <v>21</v>
      </c>
      <c r="N36" s="43" t="s">
        <v>38823</v>
      </c>
      <c r="O36" s="43" t="s">
        <v>24802</v>
      </c>
      <c r="P36" s="43" t="s">
        <v>32398</v>
      </c>
      <c r="Q36" s="45" t="s">
        <v>38822</v>
      </c>
      <c r="R36" s="43" t="s">
        <v>94</v>
      </c>
      <c r="S36" s="43" t="s">
        <v>12</v>
      </c>
      <c r="T36" s="73" t="s">
        <v>31978</v>
      </c>
      <c r="U36" s="73" t="s">
        <v>28518</v>
      </c>
      <c r="V36" s="73"/>
      <c r="W36" s="73"/>
      <c r="X36" s="73"/>
      <c r="Y36" s="43"/>
      <c r="Z36" s="43"/>
      <c r="AA36" s="43"/>
      <c r="AB36" s="43"/>
      <c r="AC36" s="43"/>
      <c r="AD36" s="43"/>
      <c r="AE36" s="43"/>
      <c r="AF36" s="43"/>
      <c r="AG36" s="43"/>
      <c r="AH36" s="43"/>
      <c r="AI36" s="43"/>
      <c r="AJ36" s="43"/>
      <c r="AK36" s="43"/>
      <c r="AL36" s="43"/>
      <c r="AM36" s="43"/>
      <c r="AN36" s="43"/>
      <c r="AO36" s="43"/>
      <c r="AP36" s="43"/>
      <c r="AQ36" s="43"/>
      <c r="AR36" s="43"/>
    </row>
    <row r="37" spans="1:44" s="2" customFormat="1" ht="12" customHeight="1" x14ac:dyDescent="0.2">
      <c r="A37" s="43" t="s">
        <v>38816</v>
      </c>
      <c r="B37" s="43">
        <v>32</v>
      </c>
      <c r="C37" s="43" t="s">
        <v>14</v>
      </c>
      <c r="D37" s="43" t="s">
        <v>24</v>
      </c>
      <c r="E37" s="43"/>
      <c r="F37" s="44">
        <v>43453</v>
      </c>
      <c r="G37" s="43" t="s">
        <v>38815</v>
      </c>
      <c r="H37" s="43" t="s">
        <v>910</v>
      </c>
      <c r="I37" s="43" t="s">
        <v>67</v>
      </c>
      <c r="J37" s="43">
        <v>76110</v>
      </c>
      <c r="K37" s="43" t="s">
        <v>68</v>
      </c>
      <c r="L37" s="43" t="s">
        <v>911</v>
      </c>
      <c r="M37" s="43" t="s">
        <v>21</v>
      </c>
      <c r="N37" s="43" t="s">
        <v>38814</v>
      </c>
      <c r="O37" s="43" t="s">
        <v>394</v>
      </c>
      <c r="P37" s="43" t="s">
        <v>32398</v>
      </c>
      <c r="Q37" s="45" t="s">
        <v>38813</v>
      </c>
      <c r="R37" s="43" t="s">
        <v>542</v>
      </c>
      <c r="S37" s="43" t="s">
        <v>22</v>
      </c>
      <c r="T37" s="73" t="s">
        <v>28746</v>
      </c>
      <c r="U37" s="73" t="s">
        <v>28520</v>
      </c>
      <c r="V37" s="73" t="s">
        <v>28521</v>
      </c>
      <c r="W37" s="73" t="s">
        <v>94</v>
      </c>
      <c r="X37" s="73">
        <v>4310</v>
      </c>
      <c r="Y37" s="43"/>
      <c r="Z37" s="43"/>
      <c r="AA37" s="43"/>
      <c r="AB37" s="43"/>
      <c r="AC37" s="43"/>
      <c r="AD37" s="43"/>
      <c r="AE37" s="43"/>
      <c r="AF37" s="43"/>
      <c r="AG37" s="43"/>
      <c r="AH37" s="43"/>
      <c r="AI37" s="43"/>
      <c r="AJ37" s="43"/>
      <c r="AK37" s="43"/>
      <c r="AL37" s="43"/>
      <c r="AM37" s="43"/>
      <c r="AN37" s="43"/>
      <c r="AO37" s="43"/>
      <c r="AP37" s="43"/>
      <c r="AQ37" s="43"/>
      <c r="AR37" s="43"/>
    </row>
    <row r="38" spans="1:44" s="2" customFormat="1" ht="12" customHeight="1" x14ac:dyDescent="0.2">
      <c r="A38" s="43" t="s">
        <v>38821</v>
      </c>
      <c r="B38" s="43">
        <v>27</v>
      </c>
      <c r="C38" s="43" t="s">
        <v>14</v>
      </c>
      <c r="D38" s="43" t="s">
        <v>31</v>
      </c>
      <c r="E38" s="45" t="s">
        <v>38820</v>
      </c>
      <c r="F38" s="44">
        <v>43453</v>
      </c>
      <c r="G38" s="43" t="s">
        <v>38819</v>
      </c>
      <c r="H38" s="43" t="s">
        <v>13212</v>
      </c>
      <c r="I38" s="43" t="s">
        <v>398</v>
      </c>
      <c r="J38" s="43">
        <v>16438</v>
      </c>
      <c r="K38" s="43" t="s">
        <v>11047</v>
      </c>
      <c r="L38" s="43" t="s">
        <v>498</v>
      </c>
      <c r="M38" s="43" t="s">
        <v>21</v>
      </c>
      <c r="N38" s="43" t="s">
        <v>38818</v>
      </c>
      <c r="O38" s="43" t="s">
        <v>394</v>
      </c>
      <c r="P38" s="43" t="s">
        <v>32398</v>
      </c>
      <c r="Q38" s="45" t="s">
        <v>38817</v>
      </c>
      <c r="R38" s="43" t="s">
        <v>94</v>
      </c>
      <c r="S38" s="43" t="s">
        <v>22</v>
      </c>
      <c r="T38" s="73" t="s">
        <v>28746</v>
      </c>
      <c r="U38" s="73" t="s">
        <v>28520</v>
      </c>
      <c r="V38" s="73"/>
      <c r="W38" s="73" t="s">
        <v>94</v>
      </c>
      <c r="X38" s="73">
        <v>4314</v>
      </c>
      <c r="Y38" s="43"/>
      <c r="Z38" s="43"/>
      <c r="AA38" s="43"/>
      <c r="AB38" s="43"/>
      <c r="AC38" s="43"/>
      <c r="AD38" s="43"/>
      <c r="AE38" s="43"/>
      <c r="AF38" s="43"/>
      <c r="AG38" s="43"/>
      <c r="AH38" s="43"/>
      <c r="AI38" s="43"/>
      <c r="AJ38" s="43"/>
      <c r="AK38" s="43"/>
      <c r="AL38" s="43"/>
      <c r="AM38" s="43"/>
      <c r="AN38" s="43"/>
      <c r="AO38" s="43"/>
      <c r="AP38" s="43"/>
      <c r="AQ38" s="43"/>
      <c r="AR38" s="43"/>
    </row>
    <row r="39" spans="1:44" s="2" customFormat="1" ht="12" customHeight="1" x14ac:dyDescent="0.2">
      <c r="A39" s="43" t="s">
        <v>3186</v>
      </c>
      <c r="B39" s="43" t="s">
        <v>23</v>
      </c>
      <c r="C39" s="43" t="s">
        <v>14</v>
      </c>
      <c r="D39" s="43" t="s">
        <v>24</v>
      </c>
      <c r="E39" s="43"/>
      <c r="F39" s="44">
        <v>43453</v>
      </c>
      <c r="G39" s="43" t="s">
        <v>38835</v>
      </c>
      <c r="H39" s="43" t="s">
        <v>616</v>
      </c>
      <c r="I39" s="43" t="s">
        <v>117</v>
      </c>
      <c r="J39" s="43">
        <v>85008</v>
      </c>
      <c r="K39" s="43" t="s">
        <v>617</v>
      </c>
      <c r="L39" s="43" t="s">
        <v>618</v>
      </c>
      <c r="M39" s="43" t="s">
        <v>21</v>
      </c>
      <c r="N39" s="43" t="s">
        <v>38834</v>
      </c>
      <c r="O39" s="43" t="s">
        <v>394</v>
      </c>
      <c r="P39" s="43" t="s">
        <v>32398</v>
      </c>
      <c r="Q39" s="45" t="s">
        <v>38833</v>
      </c>
      <c r="R39" s="43" t="s">
        <v>23</v>
      </c>
      <c r="S39" s="43" t="s">
        <v>29</v>
      </c>
      <c r="T39" s="73" t="s">
        <v>28523</v>
      </c>
      <c r="U39" s="73" t="s">
        <v>28520</v>
      </c>
      <c r="V39" s="73" t="s">
        <v>28521</v>
      </c>
      <c r="W39" s="73" t="s">
        <v>94</v>
      </c>
      <c r="X39" s="73">
        <v>4313</v>
      </c>
      <c r="Y39" s="43"/>
      <c r="Z39" s="43"/>
      <c r="AA39" s="43"/>
      <c r="AB39" s="43"/>
      <c r="AC39" s="43"/>
      <c r="AD39" s="43"/>
      <c r="AE39" s="43"/>
      <c r="AF39" s="43"/>
      <c r="AG39" s="43"/>
      <c r="AH39" s="43"/>
      <c r="AI39" s="43"/>
      <c r="AJ39" s="43"/>
      <c r="AK39" s="43"/>
      <c r="AL39" s="43"/>
      <c r="AM39" s="43"/>
      <c r="AN39" s="43"/>
      <c r="AO39" s="43"/>
      <c r="AP39" s="43"/>
      <c r="AQ39" s="43"/>
      <c r="AR39" s="43"/>
    </row>
    <row r="40" spans="1:44" s="2" customFormat="1" ht="12" customHeight="1" x14ac:dyDescent="0.2">
      <c r="A40" s="43" t="s">
        <v>3186</v>
      </c>
      <c r="B40" s="43" t="s">
        <v>23</v>
      </c>
      <c r="C40" s="43" t="s">
        <v>14</v>
      </c>
      <c r="D40" s="43" t="s">
        <v>24</v>
      </c>
      <c r="E40" s="43"/>
      <c r="F40" s="44">
        <v>43453</v>
      </c>
      <c r="G40" s="43" t="s">
        <v>38812</v>
      </c>
      <c r="H40" s="43" t="s">
        <v>92</v>
      </c>
      <c r="I40" s="43" t="s">
        <v>39</v>
      </c>
      <c r="J40" s="43">
        <v>90071</v>
      </c>
      <c r="K40" s="43" t="s">
        <v>92</v>
      </c>
      <c r="L40" s="43" t="s">
        <v>93</v>
      </c>
      <c r="M40" s="43" t="s">
        <v>29842</v>
      </c>
      <c r="N40" s="43" t="s">
        <v>38811</v>
      </c>
      <c r="O40" s="43" t="s">
        <v>394</v>
      </c>
      <c r="P40" s="43" t="s">
        <v>32398</v>
      </c>
      <c r="Q40" s="45" t="s">
        <v>38810</v>
      </c>
      <c r="R40" s="43" t="s">
        <v>23</v>
      </c>
      <c r="S40" s="43" t="s">
        <v>12</v>
      </c>
      <c r="T40" s="73" t="s">
        <v>31978</v>
      </c>
      <c r="U40" s="43" t="s">
        <v>28520</v>
      </c>
      <c r="Y40" s="43"/>
      <c r="Z40" s="43"/>
      <c r="AA40" s="43"/>
      <c r="AB40" s="43"/>
      <c r="AC40" s="43"/>
      <c r="AD40" s="43"/>
      <c r="AE40" s="43"/>
      <c r="AF40" s="43"/>
      <c r="AG40" s="43"/>
      <c r="AH40" s="43"/>
      <c r="AI40" s="43"/>
      <c r="AJ40" s="43"/>
      <c r="AK40" s="43"/>
      <c r="AL40" s="43"/>
      <c r="AM40" s="43"/>
      <c r="AN40" s="43"/>
      <c r="AO40" s="43"/>
      <c r="AP40" s="43"/>
      <c r="AQ40" s="43"/>
      <c r="AR40" s="43"/>
    </row>
    <row r="41" spans="1:44" s="2" customFormat="1" ht="12" customHeight="1" x14ac:dyDescent="0.2">
      <c r="A41" s="43" t="s">
        <v>38793</v>
      </c>
      <c r="B41" s="43">
        <v>31</v>
      </c>
      <c r="C41" s="43" t="s">
        <v>108</v>
      </c>
      <c r="D41" s="43" t="s">
        <v>79</v>
      </c>
      <c r="E41" s="45" t="s">
        <v>38792</v>
      </c>
      <c r="F41" s="44">
        <v>43452</v>
      </c>
      <c r="G41" s="43" t="s">
        <v>38980</v>
      </c>
      <c r="H41" s="43" t="s">
        <v>6494</v>
      </c>
      <c r="I41" s="43" t="s">
        <v>238</v>
      </c>
      <c r="J41" s="43">
        <v>23860</v>
      </c>
      <c r="K41" s="43" t="s">
        <v>21546</v>
      </c>
      <c r="L41" s="43" t="s">
        <v>6496</v>
      </c>
      <c r="M41" s="43" t="s">
        <v>21</v>
      </c>
      <c r="N41" s="43" t="s">
        <v>38791</v>
      </c>
      <c r="O41" s="43" t="s">
        <v>394</v>
      </c>
      <c r="P41" s="43" t="s">
        <v>32398</v>
      </c>
      <c r="Q41" s="45" t="s">
        <v>38790</v>
      </c>
      <c r="R41" s="43" t="s">
        <v>94</v>
      </c>
      <c r="S41" s="43" t="s">
        <v>22</v>
      </c>
      <c r="T41" s="73" t="s">
        <v>28746</v>
      </c>
      <c r="U41" s="73" t="s">
        <v>28520</v>
      </c>
      <c r="V41" s="73" t="s">
        <v>28522</v>
      </c>
      <c r="W41" s="73" t="s">
        <v>94</v>
      </c>
      <c r="X41" s="73">
        <v>4302</v>
      </c>
      <c r="Y41" s="43"/>
      <c r="Z41" s="43"/>
      <c r="AA41" s="43"/>
      <c r="AB41" s="43"/>
      <c r="AC41" s="43"/>
      <c r="AD41" s="43"/>
      <c r="AE41" s="43"/>
      <c r="AF41" s="43"/>
      <c r="AG41" s="43"/>
      <c r="AH41" s="43"/>
      <c r="AI41" s="43"/>
      <c r="AJ41" s="43"/>
      <c r="AK41" s="43"/>
      <c r="AL41" s="43"/>
      <c r="AM41" s="43"/>
      <c r="AN41" s="43"/>
      <c r="AO41" s="43"/>
      <c r="AP41" s="43"/>
      <c r="AQ41" s="43"/>
      <c r="AR41" s="43"/>
    </row>
    <row r="42" spans="1:44" s="2" customFormat="1" ht="12" customHeight="1" x14ac:dyDescent="0.2">
      <c r="A42" s="43" t="s">
        <v>38809</v>
      </c>
      <c r="B42" s="43">
        <v>24</v>
      </c>
      <c r="C42" s="43" t="s">
        <v>14</v>
      </c>
      <c r="D42" s="43" t="s">
        <v>31</v>
      </c>
      <c r="E42" s="45" t="s">
        <v>38808</v>
      </c>
      <c r="F42" s="44">
        <v>43452</v>
      </c>
      <c r="G42" s="43" t="s">
        <v>38807</v>
      </c>
      <c r="H42" s="43" t="s">
        <v>3958</v>
      </c>
      <c r="I42" s="43" t="s">
        <v>211</v>
      </c>
      <c r="J42" s="43">
        <v>47807</v>
      </c>
      <c r="K42" s="43" t="s">
        <v>3959</v>
      </c>
      <c r="L42" s="43" t="s">
        <v>38806</v>
      </c>
      <c r="M42" s="43" t="s">
        <v>21</v>
      </c>
      <c r="N42" s="43" t="s">
        <v>38805</v>
      </c>
      <c r="O42" s="43" t="s">
        <v>394</v>
      </c>
      <c r="P42" s="43" t="s">
        <v>32398</v>
      </c>
      <c r="Q42" s="45" t="s">
        <v>38804</v>
      </c>
      <c r="R42" s="43" t="s">
        <v>94</v>
      </c>
      <c r="S42" s="43" t="s">
        <v>22</v>
      </c>
      <c r="T42" s="73" t="s">
        <v>28746</v>
      </c>
      <c r="U42" s="73" t="s">
        <v>28520</v>
      </c>
      <c r="V42" s="73" t="s">
        <v>28519</v>
      </c>
      <c r="W42" s="73" t="s">
        <v>94</v>
      </c>
      <c r="X42" s="73">
        <v>4311</v>
      </c>
      <c r="Y42" s="43"/>
      <c r="Z42" s="43"/>
      <c r="AA42" s="43"/>
      <c r="AB42" s="43"/>
      <c r="AC42" s="43"/>
      <c r="AD42" s="43"/>
      <c r="AE42" s="43"/>
      <c r="AF42" s="43"/>
      <c r="AG42" s="43"/>
      <c r="AH42" s="43"/>
      <c r="AI42" s="43"/>
      <c r="AJ42" s="43"/>
      <c r="AK42" s="43"/>
      <c r="AL42" s="43"/>
      <c r="AM42" s="43"/>
      <c r="AN42" s="43"/>
      <c r="AO42" s="43"/>
      <c r="AP42" s="43"/>
      <c r="AQ42" s="43"/>
      <c r="AR42" s="43"/>
    </row>
    <row r="43" spans="1:44" s="2" customFormat="1" ht="12" customHeight="1" x14ac:dyDescent="0.2">
      <c r="A43" s="43" t="s">
        <v>38803</v>
      </c>
      <c r="B43" s="43">
        <v>27</v>
      </c>
      <c r="C43" s="43" t="s">
        <v>14</v>
      </c>
      <c r="D43" s="43" t="s">
        <v>79</v>
      </c>
      <c r="E43" s="43"/>
      <c r="F43" s="44">
        <v>43452</v>
      </c>
      <c r="G43" s="43" t="s">
        <v>38802</v>
      </c>
      <c r="H43" s="43" t="s">
        <v>38801</v>
      </c>
      <c r="I43" s="43" t="s">
        <v>398</v>
      </c>
      <c r="J43" s="43">
        <v>18235</v>
      </c>
      <c r="K43" s="43" t="s">
        <v>9709</v>
      </c>
      <c r="L43" s="43"/>
      <c r="M43" s="43" t="s">
        <v>21</v>
      </c>
      <c r="N43" s="43" t="s">
        <v>38800</v>
      </c>
      <c r="O43" s="43" t="s">
        <v>394</v>
      </c>
      <c r="P43" s="43" t="s">
        <v>32398</v>
      </c>
      <c r="Q43" s="45" t="s">
        <v>38799</v>
      </c>
      <c r="R43" s="43" t="s">
        <v>94</v>
      </c>
      <c r="S43" s="43" t="s">
        <v>29</v>
      </c>
      <c r="T43" s="73" t="s">
        <v>28523</v>
      </c>
      <c r="U43" s="73" t="s">
        <v>28520</v>
      </c>
      <c r="V43" s="73" t="s">
        <v>28519</v>
      </c>
      <c r="W43" s="73" t="s">
        <v>94</v>
      </c>
      <c r="X43" s="73">
        <v>4312</v>
      </c>
      <c r="Y43" s="43"/>
      <c r="Z43" s="43"/>
      <c r="AA43" s="43"/>
      <c r="AB43" s="43"/>
      <c r="AC43" s="43"/>
      <c r="AD43" s="43"/>
      <c r="AE43" s="43"/>
      <c r="AF43" s="43"/>
      <c r="AG43" s="43"/>
      <c r="AH43" s="43"/>
      <c r="AI43" s="43"/>
      <c r="AJ43" s="43"/>
      <c r="AK43" s="43"/>
      <c r="AL43" s="43"/>
      <c r="AM43" s="43"/>
      <c r="AN43" s="43"/>
      <c r="AO43" s="43"/>
      <c r="AP43" s="43"/>
      <c r="AQ43" s="43"/>
      <c r="AR43" s="43"/>
    </row>
    <row r="44" spans="1:44" s="2" customFormat="1" ht="12" customHeight="1" x14ac:dyDescent="0.2">
      <c r="A44" s="43" t="s">
        <v>38798</v>
      </c>
      <c r="B44" s="43">
        <v>27</v>
      </c>
      <c r="C44" s="43" t="s">
        <v>14</v>
      </c>
      <c r="D44" s="43" t="s">
        <v>31</v>
      </c>
      <c r="E44" s="45" t="s">
        <v>38797</v>
      </c>
      <c r="F44" s="44">
        <v>43452</v>
      </c>
      <c r="G44" s="43" t="s">
        <v>38796</v>
      </c>
      <c r="H44" s="43" t="s">
        <v>885</v>
      </c>
      <c r="I44" s="43" t="s">
        <v>398</v>
      </c>
      <c r="J44" s="43">
        <v>17078</v>
      </c>
      <c r="K44" s="43" t="s">
        <v>886</v>
      </c>
      <c r="L44" s="43" t="s">
        <v>498</v>
      </c>
      <c r="M44" s="43" t="s">
        <v>21</v>
      </c>
      <c r="N44" s="43" t="s">
        <v>38795</v>
      </c>
      <c r="O44" s="43" t="s">
        <v>394</v>
      </c>
      <c r="P44" s="43" t="s">
        <v>32398</v>
      </c>
      <c r="Q44" s="45" t="s">
        <v>38794</v>
      </c>
      <c r="R44" s="43" t="s">
        <v>94</v>
      </c>
      <c r="S44" s="43" t="s">
        <v>22</v>
      </c>
      <c r="T44" s="73" t="s">
        <v>28739</v>
      </c>
      <c r="U44" s="73"/>
      <c r="V44" s="73"/>
      <c r="W44" s="73"/>
      <c r="X44" s="73"/>
      <c r="Y44" s="43"/>
      <c r="Z44" s="43"/>
      <c r="AA44" s="43"/>
      <c r="AB44" s="43"/>
      <c r="AC44" s="43"/>
      <c r="AD44" s="43"/>
      <c r="AE44" s="43"/>
      <c r="AF44" s="43"/>
      <c r="AG44" s="43"/>
      <c r="AH44" s="43"/>
      <c r="AI44" s="43"/>
      <c r="AJ44" s="43"/>
      <c r="AK44" s="43"/>
      <c r="AL44" s="43"/>
      <c r="AM44" s="43"/>
      <c r="AN44" s="43"/>
      <c r="AO44" s="43"/>
      <c r="AP44" s="43"/>
      <c r="AQ44" s="43"/>
      <c r="AR44" s="43"/>
    </row>
    <row r="45" spans="1:44" s="2" customFormat="1" ht="12" customHeight="1" x14ac:dyDescent="0.2">
      <c r="A45" s="43" t="s">
        <v>38789</v>
      </c>
      <c r="B45" s="43">
        <v>34</v>
      </c>
      <c r="C45" s="43" t="s">
        <v>14</v>
      </c>
      <c r="D45" s="43" t="s">
        <v>42</v>
      </c>
      <c r="E45" s="43"/>
      <c r="F45" s="44">
        <v>43451</v>
      </c>
      <c r="G45" s="43" t="s">
        <v>38788</v>
      </c>
      <c r="H45" s="43" t="s">
        <v>616</v>
      </c>
      <c r="I45" s="43" t="s">
        <v>117</v>
      </c>
      <c r="J45" s="43">
        <v>85019</v>
      </c>
      <c r="K45" s="43" t="s">
        <v>617</v>
      </c>
      <c r="L45" s="43" t="s">
        <v>618</v>
      </c>
      <c r="M45" s="43" t="s">
        <v>21</v>
      </c>
      <c r="N45" s="43" t="s">
        <v>38787</v>
      </c>
      <c r="O45" s="43" t="s">
        <v>394</v>
      </c>
      <c r="P45" s="43" t="s">
        <v>32398</v>
      </c>
      <c r="Q45" s="45" t="s">
        <v>38786</v>
      </c>
      <c r="R45" s="43" t="s">
        <v>94</v>
      </c>
      <c r="S45" s="43" t="s">
        <v>22</v>
      </c>
      <c r="T45" s="73" t="s">
        <v>28746</v>
      </c>
      <c r="U45" s="73" t="s">
        <v>28520</v>
      </c>
      <c r="V45" s="73" t="s">
        <v>28521</v>
      </c>
      <c r="W45" s="73" t="s">
        <v>94</v>
      </c>
      <c r="X45" s="73">
        <v>4301</v>
      </c>
      <c r="Y45" s="43"/>
      <c r="Z45" s="43"/>
      <c r="AA45" s="43"/>
      <c r="AB45" s="43"/>
      <c r="AC45" s="43"/>
      <c r="AD45" s="43"/>
      <c r="AE45" s="43"/>
      <c r="AF45" s="43"/>
      <c r="AG45" s="43"/>
      <c r="AH45" s="43"/>
      <c r="AI45" s="43"/>
      <c r="AJ45" s="43"/>
      <c r="AK45" s="43"/>
      <c r="AL45" s="43"/>
      <c r="AM45" s="43"/>
      <c r="AN45" s="43"/>
      <c r="AO45" s="43"/>
      <c r="AP45" s="43"/>
      <c r="AQ45" s="43"/>
      <c r="AR45" s="43"/>
    </row>
    <row r="46" spans="1:44" s="2" customFormat="1" ht="12" customHeight="1" x14ac:dyDescent="0.2">
      <c r="A46" s="43" t="s">
        <v>38785</v>
      </c>
      <c r="B46" s="43">
        <v>42</v>
      </c>
      <c r="C46" s="43" t="s">
        <v>14</v>
      </c>
      <c r="D46" s="43" t="s">
        <v>31</v>
      </c>
      <c r="E46" s="43"/>
      <c r="F46" s="44">
        <v>43451</v>
      </c>
      <c r="G46" s="43" t="s">
        <v>38752</v>
      </c>
      <c r="H46" s="43" t="s">
        <v>1612</v>
      </c>
      <c r="I46" s="43" t="s">
        <v>39</v>
      </c>
      <c r="J46" s="43">
        <v>95833</v>
      </c>
      <c r="K46" s="43" t="s">
        <v>1612</v>
      </c>
      <c r="L46" s="43" t="s">
        <v>11126</v>
      </c>
      <c r="M46" s="43" t="s">
        <v>21</v>
      </c>
      <c r="N46" s="43" t="s">
        <v>38753</v>
      </c>
      <c r="O46" s="43" t="s">
        <v>394</v>
      </c>
      <c r="P46" s="43" t="s">
        <v>32398</v>
      </c>
      <c r="Q46" s="45" t="s">
        <v>38754</v>
      </c>
      <c r="R46" s="43" t="s">
        <v>94</v>
      </c>
      <c r="S46" s="43" t="s">
        <v>22</v>
      </c>
      <c r="T46" s="73" t="s">
        <v>28746</v>
      </c>
      <c r="U46" s="73" t="s">
        <v>28518</v>
      </c>
      <c r="V46" s="73" t="s">
        <v>28521</v>
      </c>
      <c r="W46" s="73" t="s">
        <v>94</v>
      </c>
      <c r="X46" s="73">
        <v>4303</v>
      </c>
      <c r="Y46" s="43"/>
      <c r="Z46" s="43"/>
      <c r="AA46" s="43"/>
      <c r="AB46" s="43"/>
      <c r="AC46" s="43"/>
      <c r="AD46" s="43"/>
      <c r="AE46" s="43"/>
      <c r="AF46" s="43"/>
      <c r="AG46" s="43"/>
      <c r="AH46" s="43"/>
      <c r="AI46" s="43"/>
      <c r="AJ46" s="43"/>
      <c r="AK46" s="43"/>
      <c r="AL46" s="43"/>
      <c r="AM46" s="43"/>
      <c r="AN46" s="43"/>
      <c r="AO46" s="43"/>
      <c r="AP46" s="43"/>
      <c r="AQ46" s="43"/>
      <c r="AR46" s="43"/>
    </row>
    <row r="47" spans="1:44" s="2" customFormat="1" ht="12" customHeight="1" x14ac:dyDescent="0.2">
      <c r="A47" s="43" t="s">
        <v>38784</v>
      </c>
      <c r="B47" s="43">
        <v>32</v>
      </c>
      <c r="C47" s="43" t="s">
        <v>14</v>
      </c>
      <c r="D47" s="43" t="s">
        <v>79</v>
      </c>
      <c r="E47" s="43"/>
      <c r="F47" s="44">
        <v>43451</v>
      </c>
      <c r="G47" s="43" t="s">
        <v>38783</v>
      </c>
      <c r="H47" s="43" t="s">
        <v>3732</v>
      </c>
      <c r="I47" s="43" t="s">
        <v>203</v>
      </c>
      <c r="J47" s="43">
        <v>80012</v>
      </c>
      <c r="K47" s="43" t="s">
        <v>3734</v>
      </c>
      <c r="L47" s="43" t="s">
        <v>3735</v>
      </c>
      <c r="M47" s="43" t="s">
        <v>385</v>
      </c>
      <c r="N47" s="43" t="s">
        <v>38782</v>
      </c>
      <c r="O47" s="43" t="s">
        <v>394</v>
      </c>
      <c r="P47" s="43" t="s">
        <v>32398</v>
      </c>
      <c r="Q47" s="45" t="s">
        <v>38781</v>
      </c>
      <c r="R47" s="43" t="s">
        <v>94</v>
      </c>
      <c r="S47" s="43" t="s">
        <v>29</v>
      </c>
      <c r="U47" s="73" t="s">
        <v>28520</v>
      </c>
      <c r="Y47" s="43"/>
      <c r="Z47" s="43"/>
      <c r="AA47" s="43"/>
      <c r="AB47" s="43"/>
      <c r="AC47" s="43"/>
      <c r="AD47" s="43"/>
      <c r="AE47" s="43"/>
      <c r="AF47" s="43"/>
      <c r="AG47" s="43"/>
      <c r="AH47" s="43"/>
      <c r="AI47" s="43"/>
      <c r="AJ47" s="43"/>
      <c r="AK47" s="43"/>
      <c r="AL47" s="43"/>
      <c r="AM47" s="43"/>
      <c r="AN47" s="43"/>
      <c r="AO47" s="43"/>
      <c r="AP47" s="43"/>
      <c r="AQ47" s="43"/>
      <c r="AR47" s="43"/>
    </row>
    <row r="48" spans="1:44" s="2" customFormat="1" ht="12" customHeight="1" x14ac:dyDescent="0.2">
      <c r="A48" s="43" t="s">
        <v>38780</v>
      </c>
      <c r="B48" s="43">
        <v>47</v>
      </c>
      <c r="C48" s="43" t="s">
        <v>108</v>
      </c>
      <c r="D48" s="43" t="s">
        <v>79</v>
      </c>
      <c r="E48" s="43"/>
      <c r="F48" s="44">
        <v>43450</v>
      </c>
      <c r="G48" s="43" t="s">
        <v>38986</v>
      </c>
      <c r="H48" s="43" t="s">
        <v>10498</v>
      </c>
      <c r="I48" s="43" t="s">
        <v>26</v>
      </c>
      <c r="J48" s="43">
        <v>29532</v>
      </c>
      <c r="K48" s="43" t="s">
        <v>10498</v>
      </c>
      <c r="L48" s="43" t="s">
        <v>10499</v>
      </c>
      <c r="M48" s="43" t="s">
        <v>21</v>
      </c>
      <c r="N48" s="43" t="s">
        <v>38755</v>
      </c>
      <c r="O48" s="43" t="s">
        <v>394</v>
      </c>
      <c r="P48" s="43" t="s">
        <v>32398</v>
      </c>
      <c r="Q48" s="45" t="s">
        <v>38756</v>
      </c>
      <c r="R48" s="43" t="s">
        <v>542</v>
      </c>
      <c r="S48" s="43" t="s">
        <v>22</v>
      </c>
      <c r="T48" s="73" t="s">
        <v>28739</v>
      </c>
      <c r="U48" s="73" t="s">
        <v>28518</v>
      </c>
      <c r="V48" s="73" t="s">
        <v>28521</v>
      </c>
      <c r="W48" s="73" t="s">
        <v>94</v>
      </c>
      <c r="X48" s="73">
        <v>4321</v>
      </c>
      <c r="Y48" s="43"/>
      <c r="Z48" s="43"/>
      <c r="AA48" s="43"/>
      <c r="AB48" s="43"/>
      <c r="AC48" s="43"/>
      <c r="AD48" s="43"/>
      <c r="AE48" s="43"/>
      <c r="AF48" s="43"/>
      <c r="AG48" s="43"/>
      <c r="AH48" s="43"/>
      <c r="AI48" s="43"/>
      <c r="AJ48" s="43"/>
      <c r="AK48" s="43"/>
      <c r="AL48" s="43"/>
      <c r="AM48" s="43"/>
      <c r="AN48" s="43"/>
      <c r="AO48" s="43"/>
      <c r="AP48" s="43"/>
      <c r="AQ48" s="43"/>
      <c r="AR48" s="43"/>
    </row>
    <row r="49" spans="1:44" s="2" customFormat="1" ht="12" customHeight="1" x14ac:dyDescent="0.2">
      <c r="A49" s="43" t="s">
        <v>38738</v>
      </c>
      <c r="B49" s="43">
        <v>46</v>
      </c>
      <c r="C49" s="43" t="s">
        <v>14</v>
      </c>
      <c r="D49" s="43" t="s">
        <v>24</v>
      </c>
      <c r="E49" s="43"/>
      <c r="F49" s="44">
        <v>43450</v>
      </c>
      <c r="G49" s="43" t="s">
        <v>38987</v>
      </c>
      <c r="H49" s="43" t="s">
        <v>424</v>
      </c>
      <c r="I49" s="43" t="s">
        <v>357</v>
      </c>
      <c r="J49" s="43">
        <v>66102</v>
      </c>
      <c r="K49" s="43" t="s">
        <v>585</v>
      </c>
      <c r="L49" s="43" t="s">
        <v>2080</v>
      </c>
      <c r="M49" s="43" t="s">
        <v>21</v>
      </c>
      <c r="N49" s="43" t="s">
        <v>38739</v>
      </c>
      <c r="O49" s="43" t="s">
        <v>394</v>
      </c>
      <c r="P49" s="43" t="s">
        <v>32398</v>
      </c>
      <c r="Q49" s="45" t="s">
        <v>38740</v>
      </c>
      <c r="R49" s="43" t="s">
        <v>94</v>
      </c>
      <c r="S49" s="43" t="s">
        <v>22</v>
      </c>
      <c r="T49" s="73" t="s">
        <v>28746</v>
      </c>
      <c r="U49" s="73" t="s">
        <v>28520</v>
      </c>
      <c r="V49" s="73" t="s">
        <v>28521</v>
      </c>
      <c r="W49" s="73" t="s">
        <v>94</v>
      </c>
      <c r="X49" s="73">
        <v>4316</v>
      </c>
      <c r="Y49" s="43"/>
      <c r="Z49" s="43"/>
      <c r="AA49" s="43"/>
      <c r="AB49" s="43"/>
      <c r="AC49" s="43"/>
      <c r="AD49" s="43"/>
      <c r="AE49" s="43"/>
      <c r="AF49" s="43"/>
      <c r="AG49" s="43"/>
      <c r="AH49" s="43"/>
      <c r="AI49" s="43"/>
      <c r="AJ49" s="43"/>
      <c r="AK49" s="43"/>
      <c r="AL49" s="43"/>
      <c r="AM49" s="43"/>
      <c r="AN49" s="43"/>
      <c r="AO49" s="43"/>
      <c r="AP49" s="43"/>
      <c r="AQ49" s="43"/>
      <c r="AR49" s="43"/>
    </row>
    <row r="50" spans="1:44" s="2" customFormat="1" ht="12" customHeight="1" x14ac:dyDescent="0.2">
      <c r="A50" s="43" t="s">
        <v>38734</v>
      </c>
      <c r="B50" s="43">
        <v>50</v>
      </c>
      <c r="C50" s="43" t="s">
        <v>14</v>
      </c>
      <c r="D50" s="43" t="s">
        <v>31</v>
      </c>
      <c r="E50" s="43"/>
      <c r="F50" s="44">
        <v>43450</v>
      </c>
      <c r="G50" s="43" t="s">
        <v>38735</v>
      </c>
      <c r="H50" s="43" t="s">
        <v>1403</v>
      </c>
      <c r="I50" s="43" t="s">
        <v>117</v>
      </c>
      <c r="J50" s="43">
        <v>85207</v>
      </c>
      <c r="K50" s="43" t="s">
        <v>617</v>
      </c>
      <c r="L50" s="43" t="s">
        <v>1858</v>
      </c>
      <c r="M50" s="43" t="s">
        <v>21</v>
      </c>
      <c r="N50" s="43" t="s">
        <v>38736</v>
      </c>
      <c r="O50" s="43" t="s">
        <v>394</v>
      </c>
      <c r="P50" s="43" t="s">
        <v>32398</v>
      </c>
      <c r="Q50" s="45" t="s">
        <v>38737</v>
      </c>
      <c r="R50" s="43" t="s">
        <v>542</v>
      </c>
      <c r="S50" s="43" t="s">
        <v>22</v>
      </c>
      <c r="T50" s="73" t="s">
        <v>28746</v>
      </c>
      <c r="U50" s="73" t="s">
        <v>28520</v>
      </c>
      <c r="V50" s="73" t="s">
        <v>28521</v>
      </c>
      <c r="W50" s="73" t="s">
        <v>94</v>
      </c>
      <c r="X50" s="73">
        <v>4304</v>
      </c>
      <c r="Y50" s="43"/>
      <c r="Z50" s="43"/>
      <c r="AA50" s="43"/>
      <c r="AB50" s="43"/>
      <c r="AC50" s="43"/>
      <c r="AD50" s="43"/>
      <c r="AE50" s="43"/>
      <c r="AF50" s="43"/>
      <c r="AG50" s="43"/>
      <c r="AH50" s="43"/>
      <c r="AI50" s="43"/>
      <c r="AJ50" s="43"/>
      <c r="AK50" s="43"/>
      <c r="AL50" s="43"/>
      <c r="AM50" s="43"/>
      <c r="AN50" s="43"/>
      <c r="AO50" s="43"/>
      <c r="AP50" s="43"/>
      <c r="AQ50" s="43"/>
      <c r="AR50" s="43"/>
    </row>
    <row r="51" spans="1:44" s="2" customFormat="1" ht="12" customHeight="1" x14ac:dyDescent="0.2">
      <c r="A51" s="43" t="s">
        <v>38747</v>
      </c>
      <c r="B51" s="43">
        <v>35</v>
      </c>
      <c r="C51" s="43" t="s">
        <v>14</v>
      </c>
      <c r="D51" s="43" t="s">
        <v>31</v>
      </c>
      <c r="E51" s="45" t="s">
        <v>38748</v>
      </c>
      <c r="F51" s="44">
        <v>43450</v>
      </c>
      <c r="G51" s="43" t="s">
        <v>38749</v>
      </c>
      <c r="H51" s="43" t="s">
        <v>1077</v>
      </c>
      <c r="I51" s="43" t="s">
        <v>389</v>
      </c>
      <c r="J51" s="43">
        <v>73127</v>
      </c>
      <c r="K51" s="43" t="s">
        <v>1078</v>
      </c>
      <c r="L51" s="43" t="s">
        <v>1079</v>
      </c>
      <c r="M51" s="43" t="s">
        <v>21</v>
      </c>
      <c r="N51" s="43" t="s">
        <v>38750</v>
      </c>
      <c r="O51" s="43" t="s">
        <v>394</v>
      </c>
      <c r="P51" s="43" t="s">
        <v>32398</v>
      </c>
      <c r="Q51" s="45" t="s">
        <v>38751</v>
      </c>
      <c r="R51" s="43" t="s">
        <v>542</v>
      </c>
      <c r="S51" s="43" t="s">
        <v>22</v>
      </c>
      <c r="T51" s="73" t="s">
        <v>28739</v>
      </c>
      <c r="U51" s="73" t="s">
        <v>28518</v>
      </c>
      <c r="V51" s="73" t="s">
        <v>28521</v>
      </c>
      <c r="W51" s="73" t="s">
        <v>94</v>
      </c>
      <c r="X51" s="73">
        <v>4307</v>
      </c>
      <c r="Y51" s="43"/>
      <c r="Z51" s="43"/>
      <c r="AA51" s="43"/>
      <c r="AB51" s="43"/>
      <c r="AC51" s="43"/>
      <c r="AD51" s="43"/>
      <c r="AE51" s="43"/>
      <c r="AF51" s="43"/>
      <c r="AG51" s="43"/>
      <c r="AH51" s="43"/>
      <c r="AI51" s="43"/>
      <c r="AJ51" s="43"/>
      <c r="AK51" s="43"/>
      <c r="AL51" s="43"/>
      <c r="AM51" s="43"/>
      <c r="AN51" s="43"/>
      <c r="AO51" s="43"/>
      <c r="AP51" s="43"/>
      <c r="AQ51" s="43"/>
      <c r="AR51" s="43"/>
    </row>
    <row r="52" spans="1:44" s="2" customFormat="1" ht="12" customHeight="1" x14ac:dyDescent="0.2">
      <c r="A52" s="43" t="s">
        <v>38741</v>
      </c>
      <c r="B52" s="43">
        <v>60</v>
      </c>
      <c r="C52" s="43" t="s">
        <v>14</v>
      </c>
      <c r="D52" s="43" t="s">
        <v>31</v>
      </c>
      <c r="E52" s="45" t="s">
        <v>38742</v>
      </c>
      <c r="F52" s="44">
        <v>43450</v>
      </c>
      <c r="G52" s="43" t="s">
        <v>38743</v>
      </c>
      <c r="H52" s="43" t="s">
        <v>38744</v>
      </c>
      <c r="I52" s="43" t="s">
        <v>63</v>
      </c>
      <c r="J52" s="43">
        <v>44606</v>
      </c>
      <c r="K52" s="43" t="s">
        <v>1107</v>
      </c>
      <c r="L52" s="43" t="s">
        <v>31859</v>
      </c>
      <c r="M52" s="43" t="s">
        <v>21</v>
      </c>
      <c r="N52" s="43" t="s">
        <v>38745</v>
      </c>
      <c r="O52" s="43" t="s">
        <v>394</v>
      </c>
      <c r="P52" s="43" t="s">
        <v>32398</v>
      </c>
      <c r="Q52" s="45" t="s">
        <v>38746</v>
      </c>
      <c r="R52" s="43" t="s">
        <v>542</v>
      </c>
      <c r="S52" s="43" t="s">
        <v>22</v>
      </c>
      <c r="T52" s="73" t="s">
        <v>28746</v>
      </c>
      <c r="U52" s="73" t="s">
        <v>28518</v>
      </c>
      <c r="V52" s="73"/>
      <c r="W52" s="73" t="s">
        <v>542</v>
      </c>
      <c r="X52" s="73">
        <v>4305</v>
      </c>
      <c r="Y52" s="43"/>
      <c r="Z52" s="43"/>
      <c r="AA52" s="43"/>
      <c r="AB52" s="43"/>
      <c r="AC52" s="43"/>
      <c r="AD52" s="43"/>
      <c r="AE52" s="43"/>
      <c r="AF52" s="43"/>
      <c r="AG52" s="43"/>
      <c r="AH52" s="43"/>
      <c r="AI52" s="43"/>
      <c r="AJ52" s="43"/>
      <c r="AK52" s="43"/>
      <c r="AL52" s="43"/>
      <c r="AM52" s="43"/>
      <c r="AN52" s="43"/>
      <c r="AO52" s="43"/>
      <c r="AP52" s="43"/>
      <c r="AQ52" s="43"/>
      <c r="AR52" s="43"/>
    </row>
    <row r="53" spans="1:44" s="2" customFormat="1" ht="12" customHeight="1" x14ac:dyDescent="0.2">
      <c r="A53" s="43" t="s">
        <v>38725</v>
      </c>
      <c r="B53" s="43">
        <v>35</v>
      </c>
      <c r="C53" s="43" t="s">
        <v>14</v>
      </c>
      <c r="D53" s="43" t="s">
        <v>42</v>
      </c>
      <c r="E53" s="45" t="s">
        <v>38726</v>
      </c>
      <c r="F53" s="44">
        <v>43449</v>
      </c>
      <c r="G53" s="43" t="s">
        <v>38727</v>
      </c>
      <c r="H53" s="43" t="s">
        <v>2558</v>
      </c>
      <c r="I53" s="43" t="s">
        <v>39</v>
      </c>
      <c r="J53" s="43">
        <v>93230</v>
      </c>
      <c r="K53" s="43" t="s">
        <v>1681</v>
      </c>
      <c r="L53" s="43" t="s">
        <v>2560</v>
      </c>
      <c r="M53" s="43" t="s">
        <v>21</v>
      </c>
      <c r="N53" s="43" t="s">
        <v>38728</v>
      </c>
      <c r="O53" s="43" t="s">
        <v>394</v>
      </c>
      <c r="P53" s="43" t="s">
        <v>32398</v>
      </c>
      <c r="Q53" s="45" t="s">
        <v>38729</v>
      </c>
      <c r="R53" s="43" t="s">
        <v>94</v>
      </c>
      <c r="S53" s="43" t="s">
        <v>22</v>
      </c>
      <c r="T53" s="73" t="s">
        <v>28739</v>
      </c>
      <c r="U53" s="73" t="s">
        <v>28520</v>
      </c>
      <c r="V53" s="73" t="s">
        <v>28521</v>
      </c>
      <c r="W53" s="73" t="s">
        <v>94</v>
      </c>
      <c r="X53" s="73">
        <v>4308</v>
      </c>
      <c r="Y53" s="43"/>
      <c r="Z53" s="43"/>
      <c r="AA53" s="43"/>
      <c r="AB53" s="43"/>
      <c r="AC53" s="43"/>
      <c r="AD53" s="43"/>
      <c r="AE53" s="43"/>
      <c r="AF53" s="43"/>
      <c r="AG53" s="43"/>
      <c r="AH53" s="43"/>
      <c r="AI53" s="43"/>
      <c r="AJ53" s="43"/>
      <c r="AK53" s="43"/>
      <c r="AL53" s="43"/>
      <c r="AM53" s="43"/>
      <c r="AN53" s="43"/>
      <c r="AO53" s="43"/>
      <c r="AP53" s="43"/>
      <c r="AQ53" s="43"/>
      <c r="AR53" s="43"/>
    </row>
    <row r="54" spans="1:44" s="2" customFormat="1" ht="12" customHeight="1" x14ac:dyDescent="0.2">
      <c r="A54" s="43" t="s">
        <v>38730</v>
      </c>
      <c r="B54" s="43">
        <v>57</v>
      </c>
      <c r="C54" s="43" t="s">
        <v>14</v>
      </c>
      <c r="D54" s="43" t="s">
        <v>24</v>
      </c>
      <c r="E54" s="43"/>
      <c r="F54" s="44">
        <v>43449</v>
      </c>
      <c r="G54" s="43" t="s">
        <v>38731</v>
      </c>
      <c r="H54" s="43" t="s">
        <v>15202</v>
      </c>
      <c r="I54" s="43" t="s">
        <v>417</v>
      </c>
      <c r="J54" s="43">
        <v>11967</v>
      </c>
      <c r="K54" s="43" t="s">
        <v>1668</v>
      </c>
      <c r="L54" s="43" t="s">
        <v>3281</v>
      </c>
      <c r="M54" s="43" t="s">
        <v>21</v>
      </c>
      <c r="N54" s="43" t="s">
        <v>38732</v>
      </c>
      <c r="O54" s="43" t="s">
        <v>394</v>
      </c>
      <c r="P54" s="43" t="s">
        <v>32398</v>
      </c>
      <c r="Q54" s="45" t="s">
        <v>38733</v>
      </c>
      <c r="R54" s="43" t="s">
        <v>542</v>
      </c>
      <c r="S54" s="43" t="s">
        <v>22</v>
      </c>
      <c r="T54" s="73" t="s">
        <v>28739</v>
      </c>
      <c r="U54" s="73" t="s">
        <v>28518</v>
      </c>
      <c r="V54" s="73" t="s">
        <v>28521</v>
      </c>
      <c r="W54" s="73" t="s">
        <v>94</v>
      </c>
      <c r="X54" s="73">
        <v>4306</v>
      </c>
      <c r="Y54" s="43"/>
      <c r="Z54" s="43"/>
      <c r="AA54" s="43"/>
      <c r="AB54" s="43"/>
      <c r="AC54" s="43"/>
      <c r="AD54" s="43"/>
      <c r="AE54" s="43"/>
      <c r="AF54" s="43"/>
      <c r="AG54" s="43"/>
      <c r="AH54" s="43"/>
      <c r="AI54" s="43"/>
      <c r="AJ54" s="43"/>
      <c r="AK54" s="43"/>
      <c r="AL54" s="43"/>
      <c r="AM54" s="43"/>
      <c r="AN54" s="43"/>
      <c r="AO54" s="43"/>
      <c r="AP54" s="43"/>
      <c r="AQ54" s="43"/>
      <c r="AR54" s="43"/>
    </row>
    <row r="55" spans="1:44" s="2" customFormat="1" ht="12" customHeight="1" x14ac:dyDescent="0.2">
      <c r="A55" s="43" t="s">
        <v>38719</v>
      </c>
      <c r="B55" s="43">
        <v>54</v>
      </c>
      <c r="C55" s="43" t="s">
        <v>14</v>
      </c>
      <c r="D55" s="43" t="s">
        <v>24</v>
      </c>
      <c r="E55" s="43"/>
      <c r="F55" s="44">
        <v>43448</v>
      </c>
      <c r="G55" s="43" t="s">
        <v>38988</v>
      </c>
      <c r="H55" s="43" t="s">
        <v>513</v>
      </c>
      <c r="I55" s="43" t="s">
        <v>75</v>
      </c>
      <c r="J55" s="43">
        <v>7104</v>
      </c>
      <c r="K55" s="43" t="s">
        <v>515</v>
      </c>
      <c r="L55" s="43" t="s">
        <v>516</v>
      </c>
      <c r="M55" s="43" t="s">
        <v>21</v>
      </c>
      <c r="N55" s="43" t="s">
        <v>38720</v>
      </c>
      <c r="O55" s="43" t="s">
        <v>394</v>
      </c>
      <c r="P55" s="43" t="s">
        <v>32398</v>
      </c>
      <c r="Q55" s="45" t="s">
        <v>38721</v>
      </c>
      <c r="R55" s="43" t="s">
        <v>94</v>
      </c>
      <c r="S55" s="43" t="s">
        <v>22</v>
      </c>
      <c r="T55" s="73" t="s">
        <v>28746</v>
      </c>
      <c r="U55" s="73" t="s">
        <v>28520</v>
      </c>
      <c r="V55" s="73"/>
      <c r="W55" s="73"/>
      <c r="X55" s="73"/>
      <c r="Y55" s="43"/>
      <c r="Z55" s="43"/>
      <c r="AA55" s="43"/>
      <c r="AB55" s="43"/>
      <c r="AC55" s="43"/>
      <c r="AD55" s="43"/>
      <c r="AE55" s="43"/>
      <c r="AF55" s="43"/>
      <c r="AG55" s="43"/>
      <c r="AH55" s="43"/>
      <c r="AI55" s="43"/>
      <c r="AJ55" s="43"/>
      <c r="AK55" s="43"/>
      <c r="AL55" s="43"/>
      <c r="AM55" s="43"/>
      <c r="AN55" s="43"/>
      <c r="AO55" s="43"/>
      <c r="AP55" s="43"/>
      <c r="AQ55" s="43"/>
      <c r="AR55" s="43"/>
    </row>
    <row r="56" spans="1:44" s="2" customFormat="1" ht="12" customHeight="1" x14ac:dyDescent="0.2">
      <c r="A56" s="43" t="s">
        <v>38722</v>
      </c>
      <c r="B56" s="43">
        <v>66</v>
      </c>
      <c r="C56" s="43" t="s">
        <v>14</v>
      </c>
      <c r="D56" s="43" t="s">
        <v>24</v>
      </c>
      <c r="E56" s="43"/>
      <c r="F56" s="44">
        <v>43448</v>
      </c>
      <c r="G56" s="43" t="s">
        <v>38989</v>
      </c>
      <c r="H56" s="43" t="s">
        <v>6136</v>
      </c>
      <c r="I56" s="43" t="s">
        <v>297</v>
      </c>
      <c r="J56" s="43">
        <v>98908</v>
      </c>
      <c r="K56" s="43" t="s">
        <v>6136</v>
      </c>
      <c r="L56" s="43" t="s">
        <v>10292</v>
      </c>
      <c r="M56" s="43" t="s">
        <v>21</v>
      </c>
      <c r="N56" s="43" t="s">
        <v>38723</v>
      </c>
      <c r="O56" s="43" t="s">
        <v>394</v>
      </c>
      <c r="P56" s="43" t="s">
        <v>32398</v>
      </c>
      <c r="Q56" s="45" t="s">
        <v>38724</v>
      </c>
      <c r="R56" s="43" t="s">
        <v>23</v>
      </c>
      <c r="S56" s="43" t="s">
        <v>373</v>
      </c>
      <c r="T56" s="73" t="s">
        <v>28836</v>
      </c>
      <c r="Y56" s="43"/>
      <c r="Z56" s="43"/>
      <c r="AA56" s="43"/>
      <c r="AB56" s="43"/>
      <c r="AC56" s="43"/>
      <c r="AD56" s="43"/>
      <c r="AE56" s="43"/>
      <c r="AF56" s="43"/>
      <c r="AG56" s="43"/>
      <c r="AH56" s="43"/>
      <c r="AI56" s="43"/>
      <c r="AJ56" s="43"/>
      <c r="AK56" s="43"/>
      <c r="AL56" s="43"/>
      <c r="AM56" s="43"/>
      <c r="AN56" s="43"/>
      <c r="AO56" s="43"/>
      <c r="AP56" s="43"/>
      <c r="AQ56" s="43"/>
      <c r="AR56" s="43"/>
    </row>
    <row r="57" spans="1:44" s="2" customFormat="1" ht="12" customHeight="1" x14ac:dyDescent="0.2">
      <c r="A57" s="43" t="s">
        <v>38714</v>
      </c>
      <c r="B57" s="43">
        <v>42</v>
      </c>
      <c r="C57" s="43" t="s">
        <v>14</v>
      </c>
      <c r="D57" s="43" t="s">
        <v>79</v>
      </c>
      <c r="E57" s="45" t="s">
        <v>38715</v>
      </c>
      <c r="F57" s="44">
        <v>43447</v>
      </c>
      <c r="G57" s="43" t="s">
        <v>38716</v>
      </c>
      <c r="H57" s="43" t="s">
        <v>1168</v>
      </c>
      <c r="I57" s="43" t="s">
        <v>313</v>
      </c>
      <c r="J57" s="43">
        <v>38128</v>
      </c>
      <c r="K57" s="43" t="s">
        <v>1169</v>
      </c>
      <c r="L57" s="43" t="s">
        <v>1170</v>
      </c>
      <c r="M57" s="43" t="s">
        <v>21</v>
      </c>
      <c r="N57" s="43" t="s">
        <v>38717</v>
      </c>
      <c r="O57" s="43" t="s">
        <v>394</v>
      </c>
      <c r="P57" s="43" t="s">
        <v>32398</v>
      </c>
      <c r="Q57" s="45" t="s">
        <v>38718</v>
      </c>
      <c r="R57" s="43" t="s">
        <v>23</v>
      </c>
      <c r="S57" s="43" t="s">
        <v>12</v>
      </c>
      <c r="T57" s="73" t="s">
        <v>31675</v>
      </c>
      <c r="U57" s="73" t="s">
        <v>28520</v>
      </c>
      <c r="V57" s="73"/>
      <c r="W57" s="73"/>
      <c r="X57" s="73"/>
      <c r="Y57" s="43"/>
      <c r="Z57" s="43"/>
      <c r="AA57" s="43"/>
      <c r="AB57" s="43"/>
      <c r="AC57" s="43"/>
      <c r="AD57" s="43"/>
      <c r="AE57" s="43"/>
      <c r="AF57" s="43"/>
      <c r="AG57" s="43"/>
      <c r="AH57" s="43"/>
      <c r="AI57" s="43"/>
      <c r="AJ57" s="43"/>
      <c r="AK57" s="43"/>
      <c r="AL57" s="43"/>
      <c r="AM57" s="43"/>
      <c r="AN57" s="43"/>
      <c r="AO57" s="43"/>
      <c r="AP57" s="43"/>
      <c r="AQ57" s="43"/>
      <c r="AR57" s="43"/>
    </row>
    <row r="58" spans="1:44" s="2" customFormat="1" ht="12" customHeight="1" x14ac:dyDescent="0.2">
      <c r="A58" s="43" t="s">
        <v>3186</v>
      </c>
      <c r="B58" s="43" t="s">
        <v>23</v>
      </c>
      <c r="C58" s="43" t="s">
        <v>14</v>
      </c>
      <c r="D58" s="43" t="s">
        <v>42</v>
      </c>
      <c r="E58" s="43"/>
      <c r="F58" s="44">
        <v>43447</v>
      </c>
      <c r="G58" s="43" t="s">
        <v>38700</v>
      </c>
      <c r="H58" s="43" t="s">
        <v>38701</v>
      </c>
      <c r="I58" s="43" t="s">
        <v>39</v>
      </c>
      <c r="J58" s="43">
        <v>91786</v>
      </c>
      <c r="K58" s="43" t="s">
        <v>303</v>
      </c>
      <c r="L58" s="43" t="s">
        <v>38702</v>
      </c>
      <c r="M58" s="43" t="s">
        <v>21</v>
      </c>
      <c r="N58" s="43" t="s">
        <v>38703</v>
      </c>
      <c r="O58" s="43" t="s">
        <v>394</v>
      </c>
      <c r="P58" s="43" t="s">
        <v>32398</v>
      </c>
      <c r="Q58" s="45" t="s">
        <v>38704</v>
      </c>
      <c r="R58" s="43" t="s">
        <v>94</v>
      </c>
      <c r="S58" s="43" t="s">
        <v>12</v>
      </c>
      <c r="T58" s="73" t="s">
        <v>31675</v>
      </c>
      <c r="U58" s="73" t="s">
        <v>28520</v>
      </c>
      <c r="V58" s="73"/>
      <c r="W58" s="73"/>
      <c r="X58" s="73"/>
      <c r="Y58" s="43"/>
      <c r="Z58" s="43"/>
      <c r="AA58" s="43"/>
      <c r="AB58" s="43"/>
      <c r="AC58" s="43"/>
      <c r="AD58" s="43"/>
      <c r="AE58" s="43"/>
      <c r="AF58" s="43"/>
      <c r="AG58" s="43"/>
      <c r="AH58" s="43"/>
      <c r="AI58" s="43"/>
      <c r="AJ58" s="43"/>
      <c r="AK58" s="43"/>
      <c r="AL58" s="43"/>
      <c r="AM58" s="43"/>
      <c r="AN58" s="43"/>
      <c r="AO58" s="43"/>
      <c r="AP58" s="43"/>
      <c r="AQ58" s="43"/>
      <c r="AR58" s="43"/>
    </row>
    <row r="59" spans="1:44" s="2" customFormat="1" ht="12" customHeight="1" x14ac:dyDescent="0.2">
      <c r="A59" s="43" t="s">
        <v>25341</v>
      </c>
      <c r="B59" s="43">
        <v>35</v>
      </c>
      <c r="C59" s="43" t="s">
        <v>14</v>
      </c>
      <c r="D59" s="43" t="s">
        <v>24</v>
      </c>
      <c r="E59" s="43"/>
      <c r="F59" s="44">
        <v>43447</v>
      </c>
      <c r="G59" s="43" t="s">
        <v>38990</v>
      </c>
      <c r="H59" s="43" t="s">
        <v>30536</v>
      </c>
      <c r="I59" s="43" t="s">
        <v>39</v>
      </c>
      <c r="J59" s="43">
        <v>95919</v>
      </c>
      <c r="K59" s="43" t="s">
        <v>1306</v>
      </c>
      <c r="L59" s="43" t="s">
        <v>35011</v>
      </c>
      <c r="M59" s="43" t="s">
        <v>21</v>
      </c>
      <c r="N59" s="43" t="s">
        <v>38698</v>
      </c>
      <c r="O59" s="43" t="s">
        <v>394</v>
      </c>
      <c r="P59" s="43" t="s">
        <v>32398</v>
      </c>
      <c r="Q59" s="45" t="s">
        <v>38699</v>
      </c>
      <c r="R59" s="43" t="s">
        <v>23</v>
      </c>
      <c r="S59" s="43" t="s">
        <v>22</v>
      </c>
      <c r="T59" s="73" t="s">
        <v>28746</v>
      </c>
      <c r="U59" s="73" t="s">
        <v>28520</v>
      </c>
      <c r="V59" s="73"/>
      <c r="W59" s="73"/>
      <c r="X59" s="73"/>
      <c r="Y59" s="43"/>
      <c r="Z59" s="43"/>
      <c r="AA59" s="43"/>
      <c r="AB59" s="43"/>
      <c r="AC59" s="43"/>
      <c r="AD59" s="43"/>
      <c r="AE59" s="43"/>
      <c r="AF59" s="43"/>
      <c r="AG59" s="43"/>
      <c r="AH59" s="43"/>
      <c r="AI59" s="43"/>
      <c r="AJ59" s="43"/>
      <c r="AK59" s="43"/>
      <c r="AL59" s="43"/>
      <c r="AM59" s="43"/>
      <c r="AN59" s="43"/>
      <c r="AO59" s="43"/>
      <c r="AP59" s="43"/>
      <c r="AQ59" s="43"/>
      <c r="AR59" s="43"/>
    </row>
    <row r="60" spans="1:44" s="2" customFormat="1" ht="12" customHeight="1" x14ac:dyDescent="0.2">
      <c r="A60" s="43" t="s">
        <v>38710</v>
      </c>
      <c r="B60" s="43">
        <v>33</v>
      </c>
      <c r="C60" s="43" t="s">
        <v>14</v>
      </c>
      <c r="D60" s="43" t="s">
        <v>24</v>
      </c>
      <c r="E60" s="43"/>
      <c r="F60" s="44">
        <v>43447</v>
      </c>
      <c r="G60" s="43" t="s">
        <v>38711</v>
      </c>
      <c r="H60" s="43" t="s">
        <v>1018</v>
      </c>
      <c r="I60" s="43" t="s">
        <v>167</v>
      </c>
      <c r="J60" s="43">
        <v>30032</v>
      </c>
      <c r="K60" s="43" t="s">
        <v>845</v>
      </c>
      <c r="L60" s="43" t="s">
        <v>846</v>
      </c>
      <c r="M60" s="43" t="s">
        <v>21</v>
      </c>
      <c r="N60" s="43" t="s">
        <v>38712</v>
      </c>
      <c r="O60" s="43" t="s">
        <v>394</v>
      </c>
      <c r="P60" s="43" t="s">
        <v>32398</v>
      </c>
      <c r="Q60" s="45" t="s">
        <v>38713</v>
      </c>
      <c r="R60" s="43" t="s">
        <v>94</v>
      </c>
      <c r="S60" s="43" t="s">
        <v>22</v>
      </c>
      <c r="T60" s="73" t="s">
        <v>28746</v>
      </c>
      <c r="U60" s="73" t="s">
        <v>28520</v>
      </c>
      <c r="V60" s="73"/>
      <c r="W60" s="73"/>
      <c r="X60" s="73"/>
      <c r="Y60" s="43"/>
      <c r="Z60" s="43"/>
      <c r="AA60" s="43"/>
      <c r="AB60" s="43"/>
      <c r="AC60" s="43"/>
      <c r="AD60" s="43"/>
      <c r="AE60" s="43"/>
      <c r="AF60" s="43"/>
      <c r="AG60" s="43"/>
      <c r="AH60" s="43"/>
      <c r="AI60" s="43"/>
      <c r="AJ60" s="43"/>
      <c r="AK60" s="43"/>
      <c r="AL60" s="43"/>
      <c r="AM60" s="43"/>
      <c r="AN60" s="43"/>
      <c r="AO60" s="43"/>
      <c r="AP60" s="43"/>
      <c r="AQ60" s="43"/>
      <c r="AR60" s="43"/>
    </row>
    <row r="61" spans="1:44" s="2" customFormat="1" ht="12" customHeight="1" x14ac:dyDescent="0.2">
      <c r="A61" s="43" t="s">
        <v>38705</v>
      </c>
      <c r="B61" s="43">
        <v>70</v>
      </c>
      <c r="C61" s="43" t="s">
        <v>14</v>
      </c>
      <c r="D61" s="43" t="s">
        <v>24</v>
      </c>
      <c r="E61" s="43"/>
      <c r="F61" s="44">
        <v>43447</v>
      </c>
      <c r="G61" s="43" t="s">
        <v>38706</v>
      </c>
      <c r="H61" s="43" t="s">
        <v>38707</v>
      </c>
      <c r="I61" s="43" t="s">
        <v>56</v>
      </c>
      <c r="J61" s="43">
        <v>34785</v>
      </c>
      <c r="K61" s="43" t="s">
        <v>26600</v>
      </c>
      <c r="L61" s="43" t="s">
        <v>37431</v>
      </c>
      <c r="M61" s="43" t="s">
        <v>21</v>
      </c>
      <c r="N61" s="43" t="s">
        <v>38708</v>
      </c>
      <c r="O61" s="43" t="s">
        <v>394</v>
      </c>
      <c r="P61" s="43" t="s">
        <v>32398</v>
      </c>
      <c r="Q61" s="45" t="s">
        <v>38709</v>
      </c>
      <c r="R61" s="43" t="s">
        <v>94</v>
      </c>
      <c r="S61" s="43" t="s">
        <v>22</v>
      </c>
      <c r="T61" s="73" t="s">
        <v>28746</v>
      </c>
      <c r="U61" s="73" t="s">
        <v>28520</v>
      </c>
      <c r="V61" s="73"/>
      <c r="W61" s="73"/>
      <c r="X61" s="73"/>
      <c r="Y61" s="43"/>
      <c r="Z61" s="43"/>
      <c r="AA61" s="43"/>
      <c r="AB61" s="43"/>
      <c r="AC61" s="43"/>
      <c r="AD61" s="43"/>
      <c r="AE61" s="43"/>
      <c r="AF61" s="43"/>
      <c r="AG61" s="43"/>
      <c r="AH61" s="43"/>
      <c r="AI61" s="43"/>
      <c r="AJ61" s="43"/>
      <c r="AK61" s="43"/>
      <c r="AL61" s="43"/>
      <c r="AM61" s="43"/>
      <c r="AN61" s="43"/>
      <c r="AO61" s="43"/>
      <c r="AP61" s="43"/>
      <c r="AQ61" s="43"/>
      <c r="AR61" s="43"/>
    </row>
    <row r="62" spans="1:44" s="2" customFormat="1" ht="13" customHeight="1" x14ac:dyDescent="0.15">
      <c r="A62" s="43" t="s">
        <v>38998</v>
      </c>
      <c r="B62" s="43">
        <v>19</v>
      </c>
      <c r="C62" s="43" t="s">
        <v>14</v>
      </c>
      <c r="D62" s="43" t="s">
        <v>42</v>
      </c>
      <c r="E62" s="45"/>
      <c r="F62" s="44">
        <v>43446</v>
      </c>
      <c r="G62" s="43" t="s">
        <v>38695</v>
      </c>
      <c r="H62" s="43" t="s">
        <v>906</v>
      </c>
      <c r="I62" s="43" t="s">
        <v>189</v>
      </c>
      <c r="J62" s="43">
        <v>87110</v>
      </c>
      <c r="K62" s="43" t="s">
        <v>458</v>
      </c>
      <c r="L62" s="43" t="s">
        <v>4857</v>
      </c>
      <c r="M62" s="43" t="s">
        <v>21</v>
      </c>
      <c r="N62" s="43" t="s">
        <v>38696</v>
      </c>
      <c r="O62" s="43" t="s">
        <v>394</v>
      </c>
      <c r="P62" s="43" t="s">
        <v>32398</v>
      </c>
      <c r="Q62" s="45" t="s">
        <v>38697</v>
      </c>
      <c r="R62" s="43" t="s">
        <v>94</v>
      </c>
      <c r="S62" s="43" t="s">
        <v>22</v>
      </c>
      <c r="T62" s="46" t="s">
        <v>28746</v>
      </c>
      <c r="U62" s="46" t="s">
        <v>28520</v>
      </c>
      <c r="V62" s="46" t="s">
        <v>28522</v>
      </c>
      <c r="W62" s="46" t="s">
        <v>94</v>
      </c>
      <c r="X62" s="46">
        <v>4300</v>
      </c>
      <c r="Y62" s="43"/>
      <c r="Z62" s="43"/>
    </row>
    <row r="63" spans="1:44" s="2" customFormat="1" ht="13" customHeight="1" x14ac:dyDescent="0.15">
      <c r="A63" s="43" t="s">
        <v>38686</v>
      </c>
      <c r="B63" s="43">
        <v>43</v>
      </c>
      <c r="C63" s="43" t="s">
        <v>14</v>
      </c>
      <c r="D63" s="43" t="s">
        <v>31</v>
      </c>
      <c r="E63" s="45" t="s">
        <v>38687</v>
      </c>
      <c r="F63" s="44">
        <v>43446</v>
      </c>
      <c r="G63" s="43" t="s">
        <v>38688</v>
      </c>
      <c r="H63" s="43" t="s">
        <v>635</v>
      </c>
      <c r="I63" s="43" t="s">
        <v>56</v>
      </c>
      <c r="J63" s="43">
        <v>32218</v>
      </c>
      <c r="K63" s="43" t="s">
        <v>636</v>
      </c>
      <c r="L63" s="43" t="s">
        <v>637</v>
      </c>
      <c r="M63" s="43" t="s">
        <v>21</v>
      </c>
      <c r="N63" s="43" t="s">
        <v>38689</v>
      </c>
      <c r="O63" s="43" t="s">
        <v>394</v>
      </c>
      <c r="P63" s="43" t="s">
        <v>32398</v>
      </c>
      <c r="Q63" s="45" t="s">
        <v>38690</v>
      </c>
      <c r="R63" s="43" t="s">
        <v>94</v>
      </c>
      <c r="S63" s="43" t="s">
        <v>22</v>
      </c>
      <c r="T63" s="46" t="s">
        <v>28746</v>
      </c>
      <c r="U63" s="46" t="s">
        <v>28520</v>
      </c>
      <c r="V63" s="46" t="s">
        <v>28521</v>
      </c>
      <c r="W63" s="46" t="s">
        <v>94</v>
      </c>
      <c r="X63" s="46">
        <v>4298</v>
      </c>
      <c r="Y63" s="43"/>
      <c r="Z63" s="43"/>
    </row>
    <row r="64" spans="1:44" s="2" customFormat="1" ht="13" customHeight="1" x14ac:dyDescent="0.15">
      <c r="A64" s="43" t="s">
        <v>38681</v>
      </c>
      <c r="B64" s="43">
        <v>18</v>
      </c>
      <c r="C64" s="43" t="s">
        <v>14</v>
      </c>
      <c r="D64" s="43" t="s">
        <v>31</v>
      </c>
      <c r="E64" s="45" t="s">
        <v>38682</v>
      </c>
      <c r="F64" s="44">
        <v>43446</v>
      </c>
      <c r="G64" s="43" t="s">
        <v>38683</v>
      </c>
      <c r="H64" s="43" t="s">
        <v>635</v>
      </c>
      <c r="I64" s="43" t="s">
        <v>56</v>
      </c>
      <c r="J64" s="43">
        <v>32257</v>
      </c>
      <c r="K64" s="43" t="s">
        <v>636</v>
      </c>
      <c r="L64" s="43" t="s">
        <v>637</v>
      </c>
      <c r="M64" s="43" t="s">
        <v>21</v>
      </c>
      <c r="N64" s="43" t="s">
        <v>38684</v>
      </c>
      <c r="O64" s="43" t="s">
        <v>394</v>
      </c>
      <c r="P64" s="43" t="s">
        <v>32398</v>
      </c>
      <c r="Q64" s="45" t="s">
        <v>38685</v>
      </c>
      <c r="R64" s="43" t="s">
        <v>94</v>
      </c>
      <c r="S64" s="43" t="s">
        <v>12</v>
      </c>
      <c r="T64" s="46" t="s">
        <v>31675</v>
      </c>
      <c r="U64" s="46" t="s">
        <v>28520</v>
      </c>
      <c r="V64" s="46" t="s">
        <v>28521</v>
      </c>
      <c r="W64" s="46" t="s">
        <v>94</v>
      </c>
      <c r="X64" s="46">
        <v>4299</v>
      </c>
      <c r="Y64" s="43"/>
      <c r="Z64" s="43"/>
    </row>
    <row r="65" spans="1:26" s="2" customFormat="1" ht="13" customHeight="1" x14ac:dyDescent="0.15">
      <c r="A65" s="43" t="s">
        <v>38691</v>
      </c>
      <c r="B65" s="43">
        <v>29</v>
      </c>
      <c r="C65" s="43" t="s">
        <v>14</v>
      </c>
      <c r="D65" s="43" t="s">
        <v>79</v>
      </c>
      <c r="E65" s="45"/>
      <c r="F65" s="44">
        <v>43446</v>
      </c>
      <c r="G65" s="43" t="s">
        <v>38692</v>
      </c>
      <c r="H65" s="43" t="s">
        <v>693</v>
      </c>
      <c r="I65" s="43" t="s">
        <v>425</v>
      </c>
      <c r="J65" s="43">
        <v>63136</v>
      </c>
      <c r="K65" s="43" t="s">
        <v>693</v>
      </c>
      <c r="L65" s="43" t="s">
        <v>4419</v>
      </c>
      <c r="M65" s="43" t="s">
        <v>21</v>
      </c>
      <c r="N65" s="43" t="s">
        <v>38693</v>
      </c>
      <c r="O65" s="43" t="s">
        <v>394</v>
      </c>
      <c r="P65" s="43" t="s">
        <v>32398</v>
      </c>
      <c r="Q65" s="45" t="s">
        <v>38694</v>
      </c>
      <c r="R65" s="43" t="s">
        <v>94</v>
      </c>
      <c r="S65" s="43" t="s">
        <v>373</v>
      </c>
      <c r="T65" s="46" t="s">
        <v>28836</v>
      </c>
      <c r="U65" s="46" t="s">
        <v>28520</v>
      </c>
      <c r="V65" s="46" t="s">
        <v>28519</v>
      </c>
      <c r="W65" s="46" t="s">
        <v>94</v>
      </c>
      <c r="X65" s="46">
        <v>4297</v>
      </c>
      <c r="Y65" s="43"/>
      <c r="Z65" s="43"/>
    </row>
    <row r="66" spans="1:26" s="2" customFormat="1" ht="13" customHeight="1" x14ac:dyDescent="0.15">
      <c r="A66" s="43" t="s">
        <v>38670</v>
      </c>
      <c r="B66" s="43">
        <v>30</v>
      </c>
      <c r="C66" s="43" t="s">
        <v>108</v>
      </c>
      <c r="D66" s="43" t="s">
        <v>15</v>
      </c>
      <c r="E66" s="45" t="s">
        <v>38671</v>
      </c>
      <c r="F66" s="44">
        <v>43445</v>
      </c>
      <c r="G66" s="43" t="s">
        <v>38672</v>
      </c>
      <c r="H66" s="43" t="s">
        <v>38673</v>
      </c>
      <c r="I66" s="43" t="s">
        <v>854</v>
      </c>
      <c r="J66" s="43">
        <v>96778</v>
      </c>
      <c r="K66" s="43" t="s">
        <v>3852</v>
      </c>
      <c r="L66" s="43" t="s">
        <v>11482</v>
      </c>
      <c r="M66" s="43" t="s">
        <v>21</v>
      </c>
      <c r="N66" s="43" t="s">
        <v>38674</v>
      </c>
      <c r="O66" s="43" t="s">
        <v>394</v>
      </c>
      <c r="P66" s="43" t="s">
        <v>32398</v>
      </c>
      <c r="Q66" s="45" t="s">
        <v>38675</v>
      </c>
      <c r="R66" s="43" t="s">
        <v>94</v>
      </c>
      <c r="S66" s="43" t="s">
        <v>22</v>
      </c>
      <c r="T66" s="46" t="s">
        <v>28746</v>
      </c>
      <c r="U66" s="46" t="s">
        <v>28520</v>
      </c>
      <c r="V66" s="46" t="s">
        <v>28521</v>
      </c>
      <c r="W66" s="46" t="s">
        <v>94</v>
      </c>
      <c r="X66" s="46">
        <v>4291</v>
      </c>
      <c r="Y66" s="43"/>
      <c r="Z66" s="43"/>
    </row>
    <row r="67" spans="1:26" s="2" customFormat="1" ht="13" customHeight="1" x14ac:dyDescent="0.15">
      <c r="A67" s="43" t="s">
        <v>38665</v>
      </c>
      <c r="B67" s="43">
        <v>27</v>
      </c>
      <c r="C67" s="43" t="s">
        <v>108</v>
      </c>
      <c r="D67" s="43" t="s">
        <v>79</v>
      </c>
      <c r="E67" s="45" t="s">
        <v>38666</v>
      </c>
      <c r="F67" s="44">
        <v>43445</v>
      </c>
      <c r="G67" s="43" t="s">
        <v>38667</v>
      </c>
      <c r="H67" s="43" t="s">
        <v>5995</v>
      </c>
      <c r="I67" s="43" t="s">
        <v>167</v>
      </c>
      <c r="J67" s="43">
        <v>30701</v>
      </c>
      <c r="K67" s="43" t="s">
        <v>17849</v>
      </c>
      <c r="L67" s="43" t="s">
        <v>17779</v>
      </c>
      <c r="M67" s="43" t="s">
        <v>21</v>
      </c>
      <c r="N67" s="43" t="s">
        <v>38668</v>
      </c>
      <c r="O67" s="43" t="s">
        <v>394</v>
      </c>
      <c r="P67" s="43" t="s">
        <v>32398</v>
      </c>
      <c r="Q67" s="45" t="s">
        <v>38669</v>
      </c>
      <c r="R67" s="43" t="s">
        <v>94</v>
      </c>
      <c r="S67" s="43" t="s">
        <v>22</v>
      </c>
      <c r="T67" s="46" t="s">
        <v>28746</v>
      </c>
      <c r="U67" s="46" t="s">
        <v>28520</v>
      </c>
      <c r="V67" s="46" t="s">
        <v>28521</v>
      </c>
      <c r="W67" s="46" t="s">
        <v>94</v>
      </c>
      <c r="X67" s="46">
        <v>4296</v>
      </c>
      <c r="Y67" s="43"/>
      <c r="Z67" s="43"/>
    </row>
    <row r="68" spans="1:26" s="2" customFormat="1" ht="13" customHeight="1" x14ac:dyDescent="0.15">
      <c r="A68" s="43" t="s">
        <v>38661</v>
      </c>
      <c r="B68" s="43">
        <v>25</v>
      </c>
      <c r="C68" s="43" t="s">
        <v>108</v>
      </c>
      <c r="D68" s="43" t="s">
        <v>31</v>
      </c>
      <c r="E68" s="45"/>
      <c r="F68" s="44">
        <v>43445</v>
      </c>
      <c r="G68" s="43" t="s">
        <v>38662</v>
      </c>
      <c r="H68" s="43" t="s">
        <v>29130</v>
      </c>
      <c r="I68" s="43" t="s">
        <v>167</v>
      </c>
      <c r="J68" s="43">
        <v>31052</v>
      </c>
      <c r="K68" s="43" t="s">
        <v>25716</v>
      </c>
      <c r="L68" s="43" t="s">
        <v>5525</v>
      </c>
      <c r="M68" s="43" t="s">
        <v>21</v>
      </c>
      <c r="N68" s="43" t="s">
        <v>38663</v>
      </c>
      <c r="O68" s="43" t="s">
        <v>394</v>
      </c>
      <c r="P68" s="43" t="s">
        <v>32398</v>
      </c>
      <c r="Q68" s="45" t="s">
        <v>38664</v>
      </c>
      <c r="R68" s="43" t="s">
        <v>94</v>
      </c>
      <c r="S68" s="43" t="s">
        <v>22</v>
      </c>
      <c r="T68" s="46" t="s">
        <v>28746</v>
      </c>
      <c r="U68" s="46" t="s">
        <v>28520</v>
      </c>
      <c r="V68" s="46" t="s">
        <v>28521</v>
      </c>
      <c r="W68" s="46" t="s">
        <v>94</v>
      </c>
      <c r="X68" s="46">
        <v>4288</v>
      </c>
      <c r="Y68" s="43"/>
      <c r="Z68" s="43"/>
    </row>
    <row r="69" spans="1:26" s="2" customFormat="1" ht="13" customHeight="1" x14ac:dyDescent="0.15">
      <c r="A69" s="43" t="s">
        <v>38657</v>
      </c>
      <c r="B69" s="43">
        <v>56</v>
      </c>
      <c r="C69" s="43" t="s">
        <v>108</v>
      </c>
      <c r="D69" s="43" t="s">
        <v>24</v>
      </c>
      <c r="E69" s="45"/>
      <c r="F69" s="44">
        <v>43445</v>
      </c>
      <c r="G69" s="43" t="s">
        <v>38658</v>
      </c>
      <c r="H69" s="43" t="s">
        <v>2823</v>
      </c>
      <c r="I69" s="43" t="s">
        <v>962</v>
      </c>
      <c r="J69" s="43">
        <v>72404</v>
      </c>
      <c r="K69" s="43" t="s">
        <v>2824</v>
      </c>
      <c r="L69" s="43" t="s">
        <v>2825</v>
      </c>
      <c r="M69" s="43" t="s">
        <v>21</v>
      </c>
      <c r="N69" s="43" t="s">
        <v>38659</v>
      </c>
      <c r="O69" s="43" t="s">
        <v>394</v>
      </c>
      <c r="P69" s="43" t="s">
        <v>32398</v>
      </c>
      <c r="Q69" s="45" t="s">
        <v>38660</v>
      </c>
      <c r="R69" s="43" t="s">
        <v>23</v>
      </c>
      <c r="S69" s="43" t="s">
        <v>22</v>
      </c>
      <c r="T69" s="46" t="s">
        <v>28746</v>
      </c>
      <c r="U69" s="46" t="s">
        <v>28520</v>
      </c>
      <c r="V69" s="46"/>
      <c r="W69" s="46"/>
      <c r="X69" s="46"/>
      <c r="Y69" s="43"/>
      <c r="Z69" s="43"/>
    </row>
    <row r="70" spans="1:26" s="2" customFormat="1" ht="13" customHeight="1" x14ac:dyDescent="0.15">
      <c r="A70" s="43" t="s">
        <v>38676</v>
      </c>
      <c r="B70" s="43">
        <v>47</v>
      </c>
      <c r="C70" s="43" t="s">
        <v>14</v>
      </c>
      <c r="D70" s="43" t="s">
        <v>79</v>
      </c>
      <c r="E70" s="45" t="s">
        <v>38677</v>
      </c>
      <c r="F70" s="44">
        <v>43445</v>
      </c>
      <c r="G70" s="43" t="s">
        <v>38678</v>
      </c>
      <c r="H70" s="43" t="s">
        <v>12945</v>
      </c>
      <c r="I70" s="43" t="s">
        <v>417</v>
      </c>
      <c r="J70" s="43">
        <v>14207</v>
      </c>
      <c r="K70" s="43" t="s">
        <v>8596</v>
      </c>
      <c r="L70" s="43" t="s">
        <v>20631</v>
      </c>
      <c r="M70" s="43" t="s">
        <v>21</v>
      </c>
      <c r="N70" s="43" t="s">
        <v>38679</v>
      </c>
      <c r="O70" s="43" t="s">
        <v>394</v>
      </c>
      <c r="P70" s="43" t="s">
        <v>32398</v>
      </c>
      <c r="Q70" s="45" t="s">
        <v>38680</v>
      </c>
      <c r="R70" s="43" t="s">
        <v>542</v>
      </c>
      <c r="S70" s="43" t="s">
        <v>22</v>
      </c>
      <c r="T70" s="46" t="s">
        <v>28739</v>
      </c>
      <c r="U70" s="46" t="s">
        <v>28520</v>
      </c>
      <c r="V70" s="46" t="s">
        <v>28522</v>
      </c>
      <c r="W70" s="46" t="s">
        <v>94</v>
      </c>
      <c r="X70" s="46">
        <v>4293</v>
      </c>
      <c r="Y70" s="43"/>
      <c r="Z70" s="43"/>
    </row>
    <row r="71" spans="1:26" s="2" customFormat="1" ht="13" customHeight="1" x14ac:dyDescent="0.15">
      <c r="A71" s="43" t="s">
        <v>38651</v>
      </c>
      <c r="B71" s="43">
        <v>22</v>
      </c>
      <c r="C71" s="43" t="s">
        <v>14</v>
      </c>
      <c r="D71" s="43" t="s">
        <v>31</v>
      </c>
      <c r="E71" s="45" t="s">
        <v>38652</v>
      </c>
      <c r="F71" s="44">
        <v>43445</v>
      </c>
      <c r="G71" s="43" t="s">
        <v>7304</v>
      </c>
      <c r="H71" s="43" t="s">
        <v>38653</v>
      </c>
      <c r="I71" s="43" t="s">
        <v>962</v>
      </c>
      <c r="J71" s="43">
        <v>72823</v>
      </c>
      <c r="K71" s="43" t="s">
        <v>31804</v>
      </c>
      <c r="L71" s="43" t="s">
        <v>38654</v>
      </c>
      <c r="M71" s="43" t="s">
        <v>21</v>
      </c>
      <c r="N71" s="43" t="s">
        <v>38655</v>
      </c>
      <c r="O71" s="43" t="s">
        <v>394</v>
      </c>
      <c r="P71" s="43" t="s">
        <v>32398</v>
      </c>
      <c r="Q71" s="45" t="s">
        <v>38656</v>
      </c>
      <c r="R71" s="43" t="s">
        <v>94</v>
      </c>
      <c r="S71" s="43" t="s">
        <v>22</v>
      </c>
      <c r="T71" s="46" t="s">
        <v>28739</v>
      </c>
      <c r="U71" s="46" t="s">
        <v>28518</v>
      </c>
      <c r="V71" s="46" t="s">
        <v>28519</v>
      </c>
      <c r="W71" s="46" t="s">
        <v>94</v>
      </c>
      <c r="X71" s="46">
        <v>4295</v>
      </c>
      <c r="Y71" s="43"/>
      <c r="Z71" s="43"/>
    </row>
    <row r="72" spans="1:26" s="2" customFormat="1" ht="13" customHeight="1" x14ac:dyDescent="0.15">
      <c r="A72" s="43" t="s">
        <v>37664</v>
      </c>
      <c r="B72" s="43">
        <v>47</v>
      </c>
      <c r="C72" s="43" t="s">
        <v>14</v>
      </c>
      <c r="D72" s="43" t="s">
        <v>79</v>
      </c>
      <c r="E72" s="45" t="s">
        <v>37665</v>
      </c>
      <c r="F72" s="44">
        <v>43445</v>
      </c>
      <c r="G72" s="43" t="s">
        <v>37666</v>
      </c>
      <c r="H72" s="43" t="s">
        <v>1077</v>
      </c>
      <c r="I72" s="43" t="s">
        <v>389</v>
      </c>
      <c r="J72" s="43">
        <v>73129</v>
      </c>
      <c r="K72" s="43" t="s">
        <v>1078</v>
      </c>
      <c r="L72" s="43" t="s">
        <v>1079</v>
      </c>
      <c r="M72" s="43" t="s">
        <v>21</v>
      </c>
      <c r="N72" s="43" t="s">
        <v>37667</v>
      </c>
      <c r="O72" s="43" t="s">
        <v>394</v>
      </c>
      <c r="P72" s="43" t="s">
        <v>32398</v>
      </c>
      <c r="Q72" s="45" t="s">
        <v>37668</v>
      </c>
      <c r="R72" s="43" t="s">
        <v>94</v>
      </c>
      <c r="S72" s="43" t="s">
        <v>29</v>
      </c>
      <c r="T72" s="46"/>
      <c r="U72" s="46"/>
      <c r="V72" s="46"/>
      <c r="W72" s="46"/>
      <c r="X72" s="46"/>
      <c r="Y72" s="43"/>
      <c r="Z72" s="43"/>
    </row>
    <row r="73" spans="1:26" s="2" customFormat="1" ht="13" customHeight="1" x14ac:dyDescent="0.15">
      <c r="A73" s="43" t="s">
        <v>39000</v>
      </c>
      <c r="B73" s="43">
        <v>23</v>
      </c>
      <c r="C73" s="43" t="s">
        <v>14</v>
      </c>
      <c r="D73" s="43" t="s">
        <v>31</v>
      </c>
      <c r="E73" s="45"/>
      <c r="F73" s="44">
        <v>43444</v>
      </c>
      <c r="G73" s="43" t="s">
        <v>38646</v>
      </c>
      <c r="H73" s="43" t="s">
        <v>38647</v>
      </c>
      <c r="I73" s="43" t="s">
        <v>417</v>
      </c>
      <c r="J73" s="43">
        <v>14063</v>
      </c>
      <c r="K73" s="43" t="s">
        <v>17459</v>
      </c>
      <c r="L73" s="43" t="s">
        <v>38648</v>
      </c>
      <c r="M73" s="43" t="s">
        <v>21</v>
      </c>
      <c r="N73" s="43" t="s">
        <v>38649</v>
      </c>
      <c r="O73" s="43" t="s">
        <v>394</v>
      </c>
      <c r="P73" s="43" t="s">
        <v>32398</v>
      </c>
      <c r="Q73" s="45" t="s">
        <v>38650</v>
      </c>
      <c r="R73" s="43" t="s">
        <v>542</v>
      </c>
      <c r="S73" s="43" t="s">
        <v>22</v>
      </c>
      <c r="T73" s="46" t="s">
        <v>28739</v>
      </c>
      <c r="U73" s="46" t="s">
        <v>28520</v>
      </c>
      <c r="V73" s="46" t="s">
        <v>28521</v>
      </c>
      <c r="W73" s="46" t="s">
        <v>94</v>
      </c>
      <c r="X73" s="46">
        <v>4289</v>
      </c>
      <c r="Y73" s="43"/>
      <c r="Z73" s="43"/>
    </row>
    <row r="74" spans="1:26" s="2" customFormat="1" ht="13" customHeight="1" x14ac:dyDescent="0.15">
      <c r="A74" s="43" t="s">
        <v>38635</v>
      </c>
      <c r="B74" s="43">
        <v>33</v>
      </c>
      <c r="C74" s="43" t="s">
        <v>14</v>
      </c>
      <c r="D74" s="43" t="s">
        <v>31</v>
      </c>
      <c r="E74" s="45" t="s">
        <v>38636</v>
      </c>
      <c r="F74" s="44">
        <v>43444</v>
      </c>
      <c r="G74" s="43" t="s">
        <v>38637</v>
      </c>
      <c r="H74" s="43" t="s">
        <v>28370</v>
      </c>
      <c r="I74" s="43" t="s">
        <v>39</v>
      </c>
      <c r="J74" s="43">
        <v>94061</v>
      </c>
      <c r="K74" s="43" t="s">
        <v>4534</v>
      </c>
      <c r="L74" s="43" t="s">
        <v>28371</v>
      </c>
      <c r="M74" s="43" t="s">
        <v>21</v>
      </c>
      <c r="N74" s="43" t="s">
        <v>38638</v>
      </c>
      <c r="O74" s="43" t="s">
        <v>394</v>
      </c>
      <c r="P74" s="43" t="s">
        <v>32398</v>
      </c>
      <c r="Q74" s="45" t="s">
        <v>38639</v>
      </c>
      <c r="R74" s="43" t="s">
        <v>542</v>
      </c>
      <c r="S74" s="43" t="s">
        <v>22</v>
      </c>
      <c r="T74" s="46" t="s">
        <v>28739</v>
      </c>
      <c r="U74" s="46" t="s">
        <v>28518</v>
      </c>
      <c r="V74" s="46" t="s">
        <v>28521</v>
      </c>
      <c r="W74" s="46" t="s">
        <v>94</v>
      </c>
      <c r="X74" s="46">
        <v>4290</v>
      </c>
      <c r="Y74" s="43"/>
      <c r="Z74" s="43"/>
    </row>
    <row r="75" spans="1:26" s="2" customFormat="1" ht="13" customHeight="1" x14ac:dyDescent="0.15">
      <c r="A75" s="43" t="s">
        <v>38999</v>
      </c>
      <c r="B75" s="43">
        <v>58</v>
      </c>
      <c r="C75" s="43" t="s">
        <v>14</v>
      </c>
      <c r="D75" s="43" t="s">
        <v>24</v>
      </c>
      <c r="E75" s="45"/>
      <c r="F75" s="44">
        <v>43444</v>
      </c>
      <c r="G75" s="43" t="s">
        <v>38640</v>
      </c>
      <c r="H75" s="43" t="s">
        <v>38641</v>
      </c>
      <c r="I75" s="43" t="s">
        <v>203</v>
      </c>
      <c r="J75" s="43">
        <v>81648</v>
      </c>
      <c r="K75" s="43" t="s">
        <v>38642</v>
      </c>
      <c r="L75" s="43" t="s">
        <v>38643</v>
      </c>
      <c r="M75" s="43" t="s">
        <v>21</v>
      </c>
      <c r="N75" s="43" t="s">
        <v>38644</v>
      </c>
      <c r="O75" s="43" t="s">
        <v>394</v>
      </c>
      <c r="P75" s="43" t="s">
        <v>32398</v>
      </c>
      <c r="Q75" s="45" t="s">
        <v>38645</v>
      </c>
      <c r="R75" s="43" t="s">
        <v>94</v>
      </c>
      <c r="S75" s="43" t="s">
        <v>29</v>
      </c>
      <c r="T75" s="46" t="s">
        <v>28523</v>
      </c>
      <c r="U75" s="46" t="s">
        <v>28523</v>
      </c>
      <c r="V75" s="46" t="s">
        <v>28521</v>
      </c>
      <c r="W75" s="46" t="s">
        <v>94</v>
      </c>
      <c r="X75" s="46">
        <v>4292</v>
      </c>
      <c r="Y75" s="43"/>
      <c r="Z75" s="43"/>
    </row>
    <row r="76" spans="1:26" s="2" customFormat="1" ht="13" customHeight="1" x14ac:dyDescent="0.15">
      <c r="A76" s="43" t="s">
        <v>38608</v>
      </c>
      <c r="B76" s="43">
        <v>23</v>
      </c>
      <c r="C76" s="43" t="s">
        <v>14</v>
      </c>
      <c r="D76" s="43" t="s">
        <v>79</v>
      </c>
      <c r="E76" s="45"/>
      <c r="F76" s="44">
        <v>43443</v>
      </c>
      <c r="G76" s="43" t="s">
        <v>38609</v>
      </c>
      <c r="H76" s="43" t="s">
        <v>11862</v>
      </c>
      <c r="I76" s="43" t="s">
        <v>39</v>
      </c>
      <c r="J76" s="43">
        <v>90501</v>
      </c>
      <c r="K76" s="43" t="s">
        <v>92</v>
      </c>
      <c r="L76" s="43" t="s">
        <v>12114</v>
      </c>
      <c r="M76" s="43" t="s">
        <v>21</v>
      </c>
      <c r="N76" s="43" t="s">
        <v>38610</v>
      </c>
      <c r="O76" s="43" t="s">
        <v>394</v>
      </c>
      <c r="P76" s="43" t="s">
        <v>32398</v>
      </c>
      <c r="Q76" s="45" t="s">
        <v>38611</v>
      </c>
      <c r="R76" s="43" t="s">
        <v>94</v>
      </c>
      <c r="S76" s="43" t="s">
        <v>22</v>
      </c>
      <c r="T76" s="46" t="s">
        <v>28746</v>
      </c>
      <c r="U76" s="46" t="s">
        <v>28523</v>
      </c>
      <c r="V76" s="46" t="s">
        <v>28521</v>
      </c>
      <c r="W76" s="46" t="s">
        <v>94</v>
      </c>
      <c r="X76" s="46">
        <v>4283</v>
      </c>
      <c r="Y76" s="43"/>
      <c r="Z76" s="43"/>
    </row>
    <row r="77" spans="1:26" s="2" customFormat="1" ht="13" customHeight="1" x14ac:dyDescent="0.15">
      <c r="A77" s="43" t="s">
        <v>38604</v>
      </c>
      <c r="B77" s="43">
        <v>50</v>
      </c>
      <c r="C77" s="43" t="s">
        <v>14</v>
      </c>
      <c r="D77" s="43" t="s">
        <v>31</v>
      </c>
      <c r="E77" s="45"/>
      <c r="F77" s="44">
        <v>43443</v>
      </c>
      <c r="G77" s="43" t="s">
        <v>38605</v>
      </c>
      <c r="H77" s="43" t="s">
        <v>25670</v>
      </c>
      <c r="I77" s="43" t="s">
        <v>962</v>
      </c>
      <c r="J77" s="43">
        <v>72764</v>
      </c>
      <c r="K77" s="43" t="s">
        <v>112</v>
      </c>
      <c r="L77" s="43" t="s">
        <v>10471</v>
      </c>
      <c r="M77" s="43" t="s">
        <v>21</v>
      </c>
      <c r="N77" s="43" t="s">
        <v>38606</v>
      </c>
      <c r="O77" s="43" t="s">
        <v>394</v>
      </c>
      <c r="P77" s="43" t="s">
        <v>32398</v>
      </c>
      <c r="Q77" s="45" t="s">
        <v>38607</v>
      </c>
      <c r="R77" s="43" t="s">
        <v>94</v>
      </c>
      <c r="S77" s="43" t="s">
        <v>22</v>
      </c>
      <c r="T77" s="46" t="s">
        <v>28746</v>
      </c>
      <c r="U77" s="46" t="s">
        <v>28520</v>
      </c>
      <c r="V77" s="46" t="s">
        <v>28521</v>
      </c>
      <c r="W77" s="46" t="s">
        <v>94</v>
      </c>
      <c r="X77" s="46">
        <v>4284</v>
      </c>
      <c r="Y77" s="43"/>
      <c r="Z77" s="43"/>
    </row>
    <row r="78" spans="1:26" s="2" customFormat="1" ht="13" customHeight="1" x14ac:dyDescent="0.15">
      <c r="A78" s="43" t="s">
        <v>38628</v>
      </c>
      <c r="B78" s="43">
        <v>39</v>
      </c>
      <c r="C78" s="43" t="s">
        <v>14</v>
      </c>
      <c r="D78" s="43" t="s">
        <v>31</v>
      </c>
      <c r="E78" s="45" t="s">
        <v>38629</v>
      </c>
      <c r="F78" s="44">
        <v>43443</v>
      </c>
      <c r="G78" s="43" t="s">
        <v>38630</v>
      </c>
      <c r="H78" s="43" t="s">
        <v>2457</v>
      </c>
      <c r="I78" s="43" t="s">
        <v>389</v>
      </c>
      <c r="J78" s="43">
        <v>73077</v>
      </c>
      <c r="K78" s="43" t="s">
        <v>38631</v>
      </c>
      <c r="L78" s="43" t="s">
        <v>38632</v>
      </c>
      <c r="M78" s="43" t="s">
        <v>21</v>
      </c>
      <c r="N78" s="43" t="s">
        <v>38633</v>
      </c>
      <c r="O78" s="43" t="s">
        <v>394</v>
      </c>
      <c r="P78" s="43" t="s">
        <v>32398</v>
      </c>
      <c r="Q78" s="45" t="s">
        <v>38634</v>
      </c>
      <c r="R78" s="43" t="s">
        <v>94</v>
      </c>
      <c r="S78" s="43" t="s">
        <v>22</v>
      </c>
      <c r="T78" s="46" t="s">
        <v>28746</v>
      </c>
      <c r="U78" s="46" t="s">
        <v>28520</v>
      </c>
      <c r="V78" s="46" t="s">
        <v>28519</v>
      </c>
      <c r="W78" s="46" t="s">
        <v>94</v>
      </c>
      <c r="X78" s="46">
        <v>4285</v>
      </c>
      <c r="Y78" s="43"/>
      <c r="Z78" s="43"/>
    </row>
    <row r="79" spans="1:26" s="2" customFormat="1" ht="13" customHeight="1" x14ac:dyDescent="0.15">
      <c r="A79" s="43" t="s">
        <v>38623</v>
      </c>
      <c r="B79" s="43">
        <v>50</v>
      </c>
      <c r="C79" s="43" t="s">
        <v>14</v>
      </c>
      <c r="D79" s="43" t="s">
        <v>24</v>
      </c>
      <c r="E79" s="45"/>
      <c r="F79" s="44">
        <v>43443</v>
      </c>
      <c r="G79" s="43" t="s">
        <v>38624</v>
      </c>
      <c r="H79" s="43" t="s">
        <v>38625</v>
      </c>
      <c r="I79" s="43" t="s">
        <v>417</v>
      </c>
      <c r="J79" s="43">
        <v>10305</v>
      </c>
      <c r="K79" s="43" t="s">
        <v>858</v>
      </c>
      <c r="L79" s="43" t="s">
        <v>569</v>
      </c>
      <c r="M79" s="43" t="s">
        <v>21</v>
      </c>
      <c r="N79" s="43" t="s">
        <v>38626</v>
      </c>
      <c r="O79" s="43" t="s">
        <v>394</v>
      </c>
      <c r="P79" s="43" t="s">
        <v>32398</v>
      </c>
      <c r="Q79" s="45" t="s">
        <v>38627</v>
      </c>
      <c r="R79" s="43" t="s">
        <v>948</v>
      </c>
      <c r="S79" s="43" t="s">
        <v>22</v>
      </c>
      <c r="T79" s="46" t="s">
        <v>28739</v>
      </c>
      <c r="U79" s="46"/>
      <c r="V79" s="46"/>
      <c r="W79" s="46"/>
      <c r="X79" s="46"/>
      <c r="Y79" s="43"/>
      <c r="Z79" s="43"/>
    </row>
    <row r="80" spans="1:26" s="2" customFormat="1" ht="13" customHeight="1" x14ac:dyDescent="0.15">
      <c r="A80" s="43" t="s">
        <v>38612</v>
      </c>
      <c r="B80" s="43">
        <v>35</v>
      </c>
      <c r="C80" s="43" t="s">
        <v>14</v>
      </c>
      <c r="D80" s="43" t="s">
        <v>24</v>
      </c>
      <c r="E80" s="45"/>
      <c r="F80" s="44">
        <v>43443</v>
      </c>
      <c r="G80" s="43" t="s">
        <v>38613</v>
      </c>
      <c r="H80" s="43" t="s">
        <v>1139</v>
      </c>
      <c r="I80" s="43" t="s">
        <v>39</v>
      </c>
      <c r="J80" s="43">
        <v>93274</v>
      </c>
      <c r="K80" s="43" t="s">
        <v>1139</v>
      </c>
      <c r="L80" s="43" t="s">
        <v>17817</v>
      </c>
      <c r="M80" s="43" t="s">
        <v>21</v>
      </c>
      <c r="N80" s="43" t="s">
        <v>38614</v>
      </c>
      <c r="O80" s="43" t="s">
        <v>394</v>
      </c>
      <c r="P80" s="43" t="s">
        <v>32398</v>
      </c>
      <c r="Q80" s="45" t="s">
        <v>38615</v>
      </c>
      <c r="R80" s="43" t="s">
        <v>94</v>
      </c>
      <c r="S80" s="43" t="s">
        <v>22</v>
      </c>
      <c r="T80" s="46" t="s">
        <v>28746</v>
      </c>
      <c r="U80" s="46" t="s">
        <v>28520</v>
      </c>
      <c r="V80" s="46"/>
      <c r="W80" s="46"/>
      <c r="X80" s="46"/>
      <c r="Y80" s="43"/>
      <c r="Z80" s="43"/>
    </row>
    <row r="81" spans="1:26" s="2" customFormat="1" ht="13" customHeight="1" x14ac:dyDescent="0.15">
      <c r="A81" s="43" t="s">
        <v>38616</v>
      </c>
      <c r="B81" s="43">
        <v>51</v>
      </c>
      <c r="C81" s="43" t="s">
        <v>14</v>
      </c>
      <c r="D81" s="43" t="s">
        <v>31</v>
      </c>
      <c r="E81" s="45" t="s">
        <v>38617</v>
      </c>
      <c r="F81" s="44">
        <v>43443</v>
      </c>
      <c r="G81" s="43" t="s">
        <v>38618</v>
      </c>
      <c r="H81" s="43" t="s">
        <v>38619</v>
      </c>
      <c r="I81" s="43" t="s">
        <v>38</v>
      </c>
      <c r="J81" s="43">
        <v>60067</v>
      </c>
      <c r="K81" s="43" t="s">
        <v>82</v>
      </c>
      <c r="L81" s="43" t="s">
        <v>38620</v>
      </c>
      <c r="M81" s="43" t="s">
        <v>21</v>
      </c>
      <c r="N81" s="43" t="s">
        <v>38621</v>
      </c>
      <c r="O81" s="43" t="s">
        <v>394</v>
      </c>
      <c r="P81" s="43" t="s">
        <v>32398</v>
      </c>
      <c r="Q81" s="45" t="s">
        <v>38622</v>
      </c>
      <c r="R81" s="43" t="s">
        <v>94</v>
      </c>
      <c r="S81" s="43" t="s">
        <v>22</v>
      </c>
      <c r="T81" s="46" t="s">
        <v>28836</v>
      </c>
      <c r="U81" s="46" t="s">
        <v>28520</v>
      </c>
      <c r="V81" s="46"/>
      <c r="W81" s="46"/>
      <c r="X81" s="46"/>
      <c r="Y81" s="43"/>
      <c r="Z81" s="43"/>
    </row>
    <row r="82" spans="1:26" s="2" customFormat="1" ht="13" customHeight="1" x14ac:dyDescent="0.15">
      <c r="A82" s="43" t="s">
        <v>38591</v>
      </c>
      <c r="B82" s="43">
        <v>24</v>
      </c>
      <c r="C82" s="43" t="s">
        <v>14</v>
      </c>
      <c r="D82" s="43" t="s">
        <v>79</v>
      </c>
      <c r="E82" s="45" t="s">
        <v>38592</v>
      </c>
      <c r="F82" s="44">
        <v>43442</v>
      </c>
      <c r="G82" s="43" t="s">
        <v>38593</v>
      </c>
      <c r="H82" s="43" t="s">
        <v>5054</v>
      </c>
      <c r="I82" s="43" t="s">
        <v>167</v>
      </c>
      <c r="J82" s="43">
        <v>31405</v>
      </c>
      <c r="K82" s="43" t="s">
        <v>3645</v>
      </c>
      <c r="L82" s="43" t="s">
        <v>38594</v>
      </c>
      <c r="M82" s="43" t="s">
        <v>21</v>
      </c>
      <c r="N82" s="43" t="s">
        <v>38595</v>
      </c>
      <c r="O82" s="43" t="s">
        <v>394</v>
      </c>
      <c r="P82" s="43" t="s">
        <v>32398</v>
      </c>
      <c r="Q82" s="45" t="s">
        <v>38596</v>
      </c>
      <c r="R82" s="43" t="s">
        <v>94</v>
      </c>
      <c r="S82" s="43" t="s">
        <v>22</v>
      </c>
      <c r="T82" s="46" t="s">
        <v>28746</v>
      </c>
      <c r="U82" s="46" t="s">
        <v>28520</v>
      </c>
      <c r="V82" s="46" t="s">
        <v>28521</v>
      </c>
      <c r="W82" s="46" t="s">
        <v>94</v>
      </c>
      <c r="X82" s="46">
        <v>4282</v>
      </c>
      <c r="Y82" s="43"/>
      <c r="Z82" s="43"/>
    </row>
    <row r="83" spans="1:26" s="2" customFormat="1" ht="13" customHeight="1" x14ac:dyDescent="0.15">
      <c r="A83" s="43" t="s">
        <v>38597</v>
      </c>
      <c r="B83" s="43">
        <v>41</v>
      </c>
      <c r="C83" s="43" t="s">
        <v>14</v>
      </c>
      <c r="D83" s="43" t="s">
        <v>31</v>
      </c>
      <c r="E83" s="45" t="s">
        <v>38598</v>
      </c>
      <c r="F83" s="44">
        <v>43442</v>
      </c>
      <c r="G83" s="43" t="s">
        <v>38599</v>
      </c>
      <c r="H83" s="43" t="s">
        <v>38600</v>
      </c>
      <c r="I83" s="43" t="s">
        <v>263</v>
      </c>
      <c r="J83" s="43">
        <v>89883</v>
      </c>
      <c r="K83" s="43" t="s">
        <v>5610</v>
      </c>
      <c r="L83" s="43" t="s">
        <v>38601</v>
      </c>
      <c r="M83" s="43" t="s">
        <v>21</v>
      </c>
      <c r="N83" s="43" t="s">
        <v>38602</v>
      </c>
      <c r="O83" s="43" t="s">
        <v>394</v>
      </c>
      <c r="P83" s="43" t="s">
        <v>32398</v>
      </c>
      <c r="Q83" s="45" t="s">
        <v>38603</v>
      </c>
      <c r="R83" s="43" t="s">
        <v>23</v>
      </c>
      <c r="S83" s="43" t="s">
        <v>22</v>
      </c>
      <c r="T83" s="46" t="s">
        <v>28739</v>
      </c>
      <c r="U83" s="46" t="s">
        <v>28518</v>
      </c>
      <c r="V83" s="46" t="s">
        <v>28519</v>
      </c>
      <c r="W83" s="46" t="s">
        <v>94</v>
      </c>
      <c r="X83" s="46">
        <v>4286</v>
      </c>
      <c r="Y83" s="43"/>
      <c r="Z83" s="43"/>
    </row>
    <row r="84" spans="1:26" s="2" customFormat="1" ht="13" customHeight="1" x14ac:dyDescent="0.15">
      <c r="A84" s="43" t="s">
        <v>38580</v>
      </c>
      <c r="B84" s="43">
        <v>16</v>
      </c>
      <c r="C84" s="43" t="s">
        <v>14</v>
      </c>
      <c r="D84" s="43" t="s">
        <v>79</v>
      </c>
      <c r="E84" s="45" t="s">
        <v>38581</v>
      </c>
      <c r="F84" s="44">
        <v>43441</v>
      </c>
      <c r="G84" s="43" t="s">
        <v>38582</v>
      </c>
      <c r="H84" s="43" t="s">
        <v>1262</v>
      </c>
      <c r="I84" s="43" t="s">
        <v>63</v>
      </c>
      <c r="J84" s="43">
        <v>43203</v>
      </c>
      <c r="K84" s="43" t="s">
        <v>1263</v>
      </c>
      <c r="L84" s="43" t="s">
        <v>12268</v>
      </c>
      <c r="M84" s="43" t="s">
        <v>21</v>
      </c>
      <c r="N84" s="43" t="s">
        <v>38583</v>
      </c>
      <c r="O84" s="43" t="s">
        <v>394</v>
      </c>
      <c r="P84" s="43" t="s">
        <v>32398</v>
      </c>
      <c r="Q84" s="45" t="s">
        <v>38584</v>
      </c>
      <c r="R84" s="43" t="s">
        <v>94</v>
      </c>
      <c r="S84" s="43" t="s">
        <v>22</v>
      </c>
      <c r="T84" s="46" t="s">
        <v>28746</v>
      </c>
      <c r="U84" s="46" t="s">
        <v>28520</v>
      </c>
      <c r="V84" s="46" t="s">
        <v>28521</v>
      </c>
      <c r="W84" s="46" t="s">
        <v>94</v>
      </c>
      <c r="X84" s="46">
        <v>4315</v>
      </c>
      <c r="Y84" s="43"/>
      <c r="Z84" s="43"/>
    </row>
    <row r="85" spans="1:26" s="2" customFormat="1" ht="13" customHeight="1" x14ac:dyDescent="0.15">
      <c r="A85" s="43" t="s">
        <v>38576</v>
      </c>
      <c r="B85" s="43">
        <v>51</v>
      </c>
      <c r="C85" s="43" t="s">
        <v>14</v>
      </c>
      <c r="D85" s="43" t="s">
        <v>42</v>
      </c>
      <c r="E85" s="45"/>
      <c r="F85" s="44">
        <v>43441</v>
      </c>
      <c r="G85" s="43" t="s">
        <v>38577</v>
      </c>
      <c r="H85" s="43" t="s">
        <v>3175</v>
      </c>
      <c r="I85" s="43" t="s">
        <v>56</v>
      </c>
      <c r="J85" s="43">
        <v>34950</v>
      </c>
      <c r="K85" s="43" t="s">
        <v>3177</v>
      </c>
      <c r="L85" s="43" t="s">
        <v>18560</v>
      </c>
      <c r="M85" s="43" t="s">
        <v>21</v>
      </c>
      <c r="N85" s="43" t="s">
        <v>38578</v>
      </c>
      <c r="O85" s="43" t="s">
        <v>394</v>
      </c>
      <c r="P85" s="43" t="s">
        <v>32398</v>
      </c>
      <c r="Q85" s="45" t="s">
        <v>38579</v>
      </c>
      <c r="R85" s="43" t="s">
        <v>94</v>
      </c>
      <c r="S85" s="43" t="s">
        <v>29</v>
      </c>
      <c r="T85" s="46" t="s">
        <v>28524</v>
      </c>
      <c r="U85" s="46" t="s">
        <v>28520</v>
      </c>
      <c r="V85" s="46" t="s">
        <v>28521</v>
      </c>
      <c r="W85" s="46" t="s">
        <v>94</v>
      </c>
      <c r="X85" s="46">
        <v>4281</v>
      </c>
      <c r="Y85" s="43"/>
      <c r="Z85" s="43"/>
    </row>
    <row r="86" spans="1:26" s="2" customFormat="1" ht="13" customHeight="1" x14ac:dyDescent="0.15">
      <c r="A86" s="43" t="s">
        <v>38585</v>
      </c>
      <c r="B86" s="43">
        <v>21</v>
      </c>
      <c r="C86" s="43" t="s">
        <v>14</v>
      </c>
      <c r="D86" s="43" t="s">
        <v>42</v>
      </c>
      <c r="E86" s="45" t="s">
        <v>38586</v>
      </c>
      <c r="F86" s="44">
        <v>43441</v>
      </c>
      <c r="G86" s="43" t="s">
        <v>38587</v>
      </c>
      <c r="H86" s="43" t="s">
        <v>29678</v>
      </c>
      <c r="I86" s="43" t="s">
        <v>67</v>
      </c>
      <c r="J86" s="43">
        <v>78586</v>
      </c>
      <c r="K86" s="43" t="s">
        <v>1175</v>
      </c>
      <c r="L86" s="43" t="s">
        <v>38588</v>
      </c>
      <c r="M86" s="43" t="s">
        <v>21</v>
      </c>
      <c r="N86" s="43" t="s">
        <v>38589</v>
      </c>
      <c r="O86" s="43" t="s">
        <v>394</v>
      </c>
      <c r="P86" s="43" t="s">
        <v>32398</v>
      </c>
      <c r="Q86" s="45" t="s">
        <v>38590</v>
      </c>
      <c r="R86" s="43" t="s">
        <v>94</v>
      </c>
      <c r="S86" s="43" t="s">
        <v>22</v>
      </c>
      <c r="T86" s="46" t="s">
        <v>28836</v>
      </c>
      <c r="U86" s="46" t="s">
        <v>28520</v>
      </c>
      <c r="V86" s="46"/>
      <c r="W86" s="46"/>
      <c r="X86" s="46"/>
      <c r="Y86" s="43"/>
      <c r="Z86" s="43"/>
    </row>
    <row r="87" spans="1:26" s="2" customFormat="1" ht="13" customHeight="1" x14ac:dyDescent="0.15">
      <c r="A87" s="43" t="s">
        <v>38561</v>
      </c>
      <c r="B87" s="43">
        <v>53</v>
      </c>
      <c r="C87" s="43" t="s">
        <v>14</v>
      </c>
      <c r="D87" s="43" t="s">
        <v>79</v>
      </c>
      <c r="E87" s="45"/>
      <c r="F87" s="44">
        <v>43440</v>
      </c>
      <c r="G87" s="43" t="s">
        <v>38562</v>
      </c>
      <c r="H87" s="43" t="s">
        <v>38563</v>
      </c>
      <c r="I87" s="43" t="s">
        <v>167</v>
      </c>
      <c r="J87" s="43">
        <v>30253</v>
      </c>
      <c r="K87" s="43" t="s">
        <v>8226</v>
      </c>
      <c r="L87" s="43" t="s">
        <v>8227</v>
      </c>
      <c r="M87" s="43" t="s">
        <v>21</v>
      </c>
      <c r="N87" s="43" t="s">
        <v>38564</v>
      </c>
      <c r="O87" s="43" t="s">
        <v>394</v>
      </c>
      <c r="P87" s="43" t="s">
        <v>32398</v>
      </c>
      <c r="Q87" s="45" t="s">
        <v>38565</v>
      </c>
      <c r="R87" s="43" t="s">
        <v>94</v>
      </c>
      <c r="S87" s="43" t="s">
        <v>22</v>
      </c>
      <c r="T87" s="46" t="s">
        <v>28746</v>
      </c>
      <c r="U87" s="46" t="s">
        <v>28520</v>
      </c>
      <c r="V87" s="46" t="s">
        <v>28521</v>
      </c>
      <c r="W87" s="46" t="s">
        <v>94</v>
      </c>
      <c r="X87" s="46">
        <v>4275</v>
      </c>
      <c r="Y87" s="43"/>
      <c r="Z87" s="43"/>
    </row>
    <row r="88" spans="1:26" s="2" customFormat="1" ht="13" customHeight="1" x14ac:dyDescent="0.15">
      <c r="A88" s="43" t="s">
        <v>38555</v>
      </c>
      <c r="B88" s="43">
        <v>42</v>
      </c>
      <c r="C88" s="43" t="s">
        <v>14</v>
      </c>
      <c r="D88" s="43" t="s">
        <v>31</v>
      </c>
      <c r="E88" s="45" t="s">
        <v>38556</v>
      </c>
      <c r="F88" s="44">
        <v>43440</v>
      </c>
      <c r="G88" s="43" t="s">
        <v>38557</v>
      </c>
      <c r="H88" s="43" t="s">
        <v>38558</v>
      </c>
      <c r="I88" s="43" t="s">
        <v>39</v>
      </c>
      <c r="J88" s="43">
        <v>96002</v>
      </c>
      <c r="K88" s="43" t="s">
        <v>7413</v>
      </c>
      <c r="L88" s="43" t="s">
        <v>7414</v>
      </c>
      <c r="M88" s="43" t="s">
        <v>21</v>
      </c>
      <c r="N88" s="43" t="s">
        <v>38559</v>
      </c>
      <c r="O88" s="43" t="s">
        <v>394</v>
      </c>
      <c r="P88" s="43" t="s">
        <v>32398</v>
      </c>
      <c r="Q88" s="45" t="s">
        <v>38560</v>
      </c>
      <c r="R88" s="43" t="s">
        <v>94</v>
      </c>
      <c r="S88" s="43" t="s">
        <v>22</v>
      </c>
      <c r="T88" s="46" t="s">
        <v>28746</v>
      </c>
      <c r="U88" s="46" t="s">
        <v>28520</v>
      </c>
      <c r="V88" s="46" t="s">
        <v>28519</v>
      </c>
      <c r="W88" s="46" t="s">
        <v>94</v>
      </c>
      <c r="X88" s="46">
        <v>4277</v>
      </c>
      <c r="Y88" s="43"/>
      <c r="Z88" s="43"/>
    </row>
    <row r="89" spans="1:26" s="2" customFormat="1" ht="13" customHeight="1" x14ac:dyDescent="0.15">
      <c r="A89" s="43" t="s">
        <v>38570</v>
      </c>
      <c r="B89" s="43">
        <v>46</v>
      </c>
      <c r="C89" s="43" t="s">
        <v>14</v>
      </c>
      <c r="D89" s="43" t="s">
        <v>31</v>
      </c>
      <c r="E89" s="45" t="s">
        <v>38571</v>
      </c>
      <c r="F89" s="44">
        <v>43440</v>
      </c>
      <c r="G89" s="43" t="s">
        <v>38572</v>
      </c>
      <c r="H89" s="43" t="s">
        <v>29463</v>
      </c>
      <c r="I89" s="43" t="s">
        <v>263</v>
      </c>
      <c r="J89" s="43">
        <v>89060</v>
      </c>
      <c r="K89" s="43" t="s">
        <v>29464</v>
      </c>
      <c r="L89" s="43" t="s">
        <v>38573</v>
      </c>
      <c r="M89" s="43" t="s">
        <v>21</v>
      </c>
      <c r="N89" s="43" t="s">
        <v>38574</v>
      </c>
      <c r="O89" s="43" t="s">
        <v>394</v>
      </c>
      <c r="P89" s="43" t="s">
        <v>32398</v>
      </c>
      <c r="Q89" s="45" t="s">
        <v>38575</v>
      </c>
      <c r="R89" s="43" t="s">
        <v>542</v>
      </c>
      <c r="S89" s="43" t="s">
        <v>22</v>
      </c>
      <c r="T89" s="46" t="s">
        <v>28746</v>
      </c>
      <c r="U89" s="46" t="s">
        <v>28520</v>
      </c>
      <c r="V89" s="46" t="s">
        <v>28521</v>
      </c>
      <c r="W89" s="46" t="s">
        <v>542</v>
      </c>
      <c r="X89" s="46">
        <v>4287</v>
      </c>
      <c r="Y89" s="43"/>
      <c r="Z89" s="43"/>
    </row>
    <row r="90" spans="1:26" s="2" customFormat="1" ht="13" customHeight="1" x14ac:dyDescent="0.15">
      <c r="A90" s="43" t="s">
        <v>3186</v>
      </c>
      <c r="B90" s="43"/>
      <c r="C90" s="43" t="s">
        <v>14</v>
      </c>
      <c r="D90" s="43" t="s">
        <v>24</v>
      </c>
      <c r="E90" s="45"/>
      <c r="F90" s="44">
        <v>43440</v>
      </c>
      <c r="G90" s="43"/>
      <c r="H90" s="43" t="s">
        <v>38566</v>
      </c>
      <c r="I90" s="43" t="s">
        <v>189</v>
      </c>
      <c r="J90" s="43">
        <v>87005</v>
      </c>
      <c r="K90" s="43" t="s">
        <v>24177</v>
      </c>
      <c r="L90" s="43" t="s">
        <v>38567</v>
      </c>
      <c r="M90" s="43" t="s">
        <v>21</v>
      </c>
      <c r="N90" s="43" t="s">
        <v>38568</v>
      </c>
      <c r="O90" s="43" t="s">
        <v>394</v>
      </c>
      <c r="P90" s="43" t="s">
        <v>32398</v>
      </c>
      <c r="Q90" s="45" t="s">
        <v>38569</v>
      </c>
      <c r="R90" s="43" t="s">
        <v>94</v>
      </c>
      <c r="S90" s="43" t="s">
        <v>29</v>
      </c>
      <c r="T90" s="46"/>
      <c r="U90" s="46"/>
      <c r="V90" s="46"/>
      <c r="W90" s="46"/>
      <c r="X90" s="46"/>
      <c r="Y90" s="43"/>
      <c r="Z90" s="43"/>
    </row>
    <row r="91" spans="1:26" s="2" customFormat="1" ht="13" customHeight="1" x14ac:dyDescent="0.15">
      <c r="A91" s="43" t="s">
        <v>38551</v>
      </c>
      <c r="B91" s="43">
        <v>33</v>
      </c>
      <c r="C91" s="43" t="s">
        <v>14</v>
      </c>
      <c r="D91" s="43" t="s">
        <v>79</v>
      </c>
      <c r="E91" s="45"/>
      <c r="F91" s="44">
        <v>43439</v>
      </c>
      <c r="G91" s="43" t="s">
        <v>38552</v>
      </c>
      <c r="H91" s="43" t="s">
        <v>858</v>
      </c>
      <c r="I91" s="43" t="s">
        <v>238</v>
      </c>
      <c r="J91" s="43">
        <v>23220</v>
      </c>
      <c r="K91" s="43" t="s">
        <v>18456</v>
      </c>
      <c r="L91" s="43" t="s">
        <v>859</v>
      </c>
      <c r="M91" s="43" t="s">
        <v>21</v>
      </c>
      <c r="N91" s="43" t="s">
        <v>38553</v>
      </c>
      <c r="O91" s="43" t="s">
        <v>394</v>
      </c>
      <c r="P91" s="43" t="s">
        <v>32398</v>
      </c>
      <c r="Q91" s="45" t="s">
        <v>38554</v>
      </c>
      <c r="R91" s="43" t="s">
        <v>94</v>
      </c>
      <c r="S91" s="43" t="s">
        <v>22</v>
      </c>
      <c r="T91" s="46" t="s">
        <v>28739</v>
      </c>
      <c r="U91" s="46" t="s">
        <v>28520</v>
      </c>
      <c r="V91" s="46" t="s">
        <v>28521</v>
      </c>
      <c r="W91" s="46" t="s">
        <v>94</v>
      </c>
      <c r="X91" s="46">
        <v>4279</v>
      </c>
      <c r="Y91" s="43"/>
      <c r="Z91" s="43"/>
    </row>
    <row r="92" spans="1:26" s="2" customFormat="1" ht="13" customHeight="1" x14ac:dyDescent="0.15">
      <c r="A92" s="43" t="s">
        <v>38534</v>
      </c>
      <c r="B92" s="43">
        <v>27</v>
      </c>
      <c r="C92" s="43" t="s">
        <v>14</v>
      </c>
      <c r="D92" s="43" t="s">
        <v>42</v>
      </c>
      <c r="E92" s="45"/>
      <c r="F92" s="44">
        <v>43439</v>
      </c>
      <c r="G92" s="43" t="s">
        <v>38535</v>
      </c>
      <c r="H92" s="43" t="s">
        <v>3544</v>
      </c>
      <c r="I92" s="43" t="s">
        <v>39</v>
      </c>
      <c r="J92" s="43">
        <v>94558</v>
      </c>
      <c r="K92" s="43" t="s">
        <v>3544</v>
      </c>
      <c r="L92" s="43" t="s">
        <v>3546</v>
      </c>
      <c r="M92" s="43" t="s">
        <v>21</v>
      </c>
      <c r="N92" s="43" t="s">
        <v>38536</v>
      </c>
      <c r="O92" s="43" t="s">
        <v>394</v>
      </c>
      <c r="P92" s="43" t="s">
        <v>32398</v>
      </c>
      <c r="Q92" s="45" t="s">
        <v>38537</v>
      </c>
      <c r="R92" s="43" t="s">
        <v>94</v>
      </c>
      <c r="S92" s="43" t="s">
        <v>22</v>
      </c>
      <c r="T92" s="46" t="s">
        <v>28746</v>
      </c>
      <c r="U92" s="46" t="s">
        <v>28520</v>
      </c>
      <c r="V92" s="46" t="s">
        <v>28522</v>
      </c>
      <c r="W92" s="46" t="s">
        <v>94</v>
      </c>
      <c r="X92" s="46">
        <v>4270</v>
      </c>
      <c r="Y92" s="43"/>
      <c r="Z92" s="43"/>
    </row>
    <row r="93" spans="1:26" s="2" customFormat="1" ht="13" customHeight="1" x14ac:dyDescent="0.15">
      <c r="A93" s="43" t="s">
        <v>3186</v>
      </c>
      <c r="B93" s="43"/>
      <c r="C93" s="43" t="s">
        <v>14</v>
      </c>
      <c r="D93" s="43" t="s">
        <v>24</v>
      </c>
      <c r="E93" s="45"/>
      <c r="F93" s="44">
        <v>43439</v>
      </c>
      <c r="G93" s="43" t="s">
        <v>38763</v>
      </c>
      <c r="H93" s="43" t="s">
        <v>279</v>
      </c>
      <c r="I93" s="43" t="s">
        <v>67</v>
      </c>
      <c r="J93" s="43">
        <v>75217</v>
      </c>
      <c r="K93" s="43" t="s">
        <v>279</v>
      </c>
      <c r="L93" s="43" t="s">
        <v>280</v>
      </c>
      <c r="M93" s="43" t="s">
        <v>385</v>
      </c>
      <c r="N93" s="43" t="s">
        <v>38764</v>
      </c>
      <c r="O93" s="43" t="s">
        <v>394</v>
      </c>
      <c r="P93" s="43" t="s">
        <v>32398</v>
      </c>
      <c r="Q93" s="45" t="s">
        <v>38765</v>
      </c>
      <c r="R93" s="43" t="s">
        <v>94</v>
      </c>
      <c r="S93" s="43" t="s">
        <v>22</v>
      </c>
      <c r="T93" s="46" t="s">
        <v>28541</v>
      </c>
      <c r="U93" s="46"/>
      <c r="V93" s="46"/>
      <c r="W93" s="46"/>
      <c r="X93" s="46"/>
      <c r="Y93" s="43"/>
      <c r="Z93" s="43"/>
    </row>
    <row r="94" spans="1:26" s="2" customFormat="1" ht="13" customHeight="1" x14ac:dyDescent="0.15">
      <c r="A94" s="43" t="s">
        <v>38547</v>
      </c>
      <c r="B94" s="43">
        <v>41</v>
      </c>
      <c r="C94" s="43" t="s">
        <v>14</v>
      </c>
      <c r="D94" s="43" t="s">
        <v>31</v>
      </c>
      <c r="E94" s="45"/>
      <c r="F94" s="44">
        <v>43439</v>
      </c>
      <c r="G94" s="43" t="s">
        <v>38548</v>
      </c>
      <c r="H94" s="43" t="s">
        <v>1083</v>
      </c>
      <c r="I94" s="43" t="s">
        <v>398</v>
      </c>
      <c r="J94" s="43">
        <v>19134</v>
      </c>
      <c r="K94" s="43" t="s">
        <v>1083</v>
      </c>
      <c r="L94" s="43" t="s">
        <v>1084</v>
      </c>
      <c r="M94" s="43" t="s">
        <v>21</v>
      </c>
      <c r="N94" s="43" t="s">
        <v>38549</v>
      </c>
      <c r="O94" s="43" t="s">
        <v>394</v>
      </c>
      <c r="P94" s="43" t="s">
        <v>32398</v>
      </c>
      <c r="Q94" s="45" t="s">
        <v>38550</v>
      </c>
      <c r="R94" s="43" t="s">
        <v>23</v>
      </c>
      <c r="S94" s="43" t="s">
        <v>22</v>
      </c>
      <c r="T94" s="46" t="s">
        <v>28739</v>
      </c>
      <c r="U94" s="46" t="s">
        <v>28520</v>
      </c>
      <c r="V94" s="46" t="s">
        <v>28521</v>
      </c>
      <c r="W94" s="46" t="s">
        <v>94</v>
      </c>
      <c r="X94" s="46">
        <v>4271</v>
      </c>
      <c r="Y94" s="43"/>
      <c r="Z94" s="43"/>
    </row>
    <row r="95" spans="1:26" s="2" customFormat="1" ht="13" customHeight="1" x14ac:dyDescent="0.15">
      <c r="A95" s="43" t="s">
        <v>38538</v>
      </c>
      <c r="B95" s="43">
        <v>41</v>
      </c>
      <c r="C95" s="43" t="s">
        <v>14</v>
      </c>
      <c r="D95" s="43" t="s">
        <v>31</v>
      </c>
      <c r="E95" s="45"/>
      <c r="F95" s="44">
        <v>43439</v>
      </c>
      <c r="G95" s="43" t="s">
        <v>38539</v>
      </c>
      <c r="H95" s="43" t="s">
        <v>38540</v>
      </c>
      <c r="I95" s="43" t="s">
        <v>39</v>
      </c>
      <c r="J95" s="43">
        <v>94553</v>
      </c>
      <c r="K95" s="43" t="s">
        <v>4403</v>
      </c>
      <c r="L95" s="43" t="s">
        <v>37785</v>
      </c>
      <c r="M95" s="43" t="s">
        <v>21</v>
      </c>
      <c r="N95" s="43" t="s">
        <v>38541</v>
      </c>
      <c r="O95" s="43" t="s">
        <v>394</v>
      </c>
      <c r="P95" s="43" t="s">
        <v>32398</v>
      </c>
      <c r="Q95" s="45" t="s">
        <v>38542</v>
      </c>
      <c r="R95" s="43" t="s">
        <v>94</v>
      </c>
      <c r="S95" s="43" t="s">
        <v>22</v>
      </c>
      <c r="T95" s="46" t="s">
        <v>28746</v>
      </c>
      <c r="U95" s="46" t="s">
        <v>28520</v>
      </c>
      <c r="V95" s="46" t="s">
        <v>28522</v>
      </c>
      <c r="W95" s="46" t="s">
        <v>94</v>
      </c>
      <c r="X95" s="46">
        <v>4276</v>
      </c>
      <c r="Y95" s="43"/>
      <c r="Z95" s="43"/>
    </row>
    <row r="96" spans="1:26" s="2" customFormat="1" ht="13" customHeight="1" x14ac:dyDescent="0.15">
      <c r="A96" s="43" t="s">
        <v>38543</v>
      </c>
      <c r="B96" s="43">
        <v>23</v>
      </c>
      <c r="C96" s="43" t="s">
        <v>14</v>
      </c>
      <c r="D96" s="43" t="s">
        <v>79</v>
      </c>
      <c r="E96" s="45"/>
      <c r="F96" s="44">
        <v>43439</v>
      </c>
      <c r="G96" s="43" t="s">
        <v>38544</v>
      </c>
      <c r="H96" s="43" t="s">
        <v>693</v>
      </c>
      <c r="I96" s="43" t="s">
        <v>425</v>
      </c>
      <c r="J96" s="43">
        <v>63121</v>
      </c>
      <c r="K96" s="43" t="s">
        <v>31779</v>
      </c>
      <c r="L96" s="43" t="s">
        <v>4419</v>
      </c>
      <c r="M96" s="43" t="s">
        <v>21</v>
      </c>
      <c r="N96" s="43" t="s">
        <v>38545</v>
      </c>
      <c r="O96" s="43" t="s">
        <v>394</v>
      </c>
      <c r="P96" s="43" t="s">
        <v>32398</v>
      </c>
      <c r="Q96" s="45" t="s">
        <v>38546</v>
      </c>
      <c r="R96" s="43" t="s">
        <v>94</v>
      </c>
      <c r="S96" s="43" t="s">
        <v>22</v>
      </c>
      <c r="T96" s="46" t="s">
        <v>28746</v>
      </c>
      <c r="U96" s="46" t="s">
        <v>28520</v>
      </c>
      <c r="V96" s="46"/>
      <c r="W96" s="46"/>
      <c r="X96" s="46"/>
      <c r="Y96" s="43"/>
      <c r="Z96" s="43"/>
    </row>
    <row r="97" spans="1:26" s="2" customFormat="1" ht="13" customHeight="1" x14ac:dyDescent="0.15">
      <c r="A97" s="43" t="s">
        <v>38528</v>
      </c>
      <c r="B97" s="43">
        <v>26</v>
      </c>
      <c r="C97" s="43" t="s">
        <v>14</v>
      </c>
      <c r="D97" s="43" t="s">
        <v>42</v>
      </c>
      <c r="E97" s="45"/>
      <c r="F97" s="44">
        <v>43439</v>
      </c>
      <c r="G97" s="43" t="s">
        <v>38529</v>
      </c>
      <c r="H97" s="43" t="s">
        <v>38530</v>
      </c>
      <c r="I97" s="43" t="s">
        <v>39</v>
      </c>
      <c r="J97" s="43">
        <v>93203</v>
      </c>
      <c r="K97" s="43" t="s">
        <v>664</v>
      </c>
      <c r="L97" s="43" t="s">
        <v>38531</v>
      </c>
      <c r="M97" s="43" t="s">
        <v>21</v>
      </c>
      <c r="N97" s="43" t="s">
        <v>38532</v>
      </c>
      <c r="O97" s="43" t="s">
        <v>394</v>
      </c>
      <c r="P97" s="43" t="s">
        <v>32398</v>
      </c>
      <c r="Q97" s="45" t="s">
        <v>38533</v>
      </c>
      <c r="R97" s="43" t="s">
        <v>94</v>
      </c>
      <c r="S97" s="43" t="s">
        <v>22</v>
      </c>
      <c r="T97" s="46" t="s">
        <v>28739</v>
      </c>
      <c r="U97" s="46"/>
      <c r="V97" s="46"/>
      <c r="W97" s="46"/>
      <c r="X97" s="46"/>
      <c r="Y97" s="43"/>
      <c r="Z97" s="43"/>
    </row>
    <row r="98" spans="1:26" s="2" customFormat="1" ht="13" customHeight="1" x14ac:dyDescent="0.15">
      <c r="A98" s="43" t="s">
        <v>38523</v>
      </c>
      <c r="B98" s="43">
        <v>18</v>
      </c>
      <c r="C98" s="43" t="s">
        <v>14</v>
      </c>
      <c r="D98" s="43" t="s">
        <v>42</v>
      </c>
      <c r="E98" s="45" t="s">
        <v>38524</v>
      </c>
      <c r="F98" s="44">
        <v>43438</v>
      </c>
      <c r="G98" s="43" t="s">
        <v>38525</v>
      </c>
      <c r="H98" s="43" t="s">
        <v>1421</v>
      </c>
      <c r="I98" s="43" t="s">
        <v>234</v>
      </c>
      <c r="J98" s="43">
        <v>84404</v>
      </c>
      <c r="K98" s="43" t="s">
        <v>1422</v>
      </c>
      <c r="L98" s="43" t="s">
        <v>7198</v>
      </c>
      <c r="M98" s="43" t="s">
        <v>21</v>
      </c>
      <c r="N98" s="43" t="s">
        <v>38526</v>
      </c>
      <c r="O98" s="43" t="s">
        <v>394</v>
      </c>
      <c r="P98" s="43" t="s">
        <v>32398</v>
      </c>
      <c r="Q98" s="45" t="s">
        <v>38527</v>
      </c>
      <c r="R98" s="43" t="s">
        <v>94</v>
      </c>
      <c r="S98" s="43" t="s">
        <v>12</v>
      </c>
      <c r="T98" s="46" t="s">
        <v>31675</v>
      </c>
      <c r="U98" s="46" t="s">
        <v>28520</v>
      </c>
      <c r="V98" s="46" t="s">
        <v>28521</v>
      </c>
      <c r="W98" s="46" t="s">
        <v>542</v>
      </c>
      <c r="X98" s="46">
        <v>4269</v>
      </c>
      <c r="Y98" s="43"/>
      <c r="Z98" s="43"/>
    </row>
    <row r="99" spans="1:26" s="2" customFormat="1" ht="13" customHeight="1" x14ac:dyDescent="0.15">
      <c r="A99" s="43" t="s">
        <v>38516</v>
      </c>
      <c r="B99" s="43">
        <v>28</v>
      </c>
      <c r="C99" s="43" t="s">
        <v>14</v>
      </c>
      <c r="D99" s="43" t="s">
        <v>42</v>
      </c>
      <c r="E99" s="45" t="s">
        <v>38517</v>
      </c>
      <c r="F99" s="44">
        <v>43436</v>
      </c>
      <c r="G99" s="43"/>
      <c r="H99" s="43" t="s">
        <v>9875</v>
      </c>
      <c r="I99" s="43" t="s">
        <v>67</v>
      </c>
      <c r="J99" s="43">
        <v>75935</v>
      </c>
      <c r="K99" s="43" t="s">
        <v>1169</v>
      </c>
      <c r="L99" s="43" t="s">
        <v>275</v>
      </c>
      <c r="M99" s="43" t="s">
        <v>21</v>
      </c>
      <c r="N99" s="43" t="s">
        <v>38518</v>
      </c>
      <c r="O99" s="43" t="s">
        <v>394</v>
      </c>
      <c r="P99" s="43" t="s">
        <v>32398</v>
      </c>
      <c r="Q99" s="45" t="s">
        <v>38519</v>
      </c>
      <c r="R99" s="43" t="s">
        <v>94</v>
      </c>
      <c r="S99" s="43" t="s">
        <v>22</v>
      </c>
      <c r="T99" s="46" t="s">
        <v>28746</v>
      </c>
      <c r="U99" s="46" t="s">
        <v>28520</v>
      </c>
      <c r="V99" s="46" t="s">
        <v>28521</v>
      </c>
      <c r="W99" s="46"/>
      <c r="X99" s="46"/>
      <c r="Y99" s="43"/>
      <c r="Z99" s="43"/>
    </row>
    <row r="100" spans="1:26" s="2" customFormat="1" ht="13" customHeight="1" x14ac:dyDescent="0.15">
      <c r="A100" s="43" t="s">
        <v>3186</v>
      </c>
      <c r="B100" s="43"/>
      <c r="C100" s="43" t="s">
        <v>14</v>
      </c>
      <c r="D100" s="43" t="s">
        <v>24</v>
      </c>
      <c r="E100" s="45"/>
      <c r="F100" s="44">
        <v>43436</v>
      </c>
      <c r="G100" s="43" t="s">
        <v>38520</v>
      </c>
      <c r="H100" s="43" t="s">
        <v>279</v>
      </c>
      <c r="I100" s="43" t="s">
        <v>67</v>
      </c>
      <c r="J100" s="43">
        <v>75253</v>
      </c>
      <c r="K100" s="43" t="s">
        <v>279</v>
      </c>
      <c r="L100" s="43" t="s">
        <v>27789</v>
      </c>
      <c r="M100" s="43" t="s">
        <v>21</v>
      </c>
      <c r="N100" s="43" t="s">
        <v>38521</v>
      </c>
      <c r="O100" s="43" t="s">
        <v>394</v>
      </c>
      <c r="P100" s="43" t="s">
        <v>32398</v>
      </c>
      <c r="Q100" s="45" t="s">
        <v>38522</v>
      </c>
      <c r="R100" s="43" t="s">
        <v>94</v>
      </c>
      <c r="S100" s="43" t="s">
        <v>22</v>
      </c>
      <c r="T100" s="46" t="s">
        <v>28836</v>
      </c>
      <c r="U100" s="46"/>
      <c r="V100" s="46"/>
      <c r="W100" s="46"/>
      <c r="X100" s="46"/>
      <c r="Y100" s="43"/>
      <c r="Z100" s="43"/>
    </row>
    <row r="101" spans="1:26" s="2" customFormat="1" ht="13" customHeight="1" x14ac:dyDescent="0.15">
      <c r="A101" s="43" t="s">
        <v>38512</v>
      </c>
      <c r="B101" s="43">
        <v>43</v>
      </c>
      <c r="C101" s="43" t="s">
        <v>14</v>
      </c>
      <c r="D101" s="43" t="s">
        <v>79</v>
      </c>
      <c r="E101" s="45"/>
      <c r="F101" s="44">
        <v>43435</v>
      </c>
      <c r="G101" s="43" t="s">
        <v>38513</v>
      </c>
      <c r="H101" s="43" t="s">
        <v>639</v>
      </c>
      <c r="I101" s="43" t="s">
        <v>263</v>
      </c>
      <c r="J101" s="43">
        <v>89101</v>
      </c>
      <c r="K101" s="43" t="s">
        <v>557</v>
      </c>
      <c r="L101" s="43" t="s">
        <v>558</v>
      </c>
      <c r="M101" s="43" t="s">
        <v>5307</v>
      </c>
      <c r="N101" s="43" t="s">
        <v>38514</v>
      </c>
      <c r="O101" s="43" t="s">
        <v>394</v>
      </c>
      <c r="P101" s="43" t="s">
        <v>32398</v>
      </c>
      <c r="Q101" s="45" t="s">
        <v>38515</v>
      </c>
      <c r="R101" s="43" t="s">
        <v>94</v>
      </c>
      <c r="S101" s="43" t="s">
        <v>22</v>
      </c>
      <c r="T101" s="46" t="s">
        <v>28739</v>
      </c>
      <c r="U101" s="46" t="s">
        <v>28520</v>
      </c>
      <c r="V101" s="46" t="s">
        <v>28521</v>
      </c>
      <c r="W101" s="46" t="s">
        <v>542</v>
      </c>
      <c r="X101" s="46">
        <v>4239</v>
      </c>
      <c r="Y101" s="43"/>
      <c r="Z101" s="43"/>
    </row>
    <row r="102" spans="1:26" s="2" customFormat="1" ht="13" customHeight="1" x14ac:dyDescent="0.15">
      <c r="A102" s="43" t="s">
        <v>38503</v>
      </c>
      <c r="B102" s="43">
        <v>65</v>
      </c>
      <c r="C102" s="43" t="s">
        <v>14</v>
      </c>
      <c r="D102" s="43" t="s">
        <v>79</v>
      </c>
      <c r="E102" s="45"/>
      <c r="F102" s="44">
        <v>43435</v>
      </c>
      <c r="G102" s="43" t="s">
        <v>38504</v>
      </c>
      <c r="H102" s="43" t="s">
        <v>5332</v>
      </c>
      <c r="I102" s="43" t="s">
        <v>56</v>
      </c>
      <c r="J102" s="43">
        <v>32505</v>
      </c>
      <c r="K102" s="43" t="s">
        <v>5333</v>
      </c>
      <c r="L102" s="43" t="s">
        <v>5334</v>
      </c>
      <c r="M102" s="43" t="s">
        <v>21</v>
      </c>
      <c r="N102" s="43" t="s">
        <v>38505</v>
      </c>
      <c r="O102" s="43" t="s">
        <v>394</v>
      </c>
      <c r="P102" s="43" t="s">
        <v>32398</v>
      </c>
      <c r="Q102" s="45" t="s">
        <v>38506</v>
      </c>
      <c r="R102" s="43" t="s">
        <v>94</v>
      </c>
      <c r="S102" s="43" t="s">
        <v>22</v>
      </c>
      <c r="T102" s="46" t="s">
        <v>28554</v>
      </c>
      <c r="U102" s="46" t="s">
        <v>28520</v>
      </c>
      <c r="V102" s="46" t="s">
        <v>28521</v>
      </c>
      <c r="W102" s="46" t="s">
        <v>94</v>
      </c>
      <c r="X102" s="46">
        <v>4240</v>
      </c>
      <c r="Y102" s="43"/>
      <c r="Z102" s="43"/>
    </row>
    <row r="103" spans="1:26" s="2" customFormat="1" ht="13" customHeight="1" x14ac:dyDescent="0.15">
      <c r="A103" s="43" t="s">
        <v>38507</v>
      </c>
      <c r="B103" s="43"/>
      <c r="C103" s="43" t="s">
        <v>14</v>
      </c>
      <c r="D103" s="43" t="s">
        <v>31</v>
      </c>
      <c r="E103" s="45" t="s">
        <v>38508</v>
      </c>
      <c r="F103" s="44">
        <v>43435</v>
      </c>
      <c r="G103" s="43" t="s">
        <v>38509</v>
      </c>
      <c r="H103" s="43" t="s">
        <v>30007</v>
      </c>
      <c r="I103" s="43" t="s">
        <v>653</v>
      </c>
      <c r="J103" s="43">
        <v>38965</v>
      </c>
      <c r="K103" s="43" t="s">
        <v>13228</v>
      </c>
      <c r="L103" s="43" t="s">
        <v>30006</v>
      </c>
      <c r="M103" s="43" t="s">
        <v>21</v>
      </c>
      <c r="N103" s="43" t="s">
        <v>38510</v>
      </c>
      <c r="O103" s="43" t="s">
        <v>394</v>
      </c>
      <c r="P103" s="43" t="s">
        <v>32398</v>
      </c>
      <c r="Q103" s="45" t="s">
        <v>38511</v>
      </c>
      <c r="R103" s="43" t="s">
        <v>94</v>
      </c>
      <c r="S103" s="43" t="s">
        <v>22</v>
      </c>
      <c r="T103" s="46" t="s">
        <v>28746</v>
      </c>
      <c r="U103" s="46" t="s">
        <v>28520</v>
      </c>
      <c r="V103" s="46" t="s">
        <v>28521</v>
      </c>
      <c r="W103" s="46"/>
      <c r="X103" s="46"/>
      <c r="Y103" s="43"/>
      <c r="Z103" s="43"/>
    </row>
    <row r="104" spans="1:26" s="2" customFormat="1" ht="13" customHeight="1" x14ac:dyDescent="0.15">
      <c r="A104" s="43" t="s">
        <v>38498</v>
      </c>
      <c r="B104" s="43">
        <v>30</v>
      </c>
      <c r="C104" s="43" t="s">
        <v>14</v>
      </c>
      <c r="D104" s="43" t="s">
        <v>79</v>
      </c>
      <c r="E104" s="45" t="s">
        <v>38499</v>
      </c>
      <c r="F104" s="44">
        <v>43435</v>
      </c>
      <c r="G104" s="43" t="s">
        <v>38500</v>
      </c>
      <c r="H104" s="43" t="s">
        <v>18007</v>
      </c>
      <c r="I104" s="43" t="s">
        <v>56</v>
      </c>
      <c r="J104" s="43">
        <v>33321</v>
      </c>
      <c r="K104" s="43" t="s">
        <v>1102</v>
      </c>
      <c r="L104" s="43" t="s">
        <v>4287</v>
      </c>
      <c r="M104" s="43" t="s">
        <v>21</v>
      </c>
      <c r="N104" s="43" t="s">
        <v>38501</v>
      </c>
      <c r="O104" s="43" t="s">
        <v>394</v>
      </c>
      <c r="P104" s="43" t="s">
        <v>32398</v>
      </c>
      <c r="Q104" s="45" t="s">
        <v>38502</v>
      </c>
      <c r="R104" s="43" t="s">
        <v>542</v>
      </c>
      <c r="S104" s="43" t="s">
        <v>29</v>
      </c>
      <c r="T104" s="46" t="s">
        <v>28558</v>
      </c>
      <c r="U104" s="46" t="s">
        <v>28520</v>
      </c>
      <c r="V104" s="46" t="s">
        <v>28521</v>
      </c>
      <c r="W104" s="46" t="s">
        <v>94</v>
      </c>
      <c r="X104" s="46">
        <v>4272</v>
      </c>
      <c r="Y104" s="43"/>
      <c r="Z104" s="43"/>
    </row>
    <row r="105" spans="1:26" s="2" customFormat="1" ht="13" customHeight="1" x14ac:dyDescent="0.15">
      <c r="A105" s="43" t="s">
        <v>38493</v>
      </c>
      <c r="B105" s="43">
        <v>37</v>
      </c>
      <c r="C105" s="43" t="s">
        <v>14</v>
      </c>
      <c r="D105" s="43" t="s">
        <v>42</v>
      </c>
      <c r="E105" s="45" t="s">
        <v>38494</v>
      </c>
      <c r="F105" s="44">
        <v>43434</v>
      </c>
      <c r="G105" s="43" t="s">
        <v>38495</v>
      </c>
      <c r="H105" s="43" t="s">
        <v>1421</v>
      </c>
      <c r="I105" s="43" t="s">
        <v>234</v>
      </c>
      <c r="J105" s="43">
        <v>84401</v>
      </c>
      <c r="K105" s="43" t="s">
        <v>1422</v>
      </c>
      <c r="L105" s="43" t="s">
        <v>7198</v>
      </c>
      <c r="M105" s="43" t="s">
        <v>21</v>
      </c>
      <c r="N105" s="43" t="s">
        <v>38496</v>
      </c>
      <c r="O105" s="43" t="s">
        <v>394</v>
      </c>
      <c r="P105" s="43" t="s">
        <v>32398</v>
      </c>
      <c r="Q105" s="45" t="s">
        <v>38497</v>
      </c>
      <c r="R105" s="43" t="s">
        <v>94</v>
      </c>
      <c r="S105" s="43" t="s">
        <v>22</v>
      </c>
      <c r="T105" s="46" t="s">
        <v>28746</v>
      </c>
      <c r="U105" s="46" t="s">
        <v>28520</v>
      </c>
      <c r="V105" s="46" t="s">
        <v>28521</v>
      </c>
      <c r="W105" s="46" t="s">
        <v>542</v>
      </c>
      <c r="X105" s="46">
        <v>4241</v>
      </c>
      <c r="Y105" s="43"/>
      <c r="Z105" s="43"/>
    </row>
    <row r="106" spans="1:26" s="2" customFormat="1" ht="13" customHeight="1" x14ac:dyDescent="0.15">
      <c r="A106" s="43" t="s">
        <v>38488</v>
      </c>
      <c r="B106" s="43">
        <v>18</v>
      </c>
      <c r="C106" s="43" t="s">
        <v>14</v>
      </c>
      <c r="D106" s="43" t="s">
        <v>24</v>
      </c>
      <c r="E106" s="45"/>
      <c r="F106" s="44">
        <v>43434</v>
      </c>
      <c r="G106" s="43" t="s">
        <v>38489</v>
      </c>
      <c r="H106" s="43" t="s">
        <v>38490</v>
      </c>
      <c r="I106" s="43" t="s">
        <v>137</v>
      </c>
      <c r="J106" s="43">
        <v>57761</v>
      </c>
      <c r="K106" s="43" t="s">
        <v>138</v>
      </c>
      <c r="L106" s="43" t="s">
        <v>5282</v>
      </c>
      <c r="M106" s="43" t="s">
        <v>21</v>
      </c>
      <c r="N106" s="43" t="s">
        <v>38491</v>
      </c>
      <c r="O106" s="43" t="s">
        <v>394</v>
      </c>
      <c r="P106" s="43" t="s">
        <v>32398</v>
      </c>
      <c r="Q106" s="45" t="s">
        <v>38492</v>
      </c>
      <c r="R106" s="43" t="s">
        <v>94</v>
      </c>
      <c r="S106" s="43" t="s">
        <v>22</v>
      </c>
      <c r="T106" s="46" t="s">
        <v>28746</v>
      </c>
      <c r="U106" s="46" t="s">
        <v>28518</v>
      </c>
      <c r="V106" s="46" t="s">
        <v>28519</v>
      </c>
      <c r="W106" s="46"/>
      <c r="X106" s="46"/>
      <c r="Y106" s="43"/>
      <c r="Z106" s="43"/>
    </row>
    <row r="107" spans="1:26" s="2" customFormat="1" ht="13" customHeight="1" x14ac:dyDescent="0.15">
      <c r="A107" s="43" t="s">
        <v>3186</v>
      </c>
      <c r="B107" s="43"/>
      <c r="C107" s="43" t="s">
        <v>108</v>
      </c>
      <c r="D107" s="43" t="s">
        <v>42</v>
      </c>
      <c r="E107" s="45"/>
      <c r="F107" s="44">
        <v>43433</v>
      </c>
      <c r="G107" s="43" t="s">
        <v>38766</v>
      </c>
      <c r="H107" s="43" t="s">
        <v>38767</v>
      </c>
      <c r="I107" s="43" t="s">
        <v>39</v>
      </c>
      <c r="J107" s="43">
        <v>91905</v>
      </c>
      <c r="K107" s="43" t="s">
        <v>150</v>
      </c>
      <c r="L107" s="43" t="s">
        <v>4629</v>
      </c>
      <c r="M107" s="43" t="s">
        <v>373</v>
      </c>
      <c r="N107" s="43" t="s">
        <v>38768</v>
      </c>
      <c r="O107" s="43" t="s">
        <v>394</v>
      </c>
      <c r="P107" s="43" t="s">
        <v>32398</v>
      </c>
      <c r="Q107" s="45" t="s">
        <v>38769</v>
      </c>
      <c r="R107" s="43" t="s">
        <v>94</v>
      </c>
      <c r="S107" s="43" t="s">
        <v>12</v>
      </c>
      <c r="T107" s="46" t="s">
        <v>31978</v>
      </c>
      <c r="U107" s="46"/>
      <c r="V107" s="46"/>
      <c r="W107" s="46"/>
      <c r="X107" s="46"/>
      <c r="Y107" s="43"/>
      <c r="Z107" s="43"/>
    </row>
    <row r="108" spans="1:26" s="2" customFormat="1" ht="13" customHeight="1" x14ac:dyDescent="0.15">
      <c r="A108" s="43" t="s">
        <v>38480</v>
      </c>
      <c r="B108" s="43">
        <v>46</v>
      </c>
      <c r="C108" s="43" t="s">
        <v>14</v>
      </c>
      <c r="D108" s="43" t="s">
        <v>42</v>
      </c>
      <c r="E108" s="45"/>
      <c r="F108" s="44">
        <v>43433</v>
      </c>
      <c r="G108" s="43" t="s">
        <v>38481</v>
      </c>
      <c r="H108" s="43" t="s">
        <v>616</v>
      </c>
      <c r="I108" s="43" t="s">
        <v>117</v>
      </c>
      <c r="J108" s="43">
        <v>85009</v>
      </c>
      <c r="K108" s="43" t="s">
        <v>617</v>
      </c>
      <c r="L108" s="43" t="s">
        <v>618</v>
      </c>
      <c r="M108" s="43" t="s">
        <v>21</v>
      </c>
      <c r="N108" s="43" t="s">
        <v>38482</v>
      </c>
      <c r="O108" s="43" t="s">
        <v>394</v>
      </c>
      <c r="P108" s="43" t="s">
        <v>32398</v>
      </c>
      <c r="Q108" s="45" t="s">
        <v>38483</v>
      </c>
      <c r="R108" s="43" t="s">
        <v>94</v>
      </c>
      <c r="S108" s="43" t="s">
        <v>22</v>
      </c>
      <c r="T108" s="46" t="s">
        <v>28746</v>
      </c>
      <c r="U108" s="46" t="s">
        <v>28520</v>
      </c>
      <c r="V108" s="46" t="s">
        <v>28521</v>
      </c>
      <c r="W108" s="46" t="s">
        <v>94</v>
      </c>
      <c r="X108" s="46">
        <v>4227</v>
      </c>
      <c r="Y108" s="43"/>
      <c r="Z108" s="43"/>
    </row>
    <row r="109" spans="1:26" s="2" customFormat="1" ht="13" customHeight="1" x14ac:dyDescent="0.15">
      <c r="A109" s="43" t="s">
        <v>3186</v>
      </c>
      <c r="B109" s="43"/>
      <c r="C109" s="43" t="s">
        <v>14</v>
      </c>
      <c r="D109" s="43" t="s">
        <v>42</v>
      </c>
      <c r="E109" s="45"/>
      <c r="F109" s="44">
        <v>43433</v>
      </c>
      <c r="G109" s="43" t="s">
        <v>38766</v>
      </c>
      <c r="H109" s="43" t="s">
        <v>38767</v>
      </c>
      <c r="I109" s="43" t="s">
        <v>39</v>
      </c>
      <c r="J109" s="43">
        <v>91905</v>
      </c>
      <c r="K109" s="43" t="s">
        <v>150</v>
      </c>
      <c r="L109" s="43" t="s">
        <v>4629</v>
      </c>
      <c r="M109" s="43" t="s">
        <v>373</v>
      </c>
      <c r="N109" s="43" t="s">
        <v>38768</v>
      </c>
      <c r="O109" s="43" t="s">
        <v>394</v>
      </c>
      <c r="P109" s="43" t="s">
        <v>32398</v>
      </c>
      <c r="Q109" s="45" t="s">
        <v>38769</v>
      </c>
      <c r="R109" s="43" t="s">
        <v>94</v>
      </c>
      <c r="S109" s="43" t="s">
        <v>12</v>
      </c>
      <c r="T109" s="46" t="s">
        <v>31978</v>
      </c>
      <c r="U109" s="46"/>
      <c r="V109" s="46"/>
      <c r="W109" s="46"/>
      <c r="X109" s="46"/>
      <c r="Y109" s="43"/>
      <c r="Z109" s="43"/>
    </row>
    <row r="110" spans="1:26" s="2" customFormat="1" ht="13" customHeight="1" x14ac:dyDescent="0.15">
      <c r="A110" s="43" t="s">
        <v>37498</v>
      </c>
      <c r="B110" s="43">
        <v>37</v>
      </c>
      <c r="C110" s="43" t="s">
        <v>14</v>
      </c>
      <c r="D110" s="43" t="s">
        <v>31</v>
      </c>
      <c r="E110" s="45"/>
      <c r="F110" s="44">
        <v>43433</v>
      </c>
      <c r="G110" s="43" t="s">
        <v>38484</v>
      </c>
      <c r="H110" s="43" t="s">
        <v>13436</v>
      </c>
      <c r="I110" s="43" t="s">
        <v>4274</v>
      </c>
      <c r="J110" s="43">
        <v>4468</v>
      </c>
      <c r="K110" s="43" t="s">
        <v>6858</v>
      </c>
      <c r="L110" s="43" t="s">
        <v>38485</v>
      </c>
      <c r="M110" s="43" t="s">
        <v>21</v>
      </c>
      <c r="N110" s="43" t="s">
        <v>38486</v>
      </c>
      <c r="O110" s="43" t="s">
        <v>394</v>
      </c>
      <c r="P110" s="43" t="s">
        <v>32398</v>
      </c>
      <c r="Q110" s="45" t="s">
        <v>38487</v>
      </c>
      <c r="R110" s="43" t="s">
        <v>94</v>
      </c>
      <c r="S110" s="43" t="s">
        <v>29</v>
      </c>
      <c r="T110" s="46" t="s">
        <v>28523</v>
      </c>
      <c r="U110" s="46" t="s">
        <v>28523</v>
      </c>
      <c r="V110" s="46" t="s">
        <v>28521</v>
      </c>
      <c r="W110" s="46" t="s">
        <v>94</v>
      </c>
      <c r="X110" s="46">
        <v>4222</v>
      </c>
      <c r="Y110" s="43"/>
      <c r="Z110" s="43"/>
    </row>
    <row r="111" spans="1:26" s="2" customFormat="1" ht="13" customHeight="1" x14ac:dyDescent="0.15">
      <c r="A111" s="43" t="s">
        <v>3186</v>
      </c>
      <c r="B111" s="43"/>
      <c r="C111" s="43" t="s">
        <v>14</v>
      </c>
      <c r="D111" s="43" t="s">
        <v>42</v>
      </c>
      <c r="E111" s="45"/>
      <c r="F111" s="44">
        <v>43433</v>
      </c>
      <c r="G111" s="43" t="s">
        <v>38766</v>
      </c>
      <c r="H111" s="43" t="s">
        <v>38767</v>
      </c>
      <c r="I111" s="43" t="s">
        <v>39</v>
      </c>
      <c r="J111" s="43">
        <v>91905</v>
      </c>
      <c r="K111" s="43" t="s">
        <v>150</v>
      </c>
      <c r="L111" s="43" t="s">
        <v>4629</v>
      </c>
      <c r="M111" s="43" t="s">
        <v>373</v>
      </c>
      <c r="N111" s="43" t="s">
        <v>38768</v>
      </c>
      <c r="O111" s="43" t="s">
        <v>394</v>
      </c>
      <c r="P111" s="43" t="s">
        <v>32398</v>
      </c>
      <c r="Q111" s="45" t="s">
        <v>38769</v>
      </c>
      <c r="R111" s="43" t="s">
        <v>94</v>
      </c>
      <c r="S111" s="43" t="s">
        <v>373</v>
      </c>
      <c r="T111" s="46" t="s">
        <v>28836</v>
      </c>
      <c r="U111" s="46"/>
      <c r="V111" s="46"/>
      <c r="W111" s="46"/>
      <c r="X111" s="46"/>
      <c r="Y111" s="43"/>
      <c r="Z111" s="43"/>
    </row>
    <row r="112" spans="1:26" s="2" customFormat="1" ht="13" customHeight="1" x14ac:dyDescent="0.15">
      <c r="A112" s="43" t="s">
        <v>38467</v>
      </c>
      <c r="B112" s="43">
        <v>32</v>
      </c>
      <c r="C112" s="43" t="s">
        <v>14</v>
      </c>
      <c r="D112" s="43" t="s">
        <v>133</v>
      </c>
      <c r="E112" s="45"/>
      <c r="F112" s="44">
        <v>43432</v>
      </c>
      <c r="G112" s="43" t="s">
        <v>38468</v>
      </c>
      <c r="H112" s="43" t="s">
        <v>37497</v>
      </c>
      <c r="I112" s="43" t="s">
        <v>127</v>
      </c>
      <c r="J112" s="43">
        <v>77012</v>
      </c>
      <c r="K112" s="43" t="s">
        <v>545</v>
      </c>
      <c r="L112" s="43" t="s">
        <v>38469</v>
      </c>
      <c r="M112" s="43" t="s">
        <v>21</v>
      </c>
      <c r="N112" s="43" t="s">
        <v>38470</v>
      </c>
      <c r="O112" s="43" t="s">
        <v>394</v>
      </c>
      <c r="P112" s="43" t="s">
        <v>32398</v>
      </c>
      <c r="Q112" s="45" t="s">
        <v>38471</v>
      </c>
      <c r="R112" s="43" t="s">
        <v>94</v>
      </c>
      <c r="S112" s="43" t="s">
        <v>22</v>
      </c>
      <c r="T112" s="46" t="s">
        <v>28746</v>
      </c>
      <c r="U112" s="46" t="s">
        <v>28518</v>
      </c>
      <c r="V112" s="46" t="s">
        <v>28521</v>
      </c>
      <c r="W112" s="46" t="s">
        <v>542</v>
      </c>
      <c r="X112" s="46">
        <v>4218</v>
      </c>
      <c r="Y112" s="43"/>
      <c r="Z112" s="43"/>
    </row>
    <row r="113" spans="1:26" s="2" customFormat="1" ht="13" customHeight="1" x14ac:dyDescent="0.15">
      <c r="A113" s="43" t="s">
        <v>38472</v>
      </c>
      <c r="B113" s="43">
        <v>30</v>
      </c>
      <c r="C113" s="43" t="s">
        <v>14</v>
      </c>
      <c r="D113" s="43" t="s">
        <v>24</v>
      </c>
      <c r="E113" s="45"/>
      <c r="F113" s="44">
        <v>43432</v>
      </c>
      <c r="G113" s="43" t="s">
        <v>38473</v>
      </c>
      <c r="H113" s="43" t="s">
        <v>707</v>
      </c>
      <c r="I113" s="43" t="s">
        <v>67</v>
      </c>
      <c r="J113" s="43">
        <v>77012</v>
      </c>
      <c r="K113" s="43" t="s">
        <v>545</v>
      </c>
      <c r="L113" s="43" t="s">
        <v>708</v>
      </c>
      <c r="M113" s="43" t="s">
        <v>21</v>
      </c>
      <c r="N113" s="43" t="s">
        <v>38474</v>
      </c>
      <c r="O113" s="43" t="s">
        <v>394</v>
      </c>
      <c r="P113" s="43" t="s">
        <v>32398</v>
      </c>
      <c r="Q113" s="45" t="s">
        <v>38475</v>
      </c>
      <c r="R113" s="43" t="s">
        <v>94</v>
      </c>
      <c r="S113" s="43" t="s">
        <v>22</v>
      </c>
      <c r="T113" s="46" t="s">
        <v>28746</v>
      </c>
      <c r="U113" s="46" t="s">
        <v>28520</v>
      </c>
      <c r="V113" s="46" t="s">
        <v>28521</v>
      </c>
      <c r="W113" s="46"/>
      <c r="X113" s="46"/>
      <c r="Y113" s="43"/>
      <c r="Z113" s="43"/>
    </row>
    <row r="114" spans="1:26" s="2" customFormat="1" ht="13" customHeight="1" x14ac:dyDescent="0.15">
      <c r="A114" s="43" t="s">
        <v>38453</v>
      </c>
      <c r="B114" s="43">
        <v>78</v>
      </c>
      <c r="C114" s="43" t="s">
        <v>14</v>
      </c>
      <c r="D114" s="43" t="s">
        <v>24</v>
      </c>
      <c r="E114" s="45"/>
      <c r="F114" s="44">
        <v>43432</v>
      </c>
      <c r="G114" s="43" t="s">
        <v>38454</v>
      </c>
      <c r="H114" s="43" t="s">
        <v>1592</v>
      </c>
      <c r="I114" s="43" t="s">
        <v>117</v>
      </c>
      <c r="J114" s="43">
        <v>85344</v>
      </c>
      <c r="K114" s="43" t="s">
        <v>3906</v>
      </c>
      <c r="L114" s="43" t="s">
        <v>38455</v>
      </c>
      <c r="M114" s="43" t="s">
        <v>5307</v>
      </c>
      <c r="N114" s="43" t="s">
        <v>38456</v>
      </c>
      <c r="O114" s="43" t="s">
        <v>394</v>
      </c>
      <c r="P114" s="43" t="s">
        <v>32398</v>
      </c>
      <c r="Q114" s="45" t="s">
        <v>38457</v>
      </c>
      <c r="R114" s="43" t="s">
        <v>542</v>
      </c>
      <c r="S114" s="43" t="s">
        <v>22</v>
      </c>
      <c r="T114" s="46" t="s">
        <v>28746</v>
      </c>
      <c r="U114" s="46" t="s">
        <v>28520</v>
      </c>
      <c r="V114" s="46" t="s">
        <v>28521</v>
      </c>
      <c r="W114" s="46"/>
      <c r="X114" s="46"/>
      <c r="Y114" s="43"/>
      <c r="Z114" s="43"/>
    </row>
    <row r="115" spans="1:26" s="2" customFormat="1" ht="13" customHeight="1" x14ac:dyDescent="0.15">
      <c r="A115" s="43" t="s">
        <v>38458</v>
      </c>
      <c r="B115" s="43">
        <v>39</v>
      </c>
      <c r="C115" s="43" t="s">
        <v>14</v>
      </c>
      <c r="D115" s="43" t="s">
        <v>24</v>
      </c>
      <c r="E115" s="45"/>
      <c r="F115" s="44">
        <v>43432</v>
      </c>
      <c r="G115" s="43" t="s">
        <v>38459</v>
      </c>
      <c r="H115" s="43" t="s">
        <v>1408</v>
      </c>
      <c r="I115" s="43" t="s">
        <v>203</v>
      </c>
      <c r="J115" s="43">
        <v>80214</v>
      </c>
      <c r="K115" s="43" t="s">
        <v>1747</v>
      </c>
      <c r="L115" s="43" t="s">
        <v>2690</v>
      </c>
      <c r="M115" s="43" t="s">
        <v>21</v>
      </c>
      <c r="N115" s="43" t="s">
        <v>38460</v>
      </c>
      <c r="O115" s="43" t="s">
        <v>394</v>
      </c>
      <c r="P115" s="43" t="s">
        <v>32398</v>
      </c>
      <c r="Q115" s="45" t="s">
        <v>38461</v>
      </c>
      <c r="R115" s="43" t="s">
        <v>94</v>
      </c>
      <c r="S115" s="43" t="s">
        <v>22</v>
      </c>
      <c r="T115" s="46" t="s">
        <v>28746</v>
      </c>
      <c r="U115" s="46" t="s">
        <v>28520</v>
      </c>
      <c r="V115" s="46" t="s">
        <v>28522</v>
      </c>
      <c r="W115" s="46" t="s">
        <v>94</v>
      </c>
      <c r="X115" s="46">
        <v>4217</v>
      </c>
      <c r="Y115" s="43"/>
      <c r="Z115" s="43"/>
    </row>
    <row r="116" spans="1:26" s="2" customFormat="1" ht="13" customHeight="1" x14ac:dyDescent="0.15">
      <c r="A116" s="43" t="s">
        <v>38462</v>
      </c>
      <c r="B116" s="43">
        <v>35</v>
      </c>
      <c r="C116" s="43" t="s">
        <v>14</v>
      </c>
      <c r="D116" s="43" t="s">
        <v>31</v>
      </c>
      <c r="E116" s="45" t="s">
        <v>38463</v>
      </c>
      <c r="F116" s="44">
        <v>43432</v>
      </c>
      <c r="G116" s="43" t="s">
        <v>38464</v>
      </c>
      <c r="H116" s="43" t="s">
        <v>874</v>
      </c>
      <c r="I116" s="43" t="s">
        <v>309</v>
      </c>
      <c r="J116" s="43">
        <v>40291</v>
      </c>
      <c r="K116" s="43" t="s">
        <v>1747</v>
      </c>
      <c r="L116" s="43" t="s">
        <v>875</v>
      </c>
      <c r="M116" s="43" t="s">
        <v>21</v>
      </c>
      <c r="N116" s="43" t="s">
        <v>38465</v>
      </c>
      <c r="O116" s="43" t="s">
        <v>394</v>
      </c>
      <c r="P116" s="43" t="s">
        <v>32398</v>
      </c>
      <c r="Q116" s="45" t="s">
        <v>38466</v>
      </c>
      <c r="R116" s="43" t="s">
        <v>94</v>
      </c>
      <c r="S116" s="43" t="s">
        <v>22</v>
      </c>
      <c r="T116" s="46" t="s">
        <v>28746</v>
      </c>
      <c r="U116" s="46" t="s">
        <v>28520</v>
      </c>
      <c r="V116" s="46"/>
      <c r="W116" s="46" t="s">
        <v>542</v>
      </c>
      <c r="X116" s="46">
        <v>4219</v>
      </c>
      <c r="Y116" s="43"/>
      <c r="Z116" s="43"/>
    </row>
    <row r="117" spans="1:26" s="2" customFormat="1" ht="13" customHeight="1" x14ac:dyDescent="0.15">
      <c r="A117" s="43" t="s">
        <v>38757</v>
      </c>
      <c r="B117" s="43"/>
      <c r="C117" s="43" t="s">
        <v>14</v>
      </c>
      <c r="D117" s="43" t="s">
        <v>24</v>
      </c>
      <c r="E117" s="45"/>
      <c r="F117" s="44">
        <v>43432</v>
      </c>
      <c r="G117" s="43" t="s">
        <v>38473</v>
      </c>
      <c r="H117" s="43" t="s">
        <v>707</v>
      </c>
      <c r="I117" s="43" t="s">
        <v>67</v>
      </c>
      <c r="J117" s="43">
        <v>77012</v>
      </c>
      <c r="K117" s="43" t="s">
        <v>545</v>
      </c>
      <c r="L117" s="43" t="s">
        <v>708</v>
      </c>
      <c r="M117" s="43" t="s">
        <v>29842</v>
      </c>
      <c r="N117" s="43" t="s">
        <v>38474</v>
      </c>
      <c r="O117" s="43" t="s">
        <v>394</v>
      </c>
      <c r="P117" s="43" t="s">
        <v>32398</v>
      </c>
      <c r="Q117" s="45" t="s">
        <v>38475</v>
      </c>
      <c r="R117" s="43" t="s">
        <v>94</v>
      </c>
      <c r="S117" s="43" t="s">
        <v>12</v>
      </c>
      <c r="T117" s="46" t="s">
        <v>31978</v>
      </c>
      <c r="U117" s="46"/>
      <c r="V117" s="46"/>
      <c r="W117" s="46"/>
      <c r="X117" s="46"/>
      <c r="Y117" s="43"/>
      <c r="Z117" s="43"/>
    </row>
    <row r="118" spans="1:26" s="2" customFormat="1" ht="13" customHeight="1" x14ac:dyDescent="0.15">
      <c r="A118" s="43" t="s">
        <v>37499</v>
      </c>
      <c r="B118" s="43">
        <v>33</v>
      </c>
      <c r="C118" s="43" t="s">
        <v>14</v>
      </c>
      <c r="D118" s="43" t="s">
        <v>42</v>
      </c>
      <c r="E118" s="45" t="s">
        <v>38476</v>
      </c>
      <c r="F118" s="44">
        <v>43432</v>
      </c>
      <c r="G118" s="43" t="s">
        <v>38477</v>
      </c>
      <c r="H118" s="43" t="s">
        <v>3273</v>
      </c>
      <c r="I118" s="43" t="s">
        <v>297</v>
      </c>
      <c r="J118" s="43">
        <v>98662</v>
      </c>
      <c r="K118" s="43" t="s">
        <v>557</v>
      </c>
      <c r="L118" s="43" t="s">
        <v>3274</v>
      </c>
      <c r="M118" s="43" t="s">
        <v>21</v>
      </c>
      <c r="N118" s="43" t="s">
        <v>38478</v>
      </c>
      <c r="O118" s="43" t="s">
        <v>394</v>
      </c>
      <c r="P118" s="43" t="s">
        <v>32398</v>
      </c>
      <c r="Q118" s="45" t="s">
        <v>38479</v>
      </c>
      <c r="R118" s="43" t="s">
        <v>94</v>
      </c>
      <c r="S118" s="43" t="s">
        <v>373</v>
      </c>
      <c r="T118" s="46" t="s">
        <v>28836</v>
      </c>
      <c r="U118" s="46" t="s">
        <v>28520</v>
      </c>
      <c r="V118" s="46" t="s">
        <v>28519</v>
      </c>
      <c r="W118" s="46" t="s">
        <v>94</v>
      </c>
      <c r="X118" s="46">
        <v>4221</v>
      </c>
      <c r="Y118" s="43"/>
      <c r="Z118" s="43"/>
    </row>
    <row r="119" spans="1:26" s="2" customFormat="1" ht="13" customHeight="1" x14ac:dyDescent="0.15">
      <c r="A119" s="43" t="s">
        <v>37501</v>
      </c>
      <c r="B119" s="43">
        <v>42</v>
      </c>
      <c r="C119" s="43" t="s">
        <v>14</v>
      </c>
      <c r="D119" s="43" t="s">
        <v>926</v>
      </c>
      <c r="E119" s="45" t="s">
        <v>38438</v>
      </c>
      <c r="F119" s="44">
        <v>43431</v>
      </c>
      <c r="G119" s="43" t="s">
        <v>38439</v>
      </c>
      <c r="H119" s="43" t="s">
        <v>38440</v>
      </c>
      <c r="I119" s="43" t="s">
        <v>854</v>
      </c>
      <c r="J119" s="43">
        <v>96778</v>
      </c>
      <c r="K119" s="43" t="s">
        <v>3852</v>
      </c>
      <c r="L119" s="43" t="s">
        <v>3853</v>
      </c>
      <c r="M119" s="43" t="s">
        <v>21</v>
      </c>
      <c r="N119" s="43" t="s">
        <v>38441</v>
      </c>
      <c r="O119" s="43" t="s">
        <v>394</v>
      </c>
      <c r="P119" s="43" t="s">
        <v>32398</v>
      </c>
      <c r="Q119" s="45" t="s">
        <v>38442</v>
      </c>
      <c r="R119" s="43" t="s">
        <v>542</v>
      </c>
      <c r="S119" s="43" t="s">
        <v>22</v>
      </c>
      <c r="T119" s="46" t="s">
        <v>28746</v>
      </c>
      <c r="U119" s="46" t="s">
        <v>28520</v>
      </c>
      <c r="V119" s="46" t="s">
        <v>28521</v>
      </c>
      <c r="W119" s="46" t="s">
        <v>94</v>
      </c>
      <c r="X119" s="46">
        <v>4220</v>
      </c>
      <c r="Y119" s="43"/>
      <c r="Z119" s="43"/>
    </row>
    <row r="120" spans="1:26" s="2" customFormat="1" ht="13" customHeight="1" x14ac:dyDescent="0.15">
      <c r="A120" s="43" t="s">
        <v>38448</v>
      </c>
      <c r="B120" s="43">
        <v>41</v>
      </c>
      <c r="C120" s="43" t="s">
        <v>14</v>
      </c>
      <c r="D120" s="43" t="s">
        <v>31</v>
      </c>
      <c r="E120" s="45"/>
      <c r="F120" s="44">
        <v>43431</v>
      </c>
      <c r="G120" s="43" t="s">
        <v>38449</v>
      </c>
      <c r="H120" s="43" t="s">
        <v>20030</v>
      </c>
      <c r="I120" s="43" t="s">
        <v>127</v>
      </c>
      <c r="J120" s="43">
        <v>55792</v>
      </c>
      <c r="K120" s="43" t="s">
        <v>693</v>
      </c>
      <c r="L120" s="43" t="s">
        <v>38450</v>
      </c>
      <c r="M120" s="43" t="s">
        <v>21</v>
      </c>
      <c r="N120" s="43" t="s">
        <v>38451</v>
      </c>
      <c r="O120" s="43" t="s">
        <v>394</v>
      </c>
      <c r="P120" s="43" t="s">
        <v>32398</v>
      </c>
      <c r="Q120" s="45" t="s">
        <v>38452</v>
      </c>
      <c r="R120" s="43" t="s">
        <v>94</v>
      </c>
      <c r="S120" s="43" t="s">
        <v>22</v>
      </c>
      <c r="T120" s="46" t="s">
        <v>28739</v>
      </c>
      <c r="U120" s="46" t="s">
        <v>28520</v>
      </c>
      <c r="V120" s="46"/>
      <c r="W120" s="46" t="s">
        <v>94</v>
      </c>
      <c r="X120" s="46">
        <v>4216</v>
      </c>
      <c r="Y120" s="43"/>
      <c r="Z120" s="43"/>
    </row>
    <row r="121" spans="1:26" s="2" customFormat="1" ht="13" customHeight="1" x14ac:dyDescent="0.15">
      <c r="A121" s="43" t="s">
        <v>37500</v>
      </c>
      <c r="B121" s="43">
        <v>19</v>
      </c>
      <c r="C121" s="43" t="s">
        <v>14</v>
      </c>
      <c r="D121" s="43" t="s">
        <v>31</v>
      </c>
      <c r="E121" s="45" t="s">
        <v>38434</v>
      </c>
      <c r="F121" s="44">
        <v>43431</v>
      </c>
      <c r="G121" s="43" t="s">
        <v>38435</v>
      </c>
      <c r="H121" s="43" t="s">
        <v>29808</v>
      </c>
      <c r="I121" s="43" t="s">
        <v>203</v>
      </c>
      <c r="J121" s="43">
        <v>80112</v>
      </c>
      <c r="K121" s="43" t="s">
        <v>3734</v>
      </c>
      <c r="L121" s="43" t="s">
        <v>1599</v>
      </c>
      <c r="M121" s="43" t="s">
        <v>21</v>
      </c>
      <c r="N121" s="43" t="s">
        <v>38436</v>
      </c>
      <c r="O121" s="43" t="s">
        <v>394</v>
      </c>
      <c r="P121" s="43" t="s">
        <v>32398</v>
      </c>
      <c r="Q121" s="45" t="s">
        <v>38437</v>
      </c>
      <c r="R121" s="43" t="s">
        <v>94</v>
      </c>
      <c r="S121" s="43" t="s">
        <v>22</v>
      </c>
      <c r="T121" s="46" t="s">
        <v>28746</v>
      </c>
      <c r="U121" s="46" t="s">
        <v>28520</v>
      </c>
      <c r="V121" s="46" t="s">
        <v>28519</v>
      </c>
      <c r="W121" s="46" t="s">
        <v>542</v>
      </c>
      <c r="X121" s="46">
        <v>4206</v>
      </c>
      <c r="Y121" s="43"/>
      <c r="Z121" s="43"/>
    </row>
    <row r="122" spans="1:26" s="2" customFormat="1" ht="13" customHeight="1" x14ac:dyDescent="0.15">
      <c r="A122" s="43" t="s">
        <v>38443</v>
      </c>
      <c r="B122" s="43">
        <v>35</v>
      </c>
      <c r="C122" s="43" t="s">
        <v>14</v>
      </c>
      <c r="D122" s="43" t="s">
        <v>79</v>
      </c>
      <c r="E122" s="45" t="s">
        <v>38444</v>
      </c>
      <c r="F122" s="44">
        <v>43431</v>
      </c>
      <c r="G122" s="43" t="s">
        <v>38445</v>
      </c>
      <c r="H122" s="43" t="s">
        <v>2735</v>
      </c>
      <c r="I122" s="43" t="s">
        <v>357</v>
      </c>
      <c r="J122" s="43">
        <v>66608</v>
      </c>
      <c r="K122" s="43" t="s">
        <v>2737</v>
      </c>
      <c r="L122" s="43" t="s">
        <v>7352</v>
      </c>
      <c r="M122" s="43" t="s">
        <v>21</v>
      </c>
      <c r="N122" s="43" t="s">
        <v>38446</v>
      </c>
      <c r="O122" s="43" t="s">
        <v>394</v>
      </c>
      <c r="P122" s="43" t="s">
        <v>32398</v>
      </c>
      <c r="Q122" s="45" t="s">
        <v>38447</v>
      </c>
      <c r="R122" s="43" t="s">
        <v>94</v>
      </c>
      <c r="S122" s="43" t="s">
        <v>373</v>
      </c>
      <c r="T122" s="46" t="s">
        <v>28836</v>
      </c>
      <c r="U122" s="46" t="s">
        <v>28520</v>
      </c>
      <c r="V122" s="46" t="s">
        <v>28519</v>
      </c>
      <c r="W122" s="46" t="s">
        <v>94</v>
      </c>
      <c r="X122" s="46">
        <v>4210</v>
      </c>
      <c r="Y122" s="43"/>
      <c r="Z122" s="43"/>
    </row>
    <row r="123" spans="1:26" s="2" customFormat="1" ht="13" customHeight="1" x14ac:dyDescent="0.15">
      <c r="A123" s="43" t="s">
        <v>38430</v>
      </c>
      <c r="B123" s="43">
        <v>23</v>
      </c>
      <c r="C123" s="43" t="s">
        <v>108</v>
      </c>
      <c r="D123" s="43" t="s">
        <v>24</v>
      </c>
      <c r="E123" s="45"/>
      <c r="F123" s="44">
        <v>43430</v>
      </c>
      <c r="G123" s="43" t="s">
        <v>38431</v>
      </c>
      <c r="H123" s="43" t="s">
        <v>381</v>
      </c>
      <c r="I123" s="43" t="s">
        <v>313</v>
      </c>
      <c r="J123" s="43">
        <v>37920</v>
      </c>
      <c r="K123" s="43" t="s">
        <v>2628</v>
      </c>
      <c r="L123" s="43" t="s">
        <v>7704</v>
      </c>
      <c r="M123" s="43" t="s">
        <v>21</v>
      </c>
      <c r="N123" s="43" t="s">
        <v>38432</v>
      </c>
      <c r="O123" s="43" t="s">
        <v>394</v>
      </c>
      <c r="P123" s="43" t="s">
        <v>32398</v>
      </c>
      <c r="Q123" s="45" t="s">
        <v>38433</v>
      </c>
      <c r="R123" s="43" t="s">
        <v>542</v>
      </c>
      <c r="S123" s="43" t="s">
        <v>22</v>
      </c>
      <c r="T123" s="46" t="s">
        <v>28739</v>
      </c>
      <c r="U123" s="46" t="s">
        <v>28520</v>
      </c>
      <c r="V123" s="46" t="s">
        <v>28521</v>
      </c>
      <c r="W123" s="46" t="s">
        <v>94</v>
      </c>
      <c r="X123" s="46">
        <v>4223</v>
      </c>
      <c r="Y123" s="43"/>
      <c r="Z123" s="43"/>
    </row>
    <row r="124" spans="1:26" s="2" customFormat="1" ht="13" customHeight="1" x14ac:dyDescent="0.15">
      <c r="A124" s="43" t="s">
        <v>38758</v>
      </c>
      <c r="B124" s="43">
        <v>43</v>
      </c>
      <c r="C124" s="43" t="s">
        <v>14</v>
      </c>
      <c r="D124" s="43" t="s">
        <v>31</v>
      </c>
      <c r="E124" s="45" t="s">
        <v>38759</v>
      </c>
      <c r="F124" s="44">
        <v>43430</v>
      </c>
      <c r="G124" s="43" t="s">
        <v>38760</v>
      </c>
      <c r="H124" s="43" t="s">
        <v>652</v>
      </c>
      <c r="I124" s="43" t="s">
        <v>653</v>
      </c>
      <c r="J124" s="43">
        <v>38652</v>
      </c>
      <c r="K124" s="43" t="s">
        <v>654</v>
      </c>
      <c r="L124" s="43" t="s">
        <v>655</v>
      </c>
      <c r="M124" s="43" t="s">
        <v>385</v>
      </c>
      <c r="N124" s="43" t="s">
        <v>38761</v>
      </c>
      <c r="O124" s="43" t="s">
        <v>394</v>
      </c>
      <c r="P124" s="43" t="s">
        <v>32398</v>
      </c>
      <c r="Q124" s="45" t="s">
        <v>38762</v>
      </c>
      <c r="R124" s="43" t="s">
        <v>542</v>
      </c>
      <c r="S124" s="43" t="s">
        <v>12</v>
      </c>
      <c r="T124" s="46" t="s">
        <v>31978</v>
      </c>
      <c r="U124" s="46"/>
      <c r="V124" s="46"/>
      <c r="W124" s="46"/>
      <c r="X124" s="46"/>
      <c r="Y124" s="43"/>
      <c r="Z124" s="43"/>
    </row>
    <row r="125" spans="1:26" s="2" customFormat="1" ht="13" customHeight="1" x14ac:dyDescent="0.15">
      <c r="A125" s="43" t="s">
        <v>37502</v>
      </c>
      <c r="B125" s="43">
        <v>64</v>
      </c>
      <c r="C125" s="43" t="s">
        <v>14</v>
      </c>
      <c r="D125" s="43" t="s">
        <v>31</v>
      </c>
      <c r="E125" s="45"/>
      <c r="F125" s="44">
        <v>43429</v>
      </c>
      <c r="G125" s="43" t="s">
        <v>37503</v>
      </c>
      <c r="H125" s="43" t="s">
        <v>6247</v>
      </c>
      <c r="I125" s="43" t="s">
        <v>234</v>
      </c>
      <c r="J125" s="43">
        <v>84015</v>
      </c>
      <c r="K125" s="43" t="s">
        <v>4898</v>
      </c>
      <c r="L125" s="43" t="s">
        <v>20829</v>
      </c>
      <c r="M125" s="43" t="s">
        <v>21</v>
      </c>
      <c r="N125" s="43" t="s">
        <v>37504</v>
      </c>
      <c r="O125" s="43" t="s">
        <v>394</v>
      </c>
      <c r="P125" s="43" t="s">
        <v>32398</v>
      </c>
      <c r="Q125" s="45" t="s">
        <v>37505</v>
      </c>
      <c r="R125" s="43" t="s">
        <v>542</v>
      </c>
      <c r="S125" s="43" t="s">
        <v>22</v>
      </c>
      <c r="T125" s="46" t="s">
        <v>28746</v>
      </c>
      <c r="U125" s="46" t="s">
        <v>28520</v>
      </c>
      <c r="V125" s="46" t="s">
        <v>28521</v>
      </c>
      <c r="W125" s="46" t="s">
        <v>94</v>
      </c>
      <c r="X125" s="46">
        <v>4209</v>
      </c>
      <c r="Y125" s="43"/>
      <c r="Z125" s="43"/>
    </row>
    <row r="126" spans="1:26" s="2" customFormat="1" ht="13" customHeight="1" x14ac:dyDescent="0.15">
      <c r="A126" s="43" t="s">
        <v>37506</v>
      </c>
      <c r="B126" s="43">
        <v>32</v>
      </c>
      <c r="C126" s="43" t="s">
        <v>14</v>
      </c>
      <c r="D126" s="43" t="s">
        <v>42</v>
      </c>
      <c r="E126" s="45" t="s">
        <v>37507</v>
      </c>
      <c r="F126" s="44">
        <v>43428</v>
      </c>
      <c r="G126" s="43" t="s">
        <v>37508</v>
      </c>
      <c r="H126" s="43" t="s">
        <v>233</v>
      </c>
      <c r="I126" s="43" t="s">
        <v>234</v>
      </c>
      <c r="J126" s="43">
        <v>84115</v>
      </c>
      <c r="K126" s="43" t="s">
        <v>595</v>
      </c>
      <c r="L126" s="43" t="s">
        <v>36046</v>
      </c>
      <c r="M126" s="43" t="s">
        <v>21</v>
      </c>
      <c r="N126" s="43" t="s">
        <v>37509</v>
      </c>
      <c r="O126" s="43" t="s">
        <v>394</v>
      </c>
      <c r="P126" s="43" t="s">
        <v>32398</v>
      </c>
      <c r="Q126" s="45" t="s">
        <v>37510</v>
      </c>
      <c r="R126" s="43" t="s">
        <v>94</v>
      </c>
      <c r="S126" s="43" t="s">
        <v>373</v>
      </c>
      <c r="T126" s="46" t="s">
        <v>28836</v>
      </c>
      <c r="U126" s="46" t="s">
        <v>28520</v>
      </c>
      <c r="V126" s="46" t="s">
        <v>28519</v>
      </c>
      <c r="W126" s="46" t="s">
        <v>94</v>
      </c>
      <c r="X126" s="46">
        <v>4202</v>
      </c>
      <c r="Y126" s="43"/>
      <c r="Z126" s="43"/>
    </row>
    <row r="127" spans="1:26" s="2" customFormat="1" ht="13" customHeight="1" x14ac:dyDescent="0.15">
      <c r="A127" s="43" t="s">
        <v>37511</v>
      </c>
      <c r="B127" s="43">
        <v>46</v>
      </c>
      <c r="C127" s="43" t="s">
        <v>14</v>
      </c>
      <c r="D127" s="43" t="s">
        <v>31</v>
      </c>
      <c r="E127" s="43"/>
      <c r="F127" s="44">
        <v>43427</v>
      </c>
      <c r="G127" s="43" t="s">
        <v>37512</v>
      </c>
      <c r="H127" s="43" t="s">
        <v>37513</v>
      </c>
      <c r="I127" s="43" t="s">
        <v>309</v>
      </c>
      <c r="J127" s="43">
        <v>42330</v>
      </c>
      <c r="K127" s="43" t="s">
        <v>37514</v>
      </c>
      <c r="L127" s="43" t="s">
        <v>19579</v>
      </c>
      <c r="M127" s="43" t="s">
        <v>21</v>
      </c>
      <c r="N127" s="43" t="s">
        <v>37515</v>
      </c>
      <c r="O127" s="43" t="s">
        <v>394</v>
      </c>
      <c r="P127" s="43" t="s">
        <v>32398</v>
      </c>
      <c r="Q127" s="45" t="s">
        <v>37516</v>
      </c>
      <c r="R127" s="43" t="s">
        <v>94</v>
      </c>
      <c r="S127" s="43" t="s">
        <v>22</v>
      </c>
      <c r="T127" s="46" t="s">
        <v>28746</v>
      </c>
      <c r="U127" s="46" t="s">
        <v>28520</v>
      </c>
      <c r="V127" s="46" t="s">
        <v>28521</v>
      </c>
      <c r="W127" s="46" t="s">
        <v>94</v>
      </c>
      <c r="X127" s="46">
        <v>4203</v>
      </c>
      <c r="Y127" s="43"/>
      <c r="Z127" s="43"/>
    </row>
    <row r="128" spans="1:26" s="2" customFormat="1" ht="13" customHeight="1" x14ac:dyDescent="0.15">
      <c r="A128" s="43" t="s">
        <v>37517</v>
      </c>
      <c r="B128" s="43">
        <v>23</v>
      </c>
      <c r="C128" s="43" t="s">
        <v>14</v>
      </c>
      <c r="D128" s="43" t="s">
        <v>79</v>
      </c>
      <c r="E128" s="45" t="s">
        <v>37518</v>
      </c>
      <c r="F128" s="44">
        <v>43427</v>
      </c>
      <c r="G128" s="43" t="s">
        <v>37519</v>
      </c>
      <c r="H128" s="43" t="s">
        <v>438</v>
      </c>
      <c r="I128" s="43" t="s">
        <v>51</v>
      </c>
      <c r="J128" s="43">
        <v>48211</v>
      </c>
      <c r="K128" s="43" t="s">
        <v>1107</v>
      </c>
      <c r="L128" s="43" t="s">
        <v>31859</v>
      </c>
      <c r="M128" s="43" t="s">
        <v>21</v>
      </c>
      <c r="N128" s="43" t="s">
        <v>37520</v>
      </c>
      <c r="O128" s="43" t="s">
        <v>394</v>
      </c>
      <c r="P128" s="43" t="s">
        <v>32398</v>
      </c>
      <c r="Q128" s="45" t="s">
        <v>37521</v>
      </c>
      <c r="R128" s="43" t="s">
        <v>94</v>
      </c>
      <c r="S128" s="43" t="s">
        <v>29</v>
      </c>
      <c r="T128" s="46" t="s">
        <v>28523</v>
      </c>
      <c r="U128" s="46" t="s">
        <v>28523</v>
      </c>
      <c r="V128" s="46" t="s">
        <v>28521</v>
      </c>
      <c r="W128" s="46" t="s">
        <v>94</v>
      </c>
      <c r="X128" s="46">
        <v>4225</v>
      </c>
      <c r="Y128" s="43"/>
      <c r="Z128" s="43"/>
    </row>
    <row r="129" spans="1:26" s="2" customFormat="1" ht="13" customHeight="1" x14ac:dyDescent="0.15">
      <c r="A129" s="43" t="s">
        <v>37522</v>
      </c>
      <c r="B129" s="43">
        <v>21</v>
      </c>
      <c r="C129" s="43" t="s">
        <v>14</v>
      </c>
      <c r="D129" s="43" t="s">
        <v>79</v>
      </c>
      <c r="E129" s="45" t="s">
        <v>37523</v>
      </c>
      <c r="F129" s="44">
        <v>43426</v>
      </c>
      <c r="G129" s="43" t="s">
        <v>37524</v>
      </c>
      <c r="H129" s="43" t="s">
        <v>4047</v>
      </c>
      <c r="I129" s="43" t="s">
        <v>88</v>
      </c>
      <c r="J129" s="43">
        <v>35244</v>
      </c>
      <c r="K129" s="43" t="s">
        <v>1747</v>
      </c>
      <c r="L129" s="43" t="s">
        <v>3658</v>
      </c>
      <c r="M129" s="43" t="s">
        <v>21</v>
      </c>
      <c r="N129" s="43" t="s">
        <v>37525</v>
      </c>
      <c r="O129" s="43" t="s">
        <v>394</v>
      </c>
      <c r="P129" s="43" t="s">
        <v>32398</v>
      </c>
      <c r="Q129" s="45" t="s">
        <v>37526</v>
      </c>
      <c r="R129" s="43" t="s">
        <v>94</v>
      </c>
      <c r="S129" s="43" t="s">
        <v>22</v>
      </c>
      <c r="T129" s="46" t="s">
        <v>28746</v>
      </c>
      <c r="U129" s="46" t="s">
        <v>28518</v>
      </c>
      <c r="V129" s="46" t="s">
        <v>28521</v>
      </c>
      <c r="W129" s="46" t="s">
        <v>94</v>
      </c>
      <c r="X129" s="46">
        <v>4199</v>
      </c>
      <c r="Y129" s="43"/>
      <c r="Z129" s="43"/>
    </row>
    <row r="130" spans="1:26" s="2" customFormat="1" ht="13" customHeight="1" x14ac:dyDescent="0.15">
      <c r="A130" s="43" t="s">
        <v>37527</v>
      </c>
      <c r="B130" s="43">
        <v>59</v>
      </c>
      <c r="C130" s="43" t="s">
        <v>14</v>
      </c>
      <c r="D130" s="43" t="s">
        <v>31</v>
      </c>
      <c r="E130" s="43"/>
      <c r="F130" s="44">
        <v>43426</v>
      </c>
      <c r="G130" s="43" t="s">
        <v>37528</v>
      </c>
      <c r="H130" s="43" t="s">
        <v>37529</v>
      </c>
      <c r="I130" s="43" t="s">
        <v>203</v>
      </c>
      <c r="J130" s="43">
        <v>81210</v>
      </c>
      <c r="K130" s="43" t="s">
        <v>37530</v>
      </c>
      <c r="L130" s="43" t="s">
        <v>9798</v>
      </c>
      <c r="M130" s="43" t="s">
        <v>21</v>
      </c>
      <c r="N130" s="43" t="s">
        <v>37531</v>
      </c>
      <c r="O130" s="43" t="s">
        <v>394</v>
      </c>
      <c r="P130" s="43" t="s">
        <v>32398</v>
      </c>
      <c r="Q130" s="45" t="s">
        <v>37532</v>
      </c>
      <c r="R130" s="43" t="s">
        <v>94</v>
      </c>
      <c r="S130" s="43" t="s">
        <v>22</v>
      </c>
      <c r="T130" s="46" t="s">
        <v>28746</v>
      </c>
      <c r="U130" s="46" t="s">
        <v>28520</v>
      </c>
      <c r="V130" s="46" t="s">
        <v>28521</v>
      </c>
      <c r="W130" s="46" t="s">
        <v>94</v>
      </c>
      <c r="X130" s="46">
        <v>4205</v>
      </c>
      <c r="Y130" s="43"/>
      <c r="Z130" s="43"/>
    </row>
    <row r="131" spans="1:26" s="2" customFormat="1" ht="13" customHeight="1" x14ac:dyDescent="0.15">
      <c r="A131" s="43" t="s">
        <v>37533</v>
      </c>
      <c r="B131" s="43">
        <v>20</v>
      </c>
      <c r="C131" s="43" t="s">
        <v>14</v>
      </c>
      <c r="D131" s="43" t="s">
        <v>31</v>
      </c>
      <c r="E131" s="45" t="s">
        <v>37534</v>
      </c>
      <c r="F131" s="44">
        <v>43426</v>
      </c>
      <c r="G131" s="43" t="s">
        <v>37535</v>
      </c>
      <c r="H131" s="43" t="s">
        <v>23430</v>
      </c>
      <c r="I131" s="43" t="s">
        <v>324</v>
      </c>
      <c r="J131" s="43">
        <v>99645</v>
      </c>
      <c r="K131" s="43" t="s">
        <v>21207</v>
      </c>
      <c r="L131" s="43" t="s">
        <v>10961</v>
      </c>
      <c r="M131" s="43" t="s">
        <v>21</v>
      </c>
      <c r="N131" s="43" t="s">
        <v>37536</v>
      </c>
      <c r="O131" s="43" t="s">
        <v>394</v>
      </c>
      <c r="P131" s="43" t="s">
        <v>32398</v>
      </c>
      <c r="Q131" s="45" t="s">
        <v>37537</v>
      </c>
      <c r="R131" s="43" t="s">
        <v>94</v>
      </c>
      <c r="S131" s="43" t="s">
        <v>22</v>
      </c>
      <c r="T131" s="46" t="s">
        <v>28541</v>
      </c>
      <c r="U131" s="46" t="s">
        <v>28518</v>
      </c>
      <c r="V131" s="46" t="s">
        <v>28522</v>
      </c>
      <c r="W131" s="46" t="s">
        <v>94</v>
      </c>
      <c r="X131" s="46">
        <v>4201</v>
      </c>
      <c r="Y131" s="43"/>
      <c r="Z131" s="43"/>
    </row>
    <row r="132" spans="1:26" s="2" customFormat="1" ht="13" customHeight="1" x14ac:dyDescent="0.15">
      <c r="A132" s="43" t="s">
        <v>37538</v>
      </c>
      <c r="B132" s="43">
        <v>16</v>
      </c>
      <c r="C132" s="43" t="s">
        <v>14</v>
      </c>
      <c r="D132" s="43" t="s">
        <v>24</v>
      </c>
      <c r="E132" s="43"/>
      <c r="F132" s="44">
        <v>43426</v>
      </c>
      <c r="G132" s="43" t="s">
        <v>38383</v>
      </c>
      <c r="H132" s="43" t="s">
        <v>81</v>
      </c>
      <c r="I132" s="43" t="s">
        <v>38</v>
      </c>
      <c r="J132" s="43">
        <v>60659</v>
      </c>
      <c r="K132" s="43" t="s">
        <v>82</v>
      </c>
      <c r="L132" s="43" t="s">
        <v>83</v>
      </c>
      <c r="M132" s="43" t="s">
        <v>21</v>
      </c>
      <c r="N132" s="43" t="s">
        <v>37539</v>
      </c>
      <c r="O132" s="43" t="s">
        <v>394</v>
      </c>
      <c r="P132" s="43" t="s">
        <v>32398</v>
      </c>
      <c r="Q132" s="45" t="s">
        <v>37540</v>
      </c>
      <c r="R132" s="43" t="s">
        <v>94</v>
      </c>
      <c r="S132" s="43" t="s">
        <v>22</v>
      </c>
      <c r="T132" s="46" t="s">
        <v>28746</v>
      </c>
      <c r="U132" s="46" t="s">
        <v>28520</v>
      </c>
      <c r="V132" s="46"/>
      <c r="W132" s="46"/>
      <c r="X132" s="46"/>
      <c r="Y132" s="43"/>
      <c r="Z132" s="43"/>
    </row>
    <row r="133" spans="1:26" s="2" customFormat="1" ht="13" customHeight="1" x14ac:dyDescent="0.15">
      <c r="A133" s="43" t="s">
        <v>37559</v>
      </c>
      <c r="B133" s="43">
        <v>24</v>
      </c>
      <c r="C133" s="43" t="s">
        <v>108</v>
      </c>
      <c r="D133" s="43" t="s">
        <v>31</v>
      </c>
      <c r="E133" s="45" t="s">
        <v>37560</v>
      </c>
      <c r="F133" s="44">
        <v>43425</v>
      </c>
      <c r="G133" s="43" t="s">
        <v>37542</v>
      </c>
      <c r="H133" s="43" t="s">
        <v>19421</v>
      </c>
      <c r="I133" s="43" t="s">
        <v>88</v>
      </c>
      <c r="J133" s="43">
        <v>35160</v>
      </c>
      <c r="K133" s="43" t="s">
        <v>19421</v>
      </c>
      <c r="L133" s="43" t="s">
        <v>37543</v>
      </c>
      <c r="M133" s="43" t="s">
        <v>21</v>
      </c>
      <c r="N133" s="43" t="s">
        <v>37544</v>
      </c>
      <c r="O133" s="43" t="s">
        <v>394</v>
      </c>
      <c r="P133" s="43" t="s">
        <v>32398</v>
      </c>
      <c r="Q133" s="45" t="s">
        <v>37545</v>
      </c>
      <c r="R133" s="43" t="s">
        <v>94</v>
      </c>
      <c r="S133" s="43" t="s">
        <v>29</v>
      </c>
      <c r="T133" s="46" t="s">
        <v>28523</v>
      </c>
      <c r="U133" s="46" t="s">
        <v>28523</v>
      </c>
      <c r="V133" s="46" t="s">
        <v>28521</v>
      </c>
      <c r="W133" s="46" t="s">
        <v>94</v>
      </c>
      <c r="X133" s="46">
        <v>4211</v>
      </c>
      <c r="Y133" s="43"/>
      <c r="Z133" s="43"/>
    </row>
    <row r="134" spans="1:26" s="2" customFormat="1" ht="13" customHeight="1" x14ac:dyDescent="0.15">
      <c r="A134" s="43" t="s">
        <v>37541</v>
      </c>
      <c r="B134" s="43">
        <v>48</v>
      </c>
      <c r="C134" s="43" t="s">
        <v>14</v>
      </c>
      <c r="D134" s="43" t="s">
        <v>79</v>
      </c>
      <c r="E134" s="43"/>
      <c r="F134" s="44">
        <v>43425</v>
      </c>
      <c r="G134" s="43" t="s">
        <v>37542</v>
      </c>
      <c r="H134" s="43" t="s">
        <v>19421</v>
      </c>
      <c r="I134" s="43" t="s">
        <v>88</v>
      </c>
      <c r="J134" s="43">
        <v>35160</v>
      </c>
      <c r="K134" s="43" t="s">
        <v>19421</v>
      </c>
      <c r="L134" s="43" t="s">
        <v>37543</v>
      </c>
      <c r="M134" s="43" t="s">
        <v>21</v>
      </c>
      <c r="N134" s="43" t="s">
        <v>37544</v>
      </c>
      <c r="O134" s="43" t="s">
        <v>394</v>
      </c>
      <c r="P134" s="43" t="s">
        <v>32398</v>
      </c>
      <c r="Q134" s="45" t="s">
        <v>37545</v>
      </c>
      <c r="R134" s="43" t="s">
        <v>94</v>
      </c>
      <c r="S134" s="43" t="s">
        <v>22</v>
      </c>
      <c r="T134" s="46" t="s">
        <v>28746</v>
      </c>
      <c r="U134" s="46" t="s">
        <v>28520</v>
      </c>
      <c r="V134" s="46" t="s">
        <v>28521</v>
      </c>
      <c r="W134" s="46" t="s">
        <v>94</v>
      </c>
      <c r="X134" s="46">
        <v>4212</v>
      </c>
      <c r="Y134" s="43"/>
      <c r="Z134" s="43"/>
    </row>
    <row r="135" spans="1:26" s="2" customFormat="1" ht="13" customHeight="1" x14ac:dyDescent="0.15">
      <c r="A135" s="43" t="s">
        <v>37550</v>
      </c>
      <c r="B135" s="43">
        <v>24</v>
      </c>
      <c r="C135" s="43" t="s">
        <v>14</v>
      </c>
      <c r="D135" s="43" t="s">
        <v>42</v>
      </c>
      <c r="E135" s="43"/>
      <c r="F135" s="44">
        <v>43425</v>
      </c>
      <c r="G135" s="43" t="s">
        <v>38385</v>
      </c>
      <c r="H135" s="43" t="s">
        <v>37551</v>
      </c>
      <c r="I135" s="43" t="s">
        <v>39</v>
      </c>
      <c r="J135" s="43">
        <v>90201</v>
      </c>
      <c r="K135" s="43" t="s">
        <v>92</v>
      </c>
      <c r="L135" s="43" t="s">
        <v>37552</v>
      </c>
      <c r="M135" s="43" t="s">
        <v>21</v>
      </c>
      <c r="N135" s="43" t="s">
        <v>37553</v>
      </c>
      <c r="O135" s="43" t="s">
        <v>394</v>
      </c>
      <c r="P135" s="43" t="s">
        <v>32398</v>
      </c>
      <c r="Q135" s="45" t="s">
        <v>37554</v>
      </c>
      <c r="R135" s="43" t="s">
        <v>94</v>
      </c>
      <c r="S135" s="43" t="s">
        <v>22</v>
      </c>
      <c r="T135" s="46" t="s">
        <v>28739</v>
      </c>
      <c r="U135" s="46" t="s">
        <v>28520</v>
      </c>
      <c r="V135" s="46" t="s">
        <v>28521</v>
      </c>
      <c r="W135" s="46" t="s">
        <v>94</v>
      </c>
      <c r="X135" s="46">
        <v>4214</v>
      </c>
      <c r="Y135" s="43"/>
      <c r="Z135" s="43"/>
    </row>
    <row r="136" spans="1:26" s="2" customFormat="1" ht="13" customHeight="1" x14ac:dyDescent="0.15">
      <c r="A136" s="43" t="s">
        <v>37546</v>
      </c>
      <c r="B136" s="43">
        <v>52</v>
      </c>
      <c r="C136" s="43" t="s">
        <v>14</v>
      </c>
      <c r="D136" s="43" t="s">
        <v>31</v>
      </c>
      <c r="E136" s="45" t="s">
        <v>37547</v>
      </c>
      <c r="F136" s="44">
        <v>43425</v>
      </c>
      <c r="G136" s="43" t="s">
        <v>38384</v>
      </c>
      <c r="H136" s="43" t="s">
        <v>1262</v>
      </c>
      <c r="I136" s="43" t="s">
        <v>63</v>
      </c>
      <c r="J136" s="43">
        <v>43223</v>
      </c>
      <c r="K136" s="43" t="s">
        <v>1263</v>
      </c>
      <c r="L136" s="43" t="s">
        <v>12268</v>
      </c>
      <c r="M136" s="43" t="s">
        <v>21</v>
      </c>
      <c r="N136" s="43" t="s">
        <v>37548</v>
      </c>
      <c r="O136" s="43" t="s">
        <v>394</v>
      </c>
      <c r="P136" s="43" t="s">
        <v>32398</v>
      </c>
      <c r="Q136" s="45" t="s">
        <v>37549</v>
      </c>
      <c r="R136" s="43" t="s">
        <v>542</v>
      </c>
      <c r="S136" s="43" t="s">
        <v>22</v>
      </c>
      <c r="T136" s="46" t="s">
        <v>28746</v>
      </c>
      <c r="U136" s="46" t="s">
        <v>28518</v>
      </c>
      <c r="V136" s="46" t="s">
        <v>28521</v>
      </c>
      <c r="W136" s="46" t="s">
        <v>94</v>
      </c>
      <c r="X136" s="46">
        <v>4194</v>
      </c>
      <c r="Y136" s="43"/>
      <c r="Z136" s="43"/>
    </row>
    <row r="137" spans="1:26" s="2" customFormat="1" ht="13" customHeight="1" x14ac:dyDescent="0.15">
      <c r="A137" s="43" t="s">
        <v>37555</v>
      </c>
      <c r="B137" s="43">
        <v>22</v>
      </c>
      <c r="C137" s="43" t="s">
        <v>14</v>
      </c>
      <c r="D137" s="43" t="s">
        <v>31</v>
      </c>
      <c r="E137" s="45" t="s">
        <v>37556</v>
      </c>
      <c r="F137" s="44">
        <v>43425</v>
      </c>
      <c r="G137" s="43" t="s">
        <v>38386</v>
      </c>
      <c r="H137" s="43" t="s">
        <v>4485</v>
      </c>
      <c r="I137" s="43" t="s">
        <v>127</v>
      </c>
      <c r="J137" s="43">
        <v>55082</v>
      </c>
      <c r="K137" s="43" t="s">
        <v>112</v>
      </c>
      <c r="L137" s="43" t="s">
        <v>4487</v>
      </c>
      <c r="M137" s="43" t="s">
        <v>21</v>
      </c>
      <c r="N137" s="43" t="s">
        <v>37557</v>
      </c>
      <c r="O137" s="43" t="s">
        <v>394</v>
      </c>
      <c r="P137" s="43" t="s">
        <v>32398</v>
      </c>
      <c r="Q137" s="45" t="s">
        <v>37558</v>
      </c>
      <c r="R137" s="43" t="s">
        <v>542</v>
      </c>
      <c r="S137" s="43" t="s">
        <v>22</v>
      </c>
      <c r="T137" s="46" t="s">
        <v>28739</v>
      </c>
      <c r="U137" s="46" t="s">
        <v>28518</v>
      </c>
      <c r="V137" s="46" t="s">
        <v>28521</v>
      </c>
      <c r="W137" s="46" t="s">
        <v>542</v>
      </c>
      <c r="X137" s="46">
        <v>4193</v>
      </c>
      <c r="Y137" s="43"/>
      <c r="Z137" s="43"/>
    </row>
    <row r="138" spans="1:26" s="2" customFormat="1" ht="13" customHeight="1" x14ac:dyDescent="0.15">
      <c r="A138" s="43" t="s">
        <v>3186</v>
      </c>
      <c r="B138" s="43"/>
      <c r="C138" s="43" t="s">
        <v>14</v>
      </c>
      <c r="D138" s="43" t="s">
        <v>24</v>
      </c>
      <c r="E138" s="43"/>
      <c r="F138" s="44">
        <v>43425</v>
      </c>
      <c r="G138" s="43" t="s">
        <v>37566</v>
      </c>
      <c r="H138" s="43" t="s">
        <v>16553</v>
      </c>
      <c r="I138" s="43" t="s">
        <v>67</v>
      </c>
      <c r="J138" s="43">
        <v>77503</v>
      </c>
      <c r="K138" s="43" t="s">
        <v>545</v>
      </c>
      <c r="L138" s="43" t="s">
        <v>25621</v>
      </c>
      <c r="M138" s="43" t="s">
        <v>21</v>
      </c>
      <c r="N138" s="43" t="s">
        <v>37567</v>
      </c>
      <c r="O138" s="43" t="s">
        <v>394</v>
      </c>
      <c r="P138" s="43" t="s">
        <v>32398</v>
      </c>
      <c r="Q138" s="45" t="s">
        <v>37568</v>
      </c>
      <c r="R138" s="43" t="s">
        <v>94</v>
      </c>
      <c r="S138" s="43" t="s">
        <v>29</v>
      </c>
      <c r="T138" s="46" t="s">
        <v>28523</v>
      </c>
      <c r="U138" s="46" t="s">
        <v>28520</v>
      </c>
      <c r="V138" s="46" t="s">
        <v>28522</v>
      </c>
      <c r="W138" s="46" t="s">
        <v>94</v>
      </c>
      <c r="X138" s="46">
        <v>4238</v>
      </c>
      <c r="Y138" s="43"/>
      <c r="Z138" s="43"/>
    </row>
    <row r="139" spans="1:26" s="2" customFormat="1" ht="13" customHeight="1" x14ac:dyDescent="0.15">
      <c r="A139" s="43" t="s">
        <v>37561</v>
      </c>
      <c r="B139" s="43">
        <v>42</v>
      </c>
      <c r="C139" s="43" t="s">
        <v>14</v>
      </c>
      <c r="D139" s="43" t="s">
        <v>31</v>
      </c>
      <c r="E139" s="43"/>
      <c r="F139" s="44">
        <v>43425</v>
      </c>
      <c r="G139" s="43" t="s">
        <v>38387</v>
      </c>
      <c r="H139" s="43" t="s">
        <v>3924</v>
      </c>
      <c r="I139" s="43" t="s">
        <v>51</v>
      </c>
      <c r="J139" s="43">
        <v>48625</v>
      </c>
      <c r="K139" s="43" t="s">
        <v>37562</v>
      </c>
      <c r="L139" s="43" t="s">
        <v>37563</v>
      </c>
      <c r="M139" s="43" t="s">
        <v>21</v>
      </c>
      <c r="N139" s="43" t="s">
        <v>37564</v>
      </c>
      <c r="O139" s="43" t="s">
        <v>394</v>
      </c>
      <c r="P139" s="43" t="s">
        <v>32398</v>
      </c>
      <c r="Q139" s="45" t="s">
        <v>37565</v>
      </c>
      <c r="R139" s="43" t="s">
        <v>94</v>
      </c>
      <c r="S139" s="43" t="s">
        <v>29</v>
      </c>
      <c r="T139" s="46" t="s">
        <v>28523</v>
      </c>
      <c r="U139" s="46" t="s">
        <v>28523</v>
      </c>
      <c r="V139" s="46" t="s">
        <v>28521</v>
      </c>
      <c r="W139" s="46" t="s">
        <v>94</v>
      </c>
      <c r="X139" s="46">
        <v>4197</v>
      </c>
      <c r="Y139" s="43"/>
      <c r="Z139" s="43"/>
    </row>
    <row r="140" spans="1:26" s="2" customFormat="1" ht="13" customHeight="1" x14ac:dyDescent="0.15">
      <c r="A140" s="43" t="s">
        <v>37569</v>
      </c>
      <c r="B140" s="43">
        <v>71</v>
      </c>
      <c r="C140" s="43" t="s">
        <v>14</v>
      </c>
      <c r="D140" s="43" t="s">
        <v>24</v>
      </c>
      <c r="E140" s="43"/>
      <c r="F140" s="44">
        <v>43424</v>
      </c>
      <c r="G140" s="43" t="s">
        <v>37570</v>
      </c>
      <c r="H140" s="43" t="s">
        <v>616</v>
      </c>
      <c r="I140" s="43" t="s">
        <v>117</v>
      </c>
      <c r="J140" s="43">
        <v>85020</v>
      </c>
      <c r="K140" s="43" t="s">
        <v>617</v>
      </c>
      <c r="L140" s="43" t="s">
        <v>5525</v>
      </c>
      <c r="M140" s="43" t="s">
        <v>21</v>
      </c>
      <c r="N140" s="43" t="s">
        <v>37571</v>
      </c>
      <c r="O140" s="43" t="s">
        <v>394</v>
      </c>
      <c r="P140" s="43" t="s">
        <v>32398</v>
      </c>
      <c r="Q140" s="45" t="s">
        <v>37572</v>
      </c>
      <c r="R140" s="43" t="s">
        <v>94</v>
      </c>
      <c r="S140" s="43" t="s">
        <v>22</v>
      </c>
      <c r="T140" s="46" t="s">
        <v>28746</v>
      </c>
      <c r="U140" s="46" t="s">
        <v>28520</v>
      </c>
      <c r="V140" s="46" t="s">
        <v>28521</v>
      </c>
      <c r="W140" s="46" t="s">
        <v>94</v>
      </c>
      <c r="X140" s="46">
        <v>4236</v>
      </c>
      <c r="Y140" s="43"/>
      <c r="Z140" s="43"/>
    </row>
    <row r="141" spans="1:26" s="2" customFormat="1" ht="13" customHeight="1" x14ac:dyDescent="0.15">
      <c r="A141" s="43" t="s">
        <v>37573</v>
      </c>
      <c r="B141" s="43">
        <v>33</v>
      </c>
      <c r="C141" s="43" t="s">
        <v>14</v>
      </c>
      <c r="D141" s="43" t="s">
        <v>79</v>
      </c>
      <c r="E141" s="43"/>
      <c r="F141" s="44">
        <v>43424</v>
      </c>
      <c r="G141" s="43" t="s">
        <v>37574</v>
      </c>
      <c r="H141" s="43" t="s">
        <v>6933</v>
      </c>
      <c r="I141" s="43" t="s">
        <v>962</v>
      </c>
      <c r="J141" s="43">
        <v>71753</v>
      </c>
      <c r="K141" s="43" t="s">
        <v>45</v>
      </c>
      <c r="L141" s="43" t="s">
        <v>30276</v>
      </c>
      <c r="M141" s="43" t="s">
        <v>21</v>
      </c>
      <c r="N141" s="43" t="s">
        <v>37575</v>
      </c>
      <c r="O141" s="43" t="s">
        <v>394</v>
      </c>
      <c r="P141" s="43" t="s">
        <v>32398</v>
      </c>
      <c r="Q141" s="45" t="s">
        <v>37576</v>
      </c>
      <c r="R141" s="43" t="s">
        <v>94</v>
      </c>
      <c r="S141" s="43" t="s">
        <v>373</v>
      </c>
      <c r="T141" s="46" t="s">
        <v>28836</v>
      </c>
      <c r="U141" s="46" t="s">
        <v>28520</v>
      </c>
      <c r="V141" s="46" t="s">
        <v>28521</v>
      </c>
      <c r="W141" s="46" t="s">
        <v>94</v>
      </c>
      <c r="X141" s="46">
        <v>4237</v>
      </c>
      <c r="Y141" s="43"/>
      <c r="Z141" s="43"/>
    </row>
    <row r="142" spans="1:26" s="2" customFormat="1" ht="13" customHeight="1" x14ac:dyDescent="0.15">
      <c r="A142" s="43" t="s">
        <v>37577</v>
      </c>
      <c r="B142" s="43">
        <v>65</v>
      </c>
      <c r="C142" s="43" t="s">
        <v>14</v>
      </c>
      <c r="D142" s="43" t="s">
        <v>31</v>
      </c>
      <c r="E142" s="45" t="s">
        <v>37578</v>
      </c>
      <c r="F142" s="44">
        <v>43423</v>
      </c>
      <c r="G142" s="43" t="s">
        <v>37579</v>
      </c>
      <c r="H142" s="43" t="s">
        <v>210</v>
      </c>
      <c r="I142" s="43" t="s">
        <v>211</v>
      </c>
      <c r="J142" s="43">
        <v>46217</v>
      </c>
      <c r="K142" s="43" t="s">
        <v>414</v>
      </c>
      <c r="L142" s="43" t="s">
        <v>212</v>
      </c>
      <c r="M142" s="43" t="s">
        <v>21</v>
      </c>
      <c r="N142" s="43" t="s">
        <v>37580</v>
      </c>
      <c r="O142" s="43" t="s">
        <v>394</v>
      </c>
      <c r="P142" s="43" t="s">
        <v>32398</v>
      </c>
      <c r="Q142" s="45" t="s">
        <v>37581</v>
      </c>
      <c r="R142" s="43" t="s">
        <v>94</v>
      </c>
      <c r="S142" s="43" t="s">
        <v>22</v>
      </c>
      <c r="T142" s="46" t="s">
        <v>28746</v>
      </c>
      <c r="U142" s="46" t="s">
        <v>28520</v>
      </c>
      <c r="V142" s="46" t="s">
        <v>28521</v>
      </c>
      <c r="W142" s="46" t="s">
        <v>94</v>
      </c>
      <c r="X142" s="46">
        <v>4183</v>
      </c>
      <c r="Y142" s="43"/>
      <c r="Z142" s="43"/>
    </row>
    <row r="143" spans="1:26" s="2" customFormat="1" ht="13" customHeight="1" x14ac:dyDescent="0.15">
      <c r="A143" s="43" t="s">
        <v>37582</v>
      </c>
      <c r="B143" s="43">
        <v>41</v>
      </c>
      <c r="C143" s="43" t="s">
        <v>14</v>
      </c>
      <c r="D143" s="43" t="s">
        <v>31</v>
      </c>
      <c r="E143" s="45" t="s">
        <v>37583</v>
      </c>
      <c r="F143" s="44">
        <v>43423</v>
      </c>
      <c r="G143" s="43" t="s">
        <v>37584</v>
      </c>
      <c r="H143" s="43" t="s">
        <v>2696</v>
      </c>
      <c r="I143" s="43" t="s">
        <v>774</v>
      </c>
      <c r="J143" s="43">
        <v>83642</v>
      </c>
      <c r="K143" s="43" t="s">
        <v>4143</v>
      </c>
      <c r="L143" s="43" t="s">
        <v>15566</v>
      </c>
      <c r="M143" s="43" t="s">
        <v>21</v>
      </c>
      <c r="N143" s="43" t="s">
        <v>37585</v>
      </c>
      <c r="O143" s="43" t="s">
        <v>394</v>
      </c>
      <c r="P143" s="43" t="s">
        <v>32398</v>
      </c>
      <c r="Q143" s="45" t="s">
        <v>37586</v>
      </c>
      <c r="R143" s="43" t="s">
        <v>94</v>
      </c>
      <c r="S143" s="43" t="s">
        <v>29</v>
      </c>
      <c r="T143" s="46" t="s">
        <v>28523</v>
      </c>
      <c r="U143" s="46" t="s">
        <v>28520</v>
      </c>
      <c r="V143" s="46" t="s">
        <v>28519</v>
      </c>
      <c r="W143" s="46" t="s">
        <v>94</v>
      </c>
      <c r="X143" s="46">
        <v>4192</v>
      </c>
      <c r="Y143" s="43"/>
      <c r="Z143" s="43"/>
    </row>
    <row r="144" spans="1:26" s="2" customFormat="1" ht="13" customHeight="1" x14ac:dyDescent="0.15">
      <c r="A144" s="43" t="s">
        <v>37587</v>
      </c>
      <c r="B144" s="43">
        <v>49</v>
      </c>
      <c r="C144" s="43" t="s">
        <v>108</v>
      </c>
      <c r="D144" s="43" t="s">
        <v>24</v>
      </c>
      <c r="E144" s="43"/>
      <c r="F144" s="44">
        <v>43422</v>
      </c>
      <c r="G144" s="43" t="s">
        <v>37588</v>
      </c>
      <c r="H144" s="43" t="s">
        <v>5091</v>
      </c>
      <c r="I144" s="43" t="s">
        <v>838</v>
      </c>
      <c r="J144" s="43">
        <v>59801</v>
      </c>
      <c r="K144" s="43" t="s">
        <v>5091</v>
      </c>
      <c r="L144" s="43" t="s">
        <v>37589</v>
      </c>
      <c r="M144" s="43" t="s">
        <v>21</v>
      </c>
      <c r="N144" s="43" t="s">
        <v>37590</v>
      </c>
      <c r="O144" s="43" t="s">
        <v>394</v>
      </c>
      <c r="P144" s="43" t="s">
        <v>32398</v>
      </c>
      <c r="Q144" s="45" t="s">
        <v>37591</v>
      </c>
      <c r="R144" s="43" t="s">
        <v>94</v>
      </c>
      <c r="S144" s="43" t="s">
        <v>22</v>
      </c>
      <c r="T144" s="46" t="s">
        <v>28746</v>
      </c>
      <c r="U144" s="46" t="s">
        <v>28520</v>
      </c>
      <c r="V144" s="46" t="s">
        <v>28521</v>
      </c>
      <c r="W144" s="46" t="s">
        <v>94</v>
      </c>
      <c r="X144" s="46">
        <v>4182</v>
      </c>
      <c r="Y144" s="43"/>
      <c r="Z144" s="43"/>
    </row>
    <row r="145" spans="1:26" s="2" customFormat="1" ht="13" customHeight="1" x14ac:dyDescent="0.15">
      <c r="A145" s="43" t="s">
        <v>37592</v>
      </c>
      <c r="B145" s="43">
        <v>27</v>
      </c>
      <c r="C145" s="43" t="s">
        <v>14</v>
      </c>
      <c r="D145" s="43" t="s">
        <v>79</v>
      </c>
      <c r="E145" s="45" t="s">
        <v>37593</v>
      </c>
      <c r="F145" s="44">
        <v>43421</v>
      </c>
      <c r="G145" s="43" t="s">
        <v>37594</v>
      </c>
      <c r="H145" s="43" t="s">
        <v>3175</v>
      </c>
      <c r="I145" s="43" t="s">
        <v>56</v>
      </c>
      <c r="J145" s="43">
        <v>34945</v>
      </c>
      <c r="K145" s="43" t="s">
        <v>3177</v>
      </c>
      <c r="L145" s="43" t="s">
        <v>25471</v>
      </c>
      <c r="M145" s="43" t="s">
        <v>21</v>
      </c>
      <c r="N145" s="43" t="s">
        <v>37595</v>
      </c>
      <c r="O145" s="43" t="s">
        <v>394</v>
      </c>
      <c r="P145" s="43" t="s">
        <v>32398</v>
      </c>
      <c r="Q145" s="45" t="s">
        <v>37596</v>
      </c>
      <c r="R145" s="43" t="s">
        <v>94</v>
      </c>
      <c r="S145" s="43" t="s">
        <v>373</v>
      </c>
      <c r="T145" s="46" t="s">
        <v>28836</v>
      </c>
      <c r="U145" s="46" t="s">
        <v>28520</v>
      </c>
      <c r="V145" s="46" t="s">
        <v>28519</v>
      </c>
      <c r="W145" s="46" t="s">
        <v>94</v>
      </c>
      <c r="X145" s="46">
        <v>4185</v>
      </c>
      <c r="Y145" s="43"/>
      <c r="Z145" s="43"/>
    </row>
    <row r="146" spans="1:26" s="2" customFormat="1" ht="13" customHeight="1" x14ac:dyDescent="0.15">
      <c r="A146" s="43" t="s">
        <v>3186</v>
      </c>
      <c r="B146" s="43"/>
      <c r="C146" s="43" t="s">
        <v>14</v>
      </c>
      <c r="D146" s="43" t="s">
        <v>24</v>
      </c>
      <c r="E146" s="43"/>
      <c r="F146" s="44">
        <v>43420</v>
      </c>
      <c r="G146" s="43" t="s">
        <v>37597</v>
      </c>
      <c r="H146" s="43" t="s">
        <v>707</v>
      </c>
      <c r="I146" s="43" t="s">
        <v>67</v>
      </c>
      <c r="J146" s="43">
        <v>77040</v>
      </c>
      <c r="K146" s="43" t="s">
        <v>545</v>
      </c>
      <c r="L146" s="43" t="s">
        <v>275</v>
      </c>
      <c r="M146" s="43" t="s">
        <v>21</v>
      </c>
      <c r="N146" s="43" t="s">
        <v>37598</v>
      </c>
      <c r="O146" s="43" t="s">
        <v>394</v>
      </c>
      <c r="P146" s="43" t="s">
        <v>32398</v>
      </c>
      <c r="Q146" s="45" t="s">
        <v>37599</v>
      </c>
      <c r="R146" s="43" t="s">
        <v>94</v>
      </c>
      <c r="S146" s="43" t="s">
        <v>22</v>
      </c>
      <c r="T146" s="46" t="s">
        <v>28746</v>
      </c>
      <c r="U146" s="46" t="s">
        <v>28520</v>
      </c>
      <c r="V146" s="46" t="s">
        <v>28521</v>
      </c>
      <c r="W146" s="46" t="s">
        <v>94</v>
      </c>
      <c r="X146" s="46">
        <v>4191</v>
      </c>
      <c r="Y146" s="43"/>
      <c r="Z146" s="43"/>
    </row>
    <row r="147" spans="1:26" s="2" customFormat="1" ht="13" customHeight="1" x14ac:dyDescent="0.15">
      <c r="A147" s="43" t="s">
        <v>37612</v>
      </c>
      <c r="B147" s="43">
        <v>25</v>
      </c>
      <c r="C147" s="43" t="s">
        <v>14</v>
      </c>
      <c r="D147" s="43" t="s">
        <v>79</v>
      </c>
      <c r="E147" s="45" t="s">
        <v>37613</v>
      </c>
      <c r="F147" s="44">
        <v>43419</v>
      </c>
      <c r="G147" s="43" t="s">
        <v>37614</v>
      </c>
      <c r="H147" s="43" t="s">
        <v>1617</v>
      </c>
      <c r="I147" s="43" t="s">
        <v>167</v>
      </c>
      <c r="J147" s="43">
        <v>30909</v>
      </c>
      <c r="K147" s="43" t="s">
        <v>858</v>
      </c>
      <c r="L147" s="43" t="s">
        <v>1619</v>
      </c>
      <c r="M147" s="43" t="s">
        <v>21</v>
      </c>
      <c r="N147" s="43" t="s">
        <v>37615</v>
      </c>
      <c r="O147" s="43" t="s">
        <v>394</v>
      </c>
      <c r="P147" s="43" t="s">
        <v>32398</v>
      </c>
      <c r="Q147" s="45" t="s">
        <v>37616</v>
      </c>
      <c r="R147" s="43" t="s">
        <v>94</v>
      </c>
      <c r="S147" s="43" t="s">
        <v>22</v>
      </c>
      <c r="T147" s="46" t="s">
        <v>28739</v>
      </c>
      <c r="U147" s="46" t="s">
        <v>28520</v>
      </c>
      <c r="V147" s="46" t="s">
        <v>28521</v>
      </c>
      <c r="W147" s="46" t="s">
        <v>94</v>
      </c>
      <c r="X147" s="46">
        <v>4189</v>
      </c>
      <c r="Y147" s="43"/>
      <c r="Z147" s="43"/>
    </row>
    <row r="148" spans="1:26" s="2" customFormat="1" ht="13" customHeight="1" x14ac:dyDescent="0.15">
      <c r="A148" s="43" t="s">
        <v>37607</v>
      </c>
      <c r="B148" s="43">
        <v>18</v>
      </c>
      <c r="C148" s="43" t="s">
        <v>14</v>
      </c>
      <c r="D148" s="43" t="s">
        <v>79</v>
      </c>
      <c r="E148" s="43"/>
      <c r="F148" s="44">
        <v>43419</v>
      </c>
      <c r="G148" s="43" t="s">
        <v>37608</v>
      </c>
      <c r="H148" s="43" t="s">
        <v>37609</v>
      </c>
      <c r="I148" s="43" t="s">
        <v>203</v>
      </c>
      <c r="J148" s="43">
        <v>80112</v>
      </c>
      <c r="K148" s="43" t="s">
        <v>3734</v>
      </c>
      <c r="L148" s="43" t="s">
        <v>32121</v>
      </c>
      <c r="M148" s="43" t="s">
        <v>21</v>
      </c>
      <c r="N148" s="43" t="s">
        <v>37610</v>
      </c>
      <c r="O148" s="43" t="s">
        <v>394</v>
      </c>
      <c r="P148" s="43" t="s">
        <v>32398</v>
      </c>
      <c r="Q148" s="45" t="s">
        <v>37611</v>
      </c>
      <c r="R148" s="43" t="s">
        <v>94</v>
      </c>
      <c r="S148" s="43" t="s">
        <v>22</v>
      </c>
      <c r="T148" s="46" t="s">
        <v>28746</v>
      </c>
      <c r="U148" s="46" t="s">
        <v>28518</v>
      </c>
      <c r="V148" s="46" t="s">
        <v>28521</v>
      </c>
      <c r="W148" s="46" t="s">
        <v>94</v>
      </c>
      <c r="X148" s="46">
        <v>4186</v>
      </c>
      <c r="Y148" s="43"/>
      <c r="Z148" s="43"/>
    </row>
    <row r="149" spans="1:26" s="2" customFormat="1" ht="13" customHeight="1" x14ac:dyDescent="0.15">
      <c r="A149" s="43" t="s">
        <v>37600</v>
      </c>
      <c r="B149" s="46">
        <v>60</v>
      </c>
      <c r="C149" s="43" t="s">
        <v>14</v>
      </c>
      <c r="D149" s="43" t="s">
        <v>31</v>
      </c>
      <c r="E149" s="43"/>
      <c r="F149" s="44">
        <v>43419</v>
      </c>
      <c r="G149" s="43" t="s">
        <v>37601</v>
      </c>
      <c r="H149" s="43" t="s">
        <v>37602</v>
      </c>
      <c r="I149" s="43" t="s">
        <v>88</v>
      </c>
      <c r="J149" s="43">
        <v>36732</v>
      </c>
      <c r="K149" s="43" t="s">
        <v>37603</v>
      </c>
      <c r="L149" s="43" t="s">
        <v>37604</v>
      </c>
      <c r="M149" s="43" t="s">
        <v>21</v>
      </c>
      <c r="N149" s="43" t="s">
        <v>37605</v>
      </c>
      <c r="O149" s="43" t="s">
        <v>394</v>
      </c>
      <c r="P149" s="43" t="s">
        <v>32398</v>
      </c>
      <c r="Q149" s="45" t="s">
        <v>37606</v>
      </c>
      <c r="R149" s="43" t="s">
        <v>94</v>
      </c>
      <c r="S149" s="43" t="s">
        <v>22</v>
      </c>
      <c r="T149" s="46" t="s">
        <v>28746</v>
      </c>
      <c r="U149" s="46" t="s">
        <v>28520</v>
      </c>
      <c r="V149" s="46" t="s">
        <v>28521</v>
      </c>
      <c r="W149" s="46" t="s">
        <v>94</v>
      </c>
      <c r="X149" s="46">
        <v>4235</v>
      </c>
      <c r="Y149" s="43"/>
      <c r="Z149" s="43"/>
    </row>
    <row r="150" spans="1:26" s="2" customFormat="1" ht="13" customHeight="1" x14ac:dyDescent="0.15">
      <c r="A150" s="43" t="s">
        <v>37623</v>
      </c>
      <c r="B150" s="43">
        <v>29</v>
      </c>
      <c r="C150" s="43" t="s">
        <v>14</v>
      </c>
      <c r="D150" s="43" t="s">
        <v>42</v>
      </c>
      <c r="E150" s="45" t="s">
        <v>37624</v>
      </c>
      <c r="F150" s="44">
        <v>43419</v>
      </c>
      <c r="G150" s="43" t="s">
        <v>38388</v>
      </c>
      <c r="H150" s="43" t="s">
        <v>8549</v>
      </c>
      <c r="I150" s="43" t="s">
        <v>39</v>
      </c>
      <c r="J150" s="43">
        <v>94544</v>
      </c>
      <c r="K150" s="43" t="s">
        <v>589</v>
      </c>
      <c r="L150" s="43" t="s">
        <v>8551</v>
      </c>
      <c r="M150" s="43" t="s">
        <v>21</v>
      </c>
      <c r="N150" s="43" t="s">
        <v>37625</v>
      </c>
      <c r="O150" s="43" t="s">
        <v>394</v>
      </c>
      <c r="P150" s="43" t="s">
        <v>32398</v>
      </c>
      <c r="Q150" s="45" t="s">
        <v>37626</v>
      </c>
      <c r="R150" s="43" t="s">
        <v>542</v>
      </c>
      <c r="S150" s="43" t="s">
        <v>29</v>
      </c>
      <c r="T150" s="46" t="s">
        <v>28558</v>
      </c>
      <c r="U150" s="46" t="s">
        <v>28518</v>
      </c>
      <c r="V150" s="46" t="s">
        <v>28521</v>
      </c>
      <c r="W150" s="46" t="s">
        <v>94</v>
      </c>
      <c r="X150" s="46">
        <v>4187</v>
      </c>
      <c r="Y150" s="43"/>
      <c r="Z150" s="43"/>
    </row>
    <row r="151" spans="1:26" s="2" customFormat="1" ht="13" customHeight="1" x14ac:dyDescent="0.15">
      <c r="A151" s="43" t="s">
        <v>37617</v>
      </c>
      <c r="B151" s="43">
        <v>48</v>
      </c>
      <c r="C151" s="43" t="s">
        <v>14</v>
      </c>
      <c r="D151" s="43" t="s">
        <v>31</v>
      </c>
      <c r="E151" s="45" t="s">
        <v>37618</v>
      </c>
      <c r="F151" s="44">
        <v>43419</v>
      </c>
      <c r="G151" s="43" t="s">
        <v>37619</v>
      </c>
      <c r="H151" s="43" t="s">
        <v>9569</v>
      </c>
      <c r="I151" s="43" t="s">
        <v>39</v>
      </c>
      <c r="J151" s="43">
        <v>95965</v>
      </c>
      <c r="K151" s="43" t="s">
        <v>5131</v>
      </c>
      <c r="L151" s="43" t="s">
        <v>37620</v>
      </c>
      <c r="M151" s="43" t="s">
        <v>21</v>
      </c>
      <c r="N151" s="43" t="s">
        <v>37621</v>
      </c>
      <c r="O151" s="43" t="s">
        <v>394</v>
      </c>
      <c r="P151" s="43" t="s">
        <v>32398</v>
      </c>
      <c r="Q151" s="45" t="s">
        <v>37622</v>
      </c>
      <c r="R151" s="43" t="s">
        <v>542</v>
      </c>
      <c r="S151" s="43" t="s">
        <v>29</v>
      </c>
      <c r="T151" s="46" t="s">
        <v>28532</v>
      </c>
      <c r="U151" s="46" t="s">
        <v>28518</v>
      </c>
      <c r="V151" s="46" t="s">
        <v>28519</v>
      </c>
      <c r="W151" s="46" t="s">
        <v>94</v>
      </c>
      <c r="X151" s="46">
        <v>4190</v>
      </c>
      <c r="Y151" s="43"/>
      <c r="Z151" s="43"/>
    </row>
    <row r="152" spans="1:26" s="2" customFormat="1" ht="13" customHeight="1" x14ac:dyDescent="0.15">
      <c r="A152" s="43" t="s">
        <v>37631</v>
      </c>
      <c r="B152" s="43">
        <v>22</v>
      </c>
      <c r="C152" s="43" t="s">
        <v>14</v>
      </c>
      <c r="D152" s="43" t="s">
        <v>79</v>
      </c>
      <c r="E152" s="45" t="s">
        <v>37632</v>
      </c>
      <c r="F152" s="44">
        <v>43418</v>
      </c>
      <c r="G152" s="43" t="s">
        <v>37633</v>
      </c>
      <c r="H152" s="43" t="s">
        <v>37634</v>
      </c>
      <c r="I152" s="43" t="s">
        <v>238</v>
      </c>
      <c r="J152" s="43">
        <v>24360</v>
      </c>
      <c r="K152" s="43" t="s">
        <v>37635</v>
      </c>
      <c r="L152" s="43" t="s">
        <v>37636</v>
      </c>
      <c r="M152" s="43" t="s">
        <v>21</v>
      </c>
      <c r="N152" s="43" t="s">
        <v>37637</v>
      </c>
      <c r="O152" s="43" t="s">
        <v>394</v>
      </c>
      <c r="P152" s="43" t="s">
        <v>32398</v>
      </c>
      <c r="Q152" s="45" t="s">
        <v>37638</v>
      </c>
      <c r="R152" s="43" t="s">
        <v>94</v>
      </c>
      <c r="S152" s="43" t="s">
        <v>22</v>
      </c>
      <c r="T152" s="46" t="s">
        <v>28746</v>
      </c>
      <c r="U152" s="46" t="s">
        <v>28520</v>
      </c>
      <c r="V152" s="46" t="s">
        <v>28521</v>
      </c>
      <c r="W152" s="46" t="s">
        <v>94</v>
      </c>
      <c r="X152" s="46">
        <v>4174</v>
      </c>
      <c r="Y152" s="43"/>
      <c r="Z152" s="43"/>
    </row>
    <row r="153" spans="1:26" s="2" customFormat="1" ht="13" customHeight="1" x14ac:dyDescent="0.15">
      <c r="A153" s="43" t="s">
        <v>3186</v>
      </c>
      <c r="B153" s="43"/>
      <c r="C153" s="43" t="s">
        <v>14</v>
      </c>
      <c r="D153" s="43" t="s">
        <v>42</v>
      </c>
      <c r="E153" s="43"/>
      <c r="F153" s="44">
        <v>43418</v>
      </c>
      <c r="G153" s="43" t="s">
        <v>38389</v>
      </c>
      <c r="H153" s="43" t="s">
        <v>707</v>
      </c>
      <c r="I153" s="43" t="s">
        <v>67</v>
      </c>
      <c r="J153" s="43">
        <v>77074</v>
      </c>
      <c r="K153" s="43" t="s">
        <v>545</v>
      </c>
      <c r="L153" s="43" t="s">
        <v>708</v>
      </c>
      <c r="M153" s="43" t="s">
        <v>21</v>
      </c>
      <c r="N153" s="43" t="s">
        <v>37650</v>
      </c>
      <c r="O153" s="43" t="s">
        <v>394</v>
      </c>
      <c r="P153" s="43" t="s">
        <v>32398</v>
      </c>
      <c r="Q153" s="45" t="s">
        <v>37651</v>
      </c>
      <c r="R153" s="43" t="s">
        <v>94</v>
      </c>
      <c r="S153" s="43" t="s">
        <v>22</v>
      </c>
      <c r="T153" s="46" t="s">
        <v>38978</v>
      </c>
      <c r="U153" s="46" t="s">
        <v>28520</v>
      </c>
      <c r="V153" s="46" t="s">
        <v>28521</v>
      </c>
      <c r="W153" s="46"/>
      <c r="X153" s="46"/>
      <c r="Y153" s="43"/>
      <c r="Z153" s="43"/>
    </row>
    <row r="154" spans="1:26" s="2" customFormat="1" ht="13" customHeight="1" x14ac:dyDescent="0.15">
      <c r="A154" s="43" t="s">
        <v>37639</v>
      </c>
      <c r="B154" s="43">
        <v>55</v>
      </c>
      <c r="C154" s="43" t="s">
        <v>14</v>
      </c>
      <c r="D154" s="43" t="s">
        <v>24</v>
      </c>
      <c r="E154" s="43"/>
      <c r="F154" s="44">
        <v>43418</v>
      </c>
      <c r="G154" s="43" t="s">
        <v>37640</v>
      </c>
      <c r="H154" s="43" t="s">
        <v>37641</v>
      </c>
      <c r="I154" s="43" t="s">
        <v>88</v>
      </c>
      <c r="J154" s="43">
        <v>36040</v>
      </c>
      <c r="K154" s="43" t="s">
        <v>2934</v>
      </c>
      <c r="L154" s="43" t="s">
        <v>37642</v>
      </c>
      <c r="M154" s="43" t="s">
        <v>21</v>
      </c>
      <c r="N154" s="43" t="s">
        <v>37643</v>
      </c>
      <c r="O154" s="43" t="s">
        <v>394</v>
      </c>
      <c r="P154" s="43" t="s">
        <v>32398</v>
      </c>
      <c r="Q154" s="45" t="s">
        <v>37644</v>
      </c>
      <c r="R154" s="43" t="s">
        <v>94</v>
      </c>
      <c r="S154" s="43" t="s">
        <v>22</v>
      </c>
      <c r="T154" s="46" t="s">
        <v>28739</v>
      </c>
      <c r="U154" s="46" t="s">
        <v>28520</v>
      </c>
      <c r="V154" s="46" t="s">
        <v>28521</v>
      </c>
      <c r="W154" s="46" t="s">
        <v>94</v>
      </c>
      <c r="X154" s="46">
        <v>4233</v>
      </c>
      <c r="Y154" s="43"/>
      <c r="Z154" s="43"/>
    </row>
    <row r="155" spans="1:26" s="2" customFormat="1" ht="13" customHeight="1" x14ac:dyDescent="0.15">
      <c r="A155" s="43" t="s">
        <v>37645</v>
      </c>
      <c r="B155" s="43">
        <v>29</v>
      </c>
      <c r="C155" s="43" t="s">
        <v>14</v>
      </c>
      <c r="D155" s="43" t="s">
        <v>31</v>
      </c>
      <c r="E155" s="45" t="s">
        <v>37646</v>
      </c>
      <c r="F155" s="44">
        <v>43418</v>
      </c>
      <c r="G155" s="43" t="s">
        <v>37647</v>
      </c>
      <c r="H155" s="43" t="s">
        <v>2806</v>
      </c>
      <c r="I155" s="43" t="s">
        <v>26</v>
      </c>
      <c r="J155" s="43">
        <v>29301</v>
      </c>
      <c r="K155" s="43" t="s">
        <v>2806</v>
      </c>
      <c r="L155" s="43" t="s">
        <v>2808</v>
      </c>
      <c r="M155" s="43" t="s">
        <v>21</v>
      </c>
      <c r="N155" s="43" t="s">
        <v>37648</v>
      </c>
      <c r="O155" s="43" t="s">
        <v>394</v>
      </c>
      <c r="P155" s="43" t="s">
        <v>32398</v>
      </c>
      <c r="Q155" s="45" t="s">
        <v>37649</v>
      </c>
      <c r="R155" s="43" t="s">
        <v>94</v>
      </c>
      <c r="S155" s="43" t="s">
        <v>22</v>
      </c>
      <c r="T155" s="46" t="s">
        <v>28739</v>
      </c>
      <c r="U155" s="46" t="s">
        <v>28520</v>
      </c>
      <c r="V155" s="46" t="s">
        <v>28521</v>
      </c>
      <c r="W155" s="46" t="s">
        <v>94</v>
      </c>
      <c r="X155" s="46">
        <v>4234</v>
      </c>
      <c r="Y155" s="43"/>
      <c r="Z155" s="43"/>
    </row>
    <row r="156" spans="1:26" s="2" customFormat="1" ht="13" customHeight="1" x14ac:dyDescent="0.15">
      <c r="A156" s="43" t="s">
        <v>37627</v>
      </c>
      <c r="B156" s="43">
        <v>59</v>
      </c>
      <c r="C156" s="43" t="s">
        <v>14</v>
      </c>
      <c r="D156" s="43" t="s">
        <v>31</v>
      </c>
      <c r="E156" s="43"/>
      <c r="F156" s="44">
        <v>43418</v>
      </c>
      <c r="G156" s="43" t="s">
        <v>37628</v>
      </c>
      <c r="H156" s="43" t="s">
        <v>5268</v>
      </c>
      <c r="I156" s="43" t="s">
        <v>40</v>
      </c>
      <c r="J156" s="43">
        <v>1501</v>
      </c>
      <c r="K156" s="43" t="s">
        <v>934</v>
      </c>
      <c r="L156" s="43" t="s">
        <v>11317</v>
      </c>
      <c r="M156" s="43" t="s">
        <v>21</v>
      </c>
      <c r="N156" s="43" t="s">
        <v>37629</v>
      </c>
      <c r="O156" s="43" t="s">
        <v>394</v>
      </c>
      <c r="P156" s="43" t="s">
        <v>32398</v>
      </c>
      <c r="Q156" s="45" t="s">
        <v>37630</v>
      </c>
      <c r="R156" s="43" t="s">
        <v>23</v>
      </c>
      <c r="S156" s="43" t="s">
        <v>22</v>
      </c>
      <c r="T156" s="46" t="s">
        <v>28746</v>
      </c>
      <c r="U156" s="46" t="s">
        <v>28520</v>
      </c>
      <c r="V156" s="46" t="s">
        <v>28521</v>
      </c>
      <c r="W156" s="46" t="s">
        <v>94</v>
      </c>
      <c r="X156" s="46">
        <v>4213</v>
      </c>
      <c r="Y156" s="43"/>
      <c r="Z156" s="43"/>
    </row>
    <row r="157" spans="1:26" s="2" customFormat="1" ht="13" customHeight="1" x14ac:dyDescent="0.15">
      <c r="A157" s="46" t="s">
        <v>37652</v>
      </c>
      <c r="B157" s="43">
        <v>38</v>
      </c>
      <c r="C157" s="43" t="s">
        <v>14</v>
      </c>
      <c r="D157" s="43" t="s">
        <v>24</v>
      </c>
      <c r="E157" s="45"/>
      <c r="F157" s="71">
        <v>43417</v>
      </c>
      <c r="G157" s="43"/>
      <c r="H157" s="46" t="s">
        <v>37653</v>
      </c>
      <c r="I157" s="46" t="s">
        <v>357</v>
      </c>
      <c r="J157" s="43"/>
      <c r="K157" s="43"/>
      <c r="L157" s="43"/>
      <c r="M157" s="43" t="s">
        <v>21</v>
      </c>
      <c r="N157" s="43"/>
      <c r="O157" s="43" t="s">
        <v>394</v>
      </c>
      <c r="P157" s="43" t="s">
        <v>32398</v>
      </c>
      <c r="Q157" s="45" t="s">
        <v>38977</v>
      </c>
      <c r="R157" s="43" t="s">
        <v>542</v>
      </c>
      <c r="S157" s="43" t="s">
        <v>22</v>
      </c>
      <c r="T157" s="46" t="s">
        <v>28746</v>
      </c>
      <c r="U157" s="46" t="s">
        <v>28520</v>
      </c>
      <c r="V157" s="46" t="s">
        <v>28521</v>
      </c>
      <c r="W157" s="46" t="s">
        <v>94</v>
      </c>
      <c r="X157" s="46">
        <v>4196</v>
      </c>
      <c r="Y157" s="43"/>
      <c r="Z157" s="43"/>
    </row>
    <row r="158" spans="1:26" s="2" customFormat="1" ht="13" customHeight="1" x14ac:dyDescent="0.15">
      <c r="A158" s="43" t="s">
        <v>37654</v>
      </c>
      <c r="B158" s="43">
        <v>24</v>
      </c>
      <c r="C158" s="43" t="s">
        <v>14</v>
      </c>
      <c r="D158" s="43" t="s">
        <v>79</v>
      </c>
      <c r="E158" s="45" t="s">
        <v>37655</v>
      </c>
      <c r="F158" s="44">
        <v>43417</v>
      </c>
      <c r="G158" s="43" t="s">
        <v>37656</v>
      </c>
      <c r="H158" s="43" t="s">
        <v>3252</v>
      </c>
      <c r="I158" s="43" t="s">
        <v>117</v>
      </c>
      <c r="J158" s="43">
        <v>85301</v>
      </c>
      <c r="K158" s="43" t="s">
        <v>617</v>
      </c>
      <c r="L158" s="43" t="s">
        <v>618</v>
      </c>
      <c r="M158" s="43" t="s">
        <v>21</v>
      </c>
      <c r="N158" s="43" t="s">
        <v>37657</v>
      </c>
      <c r="O158" s="43" t="s">
        <v>394</v>
      </c>
      <c r="P158" s="43" t="s">
        <v>32398</v>
      </c>
      <c r="Q158" s="45" t="s">
        <v>37658</v>
      </c>
      <c r="R158" s="43" t="s">
        <v>94</v>
      </c>
      <c r="S158" s="43" t="s">
        <v>29</v>
      </c>
      <c r="T158" s="46" t="s">
        <v>28524</v>
      </c>
      <c r="U158" s="46" t="s">
        <v>28520</v>
      </c>
      <c r="V158" s="46" t="s">
        <v>28519</v>
      </c>
      <c r="W158" s="46" t="s">
        <v>94</v>
      </c>
      <c r="X158" s="46">
        <v>4175</v>
      </c>
      <c r="Y158" s="43"/>
      <c r="Z158" s="43"/>
    </row>
    <row r="159" spans="1:26" s="2" customFormat="1" ht="13" customHeight="1" x14ac:dyDescent="0.15">
      <c r="A159" s="43" t="s">
        <v>37659</v>
      </c>
      <c r="B159" s="43">
        <v>36</v>
      </c>
      <c r="C159" s="43" t="s">
        <v>14</v>
      </c>
      <c r="D159" s="43" t="s">
        <v>15</v>
      </c>
      <c r="E159" s="45" t="s">
        <v>37660</v>
      </c>
      <c r="F159" s="44">
        <v>43416</v>
      </c>
      <c r="G159" s="43" t="s">
        <v>37661</v>
      </c>
      <c r="H159" s="43" t="s">
        <v>3025</v>
      </c>
      <c r="I159" s="43" t="s">
        <v>389</v>
      </c>
      <c r="J159" s="43">
        <v>74401</v>
      </c>
      <c r="K159" s="43" t="s">
        <v>3025</v>
      </c>
      <c r="L159" s="43" t="s">
        <v>4709</v>
      </c>
      <c r="M159" s="43" t="s">
        <v>21</v>
      </c>
      <c r="N159" s="43" t="s">
        <v>37662</v>
      </c>
      <c r="O159" s="43" t="s">
        <v>394</v>
      </c>
      <c r="P159" s="43" t="s">
        <v>32398</v>
      </c>
      <c r="Q159" s="45" t="s">
        <v>37663</v>
      </c>
      <c r="R159" s="43" t="s">
        <v>94</v>
      </c>
      <c r="S159" s="43" t="s">
        <v>22</v>
      </c>
      <c r="T159" s="46" t="s">
        <v>28746</v>
      </c>
      <c r="U159" s="46" t="s">
        <v>28518</v>
      </c>
      <c r="V159" s="46" t="s">
        <v>28521</v>
      </c>
      <c r="W159" s="46" t="s">
        <v>94</v>
      </c>
      <c r="X159" s="46">
        <v>4179</v>
      </c>
      <c r="Y159" s="43"/>
      <c r="Z159" s="43"/>
    </row>
    <row r="160" spans="1:26" s="2" customFormat="1" ht="13" customHeight="1" x14ac:dyDescent="0.15">
      <c r="A160" s="43" t="s">
        <v>37664</v>
      </c>
      <c r="B160" s="43">
        <v>47</v>
      </c>
      <c r="C160" s="43" t="s">
        <v>14</v>
      </c>
      <c r="D160" s="43" t="s">
        <v>79</v>
      </c>
      <c r="E160" s="45" t="s">
        <v>37665</v>
      </c>
      <c r="F160" s="44">
        <v>43416</v>
      </c>
      <c r="G160" s="43" t="s">
        <v>37666</v>
      </c>
      <c r="H160" s="43" t="s">
        <v>1077</v>
      </c>
      <c r="I160" s="43" t="s">
        <v>389</v>
      </c>
      <c r="J160" s="43">
        <v>73129</v>
      </c>
      <c r="K160" s="43" t="s">
        <v>1078</v>
      </c>
      <c r="L160" s="43" t="s">
        <v>1079</v>
      </c>
      <c r="M160" s="43" t="s">
        <v>21</v>
      </c>
      <c r="N160" s="43" t="s">
        <v>37667</v>
      </c>
      <c r="O160" s="43" t="s">
        <v>394</v>
      </c>
      <c r="P160" s="43" t="s">
        <v>32398</v>
      </c>
      <c r="Q160" s="45" t="s">
        <v>37668</v>
      </c>
      <c r="R160" s="43" t="s">
        <v>94</v>
      </c>
      <c r="S160" s="43" t="s">
        <v>22</v>
      </c>
      <c r="T160" s="46" t="s">
        <v>28746</v>
      </c>
      <c r="U160" s="46" t="s">
        <v>28523</v>
      </c>
      <c r="V160" s="46" t="s">
        <v>20623</v>
      </c>
      <c r="W160" s="46" t="s">
        <v>94</v>
      </c>
      <c r="X160" s="46">
        <v>4180</v>
      </c>
      <c r="Y160" s="43"/>
      <c r="Z160" s="43"/>
    </row>
    <row r="161" spans="1:26" s="2" customFormat="1" ht="13" customHeight="1" x14ac:dyDescent="0.15">
      <c r="A161" s="43" t="s">
        <v>37669</v>
      </c>
      <c r="B161" s="43">
        <v>25</v>
      </c>
      <c r="C161" s="43" t="s">
        <v>14</v>
      </c>
      <c r="D161" s="43" t="s">
        <v>42</v>
      </c>
      <c r="E161" s="45" t="s">
        <v>37670</v>
      </c>
      <c r="F161" s="44">
        <v>43416</v>
      </c>
      <c r="G161" s="43" t="s">
        <v>38390</v>
      </c>
      <c r="H161" s="43" t="s">
        <v>1190</v>
      </c>
      <c r="I161" s="43" t="s">
        <v>313</v>
      </c>
      <c r="J161" s="43">
        <v>37407</v>
      </c>
      <c r="K161" s="43" t="s">
        <v>535</v>
      </c>
      <c r="L161" s="43" t="s">
        <v>1191</v>
      </c>
      <c r="M161" s="43" t="s">
        <v>21</v>
      </c>
      <c r="N161" s="43" t="s">
        <v>37671</v>
      </c>
      <c r="O161" s="43" t="s">
        <v>394</v>
      </c>
      <c r="P161" s="43" t="s">
        <v>32398</v>
      </c>
      <c r="Q161" s="45" t="s">
        <v>37672</v>
      </c>
      <c r="R161" s="43" t="s">
        <v>94</v>
      </c>
      <c r="S161" s="43" t="s">
        <v>22</v>
      </c>
      <c r="T161" s="46" t="s">
        <v>28746</v>
      </c>
      <c r="U161" s="46" t="s">
        <v>28520</v>
      </c>
      <c r="V161" s="46" t="s">
        <v>28521</v>
      </c>
      <c r="W161" s="46" t="s">
        <v>94</v>
      </c>
      <c r="X161" s="46">
        <v>4224</v>
      </c>
      <c r="Y161" s="43"/>
      <c r="Z161" s="43"/>
    </row>
    <row r="162" spans="1:26" s="2" customFormat="1" ht="13" customHeight="1" x14ac:dyDescent="0.15">
      <c r="A162" s="43" t="s">
        <v>37676</v>
      </c>
      <c r="B162" s="43">
        <v>30</v>
      </c>
      <c r="C162" s="43" t="s">
        <v>14</v>
      </c>
      <c r="D162" s="43" t="s">
        <v>42</v>
      </c>
      <c r="E162" s="45" t="s">
        <v>37677</v>
      </c>
      <c r="F162" s="44">
        <v>43416</v>
      </c>
      <c r="G162" s="43" t="s">
        <v>38392</v>
      </c>
      <c r="H162" s="43" t="s">
        <v>2072</v>
      </c>
      <c r="I162" s="43" t="s">
        <v>39</v>
      </c>
      <c r="J162" s="43">
        <v>91901</v>
      </c>
      <c r="K162" s="43" t="s">
        <v>150</v>
      </c>
      <c r="L162" s="43" t="s">
        <v>24705</v>
      </c>
      <c r="M162" s="43" t="s">
        <v>21</v>
      </c>
      <c r="N162" s="43" t="s">
        <v>37678</v>
      </c>
      <c r="O162" s="43" t="s">
        <v>394</v>
      </c>
      <c r="P162" s="43" t="s">
        <v>32398</v>
      </c>
      <c r="Q162" s="45" t="s">
        <v>37679</v>
      </c>
      <c r="R162" s="43" t="s">
        <v>94</v>
      </c>
      <c r="S162" s="43" t="s">
        <v>22</v>
      </c>
      <c r="T162" s="46" t="s">
        <v>28739</v>
      </c>
      <c r="U162" s="46" t="s">
        <v>28518</v>
      </c>
      <c r="V162" s="46" t="s">
        <v>28521</v>
      </c>
      <c r="W162" s="46" t="s">
        <v>94</v>
      </c>
      <c r="X162" s="46">
        <v>4181</v>
      </c>
      <c r="Y162" s="43"/>
      <c r="Z162" s="43"/>
    </row>
    <row r="163" spans="1:26" s="2" customFormat="1" ht="13" customHeight="1" x14ac:dyDescent="0.15">
      <c r="A163" s="43" t="s">
        <v>37680</v>
      </c>
      <c r="B163" s="43">
        <v>39</v>
      </c>
      <c r="C163" s="43" t="s">
        <v>14</v>
      </c>
      <c r="D163" s="43" t="s">
        <v>31</v>
      </c>
      <c r="E163" s="45" t="s">
        <v>37681</v>
      </c>
      <c r="F163" s="44">
        <v>43416</v>
      </c>
      <c r="G163" s="43" t="s">
        <v>37682</v>
      </c>
      <c r="H163" s="43" t="s">
        <v>37683</v>
      </c>
      <c r="I163" s="43" t="s">
        <v>75</v>
      </c>
      <c r="J163" s="43">
        <v>8738</v>
      </c>
      <c r="K163" s="43" t="s">
        <v>627</v>
      </c>
      <c r="L163" s="43" t="s">
        <v>37684</v>
      </c>
      <c r="M163" s="43" t="s">
        <v>21</v>
      </c>
      <c r="N163" s="43" t="s">
        <v>37685</v>
      </c>
      <c r="O163" s="43" t="s">
        <v>394</v>
      </c>
      <c r="P163" s="43" t="s">
        <v>32398</v>
      </c>
      <c r="Q163" s="45" t="s">
        <v>37686</v>
      </c>
      <c r="R163" s="43" t="s">
        <v>94</v>
      </c>
      <c r="S163" s="43" t="s">
        <v>22</v>
      </c>
      <c r="T163" s="46" t="s">
        <v>28739</v>
      </c>
      <c r="U163" s="46" t="s">
        <v>28520</v>
      </c>
      <c r="V163" s="46" t="s">
        <v>28521</v>
      </c>
      <c r="W163" s="46" t="s">
        <v>94</v>
      </c>
      <c r="X163" s="46">
        <v>4177</v>
      </c>
      <c r="Y163" s="43"/>
      <c r="Z163" s="43"/>
    </row>
    <row r="164" spans="1:26" s="2" customFormat="1" ht="13" customHeight="1" x14ac:dyDescent="0.15">
      <c r="A164" s="43" t="s">
        <v>37673</v>
      </c>
      <c r="B164" s="43">
        <v>63</v>
      </c>
      <c r="C164" s="43" t="s">
        <v>14</v>
      </c>
      <c r="D164" s="43" t="s">
        <v>31</v>
      </c>
      <c r="E164" s="43"/>
      <c r="F164" s="44">
        <v>43416</v>
      </c>
      <c r="G164" s="43" t="s">
        <v>38391</v>
      </c>
      <c r="H164" s="43" t="s">
        <v>194</v>
      </c>
      <c r="I164" s="43" t="s">
        <v>39</v>
      </c>
      <c r="J164" s="43">
        <v>93720</v>
      </c>
      <c r="K164" s="43" t="s">
        <v>194</v>
      </c>
      <c r="L164" s="43" t="s">
        <v>195</v>
      </c>
      <c r="M164" s="43" t="s">
        <v>5307</v>
      </c>
      <c r="N164" s="43" t="s">
        <v>37674</v>
      </c>
      <c r="O164" s="43" t="s">
        <v>394</v>
      </c>
      <c r="P164" s="43" t="s">
        <v>32398</v>
      </c>
      <c r="Q164" s="45" t="s">
        <v>37675</v>
      </c>
      <c r="R164" s="43" t="s">
        <v>542</v>
      </c>
      <c r="S164" s="43" t="s">
        <v>22</v>
      </c>
      <c r="T164" s="46" t="s">
        <v>28739</v>
      </c>
      <c r="U164" s="46" t="s">
        <v>28520</v>
      </c>
      <c r="V164" s="46" t="s">
        <v>28521</v>
      </c>
      <c r="W164" s="46" t="s">
        <v>542</v>
      </c>
      <c r="X164" s="46">
        <v>4178</v>
      </c>
      <c r="Y164" s="43"/>
      <c r="Z164" s="43"/>
    </row>
    <row r="165" spans="1:26" s="2" customFormat="1" ht="13" customHeight="1" x14ac:dyDescent="0.15">
      <c r="A165" s="43" t="s">
        <v>37689</v>
      </c>
      <c r="B165" s="43">
        <v>26</v>
      </c>
      <c r="C165" s="43" t="s">
        <v>14</v>
      </c>
      <c r="D165" s="43" t="s">
        <v>79</v>
      </c>
      <c r="E165" s="43"/>
      <c r="F165" s="44">
        <v>43415</v>
      </c>
      <c r="G165" s="43" t="s">
        <v>37690</v>
      </c>
      <c r="H165" s="43" t="s">
        <v>37691</v>
      </c>
      <c r="I165" s="43" t="s">
        <v>38</v>
      </c>
      <c r="J165" s="43">
        <v>60472</v>
      </c>
      <c r="K165" s="43" t="s">
        <v>82</v>
      </c>
      <c r="L165" s="43" t="s">
        <v>28191</v>
      </c>
      <c r="M165" s="43" t="s">
        <v>21</v>
      </c>
      <c r="N165" s="43" t="s">
        <v>37692</v>
      </c>
      <c r="O165" s="43" t="s">
        <v>394</v>
      </c>
      <c r="P165" s="43" t="s">
        <v>32398</v>
      </c>
      <c r="Q165" s="45" t="s">
        <v>37693</v>
      </c>
      <c r="R165" s="43" t="s">
        <v>94</v>
      </c>
      <c r="S165" s="43" t="s">
        <v>22</v>
      </c>
      <c r="T165" s="46" t="s">
        <v>28746</v>
      </c>
      <c r="U165" s="46" t="s">
        <v>28518</v>
      </c>
      <c r="V165" s="46" t="s">
        <v>28521</v>
      </c>
      <c r="W165" s="46" t="s">
        <v>94</v>
      </c>
      <c r="X165" s="46">
        <v>4172</v>
      </c>
      <c r="Y165" s="43"/>
      <c r="Z165" s="43"/>
    </row>
    <row r="166" spans="1:26" s="2" customFormat="1" ht="13" customHeight="1" x14ac:dyDescent="0.15">
      <c r="A166" s="43" t="s">
        <v>3186</v>
      </c>
      <c r="B166" s="43"/>
      <c r="C166" s="43" t="s">
        <v>14</v>
      </c>
      <c r="D166" s="43" t="s">
        <v>42</v>
      </c>
      <c r="E166" s="43"/>
      <c r="F166" s="44">
        <v>43415</v>
      </c>
      <c r="G166" s="43" t="s">
        <v>38393</v>
      </c>
      <c r="H166" s="43" t="s">
        <v>766</v>
      </c>
      <c r="I166" s="43" t="s">
        <v>39</v>
      </c>
      <c r="J166" s="43">
        <v>92544</v>
      </c>
      <c r="K166" s="43" t="s">
        <v>767</v>
      </c>
      <c r="L166" s="43" t="s">
        <v>19951</v>
      </c>
      <c r="M166" s="43" t="s">
        <v>21</v>
      </c>
      <c r="N166" s="43" t="s">
        <v>37687</v>
      </c>
      <c r="O166" s="43" t="s">
        <v>394</v>
      </c>
      <c r="P166" s="43" t="s">
        <v>32398</v>
      </c>
      <c r="Q166" s="45" t="s">
        <v>37688</v>
      </c>
      <c r="R166" s="43" t="s">
        <v>94</v>
      </c>
      <c r="S166" s="43" t="s">
        <v>22</v>
      </c>
      <c r="T166" s="46" t="s">
        <v>28746</v>
      </c>
      <c r="U166" s="46" t="s">
        <v>28520</v>
      </c>
      <c r="V166" s="46" t="s">
        <v>28522</v>
      </c>
      <c r="W166" s="46" t="s">
        <v>94</v>
      </c>
      <c r="X166" s="46">
        <v>4232</v>
      </c>
      <c r="Y166" s="43"/>
      <c r="Z166" s="43"/>
    </row>
    <row r="167" spans="1:26" s="2" customFormat="1" ht="13" customHeight="1" x14ac:dyDescent="0.15">
      <c r="A167" s="43" t="s">
        <v>37694</v>
      </c>
      <c r="B167" s="43">
        <v>52</v>
      </c>
      <c r="C167" s="43" t="s">
        <v>14</v>
      </c>
      <c r="D167" s="43" t="s">
        <v>31</v>
      </c>
      <c r="E167" s="43"/>
      <c r="F167" s="44">
        <v>43415</v>
      </c>
      <c r="G167" s="43" t="s">
        <v>37695</v>
      </c>
      <c r="H167" s="43" t="s">
        <v>23508</v>
      </c>
      <c r="I167" s="43" t="s">
        <v>389</v>
      </c>
      <c r="J167" s="43">
        <v>74467</v>
      </c>
      <c r="K167" s="43" t="s">
        <v>23508</v>
      </c>
      <c r="L167" s="43" t="s">
        <v>23509</v>
      </c>
      <c r="M167" s="43" t="s">
        <v>21</v>
      </c>
      <c r="N167" s="43" t="s">
        <v>37696</v>
      </c>
      <c r="O167" s="43" t="s">
        <v>394</v>
      </c>
      <c r="P167" s="43" t="s">
        <v>32398</v>
      </c>
      <c r="Q167" s="45" t="s">
        <v>37697</v>
      </c>
      <c r="R167" s="43" t="s">
        <v>23</v>
      </c>
      <c r="S167" s="43" t="s">
        <v>12</v>
      </c>
      <c r="T167" s="46" t="s">
        <v>31978</v>
      </c>
      <c r="U167" s="46" t="s">
        <v>28518</v>
      </c>
      <c r="V167" s="46" t="s">
        <v>28521</v>
      </c>
      <c r="W167" s="46" t="s">
        <v>94</v>
      </c>
      <c r="X167" s="46">
        <v>4169</v>
      </c>
      <c r="Y167" s="43"/>
      <c r="Z167" s="43"/>
    </row>
    <row r="168" spans="1:26" s="2" customFormat="1" ht="13" customHeight="1" x14ac:dyDescent="0.15">
      <c r="A168" s="43" t="s">
        <v>37698</v>
      </c>
      <c r="B168" s="43">
        <v>39</v>
      </c>
      <c r="C168" s="43" t="s">
        <v>14</v>
      </c>
      <c r="D168" s="43" t="s">
        <v>79</v>
      </c>
      <c r="E168" s="45" t="s">
        <v>37699</v>
      </c>
      <c r="F168" s="44">
        <v>43414</v>
      </c>
      <c r="G168" s="43" t="s">
        <v>38394</v>
      </c>
      <c r="H168" s="43" t="s">
        <v>30939</v>
      </c>
      <c r="I168" s="43" t="s">
        <v>653</v>
      </c>
      <c r="J168" s="43">
        <v>38614</v>
      </c>
      <c r="K168" s="43" t="s">
        <v>30940</v>
      </c>
      <c r="L168" s="43" t="s">
        <v>30941</v>
      </c>
      <c r="M168" s="43" t="s">
        <v>21</v>
      </c>
      <c r="N168" s="43" t="s">
        <v>37700</v>
      </c>
      <c r="O168" s="43" t="s">
        <v>394</v>
      </c>
      <c r="P168" s="43" t="s">
        <v>32398</v>
      </c>
      <c r="Q168" s="45" t="s">
        <v>37701</v>
      </c>
      <c r="R168" s="43" t="s">
        <v>94</v>
      </c>
      <c r="S168" s="43" t="s">
        <v>22</v>
      </c>
      <c r="T168" s="46" t="s">
        <v>28746</v>
      </c>
      <c r="U168" s="46" t="s">
        <v>28520</v>
      </c>
      <c r="V168" s="46" t="s">
        <v>28521</v>
      </c>
      <c r="W168" s="46" t="s">
        <v>94</v>
      </c>
      <c r="X168" s="46">
        <v>4167</v>
      </c>
      <c r="Y168" s="43"/>
      <c r="Z168" s="43"/>
    </row>
    <row r="169" spans="1:26" s="2" customFormat="1" ht="13" customHeight="1" x14ac:dyDescent="0.15">
      <c r="A169" s="43" t="s">
        <v>37702</v>
      </c>
      <c r="B169" s="43">
        <v>61</v>
      </c>
      <c r="C169" s="43" t="s">
        <v>14</v>
      </c>
      <c r="D169" s="43" t="s">
        <v>31</v>
      </c>
      <c r="E169" s="45" t="s">
        <v>37703</v>
      </c>
      <c r="F169" s="44">
        <v>43413</v>
      </c>
      <c r="G169" s="43" t="s">
        <v>38395</v>
      </c>
      <c r="H169" s="43" t="s">
        <v>37704</v>
      </c>
      <c r="I169" s="43" t="s">
        <v>127</v>
      </c>
      <c r="J169" s="43">
        <v>55379</v>
      </c>
      <c r="K169" s="43" t="s">
        <v>6926</v>
      </c>
      <c r="L169" s="43" t="s">
        <v>37705</v>
      </c>
      <c r="M169" s="43" t="s">
        <v>21</v>
      </c>
      <c r="N169" s="43" t="s">
        <v>37706</v>
      </c>
      <c r="O169" s="43" t="s">
        <v>394</v>
      </c>
      <c r="P169" s="43" t="s">
        <v>32398</v>
      </c>
      <c r="Q169" s="45" t="s">
        <v>37707</v>
      </c>
      <c r="R169" s="43" t="s">
        <v>94</v>
      </c>
      <c r="S169" s="43" t="s">
        <v>22</v>
      </c>
      <c r="T169" s="46" t="s">
        <v>28746</v>
      </c>
      <c r="U169" s="46" t="s">
        <v>28520</v>
      </c>
      <c r="V169" s="46" t="s">
        <v>28521</v>
      </c>
      <c r="W169" s="46" t="s">
        <v>94</v>
      </c>
      <c r="X169" s="46">
        <v>4173</v>
      </c>
      <c r="Y169" s="43"/>
      <c r="Z169" s="43"/>
    </row>
    <row r="170" spans="1:26" s="2" customFormat="1" ht="13" customHeight="1" x14ac:dyDescent="0.15">
      <c r="A170" s="43" t="s">
        <v>37716</v>
      </c>
      <c r="B170" s="43">
        <v>36</v>
      </c>
      <c r="C170" s="43" t="s">
        <v>14</v>
      </c>
      <c r="D170" s="43" t="s">
        <v>79</v>
      </c>
      <c r="E170" s="45" t="s">
        <v>37717</v>
      </c>
      <c r="F170" s="44">
        <v>43413</v>
      </c>
      <c r="G170" s="43" t="s">
        <v>38396</v>
      </c>
      <c r="H170" s="43" t="s">
        <v>3501</v>
      </c>
      <c r="I170" s="43" t="s">
        <v>127</v>
      </c>
      <c r="J170" s="43">
        <v>55412</v>
      </c>
      <c r="K170" s="43" t="s">
        <v>1055</v>
      </c>
      <c r="L170" s="43" t="s">
        <v>16276</v>
      </c>
      <c r="M170" s="43" t="s">
        <v>21</v>
      </c>
      <c r="N170" s="43" t="s">
        <v>37718</v>
      </c>
      <c r="O170" s="43" t="s">
        <v>394</v>
      </c>
      <c r="P170" s="43" t="s">
        <v>32398</v>
      </c>
      <c r="Q170" s="45" t="s">
        <v>37719</v>
      </c>
      <c r="R170" s="43" t="s">
        <v>542</v>
      </c>
      <c r="S170" s="43" t="s">
        <v>29</v>
      </c>
      <c r="T170" s="46" t="s">
        <v>28524</v>
      </c>
      <c r="U170" s="46" t="s">
        <v>28523</v>
      </c>
      <c r="V170" s="46" t="s">
        <v>28521</v>
      </c>
      <c r="W170" s="46" t="s">
        <v>542</v>
      </c>
      <c r="X170" s="46">
        <v>4168</v>
      </c>
      <c r="Y170" s="43"/>
      <c r="Z170" s="43"/>
    </row>
    <row r="171" spans="1:26" s="2" customFormat="1" ht="13" customHeight="1" x14ac:dyDescent="0.15">
      <c r="A171" s="43" t="s">
        <v>37708</v>
      </c>
      <c r="B171" s="43">
        <v>33</v>
      </c>
      <c r="C171" s="43" t="s">
        <v>14</v>
      </c>
      <c r="D171" s="43" t="s">
        <v>31</v>
      </c>
      <c r="E171" s="43"/>
      <c r="F171" s="44">
        <v>43413</v>
      </c>
      <c r="G171" s="43" t="s">
        <v>37709</v>
      </c>
      <c r="H171" s="43" t="s">
        <v>1421</v>
      </c>
      <c r="I171" s="43" t="s">
        <v>234</v>
      </c>
      <c r="J171" s="43">
        <v>84401</v>
      </c>
      <c r="K171" s="43" t="s">
        <v>1422</v>
      </c>
      <c r="L171" s="43" t="s">
        <v>7198</v>
      </c>
      <c r="M171" s="43" t="s">
        <v>21</v>
      </c>
      <c r="N171" s="43" t="s">
        <v>37710</v>
      </c>
      <c r="O171" s="43" t="s">
        <v>394</v>
      </c>
      <c r="P171" s="43" t="s">
        <v>32398</v>
      </c>
      <c r="Q171" s="45" t="s">
        <v>37711</v>
      </c>
      <c r="R171" s="43" t="s">
        <v>94</v>
      </c>
      <c r="S171" s="43" t="s">
        <v>29</v>
      </c>
      <c r="T171" s="46" t="s">
        <v>28538</v>
      </c>
      <c r="U171" s="46" t="s">
        <v>28520</v>
      </c>
      <c r="V171" s="46" t="s">
        <v>28519</v>
      </c>
      <c r="W171" s="46" t="s">
        <v>94</v>
      </c>
      <c r="X171" s="46">
        <v>4170</v>
      </c>
      <c r="Y171" s="43"/>
      <c r="Z171" s="43"/>
    </row>
    <row r="172" spans="1:26" s="2" customFormat="1" ht="13" customHeight="1" x14ac:dyDescent="0.15">
      <c r="A172" s="43" t="s">
        <v>37712</v>
      </c>
      <c r="B172" s="43">
        <v>30</v>
      </c>
      <c r="C172" s="43" t="s">
        <v>14</v>
      </c>
      <c r="D172" s="43" t="s">
        <v>31</v>
      </c>
      <c r="E172" s="45" t="s">
        <v>37713</v>
      </c>
      <c r="F172" s="44">
        <v>43413</v>
      </c>
      <c r="G172" s="43" t="s">
        <v>37714</v>
      </c>
      <c r="H172" s="43" t="s">
        <v>233</v>
      </c>
      <c r="I172" s="43" t="s">
        <v>234</v>
      </c>
      <c r="J172" s="43">
        <v>84116</v>
      </c>
      <c r="K172" s="43" t="s">
        <v>595</v>
      </c>
      <c r="L172" s="43" t="s">
        <v>235</v>
      </c>
      <c r="M172" s="43" t="s">
        <v>21</v>
      </c>
      <c r="N172" s="43" t="s">
        <v>37715</v>
      </c>
      <c r="O172" s="43" t="s">
        <v>394</v>
      </c>
      <c r="P172" s="43" t="s">
        <v>32398</v>
      </c>
      <c r="Q172" s="45" t="s">
        <v>37711</v>
      </c>
      <c r="R172" s="43" t="s">
        <v>94</v>
      </c>
      <c r="S172" s="43" t="s">
        <v>29</v>
      </c>
      <c r="T172" s="46" t="s">
        <v>28523</v>
      </c>
      <c r="U172" s="46" t="s">
        <v>28523</v>
      </c>
      <c r="V172" s="46" t="s">
        <v>28521</v>
      </c>
      <c r="W172" s="46" t="s">
        <v>542</v>
      </c>
      <c r="X172" s="46">
        <v>4171</v>
      </c>
      <c r="Y172" s="43"/>
      <c r="Z172" s="43"/>
    </row>
    <row r="173" spans="1:26" s="2" customFormat="1" ht="13" customHeight="1" x14ac:dyDescent="0.15">
      <c r="A173" s="43" t="s">
        <v>37720</v>
      </c>
      <c r="B173" s="43">
        <v>34</v>
      </c>
      <c r="C173" s="43" t="s">
        <v>14</v>
      </c>
      <c r="D173" s="43" t="s">
        <v>42</v>
      </c>
      <c r="E173" s="45" t="s">
        <v>37721</v>
      </c>
      <c r="F173" s="44">
        <v>43412</v>
      </c>
      <c r="G173" s="43" t="s">
        <v>37722</v>
      </c>
      <c r="H173" s="43" t="s">
        <v>37723</v>
      </c>
      <c r="I173" s="43" t="s">
        <v>39</v>
      </c>
      <c r="J173" s="43">
        <v>89061</v>
      </c>
      <c r="K173" s="43" t="s">
        <v>37724</v>
      </c>
      <c r="L173" s="43" t="s">
        <v>37725</v>
      </c>
      <c r="M173" s="43" t="s">
        <v>21</v>
      </c>
      <c r="N173" s="43" t="s">
        <v>37726</v>
      </c>
      <c r="O173" s="43" t="s">
        <v>394</v>
      </c>
      <c r="P173" s="43" t="s">
        <v>32398</v>
      </c>
      <c r="Q173" s="45" t="s">
        <v>37727</v>
      </c>
      <c r="R173" s="43" t="s">
        <v>94</v>
      </c>
      <c r="S173" s="43" t="s">
        <v>22</v>
      </c>
      <c r="T173" s="46" t="s">
        <v>28746</v>
      </c>
      <c r="U173" s="46" t="s">
        <v>28520</v>
      </c>
      <c r="V173" s="46" t="s">
        <v>28522</v>
      </c>
      <c r="W173" s="46" t="s">
        <v>94</v>
      </c>
      <c r="X173" s="46">
        <v>4231</v>
      </c>
      <c r="Y173" s="43"/>
      <c r="Z173" s="43"/>
    </row>
    <row r="174" spans="1:26" s="2" customFormat="1" ht="13" customHeight="1" x14ac:dyDescent="0.15">
      <c r="A174" s="43" t="s">
        <v>3186</v>
      </c>
      <c r="B174" s="43"/>
      <c r="C174" s="43" t="s">
        <v>14</v>
      </c>
      <c r="D174" s="43" t="s">
        <v>24</v>
      </c>
      <c r="E174" s="43"/>
      <c r="F174" s="44">
        <v>43411</v>
      </c>
      <c r="G174" s="43" t="s">
        <v>37728</v>
      </c>
      <c r="H174" s="43" t="s">
        <v>562</v>
      </c>
      <c r="I174" s="43" t="s">
        <v>67</v>
      </c>
      <c r="J174" s="43">
        <v>78205</v>
      </c>
      <c r="K174" s="43" t="s">
        <v>563</v>
      </c>
      <c r="L174" s="43" t="s">
        <v>35360</v>
      </c>
      <c r="M174" s="43" t="s">
        <v>5307</v>
      </c>
      <c r="N174" s="43" t="s">
        <v>37729</v>
      </c>
      <c r="O174" s="43" t="s">
        <v>394</v>
      </c>
      <c r="P174" s="43" t="s">
        <v>32398</v>
      </c>
      <c r="Q174" s="45" t="s">
        <v>37730</v>
      </c>
      <c r="R174" s="43" t="s">
        <v>94</v>
      </c>
      <c r="S174" s="43" t="s">
        <v>22</v>
      </c>
      <c r="T174" s="46" t="s">
        <v>28746</v>
      </c>
      <c r="U174" s="46" t="s">
        <v>28520</v>
      </c>
      <c r="V174" s="46" t="s">
        <v>28521</v>
      </c>
      <c r="W174" s="46" t="s">
        <v>94</v>
      </c>
      <c r="X174" s="46">
        <v>4166</v>
      </c>
      <c r="Y174" s="43"/>
      <c r="Z174" s="43"/>
    </row>
    <row r="175" spans="1:26" s="2" customFormat="1" ht="13" customHeight="1" x14ac:dyDescent="0.15">
      <c r="A175" s="43" t="s">
        <v>3186</v>
      </c>
      <c r="B175" s="43"/>
      <c r="C175" s="43" t="s">
        <v>14</v>
      </c>
      <c r="D175" s="43" t="s">
        <v>24</v>
      </c>
      <c r="E175" s="43"/>
      <c r="F175" s="44">
        <v>43410</v>
      </c>
      <c r="G175" s="43" t="s">
        <v>38397</v>
      </c>
      <c r="H175" s="43" t="s">
        <v>37731</v>
      </c>
      <c r="I175" s="43" t="s">
        <v>39</v>
      </c>
      <c r="J175" s="43">
        <v>92879</v>
      </c>
      <c r="K175" s="43" t="s">
        <v>767</v>
      </c>
      <c r="L175" s="43" t="s">
        <v>4396</v>
      </c>
      <c r="M175" s="43" t="s">
        <v>21</v>
      </c>
      <c r="N175" s="43" t="s">
        <v>37732</v>
      </c>
      <c r="O175" s="43" t="s">
        <v>394</v>
      </c>
      <c r="P175" s="43" t="s">
        <v>32398</v>
      </c>
      <c r="Q175" s="45" t="s">
        <v>37733</v>
      </c>
      <c r="R175" s="43" t="s">
        <v>94</v>
      </c>
      <c r="S175" s="43" t="s">
        <v>22</v>
      </c>
      <c r="T175" s="46" t="s">
        <v>28746</v>
      </c>
      <c r="U175" s="46" t="s">
        <v>28520</v>
      </c>
      <c r="V175" s="46" t="s">
        <v>28521</v>
      </c>
      <c r="W175" s="46" t="s">
        <v>94</v>
      </c>
      <c r="X175" s="46">
        <v>4165</v>
      </c>
      <c r="Y175" s="43"/>
      <c r="Z175" s="43"/>
    </row>
    <row r="176" spans="1:26" s="2" customFormat="1" ht="13" customHeight="1" x14ac:dyDescent="0.15">
      <c r="A176" s="43" t="s">
        <v>3186</v>
      </c>
      <c r="B176" s="43"/>
      <c r="C176" s="43" t="s">
        <v>14</v>
      </c>
      <c r="D176" s="43" t="s">
        <v>24</v>
      </c>
      <c r="E176" s="43"/>
      <c r="F176" s="44">
        <v>43410</v>
      </c>
      <c r="G176" s="43" t="s">
        <v>37734</v>
      </c>
      <c r="H176" s="43" t="s">
        <v>24800</v>
      </c>
      <c r="I176" s="43" t="s">
        <v>56</v>
      </c>
      <c r="J176" s="43">
        <v>34744</v>
      </c>
      <c r="K176" s="43" t="s">
        <v>1227</v>
      </c>
      <c r="L176" s="43" t="s">
        <v>29479</v>
      </c>
      <c r="M176" s="43" t="s">
        <v>21</v>
      </c>
      <c r="N176" s="43" t="s">
        <v>37735</v>
      </c>
      <c r="O176" s="43" t="s">
        <v>394</v>
      </c>
      <c r="P176" s="43" t="s">
        <v>32398</v>
      </c>
      <c r="Q176" s="45" t="s">
        <v>37736</v>
      </c>
      <c r="R176" s="43" t="s">
        <v>542</v>
      </c>
      <c r="S176" s="43" t="s">
        <v>22</v>
      </c>
      <c r="T176" s="46" t="s">
        <v>28746</v>
      </c>
      <c r="U176" s="46" t="s">
        <v>28520</v>
      </c>
      <c r="V176" s="46" t="s">
        <v>28521</v>
      </c>
      <c r="W176" s="46" t="s">
        <v>94</v>
      </c>
      <c r="X176" s="46">
        <v>4230</v>
      </c>
      <c r="Y176" s="43"/>
      <c r="Z176" s="43"/>
    </row>
    <row r="177" spans="1:26" s="2" customFormat="1" ht="13" customHeight="1" x14ac:dyDescent="0.15">
      <c r="A177" s="43" t="s">
        <v>37737</v>
      </c>
      <c r="B177" s="43">
        <v>48</v>
      </c>
      <c r="C177" s="43" t="s">
        <v>14</v>
      </c>
      <c r="D177" s="43" t="s">
        <v>15</v>
      </c>
      <c r="E177" s="45" t="s">
        <v>37738</v>
      </c>
      <c r="F177" s="44">
        <v>43409</v>
      </c>
      <c r="G177" s="43" t="s">
        <v>38398</v>
      </c>
      <c r="H177" s="43" t="s">
        <v>2806</v>
      </c>
      <c r="I177" s="43" t="s">
        <v>26</v>
      </c>
      <c r="J177" s="43">
        <v>29302</v>
      </c>
      <c r="K177" s="43" t="s">
        <v>2806</v>
      </c>
      <c r="L177" s="43" t="s">
        <v>2927</v>
      </c>
      <c r="M177" s="43" t="s">
        <v>21</v>
      </c>
      <c r="N177" s="43" t="s">
        <v>37739</v>
      </c>
      <c r="O177" s="43" t="s">
        <v>394</v>
      </c>
      <c r="P177" s="43" t="s">
        <v>32398</v>
      </c>
      <c r="Q177" s="45" t="s">
        <v>37740</v>
      </c>
      <c r="R177" s="43" t="s">
        <v>542</v>
      </c>
      <c r="S177" s="43" t="s">
        <v>22</v>
      </c>
      <c r="T177" s="46" t="s">
        <v>28997</v>
      </c>
      <c r="U177" s="46" t="s">
        <v>28520</v>
      </c>
      <c r="V177" s="46" t="s">
        <v>28521</v>
      </c>
      <c r="W177" s="46" t="s">
        <v>94</v>
      </c>
      <c r="X177" s="46">
        <v>4163</v>
      </c>
      <c r="Y177" s="43"/>
      <c r="Z177" s="43"/>
    </row>
    <row r="178" spans="1:26" s="2" customFormat="1" ht="13" customHeight="1" x14ac:dyDescent="0.15">
      <c r="A178" s="43" t="s">
        <v>37747</v>
      </c>
      <c r="B178" s="43">
        <v>61</v>
      </c>
      <c r="C178" s="43" t="s">
        <v>14</v>
      </c>
      <c r="D178" s="43" t="s">
        <v>31</v>
      </c>
      <c r="E178" s="43"/>
      <c r="F178" s="44">
        <v>43409</v>
      </c>
      <c r="G178" s="43" t="s">
        <v>37748</v>
      </c>
      <c r="H178" s="43" t="s">
        <v>9145</v>
      </c>
      <c r="I178" s="43" t="s">
        <v>46</v>
      </c>
      <c r="J178" s="43">
        <v>21061</v>
      </c>
      <c r="K178" s="43" t="s">
        <v>3116</v>
      </c>
      <c r="L178" s="43" t="s">
        <v>9146</v>
      </c>
      <c r="M178" s="43" t="s">
        <v>21</v>
      </c>
      <c r="N178" s="43" t="s">
        <v>37749</v>
      </c>
      <c r="O178" s="43" t="s">
        <v>394</v>
      </c>
      <c r="P178" s="43" t="s">
        <v>32398</v>
      </c>
      <c r="Q178" s="45" t="s">
        <v>37750</v>
      </c>
      <c r="R178" s="43" t="s">
        <v>94</v>
      </c>
      <c r="S178" s="43" t="s">
        <v>22</v>
      </c>
      <c r="T178" s="46" t="s">
        <v>28746</v>
      </c>
      <c r="U178" s="46" t="s">
        <v>28520</v>
      </c>
      <c r="V178" s="46" t="s">
        <v>28521</v>
      </c>
      <c r="W178" s="46" t="s">
        <v>94</v>
      </c>
      <c r="X178" s="46">
        <v>4149</v>
      </c>
      <c r="Y178" s="43"/>
      <c r="Z178" s="43"/>
    </row>
    <row r="179" spans="1:26" s="2" customFormat="1" ht="13" customHeight="1" x14ac:dyDescent="0.15">
      <c r="A179" s="43" t="s">
        <v>37741</v>
      </c>
      <c r="B179" s="43">
        <v>72</v>
      </c>
      <c r="C179" s="43" t="s">
        <v>14</v>
      </c>
      <c r="D179" s="43" t="s">
        <v>31</v>
      </c>
      <c r="E179" s="45" t="s">
        <v>37742</v>
      </c>
      <c r="F179" s="44">
        <v>43409</v>
      </c>
      <c r="G179" s="43" t="s">
        <v>37743</v>
      </c>
      <c r="H179" s="43" t="s">
        <v>37744</v>
      </c>
      <c r="I179" s="43" t="s">
        <v>56</v>
      </c>
      <c r="J179" s="43">
        <v>33980</v>
      </c>
      <c r="K179" s="43" t="s">
        <v>4094</v>
      </c>
      <c r="L179" s="43" t="s">
        <v>27209</v>
      </c>
      <c r="M179" s="43" t="s">
        <v>21</v>
      </c>
      <c r="N179" s="43" t="s">
        <v>37745</v>
      </c>
      <c r="O179" s="43" t="s">
        <v>394</v>
      </c>
      <c r="P179" s="43" t="s">
        <v>32398</v>
      </c>
      <c r="Q179" s="45" t="s">
        <v>37746</v>
      </c>
      <c r="R179" s="43" t="s">
        <v>542</v>
      </c>
      <c r="S179" s="43" t="s">
        <v>22</v>
      </c>
      <c r="T179" s="46" t="s">
        <v>28746</v>
      </c>
      <c r="U179" s="46" t="s">
        <v>28520</v>
      </c>
      <c r="V179" s="46" t="s">
        <v>28521</v>
      </c>
      <c r="W179" s="46" t="s">
        <v>94</v>
      </c>
      <c r="X179" s="46">
        <v>4155</v>
      </c>
      <c r="Y179" s="43"/>
      <c r="Z179" s="43"/>
    </row>
    <row r="180" spans="1:26" s="2" customFormat="1" ht="13" customHeight="1" x14ac:dyDescent="0.15">
      <c r="A180" s="43" t="s">
        <v>37751</v>
      </c>
      <c r="B180" s="43">
        <v>37</v>
      </c>
      <c r="C180" s="43" t="s">
        <v>14</v>
      </c>
      <c r="D180" s="43" t="s">
        <v>31</v>
      </c>
      <c r="E180" s="45" t="s">
        <v>37752</v>
      </c>
      <c r="F180" s="44">
        <v>43409</v>
      </c>
      <c r="G180" s="43" t="s">
        <v>37753</v>
      </c>
      <c r="H180" s="43" t="s">
        <v>23604</v>
      </c>
      <c r="I180" s="43" t="s">
        <v>313</v>
      </c>
      <c r="J180" s="43">
        <v>37821</v>
      </c>
      <c r="K180" s="43" t="s">
        <v>30360</v>
      </c>
      <c r="L180" s="43" t="s">
        <v>30361</v>
      </c>
      <c r="M180" s="43" t="s">
        <v>21</v>
      </c>
      <c r="N180" s="43" t="s">
        <v>37754</v>
      </c>
      <c r="O180" s="43" t="s">
        <v>394</v>
      </c>
      <c r="P180" s="43" t="s">
        <v>32398</v>
      </c>
      <c r="Q180" s="45" t="s">
        <v>37755</v>
      </c>
      <c r="R180" s="43" t="s">
        <v>542</v>
      </c>
      <c r="S180" s="43" t="s">
        <v>22</v>
      </c>
      <c r="T180" s="46" t="s">
        <v>28746</v>
      </c>
      <c r="U180" s="46" t="s">
        <v>28520</v>
      </c>
      <c r="V180" s="46" t="s">
        <v>28521</v>
      </c>
      <c r="W180" s="46" t="s">
        <v>94</v>
      </c>
      <c r="X180" s="46">
        <v>4152</v>
      </c>
      <c r="Y180" s="43"/>
      <c r="Z180" s="43"/>
    </row>
    <row r="181" spans="1:26" s="2" customFormat="1" ht="13" customHeight="1" x14ac:dyDescent="0.15">
      <c r="A181" s="43" t="s">
        <v>37756</v>
      </c>
      <c r="B181" s="43">
        <v>29</v>
      </c>
      <c r="C181" s="43" t="s">
        <v>14</v>
      </c>
      <c r="D181" s="43" t="s">
        <v>79</v>
      </c>
      <c r="E181" s="45" t="s">
        <v>37757</v>
      </c>
      <c r="F181" s="44">
        <v>43408</v>
      </c>
      <c r="G181" s="43" t="s">
        <v>37758</v>
      </c>
      <c r="H181" s="43" t="s">
        <v>37759</v>
      </c>
      <c r="I181" s="43" t="s">
        <v>51</v>
      </c>
      <c r="J181" s="43">
        <v>48081</v>
      </c>
      <c r="K181" s="43" t="s">
        <v>1091</v>
      </c>
      <c r="L181" s="43" t="s">
        <v>37760</v>
      </c>
      <c r="M181" s="43" t="s">
        <v>21</v>
      </c>
      <c r="N181" s="43" t="s">
        <v>37761</v>
      </c>
      <c r="O181" s="43" t="s">
        <v>394</v>
      </c>
      <c r="P181" s="43" t="s">
        <v>32398</v>
      </c>
      <c r="Q181" s="45" t="s">
        <v>37762</v>
      </c>
      <c r="R181" s="43" t="s">
        <v>94</v>
      </c>
      <c r="S181" s="43" t="s">
        <v>22</v>
      </c>
      <c r="T181" s="46" t="s">
        <v>28746</v>
      </c>
      <c r="U181" s="46" t="s">
        <v>28520</v>
      </c>
      <c r="V181" s="46" t="s">
        <v>28522</v>
      </c>
      <c r="W181" s="46" t="s">
        <v>94</v>
      </c>
      <c r="X181" s="46">
        <v>4148</v>
      </c>
      <c r="Y181" s="43"/>
      <c r="Z181" s="43"/>
    </row>
    <row r="182" spans="1:26" s="2" customFormat="1" ht="13" customHeight="1" x14ac:dyDescent="0.15">
      <c r="A182" s="43" t="s">
        <v>37763</v>
      </c>
      <c r="B182" s="43">
        <v>18</v>
      </c>
      <c r="C182" s="43" t="s">
        <v>14</v>
      </c>
      <c r="D182" s="43" t="s">
        <v>42</v>
      </c>
      <c r="E182" s="43"/>
      <c r="F182" s="44">
        <v>43408</v>
      </c>
      <c r="G182" s="43" t="s">
        <v>37764</v>
      </c>
      <c r="H182" s="43" t="s">
        <v>906</v>
      </c>
      <c r="I182" s="43" t="s">
        <v>189</v>
      </c>
      <c r="J182" s="43">
        <v>87108</v>
      </c>
      <c r="K182" s="43" t="s">
        <v>458</v>
      </c>
      <c r="L182" s="43" t="s">
        <v>4857</v>
      </c>
      <c r="M182" s="43" t="s">
        <v>21</v>
      </c>
      <c r="N182" s="43" t="s">
        <v>37765</v>
      </c>
      <c r="O182" s="43" t="s">
        <v>394</v>
      </c>
      <c r="P182" s="43" t="s">
        <v>32398</v>
      </c>
      <c r="Q182" s="45" t="s">
        <v>37766</v>
      </c>
      <c r="R182" s="43" t="s">
        <v>94</v>
      </c>
      <c r="S182" s="43" t="s">
        <v>22</v>
      </c>
      <c r="T182" s="46" t="s">
        <v>28746</v>
      </c>
      <c r="U182" s="46" t="s">
        <v>28518</v>
      </c>
      <c r="V182" s="46" t="s">
        <v>28521</v>
      </c>
      <c r="W182" s="46" t="s">
        <v>94</v>
      </c>
      <c r="X182" s="46">
        <v>4154</v>
      </c>
      <c r="Y182" s="43"/>
      <c r="Z182" s="43"/>
    </row>
    <row r="183" spans="1:26" s="2" customFormat="1" ht="13" customHeight="1" x14ac:dyDescent="0.15">
      <c r="A183" s="43" t="s">
        <v>37767</v>
      </c>
      <c r="B183" s="43">
        <v>39</v>
      </c>
      <c r="C183" s="43" t="s">
        <v>14</v>
      </c>
      <c r="D183" s="43" t="s">
        <v>42</v>
      </c>
      <c r="E183" s="43"/>
      <c r="F183" s="44">
        <v>43408</v>
      </c>
      <c r="G183" s="43" t="s">
        <v>38399</v>
      </c>
      <c r="H183" s="43" t="s">
        <v>1210</v>
      </c>
      <c r="I183" s="43" t="s">
        <v>1066</v>
      </c>
      <c r="J183" s="43">
        <v>82070</v>
      </c>
      <c r="K183" s="43" t="s">
        <v>3043</v>
      </c>
      <c r="L183" s="43" t="s">
        <v>37768</v>
      </c>
      <c r="M183" s="43" t="s">
        <v>21</v>
      </c>
      <c r="N183" s="43" t="s">
        <v>37769</v>
      </c>
      <c r="O183" s="43" t="s">
        <v>394</v>
      </c>
      <c r="P183" s="43" t="s">
        <v>32398</v>
      </c>
      <c r="Q183" s="45" t="s">
        <v>37770</v>
      </c>
      <c r="R183" s="43" t="s">
        <v>94</v>
      </c>
      <c r="S183" s="43" t="s">
        <v>12</v>
      </c>
      <c r="T183" s="46" t="s">
        <v>31978</v>
      </c>
      <c r="U183" s="46" t="s">
        <v>28523</v>
      </c>
      <c r="V183" s="46" t="s">
        <v>28522</v>
      </c>
      <c r="W183" s="46" t="s">
        <v>94</v>
      </c>
      <c r="X183" s="46">
        <v>4229</v>
      </c>
      <c r="Y183" s="43"/>
      <c r="Z183" s="43"/>
    </row>
    <row r="184" spans="1:26" s="2" customFormat="1" ht="13" customHeight="1" x14ac:dyDescent="0.15">
      <c r="A184" s="43" t="s">
        <v>37771</v>
      </c>
      <c r="B184" s="43">
        <v>19</v>
      </c>
      <c r="C184" s="43" t="s">
        <v>14</v>
      </c>
      <c r="D184" s="43" t="s">
        <v>31</v>
      </c>
      <c r="E184" s="45" t="s">
        <v>37772</v>
      </c>
      <c r="F184" s="44">
        <v>43408</v>
      </c>
      <c r="G184" s="43" t="s">
        <v>37773</v>
      </c>
      <c r="H184" s="43" t="s">
        <v>31733</v>
      </c>
      <c r="I184" s="43" t="s">
        <v>203</v>
      </c>
      <c r="J184" s="43">
        <v>80401</v>
      </c>
      <c r="K184" s="43" t="s">
        <v>1747</v>
      </c>
      <c r="L184" s="43" t="s">
        <v>37774</v>
      </c>
      <c r="M184" s="43" t="s">
        <v>21</v>
      </c>
      <c r="N184" s="43" t="s">
        <v>37775</v>
      </c>
      <c r="O184" s="43" t="s">
        <v>394</v>
      </c>
      <c r="P184" s="43" t="s">
        <v>32398</v>
      </c>
      <c r="Q184" s="45" t="s">
        <v>37776</v>
      </c>
      <c r="R184" s="43" t="s">
        <v>94</v>
      </c>
      <c r="S184" s="43" t="s">
        <v>373</v>
      </c>
      <c r="T184" s="46" t="s">
        <v>28836</v>
      </c>
      <c r="U184" s="46" t="s">
        <v>28520</v>
      </c>
      <c r="V184" s="46" t="s">
        <v>28519</v>
      </c>
      <c r="W184" s="46" t="s">
        <v>94</v>
      </c>
      <c r="X184" s="46">
        <v>4164</v>
      </c>
      <c r="Y184" s="43"/>
      <c r="Z184" s="43"/>
    </row>
    <row r="185" spans="1:26" s="2" customFormat="1" ht="13" customHeight="1" x14ac:dyDescent="0.15">
      <c r="A185" s="43" t="s">
        <v>37777</v>
      </c>
      <c r="B185" s="43">
        <v>65</v>
      </c>
      <c r="C185" s="43" t="s">
        <v>14</v>
      </c>
      <c r="D185" s="43" t="s">
        <v>24</v>
      </c>
      <c r="E185" s="43"/>
      <c r="F185" s="44">
        <v>43407</v>
      </c>
      <c r="G185" s="43" t="s">
        <v>37778</v>
      </c>
      <c r="H185" s="43" t="s">
        <v>37779</v>
      </c>
      <c r="I185" s="43" t="s">
        <v>111</v>
      </c>
      <c r="J185" s="43">
        <v>97411</v>
      </c>
      <c r="K185" s="43" t="s">
        <v>35942</v>
      </c>
      <c r="L185" s="43" t="s">
        <v>37780</v>
      </c>
      <c r="M185" s="43" t="s">
        <v>21</v>
      </c>
      <c r="N185" s="43" t="s">
        <v>37781</v>
      </c>
      <c r="O185" s="43" t="s">
        <v>394</v>
      </c>
      <c r="P185" s="43" t="s">
        <v>32398</v>
      </c>
      <c r="Q185" s="45" t="s">
        <v>37782</v>
      </c>
      <c r="R185" s="43" t="s">
        <v>542</v>
      </c>
      <c r="S185" s="43" t="s">
        <v>22</v>
      </c>
      <c r="T185" s="46" t="s">
        <v>28746</v>
      </c>
      <c r="U185" s="46" t="s">
        <v>28520</v>
      </c>
      <c r="V185" s="46" t="s">
        <v>28521</v>
      </c>
      <c r="W185" s="46" t="s">
        <v>94</v>
      </c>
      <c r="X185" s="46">
        <v>4147</v>
      </c>
      <c r="Y185" s="43"/>
      <c r="Z185" s="43"/>
    </row>
    <row r="186" spans="1:26" s="2" customFormat="1" ht="13" customHeight="1" x14ac:dyDescent="0.15">
      <c r="A186" s="43" t="s">
        <v>37788</v>
      </c>
      <c r="B186" s="43">
        <v>25</v>
      </c>
      <c r="C186" s="43" t="s">
        <v>14</v>
      </c>
      <c r="D186" s="43" t="s">
        <v>15</v>
      </c>
      <c r="E186" s="45" t="s">
        <v>37789</v>
      </c>
      <c r="F186" s="44">
        <v>43407</v>
      </c>
      <c r="G186" s="43" t="s">
        <v>37790</v>
      </c>
      <c r="H186" s="43" t="s">
        <v>35330</v>
      </c>
      <c r="I186" s="43" t="s">
        <v>51</v>
      </c>
      <c r="J186" s="43">
        <v>48317</v>
      </c>
      <c r="K186" s="43" t="s">
        <v>1091</v>
      </c>
      <c r="L186" s="43" t="s">
        <v>35331</v>
      </c>
      <c r="M186" s="43" t="s">
        <v>21</v>
      </c>
      <c r="N186" s="43" t="s">
        <v>37791</v>
      </c>
      <c r="O186" s="43" t="s">
        <v>394</v>
      </c>
      <c r="P186" s="43" t="s">
        <v>32398</v>
      </c>
      <c r="Q186" s="45" t="s">
        <v>37792</v>
      </c>
      <c r="R186" s="43" t="s">
        <v>94</v>
      </c>
      <c r="S186" s="43" t="s">
        <v>29</v>
      </c>
      <c r="T186" s="46"/>
      <c r="U186" s="46" t="s">
        <v>28518</v>
      </c>
      <c r="V186" s="46" t="s">
        <v>28521</v>
      </c>
      <c r="W186" s="46" t="s">
        <v>94</v>
      </c>
      <c r="X186" s="46">
        <v>4228</v>
      </c>
      <c r="Y186" s="43"/>
      <c r="Z186" s="43"/>
    </row>
    <row r="187" spans="1:26" s="2" customFormat="1" ht="13" customHeight="1" x14ac:dyDescent="0.15">
      <c r="A187" s="43" t="s">
        <v>37783</v>
      </c>
      <c r="B187" s="43">
        <v>33</v>
      </c>
      <c r="C187" s="43" t="s">
        <v>14</v>
      </c>
      <c r="D187" s="43" t="s">
        <v>79</v>
      </c>
      <c r="E187" s="43"/>
      <c r="F187" s="44">
        <v>43407</v>
      </c>
      <c r="G187" s="43" t="s">
        <v>37784</v>
      </c>
      <c r="H187" s="43" t="s">
        <v>11179</v>
      </c>
      <c r="I187" s="43" t="s">
        <v>39</v>
      </c>
      <c r="J187" s="43">
        <v>94526</v>
      </c>
      <c r="K187" s="43" t="s">
        <v>4403</v>
      </c>
      <c r="L187" s="43" t="s">
        <v>37785</v>
      </c>
      <c r="M187" s="43" t="s">
        <v>21</v>
      </c>
      <c r="N187" s="43" t="s">
        <v>37786</v>
      </c>
      <c r="O187" s="43" t="s">
        <v>394</v>
      </c>
      <c r="P187" s="43" t="s">
        <v>32398</v>
      </c>
      <c r="Q187" s="45" t="s">
        <v>37787</v>
      </c>
      <c r="R187" s="43" t="s">
        <v>542</v>
      </c>
      <c r="S187" s="43" t="s">
        <v>373</v>
      </c>
      <c r="T187" s="46" t="s">
        <v>28836</v>
      </c>
      <c r="U187" s="46" t="s">
        <v>28518</v>
      </c>
      <c r="V187" s="46" t="s">
        <v>28521</v>
      </c>
      <c r="W187" s="46" t="s">
        <v>94</v>
      </c>
      <c r="X187" s="46">
        <v>4150</v>
      </c>
      <c r="Y187" s="43"/>
      <c r="Z187" s="43"/>
    </row>
    <row r="188" spans="1:26" s="2" customFormat="1" ht="13" customHeight="1" x14ac:dyDescent="0.15">
      <c r="A188" s="43" t="s">
        <v>37793</v>
      </c>
      <c r="B188" s="43">
        <v>25</v>
      </c>
      <c r="C188" s="43" t="s">
        <v>14</v>
      </c>
      <c r="D188" s="43" t="s">
        <v>31</v>
      </c>
      <c r="E188" s="45" t="s">
        <v>37794</v>
      </c>
      <c r="F188" s="44">
        <v>43406</v>
      </c>
      <c r="G188" s="43" t="s">
        <v>38400</v>
      </c>
      <c r="H188" s="43" t="s">
        <v>2175</v>
      </c>
      <c r="I188" s="43" t="s">
        <v>144</v>
      </c>
      <c r="J188" s="43">
        <v>25387</v>
      </c>
      <c r="K188" s="43" t="s">
        <v>899</v>
      </c>
      <c r="L188" s="43" t="s">
        <v>8859</v>
      </c>
      <c r="M188" s="43" t="s">
        <v>21</v>
      </c>
      <c r="N188" s="43" t="s">
        <v>37795</v>
      </c>
      <c r="O188" s="43" t="s">
        <v>394</v>
      </c>
      <c r="P188" s="43" t="s">
        <v>32398</v>
      </c>
      <c r="Q188" s="45" t="s">
        <v>37796</v>
      </c>
      <c r="R188" s="43" t="s">
        <v>94</v>
      </c>
      <c r="S188" s="43" t="s">
        <v>22</v>
      </c>
      <c r="T188" s="46" t="s">
        <v>28739</v>
      </c>
      <c r="U188" s="46" t="s">
        <v>28520</v>
      </c>
      <c r="V188" s="46" t="s">
        <v>28521</v>
      </c>
      <c r="W188" s="46" t="s">
        <v>94</v>
      </c>
      <c r="X188" s="46">
        <v>4159</v>
      </c>
      <c r="Y188" s="43"/>
      <c r="Z188" s="43"/>
    </row>
    <row r="189" spans="1:26" s="2" customFormat="1" ht="13" customHeight="1" x14ac:dyDescent="0.15">
      <c r="A189" s="43" t="s">
        <v>37797</v>
      </c>
      <c r="B189" s="43">
        <v>35</v>
      </c>
      <c r="C189" s="43" t="s">
        <v>14</v>
      </c>
      <c r="D189" s="43" t="s">
        <v>79</v>
      </c>
      <c r="E189" s="45" t="s">
        <v>37798</v>
      </c>
      <c r="F189" s="44">
        <v>43406</v>
      </c>
      <c r="G189" s="43" t="s">
        <v>37799</v>
      </c>
      <c r="H189" s="43" t="s">
        <v>22441</v>
      </c>
      <c r="I189" s="43" t="s">
        <v>774</v>
      </c>
      <c r="J189" s="43">
        <v>83401</v>
      </c>
      <c r="K189" s="43" t="s">
        <v>34195</v>
      </c>
      <c r="L189" s="43" t="s">
        <v>15566</v>
      </c>
      <c r="M189" s="43" t="s">
        <v>21</v>
      </c>
      <c r="N189" s="43" t="s">
        <v>37800</v>
      </c>
      <c r="O189" s="43" t="s">
        <v>394</v>
      </c>
      <c r="P189" s="43" t="s">
        <v>32398</v>
      </c>
      <c r="Q189" s="45" t="s">
        <v>37801</v>
      </c>
      <c r="R189" s="43" t="s">
        <v>94</v>
      </c>
      <c r="S189" s="43" t="s">
        <v>12</v>
      </c>
      <c r="T189" s="46" t="s">
        <v>31978</v>
      </c>
      <c r="U189" s="46" t="s">
        <v>28520</v>
      </c>
      <c r="V189" s="46" t="s">
        <v>28522</v>
      </c>
      <c r="W189" s="46" t="s">
        <v>94</v>
      </c>
      <c r="X189" s="46">
        <v>4158</v>
      </c>
      <c r="Y189" s="43"/>
      <c r="Z189" s="43"/>
    </row>
    <row r="190" spans="1:26" s="2" customFormat="1" ht="13" customHeight="1" x14ac:dyDescent="0.15">
      <c r="A190" s="43" t="s">
        <v>37802</v>
      </c>
      <c r="B190" s="43">
        <v>24</v>
      </c>
      <c r="C190" s="43" t="s">
        <v>14</v>
      </c>
      <c r="D190" s="43" t="s">
        <v>79</v>
      </c>
      <c r="E190" s="45" t="s">
        <v>37803</v>
      </c>
      <c r="F190" s="44">
        <v>43405</v>
      </c>
      <c r="G190" s="43" t="s">
        <v>37804</v>
      </c>
      <c r="H190" s="43" t="s">
        <v>635</v>
      </c>
      <c r="I190" s="43" t="s">
        <v>56</v>
      </c>
      <c r="J190" s="43">
        <v>32208</v>
      </c>
      <c r="K190" s="43" t="s">
        <v>636</v>
      </c>
      <c r="L190" s="43" t="s">
        <v>637</v>
      </c>
      <c r="M190" s="43" t="s">
        <v>21</v>
      </c>
      <c r="N190" s="43" t="s">
        <v>37805</v>
      </c>
      <c r="O190" s="43" t="s">
        <v>394</v>
      </c>
      <c r="P190" s="43" t="s">
        <v>32398</v>
      </c>
      <c r="Q190" s="45" t="s">
        <v>37806</v>
      </c>
      <c r="R190" s="43" t="s">
        <v>94</v>
      </c>
      <c r="S190" s="43" t="s">
        <v>22</v>
      </c>
      <c r="T190" s="46" t="s">
        <v>28746</v>
      </c>
      <c r="U190" s="46" t="s">
        <v>28518</v>
      </c>
      <c r="V190" s="46" t="s">
        <v>28522</v>
      </c>
      <c r="W190" s="46" t="s">
        <v>94</v>
      </c>
      <c r="X190" s="46">
        <v>4144</v>
      </c>
      <c r="Y190" s="43"/>
      <c r="Z190" s="43"/>
    </row>
    <row r="191" spans="1:26" s="2" customFormat="1" ht="13" customHeight="1" x14ac:dyDescent="0.15">
      <c r="A191" s="43" t="s">
        <v>37807</v>
      </c>
      <c r="B191" s="43">
        <v>32</v>
      </c>
      <c r="C191" s="43" t="s">
        <v>14</v>
      </c>
      <c r="D191" s="43" t="s">
        <v>31</v>
      </c>
      <c r="E191" s="45" t="s">
        <v>37808</v>
      </c>
      <c r="F191" s="44">
        <v>43404</v>
      </c>
      <c r="G191" s="43" t="s">
        <v>37809</v>
      </c>
      <c r="H191" s="43" t="s">
        <v>5273</v>
      </c>
      <c r="I191" s="43" t="s">
        <v>56</v>
      </c>
      <c r="J191" s="43">
        <v>32128</v>
      </c>
      <c r="K191" s="43" t="s">
        <v>3800</v>
      </c>
      <c r="L191" s="43" t="s">
        <v>255</v>
      </c>
      <c r="M191" s="43" t="s">
        <v>21</v>
      </c>
      <c r="N191" s="43" t="s">
        <v>37810</v>
      </c>
      <c r="O191" s="43" t="s">
        <v>394</v>
      </c>
      <c r="P191" s="43" t="s">
        <v>32398</v>
      </c>
      <c r="Q191" s="45" t="s">
        <v>37811</v>
      </c>
      <c r="R191" s="43" t="s">
        <v>94</v>
      </c>
      <c r="S191" s="43" t="s">
        <v>22</v>
      </c>
      <c r="T191" s="46" t="s">
        <v>28746</v>
      </c>
      <c r="U191" s="46" t="s">
        <v>28520</v>
      </c>
      <c r="V191" s="46" t="s">
        <v>28521</v>
      </c>
      <c r="W191" s="46" t="s">
        <v>542</v>
      </c>
      <c r="X191" s="46">
        <v>4143</v>
      </c>
      <c r="Y191" s="43"/>
      <c r="Z191" s="43"/>
    </row>
    <row r="192" spans="1:26" s="2" customFormat="1" ht="13" customHeight="1" x14ac:dyDescent="0.15">
      <c r="A192" s="43" t="s">
        <v>37812</v>
      </c>
      <c r="B192" s="43">
        <v>17</v>
      </c>
      <c r="C192" s="43" t="s">
        <v>14</v>
      </c>
      <c r="D192" s="43" t="s">
        <v>42</v>
      </c>
      <c r="E192" s="43"/>
      <c r="F192" s="44">
        <v>43404</v>
      </c>
      <c r="G192" s="43" t="s">
        <v>37813</v>
      </c>
      <c r="H192" s="43" t="s">
        <v>707</v>
      </c>
      <c r="I192" s="43" t="s">
        <v>67</v>
      </c>
      <c r="J192" s="43">
        <v>77069</v>
      </c>
      <c r="K192" s="43" t="s">
        <v>545</v>
      </c>
      <c r="L192" s="43" t="s">
        <v>546</v>
      </c>
      <c r="M192" s="43" t="s">
        <v>21</v>
      </c>
      <c r="N192" s="43" t="s">
        <v>37814</v>
      </c>
      <c r="O192" s="43" t="s">
        <v>394</v>
      </c>
      <c r="P192" s="43" t="s">
        <v>32398</v>
      </c>
      <c r="Q192" s="45" t="s">
        <v>37815</v>
      </c>
      <c r="R192" s="43" t="s">
        <v>94</v>
      </c>
      <c r="S192" s="43" t="s">
        <v>12</v>
      </c>
      <c r="T192" s="46" t="s">
        <v>31675</v>
      </c>
      <c r="U192" s="46" t="s">
        <v>28520</v>
      </c>
      <c r="V192" s="46" t="s">
        <v>28519</v>
      </c>
      <c r="W192" s="46" t="s">
        <v>542</v>
      </c>
      <c r="X192" s="46">
        <v>4145</v>
      </c>
      <c r="Y192" s="43"/>
      <c r="Z192" s="43"/>
    </row>
    <row r="193" spans="1:26" s="2" customFormat="1" ht="13" customHeight="1" x14ac:dyDescent="0.15">
      <c r="A193" s="43" t="s">
        <v>37816</v>
      </c>
      <c r="B193" s="43">
        <v>26</v>
      </c>
      <c r="C193" s="43" t="s">
        <v>14</v>
      </c>
      <c r="D193" s="43" t="s">
        <v>42</v>
      </c>
      <c r="E193" s="45" t="s">
        <v>37817</v>
      </c>
      <c r="F193" s="44">
        <v>43404</v>
      </c>
      <c r="G193" s="43" t="s">
        <v>37818</v>
      </c>
      <c r="H193" s="43" t="s">
        <v>262</v>
      </c>
      <c r="I193" s="43" t="s">
        <v>263</v>
      </c>
      <c r="J193" s="43">
        <v>89030</v>
      </c>
      <c r="K193" s="43" t="s">
        <v>557</v>
      </c>
      <c r="L193" s="43" t="s">
        <v>264</v>
      </c>
      <c r="M193" s="43" t="s">
        <v>21</v>
      </c>
      <c r="N193" s="43" t="s">
        <v>37819</v>
      </c>
      <c r="O193" s="43" t="s">
        <v>394</v>
      </c>
      <c r="P193" s="43" t="s">
        <v>32398</v>
      </c>
      <c r="Q193" s="45" t="s">
        <v>37820</v>
      </c>
      <c r="R193" s="43" t="s">
        <v>94</v>
      </c>
      <c r="S193" s="43" t="s">
        <v>373</v>
      </c>
      <c r="T193" s="46" t="s">
        <v>28836</v>
      </c>
      <c r="U193" s="46" t="s">
        <v>28520</v>
      </c>
      <c r="V193" s="46" t="s">
        <v>28519</v>
      </c>
      <c r="W193" s="46" t="s">
        <v>94</v>
      </c>
      <c r="X193" s="46">
        <v>4146</v>
      </c>
      <c r="Y193" s="43"/>
      <c r="Z193" s="43"/>
    </row>
    <row r="194" spans="1:26" s="2" customFormat="1" ht="13" customHeight="1" x14ac:dyDescent="0.15">
      <c r="A194" s="43" t="s">
        <v>37836</v>
      </c>
      <c r="B194" s="43">
        <v>42</v>
      </c>
      <c r="C194" s="43" t="s">
        <v>108</v>
      </c>
      <c r="D194" s="43" t="s">
        <v>31</v>
      </c>
      <c r="E194" s="45" t="s">
        <v>37837</v>
      </c>
      <c r="F194" s="44">
        <v>43402</v>
      </c>
      <c r="G194" s="43" t="s">
        <v>37838</v>
      </c>
      <c r="H194" s="43" t="s">
        <v>9614</v>
      </c>
      <c r="I194" s="43" t="s">
        <v>167</v>
      </c>
      <c r="J194" s="43">
        <v>30204</v>
      </c>
      <c r="K194" s="43" t="s">
        <v>6881</v>
      </c>
      <c r="L194" s="43" t="s">
        <v>5063</v>
      </c>
      <c r="M194" s="43" t="s">
        <v>21</v>
      </c>
      <c r="N194" s="43" t="s">
        <v>37839</v>
      </c>
      <c r="O194" s="43" t="s">
        <v>394</v>
      </c>
      <c r="P194" s="43" t="s">
        <v>32398</v>
      </c>
      <c r="Q194" s="45" t="s">
        <v>37840</v>
      </c>
      <c r="R194" s="43" t="s">
        <v>542</v>
      </c>
      <c r="S194" s="43" t="s">
        <v>12</v>
      </c>
      <c r="T194" s="46" t="s">
        <v>31675</v>
      </c>
      <c r="U194" s="46" t="s">
        <v>28520</v>
      </c>
      <c r="V194" s="46" t="s">
        <v>28521</v>
      </c>
      <c r="W194" s="46" t="s">
        <v>94</v>
      </c>
      <c r="X194" s="46">
        <v>4139</v>
      </c>
      <c r="Y194" s="43"/>
      <c r="Z194" s="43"/>
    </row>
    <row r="195" spans="1:26" s="2" customFormat="1" ht="13" customHeight="1" x14ac:dyDescent="0.15">
      <c r="A195" s="43" t="s">
        <v>3186</v>
      </c>
      <c r="B195" s="43">
        <v>30</v>
      </c>
      <c r="C195" s="43" t="s">
        <v>14</v>
      </c>
      <c r="D195" s="43" t="s">
        <v>79</v>
      </c>
      <c r="E195" s="43"/>
      <c r="F195" s="44">
        <v>43402</v>
      </c>
      <c r="G195" s="43" t="s">
        <v>37833</v>
      </c>
      <c r="H195" s="43" t="s">
        <v>92</v>
      </c>
      <c r="I195" s="43" t="s">
        <v>39</v>
      </c>
      <c r="J195" s="43">
        <v>90028</v>
      </c>
      <c r="K195" s="43" t="s">
        <v>92</v>
      </c>
      <c r="L195" s="43" t="s">
        <v>93</v>
      </c>
      <c r="M195" s="43" t="s">
        <v>21</v>
      </c>
      <c r="N195" s="43" t="s">
        <v>37834</v>
      </c>
      <c r="O195" s="43" t="s">
        <v>394</v>
      </c>
      <c r="P195" s="43" t="s">
        <v>32398</v>
      </c>
      <c r="Q195" s="45" t="s">
        <v>37835</v>
      </c>
      <c r="R195" s="43" t="s">
        <v>94</v>
      </c>
      <c r="S195" s="43" t="s">
        <v>22</v>
      </c>
      <c r="T195" s="46" t="s">
        <v>385</v>
      </c>
      <c r="U195" s="46" t="s">
        <v>28518</v>
      </c>
      <c r="V195" s="46" t="s">
        <v>28521</v>
      </c>
      <c r="W195" s="46" t="s">
        <v>94</v>
      </c>
      <c r="X195" s="46">
        <v>4134</v>
      </c>
      <c r="Y195" s="43"/>
      <c r="Z195" s="43"/>
    </row>
    <row r="196" spans="1:26" s="2" customFormat="1" ht="13" customHeight="1" x14ac:dyDescent="0.15">
      <c r="A196" s="43" t="s">
        <v>37821</v>
      </c>
      <c r="B196" s="43">
        <v>27</v>
      </c>
      <c r="C196" s="43" t="s">
        <v>14</v>
      </c>
      <c r="D196" s="43" t="s">
        <v>42</v>
      </c>
      <c r="E196" s="45" t="s">
        <v>37822</v>
      </c>
      <c r="F196" s="44">
        <v>43402</v>
      </c>
      <c r="G196" s="43" t="s">
        <v>37823</v>
      </c>
      <c r="H196" s="43" t="s">
        <v>616</v>
      </c>
      <c r="I196" s="43" t="s">
        <v>117</v>
      </c>
      <c r="J196" s="43">
        <v>85007</v>
      </c>
      <c r="K196" s="43" t="s">
        <v>617</v>
      </c>
      <c r="L196" s="43" t="s">
        <v>37824</v>
      </c>
      <c r="M196" s="43" t="s">
        <v>21</v>
      </c>
      <c r="N196" s="43" t="s">
        <v>37825</v>
      </c>
      <c r="O196" s="43" t="s">
        <v>394</v>
      </c>
      <c r="P196" s="43" t="s">
        <v>32398</v>
      </c>
      <c r="Q196" s="45" t="s">
        <v>37826</v>
      </c>
      <c r="R196" s="43" t="s">
        <v>94</v>
      </c>
      <c r="S196" s="43" t="s">
        <v>22</v>
      </c>
      <c r="T196" s="46" t="s">
        <v>28746</v>
      </c>
      <c r="U196" s="46" t="s">
        <v>28520</v>
      </c>
      <c r="V196" s="46" t="s">
        <v>28519</v>
      </c>
      <c r="W196" s="46" t="s">
        <v>94</v>
      </c>
      <c r="X196" s="46">
        <v>4137</v>
      </c>
      <c r="Y196" s="43"/>
      <c r="Z196" s="43"/>
    </row>
    <row r="197" spans="1:26" s="2" customFormat="1" ht="13" customHeight="1" x14ac:dyDescent="0.15">
      <c r="A197" s="43" t="s">
        <v>3186</v>
      </c>
      <c r="B197" s="43"/>
      <c r="C197" s="43" t="s">
        <v>14</v>
      </c>
      <c r="D197" s="43" t="s">
        <v>24</v>
      </c>
      <c r="E197" s="43"/>
      <c r="F197" s="44">
        <v>43402</v>
      </c>
      <c r="G197" s="43" t="s">
        <v>37846</v>
      </c>
      <c r="H197" s="43" t="s">
        <v>3814</v>
      </c>
      <c r="I197" s="43" t="s">
        <v>117</v>
      </c>
      <c r="J197" s="43">
        <v>85283</v>
      </c>
      <c r="K197" s="43" t="s">
        <v>617</v>
      </c>
      <c r="L197" s="43" t="s">
        <v>3816</v>
      </c>
      <c r="M197" s="43" t="s">
        <v>21</v>
      </c>
      <c r="N197" s="43" t="s">
        <v>37847</v>
      </c>
      <c r="O197" s="43" t="s">
        <v>394</v>
      </c>
      <c r="P197" s="43" t="s">
        <v>32398</v>
      </c>
      <c r="Q197" s="45" t="s">
        <v>37848</v>
      </c>
      <c r="R197" s="43" t="s">
        <v>94</v>
      </c>
      <c r="S197" s="43" t="s">
        <v>22</v>
      </c>
      <c r="T197" s="46" t="s">
        <v>28746</v>
      </c>
      <c r="U197" s="46" t="s">
        <v>28520</v>
      </c>
      <c r="V197" s="46" t="s">
        <v>28521</v>
      </c>
      <c r="W197" s="46"/>
      <c r="X197" s="46"/>
      <c r="Y197" s="43"/>
      <c r="Z197" s="43"/>
    </row>
    <row r="198" spans="1:26" s="2" customFormat="1" ht="13" customHeight="1" x14ac:dyDescent="0.15">
      <c r="A198" s="43" t="s">
        <v>37827</v>
      </c>
      <c r="B198" s="43">
        <v>34</v>
      </c>
      <c r="C198" s="43" t="s">
        <v>14</v>
      </c>
      <c r="D198" s="43" t="s">
        <v>31</v>
      </c>
      <c r="E198" s="45" t="s">
        <v>37828</v>
      </c>
      <c r="F198" s="44">
        <v>43402</v>
      </c>
      <c r="G198" s="43" t="s">
        <v>37829</v>
      </c>
      <c r="H198" s="43" t="s">
        <v>1722</v>
      </c>
      <c r="I198" s="43" t="s">
        <v>39</v>
      </c>
      <c r="J198" s="43">
        <v>96150</v>
      </c>
      <c r="K198" s="43" t="s">
        <v>1724</v>
      </c>
      <c r="L198" s="43" t="s">
        <v>37830</v>
      </c>
      <c r="M198" s="43" t="s">
        <v>21</v>
      </c>
      <c r="N198" s="43" t="s">
        <v>37831</v>
      </c>
      <c r="O198" s="43" t="s">
        <v>394</v>
      </c>
      <c r="P198" s="43" t="s">
        <v>32398</v>
      </c>
      <c r="Q198" s="45" t="s">
        <v>37832</v>
      </c>
      <c r="R198" s="43" t="s">
        <v>94</v>
      </c>
      <c r="S198" s="43" t="s">
        <v>22</v>
      </c>
      <c r="T198" s="46" t="s">
        <v>28746</v>
      </c>
      <c r="U198" s="46" t="s">
        <v>28520</v>
      </c>
      <c r="V198" s="46" t="s">
        <v>28519</v>
      </c>
      <c r="W198" s="46" t="s">
        <v>94</v>
      </c>
      <c r="X198" s="46">
        <v>4136</v>
      </c>
      <c r="Y198" s="43"/>
      <c r="Z198" s="43"/>
    </row>
    <row r="199" spans="1:26" s="2" customFormat="1" ht="13" customHeight="1" x14ac:dyDescent="0.15">
      <c r="A199" s="43" t="s">
        <v>37841</v>
      </c>
      <c r="B199" s="43">
        <v>28</v>
      </c>
      <c r="C199" s="43" t="s">
        <v>14</v>
      </c>
      <c r="D199" s="43" t="s">
        <v>79</v>
      </c>
      <c r="E199" s="45" t="s">
        <v>37842</v>
      </c>
      <c r="F199" s="44">
        <v>43402</v>
      </c>
      <c r="G199" s="43" t="s">
        <v>37843</v>
      </c>
      <c r="H199" s="43" t="s">
        <v>10779</v>
      </c>
      <c r="I199" s="43" t="s">
        <v>46</v>
      </c>
      <c r="J199" s="43">
        <v>21234</v>
      </c>
      <c r="K199" s="43" t="s">
        <v>1562</v>
      </c>
      <c r="L199" s="43" t="s">
        <v>225</v>
      </c>
      <c r="M199" s="43" t="s">
        <v>21</v>
      </c>
      <c r="N199" s="43" t="s">
        <v>37844</v>
      </c>
      <c r="O199" s="43" t="s">
        <v>394</v>
      </c>
      <c r="P199" s="43" t="s">
        <v>32398</v>
      </c>
      <c r="Q199" s="45" t="s">
        <v>37845</v>
      </c>
      <c r="R199" s="43" t="s">
        <v>94</v>
      </c>
      <c r="S199" s="43" t="s">
        <v>373</v>
      </c>
      <c r="T199" s="46" t="s">
        <v>28836</v>
      </c>
      <c r="U199" s="46" t="s">
        <v>28520</v>
      </c>
      <c r="V199" s="46" t="s">
        <v>28519</v>
      </c>
      <c r="W199" s="46" t="s">
        <v>94</v>
      </c>
      <c r="X199" s="46">
        <v>4138</v>
      </c>
      <c r="Y199" s="43"/>
      <c r="Z199" s="43"/>
    </row>
    <row r="200" spans="1:26" s="2" customFormat="1" ht="13" customHeight="1" x14ac:dyDescent="0.15">
      <c r="A200" s="43" t="s">
        <v>37849</v>
      </c>
      <c r="B200" s="43">
        <v>30</v>
      </c>
      <c r="C200" s="43" t="s">
        <v>14</v>
      </c>
      <c r="D200" s="43" t="s">
        <v>79</v>
      </c>
      <c r="E200" s="43"/>
      <c r="F200" s="44">
        <v>43400</v>
      </c>
      <c r="G200" s="43" t="s">
        <v>37850</v>
      </c>
      <c r="H200" s="43" t="s">
        <v>31876</v>
      </c>
      <c r="I200" s="43" t="s">
        <v>67</v>
      </c>
      <c r="J200" s="43">
        <v>77345</v>
      </c>
      <c r="K200" s="43" t="s">
        <v>545</v>
      </c>
      <c r="L200" s="43" t="s">
        <v>708</v>
      </c>
      <c r="M200" s="43" t="s">
        <v>21</v>
      </c>
      <c r="N200" s="43" t="s">
        <v>37851</v>
      </c>
      <c r="O200" s="43" t="s">
        <v>394</v>
      </c>
      <c r="P200" s="43" t="s">
        <v>32398</v>
      </c>
      <c r="Q200" s="45" t="s">
        <v>37852</v>
      </c>
      <c r="R200" s="43" t="s">
        <v>94</v>
      </c>
      <c r="S200" s="43" t="s">
        <v>22</v>
      </c>
      <c r="T200" s="46" t="s">
        <v>28746</v>
      </c>
      <c r="U200" s="46" t="s">
        <v>28520</v>
      </c>
      <c r="V200" s="46" t="s">
        <v>28521</v>
      </c>
      <c r="W200" s="46" t="s">
        <v>94</v>
      </c>
      <c r="X200" s="46">
        <v>4140</v>
      </c>
      <c r="Y200" s="43"/>
      <c r="Z200" s="43"/>
    </row>
    <row r="201" spans="1:26" s="2" customFormat="1" ht="13" customHeight="1" x14ac:dyDescent="0.15">
      <c r="A201" s="43" t="s">
        <v>37853</v>
      </c>
      <c r="B201" s="43">
        <v>44</v>
      </c>
      <c r="C201" s="43" t="s">
        <v>14</v>
      </c>
      <c r="D201" s="43" t="s">
        <v>133</v>
      </c>
      <c r="E201" s="45" t="s">
        <v>37854</v>
      </c>
      <c r="F201" s="44">
        <v>43400</v>
      </c>
      <c r="G201" s="43" t="s">
        <v>38401</v>
      </c>
      <c r="H201" s="43" t="s">
        <v>639</v>
      </c>
      <c r="I201" s="43" t="s">
        <v>263</v>
      </c>
      <c r="J201" s="43">
        <v>89139</v>
      </c>
      <c r="K201" s="43" t="s">
        <v>557</v>
      </c>
      <c r="L201" s="43" t="s">
        <v>558</v>
      </c>
      <c r="M201" s="43" t="s">
        <v>21</v>
      </c>
      <c r="N201" s="43" t="s">
        <v>37855</v>
      </c>
      <c r="O201" s="43" t="s">
        <v>394</v>
      </c>
      <c r="P201" s="43" t="s">
        <v>32398</v>
      </c>
      <c r="Q201" s="45" t="s">
        <v>37856</v>
      </c>
      <c r="R201" s="43" t="s">
        <v>542</v>
      </c>
      <c r="S201" s="43" t="s">
        <v>29</v>
      </c>
      <c r="T201" s="46" t="s">
        <v>28524</v>
      </c>
      <c r="U201" s="46" t="s">
        <v>28518</v>
      </c>
      <c r="V201" s="46" t="s">
        <v>28521</v>
      </c>
      <c r="W201" s="46" t="s">
        <v>542</v>
      </c>
      <c r="X201" s="46">
        <v>4135</v>
      </c>
      <c r="Y201" s="43"/>
      <c r="Z201" s="43"/>
    </row>
    <row r="202" spans="1:26" s="2" customFormat="1" ht="13" customHeight="1" x14ac:dyDescent="0.15">
      <c r="A202" s="43" t="s">
        <v>37857</v>
      </c>
      <c r="B202" s="43">
        <v>28</v>
      </c>
      <c r="C202" s="43" t="s">
        <v>14</v>
      </c>
      <c r="D202" s="43" t="s">
        <v>79</v>
      </c>
      <c r="E202" s="45" t="s">
        <v>37858</v>
      </c>
      <c r="F202" s="44">
        <v>43398</v>
      </c>
      <c r="G202" s="43" t="s">
        <v>38402</v>
      </c>
      <c r="H202" s="43" t="s">
        <v>693</v>
      </c>
      <c r="I202" s="43" t="s">
        <v>425</v>
      </c>
      <c r="J202" s="43">
        <v>63138</v>
      </c>
      <c r="K202" s="43" t="s">
        <v>693</v>
      </c>
      <c r="L202" s="43" t="s">
        <v>7029</v>
      </c>
      <c r="M202" s="43" t="s">
        <v>21</v>
      </c>
      <c r="N202" s="43" t="s">
        <v>37859</v>
      </c>
      <c r="O202" s="43" t="s">
        <v>394</v>
      </c>
      <c r="P202" s="43" t="s">
        <v>32398</v>
      </c>
      <c r="Q202" s="45" t="s">
        <v>37860</v>
      </c>
      <c r="R202" s="43" t="s">
        <v>94</v>
      </c>
      <c r="S202" s="43" t="s">
        <v>22</v>
      </c>
      <c r="T202" s="46" t="s">
        <v>37861</v>
      </c>
      <c r="U202" s="46" t="s">
        <v>28520</v>
      </c>
      <c r="V202" s="46" t="s">
        <v>28521</v>
      </c>
      <c r="W202" s="46" t="s">
        <v>94</v>
      </c>
      <c r="X202" s="46">
        <v>4141</v>
      </c>
      <c r="Y202" s="43"/>
      <c r="Z202" s="43"/>
    </row>
    <row r="203" spans="1:26" s="2" customFormat="1" ht="13" customHeight="1" x14ac:dyDescent="0.15">
      <c r="A203" s="43" t="s">
        <v>3186</v>
      </c>
      <c r="B203" s="43">
        <v>45</v>
      </c>
      <c r="C203" s="43" t="s">
        <v>14</v>
      </c>
      <c r="D203" s="43" t="s">
        <v>24</v>
      </c>
      <c r="E203" s="43"/>
      <c r="F203" s="44">
        <v>43397</v>
      </c>
      <c r="G203" s="43" t="s">
        <v>38403</v>
      </c>
      <c r="H203" s="43" t="s">
        <v>438</v>
      </c>
      <c r="I203" s="43" t="s">
        <v>51</v>
      </c>
      <c r="J203" s="43">
        <v>48228</v>
      </c>
      <c r="K203" s="43" t="s">
        <v>1107</v>
      </c>
      <c r="L203" s="43" t="s">
        <v>2136</v>
      </c>
      <c r="M203" s="43" t="s">
        <v>21</v>
      </c>
      <c r="N203" s="43" t="s">
        <v>37862</v>
      </c>
      <c r="O203" s="43" t="s">
        <v>394</v>
      </c>
      <c r="P203" s="43" t="s">
        <v>32398</v>
      </c>
      <c r="Q203" s="45" t="s">
        <v>37863</v>
      </c>
      <c r="R203" s="43" t="s">
        <v>948</v>
      </c>
      <c r="S203" s="43" t="s">
        <v>22</v>
      </c>
      <c r="T203" s="46" t="s">
        <v>31669</v>
      </c>
      <c r="U203" s="46" t="s">
        <v>28518</v>
      </c>
      <c r="V203" s="46" t="s">
        <v>28521</v>
      </c>
      <c r="W203" s="46" t="s">
        <v>542</v>
      </c>
      <c r="X203" s="46">
        <v>4142</v>
      </c>
      <c r="Y203" s="43"/>
      <c r="Z203" s="43"/>
    </row>
    <row r="204" spans="1:26" s="2" customFormat="1" ht="13" customHeight="1" x14ac:dyDescent="0.15">
      <c r="A204" s="43" t="s">
        <v>37864</v>
      </c>
      <c r="B204" s="43">
        <v>28</v>
      </c>
      <c r="C204" s="43" t="s">
        <v>14</v>
      </c>
      <c r="D204" s="43" t="s">
        <v>31</v>
      </c>
      <c r="E204" s="45" t="s">
        <v>37865</v>
      </c>
      <c r="F204" s="44">
        <v>43397</v>
      </c>
      <c r="G204" s="43" t="s">
        <v>37866</v>
      </c>
      <c r="H204" s="43" t="s">
        <v>13347</v>
      </c>
      <c r="I204" s="43" t="s">
        <v>137</v>
      </c>
      <c r="J204" s="43">
        <v>57107</v>
      </c>
      <c r="K204" s="43" t="s">
        <v>13349</v>
      </c>
      <c r="L204" s="43" t="s">
        <v>13350</v>
      </c>
      <c r="M204" s="43" t="s">
        <v>385</v>
      </c>
      <c r="N204" s="43" t="s">
        <v>37867</v>
      </c>
      <c r="O204" s="43" t="s">
        <v>394</v>
      </c>
      <c r="P204" s="43" t="s">
        <v>32398</v>
      </c>
      <c r="Q204" s="45" t="s">
        <v>37868</v>
      </c>
      <c r="R204" s="43" t="s">
        <v>23</v>
      </c>
      <c r="S204" s="43" t="s">
        <v>12</v>
      </c>
      <c r="T204" s="43" t="s">
        <v>31978</v>
      </c>
      <c r="U204" s="43"/>
      <c r="V204" s="43"/>
      <c r="W204" s="43"/>
      <c r="X204" s="43"/>
      <c r="Y204" s="43"/>
      <c r="Z204" s="43"/>
    </row>
    <row r="205" spans="1:26" s="2" customFormat="1" ht="13" customHeight="1" x14ac:dyDescent="0.15">
      <c r="A205" s="43" t="s">
        <v>37869</v>
      </c>
      <c r="B205" s="43">
        <v>37</v>
      </c>
      <c r="C205" s="43" t="s">
        <v>14</v>
      </c>
      <c r="D205" s="43" t="s">
        <v>31</v>
      </c>
      <c r="E205" s="45" t="s">
        <v>37870</v>
      </c>
      <c r="F205" s="44">
        <v>43396</v>
      </c>
      <c r="G205" s="43" t="s">
        <v>37871</v>
      </c>
      <c r="H205" s="43" t="s">
        <v>2442</v>
      </c>
      <c r="I205" s="43" t="s">
        <v>389</v>
      </c>
      <c r="J205" s="43">
        <v>74112</v>
      </c>
      <c r="K205" s="43" t="s">
        <v>2442</v>
      </c>
      <c r="L205" s="43" t="s">
        <v>3299</v>
      </c>
      <c r="M205" s="43" t="s">
        <v>21</v>
      </c>
      <c r="N205" s="43" t="s">
        <v>37872</v>
      </c>
      <c r="O205" s="43" t="s">
        <v>394</v>
      </c>
      <c r="P205" s="43" t="s">
        <v>32398</v>
      </c>
      <c r="Q205" s="45" t="s">
        <v>37873</v>
      </c>
      <c r="R205" s="43" t="s">
        <v>94</v>
      </c>
      <c r="S205" s="43" t="s">
        <v>22</v>
      </c>
      <c r="T205" s="46" t="s">
        <v>28746</v>
      </c>
      <c r="U205" s="46" t="s">
        <v>28520</v>
      </c>
      <c r="V205" s="46" t="s">
        <v>28521</v>
      </c>
      <c r="W205" s="46" t="s">
        <v>94</v>
      </c>
      <c r="X205" s="46">
        <v>4127</v>
      </c>
      <c r="Y205" s="43"/>
      <c r="Z205" s="43"/>
    </row>
    <row r="206" spans="1:26" s="2" customFormat="1" ht="13" customHeight="1" x14ac:dyDescent="0.15">
      <c r="A206" s="43" t="s">
        <v>37878</v>
      </c>
      <c r="B206" s="43">
        <v>24</v>
      </c>
      <c r="C206" s="43" t="s">
        <v>14</v>
      </c>
      <c r="D206" s="43" t="s">
        <v>31</v>
      </c>
      <c r="E206" s="43"/>
      <c r="F206" s="44">
        <v>43396</v>
      </c>
      <c r="G206" s="43" t="s">
        <v>37879</v>
      </c>
      <c r="H206" s="43" t="s">
        <v>37880</v>
      </c>
      <c r="I206" s="43" t="s">
        <v>297</v>
      </c>
      <c r="J206" s="43">
        <v>98036</v>
      </c>
      <c r="K206" s="43" t="s">
        <v>2109</v>
      </c>
      <c r="L206" s="43" t="s">
        <v>2111</v>
      </c>
      <c r="M206" s="43" t="s">
        <v>21</v>
      </c>
      <c r="N206" s="43" t="s">
        <v>37881</v>
      </c>
      <c r="O206" s="43" t="s">
        <v>394</v>
      </c>
      <c r="P206" s="43" t="s">
        <v>32398</v>
      </c>
      <c r="Q206" s="45" t="s">
        <v>37882</v>
      </c>
      <c r="R206" s="43" t="s">
        <v>94</v>
      </c>
      <c r="S206" s="43" t="s">
        <v>29</v>
      </c>
      <c r="T206" s="46" t="s">
        <v>28523</v>
      </c>
      <c r="U206" s="46" t="s">
        <v>28520</v>
      </c>
      <c r="V206" s="46" t="s">
        <v>28519</v>
      </c>
      <c r="W206" s="46" t="s">
        <v>94</v>
      </c>
      <c r="X206" s="46">
        <v>4133</v>
      </c>
      <c r="Y206" s="43"/>
      <c r="Z206" s="43"/>
    </row>
    <row r="207" spans="1:26" s="2" customFormat="1" ht="13" customHeight="1" x14ac:dyDescent="0.15">
      <c r="A207" s="43" t="s">
        <v>37874</v>
      </c>
      <c r="B207" s="43">
        <v>27</v>
      </c>
      <c r="C207" s="43" t="s">
        <v>14</v>
      </c>
      <c r="D207" s="43" t="s">
        <v>31</v>
      </c>
      <c r="E207" s="45" t="s">
        <v>37875</v>
      </c>
      <c r="F207" s="44">
        <v>43396</v>
      </c>
      <c r="G207" s="43" t="s">
        <v>38404</v>
      </c>
      <c r="H207" s="43" t="s">
        <v>6924</v>
      </c>
      <c r="I207" s="43" t="s">
        <v>364</v>
      </c>
      <c r="J207" s="43">
        <v>52806</v>
      </c>
      <c r="K207" s="43" t="s">
        <v>6926</v>
      </c>
      <c r="L207" s="43" t="s">
        <v>29588</v>
      </c>
      <c r="M207" s="43" t="s">
        <v>21</v>
      </c>
      <c r="N207" s="43" t="s">
        <v>37876</v>
      </c>
      <c r="O207" s="43" t="s">
        <v>394</v>
      </c>
      <c r="P207" s="43" t="s">
        <v>32398</v>
      </c>
      <c r="Q207" s="45" t="s">
        <v>37877</v>
      </c>
      <c r="R207" s="43" t="s">
        <v>94</v>
      </c>
      <c r="S207" s="43" t="s">
        <v>29</v>
      </c>
      <c r="T207" s="46" t="s">
        <v>28523</v>
      </c>
      <c r="U207" s="46" t="s">
        <v>28523</v>
      </c>
      <c r="V207" s="46" t="s">
        <v>28519</v>
      </c>
      <c r="W207" s="46" t="s">
        <v>94</v>
      </c>
      <c r="X207" s="46">
        <v>4131</v>
      </c>
      <c r="Y207" s="43"/>
      <c r="Z207" s="43"/>
    </row>
    <row r="208" spans="1:26" s="2" customFormat="1" ht="13" customHeight="1" x14ac:dyDescent="0.15">
      <c r="A208" s="43" t="s">
        <v>37892</v>
      </c>
      <c r="B208" s="43">
        <v>18</v>
      </c>
      <c r="C208" s="43" t="s">
        <v>14</v>
      </c>
      <c r="D208" s="43" t="s">
        <v>79</v>
      </c>
      <c r="E208" s="45" t="s">
        <v>37893</v>
      </c>
      <c r="F208" s="44">
        <v>43395</v>
      </c>
      <c r="G208" s="43" t="s">
        <v>37894</v>
      </c>
      <c r="H208" s="43" t="s">
        <v>37895</v>
      </c>
      <c r="I208" s="43" t="s">
        <v>167</v>
      </c>
      <c r="J208" s="43">
        <v>30039</v>
      </c>
      <c r="K208" s="43" t="s">
        <v>1300</v>
      </c>
      <c r="L208" s="43" t="s">
        <v>1301</v>
      </c>
      <c r="M208" s="43" t="s">
        <v>5307</v>
      </c>
      <c r="N208" s="43" t="s">
        <v>37896</v>
      </c>
      <c r="O208" s="43" t="s">
        <v>394</v>
      </c>
      <c r="P208" s="43" t="s">
        <v>32398</v>
      </c>
      <c r="Q208" s="45" t="s">
        <v>37897</v>
      </c>
      <c r="R208" s="43" t="s">
        <v>94</v>
      </c>
      <c r="S208" s="43" t="s">
        <v>22</v>
      </c>
      <c r="T208" s="46" t="s">
        <v>28567</v>
      </c>
      <c r="U208" s="46" t="s">
        <v>28518</v>
      </c>
      <c r="V208" s="46" t="s">
        <v>28521</v>
      </c>
      <c r="W208" s="46" t="s">
        <v>94</v>
      </c>
      <c r="X208" s="46">
        <v>4120</v>
      </c>
      <c r="Y208" s="43"/>
      <c r="Z208" s="43"/>
    </row>
    <row r="209" spans="1:26" s="2" customFormat="1" ht="13" customHeight="1" x14ac:dyDescent="0.15">
      <c r="A209" s="43" t="s">
        <v>37883</v>
      </c>
      <c r="B209" s="43">
        <v>37</v>
      </c>
      <c r="C209" s="43" t="s">
        <v>14</v>
      </c>
      <c r="D209" s="43" t="s">
        <v>42</v>
      </c>
      <c r="E209" s="43"/>
      <c r="F209" s="44">
        <v>43395</v>
      </c>
      <c r="G209" s="43" t="s">
        <v>38405</v>
      </c>
      <c r="H209" s="43" t="s">
        <v>13847</v>
      </c>
      <c r="I209" s="43" t="s">
        <v>39</v>
      </c>
      <c r="J209" s="43">
        <v>94565</v>
      </c>
      <c r="K209" s="43" t="s">
        <v>4403</v>
      </c>
      <c r="L209" s="43" t="s">
        <v>25109</v>
      </c>
      <c r="M209" s="43" t="s">
        <v>21</v>
      </c>
      <c r="N209" s="43" t="s">
        <v>37884</v>
      </c>
      <c r="O209" s="43" t="s">
        <v>394</v>
      </c>
      <c r="P209" s="43" t="s">
        <v>32398</v>
      </c>
      <c r="Q209" s="45" t="s">
        <v>37885</v>
      </c>
      <c r="R209" s="43" t="s">
        <v>94</v>
      </c>
      <c r="S209" s="43" t="s">
        <v>22</v>
      </c>
      <c r="T209" s="46" t="s">
        <v>28746</v>
      </c>
      <c r="U209" s="46" t="s">
        <v>28520</v>
      </c>
      <c r="V209" s="46" t="s">
        <v>28519</v>
      </c>
      <c r="W209" s="46" t="s">
        <v>542</v>
      </c>
      <c r="X209" s="46">
        <v>4162</v>
      </c>
      <c r="Y209" s="43"/>
      <c r="Z209" s="43"/>
    </row>
    <row r="210" spans="1:26" s="2" customFormat="1" ht="13" customHeight="1" x14ac:dyDescent="0.15">
      <c r="A210" s="43" t="s">
        <v>37886</v>
      </c>
      <c r="B210" s="43">
        <v>26</v>
      </c>
      <c r="C210" s="43" t="s">
        <v>14</v>
      </c>
      <c r="D210" s="43" t="s">
        <v>31</v>
      </c>
      <c r="E210" s="45" t="s">
        <v>37887</v>
      </c>
      <c r="F210" s="44">
        <v>43395</v>
      </c>
      <c r="G210" s="43" t="s">
        <v>37888</v>
      </c>
      <c r="H210" s="43" t="s">
        <v>37889</v>
      </c>
      <c r="I210" s="43" t="s">
        <v>234</v>
      </c>
      <c r="J210" s="43">
        <v>84065</v>
      </c>
      <c r="K210" s="43" t="s">
        <v>595</v>
      </c>
      <c r="L210" s="43" t="s">
        <v>35458</v>
      </c>
      <c r="M210" s="43" t="s">
        <v>21</v>
      </c>
      <c r="N210" s="43" t="s">
        <v>37890</v>
      </c>
      <c r="O210" s="43" t="s">
        <v>394</v>
      </c>
      <c r="P210" s="43" t="s">
        <v>32398</v>
      </c>
      <c r="Q210" s="45" t="s">
        <v>37891</v>
      </c>
      <c r="R210" s="43" t="s">
        <v>94</v>
      </c>
      <c r="S210" s="43" t="s">
        <v>22</v>
      </c>
      <c r="T210" s="46" t="s">
        <v>28739</v>
      </c>
      <c r="U210" s="46" t="s">
        <v>28520</v>
      </c>
      <c r="V210" s="46" t="s">
        <v>28521</v>
      </c>
      <c r="W210" s="46" t="s">
        <v>94</v>
      </c>
      <c r="X210" s="46">
        <v>4121</v>
      </c>
      <c r="Y210" s="43"/>
      <c r="Z210" s="43"/>
    </row>
    <row r="211" spans="1:26" s="2" customFormat="1" ht="13" customHeight="1" x14ac:dyDescent="0.15">
      <c r="A211" s="43" t="s">
        <v>37898</v>
      </c>
      <c r="B211" s="43">
        <v>61</v>
      </c>
      <c r="C211" s="43" t="s">
        <v>14</v>
      </c>
      <c r="D211" s="43" t="s">
        <v>31</v>
      </c>
      <c r="E211" s="45" t="s">
        <v>37899</v>
      </c>
      <c r="F211" s="44">
        <v>43395</v>
      </c>
      <c r="G211" s="43" t="s">
        <v>38406</v>
      </c>
      <c r="H211" s="43" t="s">
        <v>23604</v>
      </c>
      <c r="I211" s="43" t="s">
        <v>313</v>
      </c>
      <c r="J211" s="43">
        <v>37821</v>
      </c>
      <c r="K211" s="43" t="s">
        <v>30360</v>
      </c>
      <c r="L211" s="43" t="s">
        <v>37900</v>
      </c>
      <c r="M211" s="43" t="s">
        <v>21</v>
      </c>
      <c r="N211" s="43" t="s">
        <v>37901</v>
      </c>
      <c r="O211" s="43" t="s">
        <v>394</v>
      </c>
      <c r="P211" s="43" t="s">
        <v>32398</v>
      </c>
      <c r="Q211" s="45" t="s">
        <v>37902</v>
      </c>
      <c r="R211" s="43" t="s">
        <v>94</v>
      </c>
      <c r="S211" s="43" t="s">
        <v>29</v>
      </c>
      <c r="T211" s="46" t="s">
        <v>28524</v>
      </c>
      <c r="U211" s="46" t="s">
        <v>28520</v>
      </c>
      <c r="V211" s="46" t="s">
        <v>28521</v>
      </c>
      <c r="W211" s="46" t="s">
        <v>94</v>
      </c>
      <c r="X211" s="46">
        <v>4123</v>
      </c>
      <c r="Y211" s="43"/>
      <c r="Z211" s="43"/>
    </row>
    <row r="212" spans="1:26" s="2" customFormat="1" ht="13" customHeight="1" x14ac:dyDescent="0.15">
      <c r="A212" s="43" t="s">
        <v>37903</v>
      </c>
      <c r="B212" s="43">
        <v>27</v>
      </c>
      <c r="C212" s="43" t="s">
        <v>14</v>
      </c>
      <c r="D212" s="43" t="s">
        <v>79</v>
      </c>
      <c r="E212" s="45" t="s">
        <v>37904</v>
      </c>
      <c r="F212" s="44">
        <v>43394</v>
      </c>
      <c r="G212" s="43" t="s">
        <v>37905</v>
      </c>
      <c r="H212" s="43" t="s">
        <v>112</v>
      </c>
      <c r="I212" s="43" t="s">
        <v>360</v>
      </c>
      <c r="J212" s="43">
        <v>27889</v>
      </c>
      <c r="K212" s="43" t="s">
        <v>12904</v>
      </c>
      <c r="L212" s="43" t="s">
        <v>37906</v>
      </c>
      <c r="M212" s="43" t="s">
        <v>21</v>
      </c>
      <c r="N212" s="43" t="s">
        <v>37907</v>
      </c>
      <c r="O212" s="43" t="s">
        <v>394</v>
      </c>
      <c r="P212" s="43" t="s">
        <v>32398</v>
      </c>
      <c r="Q212" s="45" t="s">
        <v>37908</v>
      </c>
      <c r="R212" s="43" t="s">
        <v>94</v>
      </c>
      <c r="S212" s="43" t="s">
        <v>22</v>
      </c>
      <c r="T212" s="46" t="s">
        <v>28746</v>
      </c>
      <c r="U212" s="46" t="s">
        <v>28518</v>
      </c>
      <c r="V212" s="46" t="s">
        <v>28521</v>
      </c>
      <c r="W212" s="46" t="s">
        <v>542</v>
      </c>
      <c r="X212" s="46">
        <v>4118</v>
      </c>
      <c r="Y212" s="43"/>
      <c r="Z212" s="43"/>
    </row>
    <row r="213" spans="1:26" s="2" customFormat="1" ht="13" customHeight="1" x14ac:dyDescent="0.15">
      <c r="A213" s="43" t="s">
        <v>3186</v>
      </c>
      <c r="B213" s="43"/>
      <c r="C213" s="43" t="s">
        <v>14</v>
      </c>
      <c r="D213" s="43" t="s">
        <v>24</v>
      </c>
      <c r="E213" s="45"/>
      <c r="F213" s="71">
        <v>43394</v>
      </c>
      <c r="G213" s="43"/>
      <c r="H213" s="46" t="s">
        <v>35087</v>
      </c>
      <c r="I213" s="46" t="s">
        <v>56</v>
      </c>
      <c r="J213" s="43"/>
      <c r="K213" s="43"/>
      <c r="L213" s="43"/>
      <c r="M213" s="43" t="s">
        <v>21</v>
      </c>
      <c r="N213" s="43"/>
      <c r="O213" s="43" t="s">
        <v>394</v>
      </c>
      <c r="P213" s="43" t="s">
        <v>32398</v>
      </c>
      <c r="Q213" s="45"/>
      <c r="R213" s="43"/>
      <c r="S213" s="43" t="s">
        <v>29</v>
      </c>
      <c r="T213" s="46" t="s">
        <v>28523</v>
      </c>
      <c r="U213" s="46" t="s">
        <v>28523</v>
      </c>
      <c r="V213" s="46" t="s">
        <v>28519</v>
      </c>
      <c r="W213" s="46" t="s">
        <v>94</v>
      </c>
      <c r="X213" s="46">
        <v>4119</v>
      </c>
      <c r="Y213" s="43"/>
      <c r="Z213" s="43"/>
    </row>
    <row r="214" spans="1:26" s="2" customFormat="1" ht="13" customHeight="1" x14ac:dyDescent="0.15">
      <c r="A214" s="43" t="s">
        <v>37909</v>
      </c>
      <c r="B214" s="43">
        <v>34</v>
      </c>
      <c r="C214" s="43" t="s">
        <v>108</v>
      </c>
      <c r="D214" s="43" t="s">
        <v>31</v>
      </c>
      <c r="E214" s="43"/>
      <c r="F214" s="44">
        <v>43393</v>
      </c>
      <c r="G214" s="43" t="s">
        <v>37910</v>
      </c>
      <c r="H214" s="43" t="s">
        <v>37911</v>
      </c>
      <c r="I214" s="43" t="s">
        <v>26</v>
      </c>
      <c r="J214" s="43">
        <v>29101</v>
      </c>
      <c r="K214" s="43" t="s">
        <v>11616</v>
      </c>
      <c r="L214" s="43" t="s">
        <v>10499</v>
      </c>
      <c r="M214" s="43" t="s">
        <v>21</v>
      </c>
      <c r="N214" s="43" t="s">
        <v>37912</v>
      </c>
      <c r="O214" s="43" t="s">
        <v>394</v>
      </c>
      <c r="P214" s="43" t="s">
        <v>32398</v>
      </c>
      <c r="Q214" s="45" t="s">
        <v>37913</v>
      </c>
      <c r="R214" s="43" t="s">
        <v>94</v>
      </c>
      <c r="S214" s="43" t="s">
        <v>22</v>
      </c>
      <c r="T214" s="46" t="s">
        <v>28746</v>
      </c>
      <c r="U214" s="46" t="s">
        <v>28520</v>
      </c>
      <c r="V214" s="46" t="s">
        <v>28521</v>
      </c>
      <c r="W214" s="46" t="s">
        <v>94</v>
      </c>
      <c r="X214" s="46">
        <v>4132</v>
      </c>
      <c r="Y214" s="43"/>
      <c r="Z214" s="43"/>
    </row>
    <row r="215" spans="1:26" s="2" customFormat="1" ht="13" customHeight="1" x14ac:dyDescent="0.15">
      <c r="A215" s="43" t="s">
        <v>37914</v>
      </c>
      <c r="B215" s="43">
        <v>35</v>
      </c>
      <c r="C215" s="43" t="s">
        <v>14</v>
      </c>
      <c r="D215" s="43" t="s">
        <v>31</v>
      </c>
      <c r="E215" s="45" t="s">
        <v>37915</v>
      </c>
      <c r="F215" s="44">
        <v>43393</v>
      </c>
      <c r="G215" s="43" t="s">
        <v>37916</v>
      </c>
      <c r="H215" s="43" t="s">
        <v>274</v>
      </c>
      <c r="I215" s="43" t="s">
        <v>67</v>
      </c>
      <c r="J215" s="43">
        <v>75460</v>
      </c>
      <c r="K215" s="43" t="s">
        <v>6881</v>
      </c>
      <c r="L215" s="43" t="s">
        <v>20241</v>
      </c>
      <c r="M215" s="43" t="s">
        <v>21</v>
      </c>
      <c r="N215" s="43" t="s">
        <v>37917</v>
      </c>
      <c r="O215" s="43" t="s">
        <v>394</v>
      </c>
      <c r="P215" s="43" t="s">
        <v>32398</v>
      </c>
      <c r="Q215" s="45" t="s">
        <v>37918</v>
      </c>
      <c r="R215" s="43" t="s">
        <v>94</v>
      </c>
      <c r="S215" s="43" t="s">
        <v>22</v>
      </c>
      <c r="T215" s="46" t="s">
        <v>28746</v>
      </c>
      <c r="U215" s="46" t="s">
        <v>28520</v>
      </c>
      <c r="V215" s="46" t="s">
        <v>28521</v>
      </c>
      <c r="W215" s="46" t="s">
        <v>94</v>
      </c>
      <c r="X215" s="46">
        <v>4122</v>
      </c>
      <c r="Y215" s="43"/>
      <c r="Z215" s="43"/>
    </row>
    <row r="216" spans="1:26" s="2" customFormat="1" ht="13" customHeight="1" x14ac:dyDescent="0.15">
      <c r="A216" s="43" t="s">
        <v>37919</v>
      </c>
      <c r="B216" s="43">
        <v>50</v>
      </c>
      <c r="C216" s="43" t="s">
        <v>14</v>
      </c>
      <c r="D216" s="43" t="s">
        <v>31</v>
      </c>
      <c r="E216" s="45" t="s">
        <v>37920</v>
      </c>
      <c r="F216" s="44">
        <v>43393</v>
      </c>
      <c r="G216" s="43" t="s">
        <v>38407</v>
      </c>
      <c r="H216" s="43" t="s">
        <v>11502</v>
      </c>
      <c r="I216" s="43" t="s">
        <v>297</v>
      </c>
      <c r="J216" s="43">
        <v>98387</v>
      </c>
      <c r="K216" s="43" t="s">
        <v>867</v>
      </c>
      <c r="L216" s="43" t="s">
        <v>21242</v>
      </c>
      <c r="M216" s="43" t="s">
        <v>21</v>
      </c>
      <c r="N216" s="43" t="s">
        <v>37921</v>
      </c>
      <c r="O216" s="43" t="s">
        <v>394</v>
      </c>
      <c r="P216" s="43" t="s">
        <v>32398</v>
      </c>
      <c r="Q216" s="45" t="s">
        <v>37922</v>
      </c>
      <c r="R216" s="43" t="s">
        <v>94</v>
      </c>
      <c r="S216" s="43" t="s">
        <v>22</v>
      </c>
      <c r="T216" s="46" t="s">
        <v>28746</v>
      </c>
      <c r="U216" s="46" t="s">
        <v>28518</v>
      </c>
      <c r="V216" s="46" t="s">
        <v>28521</v>
      </c>
      <c r="W216" s="46" t="s">
        <v>94</v>
      </c>
      <c r="X216" s="46">
        <v>4126</v>
      </c>
      <c r="Y216" s="43"/>
      <c r="Z216" s="43"/>
    </row>
    <row r="217" spans="1:26" s="2" customFormat="1" ht="13" customHeight="1" x14ac:dyDescent="0.15">
      <c r="A217" s="43" t="s">
        <v>37923</v>
      </c>
      <c r="B217" s="43">
        <v>25</v>
      </c>
      <c r="C217" s="43" t="s">
        <v>14</v>
      </c>
      <c r="D217" s="43" t="s">
        <v>31</v>
      </c>
      <c r="E217" s="43"/>
      <c r="F217" s="44">
        <v>43392</v>
      </c>
      <c r="G217" s="43" t="s">
        <v>37924</v>
      </c>
      <c r="H217" s="43" t="s">
        <v>1495</v>
      </c>
      <c r="I217" s="43" t="s">
        <v>40</v>
      </c>
      <c r="J217" s="43">
        <v>2302</v>
      </c>
      <c r="K217" s="43" t="s">
        <v>1054</v>
      </c>
      <c r="L217" s="43" t="s">
        <v>1496</v>
      </c>
      <c r="M217" s="43" t="s">
        <v>21</v>
      </c>
      <c r="N217" s="43" t="s">
        <v>37925</v>
      </c>
      <c r="O217" s="43" t="s">
        <v>394</v>
      </c>
      <c r="P217" s="43" t="s">
        <v>32398</v>
      </c>
      <c r="Q217" s="45" t="s">
        <v>37926</v>
      </c>
      <c r="R217" s="43" t="s">
        <v>542</v>
      </c>
      <c r="S217" s="43" t="s">
        <v>22</v>
      </c>
      <c r="T217" s="46" t="s">
        <v>28739</v>
      </c>
      <c r="U217" s="46" t="s">
        <v>28518</v>
      </c>
      <c r="V217" s="46" t="s">
        <v>28521</v>
      </c>
      <c r="W217" s="46" t="s">
        <v>94</v>
      </c>
      <c r="X217" s="46">
        <v>4124</v>
      </c>
      <c r="Y217" s="43"/>
      <c r="Z217" s="43"/>
    </row>
    <row r="218" spans="1:26" s="2" customFormat="1" ht="13" customHeight="1" x14ac:dyDescent="0.15">
      <c r="A218" s="43" t="s">
        <v>37927</v>
      </c>
      <c r="B218" s="43">
        <v>21</v>
      </c>
      <c r="C218" s="43" t="s">
        <v>14</v>
      </c>
      <c r="D218" s="43" t="s">
        <v>79</v>
      </c>
      <c r="E218" s="45" t="s">
        <v>37928</v>
      </c>
      <c r="F218" s="44">
        <v>43392</v>
      </c>
      <c r="G218" s="43" t="s">
        <v>37929</v>
      </c>
      <c r="H218" s="43" t="s">
        <v>4150</v>
      </c>
      <c r="I218" s="43" t="s">
        <v>56</v>
      </c>
      <c r="J218" s="43">
        <v>33169</v>
      </c>
      <c r="K218" s="43" t="s">
        <v>155</v>
      </c>
      <c r="L218" s="43" t="s">
        <v>4152</v>
      </c>
      <c r="M218" s="43" t="s">
        <v>21</v>
      </c>
      <c r="N218" s="43" t="s">
        <v>37930</v>
      </c>
      <c r="O218" s="43" t="s">
        <v>394</v>
      </c>
      <c r="P218" s="43" t="s">
        <v>32398</v>
      </c>
      <c r="Q218" s="45" t="s">
        <v>37931</v>
      </c>
      <c r="R218" s="43" t="s">
        <v>94</v>
      </c>
      <c r="S218" s="43" t="s">
        <v>373</v>
      </c>
      <c r="T218" s="46" t="s">
        <v>28836</v>
      </c>
      <c r="U218" s="46" t="s">
        <v>28520</v>
      </c>
      <c r="V218" s="46" t="s">
        <v>28519</v>
      </c>
      <c r="W218" s="46" t="s">
        <v>94</v>
      </c>
      <c r="X218" s="46">
        <v>4116</v>
      </c>
      <c r="Y218" s="43"/>
      <c r="Z218" s="43"/>
    </row>
    <row r="219" spans="1:26" s="2" customFormat="1" ht="13" customHeight="1" x14ac:dyDescent="0.15">
      <c r="A219" s="43" t="s">
        <v>37932</v>
      </c>
      <c r="B219" s="43">
        <v>26</v>
      </c>
      <c r="C219" s="43" t="s">
        <v>14</v>
      </c>
      <c r="D219" s="43" t="s">
        <v>133</v>
      </c>
      <c r="E219" s="45" t="s">
        <v>37933</v>
      </c>
      <c r="F219" s="44">
        <v>43392</v>
      </c>
      <c r="G219" s="43" t="s">
        <v>37934</v>
      </c>
      <c r="H219" s="43" t="s">
        <v>431</v>
      </c>
      <c r="I219" s="43" t="s">
        <v>432</v>
      </c>
      <c r="J219" s="43">
        <v>54311</v>
      </c>
      <c r="K219" s="43" t="s">
        <v>3965</v>
      </c>
      <c r="L219" s="43" t="s">
        <v>3966</v>
      </c>
      <c r="M219" s="43" t="s">
        <v>21</v>
      </c>
      <c r="N219" s="43" t="s">
        <v>37935</v>
      </c>
      <c r="O219" s="43" t="s">
        <v>394</v>
      </c>
      <c r="P219" s="43" t="s">
        <v>32398</v>
      </c>
      <c r="Q219" s="45" t="s">
        <v>37936</v>
      </c>
      <c r="R219" s="43" t="s">
        <v>94</v>
      </c>
      <c r="S219" s="43" t="s">
        <v>29</v>
      </c>
      <c r="T219" s="43"/>
      <c r="U219" s="43"/>
      <c r="V219" s="43"/>
      <c r="W219" s="43"/>
      <c r="X219" s="43"/>
      <c r="Y219" s="43"/>
      <c r="Z219" s="43"/>
    </row>
    <row r="220" spans="1:26" s="2" customFormat="1" ht="13" customHeight="1" x14ac:dyDescent="0.15">
      <c r="A220" s="43" t="s">
        <v>37937</v>
      </c>
      <c r="B220" s="43">
        <v>63</v>
      </c>
      <c r="C220" s="43" t="s">
        <v>14</v>
      </c>
      <c r="D220" s="43" t="s">
        <v>79</v>
      </c>
      <c r="E220" s="43"/>
      <c r="F220" s="44">
        <v>43391</v>
      </c>
      <c r="G220" s="43" t="s">
        <v>38408</v>
      </c>
      <c r="H220" s="43" t="s">
        <v>1087</v>
      </c>
      <c r="I220" s="43" t="s">
        <v>167</v>
      </c>
      <c r="J220" s="43">
        <v>30655</v>
      </c>
      <c r="K220" s="43" t="s">
        <v>26054</v>
      </c>
      <c r="L220" s="43" t="s">
        <v>37938</v>
      </c>
      <c r="M220" s="43" t="s">
        <v>21</v>
      </c>
      <c r="N220" s="43" t="s">
        <v>37939</v>
      </c>
      <c r="O220" s="43" t="s">
        <v>394</v>
      </c>
      <c r="P220" s="43" t="s">
        <v>32398</v>
      </c>
      <c r="Q220" s="45" t="s">
        <v>37940</v>
      </c>
      <c r="R220" s="43" t="s">
        <v>542</v>
      </c>
      <c r="S220" s="43" t="s">
        <v>12</v>
      </c>
      <c r="T220" s="46" t="s">
        <v>31675</v>
      </c>
      <c r="U220" s="46" t="s">
        <v>28520</v>
      </c>
      <c r="V220" s="46" t="s">
        <v>28521</v>
      </c>
      <c r="W220" s="46" t="s">
        <v>94</v>
      </c>
      <c r="X220" s="46">
        <v>4161</v>
      </c>
      <c r="Y220" s="43"/>
      <c r="Z220" s="43"/>
    </row>
    <row r="221" spans="1:26" s="2" customFormat="1" ht="13" customHeight="1" x14ac:dyDescent="0.15">
      <c r="A221" s="43" t="s">
        <v>37946</v>
      </c>
      <c r="B221" s="43">
        <v>19</v>
      </c>
      <c r="C221" s="43" t="s">
        <v>14</v>
      </c>
      <c r="D221" s="43" t="s">
        <v>79</v>
      </c>
      <c r="E221" s="45" t="s">
        <v>37947</v>
      </c>
      <c r="F221" s="44">
        <v>43391</v>
      </c>
      <c r="G221" s="43" t="s">
        <v>37948</v>
      </c>
      <c r="H221" s="43" t="s">
        <v>3084</v>
      </c>
      <c r="I221" s="43" t="s">
        <v>75</v>
      </c>
      <c r="J221" s="43">
        <v>8360</v>
      </c>
      <c r="K221" s="43" t="s">
        <v>3086</v>
      </c>
      <c r="L221" s="43" t="s">
        <v>37949</v>
      </c>
      <c r="M221" s="43" t="s">
        <v>21</v>
      </c>
      <c r="N221" s="43" t="s">
        <v>37950</v>
      </c>
      <c r="O221" s="43" t="s">
        <v>394</v>
      </c>
      <c r="P221" s="43" t="s">
        <v>32398</v>
      </c>
      <c r="Q221" s="45" t="s">
        <v>37951</v>
      </c>
      <c r="R221" s="43" t="s">
        <v>94</v>
      </c>
      <c r="S221" s="43" t="s">
        <v>29</v>
      </c>
      <c r="T221" s="46" t="s">
        <v>28523</v>
      </c>
      <c r="U221" s="46" t="s">
        <v>28518</v>
      </c>
      <c r="V221" s="46" t="s">
        <v>28521</v>
      </c>
      <c r="W221" s="46" t="s">
        <v>94</v>
      </c>
      <c r="X221" s="46">
        <v>4117</v>
      </c>
      <c r="Y221" s="43"/>
      <c r="Z221" s="43"/>
    </row>
    <row r="222" spans="1:26" s="2" customFormat="1" ht="13" customHeight="1" x14ac:dyDescent="0.15">
      <c r="A222" s="43" t="s">
        <v>37952</v>
      </c>
      <c r="B222" s="43">
        <v>23</v>
      </c>
      <c r="C222" s="43" t="s">
        <v>14</v>
      </c>
      <c r="D222" s="43" t="s">
        <v>31</v>
      </c>
      <c r="E222" s="45" t="s">
        <v>37953</v>
      </c>
      <c r="F222" s="44">
        <v>43391</v>
      </c>
      <c r="G222" s="43" t="s">
        <v>37954</v>
      </c>
      <c r="H222" s="43" t="s">
        <v>233</v>
      </c>
      <c r="I222" s="43" t="s">
        <v>234</v>
      </c>
      <c r="J222" s="43">
        <v>84111</v>
      </c>
      <c r="K222" s="43" t="s">
        <v>595</v>
      </c>
      <c r="L222" s="43" t="s">
        <v>37955</v>
      </c>
      <c r="M222" s="43" t="s">
        <v>21</v>
      </c>
      <c r="N222" s="43" t="s">
        <v>37956</v>
      </c>
      <c r="O222" s="43" t="s">
        <v>394</v>
      </c>
      <c r="P222" s="43" t="s">
        <v>32398</v>
      </c>
      <c r="Q222" s="45" t="s">
        <v>37957</v>
      </c>
      <c r="R222" s="43" t="s">
        <v>94</v>
      </c>
      <c r="S222" s="43" t="s">
        <v>29</v>
      </c>
      <c r="T222" s="46" t="s">
        <v>28523</v>
      </c>
      <c r="U222" s="46" t="s">
        <v>28518</v>
      </c>
      <c r="V222" s="46" t="s">
        <v>28519</v>
      </c>
      <c r="W222" s="46" t="s">
        <v>94</v>
      </c>
      <c r="X222" s="46">
        <v>4114</v>
      </c>
      <c r="Y222" s="43"/>
      <c r="Z222" s="43"/>
    </row>
    <row r="223" spans="1:26" s="2" customFormat="1" ht="13" customHeight="1" x14ac:dyDescent="0.15">
      <c r="A223" s="43" t="s">
        <v>37941</v>
      </c>
      <c r="B223" s="43">
        <v>18</v>
      </c>
      <c r="C223" s="43" t="s">
        <v>14</v>
      </c>
      <c r="D223" s="43" t="s">
        <v>31</v>
      </c>
      <c r="E223" s="43"/>
      <c r="F223" s="44">
        <v>43391</v>
      </c>
      <c r="G223" s="43" t="s">
        <v>37942</v>
      </c>
      <c r="H223" s="43" t="s">
        <v>37943</v>
      </c>
      <c r="I223" s="43" t="s">
        <v>203</v>
      </c>
      <c r="J223" s="43">
        <v>80033</v>
      </c>
      <c r="K223" s="43" t="s">
        <v>1747</v>
      </c>
      <c r="L223" s="43" t="s">
        <v>11474</v>
      </c>
      <c r="M223" s="43" t="s">
        <v>21</v>
      </c>
      <c r="N223" s="43" t="s">
        <v>37944</v>
      </c>
      <c r="O223" s="43" t="s">
        <v>394</v>
      </c>
      <c r="P223" s="43" t="s">
        <v>32398</v>
      </c>
      <c r="Q223" s="45" t="s">
        <v>37945</v>
      </c>
      <c r="R223" s="43" t="s">
        <v>94</v>
      </c>
      <c r="S223" s="43" t="s">
        <v>29</v>
      </c>
      <c r="T223" s="46" t="s">
        <v>28523</v>
      </c>
      <c r="U223" s="46" t="s">
        <v>28520</v>
      </c>
      <c r="V223" s="46" t="s">
        <v>20623</v>
      </c>
      <c r="W223" s="46" t="s">
        <v>94</v>
      </c>
      <c r="X223" s="46">
        <v>4113</v>
      </c>
      <c r="Y223" s="43"/>
      <c r="Z223" s="43"/>
    </row>
    <row r="224" spans="1:26" s="2" customFormat="1" ht="13" customHeight="1" x14ac:dyDescent="0.15">
      <c r="A224" s="43" t="s">
        <v>37958</v>
      </c>
      <c r="B224" s="43">
        <v>38</v>
      </c>
      <c r="C224" s="43" t="s">
        <v>14</v>
      </c>
      <c r="D224" s="43" t="s">
        <v>31</v>
      </c>
      <c r="E224" s="43"/>
      <c r="F224" s="44">
        <v>43391</v>
      </c>
      <c r="G224" s="43" t="s">
        <v>37959</v>
      </c>
      <c r="H224" s="43" t="s">
        <v>15542</v>
      </c>
      <c r="I224" s="43" t="s">
        <v>432</v>
      </c>
      <c r="J224" s="43">
        <v>53121</v>
      </c>
      <c r="K224" s="43" t="s">
        <v>15544</v>
      </c>
      <c r="L224" s="43" t="s">
        <v>15545</v>
      </c>
      <c r="M224" s="43" t="s">
        <v>21</v>
      </c>
      <c r="N224" s="43" t="s">
        <v>37960</v>
      </c>
      <c r="O224" s="43" t="s">
        <v>394</v>
      </c>
      <c r="P224" s="43" t="s">
        <v>32398</v>
      </c>
      <c r="Q224" s="45" t="s">
        <v>37961</v>
      </c>
      <c r="R224" s="43" t="s">
        <v>94</v>
      </c>
      <c r="S224" s="43" t="s">
        <v>373</v>
      </c>
      <c r="T224" s="46" t="s">
        <v>28836</v>
      </c>
      <c r="U224" s="46" t="s">
        <v>28520</v>
      </c>
      <c r="V224" s="46" t="s">
        <v>28519</v>
      </c>
      <c r="W224" s="46" t="s">
        <v>94</v>
      </c>
      <c r="X224" s="46">
        <v>4115</v>
      </c>
      <c r="Y224" s="43"/>
      <c r="Z224" s="43"/>
    </row>
    <row r="225" spans="1:26" s="2" customFormat="1" ht="13" customHeight="1" x14ac:dyDescent="0.15">
      <c r="A225" s="43" t="s">
        <v>37962</v>
      </c>
      <c r="B225" s="43">
        <v>27</v>
      </c>
      <c r="C225" s="43" t="s">
        <v>14</v>
      </c>
      <c r="D225" s="43" t="s">
        <v>24</v>
      </c>
      <c r="E225" s="43"/>
      <c r="F225" s="44">
        <v>43391</v>
      </c>
      <c r="G225" s="43" t="s">
        <v>37963</v>
      </c>
      <c r="H225" s="43" t="s">
        <v>24043</v>
      </c>
      <c r="I225" s="43" t="s">
        <v>167</v>
      </c>
      <c r="J225" s="43">
        <v>30121</v>
      </c>
      <c r="K225" s="43" t="s">
        <v>1096</v>
      </c>
      <c r="L225" s="43" t="s">
        <v>19292</v>
      </c>
      <c r="M225" s="43" t="s">
        <v>21</v>
      </c>
      <c r="N225" s="43" t="s">
        <v>37964</v>
      </c>
      <c r="O225" s="43" t="s">
        <v>394</v>
      </c>
      <c r="P225" s="43" t="s">
        <v>32398</v>
      </c>
      <c r="Q225" s="45" t="s">
        <v>37965</v>
      </c>
      <c r="R225" s="43" t="s">
        <v>94</v>
      </c>
      <c r="S225" s="43" t="s">
        <v>29</v>
      </c>
      <c r="T225" s="46"/>
      <c r="U225" s="46"/>
      <c r="V225" s="46"/>
      <c r="W225" s="46"/>
      <c r="X225" s="46"/>
      <c r="Y225" s="43"/>
      <c r="Z225" s="43"/>
    </row>
    <row r="226" spans="1:26" s="2" customFormat="1" ht="13" customHeight="1" x14ac:dyDescent="0.15">
      <c r="A226" s="43" t="s">
        <v>37966</v>
      </c>
      <c r="B226" s="43">
        <v>19</v>
      </c>
      <c r="C226" s="43" t="s">
        <v>14</v>
      </c>
      <c r="D226" s="43" t="s">
        <v>79</v>
      </c>
      <c r="E226" s="45" t="s">
        <v>37967</v>
      </c>
      <c r="F226" s="44">
        <v>43390</v>
      </c>
      <c r="G226" s="43" t="s">
        <v>37968</v>
      </c>
      <c r="H226" s="43" t="s">
        <v>1168</v>
      </c>
      <c r="I226" s="43" t="s">
        <v>313</v>
      </c>
      <c r="J226" s="43">
        <v>38115</v>
      </c>
      <c r="K226" s="43" t="s">
        <v>1169</v>
      </c>
      <c r="L226" s="43" t="s">
        <v>24119</v>
      </c>
      <c r="M226" s="43" t="s">
        <v>21</v>
      </c>
      <c r="N226" s="43" t="s">
        <v>37969</v>
      </c>
      <c r="O226" s="43" t="s">
        <v>394</v>
      </c>
      <c r="P226" s="43" t="s">
        <v>32398</v>
      </c>
      <c r="Q226" s="45" t="s">
        <v>37970</v>
      </c>
      <c r="R226" s="43" t="s">
        <v>94</v>
      </c>
      <c r="S226" s="43" t="s">
        <v>22</v>
      </c>
      <c r="T226" s="46" t="s">
        <v>28746</v>
      </c>
      <c r="U226" s="46" t="s">
        <v>28520</v>
      </c>
      <c r="V226" s="46" t="s">
        <v>28522</v>
      </c>
      <c r="W226" s="46" t="s">
        <v>94</v>
      </c>
      <c r="X226" s="46">
        <v>4105</v>
      </c>
      <c r="Y226" s="43"/>
      <c r="Z226" s="43"/>
    </row>
    <row r="227" spans="1:26" s="2" customFormat="1" ht="13" customHeight="1" x14ac:dyDescent="0.15">
      <c r="A227" s="43" t="s">
        <v>3186</v>
      </c>
      <c r="B227" s="43"/>
      <c r="C227" s="43" t="s">
        <v>14</v>
      </c>
      <c r="D227" s="43" t="s">
        <v>24</v>
      </c>
      <c r="E227" s="43"/>
      <c r="F227" s="71">
        <v>43390</v>
      </c>
      <c r="G227" s="43"/>
      <c r="H227" s="46" t="s">
        <v>37976</v>
      </c>
      <c r="I227" s="46" t="s">
        <v>67</v>
      </c>
      <c r="J227" s="43"/>
      <c r="K227" s="43"/>
      <c r="L227" s="43"/>
      <c r="M227" s="43" t="s">
        <v>21</v>
      </c>
      <c r="N227" s="43"/>
      <c r="O227" s="43" t="s">
        <v>394</v>
      </c>
      <c r="P227" s="43" t="s">
        <v>32398</v>
      </c>
      <c r="Q227" s="45"/>
      <c r="R227" s="43"/>
      <c r="S227" s="43" t="s">
        <v>22</v>
      </c>
      <c r="T227" s="46" t="s">
        <v>28739</v>
      </c>
      <c r="U227" s="46" t="s">
        <v>28518</v>
      </c>
      <c r="V227" s="46" t="s">
        <v>28521</v>
      </c>
      <c r="W227" s="46" t="s">
        <v>94</v>
      </c>
      <c r="X227" s="46">
        <v>4112</v>
      </c>
      <c r="Y227" s="43"/>
      <c r="Z227" s="43"/>
    </row>
    <row r="228" spans="1:26" s="2" customFormat="1" ht="13" customHeight="1" x14ac:dyDescent="0.15">
      <c r="A228" s="43" t="s">
        <v>37977</v>
      </c>
      <c r="B228" s="43">
        <v>61</v>
      </c>
      <c r="C228" s="43" t="s">
        <v>14</v>
      </c>
      <c r="D228" s="43" t="s">
        <v>31</v>
      </c>
      <c r="E228" s="45" t="s">
        <v>37978</v>
      </c>
      <c r="F228" s="44">
        <v>43390</v>
      </c>
      <c r="G228" s="43" t="s">
        <v>37979</v>
      </c>
      <c r="H228" s="43" t="s">
        <v>37980</v>
      </c>
      <c r="I228" s="43" t="s">
        <v>234</v>
      </c>
      <c r="J228" s="43">
        <v>84118</v>
      </c>
      <c r="K228" s="43" t="s">
        <v>595</v>
      </c>
      <c r="L228" s="43" t="s">
        <v>35458</v>
      </c>
      <c r="M228" s="43" t="s">
        <v>5307</v>
      </c>
      <c r="N228" s="43" t="s">
        <v>37981</v>
      </c>
      <c r="O228" s="43" t="s">
        <v>394</v>
      </c>
      <c r="P228" s="43" t="s">
        <v>32398</v>
      </c>
      <c r="Q228" s="45" t="s">
        <v>37982</v>
      </c>
      <c r="R228" s="43" t="s">
        <v>94</v>
      </c>
      <c r="S228" s="43" t="s">
        <v>22</v>
      </c>
      <c r="T228" s="46" t="s">
        <v>28739</v>
      </c>
      <c r="U228" s="46" t="s">
        <v>28518</v>
      </c>
      <c r="V228" s="46"/>
      <c r="W228" s="46" t="s">
        <v>94</v>
      </c>
      <c r="X228" s="46">
        <v>4129</v>
      </c>
      <c r="Y228" s="43"/>
      <c r="Z228" s="43"/>
    </row>
    <row r="229" spans="1:26" s="2" customFormat="1" ht="13" customHeight="1" x14ac:dyDescent="0.15">
      <c r="A229" s="43" t="s">
        <v>37971</v>
      </c>
      <c r="B229" s="43">
        <v>29</v>
      </c>
      <c r="C229" s="43" t="s">
        <v>14</v>
      </c>
      <c r="D229" s="43" t="s">
        <v>31</v>
      </c>
      <c r="E229" s="43"/>
      <c r="F229" s="44">
        <v>43390</v>
      </c>
      <c r="G229" s="43" t="s">
        <v>37972</v>
      </c>
      <c r="H229" s="43" t="s">
        <v>580</v>
      </c>
      <c r="I229" s="43" t="s">
        <v>297</v>
      </c>
      <c r="J229" s="43">
        <v>98632</v>
      </c>
      <c r="K229" s="43" t="s">
        <v>1873</v>
      </c>
      <c r="L229" s="43" t="s">
        <v>37973</v>
      </c>
      <c r="M229" s="43" t="s">
        <v>21</v>
      </c>
      <c r="N229" s="43" t="s">
        <v>37974</v>
      </c>
      <c r="O229" s="43" t="s">
        <v>394</v>
      </c>
      <c r="P229" s="43" t="s">
        <v>32398</v>
      </c>
      <c r="Q229" s="45" t="s">
        <v>37975</v>
      </c>
      <c r="R229" s="43" t="s">
        <v>94</v>
      </c>
      <c r="S229" s="43" t="s">
        <v>22</v>
      </c>
      <c r="T229" s="46" t="s">
        <v>28746</v>
      </c>
      <c r="U229" s="46" t="s">
        <v>28520</v>
      </c>
      <c r="V229" s="46" t="s">
        <v>28522</v>
      </c>
      <c r="W229" s="46" t="s">
        <v>94</v>
      </c>
      <c r="X229" s="46">
        <v>4104</v>
      </c>
      <c r="Y229" s="43"/>
      <c r="Z229" s="43"/>
    </row>
    <row r="230" spans="1:26" s="2" customFormat="1" ht="13" customHeight="1" x14ac:dyDescent="0.15">
      <c r="A230" s="43" t="s">
        <v>37983</v>
      </c>
      <c r="B230" s="43">
        <v>18</v>
      </c>
      <c r="C230" s="43" t="s">
        <v>14</v>
      </c>
      <c r="D230" s="43" t="s">
        <v>79</v>
      </c>
      <c r="E230" s="43"/>
      <c r="F230" s="44">
        <v>43390</v>
      </c>
      <c r="G230" s="43" t="s">
        <v>37984</v>
      </c>
      <c r="H230" s="43" t="s">
        <v>562</v>
      </c>
      <c r="I230" s="43" t="s">
        <v>67</v>
      </c>
      <c r="J230" s="43">
        <v>78207</v>
      </c>
      <c r="K230" s="43" t="s">
        <v>563</v>
      </c>
      <c r="L230" s="43" t="s">
        <v>564</v>
      </c>
      <c r="M230" s="43" t="s">
        <v>21</v>
      </c>
      <c r="N230" s="43" t="s">
        <v>37985</v>
      </c>
      <c r="O230" s="43" t="s">
        <v>394</v>
      </c>
      <c r="P230" s="43" t="s">
        <v>32398</v>
      </c>
      <c r="Q230" s="45" t="s">
        <v>37986</v>
      </c>
      <c r="R230" s="43" t="s">
        <v>94</v>
      </c>
      <c r="S230" s="43" t="s">
        <v>12</v>
      </c>
      <c r="T230" s="46" t="s">
        <v>31978</v>
      </c>
      <c r="U230" s="46" t="s">
        <v>28518</v>
      </c>
      <c r="V230" s="46" t="s">
        <v>28521</v>
      </c>
      <c r="W230" s="46" t="s">
        <v>94</v>
      </c>
      <c r="X230" s="46">
        <v>4106</v>
      </c>
      <c r="Y230" s="43"/>
      <c r="Z230" s="43"/>
    </row>
    <row r="231" spans="1:26" s="2" customFormat="1" ht="13" customHeight="1" x14ac:dyDescent="0.15">
      <c r="A231" s="43" t="s">
        <v>37987</v>
      </c>
      <c r="B231" s="43">
        <v>45</v>
      </c>
      <c r="C231" s="43" t="s">
        <v>14</v>
      </c>
      <c r="D231" s="43" t="s">
        <v>24</v>
      </c>
      <c r="E231" s="43"/>
      <c r="F231" s="44">
        <v>43389</v>
      </c>
      <c r="G231" s="43" t="s">
        <v>37988</v>
      </c>
      <c r="H231" s="43" t="s">
        <v>866</v>
      </c>
      <c r="I231" s="43" t="s">
        <v>297</v>
      </c>
      <c r="J231" s="43">
        <v>98404</v>
      </c>
      <c r="K231" s="43" t="s">
        <v>867</v>
      </c>
      <c r="L231" s="43" t="s">
        <v>37989</v>
      </c>
      <c r="M231" s="43" t="s">
        <v>21</v>
      </c>
      <c r="N231" s="43" t="s">
        <v>37990</v>
      </c>
      <c r="O231" s="43" t="s">
        <v>394</v>
      </c>
      <c r="P231" s="43" t="s">
        <v>32398</v>
      </c>
      <c r="Q231" s="45" t="s">
        <v>37991</v>
      </c>
      <c r="R231" s="43" t="s">
        <v>94</v>
      </c>
      <c r="S231" s="43" t="s">
        <v>373</v>
      </c>
      <c r="T231" s="46" t="s">
        <v>28836</v>
      </c>
      <c r="U231" s="46" t="s">
        <v>28520</v>
      </c>
      <c r="V231" s="46" t="s">
        <v>28521</v>
      </c>
      <c r="W231" s="46" t="s">
        <v>94</v>
      </c>
      <c r="X231" s="46">
        <v>4107</v>
      </c>
      <c r="Y231" s="43"/>
      <c r="Z231" s="43"/>
    </row>
    <row r="232" spans="1:26" s="2" customFormat="1" ht="13" customHeight="1" x14ac:dyDescent="0.15">
      <c r="A232" s="43" t="s">
        <v>37992</v>
      </c>
      <c r="B232" s="43">
        <v>58</v>
      </c>
      <c r="C232" s="43" t="s">
        <v>14</v>
      </c>
      <c r="D232" s="43" t="s">
        <v>42</v>
      </c>
      <c r="E232" s="45" t="s">
        <v>37993</v>
      </c>
      <c r="F232" s="44">
        <v>43388</v>
      </c>
      <c r="G232" s="43" t="s">
        <v>37994</v>
      </c>
      <c r="H232" s="43" t="s">
        <v>1262</v>
      </c>
      <c r="I232" s="43" t="s">
        <v>63</v>
      </c>
      <c r="J232" s="43">
        <v>43204</v>
      </c>
      <c r="K232" s="43" t="s">
        <v>1263</v>
      </c>
      <c r="L232" s="43" t="s">
        <v>1264</v>
      </c>
      <c r="M232" s="43" t="s">
        <v>21</v>
      </c>
      <c r="N232" s="43" t="s">
        <v>37995</v>
      </c>
      <c r="O232" s="43" t="s">
        <v>394</v>
      </c>
      <c r="P232" s="43" t="s">
        <v>32398</v>
      </c>
      <c r="Q232" s="45" t="s">
        <v>37996</v>
      </c>
      <c r="R232" s="43" t="s">
        <v>94</v>
      </c>
      <c r="S232" s="43" t="s">
        <v>22</v>
      </c>
      <c r="T232" s="46" t="s">
        <v>28746</v>
      </c>
      <c r="U232" s="46" t="s">
        <v>28520</v>
      </c>
      <c r="V232" s="46"/>
      <c r="W232" s="46" t="s">
        <v>94</v>
      </c>
      <c r="X232" s="46">
        <v>4108</v>
      </c>
      <c r="Y232" s="43"/>
      <c r="Z232" s="43"/>
    </row>
    <row r="233" spans="1:26" s="2" customFormat="1" ht="13" customHeight="1" x14ac:dyDescent="0.15">
      <c r="A233" s="43" t="s">
        <v>38005</v>
      </c>
      <c r="B233" s="43">
        <v>22</v>
      </c>
      <c r="C233" s="43" t="s">
        <v>14</v>
      </c>
      <c r="D233" s="43" t="s">
        <v>79</v>
      </c>
      <c r="E233" s="43"/>
      <c r="F233" s="44">
        <v>43387</v>
      </c>
      <c r="G233" s="43" t="s">
        <v>38006</v>
      </c>
      <c r="H233" s="43" t="s">
        <v>38007</v>
      </c>
      <c r="I233" s="43" t="s">
        <v>63</v>
      </c>
      <c r="J233" s="43">
        <v>43128</v>
      </c>
      <c r="K233" s="43" t="s">
        <v>1486</v>
      </c>
      <c r="L233" s="43" t="s">
        <v>36755</v>
      </c>
      <c r="M233" s="43" t="s">
        <v>21</v>
      </c>
      <c r="N233" s="43" t="s">
        <v>38008</v>
      </c>
      <c r="O233" s="43" t="s">
        <v>394</v>
      </c>
      <c r="P233" s="43" t="s">
        <v>32398</v>
      </c>
      <c r="Q233" s="45" t="s">
        <v>38009</v>
      </c>
      <c r="R233" s="43" t="s">
        <v>94</v>
      </c>
      <c r="S233" s="43" t="s">
        <v>22</v>
      </c>
      <c r="T233" s="46" t="s">
        <v>28746</v>
      </c>
      <c r="U233" s="46" t="s">
        <v>28520</v>
      </c>
      <c r="V233" s="46" t="s">
        <v>28521</v>
      </c>
      <c r="W233" s="46" t="s">
        <v>94</v>
      </c>
      <c r="X233" s="46">
        <v>4101</v>
      </c>
      <c r="Y233" s="43"/>
      <c r="Z233" s="43"/>
    </row>
    <row r="234" spans="1:26" s="2" customFormat="1" ht="13" customHeight="1" x14ac:dyDescent="0.15">
      <c r="A234" s="43" t="s">
        <v>38010</v>
      </c>
      <c r="B234" s="43">
        <v>17</v>
      </c>
      <c r="C234" s="43" t="s">
        <v>14</v>
      </c>
      <c r="D234" s="43" t="s">
        <v>42</v>
      </c>
      <c r="E234" s="45" t="s">
        <v>38011</v>
      </c>
      <c r="F234" s="44">
        <v>43387</v>
      </c>
      <c r="G234" s="43" t="s">
        <v>38012</v>
      </c>
      <c r="H234" s="43" t="s">
        <v>20313</v>
      </c>
      <c r="I234" s="43" t="s">
        <v>39</v>
      </c>
      <c r="J234" s="43">
        <v>93257</v>
      </c>
      <c r="K234" s="43" t="s">
        <v>1139</v>
      </c>
      <c r="L234" s="43" t="s">
        <v>19587</v>
      </c>
      <c r="M234" s="43" t="s">
        <v>21</v>
      </c>
      <c r="N234" s="43" t="s">
        <v>38013</v>
      </c>
      <c r="O234" s="43" t="s">
        <v>394</v>
      </c>
      <c r="P234" s="43" t="s">
        <v>32398</v>
      </c>
      <c r="Q234" s="45" t="s">
        <v>38014</v>
      </c>
      <c r="R234" s="43" t="s">
        <v>542</v>
      </c>
      <c r="S234" s="43" t="s">
        <v>22</v>
      </c>
      <c r="T234" s="46" t="s">
        <v>28739</v>
      </c>
      <c r="U234" s="46" t="s">
        <v>28520</v>
      </c>
      <c r="V234" s="46" t="s">
        <v>28521</v>
      </c>
      <c r="W234" s="46" t="s">
        <v>94</v>
      </c>
      <c r="X234" s="46">
        <v>4091</v>
      </c>
      <c r="Y234" s="43"/>
      <c r="Z234" s="43"/>
    </row>
    <row r="235" spans="1:26" s="2" customFormat="1" ht="13" customHeight="1" x14ac:dyDescent="0.15">
      <c r="A235" s="43" t="s">
        <v>38001</v>
      </c>
      <c r="B235" s="43">
        <v>55</v>
      </c>
      <c r="C235" s="43" t="s">
        <v>14</v>
      </c>
      <c r="D235" s="43" t="s">
        <v>24</v>
      </c>
      <c r="E235" s="43"/>
      <c r="F235" s="44">
        <v>43387</v>
      </c>
      <c r="G235" s="43" t="s">
        <v>38002</v>
      </c>
      <c r="H235" s="43" t="s">
        <v>24459</v>
      </c>
      <c r="I235" s="43" t="s">
        <v>189</v>
      </c>
      <c r="J235" s="43">
        <v>88310</v>
      </c>
      <c r="K235" s="43" t="s">
        <v>6595</v>
      </c>
      <c r="L235" s="43" t="s">
        <v>3019</v>
      </c>
      <c r="M235" s="43" t="s">
        <v>21</v>
      </c>
      <c r="N235" s="43" t="s">
        <v>38003</v>
      </c>
      <c r="O235" s="43" t="s">
        <v>394</v>
      </c>
      <c r="P235" s="43" t="s">
        <v>32398</v>
      </c>
      <c r="Q235" s="45" t="s">
        <v>38004</v>
      </c>
      <c r="R235" s="43" t="s">
        <v>94</v>
      </c>
      <c r="S235" s="43" t="s">
        <v>22</v>
      </c>
      <c r="T235" s="46" t="s">
        <v>28746</v>
      </c>
      <c r="U235" s="46" t="s">
        <v>28518</v>
      </c>
      <c r="V235" s="46" t="s">
        <v>28521</v>
      </c>
      <c r="W235" s="46" t="s">
        <v>94</v>
      </c>
      <c r="X235" s="46">
        <v>4093</v>
      </c>
      <c r="Y235" s="43"/>
      <c r="Z235" s="43"/>
    </row>
    <row r="236" spans="1:26" s="2" customFormat="1" ht="13" customHeight="1" x14ac:dyDescent="0.15">
      <c r="A236" s="43" t="s">
        <v>37997</v>
      </c>
      <c r="B236" s="43">
        <v>41</v>
      </c>
      <c r="C236" s="43" t="s">
        <v>14</v>
      </c>
      <c r="D236" s="43" t="s">
        <v>31</v>
      </c>
      <c r="E236" s="43"/>
      <c r="F236" s="44">
        <v>43387</v>
      </c>
      <c r="G236" s="43" t="s">
        <v>37998</v>
      </c>
      <c r="H236" s="43" t="s">
        <v>11098</v>
      </c>
      <c r="I236" s="43" t="s">
        <v>167</v>
      </c>
      <c r="J236" s="43">
        <v>30507</v>
      </c>
      <c r="K236" s="43" t="s">
        <v>20356</v>
      </c>
      <c r="L236" s="43" t="s">
        <v>36090</v>
      </c>
      <c r="M236" s="43" t="s">
        <v>21</v>
      </c>
      <c r="N236" s="43" t="s">
        <v>37999</v>
      </c>
      <c r="O236" s="43" t="s">
        <v>394</v>
      </c>
      <c r="P236" s="43" t="s">
        <v>32398</v>
      </c>
      <c r="Q236" s="45" t="s">
        <v>38000</v>
      </c>
      <c r="R236" s="43" t="s">
        <v>23</v>
      </c>
      <c r="S236" s="43" t="s">
        <v>22</v>
      </c>
      <c r="T236" s="46" t="s">
        <v>28746</v>
      </c>
      <c r="U236" s="46" t="s">
        <v>28520</v>
      </c>
      <c r="V236" s="46" t="s">
        <v>28521</v>
      </c>
      <c r="W236" s="46" t="s">
        <v>94</v>
      </c>
      <c r="X236" s="46">
        <v>4102</v>
      </c>
      <c r="Y236" s="43"/>
      <c r="Z236" s="43"/>
    </row>
    <row r="237" spans="1:26" s="2" customFormat="1" ht="13" customHeight="1" x14ac:dyDescent="0.15">
      <c r="A237" s="43" t="s">
        <v>3186</v>
      </c>
      <c r="B237" s="43"/>
      <c r="C237" s="43" t="s">
        <v>14</v>
      </c>
      <c r="D237" s="43" t="s">
        <v>24</v>
      </c>
      <c r="E237" s="43"/>
      <c r="F237" s="44">
        <v>43387</v>
      </c>
      <c r="G237" s="43" t="s">
        <v>38015</v>
      </c>
      <c r="H237" s="43" t="s">
        <v>2756</v>
      </c>
      <c r="I237" s="43" t="s">
        <v>56</v>
      </c>
      <c r="J237" s="43">
        <v>32404</v>
      </c>
      <c r="K237" s="43" t="s">
        <v>2758</v>
      </c>
      <c r="L237" s="43" t="s">
        <v>38016</v>
      </c>
      <c r="M237" s="43" t="s">
        <v>21</v>
      </c>
      <c r="N237" s="43" t="s">
        <v>38017</v>
      </c>
      <c r="O237" s="43" t="s">
        <v>394</v>
      </c>
      <c r="P237" s="43" t="s">
        <v>32398</v>
      </c>
      <c r="Q237" s="45" t="s">
        <v>38018</v>
      </c>
      <c r="R237" s="43" t="s">
        <v>94</v>
      </c>
      <c r="S237" s="43" t="s">
        <v>12</v>
      </c>
      <c r="T237" s="46" t="s">
        <v>31978</v>
      </c>
      <c r="U237" s="46" t="s">
        <v>28518</v>
      </c>
      <c r="V237" s="46"/>
      <c r="W237" s="46"/>
      <c r="X237" s="46"/>
      <c r="Y237" s="43"/>
      <c r="Z237" s="43"/>
    </row>
    <row r="238" spans="1:26" s="2" customFormat="1" ht="13" customHeight="1" x14ac:dyDescent="0.15">
      <c r="A238" s="43" t="s">
        <v>38019</v>
      </c>
      <c r="B238" s="43">
        <v>27</v>
      </c>
      <c r="C238" s="43" t="s">
        <v>14</v>
      </c>
      <c r="D238" s="43" t="s">
        <v>79</v>
      </c>
      <c r="E238" s="43"/>
      <c r="F238" s="44">
        <v>43386</v>
      </c>
      <c r="G238" s="43" t="s">
        <v>38020</v>
      </c>
      <c r="H238" s="43" t="s">
        <v>7901</v>
      </c>
      <c r="I238" s="43" t="s">
        <v>962</v>
      </c>
      <c r="J238" s="43">
        <v>72904</v>
      </c>
      <c r="K238" s="43" t="s">
        <v>7903</v>
      </c>
      <c r="L238" s="43" t="s">
        <v>38021</v>
      </c>
      <c r="M238" s="43" t="s">
        <v>21</v>
      </c>
      <c r="N238" s="43" t="s">
        <v>38022</v>
      </c>
      <c r="O238" s="43" t="s">
        <v>394</v>
      </c>
      <c r="P238" s="43" t="s">
        <v>32398</v>
      </c>
      <c r="Q238" s="45" t="s">
        <v>38023</v>
      </c>
      <c r="R238" s="43" t="s">
        <v>94</v>
      </c>
      <c r="S238" s="43" t="s">
        <v>22</v>
      </c>
      <c r="T238" s="46" t="s">
        <v>28739</v>
      </c>
      <c r="U238" s="46" t="s">
        <v>28518</v>
      </c>
      <c r="V238" s="46" t="s">
        <v>28521</v>
      </c>
      <c r="W238" s="46" t="s">
        <v>94</v>
      </c>
      <c r="X238" s="46">
        <v>4098</v>
      </c>
      <c r="Y238" s="43"/>
      <c r="Z238" s="43"/>
    </row>
    <row r="239" spans="1:26" s="2" customFormat="1" ht="13" customHeight="1" x14ac:dyDescent="0.15">
      <c r="A239" s="43" t="s">
        <v>38039</v>
      </c>
      <c r="B239" s="43">
        <v>26</v>
      </c>
      <c r="C239" s="43" t="s">
        <v>108</v>
      </c>
      <c r="D239" s="43" t="s">
        <v>926</v>
      </c>
      <c r="E239" s="45" t="s">
        <v>38040</v>
      </c>
      <c r="F239" s="44">
        <v>43385</v>
      </c>
      <c r="G239" s="43" t="s">
        <v>38041</v>
      </c>
      <c r="H239" s="43" t="s">
        <v>38042</v>
      </c>
      <c r="I239" s="43" t="s">
        <v>854</v>
      </c>
      <c r="J239" s="43">
        <v>96749</v>
      </c>
      <c r="K239" s="43" t="s">
        <v>3852</v>
      </c>
      <c r="L239" s="43" t="s">
        <v>3853</v>
      </c>
      <c r="M239" s="43" t="s">
        <v>21</v>
      </c>
      <c r="N239" s="43" t="s">
        <v>38043</v>
      </c>
      <c r="O239" s="43" t="s">
        <v>394</v>
      </c>
      <c r="P239" s="43" t="s">
        <v>32398</v>
      </c>
      <c r="Q239" s="45" t="s">
        <v>38044</v>
      </c>
      <c r="R239" s="43" t="s">
        <v>94</v>
      </c>
      <c r="S239" s="43" t="s">
        <v>373</v>
      </c>
      <c r="T239" s="46" t="s">
        <v>28836</v>
      </c>
      <c r="U239" s="46" t="s">
        <v>28520</v>
      </c>
      <c r="V239" s="46" t="s">
        <v>28521</v>
      </c>
      <c r="W239" s="46" t="s">
        <v>94</v>
      </c>
      <c r="X239" s="46">
        <v>4099</v>
      </c>
      <c r="Y239" s="43"/>
      <c r="Z239" s="43"/>
    </row>
    <row r="240" spans="1:26" s="2" customFormat="1" ht="13" customHeight="1" x14ac:dyDescent="0.15">
      <c r="A240" s="43" t="s">
        <v>38032</v>
      </c>
      <c r="B240" s="43">
        <v>43</v>
      </c>
      <c r="C240" s="43" t="s">
        <v>14</v>
      </c>
      <c r="D240" s="43" t="s">
        <v>133</v>
      </c>
      <c r="E240" s="43"/>
      <c r="F240" s="44">
        <v>43385</v>
      </c>
      <c r="G240" s="43" t="s">
        <v>38033</v>
      </c>
      <c r="H240" s="43" t="s">
        <v>38034</v>
      </c>
      <c r="I240" s="43" t="s">
        <v>117</v>
      </c>
      <c r="J240" s="43">
        <v>86503</v>
      </c>
      <c r="K240" s="43" t="s">
        <v>2130</v>
      </c>
      <c r="L240" s="43" t="s">
        <v>30282</v>
      </c>
      <c r="M240" s="43" t="s">
        <v>21</v>
      </c>
      <c r="N240" s="43" t="s">
        <v>38035</v>
      </c>
      <c r="O240" s="43" t="s">
        <v>394</v>
      </c>
      <c r="P240" s="43" t="s">
        <v>32398</v>
      </c>
      <c r="Q240" s="45" t="s">
        <v>38036</v>
      </c>
      <c r="R240" s="43" t="s">
        <v>94</v>
      </c>
      <c r="S240" s="43" t="s">
        <v>22</v>
      </c>
      <c r="T240" s="46" t="s">
        <v>28739</v>
      </c>
      <c r="U240" s="46" t="s">
        <v>28518</v>
      </c>
      <c r="V240" s="46" t="s">
        <v>28521</v>
      </c>
      <c r="W240" s="46" t="s">
        <v>94</v>
      </c>
      <c r="X240" s="46">
        <v>4160</v>
      </c>
      <c r="Y240" s="43"/>
      <c r="Z240" s="43"/>
    </row>
    <row r="241" spans="1:26" s="2" customFormat="1" ht="13" customHeight="1" x14ac:dyDescent="0.15">
      <c r="A241" s="43" t="s">
        <v>38028</v>
      </c>
      <c r="B241" s="43">
        <v>34</v>
      </c>
      <c r="C241" s="43" t="s">
        <v>14</v>
      </c>
      <c r="D241" s="43" t="s">
        <v>24</v>
      </c>
      <c r="E241" s="43"/>
      <c r="F241" s="44">
        <v>43385</v>
      </c>
      <c r="G241" s="43" t="s">
        <v>38029</v>
      </c>
      <c r="H241" s="43" t="s">
        <v>1879</v>
      </c>
      <c r="I241" s="43" t="s">
        <v>167</v>
      </c>
      <c r="J241" s="43">
        <v>30339</v>
      </c>
      <c r="K241" s="43" t="s">
        <v>3237</v>
      </c>
      <c r="L241" s="43" t="s">
        <v>3238</v>
      </c>
      <c r="M241" s="43" t="s">
        <v>21</v>
      </c>
      <c r="N241" s="43" t="s">
        <v>38030</v>
      </c>
      <c r="O241" s="43" t="s">
        <v>394</v>
      </c>
      <c r="P241" s="43" t="s">
        <v>32398</v>
      </c>
      <c r="Q241" s="45" t="s">
        <v>38031</v>
      </c>
      <c r="R241" s="43" t="s">
        <v>94</v>
      </c>
      <c r="S241" s="43" t="s">
        <v>22</v>
      </c>
      <c r="T241" s="46" t="s">
        <v>28746</v>
      </c>
      <c r="U241" s="46" t="s">
        <v>28520</v>
      </c>
      <c r="V241" s="46"/>
      <c r="W241" s="46" t="s">
        <v>94</v>
      </c>
      <c r="X241" s="46">
        <v>4088</v>
      </c>
      <c r="Y241" s="43"/>
      <c r="Z241" s="43"/>
    </row>
    <row r="242" spans="1:26" s="2" customFormat="1" ht="13" customHeight="1" x14ac:dyDescent="0.15">
      <c r="A242" s="43" t="s">
        <v>38024</v>
      </c>
      <c r="B242" s="43">
        <v>84</v>
      </c>
      <c r="C242" s="43" t="s">
        <v>14</v>
      </c>
      <c r="D242" s="43" t="s">
        <v>31</v>
      </c>
      <c r="E242" s="43"/>
      <c r="F242" s="44">
        <v>43385</v>
      </c>
      <c r="G242" s="43" t="s">
        <v>38025</v>
      </c>
      <c r="H242" s="43" t="s">
        <v>5001</v>
      </c>
      <c r="I242" s="43" t="s">
        <v>117</v>
      </c>
      <c r="J242" s="43">
        <v>85225</v>
      </c>
      <c r="K242" s="43" t="s">
        <v>617</v>
      </c>
      <c r="L242" s="43" t="s">
        <v>5003</v>
      </c>
      <c r="M242" s="43" t="s">
        <v>21</v>
      </c>
      <c r="N242" s="43" t="s">
        <v>38026</v>
      </c>
      <c r="O242" s="43" t="s">
        <v>394</v>
      </c>
      <c r="P242" s="43" t="s">
        <v>32398</v>
      </c>
      <c r="Q242" s="45" t="s">
        <v>38027</v>
      </c>
      <c r="R242" s="43" t="s">
        <v>542</v>
      </c>
      <c r="S242" s="43" t="s">
        <v>22</v>
      </c>
      <c r="T242" s="46" t="s">
        <v>28746</v>
      </c>
      <c r="U242" s="46" t="s">
        <v>28520</v>
      </c>
      <c r="V242" s="46" t="s">
        <v>28521</v>
      </c>
      <c r="W242" s="46" t="s">
        <v>94</v>
      </c>
      <c r="X242" s="46">
        <v>4100</v>
      </c>
      <c r="Y242" s="43"/>
      <c r="Z242" s="43"/>
    </row>
    <row r="243" spans="1:26" s="2" customFormat="1" ht="13" customHeight="1" x14ac:dyDescent="0.15">
      <c r="A243" s="46" t="s">
        <v>38037</v>
      </c>
      <c r="B243" s="43">
        <v>17</v>
      </c>
      <c r="C243" s="43" t="s">
        <v>14</v>
      </c>
      <c r="D243" s="43" t="s">
        <v>31</v>
      </c>
      <c r="E243" s="45"/>
      <c r="F243" s="71">
        <v>43385</v>
      </c>
      <c r="G243" s="43"/>
      <c r="H243" s="46" t="s">
        <v>38038</v>
      </c>
      <c r="I243" s="46" t="s">
        <v>111</v>
      </c>
      <c r="J243" s="43"/>
      <c r="K243" s="43"/>
      <c r="L243" s="43"/>
      <c r="M243" s="43" t="s">
        <v>5307</v>
      </c>
      <c r="N243" s="43"/>
      <c r="O243" s="43" t="s">
        <v>394</v>
      </c>
      <c r="P243" s="43" t="s">
        <v>32398</v>
      </c>
      <c r="Q243" s="45"/>
      <c r="R243" s="43" t="s">
        <v>94</v>
      </c>
      <c r="S243" s="43" t="s">
        <v>22</v>
      </c>
      <c r="T243" s="46" t="s">
        <v>28739</v>
      </c>
      <c r="U243" s="46" t="s">
        <v>28518</v>
      </c>
      <c r="V243" s="46" t="s">
        <v>28521</v>
      </c>
      <c r="W243" s="46" t="s">
        <v>94</v>
      </c>
      <c r="X243" s="46">
        <v>4096</v>
      </c>
      <c r="Y243" s="43"/>
      <c r="Z243" s="43"/>
    </row>
    <row r="244" spans="1:26" s="2" customFormat="1" ht="13" customHeight="1" x14ac:dyDescent="0.15">
      <c r="A244" s="43" t="s">
        <v>38037</v>
      </c>
      <c r="B244" s="43">
        <v>17</v>
      </c>
      <c r="C244" s="43" t="s">
        <v>14</v>
      </c>
      <c r="D244" s="43" t="s">
        <v>31</v>
      </c>
      <c r="E244" s="43"/>
      <c r="F244" s="44">
        <v>43385</v>
      </c>
      <c r="G244" s="43" t="s">
        <v>38045</v>
      </c>
      <c r="H244" s="43" t="s">
        <v>38038</v>
      </c>
      <c r="I244" s="43" t="s">
        <v>234</v>
      </c>
      <c r="J244" s="43">
        <v>84097</v>
      </c>
      <c r="K244" s="43" t="s">
        <v>577</v>
      </c>
      <c r="L244" s="43" t="s">
        <v>38046</v>
      </c>
      <c r="M244" s="43" t="s">
        <v>21</v>
      </c>
      <c r="N244" s="43" t="s">
        <v>38047</v>
      </c>
      <c r="O244" s="43" t="s">
        <v>394</v>
      </c>
      <c r="P244" s="43" t="s">
        <v>32398</v>
      </c>
      <c r="Q244" s="45" t="s">
        <v>38048</v>
      </c>
      <c r="R244" s="43" t="s">
        <v>94</v>
      </c>
      <c r="S244" s="43" t="s">
        <v>22</v>
      </c>
      <c r="T244" s="46" t="s">
        <v>28739</v>
      </c>
      <c r="U244" s="46"/>
      <c r="V244" s="46"/>
      <c r="W244" s="46"/>
      <c r="X244" s="46"/>
      <c r="Y244" s="43"/>
      <c r="Z244" s="43"/>
    </row>
    <row r="245" spans="1:26" s="2" customFormat="1" ht="13" customHeight="1" x14ac:dyDescent="0.15">
      <c r="A245" s="43" t="s">
        <v>38052</v>
      </c>
      <c r="B245" s="43">
        <v>22</v>
      </c>
      <c r="C245" s="43" t="s">
        <v>14</v>
      </c>
      <c r="D245" s="43" t="s">
        <v>79</v>
      </c>
      <c r="E245" s="43"/>
      <c r="F245" s="44">
        <v>43384</v>
      </c>
      <c r="G245" s="43" t="s">
        <v>38053</v>
      </c>
      <c r="H245" s="43" t="s">
        <v>594</v>
      </c>
      <c r="I245" s="43" t="s">
        <v>234</v>
      </c>
      <c r="J245" s="43">
        <v>84084</v>
      </c>
      <c r="K245" s="43" t="s">
        <v>595</v>
      </c>
      <c r="L245" s="43" t="s">
        <v>596</v>
      </c>
      <c r="M245" s="43" t="s">
        <v>21</v>
      </c>
      <c r="N245" s="43" t="s">
        <v>38054</v>
      </c>
      <c r="O245" s="43" t="s">
        <v>394</v>
      </c>
      <c r="P245" s="43" t="s">
        <v>32398</v>
      </c>
      <c r="Q245" s="45" t="s">
        <v>38055</v>
      </c>
      <c r="R245" s="43" t="s">
        <v>94</v>
      </c>
      <c r="S245" s="43" t="s">
        <v>22</v>
      </c>
      <c r="T245" s="46" t="s">
        <v>28739</v>
      </c>
      <c r="U245" s="46" t="s">
        <v>28518</v>
      </c>
      <c r="V245" s="46"/>
      <c r="W245" s="46" t="s">
        <v>94</v>
      </c>
      <c r="X245" s="46">
        <v>4089</v>
      </c>
      <c r="Y245" s="43"/>
      <c r="Z245" s="43"/>
    </row>
    <row r="246" spans="1:26" s="2" customFormat="1" ht="13" customHeight="1" x14ac:dyDescent="0.15">
      <c r="A246" s="43" t="s">
        <v>3186</v>
      </c>
      <c r="B246" s="43"/>
      <c r="C246" s="43" t="s">
        <v>14</v>
      </c>
      <c r="D246" s="43" t="s">
        <v>24</v>
      </c>
      <c r="E246" s="43"/>
      <c r="F246" s="44">
        <v>43384</v>
      </c>
      <c r="G246" s="43" t="s">
        <v>38049</v>
      </c>
      <c r="H246" s="43" t="s">
        <v>6366</v>
      </c>
      <c r="I246" s="43" t="s">
        <v>39</v>
      </c>
      <c r="J246" s="43">
        <v>92648</v>
      </c>
      <c r="K246" s="43" t="s">
        <v>1044</v>
      </c>
      <c r="L246" s="43" t="s">
        <v>6368</v>
      </c>
      <c r="M246" s="43" t="s">
        <v>21</v>
      </c>
      <c r="N246" s="43" t="s">
        <v>38050</v>
      </c>
      <c r="O246" s="43" t="s">
        <v>394</v>
      </c>
      <c r="P246" s="43" t="s">
        <v>32398</v>
      </c>
      <c r="Q246" s="45" t="s">
        <v>38051</v>
      </c>
      <c r="R246" s="43" t="s">
        <v>94</v>
      </c>
      <c r="S246" s="43" t="s">
        <v>22</v>
      </c>
      <c r="T246" s="46" t="s">
        <v>28746</v>
      </c>
      <c r="U246" s="46" t="s">
        <v>28518</v>
      </c>
      <c r="V246" s="46" t="s">
        <v>28519</v>
      </c>
      <c r="W246" s="46" t="s">
        <v>94</v>
      </c>
      <c r="X246" s="46">
        <v>4084</v>
      </c>
      <c r="Y246" s="43"/>
      <c r="Z246" s="43"/>
    </row>
    <row r="247" spans="1:26" s="2" customFormat="1" ht="13" customHeight="1" x14ac:dyDescent="0.15">
      <c r="A247" s="43" t="s">
        <v>38056</v>
      </c>
      <c r="B247" s="43">
        <v>49</v>
      </c>
      <c r="C247" s="43" t="s">
        <v>108</v>
      </c>
      <c r="D247" s="43" t="s">
        <v>31</v>
      </c>
      <c r="E247" s="43"/>
      <c r="F247" s="44">
        <v>43383</v>
      </c>
      <c r="G247" s="43" t="s">
        <v>38057</v>
      </c>
      <c r="H247" s="43" t="s">
        <v>2849</v>
      </c>
      <c r="I247" s="43" t="s">
        <v>211</v>
      </c>
      <c r="J247" s="43">
        <v>47882</v>
      </c>
      <c r="K247" s="43" t="s">
        <v>2849</v>
      </c>
      <c r="L247" s="43" t="s">
        <v>19436</v>
      </c>
      <c r="M247" s="43" t="s">
        <v>21</v>
      </c>
      <c r="N247" s="43" t="s">
        <v>38058</v>
      </c>
      <c r="O247" s="43" t="s">
        <v>394</v>
      </c>
      <c r="P247" s="43" t="s">
        <v>32398</v>
      </c>
      <c r="Q247" s="45" t="s">
        <v>38059</v>
      </c>
      <c r="R247" s="43" t="s">
        <v>94</v>
      </c>
      <c r="S247" s="43" t="s">
        <v>22</v>
      </c>
      <c r="T247" s="46" t="s">
        <v>28746</v>
      </c>
      <c r="U247" s="46" t="s">
        <v>28520</v>
      </c>
      <c r="V247" s="46" t="s">
        <v>28521</v>
      </c>
      <c r="W247" s="46" t="s">
        <v>94</v>
      </c>
      <c r="X247" s="46">
        <v>4090</v>
      </c>
      <c r="Y247" s="43"/>
      <c r="Z247" s="43"/>
    </row>
    <row r="248" spans="1:26" s="2" customFormat="1" ht="13" customHeight="1" x14ac:dyDescent="0.15">
      <c r="A248" s="46" t="s">
        <v>38074</v>
      </c>
      <c r="B248" s="43">
        <v>31</v>
      </c>
      <c r="C248" s="43" t="s">
        <v>14</v>
      </c>
      <c r="D248" s="43" t="s">
        <v>79</v>
      </c>
      <c r="E248" s="43"/>
      <c r="F248" s="71">
        <v>43383</v>
      </c>
      <c r="G248" s="43"/>
      <c r="H248" s="46" t="s">
        <v>871</v>
      </c>
      <c r="I248" s="46" t="s">
        <v>432</v>
      </c>
      <c r="J248" s="43"/>
      <c r="K248" s="43"/>
      <c r="L248" s="43"/>
      <c r="M248" s="43" t="s">
        <v>21</v>
      </c>
      <c r="N248" s="43"/>
      <c r="O248" s="43" t="s">
        <v>394</v>
      </c>
      <c r="P248" s="43" t="s">
        <v>32398</v>
      </c>
      <c r="Q248" s="45"/>
      <c r="R248" s="43"/>
      <c r="S248" s="43" t="s">
        <v>22</v>
      </c>
      <c r="T248" s="46" t="s">
        <v>28746</v>
      </c>
      <c r="U248" s="46" t="s">
        <v>28520</v>
      </c>
      <c r="V248" s="46" t="s">
        <v>28521</v>
      </c>
      <c r="W248" s="46" t="s">
        <v>542</v>
      </c>
      <c r="X248" s="46">
        <v>4125</v>
      </c>
      <c r="Y248" s="43"/>
      <c r="Z248" s="43"/>
    </row>
    <row r="249" spans="1:26" s="2" customFormat="1" ht="13" customHeight="1" x14ac:dyDescent="0.15">
      <c r="A249" s="43" t="s">
        <v>38066</v>
      </c>
      <c r="B249" s="43">
        <v>47</v>
      </c>
      <c r="C249" s="43" t="s">
        <v>14</v>
      </c>
      <c r="D249" s="43" t="s">
        <v>79</v>
      </c>
      <c r="E249" s="43"/>
      <c r="F249" s="44">
        <v>43383</v>
      </c>
      <c r="G249" s="43" t="s">
        <v>38067</v>
      </c>
      <c r="H249" s="43" t="s">
        <v>1962</v>
      </c>
      <c r="I249" s="43" t="s">
        <v>417</v>
      </c>
      <c r="J249" s="43">
        <v>14610</v>
      </c>
      <c r="K249" s="43" t="s">
        <v>1087</v>
      </c>
      <c r="L249" s="43" t="s">
        <v>1975</v>
      </c>
      <c r="M249" s="43" t="s">
        <v>21</v>
      </c>
      <c r="N249" s="43" t="s">
        <v>38068</v>
      </c>
      <c r="O249" s="43" t="s">
        <v>394</v>
      </c>
      <c r="P249" s="43" t="s">
        <v>32398</v>
      </c>
      <c r="Q249" s="45" t="s">
        <v>38069</v>
      </c>
      <c r="R249" s="43" t="s">
        <v>94</v>
      </c>
      <c r="S249" s="43" t="s">
        <v>22</v>
      </c>
      <c r="T249" s="46" t="s">
        <v>28746</v>
      </c>
      <c r="U249" s="46" t="s">
        <v>28520</v>
      </c>
      <c r="V249" s="46" t="s">
        <v>28519</v>
      </c>
      <c r="W249" s="46" t="s">
        <v>94</v>
      </c>
      <c r="X249" s="46">
        <v>4086</v>
      </c>
      <c r="Y249" s="43"/>
      <c r="Z249" s="43"/>
    </row>
    <row r="250" spans="1:26" s="2" customFormat="1" ht="13" customHeight="1" x14ac:dyDescent="0.15">
      <c r="A250" s="43" t="s">
        <v>23415</v>
      </c>
      <c r="B250" s="43">
        <v>26</v>
      </c>
      <c r="C250" s="43" t="s">
        <v>14</v>
      </c>
      <c r="D250" s="43" t="s">
        <v>24</v>
      </c>
      <c r="E250" s="43"/>
      <c r="F250" s="44">
        <v>43383</v>
      </c>
      <c r="G250" s="43" t="s">
        <v>38075</v>
      </c>
      <c r="H250" s="43" t="s">
        <v>38076</v>
      </c>
      <c r="I250" s="43" t="s">
        <v>39</v>
      </c>
      <c r="J250" s="43">
        <v>91362</v>
      </c>
      <c r="K250" s="43" t="s">
        <v>3169</v>
      </c>
      <c r="L250" s="43" t="s">
        <v>13881</v>
      </c>
      <c r="M250" s="43" t="s">
        <v>21</v>
      </c>
      <c r="N250" s="43" t="s">
        <v>38077</v>
      </c>
      <c r="O250" s="43" t="s">
        <v>394</v>
      </c>
      <c r="P250" s="43" t="s">
        <v>32398</v>
      </c>
      <c r="Q250" s="45" t="s">
        <v>38078</v>
      </c>
      <c r="R250" s="43" t="s">
        <v>542</v>
      </c>
      <c r="S250" s="43" t="s">
        <v>22</v>
      </c>
      <c r="T250" s="46" t="s">
        <v>28739</v>
      </c>
      <c r="U250" s="46" t="s">
        <v>28518</v>
      </c>
      <c r="V250" s="46" t="s">
        <v>28521</v>
      </c>
      <c r="W250" s="46" t="s">
        <v>542</v>
      </c>
      <c r="X250" s="46">
        <v>4087</v>
      </c>
      <c r="Y250" s="43"/>
      <c r="Z250" s="43"/>
    </row>
    <row r="251" spans="1:26" s="2" customFormat="1" ht="13" customHeight="1" x14ac:dyDescent="0.15">
      <c r="A251" s="43" t="s">
        <v>38060</v>
      </c>
      <c r="B251" s="43">
        <v>21</v>
      </c>
      <c r="C251" s="43" t="s">
        <v>14</v>
      </c>
      <c r="D251" s="43" t="s">
        <v>31</v>
      </c>
      <c r="E251" s="45" t="s">
        <v>38061</v>
      </c>
      <c r="F251" s="44">
        <v>43383</v>
      </c>
      <c r="G251" s="43" t="s">
        <v>38062</v>
      </c>
      <c r="H251" s="43" t="s">
        <v>38063</v>
      </c>
      <c r="I251" s="43" t="s">
        <v>263</v>
      </c>
      <c r="J251" s="43">
        <v>89139</v>
      </c>
      <c r="K251" s="43" t="s">
        <v>557</v>
      </c>
      <c r="L251" s="43" t="s">
        <v>558</v>
      </c>
      <c r="M251" s="43" t="s">
        <v>21</v>
      </c>
      <c r="N251" s="43" t="s">
        <v>38064</v>
      </c>
      <c r="O251" s="43" t="s">
        <v>394</v>
      </c>
      <c r="P251" s="43" t="s">
        <v>32398</v>
      </c>
      <c r="Q251" s="45" t="s">
        <v>38065</v>
      </c>
      <c r="R251" s="43" t="s">
        <v>542</v>
      </c>
      <c r="S251" s="43" t="s">
        <v>22</v>
      </c>
      <c r="T251" s="46" t="s">
        <v>28746</v>
      </c>
      <c r="U251" s="46" t="s">
        <v>28520</v>
      </c>
      <c r="V251" s="46" t="s">
        <v>28522</v>
      </c>
      <c r="W251" s="46" t="s">
        <v>542</v>
      </c>
      <c r="X251" s="46">
        <v>4092</v>
      </c>
      <c r="Y251" s="43"/>
      <c r="Z251" s="43"/>
    </row>
    <row r="252" spans="1:26" s="2" customFormat="1" ht="13" customHeight="1" x14ac:dyDescent="0.15">
      <c r="A252" s="43" t="s">
        <v>38070</v>
      </c>
      <c r="B252" s="43">
        <v>76</v>
      </c>
      <c r="C252" s="43" t="s">
        <v>14</v>
      </c>
      <c r="D252" s="43" t="s">
        <v>31</v>
      </c>
      <c r="E252" s="43"/>
      <c r="F252" s="44">
        <v>43383</v>
      </c>
      <c r="G252" s="43" t="s">
        <v>38071</v>
      </c>
      <c r="H252" s="43" t="s">
        <v>841</v>
      </c>
      <c r="I252" s="43" t="s">
        <v>67</v>
      </c>
      <c r="J252" s="43">
        <v>79935</v>
      </c>
      <c r="K252" s="43" t="s">
        <v>841</v>
      </c>
      <c r="L252" s="43" t="s">
        <v>842</v>
      </c>
      <c r="M252" s="43" t="s">
        <v>21</v>
      </c>
      <c r="N252" s="43" t="s">
        <v>38072</v>
      </c>
      <c r="O252" s="43" t="s">
        <v>394</v>
      </c>
      <c r="P252" s="43" t="s">
        <v>32398</v>
      </c>
      <c r="Q252" s="45" t="s">
        <v>38073</v>
      </c>
      <c r="R252" s="43" t="s">
        <v>94</v>
      </c>
      <c r="S252" s="43" t="s">
        <v>22</v>
      </c>
      <c r="T252" s="46" t="s">
        <v>28746</v>
      </c>
      <c r="U252" s="46" t="s">
        <v>28520</v>
      </c>
      <c r="V252" s="46" t="s">
        <v>28521</v>
      </c>
      <c r="W252" s="46" t="s">
        <v>94</v>
      </c>
      <c r="X252" s="46">
        <v>4085</v>
      </c>
      <c r="Y252" s="43"/>
      <c r="Z252" s="43"/>
    </row>
    <row r="253" spans="1:26" s="2" customFormat="1" ht="13" customHeight="1" x14ac:dyDescent="0.15">
      <c r="A253" s="43" t="s">
        <v>38079</v>
      </c>
      <c r="B253" s="43">
        <v>30</v>
      </c>
      <c r="C253" s="43" t="s">
        <v>14</v>
      </c>
      <c r="D253" s="43" t="s">
        <v>31</v>
      </c>
      <c r="E253" s="45" t="s">
        <v>38080</v>
      </c>
      <c r="F253" s="44">
        <v>43383</v>
      </c>
      <c r="G253" s="43" t="s">
        <v>38081</v>
      </c>
      <c r="H253" s="43" t="s">
        <v>1531</v>
      </c>
      <c r="I253" s="43" t="s">
        <v>111</v>
      </c>
      <c r="J253" s="43">
        <v>97266</v>
      </c>
      <c r="K253" s="43" t="s">
        <v>1533</v>
      </c>
      <c r="L253" s="43" t="s">
        <v>17235</v>
      </c>
      <c r="M253" s="43" t="s">
        <v>21</v>
      </c>
      <c r="N253" s="43" t="s">
        <v>38082</v>
      </c>
      <c r="O253" s="43" t="s">
        <v>394</v>
      </c>
      <c r="P253" s="43" t="s">
        <v>32398</v>
      </c>
      <c r="Q253" s="45" t="s">
        <v>38083</v>
      </c>
      <c r="R253" s="43" t="s">
        <v>94</v>
      </c>
      <c r="S253" s="43" t="s">
        <v>22</v>
      </c>
      <c r="T253" s="46" t="s">
        <v>28739</v>
      </c>
      <c r="U253" s="46" t="s">
        <v>28518</v>
      </c>
      <c r="V253" s="46" t="s">
        <v>28521</v>
      </c>
      <c r="W253" s="46" t="s">
        <v>94</v>
      </c>
      <c r="X253" s="46">
        <v>4083</v>
      </c>
      <c r="Y253" s="43"/>
      <c r="Z253" s="43"/>
    </row>
    <row r="254" spans="1:26" s="2" customFormat="1" ht="13" customHeight="1" x14ac:dyDescent="0.15">
      <c r="A254" s="43" t="s">
        <v>38084</v>
      </c>
      <c r="B254" s="43">
        <v>15</v>
      </c>
      <c r="C254" s="43" t="s">
        <v>14</v>
      </c>
      <c r="D254" s="43" t="s">
        <v>24</v>
      </c>
      <c r="E254" s="43"/>
      <c r="F254" s="44">
        <v>43383</v>
      </c>
      <c r="G254" s="43" t="s">
        <v>38085</v>
      </c>
      <c r="H254" s="43" t="s">
        <v>1138</v>
      </c>
      <c r="I254" s="43" t="s">
        <v>67</v>
      </c>
      <c r="J254" s="43">
        <v>75442</v>
      </c>
      <c r="K254" s="43" t="s">
        <v>19322</v>
      </c>
      <c r="L254" s="43" t="s">
        <v>38086</v>
      </c>
      <c r="M254" s="43" t="s">
        <v>373</v>
      </c>
      <c r="N254" s="43" t="s">
        <v>38087</v>
      </c>
      <c r="O254" s="43" t="s">
        <v>994</v>
      </c>
      <c r="P254" s="43" t="s">
        <v>32398</v>
      </c>
      <c r="Q254" s="45" t="s">
        <v>38088</v>
      </c>
      <c r="R254" s="43" t="s">
        <v>94</v>
      </c>
      <c r="S254" s="43" t="s">
        <v>22</v>
      </c>
      <c r="T254" s="43" t="s">
        <v>28836</v>
      </c>
      <c r="U254" s="43" t="s">
        <v>28518</v>
      </c>
      <c r="V254" s="43"/>
      <c r="W254" s="43"/>
      <c r="X254" s="43"/>
      <c r="Y254" s="43"/>
      <c r="Z254" s="43"/>
    </row>
    <row r="255" spans="1:26" s="2" customFormat="1" ht="13" customHeight="1" x14ac:dyDescent="0.15">
      <c r="A255" s="43" t="s">
        <v>38093</v>
      </c>
      <c r="B255" s="43">
        <v>22</v>
      </c>
      <c r="C255" s="43" t="s">
        <v>14</v>
      </c>
      <c r="D255" s="43" t="s">
        <v>42</v>
      </c>
      <c r="E255" s="43"/>
      <c r="F255" s="44">
        <v>43381</v>
      </c>
      <c r="G255" s="43" t="s">
        <v>38409</v>
      </c>
      <c r="H255" s="43" t="s">
        <v>10363</v>
      </c>
      <c r="I255" s="43" t="s">
        <v>189</v>
      </c>
      <c r="J255" s="43">
        <v>88101</v>
      </c>
      <c r="K255" s="43" t="s">
        <v>38094</v>
      </c>
      <c r="L255" s="43" t="s">
        <v>25343</v>
      </c>
      <c r="M255" s="43" t="s">
        <v>21</v>
      </c>
      <c r="N255" s="43" t="s">
        <v>38095</v>
      </c>
      <c r="O255" s="43" t="s">
        <v>394</v>
      </c>
      <c r="P255" s="43" t="s">
        <v>32398</v>
      </c>
      <c r="Q255" s="45" t="s">
        <v>38096</v>
      </c>
      <c r="R255" s="43" t="s">
        <v>94</v>
      </c>
      <c r="S255" s="43" t="s">
        <v>22</v>
      </c>
      <c r="T255" s="46" t="s">
        <v>28739</v>
      </c>
      <c r="U255" s="46" t="s">
        <v>28518</v>
      </c>
      <c r="V255" s="46" t="s">
        <v>28522</v>
      </c>
      <c r="W255" s="46" t="s">
        <v>94</v>
      </c>
      <c r="X255" s="46">
        <v>4075</v>
      </c>
      <c r="Y255" s="43"/>
      <c r="Z255" s="43"/>
    </row>
    <row r="256" spans="1:26" s="2" customFormat="1" ht="13" customHeight="1" x14ac:dyDescent="0.15">
      <c r="A256" s="43" t="s">
        <v>38089</v>
      </c>
      <c r="B256" s="43">
        <v>25</v>
      </c>
      <c r="C256" s="43" t="s">
        <v>14</v>
      </c>
      <c r="D256" s="43" t="s">
        <v>31</v>
      </c>
      <c r="E256" s="43"/>
      <c r="F256" s="44">
        <v>43381</v>
      </c>
      <c r="G256" s="43" t="s">
        <v>38090</v>
      </c>
      <c r="H256" s="43" t="s">
        <v>24122</v>
      </c>
      <c r="I256" s="43" t="s">
        <v>203</v>
      </c>
      <c r="J256" s="43">
        <v>80549</v>
      </c>
      <c r="K256" s="43" t="s">
        <v>540</v>
      </c>
      <c r="L256" s="43" t="s">
        <v>21185</v>
      </c>
      <c r="M256" s="43" t="s">
        <v>21</v>
      </c>
      <c r="N256" s="43" t="s">
        <v>38091</v>
      </c>
      <c r="O256" s="43" t="s">
        <v>394</v>
      </c>
      <c r="P256" s="43" t="s">
        <v>32398</v>
      </c>
      <c r="Q256" s="45" t="s">
        <v>38092</v>
      </c>
      <c r="R256" s="43" t="s">
        <v>94</v>
      </c>
      <c r="S256" s="43" t="s">
        <v>22</v>
      </c>
      <c r="T256" s="46" t="s">
        <v>28746</v>
      </c>
      <c r="U256" s="46" t="s">
        <v>28518</v>
      </c>
      <c r="V256" s="46" t="s">
        <v>28519</v>
      </c>
      <c r="W256" s="46" t="s">
        <v>94</v>
      </c>
      <c r="X256" s="46">
        <v>4097</v>
      </c>
      <c r="Y256" s="43"/>
      <c r="Z256" s="43"/>
    </row>
    <row r="257" spans="1:26" s="2" customFormat="1" ht="13" customHeight="1" x14ac:dyDescent="0.15">
      <c r="A257" s="43" t="s">
        <v>38097</v>
      </c>
      <c r="B257" s="43">
        <v>24</v>
      </c>
      <c r="C257" s="43" t="s">
        <v>14</v>
      </c>
      <c r="D257" s="43" t="s">
        <v>31</v>
      </c>
      <c r="E257" s="43"/>
      <c r="F257" s="44">
        <v>43381</v>
      </c>
      <c r="G257" s="43" t="s">
        <v>38098</v>
      </c>
      <c r="H257" s="43" t="s">
        <v>38099</v>
      </c>
      <c r="I257" s="43" t="s">
        <v>389</v>
      </c>
      <c r="J257" s="43">
        <v>73762</v>
      </c>
      <c r="K257" s="43" t="s">
        <v>38100</v>
      </c>
      <c r="L257" s="43" t="s">
        <v>38101</v>
      </c>
      <c r="M257" s="43" t="s">
        <v>21</v>
      </c>
      <c r="N257" s="43" t="s">
        <v>38102</v>
      </c>
      <c r="O257" s="43" t="s">
        <v>394</v>
      </c>
      <c r="P257" s="43" t="s">
        <v>32398</v>
      </c>
      <c r="Q257" s="45" t="s">
        <v>38103</v>
      </c>
      <c r="R257" s="43" t="s">
        <v>94</v>
      </c>
      <c r="S257" s="43" t="s">
        <v>373</v>
      </c>
      <c r="T257" s="46" t="s">
        <v>28836</v>
      </c>
      <c r="U257" s="46" t="s">
        <v>28520</v>
      </c>
      <c r="V257" s="46" t="s">
        <v>28519</v>
      </c>
      <c r="W257" s="46" t="s">
        <v>94</v>
      </c>
      <c r="X257" s="46">
        <v>4079</v>
      </c>
      <c r="Y257" s="43"/>
      <c r="Z257" s="43"/>
    </row>
    <row r="258" spans="1:26" s="2" customFormat="1" ht="13" customHeight="1" x14ac:dyDescent="0.15">
      <c r="A258" s="43" t="s">
        <v>38104</v>
      </c>
      <c r="B258" s="43">
        <v>36</v>
      </c>
      <c r="C258" s="43" t="s">
        <v>14</v>
      </c>
      <c r="D258" s="43" t="s">
        <v>31</v>
      </c>
      <c r="E258" s="45" t="s">
        <v>38105</v>
      </c>
      <c r="F258" s="44">
        <v>43381</v>
      </c>
      <c r="G258" s="43" t="s">
        <v>38106</v>
      </c>
      <c r="H258" s="43" t="s">
        <v>38107</v>
      </c>
      <c r="I258" s="43" t="s">
        <v>313</v>
      </c>
      <c r="J258" s="43">
        <v>37830</v>
      </c>
      <c r="K258" s="43" t="s">
        <v>246</v>
      </c>
      <c r="L258" s="43" t="s">
        <v>38108</v>
      </c>
      <c r="M258" s="43" t="s">
        <v>21</v>
      </c>
      <c r="N258" s="43" t="s">
        <v>38109</v>
      </c>
      <c r="O258" s="43" t="s">
        <v>394</v>
      </c>
      <c r="P258" s="43" t="s">
        <v>32398</v>
      </c>
      <c r="Q258" s="45" t="s">
        <v>38110</v>
      </c>
      <c r="R258" s="43" t="s">
        <v>94</v>
      </c>
      <c r="S258" s="43" t="s">
        <v>373</v>
      </c>
      <c r="T258" s="46" t="s">
        <v>28836</v>
      </c>
      <c r="U258" s="46" t="s">
        <v>28520</v>
      </c>
      <c r="V258" s="46" t="s">
        <v>28519</v>
      </c>
      <c r="W258" s="46" t="s">
        <v>94</v>
      </c>
      <c r="X258" s="46">
        <v>4081</v>
      </c>
      <c r="Y258" s="43"/>
      <c r="Z258" s="43"/>
    </row>
    <row r="259" spans="1:26" s="2" customFormat="1" ht="13" customHeight="1" x14ac:dyDescent="0.15">
      <c r="A259" s="43" t="s">
        <v>38118</v>
      </c>
      <c r="B259" s="43">
        <v>39</v>
      </c>
      <c r="C259" s="43" t="s">
        <v>14</v>
      </c>
      <c r="D259" s="43" t="s">
        <v>24</v>
      </c>
      <c r="E259" s="43"/>
      <c r="F259" s="44">
        <v>43380</v>
      </c>
      <c r="G259" s="43" t="s">
        <v>38119</v>
      </c>
      <c r="H259" s="43" t="s">
        <v>2317</v>
      </c>
      <c r="I259" s="43" t="s">
        <v>854</v>
      </c>
      <c r="J259" s="43">
        <v>96813</v>
      </c>
      <c r="K259" s="43" t="s">
        <v>2317</v>
      </c>
      <c r="L259" s="43" t="s">
        <v>3493</v>
      </c>
      <c r="M259" s="43" t="s">
        <v>21</v>
      </c>
      <c r="N259" s="43" t="s">
        <v>38120</v>
      </c>
      <c r="O259" s="43" t="s">
        <v>394</v>
      </c>
      <c r="P259" s="43" t="s">
        <v>32398</v>
      </c>
      <c r="Q259" s="45" t="s">
        <v>38121</v>
      </c>
      <c r="R259" s="43" t="s">
        <v>94</v>
      </c>
      <c r="S259" s="43" t="s">
        <v>22</v>
      </c>
      <c r="T259" s="46" t="s">
        <v>28541</v>
      </c>
      <c r="U259" s="46" t="s">
        <v>28520</v>
      </c>
      <c r="V259" s="46" t="s">
        <v>28521</v>
      </c>
      <c r="W259" s="46" t="s">
        <v>542</v>
      </c>
      <c r="X259" s="46">
        <v>4076</v>
      </c>
      <c r="Y259" s="43"/>
      <c r="Z259" s="43"/>
    </row>
    <row r="260" spans="1:26" s="2" customFormat="1" ht="13" customHeight="1" x14ac:dyDescent="0.15">
      <c r="A260" s="43" t="s">
        <v>38111</v>
      </c>
      <c r="B260" s="43">
        <v>39</v>
      </c>
      <c r="C260" s="43" t="s">
        <v>14</v>
      </c>
      <c r="D260" s="43" t="s">
        <v>31</v>
      </c>
      <c r="E260" s="45" t="s">
        <v>38112</v>
      </c>
      <c r="F260" s="44">
        <v>43380</v>
      </c>
      <c r="G260" s="43" t="s">
        <v>38113</v>
      </c>
      <c r="H260" s="43" t="s">
        <v>38114</v>
      </c>
      <c r="I260" s="43" t="s">
        <v>56</v>
      </c>
      <c r="J260" s="43">
        <v>32058</v>
      </c>
      <c r="K260" s="43" t="s">
        <v>37336</v>
      </c>
      <c r="L260" s="43" t="s">
        <v>38115</v>
      </c>
      <c r="M260" s="43" t="s">
        <v>21</v>
      </c>
      <c r="N260" s="43" t="s">
        <v>38116</v>
      </c>
      <c r="O260" s="43" t="s">
        <v>394</v>
      </c>
      <c r="P260" s="43" t="s">
        <v>32398</v>
      </c>
      <c r="Q260" s="45" t="s">
        <v>38117</v>
      </c>
      <c r="R260" s="43" t="s">
        <v>542</v>
      </c>
      <c r="S260" s="43" t="s">
        <v>22</v>
      </c>
      <c r="T260" s="46" t="s">
        <v>28746</v>
      </c>
      <c r="U260" s="46" t="s">
        <v>28520</v>
      </c>
      <c r="V260" s="46" t="s">
        <v>28521</v>
      </c>
      <c r="W260" s="46" t="s">
        <v>94</v>
      </c>
      <c r="X260" s="46">
        <v>4078</v>
      </c>
      <c r="Y260" s="43"/>
      <c r="Z260" s="43"/>
    </row>
    <row r="261" spans="1:26" s="2" customFormat="1" ht="13" customHeight="1" x14ac:dyDescent="0.15">
      <c r="A261" s="43" t="s">
        <v>38122</v>
      </c>
      <c r="B261" s="43">
        <v>36</v>
      </c>
      <c r="C261" s="43" t="s">
        <v>14</v>
      </c>
      <c r="D261" s="43" t="s">
        <v>31</v>
      </c>
      <c r="E261" s="43"/>
      <c r="F261" s="44">
        <v>43380</v>
      </c>
      <c r="G261" s="43" t="s">
        <v>38123</v>
      </c>
      <c r="H261" s="43" t="s">
        <v>5268</v>
      </c>
      <c r="I261" s="43" t="s">
        <v>39</v>
      </c>
      <c r="J261" s="43">
        <v>95603</v>
      </c>
      <c r="K261" s="43" t="s">
        <v>1049</v>
      </c>
      <c r="L261" s="43" t="s">
        <v>1050</v>
      </c>
      <c r="M261" s="43" t="s">
        <v>21</v>
      </c>
      <c r="N261" s="43" t="s">
        <v>38124</v>
      </c>
      <c r="O261" s="43" t="s">
        <v>394</v>
      </c>
      <c r="P261" s="43" t="s">
        <v>32398</v>
      </c>
      <c r="Q261" s="45" t="s">
        <v>38125</v>
      </c>
      <c r="R261" s="43" t="s">
        <v>542</v>
      </c>
      <c r="S261" s="43" t="s">
        <v>12</v>
      </c>
      <c r="T261" s="46" t="s">
        <v>31675</v>
      </c>
      <c r="U261" s="46" t="s">
        <v>28520</v>
      </c>
      <c r="V261" s="46" t="s">
        <v>28521</v>
      </c>
      <c r="W261" s="46" t="s">
        <v>94</v>
      </c>
      <c r="X261" s="46">
        <v>4077</v>
      </c>
      <c r="Y261" s="43"/>
      <c r="Z261" s="43"/>
    </row>
    <row r="262" spans="1:26" s="2" customFormat="1" ht="13" customHeight="1" x14ac:dyDescent="0.15">
      <c r="A262" s="43" t="s">
        <v>38132</v>
      </c>
      <c r="B262" s="43">
        <v>31</v>
      </c>
      <c r="C262" s="43" t="s">
        <v>14</v>
      </c>
      <c r="D262" s="43" t="s">
        <v>79</v>
      </c>
      <c r="E262" s="45" t="s">
        <v>38133</v>
      </c>
      <c r="F262" s="44">
        <v>43378</v>
      </c>
      <c r="G262" s="43" t="s">
        <v>38134</v>
      </c>
      <c r="H262" s="43" t="s">
        <v>1987</v>
      </c>
      <c r="I262" s="43" t="s">
        <v>313</v>
      </c>
      <c r="J262" s="43">
        <v>37218</v>
      </c>
      <c r="K262" s="43" t="s">
        <v>863</v>
      </c>
      <c r="L262" s="43" t="s">
        <v>864</v>
      </c>
      <c r="M262" s="43" t="s">
        <v>21</v>
      </c>
      <c r="N262" s="43" t="s">
        <v>38135</v>
      </c>
      <c r="O262" s="43" t="s">
        <v>394</v>
      </c>
      <c r="P262" s="43" t="s">
        <v>32398</v>
      </c>
      <c r="Q262" s="45" t="s">
        <v>38136</v>
      </c>
      <c r="R262" s="43" t="s">
        <v>94</v>
      </c>
      <c r="S262" s="43" t="s">
        <v>22</v>
      </c>
      <c r="T262" s="46" t="s">
        <v>28746</v>
      </c>
      <c r="U262" s="46" t="s">
        <v>28520</v>
      </c>
      <c r="V262" s="46" t="s">
        <v>28521</v>
      </c>
      <c r="W262" s="46" t="s">
        <v>94</v>
      </c>
      <c r="X262" s="46">
        <v>4156</v>
      </c>
      <c r="Y262" s="43"/>
      <c r="Z262" s="43"/>
    </row>
    <row r="263" spans="1:26" s="2" customFormat="1" ht="13" customHeight="1" x14ac:dyDescent="0.15">
      <c r="A263" s="43" t="s">
        <v>3186</v>
      </c>
      <c r="B263" s="43"/>
      <c r="C263" s="43" t="s">
        <v>14</v>
      </c>
      <c r="D263" s="43" t="s">
        <v>24</v>
      </c>
      <c r="E263" s="45"/>
      <c r="F263" s="71">
        <v>43378</v>
      </c>
      <c r="G263" s="43"/>
      <c r="H263" s="46" t="s">
        <v>38126</v>
      </c>
      <c r="I263" s="46" t="s">
        <v>425</v>
      </c>
      <c r="J263" s="43"/>
      <c r="K263" s="43"/>
      <c r="L263" s="43"/>
      <c r="M263" s="43" t="s">
        <v>21</v>
      </c>
      <c r="N263" s="43"/>
      <c r="O263" s="43" t="s">
        <v>394</v>
      </c>
      <c r="P263" s="43" t="s">
        <v>32398</v>
      </c>
      <c r="Q263" s="45"/>
      <c r="R263" s="43" t="s">
        <v>94</v>
      </c>
      <c r="S263" s="43" t="s">
        <v>22</v>
      </c>
      <c r="T263" s="46" t="s">
        <v>28746</v>
      </c>
      <c r="U263" s="46" t="s">
        <v>28520</v>
      </c>
      <c r="V263" s="46" t="s">
        <v>28521</v>
      </c>
      <c r="W263" s="46" t="s">
        <v>94</v>
      </c>
      <c r="X263" s="46">
        <v>4080</v>
      </c>
      <c r="Y263" s="43"/>
      <c r="Z263" s="43"/>
    </row>
    <row r="264" spans="1:26" s="2" customFormat="1" ht="13" customHeight="1" x14ac:dyDescent="0.15">
      <c r="A264" s="43" t="s">
        <v>38127</v>
      </c>
      <c r="B264" s="43">
        <v>48</v>
      </c>
      <c r="C264" s="43" t="s">
        <v>14</v>
      </c>
      <c r="D264" s="43" t="s">
        <v>31</v>
      </c>
      <c r="E264" s="43"/>
      <c r="F264" s="44">
        <v>43378</v>
      </c>
      <c r="G264" s="43" t="s">
        <v>38128</v>
      </c>
      <c r="H264" s="43" t="s">
        <v>38129</v>
      </c>
      <c r="I264" s="43" t="s">
        <v>111</v>
      </c>
      <c r="J264" s="43">
        <v>97624</v>
      </c>
      <c r="K264" s="43" t="s">
        <v>5894</v>
      </c>
      <c r="L264" s="43" t="s">
        <v>14223</v>
      </c>
      <c r="M264" s="43" t="s">
        <v>21</v>
      </c>
      <c r="N264" s="43" t="s">
        <v>38130</v>
      </c>
      <c r="O264" s="43" t="s">
        <v>394</v>
      </c>
      <c r="P264" s="43" t="s">
        <v>32398</v>
      </c>
      <c r="Q264" s="45" t="s">
        <v>38131</v>
      </c>
      <c r="R264" s="43" t="s">
        <v>94</v>
      </c>
      <c r="S264" s="43" t="s">
        <v>22</v>
      </c>
      <c r="T264" s="46" t="s">
        <v>28746</v>
      </c>
      <c r="U264" s="46" t="s">
        <v>28520</v>
      </c>
      <c r="V264" s="46" t="s">
        <v>28522</v>
      </c>
      <c r="W264" s="46" t="s">
        <v>94</v>
      </c>
      <c r="X264" s="46">
        <v>4157</v>
      </c>
      <c r="Y264" s="43"/>
      <c r="Z264" s="43"/>
    </row>
    <row r="265" spans="1:26" s="2" customFormat="1" ht="13" customHeight="1" x14ac:dyDescent="0.15">
      <c r="A265" s="43" t="s">
        <v>38137</v>
      </c>
      <c r="B265" s="43">
        <v>45</v>
      </c>
      <c r="C265" s="43" t="s">
        <v>14</v>
      </c>
      <c r="D265" s="43" t="s">
        <v>79</v>
      </c>
      <c r="E265" s="45" t="s">
        <v>38138</v>
      </c>
      <c r="F265" s="44">
        <v>43377</v>
      </c>
      <c r="G265" s="43" t="s">
        <v>38139</v>
      </c>
      <c r="H265" s="43" t="s">
        <v>38140</v>
      </c>
      <c r="I265" s="43" t="s">
        <v>144</v>
      </c>
      <c r="J265" s="43">
        <v>25917</v>
      </c>
      <c r="K265" s="43" t="s">
        <v>1486</v>
      </c>
      <c r="L265" s="43" t="s">
        <v>38141</v>
      </c>
      <c r="M265" s="43" t="s">
        <v>21</v>
      </c>
      <c r="N265" s="43" t="s">
        <v>38142</v>
      </c>
      <c r="O265" s="43" t="s">
        <v>394</v>
      </c>
      <c r="P265" s="43" t="s">
        <v>32398</v>
      </c>
      <c r="Q265" s="45" t="s">
        <v>38143</v>
      </c>
      <c r="R265" s="43" t="s">
        <v>94</v>
      </c>
      <c r="S265" s="43" t="s">
        <v>22</v>
      </c>
      <c r="T265" s="46" t="s">
        <v>28746</v>
      </c>
      <c r="U265" s="46" t="s">
        <v>28520</v>
      </c>
      <c r="V265" s="46" t="s">
        <v>28521</v>
      </c>
      <c r="W265" s="46" t="s">
        <v>94</v>
      </c>
      <c r="X265" s="46">
        <v>4153</v>
      </c>
      <c r="Y265" s="43"/>
      <c r="Z265" s="43"/>
    </row>
    <row r="266" spans="1:26" s="2" customFormat="1" ht="13" customHeight="1" x14ac:dyDescent="0.15">
      <c r="A266" s="43" t="s">
        <v>38144</v>
      </c>
      <c r="B266" s="43">
        <v>38</v>
      </c>
      <c r="C266" s="43" t="s">
        <v>14</v>
      </c>
      <c r="D266" s="43" t="s">
        <v>79</v>
      </c>
      <c r="E266" s="43"/>
      <c r="F266" s="44">
        <v>43376</v>
      </c>
      <c r="G266" s="43" t="s">
        <v>38410</v>
      </c>
      <c r="H266" s="43" t="s">
        <v>1168</v>
      </c>
      <c r="I266" s="43" t="s">
        <v>313</v>
      </c>
      <c r="J266" s="43">
        <v>38134</v>
      </c>
      <c r="K266" s="43" t="s">
        <v>1169</v>
      </c>
      <c r="L266" s="43" t="s">
        <v>38145</v>
      </c>
      <c r="M266" s="43" t="s">
        <v>21</v>
      </c>
      <c r="N266" s="43" t="s">
        <v>38146</v>
      </c>
      <c r="O266" s="43" t="s">
        <v>394</v>
      </c>
      <c r="P266" s="43" t="s">
        <v>32398</v>
      </c>
      <c r="Q266" s="45" t="s">
        <v>38147</v>
      </c>
      <c r="R266" s="43" t="s">
        <v>542</v>
      </c>
      <c r="S266" s="43" t="s">
        <v>22</v>
      </c>
      <c r="T266" s="46" t="s">
        <v>28746</v>
      </c>
      <c r="U266" s="46" t="s">
        <v>28520</v>
      </c>
      <c r="V266" s="46" t="s">
        <v>28521</v>
      </c>
      <c r="W266" s="46" t="s">
        <v>94</v>
      </c>
      <c r="X266" s="46">
        <v>4071</v>
      </c>
      <c r="Y266" s="43"/>
      <c r="Z266" s="43"/>
    </row>
    <row r="267" spans="1:26" s="2" customFormat="1" ht="13" customHeight="1" x14ac:dyDescent="0.15">
      <c r="A267" s="43" t="s">
        <v>38148</v>
      </c>
      <c r="B267" s="43">
        <v>25</v>
      </c>
      <c r="C267" s="43" t="s">
        <v>14</v>
      </c>
      <c r="D267" s="43" t="s">
        <v>31</v>
      </c>
      <c r="E267" s="43"/>
      <c r="F267" s="44">
        <v>43376</v>
      </c>
      <c r="G267" s="43" t="s">
        <v>38411</v>
      </c>
      <c r="H267" s="43" t="s">
        <v>27</v>
      </c>
      <c r="I267" s="43" t="s">
        <v>653</v>
      </c>
      <c r="J267" s="43">
        <v>38701</v>
      </c>
      <c r="K267" s="43" t="s">
        <v>112</v>
      </c>
      <c r="L267" s="43" t="s">
        <v>811</v>
      </c>
      <c r="M267" s="43" t="s">
        <v>21</v>
      </c>
      <c r="N267" s="43" t="s">
        <v>38149</v>
      </c>
      <c r="O267" s="43" t="s">
        <v>394</v>
      </c>
      <c r="P267" s="43" t="s">
        <v>32398</v>
      </c>
      <c r="Q267" s="45" t="s">
        <v>38150</v>
      </c>
      <c r="R267" s="43" t="s">
        <v>94</v>
      </c>
      <c r="S267" s="43" t="s">
        <v>22</v>
      </c>
      <c r="T267" s="46" t="s">
        <v>28739</v>
      </c>
      <c r="U267" s="46" t="s">
        <v>28520</v>
      </c>
      <c r="V267" s="46"/>
      <c r="W267" s="46" t="s">
        <v>94</v>
      </c>
      <c r="X267" s="46">
        <v>4151</v>
      </c>
      <c r="Y267" s="43"/>
      <c r="Z267" s="43"/>
    </row>
    <row r="268" spans="1:26" s="2" customFormat="1" ht="13" customHeight="1" x14ac:dyDescent="0.15">
      <c r="A268" s="43" t="s">
        <v>38151</v>
      </c>
      <c r="B268" s="43">
        <v>36</v>
      </c>
      <c r="C268" s="43" t="s">
        <v>14</v>
      </c>
      <c r="D268" s="43" t="s">
        <v>79</v>
      </c>
      <c r="E268" s="43"/>
      <c r="F268" s="44">
        <v>43376</v>
      </c>
      <c r="G268" s="43" t="s">
        <v>38412</v>
      </c>
      <c r="H268" s="43" t="s">
        <v>38152</v>
      </c>
      <c r="I268" s="43" t="s">
        <v>39</v>
      </c>
      <c r="J268" s="43">
        <v>94030</v>
      </c>
      <c r="K268" s="43" t="s">
        <v>4534</v>
      </c>
      <c r="L268" s="43" t="s">
        <v>38153</v>
      </c>
      <c r="M268" s="43" t="s">
        <v>385</v>
      </c>
      <c r="N268" s="43" t="s">
        <v>38154</v>
      </c>
      <c r="O268" s="43" t="s">
        <v>394</v>
      </c>
      <c r="P268" s="43" t="s">
        <v>32398</v>
      </c>
      <c r="Q268" s="45" t="s">
        <v>38155</v>
      </c>
      <c r="R268" s="43" t="s">
        <v>23</v>
      </c>
      <c r="S268" s="43" t="s">
        <v>12</v>
      </c>
      <c r="T268" s="43" t="s">
        <v>31978</v>
      </c>
      <c r="U268" s="43"/>
      <c r="V268" s="43"/>
      <c r="W268" s="43"/>
      <c r="X268" s="43"/>
      <c r="Y268" s="43"/>
      <c r="Z268" s="43"/>
    </row>
    <row r="269" spans="1:26" s="2" customFormat="1" ht="13" customHeight="1" x14ac:dyDescent="0.15">
      <c r="A269" s="43" t="s">
        <v>38161</v>
      </c>
      <c r="B269" s="43">
        <v>36</v>
      </c>
      <c r="C269" s="43" t="s">
        <v>108</v>
      </c>
      <c r="D269" s="43" t="s">
        <v>79</v>
      </c>
      <c r="E269" s="45" t="s">
        <v>38162</v>
      </c>
      <c r="F269" s="44">
        <v>43375</v>
      </c>
      <c r="G269" s="43" t="s">
        <v>38163</v>
      </c>
      <c r="H269" s="43" t="s">
        <v>7766</v>
      </c>
      <c r="I269" s="43" t="s">
        <v>39</v>
      </c>
      <c r="J269" s="43">
        <v>92395</v>
      </c>
      <c r="K269" s="43" t="s">
        <v>303</v>
      </c>
      <c r="L269" s="43" t="s">
        <v>34637</v>
      </c>
      <c r="M269" s="43" t="s">
        <v>21</v>
      </c>
      <c r="N269" s="43" t="s">
        <v>38164</v>
      </c>
      <c r="O269" s="43" t="s">
        <v>394</v>
      </c>
      <c r="P269" s="43" t="s">
        <v>32398</v>
      </c>
      <c r="Q269" s="45" t="s">
        <v>38165</v>
      </c>
      <c r="R269" s="43" t="s">
        <v>94</v>
      </c>
      <c r="S269" s="43" t="s">
        <v>373</v>
      </c>
      <c r="T269" s="46" t="s">
        <v>28836</v>
      </c>
      <c r="U269" s="46" t="s">
        <v>28520</v>
      </c>
      <c r="V269" s="46" t="s">
        <v>28521</v>
      </c>
      <c r="W269" s="46" t="s">
        <v>94</v>
      </c>
      <c r="X269" s="46">
        <v>4074</v>
      </c>
      <c r="Y269" s="43"/>
      <c r="Z269" s="43"/>
    </row>
    <row r="270" spans="1:26" s="2" customFormat="1" ht="13" customHeight="1" x14ac:dyDescent="0.15">
      <c r="A270" s="43" t="s">
        <v>38156</v>
      </c>
      <c r="B270" s="43">
        <v>26</v>
      </c>
      <c r="C270" s="43" t="s">
        <v>14</v>
      </c>
      <c r="D270" s="43" t="s">
        <v>31</v>
      </c>
      <c r="E270" s="45" t="s">
        <v>38157</v>
      </c>
      <c r="F270" s="44">
        <v>43375</v>
      </c>
      <c r="G270" s="43" t="s">
        <v>38158</v>
      </c>
      <c r="H270" s="43" t="s">
        <v>12538</v>
      </c>
      <c r="I270" s="43" t="s">
        <v>167</v>
      </c>
      <c r="J270" s="43">
        <v>30126</v>
      </c>
      <c r="K270" s="43" t="s">
        <v>3237</v>
      </c>
      <c r="L270" s="43" t="s">
        <v>3238</v>
      </c>
      <c r="M270" s="43" t="s">
        <v>21</v>
      </c>
      <c r="N270" s="43" t="s">
        <v>38159</v>
      </c>
      <c r="O270" s="43" t="s">
        <v>394</v>
      </c>
      <c r="P270" s="43" t="s">
        <v>32398</v>
      </c>
      <c r="Q270" s="45" t="s">
        <v>38160</v>
      </c>
      <c r="R270" s="43" t="s">
        <v>542</v>
      </c>
      <c r="S270" s="43" t="s">
        <v>22</v>
      </c>
      <c r="T270" s="46" t="s">
        <v>28746</v>
      </c>
      <c r="U270" s="46" t="s">
        <v>28520</v>
      </c>
      <c r="V270" s="46" t="s">
        <v>28521</v>
      </c>
      <c r="W270" s="46" t="s">
        <v>94</v>
      </c>
      <c r="X270" s="46">
        <v>4072</v>
      </c>
      <c r="Y270" s="43"/>
      <c r="Z270" s="43"/>
    </row>
    <row r="271" spans="1:26" s="2" customFormat="1" ht="13" customHeight="1" x14ac:dyDescent="0.15">
      <c r="A271" s="43" t="s">
        <v>38166</v>
      </c>
      <c r="B271" s="43">
        <v>23</v>
      </c>
      <c r="C271" s="43" t="s">
        <v>14</v>
      </c>
      <c r="D271" s="43" t="s">
        <v>31</v>
      </c>
      <c r="E271" s="45" t="s">
        <v>38167</v>
      </c>
      <c r="F271" s="44">
        <v>43374</v>
      </c>
      <c r="G271" s="43" t="s">
        <v>38413</v>
      </c>
      <c r="H271" s="43" t="s">
        <v>38168</v>
      </c>
      <c r="I271" s="43" t="s">
        <v>127</v>
      </c>
      <c r="J271" s="43">
        <v>55033</v>
      </c>
      <c r="K271" s="43" t="s">
        <v>20723</v>
      </c>
      <c r="L271" s="43" t="s">
        <v>38169</v>
      </c>
      <c r="M271" s="43" t="s">
        <v>21</v>
      </c>
      <c r="N271" s="43" t="s">
        <v>38170</v>
      </c>
      <c r="O271" s="43" t="s">
        <v>394</v>
      </c>
      <c r="P271" s="43" t="s">
        <v>32398</v>
      </c>
      <c r="Q271" s="45" t="s">
        <v>38171</v>
      </c>
      <c r="R271" s="43" t="s">
        <v>542</v>
      </c>
      <c r="S271" s="43" t="s">
        <v>22</v>
      </c>
      <c r="T271" s="46" t="s">
        <v>28739</v>
      </c>
      <c r="U271" s="46" t="s">
        <v>28520</v>
      </c>
      <c r="V271" s="46" t="s">
        <v>28522</v>
      </c>
      <c r="W271" s="46" t="s">
        <v>542</v>
      </c>
      <c r="X271" s="46">
        <v>4070</v>
      </c>
      <c r="Y271" s="43"/>
      <c r="Z271" s="43"/>
    </row>
    <row r="272" spans="1:26" s="2" customFormat="1" ht="13" customHeight="1" x14ac:dyDescent="0.15">
      <c r="A272" s="43" t="s">
        <v>38172</v>
      </c>
      <c r="B272" s="43">
        <v>33</v>
      </c>
      <c r="C272" s="43" t="s">
        <v>14</v>
      </c>
      <c r="D272" s="43" t="s">
        <v>31</v>
      </c>
      <c r="E272" s="45" t="s">
        <v>38173</v>
      </c>
      <c r="F272" s="44">
        <v>43374</v>
      </c>
      <c r="G272" s="43" t="s">
        <v>38174</v>
      </c>
      <c r="H272" s="43" t="s">
        <v>1043</v>
      </c>
      <c r="I272" s="43" t="s">
        <v>56</v>
      </c>
      <c r="J272" s="43">
        <v>32806</v>
      </c>
      <c r="K272" s="43" t="s">
        <v>1044</v>
      </c>
      <c r="L272" s="43" t="s">
        <v>1045</v>
      </c>
      <c r="M272" s="43" t="s">
        <v>21</v>
      </c>
      <c r="N272" s="43" t="s">
        <v>38175</v>
      </c>
      <c r="O272" s="43" t="s">
        <v>394</v>
      </c>
      <c r="P272" s="43" t="s">
        <v>32398</v>
      </c>
      <c r="Q272" s="45" t="s">
        <v>38176</v>
      </c>
      <c r="R272" s="43" t="s">
        <v>542</v>
      </c>
      <c r="S272" s="43" t="s">
        <v>12</v>
      </c>
      <c r="T272" s="46" t="s">
        <v>31978</v>
      </c>
      <c r="U272" s="46" t="s">
        <v>28518</v>
      </c>
      <c r="V272" s="46" t="s">
        <v>28521</v>
      </c>
      <c r="W272" s="46" t="s">
        <v>94</v>
      </c>
      <c r="X272" s="46">
        <v>4073</v>
      </c>
      <c r="Y272" s="43"/>
      <c r="Z272" s="43"/>
    </row>
    <row r="273" spans="1:26" s="2" customFormat="1" ht="13" customHeight="1" x14ac:dyDescent="0.15">
      <c r="A273" s="43" t="s">
        <v>3186</v>
      </c>
      <c r="B273" s="43">
        <v>29</v>
      </c>
      <c r="C273" s="43" t="s">
        <v>14</v>
      </c>
      <c r="D273" s="43" t="s">
        <v>24</v>
      </c>
      <c r="E273" s="43"/>
      <c r="F273" s="44">
        <v>43374</v>
      </c>
      <c r="G273" s="43" t="s">
        <v>38177</v>
      </c>
      <c r="H273" s="43" t="s">
        <v>707</v>
      </c>
      <c r="I273" s="43" t="s">
        <v>67</v>
      </c>
      <c r="J273" s="43">
        <v>77008</v>
      </c>
      <c r="K273" s="43" t="s">
        <v>545</v>
      </c>
      <c r="L273" s="43" t="s">
        <v>546</v>
      </c>
      <c r="M273" s="43" t="s">
        <v>21</v>
      </c>
      <c r="N273" s="43" t="s">
        <v>38178</v>
      </c>
      <c r="O273" s="43" t="s">
        <v>394</v>
      </c>
      <c r="P273" s="43" t="s">
        <v>32398</v>
      </c>
      <c r="Q273" s="45" t="s">
        <v>38179</v>
      </c>
      <c r="R273" s="43" t="s">
        <v>94</v>
      </c>
      <c r="S273" s="43" t="s">
        <v>22</v>
      </c>
      <c r="T273" s="46"/>
      <c r="U273" s="46"/>
      <c r="V273" s="46"/>
      <c r="W273" s="46"/>
      <c r="X273" s="46"/>
      <c r="Y273" s="43"/>
      <c r="Z273" s="43"/>
    </row>
    <row r="274" spans="1:26" s="2" customFormat="1" ht="13" customHeight="1" x14ac:dyDescent="0.15">
      <c r="A274" s="43" t="s">
        <v>38182</v>
      </c>
      <c r="B274" s="43">
        <v>27</v>
      </c>
      <c r="C274" s="43" t="s">
        <v>14</v>
      </c>
      <c r="D274" s="43" t="s">
        <v>79</v>
      </c>
      <c r="E274" s="45" t="s">
        <v>38183</v>
      </c>
      <c r="F274" s="44">
        <v>43373</v>
      </c>
      <c r="G274" s="43" t="s">
        <v>38184</v>
      </c>
      <c r="H274" s="43" t="s">
        <v>1531</v>
      </c>
      <c r="I274" s="43" t="s">
        <v>111</v>
      </c>
      <c r="J274" s="43">
        <v>97204</v>
      </c>
      <c r="K274" s="43" t="s">
        <v>1533</v>
      </c>
      <c r="L274" s="43" t="s">
        <v>17235</v>
      </c>
      <c r="M274" s="43" t="s">
        <v>21</v>
      </c>
      <c r="N274" s="43" t="s">
        <v>38185</v>
      </c>
      <c r="O274" s="43" t="s">
        <v>394</v>
      </c>
      <c r="P274" s="43" t="s">
        <v>32398</v>
      </c>
      <c r="Q274" s="45" t="s">
        <v>38186</v>
      </c>
      <c r="R274" s="43" t="s">
        <v>94</v>
      </c>
      <c r="S274" s="43" t="s">
        <v>22</v>
      </c>
      <c r="T274" s="46" t="s">
        <v>28746</v>
      </c>
      <c r="U274" s="46" t="s">
        <v>28520</v>
      </c>
      <c r="V274" s="46"/>
      <c r="W274" s="46" t="s">
        <v>94</v>
      </c>
      <c r="X274" s="46">
        <v>4058</v>
      </c>
      <c r="Y274" s="43"/>
      <c r="Z274" s="43"/>
    </row>
    <row r="275" spans="1:26" s="2" customFormat="1" ht="13" customHeight="1" x14ac:dyDescent="0.15">
      <c r="A275" s="46" t="s">
        <v>38180</v>
      </c>
      <c r="B275" s="43">
        <v>40</v>
      </c>
      <c r="C275" s="43" t="s">
        <v>14</v>
      </c>
      <c r="D275" s="43" t="s">
        <v>31</v>
      </c>
      <c r="E275" s="45"/>
      <c r="F275" s="71">
        <v>43373</v>
      </c>
      <c r="G275" s="43"/>
      <c r="H275" s="46" t="s">
        <v>38181</v>
      </c>
      <c r="I275" s="46" t="s">
        <v>313</v>
      </c>
      <c r="J275" s="43"/>
      <c r="K275" s="43"/>
      <c r="L275" s="43"/>
      <c r="M275" s="43" t="s">
        <v>21</v>
      </c>
      <c r="N275" s="43"/>
      <c r="O275" s="43" t="s">
        <v>394</v>
      </c>
      <c r="P275" s="43" t="s">
        <v>32398</v>
      </c>
      <c r="Q275" s="45"/>
      <c r="R275" s="43" t="s">
        <v>542</v>
      </c>
      <c r="S275" s="43" t="s">
        <v>22</v>
      </c>
      <c r="T275" s="46" t="s">
        <v>28997</v>
      </c>
      <c r="U275" s="46" t="s">
        <v>28518</v>
      </c>
      <c r="V275" s="46" t="s">
        <v>28521</v>
      </c>
      <c r="W275" s="46" t="s">
        <v>94</v>
      </c>
      <c r="X275" s="46">
        <v>4103</v>
      </c>
      <c r="Y275" s="43"/>
      <c r="Z275" s="43"/>
    </row>
    <row r="276" spans="1:26" s="2" customFormat="1" ht="13" customHeight="1" x14ac:dyDescent="0.15">
      <c r="A276" s="43" t="s">
        <v>38187</v>
      </c>
      <c r="B276" s="43">
        <v>58</v>
      </c>
      <c r="C276" s="43" t="s">
        <v>14</v>
      </c>
      <c r="D276" s="43" t="s">
        <v>31</v>
      </c>
      <c r="E276" s="43"/>
      <c r="F276" s="44">
        <v>43372</v>
      </c>
      <c r="G276" s="43" t="s">
        <v>38414</v>
      </c>
      <c r="H276" s="43" t="s">
        <v>33895</v>
      </c>
      <c r="I276" s="43" t="s">
        <v>774</v>
      </c>
      <c r="J276" s="43">
        <v>83651</v>
      </c>
      <c r="K276" s="43" t="s">
        <v>3424</v>
      </c>
      <c r="L276" s="43" t="s">
        <v>34603</v>
      </c>
      <c r="M276" s="43" t="s">
        <v>21</v>
      </c>
      <c r="N276" s="43" t="s">
        <v>38188</v>
      </c>
      <c r="O276" s="43" t="s">
        <v>394</v>
      </c>
      <c r="P276" s="43" t="s">
        <v>32398</v>
      </c>
      <c r="Q276" s="45" t="s">
        <v>38189</v>
      </c>
      <c r="R276" s="43" t="s">
        <v>94</v>
      </c>
      <c r="S276" s="43" t="s">
        <v>22</v>
      </c>
      <c r="T276" s="46" t="s">
        <v>28535</v>
      </c>
      <c r="U276" s="46" t="s">
        <v>28520</v>
      </c>
      <c r="V276" s="46"/>
      <c r="W276" s="46" t="s">
        <v>94</v>
      </c>
      <c r="X276" s="46">
        <v>4060</v>
      </c>
      <c r="Y276" s="43"/>
      <c r="Z276" s="43"/>
    </row>
    <row r="277" spans="1:26" s="2" customFormat="1" ht="13" customHeight="1" x14ac:dyDescent="0.15">
      <c r="A277" s="43" t="s">
        <v>38190</v>
      </c>
      <c r="B277" s="43">
        <v>40</v>
      </c>
      <c r="C277" s="43" t="s">
        <v>14</v>
      </c>
      <c r="D277" s="43" t="s">
        <v>31</v>
      </c>
      <c r="E277" s="45" t="s">
        <v>38191</v>
      </c>
      <c r="F277" s="44">
        <v>43372</v>
      </c>
      <c r="G277" s="43" t="s">
        <v>38192</v>
      </c>
      <c r="H277" s="43" t="s">
        <v>38193</v>
      </c>
      <c r="I277" s="43" t="s">
        <v>493</v>
      </c>
      <c r="J277" s="43">
        <v>3042</v>
      </c>
      <c r="K277" s="43" t="s">
        <v>4656</v>
      </c>
      <c r="L277" s="43" t="s">
        <v>13555</v>
      </c>
      <c r="M277" s="43" t="s">
        <v>21</v>
      </c>
      <c r="N277" s="43" t="s">
        <v>38194</v>
      </c>
      <c r="O277" s="43" t="s">
        <v>394</v>
      </c>
      <c r="P277" s="43" t="s">
        <v>32398</v>
      </c>
      <c r="Q277" s="45" t="s">
        <v>38195</v>
      </c>
      <c r="R277" s="43" t="s">
        <v>94</v>
      </c>
      <c r="S277" s="43" t="s">
        <v>22</v>
      </c>
      <c r="T277" s="46" t="s">
        <v>28746</v>
      </c>
      <c r="U277" s="46" t="s">
        <v>28523</v>
      </c>
      <c r="V277" s="46" t="s">
        <v>28521</v>
      </c>
      <c r="W277" s="46" t="s">
        <v>94</v>
      </c>
      <c r="X277" s="46">
        <v>4062</v>
      </c>
      <c r="Y277" s="43"/>
      <c r="Z277" s="43"/>
    </row>
    <row r="278" spans="1:26" s="2" customFormat="1" ht="13" customHeight="1" x14ac:dyDescent="0.15">
      <c r="A278" s="43" t="s">
        <v>38196</v>
      </c>
      <c r="B278" s="43">
        <v>54</v>
      </c>
      <c r="C278" s="43" t="s">
        <v>14</v>
      </c>
      <c r="D278" s="43" t="s">
        <v>31</v>
      </c>
      <c r="E278" s="45" t="s">
        <v>38197</v>
      </c>
      <c r="F278" s="44">
        <v>43372</v>
      </c>
      <c r="G278" s="43" t="s">
        <v>38198</v>
      </c>
      <c r="H278" s="43" t="s">
        <v>7307</v>
      </c>
      <c r="I278" s="43" t="s">
        <v>389</v>
      </c>
      <c r="J278" s="43">
        <v>74447</v>
      </c>
      <c r="K278" s="43" t="s">
        <v>7307</v>
      </c>
      <c r="L278" s="43" t="s">
        <v>21741</v>
      </c>
      <c r="M278" s="43" t="s">
        <v>21</v>
      </c>
      <c r="N278" s="43" t="s">
        <v>38199</v>
      </c>
      <c r="O278" s="43" t="s">
        <v>394</v>
      </c>
      <c r="P278" s="43" t="s">
        <v>32398</v>
      </c>
      <c r="Q278" s="45" t="s">
        <v>38200</v>
      </c>
      <c r="R278" s="43" t="s">
        <v>94</v>
      </c>
      <c r="S278" s="43" t="s">
        <v>29</v>
      </c>
      <c r="T278" s="46" t="s">
        <v>28523</v>
      </c>
      <c r="U278" s="46" t="s">
        <v>28523</v>
      </c>
      <c r="V278" s="46" t="s">
        <v>28519</v>
      </c>
      <c r="W278" s="46" t="s">
        <v>94</v>
      </c>
      <c r="X278" s="46">
        <v>4059</v>
      </c>
      <c r="Y278" s="43"/>
      <c r="Z278" s="43"/>
    </row>
    <row r="279" spans="1:26" s="2" customFormat="1" ht="13" customHeight="1" x14ac:dyDescent="0.15">
      <c r="A279" s="43" t="s">
        <v>38201</v>
      </c>
      <c r="B279" s="43">
        <v>24</v>
      </c>
      <c r="C279" s="43" t="s">
        <v>14</v>
      </c>
      <c r="D279" s="43" t="s">
        <v>31</v>
      </c>
      <c r="E279" s="43"/>
      <c r="F279" s="44">
        <v>43371</v>
      </c>
      <c r="G279" s="43" t="s">
        <v>38415</v>
      </c>
      <c r="H279" s="43" t="s">
        <v>38202</v>
      </c>
      <c r="I279" s="43" t="s">
        <v>26</v>
      </c>
      <c r="J279" s="43">
        <v>29455</v>
      </c>
      <c r="K279" s="43" t="s">
        <v>2175</v>
      </c>
      <c r="L279" s="43" t="s">
        <v>7223</v>
      </c>
      <c r="M279" s="43" t="s">
        <v>21</v>
      </c>
      <c r="N279" s="43" t="s">
        <v>38203</v>
      </c>
      <c r="O279" s="43" t="s">
        <v>394</v>
      </c>
      <c r="P279" s="43" t="s">
        <v>32398</v>
      </c>
      <c r="Q279" s="45" t="s">
        <v>38204</v>
      </c>
      <c r="R279" s="43" t="s">
        <v>94</v>
      </c>
      <c r="S279" s="43" t="s">
        <v>22</v>
      </c>
      <c r="T279" s="46" t="s">
        <v>28746</v>
      </c>
      <c r="U279" s="46" t="s">
        <v>28520</v>
      </c>
      <c r="V279" s="46" t="s">
        <v>28521</v>
      </c>
      <c r="W279" s="46" t="s">
        <v>94</v>
      </c>
      <c r="X279" s="46">
        <v>4067</v>
      </c>
      <c r="Y279" s="43"/>
      <c r="Z279" s="43"/>
    </row>
    <row r="280" spans="1:26" s="2" customFormat="1" ht="13" customHeight="1" x14ac:dyDescent="0.15">
      <c r="A280" s="43" t="s">
        <v>38205</v>
      </c>
      <c r="B280" s="43">
        <v>23</v>
      </c>
      <c r="C280" s="43" t="s">
        <v>14</v>
      </c>
      <c r="D280" s="43" t="s">
        <v>79</v>
      </c>
      <c r="E280" s="43"/>
      <c r="F280" s="44">
        <v>43371</v>
      </c>
      <c r="G280" s="43" t="s">
        <v>38206</v>
      </c>
      <c r="H280" s="43" t="s">
        <v>707</v>
      </c>
      <c r="I280" s="43" t="s">
        <v>67</v>
      </c>
      <c r="J280" s="43">
        <v>77057</v>
      </c>
      <c r="K280" s="43" t="s">
        <v>545</v>
      </c>
      <c r="L280" s="43" t="s">
        <v>708</v>
      </c>
      <c r="M280" s="43" t="s">
        <v>21</v>
      </c>
      <c r="N280" s="43" t="s">
        <v>38207</v>
      </c>
      <c r="O280" s="43" t="s">
        <v>394</v>
      </c>
      <c r="P280" s="43" t="s">
        <v>32398</v>
      </c>
      <c r="Q280" s="45" t="s">
        <v>38208</v>
      </c>
      <c r="R280" s="43" t="s">
        <v>94</v>
      </c>
      <c r="S280" s="43" t="s">
        <v>22</v>
      </c>
      <c r="T280" s="46" t="s">
        <v>28746</v>
      </c>
      <c r="U280" s="46" t="s">
        <v>28520</v>
      </c>
      <c r="V280" s="46"/>
      <c r="W280" s="46"/>
      <c r="X280" s="46"/>
      <c r="Y280" s="43"/>
      <c r="Z280" s="43"/>
    </row>
    <row r="281" spans="1:26" s="2" customFormat="1" ht="13" customHeight="1" x14ac:dyDescent="0.15">
      <c r="A281" s="43" t="s">
        <v>38209</v>
      </c>
      <c r="B281" s="43">
        <v>41</v>
      </c>
      <c r="C281" s="43" t="s">
        <v>14</v>
      </c>
      <c r="D281" s="43" t="s">
        <v>79</v>
      </c>
      <c r="E281" s="45" t="s">
        <v>38210</v>
      </c>
      <c r="F281" s="44">
        <v>43370</v>
      </c>
      <c r="G281" s="43" t="s">
        <v>38211</v>
      </c>
      <c r="H281" s="43" t="s">
        <v>3303</v>
      </c>
      <c r="I281" s="43" t="s">
        <v>56</v>
      </c>
      <c r="J281" s="43">
        <v>32177</v>
      </c>
      <c r="K281" s="43" t="s">
        <v>2054</v>
      </c>
      <c r="L281" s="43" t="s">
        <v>31478</v>
      </c>
      <c r="M281" s="43" t="s">
        <v>21</v>
      </c>
      <c r="N281" s="43" t="s">
        <v>38212</v>
      </c>
      <c r="O281" s="43" t="s">
        <v>394</v>
      </c>
      <c r="P281" s="43" t="s">
        <v>32398</v>
      </c>
      <c r="Q281" s="45" t="s">
        <v>38213</v>
      </c>
      <c r="R281" s="43" t="s">
        <v>94</v>
      </c>
      <c r="S281" s="43" t="s">
        <v>22</v>
      </c>
      <c r="T281" s="46" t="s">
        <v>28746</v>
      </c>
      <c r="U281" s="46" t="s">
        <v>28518</v>
      </c>
      <c r="V281" s="46" t="s">
        <v>28521</v>
      </c>
      <c r="W281" s="46" t="s">
        <v>94</v>
      </c>
      <c r="X281" s="46">
        <v>4069</v>
      </c>
      <c r="Y281" s="43"/>
      <c r="Z281" s="43"/>
    </row>
    <row r="282" spans="1:26" s="2" customFormat="1" ht="13" customHeight="1" x14ac:dyDescent="0.15">
      <c r="A282" s="43" t="s">
        <v>38214</v>
      </c>
      <c r="B282" s="43">
        <v>32</v>
      </c>
      <c r="C282" s="43" t="s">
        <v>14</v>
      </c>
      <c r="D282" s="43" t="s">
        <v>42</v>
      </c>
      <c r="E282" s="45" t="s">
        <v>38215</v>
      </c>
      <c r="F282" s="44">
        <v>43370</v>
      </c>
      <c r="G282" s="43" t="s">
        <v>38216</v>
      </c>
      <c r="H282" s="43" t="s">
        <v>955</v>
      </c>
      <c r="I282" s="43" t="s">
        <v>189</v>
      </c>
      <c r="J282" s="43">
        <v>88001</v>
      </c>
      <c r="K282" s="43" t="s">
        <v>956</v>
      </c>
      <c r="L282" s="43" t="s">
        <v>7005</v>
      </c>
      <c r="M282" s="43" t="s">
        <v>21</v>
      </c>
      <c r="N282" s="43" t="s">
        <v>38217</v>
      </c>
      <c r="O282" s="43" t="s">
        <v>394</v>
      </c>
      <c r="P282" s="43" t="s">
        <v>32398</v>
      </c>
      <c r="Q282" s="45" t="s">
        <v>38218</v>
      </c>
      <c r="R282" s="43" t="s">
        <v>94</v>
      </c>
      <c r="S282" s="43" t="s">
        <v>22</v>
      </c>
      <c r="T282" s="46" t="s">
        <v>28746</v>
      </c>
      <c r="U282" s="46" t="s">
        <v>28518</v>
      </c>
      <c r="V282" s="46" t="s">
        <v>28522</v>
      </c>
      <c r="W282" s="46" t="s">
        <v>94</v>
      </c>
      <c r="X282" s="46">
        <v>4066</v>
      </c>
      <c r="Y282" s="43"/>
      <c r="Z282" s="43"/>
    </row>
    <row r="283" spans="1:26" s="2" customFormat="1" ht="13" customHeight="1" x14ac:dyDescent="0.15">
      <c r="A283" s="43" t="s">
        <v>38223</v>
      </c>
      <c r="B283" s="43">
        <v>37</v>
      </c>
      <c r="C283" s="43" t="s">
        <v>14</v>
      </c>
      <c r="D283" s="43" t="s">
        <v>42</v>
      </c>
      <c r="E283" s="43"/>
      <c r="F283" s="44">
        <v>43370</v>
      </c>
      <c r="G283" s="43" t="s">
        <v>38224</v>
      </c>
      <c r="H283" s="43" t="s">
        <v>2317</v>
      </c>
      <c r="I283" s="43" t="s">
        <v>854</v>
      </c>
      <c r="J283" s="43">
        <v>96817</v>
      </c>
      <c r="K283" s="43" t="s">
        <v>2317</v>
      </c>
      <c r="L283" s="43" t="s">
        <v>3493</v>
      </c>
      <c r="M283" s="43" t="s">
        <v>5307</v>
      </c>
      <c r="N283" s="43" t="s">
        <v>38225</v>
      </c>
      <c r="O283" s="43" t="s">
        <v>394</v>
      </c>
      <c r="P283" s="43" t="s">
        <v>32398</v>
      </c>
      <c r="Q283" s="45" t="s">
        <v>38226</v>
      </c>
      <c r="R283" s="43" t="s">
        <v>94</v>
      </c>
      <c r="S283" s="43" t="s">
        <v>22</v>
      </c>
      <c r="T283" s="46" t="s">
        <v>28739</v>
      </c>
      <c r="U283" s="46" t="s">
        <v>28518</v>
      </c>
      <c r="V283" s="46" t="s">
        <v>28521</v>
      </c>
      <c r="W283" s="46" t="s">
        <v>94</v>
      </c>
      <c r="X283" s="46">
        <v>4064</v>
      </c>
      <c r="Y283" s="43"/>
      <c r="Z283" s="43"/>
    </row>
    <row r="284" spans="1:26" s="2" customFormat="1" ht="13" customHeight="1" x14ac:dyDescent="0.15">
      <c r="A284" s="43" t="s">
        <v>38219</v>
      </c>
      <c r="B284" s="43">
        <v>19</v>
      </c>
      <c r="C284" s="43" t="s">
        <v>14</v>
      </c>
      <c r="D284" s="43" t="s">
        <v>31</v>
      </c>
      <c r="E284" s="43"/>
      <c r="F284" s="44">
        <v>43370</v>
      </c>
      <c r="G284" s="43" t="s">
        <v>38220</v>
      </c>
      <c r="H284" s="43" t="s">
        <v>26022</v>
      </c>
      <c r="I284" s="43" t="s">
        <v>389</v>
      </c>
      <c r="J284" s="43">
        <v>73701</v>
      </c>
      <c r="K284" s="43" t="s">
        <v>4266</v>
      </c>
      <c r="L284" s="43" t="s">
        <v>26023</v>
      </c>
      <c r="M284" s="43" t="s">
        <v>21</v>
      </c>
      <c r="N284" s="43" t="s">
        <v>38221</v>
      </c>
      <c r="O284" s="43" t="s">
        <v>394</v>
      </c>
      <c r="P284" s="43" t="s">
        <v>32398</v>
      </c>
      <c r="Q284" s="45" t="s">
        <v>38222</v>
      </c>
      <c r="R284" s="43" t="s">
        <v>94</v>
      </c>
      <c r="S284" s="43" t="s">
        <v>22</v>
      </c>
      <c r="T284" s="46" t="s">
        <v>31669</v>
      </c>
      <c r="U284" s="46" t="s">
        <v>28520</v>
      </c>
      <c r="V284" s="46" t="s">
        <v>28519</v>
      </c>
      <c r="W284" s="46" t="s">
        <v>94</v>
      </c>
      <c r="X284" s="46">
        <v>4063</v>
      </c>
      <c r="Y284" s="43"/>
      <c r="Z284" s="43"/>
    </row>
    <row r="285" spans="1:26" s="2" customFormat="1" ht="13" customHeight="1" x14ac:dyDescent="0.15">
      <c r="A285" s="43" t="s">
        <v>38232</v>
      </c>
      <c r="B285" s="43">
        <v>27</v>
      </c>
      <c r="C285" s="43" t="s">
        <v>14</v>
      </c>
      <c r="D285" s="43" t="s">
        <v>24</v>
      </c>
      <c r="E285" s="43"/>
      <c r="F285" s="44">
        <v>43370</v>
      </c>
      <c r="G285" s="43" t="s">
        <v>38233</v>
      </c>
      <c r="H285" s="43" t="s">
        <v>2462</v>
      </c>
      <c r="I285" s="43" t="s">
        <v>297</v>
      </c>
      <c r="J285" s="43">
        <v>99336</v>
      </c>
      <c r="K285" s="43" t="s">
        <v>2463</v>
      </c>
      <c r="L285" s="43" t="s">
        <v>8728</v>
      </c>
      <c r="M285" s="43" t="s">
        <v>385</v>
      </c>
      <c r="N285" s="43" t="s">
        <v>38234</v>
      </c>
      <c r="O285" s="43" t="s">
        <v>38235</v>
      </c>
      <c r="P285" s="43" t="s">
        <v>32398</v>
      </c>
      <c r="Q285" s="45" t="s">
        <v>38236</v>
      </c>
      <c r="R285" s="43" t="s">
        <v>542</v>
      </c>
      <c r="S285" s="43" t="s">
        <v>12</v>
      </c>
      <c r="T285" s="43" t="s">
        <v>31978</v>
      </c>
      <c r="U285" s="43"/>
      <c r="V285" s="43"/>
      <c r="W285" s="43"/>
      <c r="X285" s="43"/>
      <c r="Y285" s="43"/>
      <c r="Z285" s="43"/>
    </row>
    <row r="286" spans="1:26" s="2" customFormat="1" ht="13" customHeight="1" x14ac:dyDescent="0.15">
      <c r="A286" s="43" t="s">
        <v>38227</v>
      </c>
      <c r="B286" s="43">
        <v>23</v>
      </c>
      <c r="C286" s="43" t="s">
        <v>14</v>
      </c>
      <c r="D286" s="43" t="s">
        <v>31</v>
      </c>
      <c r="E286" s="45" t="s">
        <v>38228</v>
      </c>
      <c r="F286" s="44">
        <v>43370</v>
      </c>
      <c r="G286" s="43" t="s">
        <v>38229</v>
      </c>
      <c r="H286" s="43" t="s">
        <v>7454</v>
      </c>
      <c r="I286" s="43" t="s">
        <v>19</v>
      </c>
      <c r="J286" s="43">
        <v>70401</v>
      </c>
      <c r="K286" s="43" t="s">
        <v>10215</v>
      </c>
      <c r="L286" s="43" t="s">
        <v>14380</v>
      </c>
      <c r="M286" s="43" t="s">
        <v>21</v>
      </c>
      <c r="N286" s="43" t="s">
        <v>38230</v>
      </c>
      <c r="O286" s="43" t="s">
        <v>394</v>
      </c>
      <c r="P286" s="43" t="s">
        <v>32398</v>
      </c>
      <c r="Q286" s="45" t="s">
        <v>38231</v>
      </c>
      <c r="R286" s="43" t="s">
        <v>94</v>
      </c>
      <c r="S286" s="43" t="s">
        <v>29</v>
      </c>
      <c r="T286" s="46" t="s">
        <v>28523</v>
      </c>
      <c r="U286" s="46" t="s">
        <v>28523</v>
      </c>
      <c r="V286" s="46" t="s">
        <v>28521</v>
      </c>
      <c r="W286" s="46" t="s">
        <v>94</v>
      </c>
      <c r="X286" s="46">
        <v>4068</v>
      </c>
      <c r="Y286" s="43"/>
      <c r="Z286" s="43"/>
    </row>
    <row r="287" spans="1:26" s="2" customFormat="1" ht="13" customHeight="1" x14ac:dyDescent="0.15">
      <c r="A287" s="43" t="s">
        <v>38237</v>
      </c>
      <c r="B287" s="43">
        <v>29</v>
      </c>
      <c r="C287" s="43" t="s">
        <v>14</v>
      </c>
      <c r="D287" s="43" t="s">
        <v>79</v>
      </c>
      <c r="E287" s="45" t="s">
        <v>38238</v>
      </c>
      <c r="F287" s="44">
        <v>43369</v>
      </c>
      <c r="G287" s="43" t="s">
        <v>38239</v>
      </c>
      <c r="H287" s="43" t="s">
        <v>513</v>
      </c>
      <c r="I287" s="43" t="s">
        <v>75</v>
      </c>
      <c r="J287" s="43">
        <v>7112</v>
      </c>
      <c r="K287" s="43" t="s">
        <v>515</v>
      </c>
      <c r="L287" s="43" t="s">
        <v>38240</v>
      </c>
      <c r="M287" s="43" t="s">
        <v>21</v>
      </c>
      <c r="N287" s="43" t="s">
        <v>38241</v>
      </c>
      <c r="O287" s="43" t="s">
        <v>35145</v>
      </c>
      <c r="P287" s="43" t="s">
        <v>32398</v>
      </c>
      <c r="Q287" s="45" t="s">
        <v>38242</v>
      </c>
      <c r="R287" s="43" t="s">
        <v>94</v>
      </c>
      <c r="S287" s="43" t="s">
        <v>373</v>
      </c>
      <c r="T287" s="46" t="s">
        <v>28836</v>
      </c>
      <c r="U287" s="46" t="s">
        <v>28520</v>
      </c>
      <c r="V287" s="46" t="s">
        <v>28519</v>
      </c>
      <c r="W287" s="46" t="s">
        <v>94</v>
      </c>
      <c r="X287" s="46">
        <v>4065</v>
      </c>
      <c r="Y287" s="43"/>
      <c r="Z287" s="43"/>
    </row>
    <row r="288" spans="1:26" s="2" customFormat="1" ht="13" customHeight="1" x14ac:dyDescent="0.15">
      <c r="A288" s="43" t="s">
        <v>38243</v>
      </c>
      <c r="B288" s="43">
        <v>34</v>
      </c>
      <c r="C288" s="43" t="s">
        <v>14</v>
      </c>
      <c r="D288" s="43" t="s">
        <v>79</v>
      </c>
      <c r="E288" s="45" t="s">
        <v>38244</v>
      </c>
      <c r="F288" s="44">
        <v>43368</v>
      </c>
      <c r="G288" s="43" t="s">
        <v>38245</v>
      </c>
      <c r="H288" s="43" t="s">
        <v>1043</v>
      </c>
      <c r="I288" s="43" t="s">
        <v>56</v>
      </c>
      <c r="J288" s="43">
        <v>32839</v>
      </c>
      <c r="K288" s="43" t="s">
        <v>1044</v>
      </c>
      <c r="L288" s="43" t="s">
        <v>1045</v>
      </c>
      <c r="M288" s="43" t="s">
        <v>21</v>
      </c>
      <c r="N288" s="43" t="s">
        <v>38246</v>
      </c>
      <c r="O288" s="43" t="s">
        <v>394</v>
      </c>
      <c r="P288" s="43" t="s">
        <v>32398</v>
      </c>
      <c r="Q288" s="45" t="s">
        <v>38247</v>
      </c>
      <c r="R288" s="43" t="s">
        <v>94</v>
      </c>
      <c r="S288" s="43" t="s">
        <v>22</v>
      </c>
      <c r="T288" s="46" t="s">
        <v>28746</v>
      </c>
      <c r="U288" s="46" t="s">
        <v>28518</v>
      </c>
      <c r="V288" s="46" t="s">
        <v>28521</v>
      </c>
      <c r="W288" s="46" t="s">
        <v>94</v>
      </c>
      <c r="X288" s="46">
        <v>4055</v>
      </c>
      <c r="Y288" s="43"/>
      <c r="Z288" s="43"/>
    </row>
    <row r="289" spans="1:26" s="2" customFormat="1" ht="13" customHeight="1" x14ac:dyDescent="0.15">
      <c r="A289" s="43" t="s">
        <v>38248</v>
      </c>
      <c r="B289" s="43">
        <v>41</v>
      </c>
      <c r="C289" s="43" t="s">
        <v>14</v>
      </c>
      <c r="D289" s="43" t="s">
        <v>42</v>
      </c>
      <c r="E289" s="43"/>
      <c r="F289" s="44">
        <v>43368</v>
      </c>
      <c r="G289" s="43" t="s">
        <v>38249</v>
      </c>
      <c r="H289" s="43" t="s">
        <v>38250</v>
      </c>
      <c r="I289" s="43" t="s">
        <v>417</v>
      </c>
      <c r="J289" s="43">
        <v>12581</v>
      </c>
      <c r="K289" s="43" t="s">
        <v>2418</v>
      </c>
      <c r="L289" s="43" t="s">
        <v>22274</v>
      </c>
      <c r="M289" s="43" t="s">
        <v>21</v>
      </c>
      <c r="N289" s="43" t="s">
        <v>38251</v>
      </c>
      <c r="O289" s="43" t="s">
        <v>394</v>
      </c>
      <c r="P289" s="43" t="s">
        <v>32398</v>
      </c>
      <c r="Q289" s="45" t="s">
        <v>38252</v>
      </c>
      <c r="R289" s="43" t="s">
        <v>94</v>
      </c>
      <c r="S289" s="43" t="s">
        <v>22</v>
      </c>
      <c r="T289" s="46" t="s">
        <v>28739</v>
      </c>
      <c r="U289" s="46" t="s">
        <v>28518</v>
      </c>
      <c r="V289" s="46" t="s">
        <v>28521</v>
      </c>
      <c r="W289" s="46" t="s">
        <v>94</v>
      </c>
      <c r="X289" s="46">
        <v>4056</v>
      </c>
      <c r="Y289" s="43"/>
      <c r="Z289" s="43"/>
    </row>
    <row r="290" spans="1:26" s="2" customFormat="1" ht="13" customHeight="1" x14ac:dyDescent="0.15">
      <c r="A290" s="43" t="s">
        <v>38253</v>
      </c>
      <c r="B290" s="43">
        <v>37</v>
      </c>
      <c r="C290" s="43" t="s">
        <v>14</v>
      </c>
      <c r="D290" s="43" t="s">
        <v>79</v>
      </c>
      <c r="E290" s="45" t="s">
        <v>38254</v>
      </c>
      <c r="F290" s="44">
        <v>43368</v>
      </c>
      <c r="G290" s="43" t="s">
        <v>38255</v>
      </c>
      <c r="H290" s="43" t="s">
        <v>513</v>
      </c>
      <c r="I290" s="43" t="s">
        <v>75</v>
      </c>
      <c r="J290" s="43">
        <v>7107</v>
      </c>
      <c r="K290" s="43" t="s">
        <v>515</v>
      </c>
      <c r="L290" s="43" t="s">
        <v>17895</v>
      </c>
      <c r="M290" s="43" t="s">
        <v>21</v>
      </c>
      <c r="N290" s="43" t="s">
        <v>38256</v>
      </c>
      <c r="O290" s="43" t="s">
        <v>394</v>
      </c>
      <c r="P290" s="43" t="s">
        <v>32398</v>
      </c>
      <c r="Q290" s="45" t="s">
        <v>38257</v>
      </c>
      <c r="R290" s="43" t="s">
        <v>94</v>
      </c>
      <c r="S290" s="43" t="s">
        <v>22</v>
      </c>
      <c r="T290" s="46" t="s">
        <v>28746</v>
      </c>
      <c r="U290" s="46" t="s">
        <v>28520</v>
      </c>
      <c r="V290" s="46"/>
      <c r="W290" s="46"/>
      <c r="X290" s="46"/>
      <c r="Y290" s="43"/>
      <c r="Z290" s="43"/>
    </row>
    <row r="291" spans="1:26" s="2" customFormat="1" ht="13" customHeight="1" x14ac:dyDescent="0.15">
      <c r="A291" s="43" t="s">
        <v>38268</v>
      </c>
      <c r="B291" s="43">
        <v>42</v>
      </c>
      <c r="C291" s="43" t="s">
        <v>14</v>
      </c>
      <c r="D291" s="43" t="s">
        <v>42</v>
      </c>
      <c r="E291" s="43"/>
      <c r="F291" s="44">
        <v>43367</v>
      </c>
      <c r="G291" s="43" t="s">
        <v>38416</v>
      </c>
      <c r="H291" s="43" t="s">
        <v>92</v>
      </c>
      <c r="I291" s="43" t="s">
        <v>39</v>
      </c>
      <c r="J291" s="43">
        <v>90063</v>
      </c>
      <c r="K291" s="43" t="s">
        <v>92</v>
      </c>
      <c r="L291" s="43" t="s">
        <v>408</v>
      </c>
      <c r="M291" s="43" t="s">
        <v>21</v>
      </c>
      <c r="N291" s="43" t="s">
        <v>38269</v>
      </c>
      <c r="O291" s="43" t="s">
        <v>394</v>
      </c>
      <c r="P291" s="43" t="s">
        <v>32398</v>
      </c>
      <c r="Q291" s="45" t="s">
        <v>38270</v>
      </c>
      <c r="R291" s="43" t="s">
        <v>94</v>
      </c>
      <c r="S291" s="43" t="s">
        <v>22</v>
      </c>
      <c r="T291" s="46" t="s">
        <v>28746</v>
      </c>
      <c r="U291" s="46" t="s">
        <v>28520</v>
      </c>
      <c r="V291" s="46" t="s">
        <v>28521</v>
      </c>
      <c r="W291" s="46" t="s">
        <v>94</v>
      </c>
      <c r="X291" s="46">
        <v>4054</v>
      </c>
      <c r="Y291" s="43"/>
      <c r="Z291" s="43"/>
    </row>
    <row r="292" spans="1:26" s="2" customFormat="1" ht="13" customHeight="1" x14ac:dyDescent="0.15">
      <c r="A292" s="43" t="s">
        <v>38263</v>
      </c>
      <c r="B292" s="43">
        <v>20</v>
      </c>
      <c r="C292" s="43" t="s">
        <v>14</v>
      </c>
      <c r="D292" s="43" t="s">
        <v>31</v>
      </c>
      <c r="E292" s="45" t="s">
        <v>38264</v>
      </c>
      <c r="F292" s="44">
        <v>43367</v>
      </c>
      <c r="G292" s="43" t="s">
        <v>38265</v>
      </c>
      <c r="H292" s="43" t="s">
        <v>3431</v>
      </c>
      <c r="I292" s="43" t="s">
        <v>117</v>
      </c>
      <c r="J292" s="43">
        <v>85345</v>
      </c>
      <c r="K292" s="43" t="s">
        <v>617</v>
      </c>
      <c r="L292" s="43" t="s">
        <v>31635</v>
      </c>
      <c r="M292" s="43" t="s">
        <v>21</v>
      </c>
      <c r="N292" s="43" t="s">
        <v>38266</v>
      </c>
      <c r="O292" s="43" t="s">
        <v>394</v>
      </c>
      <c r="P292" s="43" t="s">
        <v>32398</v>
      </c>
      <c r="Q292" s="45" t="s">
        <v>38267</v>
      </c>
      <c r="R292" s="43" t="s">
        <v>94</v>
      </c>
      <c r="S292" s="43" t="s">
        <v>22</v>
      </c>
      <c r="T292" s="46" t="s">
        <v>28746</v>
      </c>
      <c r="U292" s="46" t="s">
        <v>28520</v>
      </c>
      <c r="V292" s="46" t="s">
        <v>28521</v>
      </c>
      <c r="W292" s="46" t="s">
        <v>94</v>
      </c>
      <c r="X292" s="46">
        <v>4082</v>
      </c>
      <c r="Y292" s="43"/>
      <c r="Z292" s="43"/>
    </row>
    <row r="293" spans="1:26" s="2" customFormat="1" ht="13" customHeight="1" x14ac:dyDescent="0.15">
      <c r="A293" s="43" t="s">
        <v>38258</v>
      </c>
      <c r="B293" s="43">
        <v>29</v>
      </c>
      <c r="C293" s="43" t="s">
        <v>14</v>
      </c>
      <c r="D293" s="43" t="s">
        <v>31</v>
      </c>
      <c r="E293" s="43"/>
      <c r="F293" s="44">
        <v>43367</v>
      </c>
      <c r="G293" s="43" t="s">
        <v>38259</v>
      </c>
      <c r="H293" s="43" t="s">
        <v>3288</v>
      </c>
      <c r="I293" s="43" t="s">
        <v>309</v>
      </c>
      <c r="J293" s="43">
        <v>40769</v>
      </c>
      <c r="K293" s="43" t="s">
        <v>38260</v>
      </c>
      <c r="L293" s="43" t="s">
        <v>19579</v>
      </c>
      <c r="M293" s="43" t="s">
        <v>21</v>
      </c>
      <c r="N293" s="43" t="s">
        <v>38261</v>
      </c>
      <c r="O293" s="43" t="s">
        <v>394</v>
      </c>
      <c r="P293" s="43" t="s">
        <v>32398</v>
      </c>
      <c r="Q293" s="45" t="s">
        <v>38262</v>
      </c>
      <c r="R293" s="43" t="s">
        <v>94</v>
      </c>
      <c r="S293" s="43" t="s">
        <v>29</v>
      </c>
      <c r="T293" s="46" t="s">
        <v>28560</v>
      </c>
      <c r="U293" s="46" t="s">
        <v>28520</v>
      </c>
      <c r="V293" s="46" t="s">
        <v>28521</v>
      </c>
      <c r="W293" s="46" t="s">
        <v>94</v>
      </c>
      <c r="X293" s="46">
        <v>4047</v>
      </c>
      <c r="Y293" s="43"/>
      <c r="Z293" s="43"/>
    </row>
    <row r="294" spans="1:26" s="2" customFormat="1" ht="13" customHeight="1" x14ac:dyDescent="0.15">
      <c r="A294" s="43" t="s">
        <v>38271</v>
      </c>
      <c r="B294" s="43">
        <v>29</v>
      </c>
      <c r="C294" s="43" t="s">
        <v>14</v>
      </c>
      <c r="D294" s="43" t="s">
        <v>79</v>
      </c>
      <c r="E294" s="43"/>
      <c r="F294" s="44">
        <v>43366</v>
      </c>
      <c r="G294" s="43" t="s">
        <v>38417</v>
      </c>
      <c r="H294" s="43" t="s">
        <v>1562</v>
      </c>
      <c r="I294" s="43" t="s">
        <v>46</v>
      </c>
      <c r="J294" s="43">
        <v>21201</v>
      </c>
      <c r="K294" s="43" t="s">
        <v>4594</v>
      </c>
      <c r="L294" s="43" t="s">
        <v>2717</v>
      </c>
      <c r="M294" s="43" t="s">
        <v>21</v>
      </c>
      <c r="N294" s="43" t="s">
        <v>38272</v>
      </c>
      <c r="O294" s="43" t="s">
        <v>394</v>
      </c>
      <c r="P294" s="43" t="s">
        <v>32398</v>
      </c>
      <c r="Q294" s="45" t="s">
        <v>38273</v>
      </c>
      <c r="R294" s="43" t="s">
        <v>94</v>
      </c>
      <c r="S294" s="43" t="s">
        <v>22</v>
      </c>
      <c r="T294" s="46" t="s">
        <v>28746</v>
      </c>
      <c r="U294" s="46" t="s">
        <v>28520</v>
      </c>
      <c r="V294" s="46" t="s">
        <v>28521</v>
      </c>
      <c r="W294" s="46" t="s">
        <v>542</v>
      </c>
      <c r="X294" s="46">
        <v>4053</v>
      </c>
      <c r="Y294" s="43"/>
      <c r="Z294" s="43"/>
    </row>
    <row r="295" spans="1:26" s="2" customFormat="1" ht="13" customHeight="1" x14ac:dyDescent="0.15">
      <c r="A295" s="43" t="s">
        <v>38274</v>
      </c>
      <c r="B295" s="43">
        <v>44</v>
      </c>
      <c r="C295" s="43" t="s">
        <v>14</v>
      </c>
      <c r="D295" s="43" t="s">
        <v>24</v>
      </c>
      <c r="E295" s="43"/>
      <c r="F295" s="44">
        <v>43366</v>
      </c>
      <c r="G295" s="43" t="s">
        <v>38275</v>
      </c>
      <c r="H295" s="43" t="s">
        <v>1581</v>
      </c>
      <c r="I295" s="43" t="s">
        <v>263</v>
      </c>
      <c r="J295" s="43">
        <v>89506</v>
      </c>
      <c r="K295" s="43" t="s">
        <v>6131</v>
      </c>
      <c r="L295" s="43" t="s">
        <v>7340</v>
      </c>
      <c r="M295" s="43" t="s">
        <v>21</v>
      </c>
      <c r="N295" s="43" t="s">
        <v>38276</v>
      </c>
      <c r="O295" s="43" t="s">
        <v>394</v>
      </c>
      <c r="P295" s="43" t="s">
        <v>32398</v>
      </c>
      <c r="Q295" s="45" t="s">
        <v>38277</v>
      </c>
      <c r="R295" s="43" t="s">
        <v>542</v>
      </c>
      <c r="S295" s="43" t="s">
        <v>373</v>
      </c>
      <c r="T295" s="46" t="s">
        <v>28836</v>
      </c>
      <c r="U295" s="46" t="s">
        <v>28518</v>
      </c>
      <c r="V295" s="46" t="s">
        <v>28521</v>
      </c>
      <c r="W295" s="46" t="s">
        <v>542</v>
      </c>
      <c r="X295" s="46">
        <v>4052</v>
      </c>
      <c r="Y295" s="43"/>
      <c r="Z295" s="43"/>
    </row>
    <row r="296" spans="1:26" s="2" customFormat="1" ht="13" customHeight="1" x14ac:dyDescent="0.15">
      <c r="A296" s="43" t="s">
        <v>38278</v>
      </c>
      <c r="B296" s="43">
        <v>36</v>
      </c>
      <c r="C296" s="43" t="s">
        <v>14</v>
      </c>
      <c r="D296" s="43" t="s">
        <v>24</v>
      </c>
      <c r="E296" s="43"/>
      <c r="F296" s="44">
        <v>43366</v>
      </c>
      <c r="G296" s="43" t="s">
        <v>38279</v>
      </c>
      <c r="H296" s="43" t="s">
        <v>31389</v>
      </c>
      <c r="I296" s="43" t="s">
        <v>297</v>
      </c>
      <c r="J296" s="43">
        <v>98277</v>
      </c>
      <c r="K296" s="43" t="s">
        <v>31390</v>
      </c>
      <c r="L296" s="43" t="s">
        <v>31391</v>
      </c>
      <c r="M296" s="43" t="s">
        <v>21</v>
      </c>
      <c r="N296" s="43" t="s">
        <v>38280</v>
      </c>
      <c r="O296" s="43" t="s">
        <v>394</v>
      </c>
      <c r="P296" s="43" t="s">
        <v>32398</v>
      </c>
      <c r="Q296" s="45" t="s">
        <v>38281</v>
      </c>
      <c r="R296" s="43" t="s">
        <v>94</v>
      </c>
      <c r="S296" s="43" t="s">
        <v>22</v>
      </c>
      <c r="T296" s="46" t="s">
        <v>28739</v>
      </c>
      <c r="U296" s="46" t="s">
        <v>28520</v>
      </c>
      <c r="V296" s="46"/>
      <c r="W296" s="46"/>
      <c r="X296" s="46"/>
      <c r="Y296" s="43"/>
      <c r="Z296" s="43"/>
    </row>
    <row r="297" spans="1:26" s="2" customFormat="1" ht="13" customHeight="1" x14ac:dyDescent="0.15">
      <c r="A297" s="43" t="s">
        <v>38282</v>
      </c>
      <c r="B297" s="43">
        <v>35</v>
      </c>
      <c r="C297" s="43" t="s">
        <v>14</v>
      </c>
      <c r="D297" s="43" t="s">
        <v>31</v>
      </c>
      <c r="E297" s="45" t="s">
        <v>38283</v>
      </c>
      <c r="F297" s="44">
        <v>43366</v>
      </c>
      <c r="G297" s="43" t="s">
        <v>38284</v>
      </c>
      <c r="H297" s="43" t="s">
        <v>3924</v>
      </c>
      <c r="I297" s="43" t="s">
        <v>313</v>
      </c>
      <c r="J297" s="43">
        <v>37341</v>
      </c>
      <c r="K297" s="43" t="s">
        <v>535</v>
      </c>
      <c r="L297" s="43" t="s">
        <v>600</v>
      </c>
      <c r="M297" s="43" t="s">
        <v>385</v>
      </c>
      <c r="N297" s="43" t="s">
        <v>38285</v>
      </c>
      <c r="O297" s="43" t="s">
        <v>394</v>
      </c>
      <c r="P297" s="43" t="s">
        <v>32398</v>
      </c>
      <c r="Q297" s="45" t="s">
        <v>38286</v>
      </c>
      <c r="R297" s="43" t="s">
        <v>542</v>
      </c>
      <c r="S297" s="43" t="s">
        <v>12</v>
      </c>
      <c r="T297" s="43" t="s">
        <v>31978</v>
      </c>
      <c r="U297" s="43" t="s">
        <v>28520</v>
      </c>
      <c r="V297" s="43"/>
      <c r="W297" s="43"/>
      <c r="X297" s="43"/>
      <c r="Y297" s="43"/>
      <c r="Z297" s="43"/>
    </row>
    <row r="298" spans="1:26" s="2" customFormat="1" ht="13" customHeight="1" x14ac:dyDescent="0.15">
      <c r="A298" s="43" t="s">
        <v>38287</v>
      </c>
      <c r="B298" s="43">
        <v>26</v>
      </c>
      <c r="C298" s="43" t="s">
        <v>14</v>
      </c>
      <c r="D298" s="43" t="s">
        <v>31</v>
      </c>
      <c r="E298" s="43"/>
      <c r="F298" s="44">
        <v>43365</v>
      </c>
      <c r="G298" s="43" t="s">
        <v>38288</v>
      </c>
      <c r="H298" s="43" t="s">
        <v>1252</v>
      </c>
      <c r="I298" s="43" t="s">
        <v>263</v>
      </c>
      <c r="J298" s="43">
        <v>89074</v>
      </c>
      <c r="K298" s="43" t="s">
        <v>557</v>
      </c>
      <c r="L298" s="43" t="s">
        <v>558</v>
      </c>
      <c r="M298" s="43" t="s">
        <v>21</v>
      </c>
      <c r="N298" s="43" t="s">
        <v>38289</v>
      </c>
      <c r="O298" s="43" t="s">
        <v>394</v>
      </c>
      <c r="P298" s="43" t="s">
        <v>32398</v>
      </c>
      <c r="Q298" s="45" t="s">
        <v>38290</v>
      </c>
      <c r="R298" s="43" t="s">
        <v>94</v>
      </c>
      <c r="S298" s="43" t="s">
        <v>22</v>
      </c>
      <c r="T298" s="46" t="s">
        <v>28746</v>
      </c>
      <c r="U298" s="46" t="s">
        <v>28520</v>
      </c>
      <c r="V298" s="46" t="s">
        <v>28522</v>
      </c>
      <c r="W298" s="46" t="s">
        <v>542</v>
      </c>
      <c r="X298" s="46">
        <v>4048</v>
      </c>
      <c r="Y298" s="43"/>
      <c r="Z298" s="43"/>
    </row>
    <row r="299" spans="1:26" s="2" customFormat="1" ht="13" customHeight="1" x14ac:dyDescent="0.15">
      <c r="A299" s="43" t="s">
        <v>38291</v>
      </c>
      <c r="B299" s="43">
        <v>40</v>
      </c>
      <c r="C299" s="43" t="s">
        <v>14</v>
      </c>
      <c r="D299" s="43" t="s">
        <v>42</v>
      </c>
      <c r="E299" s="45" t="s">
        <v>38292</v>
      </c>
      <c r="F299" s="44">
        <v>43363</v>
      </c>
      <c r="G299" s="43" t="s">
        <v>38293</v>
      </c>
      <c r="H299" s="43" t="s">
        <v>207</v>
      </c>
      <c r="I299" s="43" t="s">
        <v>56</v>
      </c>
      <c r="J299" s="43">
        <v>33126</v>
      </c>
      <c r="K299" s="43" t="s">
        <v>155</v>
      </c>
      <c r="L299" s="43" t="s">
        <v>38294</v>
      </c>
      <c r="M299" s="43" t="s">
        <v>21</v>
      </c>
      <c r="N299" s="43" t="s">
        <v>38295</v>
      </c>
      <c r="O299" s="43" t="s">
        <v>394</v>
      </c>
      <c r="P299" s="43" t="s">
        <v>32398</v>
      </c>
      <c r="Q299" s="45" t="s">
        <v>38296</v>
      </c>
      <c r="R299" s="43" t="s">
        <v>94</v>
      </c>
      <c r="S299" s="43" t="s">
        <v>22</v>
      </c>
      <c r="T299" s="46" t="s">
        <v>28746</v>
      </c>
      <c r="U299" s="46" t="s">
        <v>28520</v>
      </c>
      <c r="V299" s="46" t="s">
        <v>28519</v>
      </c>
      <c r="W299" s="46" t="s">
        <v>94</v>
      </c>
      <c r="X299" s="46">
        <v>4051</v>
      </c>
      <c r="Y299" s="43"/>
      <c r="Z299" s="43"/>
    </row>
    <row r="300" spans="1:26" s="2" customFormat="1" ht="13" customHeight="1" x14ac:dyDescent="0.15">
      <c r="A300" s="43" t="s">
        <v>38297</v>
      </c>
      <c r="B300" s="43">
        <v>55</v>
      </c>
      <c r="C300" s="43" t="s">
        <v>14</v>
      </c>
      <c r="D300" s="43" t="s">
        <v>31</v>
      </c>
      <c r="E300" s="45" t="s">
        <v>38298</v>
      </c>
      <c r="F300" s="44">
        <v>43363</v>
      </c>
      <c r="G300" s="43" t="s">
        <v>38299</v>
      </c>
      <c r="H300" s="43" t="s">
        <v>2317</v>
      </c>
      <c r="I300" s="43" t="s">
        <v>854</v>
      </c>
      <c r="J300" s="43">
        <v>96826</v>
      </c>
      <c r="K300" s="43" t="s">
        <v>2317</v>
      </c>
      <c r="L300" s="43" t="s">
        <v>3493</v>
      </c>
      <c r="M300" s="43" t="s">
        <v>21</v>
      </c>
      <c r="N300" s="43" t="s">
        <v>38300</v>
      </c>
      <c r="O300" s="43" t="s">
        <v>394</v>
      </c>
      <c r="P300" s="43" t="s">
        <v>32398</v>
      </c>
      <c r="Q300" s="45" t="s">
        <v>38301</v>
      </c>
      <c r="R300" s="43" t="s">
        <v>94</v>
      </c>
      <c r="S300" s="43" t="s">
        <v>22</v>
      </c>
      <c r="T300" s="46" t="s">
        <v>28746</v>
      </c>
      <c r="U300" s="46" t="s">
        <v>28520</v>
      </c>
      <c r="V300" s="46" t="s">
        <v>28521</v>
      </c>
      <c r="W300" s="46" t="s">
        <v>94</v>
      </c>
      <c r="X300" s="46">
        <v>4050</v>
      </c>
      <c r="Y300" s="43"/>
      <c r="Z300" s="43"/>
    </row>
    <row r="301" spans="1:26" s="2" customFormat="1" ht="13" customHeight="1" x14ac:dyDescent="0.15">
      <c r="A301" s="43" t="s">
        <v>38302</v>
      </c>
      <c r="B301" s="43">
        <v>28</v>
      </c>
      <c r="C301" s="43" t="s">
        <v>14</v>
      </c>
      <c r="D301" s="43" t="s">
        <v>31</v>
      </c>
      <c r="E301" s="45" t="s">
        <v>38303</v>
      </c>
      <c r="F301" s="44">
        <v>43363</v>
      </c>
      <c r="G301" s="43" t="s">
        <v>38304</v>
      </c>
      <c r="H301" s="43" t="s">
        <v>12065</v>
      </c>
      <c r="I301" s="43" t="s">
        <v>203</v>
      </c>
      <c r="J301" s="43">
        <v>80501</v>
      </c>
      <c r="K301" s="43" t="s">
        <v>980</v>
      </c>
      <c r="L301" s="43" t="s">
        <v>38305</v>
      </c>
      <c r="M301" s="43" t="s">
        <v>21</v>
      </c>
      <c r="N301" s="43" t="s">
        <v>38306</v>
      </c>
      <c r="O301" s="43" t="s">
        <v>394</v>
      </c>
      <c r="P301" s="43" t="s">
        <v>32398</v>
      </c>
      <c r="Q301" s="45" t="s">
        <v>38307</v>
      </c>
      <c r="R301" s="43" t="s">
        <v>94</v>
      </c>
      <c r="S301" s="43" t="s">
        <v>22</v>
      </c>
      <c r="T301" s="46" t="s">
        <v>28746</v>
      </c>
      <c r="U301" s="46" t="s">
        <v>28520</v>
      </c>
      <c r="V301" s="46"/>
      <c r="W301" s="46"/>
      <c r="X301" s="46"/>
      <c r="Y301" s="43"/>
      <c r="Z301" s="43"/>
    </row>
    <row r="302" spans="1:26" s="2" customFormat="1" ht="13" customHeight="1" x14ac:dyDescent="0.15">
      <c r="A302" s="43" t="s">
        <v>38329</v>
      </c>
      <c r="B302" s="43">
        <v>43</v>
      </c>
      <c r="C302" s="43" t="s">
        <v>14</v>
      </c>
      <c r="D302" s="43" t="s">
        <v>15</v>
      </c>
      <c r="E302" s="43"/>
      <c r="F302" s="44">
        <v>43362</v>
      </c>
      <c r="G302" s="43" t="s">
        <v>38330</v>
      </c>
      <c r="H302" s="43" t="s">
        <v>3422</v>
      </c>
      <c r="I302" s="43" t="s">
        <v>432</v>
      </c>
      <c r="J302" s="43">
        <v>53593</v>
      </c>
      <c r="K302" s="43" t="s">
        <v>9578</v>
      </c>
      <c r="L302" s="43" t="s">
        <v>38331</v>
      </c>
      <c r="M302" s="43" t="s">
        <v>21</v>
      </c>
      <c r="N302" s="43" t="s">
        <v>38332</v>
      </c>
      <c r="O302" s="43" t="s">
        <v>394</v>
      </c>
      <c r="P302" s="43" t="s">
        <v>32398</v>
      </c>
      <c r="Q302" s="45" t="s">
        <v>38333</v>
      </c>
      <c r="R302" s="43" t="s">
        <v>94</v>
      </c>
      <c r="S302" s="43" t="s">
        <v>22</v>
      </c>
      <c r="T302" s="43" t="s">
        <v>28746</v>
      </c>
      <c r="U302" s="43" t="s">
        <v>28520</v>
      </c>
      <c r="V302" s="43"/>
      <c r="W302" s="43"/>
      <c r="X302" s="43"/>
      <c r="Y302" s="43"/>
      <c r="Z302" s="43"/>
    </row>
    <row r="303" spans="1:26" s="2" customFormat="1" ht="13" customHeight="1" x14ac:dyDescent="0.15">
      <c r="A303" s="43" t="s">
        <v>38308</v>
      </c>
      <c r="B303" s="43">
        <v>39</v>
      </c>
      <c r="C303" s="43" t="s">
        <v>14</v>
      </c>
      <c r="D303" s="43" t="s">
        <v>42</v>
      </c>
      <c r="E303" s="43"/>
      <c r="F303" s="44">
        <v>43362</v>
      </c>
      <c r="G303" s="43" t="s">
        <v>38309</v>
      </c>
      <c r="H303" s="43" t="s">
        <v>92</v>
      </c>
      <c r="I303" s="43" t="s">
        <v>39</v>
      </c>
      <c r="J303" s="43">
        <v>90023</v>
      </c>
      <c r="K303" s="43" t="s">
        <v>92</v>
      </c>
      <c r="L303" s="43" t="s">
        <v>408</v>
      </c>
      <c r="M303" s="43" t="s">
        <v>21</v>
      </c>
      <c r="N303" s="43" t="s">
        <v>38310</v>
      </c>
      <c r="O303" s="43" t="s">
        <v>394</v>
      </c>
      <c r="P303" s="43" t="s">
        <v>32398</v>
      </c>
      <c r="Q303" s="45" t="s">
        <v>38311</v>
      </c>
      <c r="R303" s="43" t="s">
        <v>94</v>
      </c>
      <c r="S303" s="43" t="s">
        <v>22</v>
      </c>
      <c r="T303" s="46" t="s">
        <v>28746</v>
      </c>
      <c r="U303" s="46" t="s">
        <v>28520</v>
      </c>
      <c r="V303" s="46"/>
      <c r="W303" s="46"/>
      <c r="X303" s="46"/>
      <c r="Y303" s="43"/>
      <c r="Z303" s="43"/>
    </row>
    <row r="304" spans="1:26" s="2" customFormat="1" ht="13" customHeight="1" x14ac:dyDescent="0.15">
      <c r="A304" s="43" t="s">
        <v>38326</v>
      </c>
      <c r="B304" s="43">
        <v>49</v>
      </c>
      <c r="C304" s="43" t="s">
        <v>14</v>
      </c>
      <c r="D304" s="43" t="s">
        <v>24</v>
      </c>
      <c r="E304" s="43"/>
      <c r="F304" s="44">
        <v>43362</v>
      </c>
      <c r="G304" s="43" t="s">
        <v>38418</v>
      </c>
      <c r="H304" s="43" t="s">
        <v>34185</v>
      </c>
      <c r="I304" s="43" t="s">
        <v>67</v>
      </c>
      <c r="J304" s="43">
        <v>77573</v>
      </c>
      <c r="K304" s="43" t="s">
        <v>5178</v>
      </c>
      <c r="L304" s="43" t="s">
        <v>34617</v>
      </c>
      <c r="M304" s="43" t="s">
        <v>21</v>
      </c>
      <c r="N304" s="43" t="s">
        <v>38327</v>
      </c>
      <c r="O304" s="43" t="s">
        <v>394</v>
      </c>
      <c r="P304" s="43" t="s">
        <v>32398</v>
      </c>
      <c r="Q304" s="45" t="s">
        <v>38328</v>
      </c>
      <c r="R304" s="43" t="s">
        <v>94</v>
      </c>
      <c r="S304" s="43" t="s">
        <v>22</v>
      </c>
      <c r="T304" s="46" t="s">
        <v>28739</v>
      </c>
      <c r="U304" s="46"/>
      <c r="V304" s="46"/>
      <c r="W304" s="46"/>
      <c r="X304" s="46"/>
      <c r="Y304" s="43"/>
      <c r="Z304" s="43"/>
    </row>
    <row r="305" spans="1:26" s="2" customFormat="1" ht="13" customHeight="1" x14ac:dyDescent="0.15">
      <c r="A305" s="43" t="s">
        <v>38312</v>
      </c>
      <c r="B305" s="43">
        <v>33</v>
      </c>
      <c r="C305" s="43" t="s">
        <v>14</v>
      </c>
      <c r="D305" s="43" t="s">
        <v>31</v>
      </c>
      <c r="E305" s="45" t="s">
        <v>38313</v>
      </c>
      <c r="F305" s="44">
        <v>43362</v>
      </c>
      <c r="G305" s="43" t="s">
        <v>38314</v>
      </c>
      <c r="H305" s="43" t="s">
        <v>38315</v>
      </c>
      <c r="I305" s="43" t="s">
        <v>111</v>
      </c>
      <c r="J305" s="43">
        <v>97524</v>
      </c>
      <c r="K305" s="43" t="s">
        <v>427</v>
      </c>
      <c r="L305" s="43" t="s">
        <v>38316</v>
      </c>
      <c r="M305" s="43" t="s">
        <v>21</v>
      </c>
      <c r="N305" s="43" t="s">
        <v>38317</v>
      </c>
      <c r="O305" s="43" t="s">
        <v>394</v>
      </c>
      <c r="P305" s="43" t="s">
        <v>32398</v>
      </c>
      <c r="Q305" s="45" t="s">
        <v>38318</v>
      </c>
      <c r="R305" s="43" t="s">
        <v>23</v>
      </c>
      <c r="S305" s="43" t="s">
        <v>12</v>
      </c>
      <c r="T305" s="46" t="s">
        <v>31978</v>
      </c>
      <c r="U305" s="46"/>
      <c r="V305" s="46"/>
      <c r="W305" s="46"/>
      <c r="X305" s="46"/>
      <c r="Y305" s="43"/>
      <c r="Z305" s="43"/>
    </row>
    <row r="306" spans="1:26" s="2" customFormat="1" ht="13" customHeight="1" x14ac:dyDescent="0.15">
      <c r="A306" s="43" t="s">
        <v>38319</v>
      </c>
      <c r="B306" s="43">
        <v>61</v>
      </c>
      <c r="C306" s="43" t="s">
        <v>14</v>
      </c>
      <c r="D306" s="43" t="s">
        <v>31</v>
      </c>
      <c r="E306" s="45" t="s">
        <v>38320</v>
      </c>
      <c r="F306" s="44">
        <v>43362</v>
      </c>
      <c r="G306" s="43" t="s">
        <v>38321</v>
      </c>
      <c r="H306" s="43" t="s">
        <v>38322</v>
      </c>
      <c r="I306" s="43" t="s">
        <v>398</v>
      </c>
      <c r="J306" s="43">
        <v>15461</v>
      </c>
      <c r="K306" s="43" t="s">
        <v>1486</v>
      </c>
      <c r="L306" s="43" t="s">
        <v>38323</v>
      </c>
      <c r="M306" s="43" t="s">
        <v>21</v>
      </c>
      <c r="N306" s="43" t="s">
        <v>38324</v>
      </c>
      <c r="O306" s="43" t="s">
        <v>394</v>
      </c>
      <c r="P306" s="43" t="s">
        <v>32398</v>
      </c>
      <c r="Q306" s="45" t="s">
        <v>38325</v>
      </c>
      <c r="R306" s="43" t="s">
        <v>94</v>
      </c>
      <c r="S306" s="43" t="s">
        <v>22</v>
      </c>
      <c r="T306" s="46" t="s">
        <v>28746</v>
      </c>
      <c r="U306" s="46" t="s">
        <v>28520</v>
      </c>
      <c r="V306" s="46"/>
      <c r="W306" s="46"/>
      <c r="X306" s="46"/>
      <c r="Y306" s="43"/>
      <c r="Z306" s="43"/>
    </row>
    <row r="307" spans="1:26" s="2" customFormat="1" ht="13" customHeight="1" x14ac:dyDescent="0.15">
      <c r="A307" s="43" t="s">
        <v>38351</v>
      </c>
      <c r="B307" s="43">
        <v>43</v>
      </c>
      <c r="C307" s="43" t="s">
        <v>108</v>
      </c>
      <c r="D307" s="43" t="s">
        <v>31</v>
      </c>
      <c r="E307" s="45" t="s">
        <v>38352</v>
      </c>
      <c r="F307" s="44">
        <v>43361</v>
      </c>
      <c r="G307" s="43" t="s">
        <v>38353</v>
      </c>
      <c r="H307" s="43" t="s">
        <v>38354</v>
      </c>
      <c r="I307" s="43" t="s">
        <v>26</v>
      </c>
      <c r="J307" s="43">
        <v>29581</v>
      </c>
      <c r="K307" s="43" t="s">
        <v>1061</v>
      </c>
      <c r="L307" s="43" t="s">
        <v>38355</v>
      </c>
      <c r="M307" s="43" t="s">
        <v>9298</v>
      </c>
      <c r="N307" s="43" t="s">
        <v>38356</v>
      </c>
      <c r="O307" s="43" t="s">
        <v>394</v>
      </c>
      <c r="P307" s="43" t="s">
        <v>32398</v>
      </c>
      <c r="Q307" s="45" t="s">
        <v>38357</v>
      </c>
      <c r="R307" s="43" t="s">
        <v>542</v>
      </c>
      <c r="S307" s="43" t="s">
        <v>12</v>
      </c>
      <c r="T307" s="43" t="s">
        <v>31978</v>
      </c>
      <c r="U307" s="43" t="s">
        <v>28518</v>
      </c>
      <c r="V307" s="43"/>
      <c r="W307" s="43"/>
      <c r="X307" s="43"/>
      <c r="Y307" s="43"/>
      <c r="Z307" s="43"/>
    </row>
    <row r="308" spans="1:26" s="2" customFormat="1" ht="13" customHeight="1" x14ac:dyDescent="0.15">
      <c r="A308" s="43" t="s">
        <v>38358</v>
      </c>
      <c r="B308" s="43">
        <v>45</v>
      </c>
      <c r="C308" s="43" t="s">
        <v>108</v>
      </c>
      <c r="D308" s="43" t="s">
        <v>31</v>
      </c>
      <c r="E308" s="45" t="s">
        <v>38359</v>
      </c>
      <c r="F308" s="44">
        <v>43361</v>
      </c>
      <c r="G308" s="43" t="s">
        <v>38353</v>
      </c>
      <c r="H308" s="43" t="s">
        <v>38354</v>
      </c>
      <c r="I308" s="43" t="s">
        <v>26</v>
      </c>
      <c r="J308" s="43">
        <v>29581</v>
      </c>
      <c r="K308" s="43" t="s">
        <v>1061</v>
      </c>
      <c r="L308" s="43" t="s">
        <v>38355</v>
      </c>
      <c r="M308" s="43" t="s">
        <v>9298</v>
      </c>
      <c r="N308" s="43" t="s">
        <v>38356</v>
      </c>
      <c r="O308" s="43" t="s">
        <v>394</v>
      </c>
      <c r="P308" s="43" t="s">
        <v>32398</v>
      </c>
      <c r="Q308" s="45" t="s">
        <v>38357</v>
      </c>
      <c r="R308" s="43" t="s">
        <v>542</v>
      </c>
      <c r="S308" s="43" t="s">
        <v>12</v>
      </c>
      <c r="T308" s="43" t="s">
        <v>31978</v>
      </c>
      <c r="U308" s="43" t="s">
        <v>28518</v>
      </c>
      <c r="V308" s="43"/>
      <c r="W308" s="43"/>
      <c r="X308" s="43"/>
      <c r="Y308" s="43"/>
      <c r="Z308" s="43"/>
    </row>
    <row r="309" spans="1:26" s="2" customFormat="1" ht="13" customHeight="1" x14ac:dyDescent="0.15">
      <c r="A309" s="43" t="s">
        <v>38338</v>
      </c>
      <c r="B309" s="43">
        <v>37</v>
      </c>
      <c r="C309" s="43" t="s">
        <v>14</v>
      </c>
      <c r="D309" s="43" t="s">
        <v>31</v>
      </c>
      <c r="E309" s="43"/>
      <c r="F309" s="44">
        <v>43361</v>
      </c>
      <c r="G309" s="43" t="s">
        <v>38420</v>
      </c>
      <c r="H309" s="43" t="s">
        <v>296</v>
      </c>
      <c r="I309" s="43" t="s">
        <v>297</v>
      </c>
      <c r="J309" s="43">
        <v>98271</v>
      </c>
      <c r="K309" s="43" t="s">
        <v>2109</v>
      </c>
      <c r="L309" s="43" t="s">
        <v>38339</v>
      </c>
      <c r="M309" s="43" t="s">
        <v>21</v>
      </c>
      <c r="N309" s="43" t="s">
        <v>38340</v>
      </c>
      <c r="O309" s="43" t="s">
        <v>394</v>
      </c>
      <c r="P309" s="43" t="s">
        <v>32398</v>
      </c>
      <c r="Q309" s="45" t="s">
        <v>38341</v>
      </c>
      <c r="R309" s="43" t="s">
        <v>542</v>
      </c>
      <c r="S309" s="43" t="s">
        <v>22</v>
      </c>
      <c r="T309" s="46" t="s">
        <v>28739</v>
      </c>
      <c r="U309" s="46" t="s">
        <v>28520</v>
      </c>
      <c r="V309" s="46" t="s">
        <v>28521</v>
      </c>
      <c r="W309" s="46" t="s">
        <v>94</v>
      </c>
      <c r="X309" s="46">
        <v>4045</v>
      </c>
      <c r="Y309" s="43"/>
      <c r="Z309" s="43"/>
    </row>
    <row r="310" spans="1:26" s="2" customFormat="1" ht="13" customHeight="1" x14ac:dyDescent="0.15">
      <c r="A310" s="43" t="s">
        <v>38334</v>
      </c>
      <c r="B310" s="43">
        <v>43</v>
      </c>
      <c r="C310" s="43" t="s">
        <v>14</v>
      </c>
      <c r="D310" s="43" t="s">
        <v>31</v>
      </c>
      <c r="E310" s="45" t="s">
        <v>38335</v>
      </c>
      <c r="F310" s="44">
        <v>43361</v>
      </c>
      <c r="G310" s="43" t="s">
        <v>38419</v>
      </c>
      <c r="H310" s="43" t="s">
        <v>464</v>
      </c>
      <c r="I310" s="43" t="s">
        <v>238</v>
      </c>
      <c r="J310" s="43">
        <v>23451</v>
      </c>
      <c r="K310" s="43" t="s">
        <v>12959</v>
      </c>
      <c r="L310" s="43" t="s">
        <v>466</v>
      </c>
      <c r="M310" s="43" t="s">
        <v>21</v>
      </c>
      <c r="N310" s="43" t="s">
        <v>38336</v>
      </c>
      <c r="O310" s="43" t="s">
        <v>394</v>
      </c>
      <c r="P310" s="43" t="s">
        <v>32398</v>
      </c>
      <c r="Q310" s="45" t="s">
        <v>38337</v>
      </c>
      <c r="R310" s="43" t="s">
        <v>94</v>
      </c>
      <c r="S310" s="43" t="s">
        <v>22</v>
      </c>
      <c r="T310" s="46" t="s">
        <v>28746</v>
      </c>
      <c r="U310" s="46" t="s">
        <v>28520</v>
      </c>
      <c r="V310" s="46" t="s">
        <v>28522</v>
      </c>
      <c r="W310" s="46" t="s">
        <v>94</v>
      </c>
      <c r="X310" s="46">
        <v>4033</v>
      </c>
      <c r="Y310" s="43"/>
      <c r="Z310" s="43"/>
    </row>
    <row r="311" spans="1:26" s="2" customFormat="1" ht="13" customHeight="1" x14ac:dyDescent="0.15">
      <c r="A311" s="43" t="s">
        <v>3186</v>
      </c>
      <c r="B311" s="43">
        <v>46</v>
      </c>
      <c r="C311" s="43" t="s">
        <v>14</v>
      </c>
      <c r="D311" s="43" t="s">
        <v>24</v>
      </c>
      <c r="E311" s="43"/>
      <c r="F311" s="44">
        <v>43361</v>
      </c>
      <c r="G311" s="43" t="s">
        <v>38342</v>
      </c>
      <c r="H311" s="43" t="s">
        <v>2553</v>
      </c>
      <c r="I311" s="43" t="s">
        <v>39</v>
      </c>
      <c r="J311" s="43">
        <v>92840</v>
      </c>
      <c r="K311" s="43" t="s">
        <v>1044</v>
      </c>
      <c r="L311" s="43" t="s">
        <v>6214</v>
      </c>
      <c r="M311" s="43" t="s">
        <v>21</v>
      </c>
      <c r="N311" s="43" t="s">
        <v>38343</v>
      </c>
      <c r="O311" s="43" t="s">
        <v>394</v>
      </c>
      <c r="P311" s="43" t="s">
        <v>32398</v>
      </c>
      <c r="Q311" s="45" t="s">
        <v>38344</v>
      </c>
      <c r="R311" s="43" t="s">
        <v>94</v>
      </c>
      <c r="S311" s="43" t="s">
        <v>12</v>
      </c>
      <c r="T311" s="46" t="s">
        <v>31978</v>
      </c>
      <c r="U311" s="46" t="s">
        <v>28520</v>
      </c>
      <c r="V311" s="46"/>
      <c r="W311" s="46"/>
      <c r="X311" s="46"/>
      <c r="Y311" s="43"/>
      <c r="Z311" s="43"/>
    </row>
    <row r="312" spans="1:26" s="2" customFormat="1" ht="13" customHeight="1" x14ac:dyDescent="0.15">
      <c r="A312" s="43" t="s">
        <v>38345</v>
      </c>
      <c r="B312" s="43">
        <v>73</v>
      </c>
      <c r="C312" s="43" t="s">
        <v>14</v>
      </c>
      <c r="D312" s="43" t="s">
        <v>31</v>
      </c>
      <c r="E312" s="45" t="s">
        <v>38346</v>
      </c>
      <c r="F312" s="44">
        <v>43361</v>
      </c>
      <c r="G312" s="43" t="s">
        <v>38347</v>
      </c>
      <c r="H312" s="43" t="s">
        <v>38348</v>
      </c>
      <c r="I312" s="43" t="s">
        <v>398</v>
      </c>
      <c r="J312" s="43">
        <v>16053</v>
      </c>
      <c r="K312" s="43" t="s">
        <v>5406</v>
      </c>
      <c r="L312" s="43" t="s">
        <v>498</v>
      </c>
      <c r="M312" s="43" t="s">
        <v>21</v>
      </c>
      <c r="N312" s="43" t="s">
        <v>38349</v>
      </c>
      <c r="O312" s="43" t="s">
        <v>394</v>
      </c>
      <c r="P312" s="43" t="s">
        <v>32398</v>
      </c>
      <c r="Q312" s="45" t="s">
        <v>38350</v>
      </c>
      <c r="R312" s="43" t="s">
        <v>542</v>
      </c>
      <c r="S312" s="43" t="s">
        <v>22</v>
      </c>
      <c r="T312" s="46" t="s">
        <v>28746</v>
      </c>
      <c r="U312" s="46" t="s">
        <v>28520</v>
      </c>
      <c r="V312" s="46"/>
      <c r="W312" s="46"/>
      <c r="X312" s="46"/>
      <c r="Y312" s="43"/>
      <c r="Z312" s="43"/>
    </row>
    <row r="313" spans="1:26" s="2" customFormat="1" ht="13" customHeight="1" x14ac:dyDescent="0.15">
      <c r="A313" s="43" t="s">
        <v>36524</v>
      </c>
      <c r="B313" s="43">
        <v>54</v>
      </c>
      <c r="C313" s="43" t="s">
        <v>108</v>
      </c>
      <c r="D313" s="43" t="s">
        <v>31</v>
      </c>
      <c r="E313" s="43"/>
      <c r="F313" s="44">
        <v>43360</v>
      </c>
      <c r="G313" s="43" t="s">
        <v>36525</v>
      </c>
      <c r="H313" s="43" t="s">
        <v>36526</v>
      </c>
      <c r="I313" s="43" t="s">
        <v>417</v>
      </c>
      <c r="J313" s="43">
        <v>11378</v>
      </c>
      <c r="K313" s="43" t="s">
        <v>2622</v>
      </c>
      <c r="L313" s="43" t="s">
        <v>569</v>
      </c>
      <c r="M313" s="43" t="s">
        <v>21</v>
      </c>
      <c r="N313" s="43" t="s">
        <v>36527</v>
      </c>
      <c r="O313" s="43" t="s">
        <v>394</v>
      </c>
      <c r="P313" s="43" t="s">
        <v>32398</v>
      </c>
      <c r="Q313" s="45" t="s">
        <v>36528</v>
      </c>
      <c r="R313" s="43" t="s">
        <v>542</v>
      </c>
      <c r="S313" s="43" t="s">
        <v>22</v>
      </c>
      <c r="T313" s="46" t="s">
        <v>28739</v>
      </c>
      <c r="U313" s="46" t="s">
        <v>28520</v>
      </c>
      <c r="V313" s="46" t="s">
        <v>28521</v>
      </c>
      <c r="W313" s="46" t="s">
        <v>542</v>
      </c>
      <c r="X313" s="46">
        <v>4039</v>
      </c>
      <c r="Y313" s="43"/>
      <c r="Z313" s="43"/>
    </row>
    <row r="314" spans="1:26" s="2" customFormat="1" ht="13" customHeight="1" x14ac:dyDescent="0.15">
      <c r="A314" s="43" t="s">
        <v>36519</v>
      </c>
      <c r="B314" s="43">
        <v>23</v>
      </c>
      <c r="C314" s="43" t="s">
        <v>14</v>
      </c>
      <c r="D314" s="43" t="s">
        <v>42</v>
      </c>
      <c r="E314" s="45" t="s">
        <v>36520</v>
      </c>
      <c r="F314" s="44">
        <v>43360</v>
      </c>
      <c r="G314" s="43" t="s">
        <v>36521</v>
      </c>
      <c r="H314" s="43" t="s">
        <v>7695</v>
      </c>
      <c r="I314" s="43" t="s">
        <v>46</v>
      </c>
      <c r="J314" s="43">
        <v>20748</v>
      </c>
      <c r="K314" s="43" t="s">
        <v>2332</v>
      </c>
      <c r="L314" s="43" t="s">
        <v>743</v>
      </c>
      <c r="M314" s="43" t="s">
        <v>21</v>
      </c>
      <c r="N314" s="43" t="s">
        <v>36522</v>
      </c>
      <c r="O314" s="43" t="s">
        <v>394</v>
      </c>
      <c r="P314" s="43" t="s">
        <v>32398</v>
      </c>
      <c r="Q314" s="45" t="s">
        <v>36523</v>
      </c>
      <c r="R314" s="43" t="s">
        <v>94</v>
      </c>
      <c r="S314" s="43" t="s">
        <v>22</v>
      </c>
      <c r="T314" s="46" t="s">
        <v>28746</v>
      </c>
      <c r="U314" s="46" t="s">
        <v>28518</v>
      </c>
      <c r="V314" s="46" t="s">
        <v>28522</v>
      </c>
      <c r="W314" s="46" t="s">
        <v>94</v>
      </c>
      <c r="X314" s="46">
        <v>4038</v>
      </c>
      <c r="Y314" s="43"/>
      <c r="Z314" s="43"/>
    </row>
    <row r="315" spans="1:26" s="2" customFormat="1" ht="13" customHeight="1" x14ac:dyDescent="0.15">
      <c r="A315" s="43" t="s">
        <v>38360</v>
      </c>
      <c r="B315" s="43">
        <v>44</v>
      </c>
      <c r="C315" s="43" t="s">
        <v>14</v>
      </c>
      <c r="D315" s="43" t="s">
        <v>31</v>
      </c>
      <c r="E315" s="43"/>
      <c r="F315" s="44">
        <v>43360</v>
      </c>
      <c r="G315" s="43" t="s">
        <v>36529</v>
      </c>
      <c r="H315" s="43" t="s">
        <v>36530</v>
      </c>
      <c r="I315" s="43" t="s">
        <v>309</v>
      </c>
      <c r="J315" s="43">
        <v>42240</v>
      </c>
      <c r="K315" s="43" t="s">
        <v>4087</v>
      </c>
      <c r="L315" s="43" t="s">
        <v>36531</v>
      </c>
      <c r="M315" s="43" t="s">
        <v>21</v>
      </c>
      <c r="N315" s="43" t="s">
        <v>36532</v>
      </c>
      <c r="O315" s="43" t="s">
        <v>394</v>
      </c>
      <c r="P315" s="43" t="s">
        <v>32398</v>
      </c>
      <c r="Q315" s="45" t="s">
        <v>36533</v>
      </c>
      <c r="R315" s="43" t="s">
        <v>94</v>
      </c>
      <c r="S315" s="43" t="s">
        <v>373</v>
      </c>
      <c r="T315" s="46" t="s">
        <v>28836</v>
      </c>
      <c r="U315" s="46" t="s">
        <v>28520</v>
      </c>
      <c r="V315" s="46" t="s">
        <v>28519</v>
      </c>
      <c r="W315" s="46" t="s">
        <v>94</v>
      </c>
      <c r="X315" s="46">
        <v>4040</v>
      </c>
      <c r="Y315" s="43"/>
      <c r="Z315" s="43"/>
    </row>
    <row r="316" spans="1:26" s="2" customFormat="1" ht="13" customHeight="1" x14ac:dyDescent="0.15">
      <c r="A316" s="43" t="s">
        <v>38361</v>
      </c>
      <c r="B316" s="43">
        <v>50</v>
      </c>
      <c r="C316" s="43" t="s">
        <v>14</v>
      </c>
      <c r="D316" s="43" t="s">
        <v>24</v>
      </c>
      <c r="E316" s="43"/>
      <c r="F316" s="44">
        <v>43360</v>
      </c>
      <c r="G316" s="43" t="s">
        <v>38421</v>
      </c>
      <c r="H316" s="43" t="s">
        <v>476</v>
      </c>
      <c r="I316" s="43" t="s">
        <v>39</v>
      </c>
      <c r="J316" s="43">
        <v>90803</v>
      </c>
      <c r="K316" s="43" t="s">
        <v>92</v>
      </c>
      <c r="L316" s="43" t="s">
        <v>477</v>
      </c>
      <c r="M316" s="43" t="s">
        <v>385</v>
      </c>
      <c r="N316" s="43" t="s">
        <v>38362</v>
      </c>
      <c r="O316" s="43" t="s">
        <v>394</v>
      </c>
      <c r="P316" s="43" t="s">
        <v>32398</v>
      </c>
      <c r="Q316" s="45" t="s">
        <v>38363</v>
      </c>
      <c r="R316" s="43" t="s">
        <v>542</v>
      </c>
      <c r="S316" s="43" t="s">
        <v>12</v>
      </c>
      <c r="T316" s="43" t="s">
        <v>31978</v>
      </c>
      <c r="U316" s="43" t="s">
        <v>28518</v>
      </c>
      <c r="V316" s="43"/>
      <c r="W316" s="43"/>
      <c r="X316" s="43"/>
      <c r="Y316" s="43"/>
      <c r="Z316" s="43"/>
    </row>
    <row r="317" spans="1:26" s="2" customFormat="1" ht="13" customHeight="1" x14ac:dyDescent="0.15">
      <c r="A317" s="43" t="s">
        <v>36544</v>
      </c>
      <c r="B317" s="43">
        <v>31</v>
      </c>
      <c r="C317" s="43" t="s">
        <v>14</v>
      </c>
      <c r="D317" s="43" t="s">
        <v>79</v>
      </c>
      <c r="E317" s="43"/>
      <c r="F317" s="44">
        <v>43359</v>
      </c>
      <c r="G317" s="43" t="s">
        <v>38422</v>
      </c>
      <c r="H317" s="43" t="s">
        <v>453</v>
      </c>
      <c r="I317" s="43" t="s">
        <v>19</v>
      </c>
      <c r="J317" s="43">
        <v>71109</v>
      </c>
      <c r="K317" s="43" t="s">
        <v>5798</v>
      </c>
      <c r="L317" s="43" t="s">
        <v>454</v>
      </c>
      <c r="M317" s="43" t="s">
        <v>21</v>
      </c>
      <c r="N317" s="43" t="s">
        <v>36545</v>
      </c>
      <c r="O317" s="43" t="s">
        <v>394</v>
      </c>
      <c r="P317" s="43" t="s">
        <v>32398</v>
      </c>
      <c r="Q317" s="45" t="s">
        <v>36546</v>
      </c>
      <c r="R317" s="43" t="s">
        <v>94</v>
      </c>
      <c r="S317" s="43" t="s">
        <v>22</v>
      </c>
      <c r="T317" s="46" t="s">
        <v>28746</v>
      </c>
      <c r="U317" s="46" t="s">
        <v>28520</v>
      </c>
      <c r="V317" s="46" t="s">
        <v>28521</v>
      </c>
      <c r="W317" s="46" t="s">
        <v>94</v>
      </c>
      <c r="X317" s="46">
        <v>4043</v>
      </c>
      <c r="Y317" s="43"/>
      <c r="Z317" s="43"/>
    </row>
    <row r="318" spans="1:26" s="2" customFormat="1" ht="13" customHeight="1" x14ac:dyDescent="0.15">
      <c r="A318" s="43" t="s">
        <v>36534</v>
      </c>
      <c r="B318" s="43">
        <v>29</v>
      </c>
      <c r="C318" s="43" t="s">
        <v>14</v>
      </c>
      <c r="D318" s="43" t="s">
        <v>42</v>
      </c>
      <c r="E318" s="43"/>
      <c r="F318" s="44">
        <v>43359</v>
      </c>
      <c r="G318" s="43" t="s">
        <v>36535</v>
      </c>
      <c r="H318" s="43" t="s">
        <v>1467</v>
      </c>
      <c r="I318" s="43" t="s">
        <v>398</v>
      </c>
      <c r="J318" s="43">
        <v>17602</v>
      </c>
      <c r="K318" s="43" t="s">
        <v>1467</v>
      </c>
      <c r="L318" s="43" t="s">
        <v>2233</v>
      </c>
      <c r="M318" s="43" t="s">
        <v>21</v>
      </c>
      <c r="N318" s="43" t="s">
        <v>36536</v>
      </c>
      <c r="O318" s="43" t="s">
        <v>394</v>
      </c>
      <c r="P318" s="43" t="s">
        <v>32398</v>
      </c>
      <c r="Q318" s="45" t="s">
        <v>36537</v>
      </c>
      <c r="R318" s="43" t="s">
        <v>94</v>
      </c>
      <c r="S318" s="43" t="s">
        <v>22</v>
      </c>
      <c r="T318" s="46" t="s">
        <v>28746</v>
      </c>
      <c r="U318" s="46" t="s">
        <v>28520</v>
      </c>
      <c r="V318" s="46" t="s">
        <v>28521</v>
      </c>
      <c r="W318" s="46" t="s">
        <v>94</v>
      </c>
      <c r="X318" s="46">
        <v>4035</v>
      </c>
      <c r="Y318" s="43"/>
      <c r="Z318" s="43"/>
    </row>
    <row r="319" spans="1:26" s="2" customFormat="1" ht="13" customHeight="1" x14ac:dyDescent="0.15">
      <c r="A319" s="43" t="s">
        <v>36547</v>
      </c>
      <c r="B319" s="43">
        <v>40</v>
      </c>
      <c r="C319" s="43" t="s">
        <v>14</v>
      </c>
      <c r="D319" s="43" t="s">
        <v>24</v>
      </c>
      <c r="E319" s="43"/>
      <c r="F319" s="44">
        <v>43359</v>
      </c>
      <c r="G319" s="43" t="s">
        <v>38423</v>
      </c>
      <c r="H319" s="43" t="s">
        <v>36548</v>
      </c>
      <c r="I319" s="43" t="s">
        <v>297</v>
      </c>
      <c r="J319" s="43">
        <v>99362</v>
      </c>
      <c r="K319" s="43" t="s">
        <v>36548</v>
      </c>
      <c r="L319" s="43" t="s">
        <v>36549</v>
      </c>
      <c r="M319" s="43" t="s">
        <v>21</v>
      </c>
      <c r="N319" s="43" t="s">
        <v>36550</v>
      </c>
      <c r="O319" s="43" t="s">
        <v>394</v>
      </c>
      <c r="P319" s="43" t="s">
        <v>32398</v>
      </c>
      <c r="Q319" s="45" t="s">
        <v>36551</v>
      </c>
      <c r="R319" s="43" t="s">
        <v>94</v>
      </c>
      <c r="S319" s="43" t="s">
        <v>22</v>
      </c>
      <c r="T319" s="46" t="s">
        <v>28746</v>
      </c>
      <c r="U319" s="46" t="s">
        <v>28518</v>
      </c>
      <c r="V319" s="46" t="s">
        <v>28521</v>
      </c>
      <c r="W319" s="46" t="s">
        <v>94</v>
      </c>
      <c r="X319" s="46">
        <v>4036</v>
      </c>
      <c r="Y319" s="43"/>
      <c r="Z319" s="43"/>
    </row>
    <row r="320" spans="1:26" s="2" customFormat="1" ht="13" customHeight="1" x14ac:dyDescent="0.15">
      <c r="A320" s="43" t="s">
        <v>37496</v>
      </c>
      <c r="B320" s="43">
        <v>25</v>
      </c>
      <c r="C320" s="43" t="s">
        <v>14</v>
      </c>
      <c r="D320" s="43" t="s">
        <v>31</v>
      </c>
      <c r="E320" s="43"/>
      <c r="F320" s="44">
        <v>43359</v>
      </c>
      <c r="G320" s="43" t="s">
        <v>38424</v>
      </c>
      <c r="H320" s="43" t="s">
        <v>36552</v>
      </c>
      <c r="I320" s="43" t="s">
        <v>432</v>
      </c>
      <c r="J320" s="43">
        <v>54220</v>
      </c>
      <c r="K320" s="43" t="s">
        <v>36552</v>
      </c>
      <c r="L320" s="43" t="s">
        <v>36553</v>
      </c>
      <c r="M320" s="43" t="s">
        <v>21</v>
      </c>
      <c r="N320" s="43" t="s">
        <v>38364</v>
      </c>
      <c r="O320" s="43" t="s">
        <v>394</v>
      </c>
      <c r="P320" s="43" t="s">
        <v>32398</v>
      </c>
      <c r="Q320" s="45" t="s">
        <v>36554</v>
      </c>
      <c r="R320" s="43" t="s">
        <v>94</v>
      </c>
      <c r="S320" s="43" t="s">
        <v>29</v>
      </c>
      <c r="T320" s="46" t="s">
        <v>28524</v>
      </c>
      <c r="U320" s="46" t="s">
        <v>28518</v>
      </c>
      <c r="V320" s="46" t="s">
        <v>28521</v>
      </c>
      <c r="W320" s="46" t="s">
        <v>94</v>
      </c>
      <c r="X320" s="46">
        <v>4037</v>
      </c>
      <c r="Y320" s="43"/>
      <c r="Z320" s="43"/>
    </row>
    <row r="321" spans="1:64" s="2" customFormat="1" ht="13" customHeight="1" x14ac:dyDescent="0.15">
      <c r="A321" s="43" t="s">
        <v>36538</v>
      </c>
      <c r="B321" s="43">
        <v>29</v>
      </c>
      <c r="C321" s="43" t="s">
        <v>14</v>
      </c>
      <c r="D321" s="43" t="s">
        <v>31</v>
      </c>
      <c r="E321" s="45" t="s">
        <v>36539</v>
      </c>
      <c r="F321" s="44">
        <v>43359</v>
      </c>
      <c r="G321" s="43" t="s">
        <v>36540</v>
      </c>
      <c r="H321" s="43" t="s">
        <v>36541</v>
      </c>
      <c r="I321" s="43" t="s">
        <v>357</v>
      </c>
      <c r="J321" s="43">
        <v>67050</v>
      </c>
      <c r="K321" s="43" t="s">
        <v>668</v>
      </c>
      <c r="L321" s="43" t="s">
        <v>24481</v>
      </c>
      <c r="M321" s="43" t="s">
        <v>21</v>
      </c>
      <c r="N321" s="43" t="s">
        <v>36542</v>
      </c>
      <c r="O321" s="43" t="s">
        <v>394</v>
      </c>
      <c r="P321" s="43" t="s">
        <v>32398</v>
      </c>
      <c r="Q321" s="45" t="s">
        <v>36543</v>
      </c>
      <c r="R321" s="43" t="s">
        <v>94</v>
      </c>
      <c r="S321" s="43" t="s">
        <v>22</v>
      </c>
      <c r="T321" s="46" t="s">
        <v>28746</v>
      </c>
      <c r="U321" s="46" t="s">
        <v>28518</v>
      </c>
      <c r="V321" s="46"/>
      <c r="W321" s="46"/>
      <c r="X321" s="46"/>
      <c r="Y321" s="43"/>
      <c r="Z321" s="43"/>
    </row>
    <row r="322" spans="1:64" s="2" customFormat="1" ht="13" customHeight="1" x14ac:dyDescent="0.15">
      <c r="A322" s="43" t="s">
        <v>38365</v>
      </c>
      <c r="B322" s="43">
        <v>35</v>
      </c>
      <c r="C322" s="43" t="s">
        <v>108</v>
      </c>
      <c r="D322" s="43" t="s">
        <v>42</v>
      </c>
      <c r="E322" s="45" t="s">
        <v>38366</v>
      </c>
      <c r="F322" s="44">
        <v>43358</v>
      </c>
      <c r="G322" s="43" t="s">
        <v>4366</v>
      </c>
      <c r="H322" s="43" t="s">
        <v>4182</v>
      </c>
      <c r="I322" s="43" t="s">
        <v>67</v>
      </c>
      <c r="J322" s="43">
        <v>78045</v>
      </c>
      <c r="K322" s="43" t="s">
        <v>4184</v>
      </c>
      <c r="L322" s="43" t="s">
        <v>36395</v>
      </c>
      <c r="M322" s="43" t="s">
        <v>21</v>
      </c>
      <c r="N322" s="43" t="s">
        <v>38367</v>
      </c>
      <c r="O322" s="43" t="s">
        <v>35145</v>
      </c>
      <c r="P322" s="43" t="s">
        <v>32398</v>
      </c>
      <c r="Q322" s="45" t="s">
        <v>38368</v>
      </c>
      <c r="R322" s="43" t="s">
        <v>94</v>
      </c>
      <c r="S322" s="43" t="s">
        <v>12</v>
      </c>
      <c r="T322" s="46" t="s">
        <v>31978</v>
      </c>
      <c r="U322" s="46"/>
      <c r="V322" s="46"/>
      <c r="W322" s="46"/>
      <c r="X322" s="46"/>
      <c r="Y322" s="43"/>
      <c r="Z322" s="43"/>
    </row>
    <row r="323" spans="1:64" s="2" customFormat="1" ht="13" customHeight="1" x14ac:dyDescent="0.15">
      <c r="A323" s="43" t="s">
        <v>36560</v>
      </c>
      <c r="B323" s="43">
        <v>34</v>
      </c>
      <c r="C323" s="43" t="s">
        <v>14</v>
      </c>
      <c r="D323" s="43" t="s">
        <v>24</v>
      </c>
      <c r="E323" s="43"/>
      <c r="F323" s="44">
        <v>43358</v>
      </c>
      <c r="G323" s="43" t="s">
        <v>36561</v>
      </c>
      <c r="H323" s="43" t="s">
        <v>36562</v>
      </c>
      <c r="I323" s="43" t="s">
        <v>38</v>
      </c>
      <c r="J323" s="43">
        <v>60061</v>
      </c>
      <c r="K323" s="43" t="s">
        <v>1231</v>
      </c>
      <c r="L323" s="43" t="s">
        <v>36563</v>
      </c>
      <c r="M323" s="43" t="s">
        <v>21</v>
      </c>
      <c r="N323" s="43" t="s">
        <v>36564</v>
      </c>
      <c r="O323" s="43" t="s">
        <v>394</v>
      </c>
      <c r="P323" s="43" t="s">
        <v>32398</v>
      </c>
      <c r="Q323" s="58" t="s">
        <v>36565</v>
      </c>
      <c r="R323" s="43" t="s">
        <v>94</v>
      </c>
      <c r="S323" s="43" t="s">
        <v>22</v>
      </c>
      <c r="T323" s="46" t="s">
        <v>28746</v>
      </c>
      <c r="U323" s="43" t="s">
        <v>28520</v>
      </c>
      <c r="V323" s="43" t="s">
        <v>28521</v>
      </c>
      <c r="W323" s="46"/>
      <c r="X323" s="46"/>
      <c r="Y323" s="46"/>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2"/>
    </row>
    <row r="324" spans="1:64" s="2" customFormat="1" ht="13" customHeight="1" x14ac:dyDescent="0.15">
      <c r="A324" s="43" t="s">
        <v>36555</v>
      </c>
      <c r="B324" s="43">
        <v>31</v>
      </c>
      <c r="C324" s="43" t="s">
        <v>14</v>
      </c>
      <c r="D324" s="43" t="s">
        <v>31</v>
      </c>
      <c r="E324" s="58" t="s">
        <v>36556</v>
      </c>
      <c r="F324" s="44">
        <v>43358</v>
      </c>
      <c r="G324" s="43" t="s">
        <v>36557</v>
      </c>
      <c r="H324" s="43" t="s">
        <v>8580</v>
      </c>
      <c r="I324" s="43" t="s">
        <v>364</v>
      </c>
      <c r="J324" s="43">
        <v>50023</v>
      </c>
      <c r="K324" s="43" t="s">
        <v>1829</v>
      </c>
      <c r="L324" s="43" t="s">
        <v>8582</v>
      </c>
      <c r="M324" s="43" t="s">
        <v>21</v>
      </c>
      <c r="N324" s="43" t="s">
        <v>36558</v>
      </c>
      <c r="O324" s="43" t="s">
        <v>394</v>
      </c>
      <c r="P324" s="43" t="s">
        <v>32398</v>
      </c>
      <c r="Q324" s="58" t="s">
        <v>36559</v>
      </c>
      <c r="R324" s="43" t="s">
        <v>94</v>
      </c>
      <c r="S324" s="43" t="s">
        <v>22</v>
      </c>
      <c r="T324" s="46" t="s">
        <v>28746</v>
      </c>
      <c r="U324" s="46" t="s">
        <v>28520</v>
      </c>
      <c r="V324" s="46" t="s">
        <v>28521</v>
      </c>
      <c r="W324" s="46" t="s">
        <v>542</v>
      </c>
      <c r="X324" s="46">
        <v>4034</v>
      </c>
      <c r="Y324" s="46"/>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2"/>
    </row>
    <row r="325" spans="1:64" s="2" customFormat="1" ht="13" customHeight="1" x14ac:dyDescent="0.15">
      <c r="A325" s="43" t="s">
        <v>36566</v>
      </c>
      <c r="B325" s="43">
        <v>50</v>
      </c>
      <c r="C325" s="43" t="s">
        <v>14</v>
      </c>
      <c r="D325" s="43" t="s">
        <v>31</v>
      </c>
      <c r="E325" s="43"/>
      <c r="F325" s="44">
        <v>43358</v>
      </c>
      <c r="G325" s="43" t="s">
        <v>36567</v>
      </c>
      <c r="H325" s="43" t="s">
        <v>635</v>
      </c>
      <c r="I325" s="43" t="s">
        <v>962</v>
      </c>
      <c r="J325" s="43">
        <v>72076</v>
      </c>
      <c r="K325" s="43" t="s">
        <v>2450</v>
      </c>
      <c r="L325" s="43" t="s">
        <v>2307</v>
      </c>
      <c r="M325" s="43" t="s">
        <v>21</v>
      </c>
      <c r="N325" s="43" t="s">
        <v>36568</v>
      </c>
      <c r="O325" s="43" t="s">
        <v>394</v>
      </c>
      <c r="P325" s="43" t="s">
        <v>32398</v>
      </c>
      <c r="Q325" s="58" t="s">
        <v>36569</v>
      </c>
      <c r="R325" s="43" t="s">
        <v>94</v>
      </c>
      <c r="S325" s="43" t="s">
        <v>22</v>
      </c>
      <c r="T325" s="46" t="s">
        <v>28739</v>
      </c>
      <c r="U325" s="46" t="s">
        <v>28520</v>
      </c>
      <c r="V325" s="46" t="s">
        <v>28521</v>
      </c>
      <c r="W325" s="46" t="s">
        <v>94</v>
      </c>
      <c r="X325" s="46">
        <v>4042</v>
      </c>
      <c r="Y325" s="46"/>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2"/>
    </row>
    <row r="326" spans="1:64" s="2" customFormat="1" ht="13" customHeight="1" x14ac:dyDescent="0.15">
      <c r="A326" s="43" t="s">
        <v>38369</v>
      </c>
      <c r="B326" s="43">
        <v>19</v>
      </c>
      <c r="C326" s="43" t="s">
        <v>14</v>
      </c>
      <c r="D326" s="43" t="s">
        <v>79</v>
      </c>
      <c r="E326" s="45" t="s">
        <v>38370</v>
      </c>
      <c r="F326" s="44">
        <v>43358</v>
      </c>
      <c r="G326" s="43" t="s">
        <v>38425</v>
      </c>
      <c r="H326" s="43" t="s">
        <v>6344</v>
      </c>
      <c r="I326" s="43" t="s">
        <v>46</v>
      </c>
      <c r="J326" s="43">
        <v>21639</v>
      </c>
      <c r="K326" s="43" t="s">
        <v>27554</v>
      </c>
      <c r="L326" s="43" t="s">
        <v>39012</v>
      </c>
      <c r="M326" s="43" t="s">
        <v>385</v>
      </c>
      <c r="N326" s="43" t="s">
        <v>38371</v>
      </c>
      <c r="O326" s="43" t="s">
        <v>394</v>
      </c>
      <c r="P326" s="43" t="s">
        <v>32398</v>
      </c>
      <c r="Q326" s="45" t="s">
        <v>38372</v>
      </c>
      <c r="R326" s="43" t="s">
        <v>23</v>
      </c>
      <c r="S326" s="43" t="s">
        <v>12</v>
      </c>
      <c r="T326" s="43" t="s">
        <v>31978</v>
      </c>
      <c r="U326" s="43"/>
      <c r="V326" s="43"/>
      <c r="W326" s="43"/>
      <c r="X326" s="43"/>
      <c r="Y326" s="43"/>
      <c r="Z326" s="43"/>
    </row>
    <row r="327" spans="1:64" s="42" customFormat="1" ht="13" customHeight="1" x14ac:dyDescent="0.15">
      <c r="A327" s="43" t="s">
        <v>36579</v>
      </c>
      <c r="B327" s="43">
        <v>46</v>
      </c>
      <c r="C327" s="43" t="s">
        <v>14</v>
      </c>
      <c r="D327" s="43" t="s">
        <v>79</v>
      </c>
      <c r="E327" s="43"/>
      <c r="F327" s="44">
        <v>43357</v>
      </c>
      <c r="G327" s="43" t="s">
        <v>36580</v>
      </c>
      <c r="H327" s="43" t="s">
        <v>438</v>
      </c>
      <c r="I327" s="43" t="s">
        <v>51</v>
      </c>
      <c r="J327" s="43">
        <v>48228</v>
      </c>
      <c r="K327" s="43" t="s">
        <v>1107</v>
      </c>
      <c r="L327" s="43" t="s">
        <v>2136</v>
      </c>
      <c r="M327" s="43" t="s">
        <v>21</v>
      </c>
      <c r="N327" s="43" t="s">
        <v>36581</v>
      </c>
      <c r="O327" s="43" t="s">
        <v>394</v>
      </c>
      <c r="P327" s="43" t="s">
        <v>32398</v>
      </c>
      <c r="Q327" s="58" t="s">
        <v>36582</v>
      </c>
      <c r="R327" s="43" t="s">
        <v>94</v>
      </c>
      <c r="S327" s="43" t="s">
        <v>22</v>
      </c>
      <c r="T327" s="46" t="s">
        <v>28746</v>
      </c>
      <c r="U327" s="46" t="s">
        <v>28520</v>
      </c>
      <c r="V327" s="46" t="s">
        <v>28521</v>
      </c>
      <c r="W327" s="46" t="s">
        <v>94</v>
      </c>
      <c r="X327" s="46">
        <v>4030</v>
      </c>
      <c r="Y327" s="46"/>
    </row>
    <row r="328" spans="1:64" s="42" customFormat="1" ht="13" customHeight="1" x14ac:dyDescent="0.15">
      <c r="A328" s="43" t="s">
        <v>36587</v>
      </c>
      <c r="B328" s="43">
        <v>53</v>
      </c>
      <c r="C328" s="43" t="s">
        <v>14</v>
      </c>
      <c r="D328" s="43" t="s">
        <v>79</v>
      </c>
      <c r="E328" s="58" t="s">
        <v>36588</v>
      </c>
      <c r="F328" s="44">
        <v>43357</v>
      </c>
      <c r="G328" s="43" t="s">
        <v>36589</v>
      </c>
      <c r="H328" s="43" t="s">
        <v>5263</v>
      </c>
      <c r="I328" s="43" t="s">
        <v>360</v>
      </c>
      <c r="J328" s="43">
        <v>28526</v>
      </c>
      <c r="K328" s="43" t="s">
        <v>5501</v>
      </c>
      <c r="L328" s="43" t="s">
        <v>36590</v>
      </c>
      <c r="M328" s="43" t="s">
        <v>21</v>
      </c>
      <c r="N328" s="43" t="s">
        <v>36591</v>
      </c>
      <c r="O328" s="43" t="s">
        <v>394</v>
      </c>
      <c r="P328" s="43" t="s">
        <v>32398</v>
      </c>
      <c r="Q328" s="58" t="s">
        <v>36592</v>
      </c>
      <c r="R328" s="43" t="s">
        <v>94</v>
      </c>
      <c r="S328" s="43" t="s">
        <v>22</v>
      </c>
      <c r="T328" s="46" t="s">
        <v>28746</v>
      </c>
      <c r="U328" s="46" t="s">
        <v>28520</v>
      </c>
      <c r="V328" s="46" t="s">
        <v>28521</v>
      </c>
      <c r="W328" s="46"/>
      <c r="X328" s="46"/>
      <c r="Y328" s="46"/>
    </row>
    <row r="329" spans="1:64" s="42" customFormat="1" ht="13" customHeight="1" x14ac:dyDescent="0.15">
      <c r="A329" s="43" t="s">
        <v>36575</v>
      </c>
      <c r="B329" s="43">
        <v>40</v>
      </c>
      <c r="C329" s="43" t="s">
        <v>14</v>
      </c>
      <c r="D329" s="43" t="s">
        <v>31</v>
      </c>
      <c r="E329" s="43"/>
      <c r="F329" s="44">
        <v>43357</v>
      </c>
      <c r="G329" s="43" t="s">
        <v>36576</v>
      </c>
      <c r="H329" s="43" t="s">
        <v>1403</v>
      </c>
      <c r="I329" s="43" t="s">
        <v>117</v>
      </c>
      <c r="J329" s="43">
        <v>85207</v>
      </c>
      <c r="K329" s="43" t="s">
        <v>617</v>
      </c>
      <c r="L329" s="43" t="s">
        <v>1404</v>
      </c>
      <c r="M329" s="43" t="s">
        <v>21</v>
      </c>
      <c r="N329" s="43" t="s">
        <v>36577</v>
      </c>
      <c r="O329" s="43" t="s">
        <v>394</v>
      </c>
      <c r="P329" s="43" t="s">
        <v>32398</v>
      </c>
      <c r="Q329" s="58" t="s">
        <v>36578</v>
      </c>
      <c r="R329" s="46" t="s">
        <v>542</v>
      </c>
      <c r="S329" s="43" t="s">
        <v>22</v>
      </c>
      <c r="T329" s="46" t="s">
        <v>28746</v>
      </c>
      <c r="U329" s="46" t="s">
        <v>28520</v>
      </c>
      <c r="V329" s="46" t="s">
        <v>28521</v>
      </c>
      <c r="W329" s="46" t="s">
        <v>94</v>
      </c>
      <c r="X329" s="46">
        <v>4041</v>
      </c>
      <c r="Y329" s="46"/>
    </row>
    <row r="330" spans="1:64" s="42" customFormat="1" ht="13" customHeight="1" x14ac:dyDescent="0.15">
      <c r="A330" s="43" t="s">
        <v>36570</v>
      </c>
      <c r="B330" s="43">
        <v>23</v>
      </c>
      <c r="C330" s="43" t="s">
        <v>14</v>
      </c>
      <c r="D330" s="43" t="s">
        <v>79</v>
      </c>
      <c r="E330" s="58" t="s">
        <v>36571</v>
      </c>
      <c r="F330" s="44">
        <v>43357</v>
      </c>
      <c r="G330" s="43" t="s">
        <v>36572</v>
      </c>
      <c r="H330" s="43" t="s">
        <v>910</v>
      </c>
      <c r="I330" s="43" t="s">
        <v>67</v>
      </c>
      <c r="J330" s="43">
        <v>76110</v>
      </c>
      <c r="K330" s="43" t="s">
        <v>68</v>
      </c>
      <c r="L330" s="43" t="s">
        <v>911</v>
      </c>
      <c r="M330" s="43" t="s">
        <v>21</v>
      </c>
      <c r="N330" s="43" t="s">
        <v>36573</v>
      </c>
      <c r="O330" s="43" t="s">
        <v>394</v>
      </c>
      <c r="P330" s="43" t="s">
        <v>32398</v>
      </c>
      <c r="Q330" s="58" t="s">
        <v>36574</v>
      </c>
      <c r="R330" s="43" t="s">
        <v>94</v>
      </c>
      <c r="S330" s="43" t="s">
        <v>22</v>
      </c>
      <c r="T330" s="46" t="s">
        <v>28746</v>
      </c>
      <c r="U330" s="46" t="s">
        <v>28520</v>
      </c>
      <c r="V330" s="46"/>
      <c r="W330" s="46"/>
      <c r="X330" s="46"/>
      <c r="Y330" s="46"/>
    </row>
    <row r="331" spans="1:64" s="42" customFormat="1" ht="13" customHeight="1" x14ac:dyDescent="0.15">
      <c r="A331" s="43" t="s">
        <v>38376</v>
      </c>
      <c r="B331" s="43">
        <v>52</v>
      </c>
      <c r="C331" s="43" t="s">
        <v>14</v>
      </c>
      <c r="D331" s="43" t="s">
        <v>42</v>
      </c>
      <c r="E331" s="45" t="s">
        <v>38377</v>
      </c>
      <c r="F331" s="44">
        <v>43357</v>
      </c>
      <c r="G331" s="43" t="s">
        <v>38426</v>
      </c>
      <c r="H331" s="43" t="s">
        <v>4182</v>
      </c>
      <c r="I331" s="43" t="s">
        <v>67</v>
      </c>
      <c r="J331" s="43">
        <v>78040</v>
      </c>
      <c r="K331" s="43" t="s">
        <v>4184</v>
      </c>
      <c r="L331" s="43" t="s">
        <v>4185</v>
      </c>
      <c r="M331" s="43" t="s">
        <v>21</v>
      </c>
      <c r="N331" s="43" t="s">
        <v>38378</v>
      </c>
      <c r="O331" s="43" t="s">
        <v>394</v>
      </c>
      <c r="P331" s="43" t="s">
        <v>32398</v>
      </c>
      <c r="Q331" s="45" t="s">
        <v>38379</v>
      </c>
      <c r="R331" s="43" t="s">
        <v>94</v>
      </c>
      <c r="S331" s="43" t="s">
        <v>22</v>
      </c>
      <c r="T331" s="46"/>
      <c r="U331" s="46"/>
      <c r="V331" s="46"/>
      <c r="W331" s="46"/>
      <c r="X331" s="46"/>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2"/>
      <c r="AY331" s="2"/>
      <c r="AZ331" s="2"/>
      <c r="BA331" s="2"/>
      <c r="BB331" s="2"/>
      <c r="BC331" s="2"/>
      <c r="BD331" s="2"/>
      <c r="BE331" s="2"/>
      <c r="BF331" s="2"/>
      <c r="BG331" s="2"/>
      <c r="BH331" s="2"/>
      <c r="BI331" s="2"/>
      <c r="BJ331" s="2"/>
      <c r="BK331" s="2"/>
      <c r="BL331" s="2"/>
    </row>
    <row r="332" spans="1:64" s="42" customFormat="1" ht="13" customHeight="1" x14ac:dyDescent="0.15">
      <c r="A332" s="43" t="s">
        <v>36583</v>
      </c>
      <c r="B332" s="43">
        <v>47</v>
      </c>
      <c r="C332" s="43" t="s">
        <v>14</v>
      </c>
      <c r="D332" s="43" t="s">
        <v>24</v>
      </c>
      <c r="E332" s="43"/>
      <c r="F332" s="44">
        <v>43357</v>
      </c>
      <c r="G332" s="43" t="s">
        <v>36584</v>
      </c>
      <c r="H332" s="43" t="s">
        <v>955</v>
      </c>
      <c r="I332" s="43" t="s">
        <v>189</v>
      </c>
      <c r="J332" s="43">
        <v>88011</v>
      </c>
      <c r="K332" s="43" t="s">
        <v>956</v>
      </c>
      <c r="L332" s="43" t="s">
        <v>7005</v>
      </c>
      <c r="M332" s="43" t="s">
        <v>21</v>
      </c>
      <c r="N332" s="43" t="s">
        <v>36585</v>
      </c>
      <c r="O332" s="43" t="s">
        <v>394</v>
      </c>
      <c r="P332" s="43" t="s">
        <v>32398</v>
      </c>
      <c r="Q332" s="58" t="s">
        <v>36586</v>
      </c>
      <c r="R332" s="43" t="s">
        <v>94</v>
      </c>
      <c r="S332" s="43" t="s">
        <v>29</v>
      </c>
      <c r="T332" s="46"/>
      <c r="U332" s="46"/>
      <c r="V332" s="46"/>
      <c r="W332" s="46"/>
      <c r="X332" s="46"/>
      <c r="Y332" s="46"/>
    </row>
    <row r="333" spans="1:64" s="42" customFormat="1" ht="13" customHeight="1" x14ac:dyDescent="0.15">
      <c r="A333" s="43" t="s">
        <v>38373</v>
      </c>
      <c r="B333" s="43">
        <v>28</v>
      </c>
      <c r="C333" s="43" t="s">
        <v>21839</v>
      </c>
      <c r="D333" s="43" t="s">
        <v>42</v>
      </c>
      <c r="E333" s="45" t="s">
        <v>38374</v>
      </c>
      <c r="F333" s="44">
        <v>43357</v>
      </c>
      <c r="G333" s="43" t="s">
        <v>4366</v>
      </c>
      <c r="H333" s="43" t="s">
        <v>4182</v>
      </c>
      <c r="I333" s="43" t="s">
        <v>67</v>
      </c>
      <c r="J333" s="43">
        <v>78045</v>
      </c>
      <c r="K333" s="43" t="s">
        <v>4184</v>
      </c>
      <c r="L333" s="43" t="s">
        <v>36395</v>
      </c>
      <c r="M333" s="43" t="s">
        <v>21</v>
      </c>
      <c r="N333" s="43" t="s">
        <v>38367</v>
      </c>
      <c r="O333" s="43" t="s">
        <v>35145</v>
      </c>
      <c r="P333" s="43" t="s">
        <v>32398</v>
      </c>
      <c r="Q333" s="45" t="s">
        <v>38375</v>
      </c>
      <c r="R333" s="43" t="s">
        <v>94</v>
      </c>
      <c r="S333" s="43" t="s">
        <v>12</v>
      </c>
      <c r="T333" s="46" t="s">
        <v>31978</v>
      </c>
      <c r="U333" s="46"/>
      <c r="V333" s="46"/>
      <c r="W333" s="46"/>
      <c r="X333" s="46"/>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2"/>
      <c r="AY333" s="2"/>
      <c r="AZ333" s="2"/>
      <c r="BA333" s="2"/>
      <c r="BB333" s="2"/>
      <c r="BC333" s="2"/>
      <c r="BD333" s="2"/>
      <c r="BE333" s="2"/>
      <c r="BF333" s="2"/>
      <c r="BG333" s="2"/>
      <c r="BH333" s="2"/>
      <c r="BI333" s="2"/>
      <c r="BJ333" s="2"/>
      <c r="BK333" s="2"/>
      <c r="BL333" s="2"/>
    </row>
    <row r="334" spans="1:64" s="42" customFormat="1" ht="13" customHeight="1" x14ac:dyDescent="0.15">
      <c r="A334" s="43" t="s">
        <v>38380</v>
      </c>
      <c r="B334" s="43">
        <v>42</v>
      </c>
      <c r="C334" s="43" t="s">
        <v>108</v>
      </c>
      <c r="D334" s="43" t="s">
        <v>31</v>
      </c>
      <c r="E334" s="45" t="s">
        <v>38381</v>
      </c>
      <c r="F334" s="44">
        <v>43356</v>
      </c>
      <c r="G334" s="43" t="s">
        <v>38382</v>
      </c>
      <c r="H334" s="43" t="s">
        <v>4182</v>
      </c>
      <c r="I334" s="43" t="s">
        <v>67</v>
      </c>
      <c r="J334" s="43">
        <v>78045</v>
      </c>
      <c r="K334" s="43" t="s">
        <v>4184</v>
      </c>
      <c r="L334" s="43" t="s">
        <v>36395</v>
      </c>
      <c r="M334" s="43" t="s">
        <v>21</v>
      </c>
      <c r="N334" s="43" t="s">
        <v>38367</v>
      </c>
      <c r="O334" s="43" t="s">
        <v>35145</v>
      </c>
      <c r="P334" s="43" t="s">
        <v>32398</v>
      </c>
      <c r="Q334" s="45" t="s">
        <v>38375</v>
      </c>
      <c r="R334" s="43" t="s">
        <v>94</v>
      </c>
      <c r="S334" s="43" t="s">
        <v>12</v>
      </c>
      <c r="T334" s="46" t="s">
        <v>31978</v>
      </c>
      <c r="U334" s="46"/>
      <c r="V334" s="46"/>
      <c r="W334" s="46"/>
      <c r="X334" s="46"/>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2"/>
      <c r="AY334" s="2"/>
      <c r="AZ334" s="2"/>
      <c r="BA334" s="2"/>
      <c r="BB334" s="2"/>
      <c r="BC334" s="2"/>
      <c r="BD334" s="2"/>
      <c r="BE334" s="2"/>
      <c r="BF334" s="2"/>
      <c r="BG334" s="2"/>
      <c r="BH334" s="2"/>
      <c r="BI334" s="2"/>
      <c r="BJ334" s="2"/>
      <c r="BK334" s="2"/>
      <c r="BL334" s="2"/>
    </row>
    <row r="335" spans="1:64" s="42" customFormat="1" ht="13" customHeight="1" x14ac:dyDescent="0.15">
      <c r="A335" s="43" t="s">
        <v>36593</v>
      </c>
      <c r="B335" s="43">
        <v>36</v>
      </c>
      <c r="C335" s="43" t="s">
        <v>14</v>
      </c>
      <c r="D335" s="43" t="s">
        <v>24</v>
      </c>
      <c r="E335" s="43"/>
      <c r="F335" s="44">
        <v>43356</v>
      </c>
      <c r="G335" s="43" t="s">
        <v>36594</v>
      </c>
      <c r="H335" s="43" t="s">
        <v>1252</v>
      </c>
      <c r="I335" s="43" t="s">
        <v>263</v>
      </c>
      <c r="J335" s="43">
        <v>89014</v>
      </c>
      <c r="K335" s="43" t="s">
        <v>557</v>
      </c>
      <c r="L335" s="43" t="s">
        <v>1457</v>
      </c>
      <c r="M335" s="43" t="s">
        <v>21</v>
      </c>
      <c r="N335" s="43" t="s">
        <v>36595</v>
      </c>
      <c r="O335" s="43" t="s">
        <v>394</v>
      </c>
      <c r="P335" s="43" t="s">
        <v>32398</v>
      </c>
      <c r="Q335" s="58" t="s">
        <v>36596</v>
      </c>
      <c r="R335" s="43" t="s">
        <v>94</v>
      </c>
      <c r="S335" s="43" t="s">
        <v>22</v>
      </c>
      <c r="T335" s="46" t="s">
        <v>28560</v>
      </c>
      <c r="U335" s="46" t="s">
        <v>28520</v>
      </c>
      <c r="V335" s="46" t="s">
        <v>28521</v>
      </c>
      <c r="W335" s="46" t="s">
        <v>542</v>
      </c>
      <c r="X335" s="46">
        <v>4028</v>
      </c>
      <c r="Y335" s="46"/>
    </row>
    <row r="336" spans="1:64" s="42" customFormat="1" ht="13" customHeight="1" x14ac:dyDescent="0.15">
      <c r="A336" s="43" t="s">
        <v>36607</v>
      </c>
      <c r="B336" s="43">
        <v>38</v>
      </c>
      <c r="C336" s="43" t="s">
        <v>14</v>
      </c>
      <c r="D336" s="43" t="s">
        <v>79</v>
      </c>
      <c r="E336" s="43"/>
      <c r="F336" s="44">
        <v>43355</v>
      </c>
      <c r="G336" s="43" t="s">
        <v>36608</v>
      </c>
      <c r="H336" s="43" t="s">
        <v>27382</v>
      </c>
      <c r="I336" s="43" t="s">
        <v>211</v>
      </c>
      <c r="J336" s="43">
        <v>46403</v>
      </c>
      <c r="K336" s="43" t="s">
        <v>1231</v>
      </c>
      <c r="L336" s="43" t="s">
        <v>27807</v>
      </c>
      <c r="M336" s="43" t="s">
        <v>21</v>
      </c>
      <c r="N336" s="43" t="s">
        <v>36609</v>
      </c>
      <c r="O336" s="43" t="s">
        <v>394</v>
      </c>
      <c r="P336" s="43" t="s">
        <v>32398</v>
      </c>
      <c r="Q336" s="58" t="s">
        <v>36610</v>
      </c>
      <c r="R336" s="43" t="s">
        <v>94</v>
      </c>
      <c r="S336" s="43" t="s">
        <v>22</v>
      </c>
      <c r="T336" s="46" t="s">
        <v>28746</v>
      </c>
      <c r="U336" s="46" t="s">
        <v>28520</v>
      </c>
      <c r="V336" s="46" t="s">
        <v>28521</v>
      </c>
      <c r="W336" s="46" t="s">
        <v>94</v>
      </c>
      <c r="X336" s="46">
        <v>4029</v>
      </c>
      <c r="Y336" s="46"/>
    </row>
    <row r="337" spans="1:25" s="42" customFormat="1" ht="13" customHeight="1" x14ac:dyDescent="0.15">
      <c r="A337" s="43" t="s">
        <v>36603</v>
      </c>
      <c r="B337" s="43">
        <v>32</v>
      </c>
      <c r="C337" s="43" t="s">
        <v>14</v>
      </c>
      <c r="D337" s="43" t="s">
        <v>42</v>
      </c>
      <c r="E337" s="43"/>
      <c r="F337" s="44">
        <v>43355</v>
      </c>
      <c r="G337" s="43" t="s">
        <v>36604</v>
      </c>
      <c r="H337" s="43" t="s">
        <v>12945</v>
      </c>
      <c r="I337" s="43" t="s">
        <v>417</v>
      </c>
      <c r="J337" s="43">
        <v>14213</v>
      </c>
      <c r="K337" s="43" t="s">
        <v>8596</v>
      </c>
      <c r="L337" s="43" t="s">
        <v>20631</v>
      </c>
      <c r="M337" s="43" t="s">
        <v>21</v>
      </c>
      <c r="N337" s="43" t="s">
        <v>36605</v>
      </c>
      <c r="O337" s="43" t="s">
        <v>394</v>
      </c>
      <c r="P337" s="43" t="s">
        <v>32398</v>
      </c>
      <c r="Q337" s="58" t="s">
        <v>36606</v>
      </c>
      <c r="R337" s="43" t="s">
        <v>94</v>
      </c>
      <c r="S337" s="43" t="s">
        <v>22</v>
      </c>
      <c r="T337" s="46" t="s">
        <v>28746</v>
      </c>
      <c r="U337" s="46" t="s">
        <v>28520</v>
      </c>
      <c r="V337" s="46" t="s">
        <v>28521</v>
      </c>
      <c r="W337" s="46" t="s">
        <v>542</v>
      </c>
      <c r="X337" s="46">
        <v>4026</v>
      </c>
      <c r="Y337" s="46"/>
    </row>
    <row r="338" spans="1:25" s="42" customFormat="1" ht="13" customHeight="1" x14ac:dyDescent="0.15">
      <c r="A338" s="43" t="s">
        <v>36597</v>
      </c>
      <c r="B338" s="43">
        <v>31</v>
      </c>
      <c r="C338" s="43" t="s">
        <v>14</v>
      </c>
      <c r="D338" s="43" t="s">
        <v>31</v>
      </c>
      <c r="E338" s="58" t="s">
        <v>36598</v>
      </c>
      <c r="F338" s="44">
        <v>43355</v>
      </c>
      <c r="G338" s="43" t="s">
        <v>36599</v>
      </c>
      <c r="H338" s="43" t="s">
        <v>9173</v>
      </c>
      <c r="I338" s="43" t="s">
        <v>167</v>
      </c>
      <c r="J338" s="43">
        <v>30041</v>
      </c>
      <c r="K338" s="43" t="s">
        <v>9175</v>
      </c>
      <c r="L338" s="43" t="s">
        <v>36600</v>
      </c>
      <c r="M338" s="43" t="s">
        <v>21</v>
      </c>
      <c r="N338" s="43" t="s">
        <v>36601</v>
      </c>
      <c r="O338" s="43" t="s">
        <v>394</v>
      </c>
      <c r="P338" s="43" t="s">
        <v>32398</v>
      </c>
      <c r="Q338" s="58" t="s">
        <v>36602</v>
      </c>
      <c r="R338" s="43" t="s">
        <v>94</v>
      </c>
      <c r="S338" s="43" t="s">
        <v>22</v>
      </c>
      <c r="T338" s="46" t="s">
        <v>28746</v>
      </c>
      <c r="U338" s="46" t="s">
        <v>28520</v>
      </c>
      <c r="V338" s="46" t="s">
        <v>28521</v>
      </c>
      <c r="W338" s="46" t="s">
        <v>94</v>
      </c>
      <c r="X338" s="46">
        <v>4032</v>
      </c>
      <c r="Y338" s="46"/>
    </row>
    <row r="339" spans="1:25" s="42" customFormat="1" ht="13" customHeight="1" x14ac:dyDescent="0.15">
      <c r="A339" s="43" t="s">
        <v>36611</v>
      </c>
      <c r="B339" s="43">
        <v>57</v>
      </c>
      <c r="C339" s="43" t="s">
        <v>14</v>
      </c>
      <c r="D339" s="43" t="s">
        <v>31</v>
      </c>
      <c r="E339" s="43"/>
      <c r="F339" s="44">
        <v>43354</v>
      </c>
      <c r="G339" s="43" t="s">
        <v>36612</v>
      </c>
      <c r="H339" s="43" t="s">
        <v>8437</v>
      </c>
      <c r="I339" s="43" t="s">
        <v>309</v>
      </c>
      <c r="J339" s="43">
        <v>40324</v>
      </c>
      <c r="K339" s="43" t="s">
        <v>6926</v>
      </c>
      <c r="L339" s="43" t="s">
        <v>36613</v>
      </c>
      <c r="M339" s="43" t="s">
        <v>21</v>
      </c>
      <c r="N339" s="43" t="s">
        <v>36614</v>
      </c>
      <c r="O339" s="43" t="s">
        <v>394</v>
      </c>
      <c r="P339" s="43" t="s">
        <v>32398</v>
      </c>
      <c r="Q339" s="58" t="s">
        <v>36615</v>
      </c>
      <c r="R339" s="43" t="s">
        <v>94</v>
      </c>
      <c r="S339" s="43" t="s">
        <v>22</v>
      </c>
      <c r="T339" s="46" t="s">
        <v>28746</v>
      </c>
      <c r="U339" s="46" t="s">
        <v>28520</v>
      </c>
      <c r="V339" s="46"/>
      <c r="W339" s="46" t="s">
        <v>94</v>
      </c>
      <c r="X339" s="46">
        <v>4027</v>
      </c>
      <c r="Y339" s="46"/>
    </row>
    <row r="340" spans="1:25" s="42" customFormat="1" ht="13" customHeight="1" x14ac:dyDescent="0.15">
      <c r="A340" s="43" t="s">
        <v>36616</v>
      </c>
      <c r="B340" s="43">
        <v>53</v>
      </c>
      <c r="C340" s="43" t="s">
        <v>14</v>
      </c>
      <c r="D340" s="43" t="s">
        <v>24</v>
      </c>
      <c r="E340" s="43"/>
      <c r="F340" s="44">
        <v>43353</v>
      </c>
      <c r="G340" s="43" t="s">
        <v>36617</v>
      </c>
      <c r="H340" s="43" t="s">
        <v>548</v>
      </c>
      <c r="I340" s="43" t="s">
        <v>117</v>
      </c>
      <c r="J340" s="43">
        <v>85714</v>
      </c>
      <c r="K340" s="43" t="s">
        <v>549</v>
      </c>
      <c r="L340" s="43" t="s">
        <v>550</v>
      </c>
      <c r="M340" s="43" t="s">
        <v>21</v>
      </c>
      <c r="N340" s="43" t="s">
        <v>36618</v>
      </c>
      <c r="O340" s="43" t="s">
        <v>394</v>
      </c>
      <c r="P340" s="43" t="s">
        <v>32398</v>
      </c>
      <c r="Q340" s="58" t="s">
        <v>36619</v>
      </c>
      <c r="R340" s="46" t="s">
        <v>542</v>
      </c>
      <c r="S340" s="43" t="s">
        <v>22</v>
      </c>
      <c r="T340" s="46" t="s">
        <v>31669</v>
      </c>
      <c r="U340" s="46" t="s">
        <v>28518</v>
      </c>
      <c r="V340" s="46" t="s">
        <v>28521</v>
      </c>
      <c r="W340" s="46" t="s">
        <v>94</v>
      </c>
      <c r="X340" s="46">
        <v>4025</v>
      </c>
      <c r="Y340" s="46"/>
    </row>
    <row r="341" spans="1:25" s="42" customFormat="1" ht="13" customHeight="1" x14ac:dyDescent="0.15">
      <c r="A341" s="43" t="s">
        <v>3186</v>
      </c>
      <c r="B341" s="43" t="s">
        <v>23</v>
      </c>
      <c r="C341" s="43" t="s">
        <v>14</v>
      </c>
      <c r="D341" s="43" t="s">
        <v>31</v>
      </c>
      <c r="E341" s="43"/>
      <c r="F341" s="44">
        <v>43353</v>
      </c>
      <c r="G341" s="43"/>
      <c r="H341" s="43" t="s">
        <v>11502</v>
      </c>
      <c r="I341" s="43" t="s">
        <v>297</v>
      </c>
      <c r="J341" s="43"/>
      <c r="K341" s="43"/>
      <c r="L341" s="43"/>
      <c r="M341" s="43" t="s">
        <v>21</v>
      </c>
      <c r="N341" s="43"/>
      <c r="O341" s="43" t="s">
        <v>394</v>
      </c>
      <c r="P341" s="43" t="s">
        <v>32398</v>
      </c>
      <c r="Q341" s="58"/>
      <c r="R341" s="43"/>
      <c r="S341" s="43" t="s">
        <v>22</v>
      </c>
      <c r="T341" s="46" t="s">
        <v>28746</v>
      </c>
      <c r="U341" s="46" t="s">
        <v>28518</v>
      </c>
      <c r="V341" s="46" t="s">
        <v>28522</v>
      </c>
      <c r="W341" s="46" t="s">
        <v>94</v>
      </c>
      <c r="X341" s="46">
        <v>4019</v>
      </c>
      <c r="Y341" s="46"/>
    </row>
    <row r="342" spans="1:25" s="42" customFormat="1" ht="13" customHeight="1" x14ac:dyDescent="0.15">
      <c r="A342" s="43" t="s">
        <v>36625</v>
      </c>
      <c r="B342" s="43">
        <v>39</v>
      </c>
      <c r="C342" s="43" t="s">
        <v>108</v>
      </c>
      <c r="D342" s="43" t="s">
        <v>79</v>
      </c>
      <c r="E342" s="43"/>
      <c r="F342" s="44">
        <v>43352</v>
      </c>
      <c r="G342" s="43" t="s">
        <v>36626</v>
      </c>
      <c r="H342" s="43" t="s">
        <v>1360</v>
      </c>
      <c r="I342" s="43" t="s">
        <v>67</v>
      </c>
      <c r="J342" s="43">
        <v>77459</v>
      </c>
      <c r="K342" s="43" t="s">
        <v>1361</v>
      </c>
      <c r="L342" s="43" t="s">
        <v>36627</v>
      </c>
      <c r="M342" s="43" t="s">
        <v>5307</v>
      </c>
      <c r="N342" s="43" t="s">
        <v>36628</v>
      </c>
      <c r="O342" s="43" t="s">
        <v>394</v>
      </c>
      <c r="P342" s="43" t="s">
        <v>32398</v>
      </c>
      <c r="Q342" s="58" t="s">
        <v>36629</v>
      </c>
      <c r="R342" s="43" t="s">
        <v>94</v>
      </c>
      <c r="S342" s="43" t="s">
        <v>22</v>
      </c>
      <c r="T342" s="46" t="s">
        <v>31669</v>
      </c>
      <c r="U342" s="46" t="s">
        <v>28518</v>
      </c>
      <c r="V342" s="46" t="s">
        <v>28521</v>
      </c>
      <c r="W342" s="46" t="s">
        <v>94</v>
      </c>
      <c r="X342" s="46">
        <v>4020</v>
      </c>
      <c r="Y342" s="46"/>
    </row>
    <row r="343" spans="1:25" s="42" customFormat="1" ht="13" customHeight="1" x14ac:dyDescent="0.15">
      <c r="A343" s="43" t="s">
        <v>36620</v>
      </c>
      <c r="B343" s="43">
        <v>24</v>
      </c>
      <c r="C343" s="43" t="s">
        <v>14</v>
      </c>
      <c r="D343" s="43" t="s">
        <v>79</v>
      </c>
      <c r="E343" s="58" t="s">
        <v>36621</v>
      </c>
      <c r="F343" s="44">
        <v>43352</v>
      </c>
      <c r="G343" s="43" t="s">
        <v>36622</v>
      </c>
      <c r="H343" s="43" t="s">
        <v>27</v>
      </c>
      <c r="I343" s="43" t="s">
        <v>360</v>
      </c>
      <c r="J343" s="43">
        <v>27858</v>
      </c>
      <c r="K343" s="43" t="s">
        <v>810</v>
      </c>
      <c r="L343" s="43" t="s">
        <v>811</v>
      </c>
      <c r="M343" s="43" t="s">
        <v>21</v>
      </c>
      <c r="N343" s="43" t="s">
        <v>36623</v>
      </c>
      <c r="O343" s="43" t="s">
        <v>394</v>
      </c>
      <c r="P343" s="43" t="s">
        <v>32398</v>
      </c>
      <c r="Q343" s="58" t="s">
        <v>36624</v>
      </c>
      <c r="R343" s="43" t="s">
        <v>94</v>
      </c>
      <c r="S343" s="43" t="s">
        <v>22</v>
      </c>
      <c r="T343" s="46" t="s">
        <v>28746</v>
      </c>
      <c r="U343" s="46" t="s">
        <v>28520</v>
      </c>
      <c r="V343" s="46" t="s">
        <v>28521</v>
      </c>
      <c r="W343" s="46" t="s">
        <v>94</v>
      </c>
      <c r="X343" s="46">
        <v>4021</v>
      </c>
      <c r="Y343" s="46"/>
    </row>
    <row r="344" spans="1:25" s="42" customFormat="1" ht="13" customHeight="1" x14ac:dyDescent="0.15">
      <c r="A344" s="43" t="s">
        <v>3186</v>
      </c>
      <c r="B344" s="43">
        <v>43</v>
      </c>
      <c r="C344" s="43" t="s">
        <v>14</v>
      </c>
      <c r="D344" s="43" t="s">
        <v>24</v>
      </c>
      <c r="E344" s="43"/>
      <c r="F344" s="44">
        <v>43352</v>
      </c>
      <c r="G344" s="43" t="s">
        <v>36630</v>
      </c>
      <c r="H344" s="43" t="s">
        <v>36631</v>
      </c>
      <c r="I344" s="43" t="s">
        <v>297</v>
      </c>
      <c r="J344" s="43">
        <v>98292</v>
      </c>
      <c r="K344" s="43" t="s">
        <v>2109</v>
      </c>
      <c r="L344" s="43" t="s">
        <v>2111</v>
      </c>
      <c r="M344" s="43" t="s">
        <v>21</v>
      </c>
      <c r="N344" s="43" t="s">
        <v>36632</v>
      </c>
      <c r="O344" s="43" t="s">
        <v>394</v>
      </c>
      <c r="P344" s="43" t="s">
        <v>32398</v>
      </c>
      <c r="Q344" s="58" t="s">
        <v>36633</v>
      </c>
      <c r="R344" s="43" t="s">
        <v>94</v>
      </c>
      <c r="S344" s="43" t="s">
        <v>29</v>
      </c>
      <c r="T344" s="46" t="s">
        <v>28524</v>
      </c>
      <c r="U344" s="46" t="s">
        <v>28518</v>
      </c>
      <c r="V344" s="46" t="s">
        <v>28521</v>
      </c>
      <c r="W344" s="46" t="s">
        <v>94</v>
      </c>
      <c r="X344" s="46">
        <v>4022</v>
      </c>
      <c r="Y344" s="46"/>
    </row>
    <row r="345" spans="1:25" s="42" customFormat="1" ht="13" customHeight="1" x14ac:dyDescent="0.15">
      <c r="A345" s="43" t="s">
        <v>29146</v>
      </c>
      <c r="B345" s="43">
        <v>43</v>
      </c>
      <c r="C345" s="43" t="s">
        <v>14</v>
      </c>
      <c r="D345" s="43" t="s">
        <v>24</v>
      </c>
      <c r="E345" s="43"/>
      <c r="F345" s="44">
        <v>43351</v>
      </c>
      <c r="G345" s="43" t="s">
        <v>36634</v>
      </c>
      <c r="H345" s="43" t="s">
        <v>707</v>
      </c>
      <c r="I345" s="43" t="s">
        <v>67</v>
      </c>
      <c r="J345" s="43">
        <v>77058</v>
      </c>
      <c r="K345" s="43" t="s">
        <v>545</v>
      </c>
      <c r="L345" s="43" t="s">
        <v>708</v>
      </c>
      <c r="M345" s="43" t="s">
        <v>21</v>
      </c>
      <c r="N345" s="43" t="s">
        <v>36635</v>
      </c>
      <c r="O345" s="43" t="s">
        <v>394</v>
      </c>
      <c r="P345" s="43" t="s">
        <v>32398</v>
      </c>
      <c r="Q345" s="58" t="s">
        <v>36636</v>
      </c>
      <c r="R345" s="43" t="s">
        <v>94</v>
      </c>
      <c r="S345" s="43" t="s">
        <v>22</v>
      </c>
      <c r="T345" s="46" t="s">
        <v>28746</v>
      </c>
      <c r="U345" s="46" t="s">
        <v>28520</v>
      </c>
      <c r="V345" s="46" t="s">
        <v>28521</v>
      </c>
      <c r="W345" s="46"/>
      <c r="X345" s="46"/>
      <c r="Y345" s="46"/>
    </row>
    <row r="346" spans="1:25" s="42" customFormat="1" ht="13" customHeight="1" x14ac:dyDescent="0.15">
      <c r="A346" s="43" t="s">
        <v>36637</v>
      </c>
      <c r="B346" s="43">
        <v>28</v>
      </c>
      <c r="C346" s="43" t="s">
        <v>14</v>
      </c>
      <c r="D346" s="43" t="s">
        <v>79</v>
      </c>
      <c r="E346" s="58" t="s">
        <v>36638</v>
      </c>
      <c r="F346" s="44">
        <v>43350</v>
      </c>
      <c r="G346" s="43" t="s">
        <v>36639</v>
      </c>
      <c r="H346" s="43" t="s">
        <v>16435</v>
      </c>
      <c r="I346" s="43" t="s">
        <v>460</v>
      </c>
      <c r="J346" s="43">
        <v>2861</v>
      </c>
      <c r="K346" s="43" t="s">
        <v>459</v>
      </c>
      <c r="L346" s="43" t="s">
        <v>16437</v>
      </c>
      <c r="M346" s="43" t="s">
        <v>21</v>
      </c>
      <c r="N346" s="43" t="s">
        <v>36640</v>
      </c>
      <c r="O346" s="43" t="s">
        <v>394</v>
      </c>
      <c r="P346" s="43" t="s">
        <v>32398</v>
      </c>
      <c r="Q346" s="58" t="s">
        <v>36641</v>
      </c>
      <c r="R346" s="43" t="s">
        <v>94</v>
      </c>
      <c r="S346" s="43" t="s">
        <v>22</v>
      </c>
      <c r="T346" s="46" t="s">
        <v>28746</v>
      </c>
      <c r="U346" s="46" t="s">
        <v>28518</v>
      </c>
      <c r="V346" s="46"/>
      <c r="W346" s="46" t="s">
        <v>94</v>
      </c>
      <c r="X346" s="46">
        <v>4023</v>
      </c>
      <c r="Y346" s="46"/>
    </row>
    <row r="347" spans="1:25" s="42" customFormat="1" ht="13" customHeight="1" x14ac:dyDescent="0.15">
      <c r="A347" s="43" t="s">
        <v>36642</v>
      </c>
      <c r="B347" s="43">
        <v>34</v>
      </c>
      <c r="C347" s="43" t="s">
        <v>14</v>
      </c>
      <c r="D347" s="43" t="s">
        <v>24</v>
      </c>
      <c r="E347" s="43"/>
      <c r="F347" s="44">
        <v>43350</v>
      </c>
      <c r="G347" s="43" t="s">
        <v>36643</v>
      </c>
      <c r="H347" s="43" t="s">
        <v>27</v>
      </c>
      <c r="I347" s="43" t="s">
        <v>653</v>
      </c>
      <c r="J347" s="43">
        <v>38701</v>
      </c>
      <c r="K347" s="43" t="s">
        <v>112</v>
      </c>
      <c r="L347" s="43" t="s">
        <v>811</v>
      </c>
      <c r="M347" s="43" t="s">
        <v>21</v>
      </c>
      <c r="N347" s="43" t="s">
        <v>36644</v>
      </c>
      <c r="O347" s="43" t="s">
        <v>394</v>
      </c>
      <c r="P347" s="43" t="s">
        <v>32398</v>
      </c>
      <c r="Q347" s="58" t="s">
        <v>36645</v>
      </c>
      <c r="R347" s="43" t="s">
        <v>94</v>
      </c>
      <c r="S347" s="43" t="s">
        <v>22</v>
      </c>
      <c r="T347" s="46" t="s">
        <v>28524</v>
      </c>
      <c r="U347" s="46" t="s">
        <v>28520</v>
      </c>
      <c r="V347" s="46"/>
      <c r="W347" s="46"/>
      <c r="X347" s="46"/>
      <c r="Y347" s="46"/>
    </row>
    <row r="348" spans="1:25" s="42" customFormat="1" ht="13" customHeight="1" x14ac:dyDescent="0.15">
      <c r="A348" s="43" t="s">
        <v>36646</v>
      </c>
      <c r="B348" s="43">
        <v>63</v>
      </c>
      <c r="C348" s="43" t="s">
        <v>14</v>
      </c>
      <c r="D348" s="43" t="s">
        <v>31</v>
      </c>
      <c r="E348" s="58" t="s">
        <v>36647</v>
      </c>
      <c r="F348" s="44">
        <v>43350</v>
      </c>
      <c r="G348" s="43" t="s">
        <v>36648</v>
      </c>
      <c r="H348" s="43" t="s">
        <v>13589</v>
      </c>
      <c r="I348" s="43" t="s">
        <v>88</v>
      </c>
      <c r="J348" s="43">
        <v>36522</v>
      </c>
      <c r="K348" s="43" t="s">
        <v>13591</v>
      </c>
      <c r="L348" s="43" t="s">
        <v>36649</v>
      </c>
      <c r="M348" s="43" t="s">
        <v>21</v>
      </c>
      <c r="N348" s="43" t="s">
        <v>36650</v>
      </c>
      <c r="O348" s="43" t="s">
        <v>394</v>
      </c>
      <c r="P348" s="43" t="s">
        <v>32398</v>
      </c>
      <c r="Q348" s="58" t="s">
        <v>36651</v>
      </c>
      <c r="R348" s="43" t="s">
        <v>94</v>
      </c>
      <c r="S348" s="43" t="s">
        <v>22</v>
      </c>
      <c r="T348" s="46" t="s">
        <v>28746</v>
      </c>
      <c r="U348" s="46" t="s">
        <v>28520</v>
      </c>
      <c r="V348" s="46" t="s">
        <v>28521</v>
      </c>
      <c r="W348" s="46" t="s">
        <v>94</v>
      </c>
      <c r="X348" s="46">
        <v>4024</v>
      </c>
      <c r="Y348" s="46"/>
    </row>
    <row r="349" spans="1:25" s="42" customFormat="1" ht="13" customHeight="1" x14ac:dyDescent="0.15">
      <c r="A349" s="43" t="s">
        <v>36672</v>
      </c>
      <c r="B349" s="43">
        <v>49</v>
      </c>
      <c r="C349" s="43" t="s">
        <v>108</v>
      </c>
      <c r="D349" s="43" t="s">
        <v>31</v>
      </c>
      <c r="E349" s="58" t="s">
        <v>36673</v>
      </c>
      <c r="F349" s="44">
        <v>43349</v>
      </c>
      <c r="G349" s="43" t="s">
        <v>36674</v>
      </c>
      <c r="H349" s="43" t="s">
        <v>5178</v>
      </c>
      <c r="I349" s="43" t="s">
        <v>67</v>
      </c>
      <c r="J349" s="43">
        <v>77551</v>
      </c>
      <c r="K349" s="43" t="s">
        <v>5178</v>
      </c>
      <c r="L349" s="43" t="s">
        <v>22159</v>
      </c>
      <c r="M349" s="43" t="s">
        <v>21</v>
      </c>
      <c r="N349" s="43" t="s">
        <v>36675</v>
      </c>
      <c r="O349" s="43" t="s">
        <v>394</v>
      </c>
      <c r="P349" s="43" t="s">
        <v>32398</v>
      </c>
      <c r="Q349" s="58" t="s">
        <v>36676</v>
      </c>
      <c r="R349" s="43" t="s">
        <v>94</v>
      </c>
      <c r="S349" s="43" t="s">
        <v>22</v>
      </c>
      <c r="T349" s="46" t="s">
        <v>28746</v>
      </c>
      <c r="U349" s="46" t="s">
        <v>28520</v>
      </c>
      <c r="V349" s="46"/>
      <c r="W349" s="46"/>
      <c r="X349" s="46"/>
      <c r="Y349" s="46"/>
    </row>
    <row r="350" spans="1:25" s="42" customFormat="1" ht="13" customHeight="1" x14ac:dyDescent="0.15">
      <c r="A350" s="43" t="s">
        <v>36657</v>
      </c>
      <c r="B350" s="43">
        <v>26</v>
      </c>
      <c r="C350" s="43" t="s">
        <v>14</v>
      </c>
      <c r="D350" s="43" t="s">
        <v>79</v>
      </c>
      <c r="E350" s="58" t="s">
        <v>36658</v>
      </c>
      <c r="F350" s="44">
        <v>43349</v>
      </c>
      <c r="G350" s="43" t="s">
        <v>36659</v>
      </c>
      <c r="H350" s="43" t="s">
        <v>279</v>
      </c>
      <c r="I350" s="43" t="s">
        <v>67</v>
      </c>
      <c r="J350" s="43">
        <v>75215</v>
      </c>
      <c r="K350" s="43" t="s">
        <v>279</v>
      </c>
      <c r="L350" s="43" t="s">
        <v>280</v>
      </c>
      <c r="M350" s="43" t="s">
        <v>21</v>
      </c>
      <c r="N350" s="43" t="s">
        <v>36660</v>
      </c>
      <c r="O350" s="43" t="s">
        <v>24808</v>
      </c>
      <c r="P350" s="43" t="s">
        <v>1135</v>
      </c>
      <c r="Q350" s="58" t="s">
        <v>36661</v>
      </c>
      <c r="R350" s="43" t="s">
        <v>94</v>
      </c>
      <c r="S350" s="43" t="s">
        <v>12</v>
      </c>
      <c r="T350" s="46" t="s">
        <v>31978</v>
      </c>
      <c r="U350" s="46" t="s">
        <v>28518</v>
      </c>
      <c r="V350" s="46" t="s">
        <v>28521</v>
      </c>
      <c r="W350" s="46"/>
      <c r="X350" s="46"/>
      <c r="Y350" s="46"/>
    </row>
    <row r="351" spans="1:25" s="42" customFormat="1" ht="13" customHeight="1" x14ac:dyDescent="0.15">
      <c r="A351" s="43" t="s">
        <v>36662</v>
      </c>
      <c r="B351" s="43">
        <v>29</v>
      </c>
      <c r="C351" s="43" t="s">
        <v>14</v>
      </c>
      <c r="D351" s="43" t="s">
        <v>42</v>
      </c>
      <c r="E351" s="58" t="s">
        <v>36663</v>
      </c>
      <c r="F351" s="44">
        <v>43349</v>
      </c>
      <c r="G351" s="43" t="s">
        <v>36664</v>
      </c>
      <c r="H351" s="43" t="s">
        <v>534</v>
      </c>
      <c r="I351" s="43" t="s">
        <v>63</v>
      </c>
      <c r="J351" s="43">
        <v>45202</v>
      </c>
      <c r="K351" s="43" t="s">
        <v>535</v>
      </c>
      <c r="L351" s="43" t="s">
        <v>536</v>
      </c>
      <c r="M351" s="43" t="s">
        <v>21</v>
      </c>
      <c r="N351" s="43" t="s">
        <v>36665</v>
      </c>
      <c r="O351" s="43" t="s">
        <v>394</v>
      </c>
      <c r="P351" s="43" t="s">
        <v>32398</v>
      </c>
      <c r="Q351" s="58" t="s">
        <v>36666</v>
      </c>
      <c r="R351" s="43" t="s">
        <v>94</v>
      </c>
      <c r="S351" s="43" t="s">
        <v>22</v>
      </c>
      <c r="T351" s="46" t="s">
        <v>28746</v>
      </c>
      <c r="U351" s="46" t="s">
        <v>28520</v>
      </c>
      <c r="V351" s="46" t="s">
        <v>28521</v>
      </c>
      <c r="W351" s="46"/>
      <c r="X351" s="46"/>
      <c r="Y351" s="46"/>
    </row>
    <row r="352" spans="1:25" s="42" customFormat="1" ht="13" customHeight="1" x14ac:dyDescent="0.15">
      <c r="A352" s="43" t="s">
        <v>36667</v>
      </c>
      <c r="B352" s="43">
        <v>30</v>
      </c>
      <c r="C352" s="43" t="s">
        <v>14</v>
      </c>
      <c r="D352" s="43" t="s">
        <v>31</v>
      </c>
      <c r="E352" s="58" t="s">
        <v>36668</v>
      </c>
      <c r="F352" s="44">
        <v>43349</v>
      </c>
      <c r="G352" s="43" t="s">
        <v>36669</v>
      </c>
      <c r="H352" s="43" t="s">
        <v>27645</v>
      </c>
      <c r="I352" s="43" t="s">
        <v>167</v>
      </c>
      <c r="J352" s="43">
        <v>31788</v>
      </c>
      <c r="K352" s="43" t="s">
        <v>27646</v>
      </c>
      <c r="L352" s="43" t="s">
        <v>27647</v>
      </c>
      <c r="M352" s="43" t="s">
        <v>21</v>
      </c>
      <c r="N352" s="43" t="s">
        <v>36670</v>
      </c>
      <c r="O352" s="43" t="s">
        <v>394</v>
      </c>
      <c r="P352" s="43" t="s">
        <v>32398</v>
      </c>
      <c r="Q352" s="58" t="s">
        <v>36671</v>
      </c>
      <c r="R352" s="43" t="s">
        <v>94</v>
      </c>
      <c r="S352" s="43" t="s">
        <v>22</v>
      </c>
      <c r="T352" s="46" t="s">
        <v>28746</v>
      </c>
      <c r="U352" s="46" t="s">
        <v>28520</v>
      </c>
      <c r="V352" s="46" t="s">
        <v>28519</v>
      </c>
      <c r="W352" s="46"/>
      <c r="X352" s="46"/>
      <c r="Y352" s="46"/>
    </row>
    <row r="353" spans="1:25" s="42" customFormat="1" ht="13" customHeight="1" x14ac:dyDescent="0.15">
      <c r="A353" s="43" t="s">
        <v>36652</v>
      </c>
      <c r="B353" s="43">
        <v>19</v>
      </c>
      <c r="C353" s="43" t="s">
        <v>14</v>
      </c>
      <c r="D353" s="43" t="s">
        <v>79</v>
      </c>
      <c r="E353" s="58" t="s">
        <v>36653</v>
      </c>
      <c r="F353" s="44">
        <v>43349</v>
      </c>
      <c r="G353" s="43" t="s">
        <v>36654</v>
      </c>
      <c r="H353" s="43" t="s">
        <v>1612</v>
      </c>
      <c r="I353" s="43" t="s">
        <v>39</v>
      </c>
      <c r="J353" s="43">
        <v>95818</v>
      </c>
      <c r="K353" s="43" t="s">
        <v>1612</v>
      </c>
      <c r="L353" s="43" t="s">
        <v>2278</v>
      </c>
      <c r="M353" s="43" t="s">
        <v>21</v>
      </c>
      <c r="N353" s="43" t="s">
        <v>36655</v>
      </c>
      <c r="O353" s="43" t="s">
        <v>394</v>
      </c>
      <c r="P353" s="43" t="s">
        <v>32398</v>
      </c>
      <c r="Q353" s="58" t="s">
        <v>36656</v>
      </c>
      <c r="R353" s="43" t="s">
        <v>94</v>
      </c>
      <c r="S353" s="43" t="s">
        <v>12</v>
      </c>
      <c r="T353" s="46" t="s">
        <v>31675</v>
      </c>
      <c r="U353" s="46" t="s">
        <v>28520</v>
      </c>
      <c r="V353" s="46" t="s">
        <v>28522</v>
      </c>
      <c r="W353" s="46" t="s">
        <v>94</v>
      </c>
      <c r="X353" s="46">
        <v>4017</v>
      </c>
      <c r="Y353" s="46"/>
    </row>
    <row r="354" spans="1:25" s="42" customFormat="1" ht="13" customHeight="1" x14ac:dyDescent="0.15">
      <c r="A354" s="43" t="s">
        <v>36688</v>
      </c>
      <c r="B354" s="43">
        <v>45</v>
      </c>
      <c r="C354" s="43" t="s">
        <v>14</v>
      </c>
      <c r="D354" s="43" t="s">
        <v>31</v>
      </c>
      <c r="E354" s="43"/>
      <c r="F354" s="44">
        <v>43348</v>
      </c>
      <c r="G354" s="43" t="s">
        <v>36689</v>
      </c>
      <c r="H354" s="43" t="s">
        <v>36690</v>
      </c>
      <c r="I354" s="43" t="s">
        <v>360</v>
      </c>
      <c r="J354" s="43">
        <v>28642</v>
      </c>
      <c r="K354" s="43" t="s">
        <v>1625</v>
      </c>
      <c r="L354" s="43" t="s">
        <v>36691</v>
      </c>
      <c r="M354" s="43" t="s">
        <v>21</v>
      </c>
      <c r="N354" s="43" t="s">
        <v>36692</v>
      </c>
      <c r="O354" s="43" t="s">
        <v>394</v>
      </c>
      <c r="P354" s="43" t="s">
        <v>32398</v>
      </c>
      <c r="Q354" s="58" t="s">
        <v>36693</v>
      </c>
      <c r="R354" s="43" t="s">
        <v>94</v>
      </c>
      <c r="S354" s="43" t="s">
        <v>22</v>
      </c>
      <c r="T354" s="46" t="s">
        <v>28746</v>
      </c>
      <c r="U354" s="46" t="s">
        <v>28520</v>
      </c>
      <c r="V354" s="46" t="s">
        <v>28521</v>
      </c>
      <c r="W354" s="46" t="s">
        <v>94</v>
      </c>
      <c r="X354" s="46">
        <v>4018</v>
      </c>
      <c r="Y354" s="46"/>
    </row>
    <row r="355" spans="1:25" s="42" customFormat="1" ht="13" customHeight="1" x14ac:dyDescent="0.15">
      <c r="A355" s="43" t="s">
        <v>36677</v>
      </c>
      <c r="B355" s="43">
        <v>23</v>
      </c>
      <c r="C355" s="43" t="s">
        <v>14</v>
      </c>
      <c r="D355" s="43" t="s">
        <v>79</v>
      </c>
      <c r="E355" s="43"/>
      <c r="F355" s="44">
        <v>43348</v>
      </c>
      <c r="G355" s="43" t="s">
        <v>36678</v>
      </c>
      <c r="H355" s="43" t="s">
        <v>6306</v>
      </c>
      <c r="I355" s="43" t="s">
        <v>56</v>
      </c>
      <c r="J355" s="43">
        <v>33023</v>
      </c>
      <c r="K355" s="43" t="s">
        <v>1102</v>
      </c>
      <c r="L355" s="43" t="s">
        <v>6308</v>
      </c>
      <c r="M355" s="43" t="s">
        <v>21</v>
      </c>
      <c r="N355" s="43" t="s">
        <v>36679</v>
      </c>
      <c r="O355" s="43" t="s">
        <v>394</v>
      </c>
      <c r="P355" s="43" t="s">
        <v>32398</v>
      </c>
      <c r="Q355" s="58" t="s">
        <v>36680</v>
      </c>
      <c r="R355" s="43" t="s">
        <v>94</v>
      </c>
      <c r="S355" s="43" t="s">
        <v>12</v>
      </c>
      <c r="T355" s="46" t="s">
        <v>31978</v>
      </c>
      <c r="U355" s="46" t="s">
        <v>28523</v>
      </c>
      <c r="V355" s="46" t="s">
        <v>28521</v>
      </c>
      <c r="W355" s="46" t="s">
        <v>94</v>
      </c>
      <c r="X355" s="46">
        <v>4013</v>
      </c>
      <c r="Y355" s="46"/>
    </row>
    <row r="356" spans="1:25" s="42" customFormat="1" ht="13" customHeight="1" x14ac:dyDescent="0.15">
      <c r="A356" s="43" t="s">
        <v>36681</v>
      </c>
      <c r="B356" s="43">
        <v>33</v>
      </c>
      <c r="C356" s="43" t="s">
        <v>14</v>
      </c>
      <c r="D356" s="43" t="s">
        <v>31</v>
      </c>
      <c r="E356" s="58" t="s">
        <v>36682</v>
      </c>
      <c r="F356" s="44">
        <v>43348</v>
      </c>
      <c r="G356" s="43" t="s">
        <v>36683</v>
      </c>
      <c r="H356" s="43" t="s">
        <v>36684</v>
      </c>
      <c r="I356" s="43" t="s">
        <v>88</v>
      </c>
      <c r="J356" s="43">
        <v>35116</v>
      </c>
      <c r="K356" s="43" t="s">
        <v>1747</v>
      </c>
      <c r="L356" s="43" t="s">
        <v>36685</v>
      </c>
      <c r="M356" s="43" t="s">
        <v>21</v>
      </c>
      <c r="N356" s="43" t="s">
        <v>36686</v>
      </c>
      <c r="O356" s="43" t="s">
        <v>394</v>
      </c>
      <c r="P356" s="43" t="s">
        <v>32398</v>
      </c>
      <c r="Q356" s="58" t="s">
        <v>36687</v>
      </c>
      <c r="R356" s="43" t="s">
        <v>94</v>
      </c>
      <c r="S356" s="43" t="s">
        <v>29</v>
      </c>
      <c r="T356" s="46" t="s">
        <v>28523</v>
      </c>
      <c r="U356" s="46" t="s">
        <v>28523</v>
      </c>
      <c r="V356" s="46" t="s">
        <v>28519</v>
      </c>
      <c r="W356" s="46" t="s">
        <v>94</v>
      </c>
      <c r="X356" s="46">
        <v>4014</v>
      </c>
      <c r="Y356" s="46"/>
    </row>
    <row r="357" spans="1:25" s="42" customFormat="1" ht="13" customHeight="1" x14ac:dyDescent="0.15">
      <c r="A357" s="43" t="s">
        <v>36694</v>
      </c>
      <c r="B357" s="43">
        <v>27</v>
      </c>
      <c r="C357" s="43" t="s">
        <v>14</v>
      </c>
      <c r="D357" s="43" t="s">
        <v>31</v>
      </c>
      <c r="E357" s="58" t="s">
        <v>36695</v>
      </c>
      <c r="F357" s="44">
        <v>43347</v>
      </c>
      <c r="G357" s="43" t="s">
        <v>36696</v>
      </c>
      <c r="H357" s="43" t="s">
        <v>22607</v>
      </c>
      <c r="I357" s="43" t="s">
        <v>203</v>
      </c>
      <c r="J357" s="43">
        <v>80031</v>
      </c>
      <c r="K357" s="43" t="s">
        <v>1883</v>
      </c>
      <c r="L357" s="43" t="s">
        <v>22608</v>
      </c>
      <c r="M357" s="43" t="s">
        <v>21</v>
      </c>
      <c r="N357" s="43" t="s">
        <v>36697</v>
      </c>
      <c r="O357" s="43" t="s">
        <v>394</v>
      </c>
      <c r="P357" s="43" t="s">
        <v>32398</v>
      </c>
      <c r="Q357" s="58" t="s">
        <v>36698</v>
      </c>
      <c r="R357" s="43" t="s">
        <v>94</v>
      </c>
      <c r="S357" s="43" t="s">
        <v>22</v>
      </c>
      <c r="T357" s="46" t="s">
        <v>28739</v>
      </c>
      <c r="U357" s="46" t="s">
        <v>28520</v>
      </c>
      <c r="V357" s="46" t="s">
        <v>28521</v>
      </c>
      <c r="W357" s="46" t="s">
        <v>94</v>
      </c>
      <c r="X357" s="46">
        <v>4015</v>
      </c>
      <c r="Y357" s="46"/>
    </row>
    <row r="358" spans="1:25" s="42" customFormat="1" ht="13" customHeight="1" x14ac:dyDescent="0.15">
      <c r="A358" s="43" t="s">
        <v>38427</v>
      </c>
      <c r="B358" s="43">
        <v>42</v>
      </c>
      <c r="C358" s="43" t="s">
        <v>108</v>
      </c>
      <c r="D358" s="43" t="s">
        <v>31</v>
      </c>
      <c r="E358" s="45" t="s">
        <v>38428</v>
      </c>
      <c r="F358" s="44">
        <v>43346</v>
      </c>
      <c r="G358" s="43" t="s">
        <v>36711</v>
      </c>
      <c r="H358" s="43" t="s">
        <v>427</v>
      </c>
      <c r="I358" s="43" t="s">
        <v>39</v>
      </c>
      <c r="J358" s="43">
        <v>95642</v>
      </c>
      <c r="K358" s="43" t="s">
        <v>36712</v>
      </c>
      <c r="L358" s="43" t="s">
        <v>941</v>
      </c>
      <c r="M358" s="43" t="s">
        <v>21</v>
      </c>
      <c r="N358" s="43" t="s">
        <v>36713</v>
      </c>
      <c r="O358" s="43" t="s">
        <v>24802</v>
      </c>
      <c r="P358" s="43" t="s">
        <v>32398</v>
      </c>
      <c r="Q358" s="58" t="s">
        <v>36714</v>
      </c>
      <c r="R358" s="43" t="s">
        <v>94</v>
      </c>
      <c r="S358" s="43" t="s">
        <v>12</v>
      </c>
      <c r="T358" s="43" t="s">
        <v>31978</v>
      </c>
      <c r="U358" s="43" t="s">
        <v>28518</v>
      </c>
      <c r="V358" s="43" t="s">
        <v>28521</v>
      </c>
      <c r="W358" s="46"/>
      <c r="X358" s="46"/>
      <c r="Y358" s="46"/>
    </row>
    <row r="359" spans="1:25" s="42" customFormat="1" ht="13" customHeight="1" x14ac:dyDescent="0.15">
      <c r="A359" s="43" t="s">
        <v>36699</v>
      </c>
      <c r="B359" s="43">
        <v>21</v>
      </c>
      <c r="C359" s="43" t="s">
        <v>14</v>
      </c>
      <c r="D359" s="43" t="s">
        <v>79</v>
      </c>
      <c r="E359" s="43"/>
      <c r="F359" s="44">
        <v>43346</v>
      </c>
      <c r="G359" s="43" t="s">
        <v>36700</v>
      </c>
      <c r="H359" s="43" t="s">
        <v>1216</v>
      </c>
      <c r="I359" s="43" t="s">
        <v>167</v>
      </c>
      <c r="J359" s="43">
        <v>30014</v>
      </c>
      <c r="K359" s="43" t="s">
        <v>1313</v>
      </c>
      <c r="L359" s="43" t="s">
        <v>36701</v>
      </c>
      <c r="M359" s="43" t="s">
        <v>21</v>
      </c>
      <c r="N359" s="43" t="s">
        <v>36702</v>
      </c>
      <c r="O359" s="43" t="s">
        <v>394</v>
      </c>
      <c r="P359" s="43" t="s">
        <v>32398</v>
      </c>
      <c r="Q359" s="58" t="s">
        <v>36703</v>
      </c>
      <c r="R359" s="43" t="s">
        <v>94</v>
      </c>
      <c r="S359" s="43" t="s">
        <v>22</v>
      </c>
      <c r="T359" s="46" t="s">
        <v>28746</v>
      </c>
      <c r="U359" s="46" t="s">
        <v>28520</v>
      </c>
      <c r="V359" s="46" t="s">
        <v>28522</v>
      </c>
      <c r="W359" s="46" t="s">
        <v>94</v>
      </c>
      <c r="X359" s="46">
        <v>4009</v>
      </c>
      <c r="Y359" s="46"/>
    </row>
    <row r="360" spans="1:25" s="42" customFormat="1" ht="13" customHeight="1" x14ac:dyDescent="0.15">
      <c r="A360" s="43" t="s">
        <v>36715</v>
      </c>
      <c r="B360" s="43">
        <v>70</v>
      </c>
      <c r="C360" s="43" t="s">
        <v>14</v>
      </c>
      <c r="D360" s="43" t="s">
        <v>42</v>
      </c>
      <c r="E360" s="43"/>
      <c r="F360" s="44">
        <v>43346</v>
      </c>
      <c r="G360" s="43" t="s">
        <v>36716</v>
      </c>
      <c r="H360" s="43" t="s">
        <v>458</v>
      </c>
      <c r="I360" s="43" t="s">
        <v>189</v>
      </c>
      <c r="J360" s="43">
        <v>87004</v>
      </c>
      <c r="K360" s="43" t="s">
        <v>19473</v>
      </c>
      <c r="L360" s="43" t="s">
        <v>36717</v>
      </c>
      <c r="M360" s="43" t="s">
        <v>21</v>
      </c>
      <c r="N360" s="43" t="s">
        <v>36718</v>
      </c>
      <c r="O360" s="43" t="s">
        <v>394</v>
      </c>
      <c r="P360" s="43" t="s">
        <v>32398</v>
      </c>
      <c r="Q360" s="58" t="s">
        <v>36719</v>
      </c>
      <c r="R360" s="43" t="s">
        <v>94</v>
      </c>
      <c r="S360" s="43" t="s">
        <v>22</v>
      </c>
      <c r="T360" s="46" t="s">
        <v>28746</v>
      </c>
      <c r="U360" s="46" t="s">
        <v>28518</v>
      </c>
      <c r="V360" s="46"/>
      <c r="W360" s="46" t="s">
        <v>94</v>
      </c>
      <c r="X360" s="46">
        <v>4007</v>
      </c>
      <c r="Y360" s="46"/>
    </row>
    <row r="361" spans="1:25" s="42" customFormat="1" ht="13" customHeight="1" x14ac:dyDescent="0.15">
      <c r="A361" s="43" t="s">
        <v>36704</v>
      </c>
      <c r="B361" s="43">
        <v>40</v>
      </c>
      <c r="C361" s="43" t="s">
        <v>14</v>
      </c>
      <c r="D361" s="43" t="s">
        <v>31</v>
      </c>
      <c r="E361" s="58" t="s">
        <v>36705</v>
      </c>
      <c r="F361" s="44">
        <v>43346</v>
      </c>
      <c r="G361" s="43" t="s">
        <v>36706</v>
      </c>
      <c r="H361" s="43" t="s">
        <v>36707</v>
      </c>
      <c r="I361" s="43" t="s">
        <v>297</v>
      </c>
      <c r="J361" s="43">
        <v>99004</v>
      </c>
      <c r="K361" s="43" t="s">
        <v>822</v>
      </c>
      <c r="L361" s="43" t="s">
        <v>36708</v>
      </c>
      <c r="M361" s="43" t="s">
        <v>21</v>
      </c>
      <c r="N361" s="43" t="s">
        <v>36709</v>
      </c>
      <c r="O361" s="43" t="s">
        <v>394</v>
      </c>
      <c r="P361" s="43" t="s">
        <v>32398</v>
      </c>
      <c r="Q361" s="58" t="s">
        <v>36710</v>
      </c>
      <c r="R361" s="43" t="s">
        <v>23</v>
      </c>
      <c r="S361" s="43" t="s">
        <v>22</v>
      </c>
      <c r="T361" s="46" t="s">
        <v>28739</v>
      </c>
      <c r="U361" s="46" t="s">
        <v>28518</v>
      </c>
      <c r="V361" s="46" t="s">
        <v>28521</v>
      </c>
      <c r="W361" s="46" t="s">
        <v>94</v>
      </c>
      <c r="X361" s="46">
        <v>4008</v>
      </c>
      <c r="Y361" s="46"/>
    </row>
    <row r="362" spans="1:25" s="42" customFormat="1" ht="13" customHeight="1" x14ac:dyDescent="0.15">
      <c r="A362" s="43" t="s">
        <v>36720</v>
      </c>
      <c r="B362" s="43">
        <v>24</v>
      </c>
      <c r="C362" s="43" t="s">
        <v>14</v>
      </c>
      <c r="D362" s="43" t="s">
        <v>79</v>
      </c>
      <c r="E362" s="43"/>
      <c r="F362" s="44">
        <v>43344</v>
      </c>
      <c r="G362" s="43" t="s">
        <v>36721</v>
      </c>
      <c r="H362" s="43" t="s">
        <v>827</v>
      </c>
      <c r="I362" s="43" t="s">
        <v>67</v>
      </c>
      <c r="J362" s="43">
        <v>76015</v>
      </c>
      <c r="K362" s="43" t="s">
        <v>68</v>
      </c>
      <c r="L362" s="43" t="s">
        <v>828</v>
      </c>
      <c r="M362" s="43" t="s">
        <v>21</v>
      </c>
      <c r="N362" s="43" t="s">
        <v>36722</v>
      </c>
      <c r="O362" s="43" t="s">
        <v>394</v>
      </c>
      <c r="P362" s="43" t="s">
        <v>32398</v>
      </c>
      <c r="Q362" s="58" t="s">
        <v>36723</v>
      </c>
      <c r="R362" s="43" t="s">
        <v>94</v>
      </c>
      <c r="S362" s="43" t="s">
        <v>373</v>
      </c>
      <c r="T362" s="46" t="s">
        <v>28836</v>
      </c>
      <c r="U362" s="46" t="s">
        <v>28520</v>
      </c>
      <c r="V362" s="46" t="s">
        <v>28519</v>
      </c>
      <c r="W362" s="46" t="s">
        <v>94</v>
      </c>
      <c r="X362" s="46">
        <v>4011</v>
      </c>
      <c r="Y362" s="46"/>
    </row>
    <row r="363" spans="1:25" s="42" customFormat="1" ht="13" customHeight="1" x14ac:dyDescent="0.15">
      <c r="A363" s="43" t="s">
        <v>36724</v>
      </c>
      <c r="B363" s="43">
        <v>36</v>
      </c>
      <c r="C363" s="43" t="s">
        <v>14</v>
      </c>
      <c r="D363" s="43" t="s">
        <v>31</v>
      </c>
      <c r="E363" s="43"/>
      <c r="F363" s="44">
        <v>43343</v>
      </c>
      <c r="G363" s="43" t="s">
        <v>36725</v>
      </c>
      <c r="H363" s="43" t="s">
        <v>8594</v>
      </c>
      <c r="I363" s="43" t="s">
        <v>313</v>
      </c>
      <c r="J363" s="43">
        <v>37062</v>
      </c>
      <c r="K363" s="43" t="s">
        <v>2538</v>
      </c>
      <c r="L363" s="43" t="s">
        <v>31549</v>
      </c>
      <c r="M363" s="43" t="s">
        <v>21</v>
      </c>
      <c r="N363" s="43" t="s">
        <v>36726</v>
      </c>
      <c r="O363" s="43" t="s">
        <v>394</v>
      </c>
      <c r="P363" s="43" t="s">
        <v>32398</v>
      </c>
      <c r="Q363" s="58" t="s">
        <v>36727</v>
      </c>
      <c r="R363" s="46" t="s">
        <v>542</v>
      </c>
      <c r="S363" s="43" t="s">
        <v>22</v>
      </c>
      <c r="T363" s="46" t="s">
        <v>28739</v>
      </c>
      <c r="U363" s="46" t="s">
        <v>28518</v>
      </c>
      <c r="V363" s="46" t="s">
        <v>28521</v>
      </c>
      <c r="W363" s="46" t="s">
        <v>94</v>
      </c>
      <c r="X363" s="46">
        <v>4012</v>
      </c>
      <c r="Y363" s="46"/>
    </row>
    <row r="364" spans="1:25" s="42" customFormat="1" ht="13" customHeight="1" x14ac:dyDescent="0.15">
      <c r="A364" s="43" t="s">
        <v>36733</v>
      </c>
      <c r="B364" s="43">
        <v>64</v>
      </c>
      <c r="C364" s="43" t="s">
        <v>14</v>
      </c>
      <c r="D364" s="43" t="s">
        <v>31</v>
      </c>
      <c r="E364" s="43"/>
      <c r="F364" s="44">
        <v>43343</v>
      </c>
      <c r="G364" s="43" t="s">
        <v>36734</v>
      </c>
      <c r="H364" s="43" t="s">
        <v>27223</v>
      </c>
      <c r="I364" s="43" t="s">
        <v>56</v>
      </c>
      <c r="J364" s="43">
        <v>34436</v>
      </c>
      <c r="K364" s="43" t="s">
        <v>5879</v>
      </c>
      <c r="L364" s="43" t="s">
        <v>5880</v>
      </c>
      <c r="M364" s="43" t="s">
        <v>21</v>
      </c>
      <c r="N364" s="43" t="s">
        <v>36735</v>
      </c>
      <c r="O364" s="43" t="s">
        <v>394</v>
      </c>
      <c r="P364" s="43" t="s">
        <v>32398</v>
      </c>
      <c r="Q364" s="58" t="s">
        <v>36736</v>
      </c>
      <c r="R364" s="46" t="s">
        <v>542</v>
      </c>
      <c r="S364" s="43" t="s">
        <v>22</v>
      </c>
      <c r="T364" s="46" t="s">
        <v>28746</v>
      </c>
      <c r="U364" s="46" t="s">
        <v>28520</v>
      </c>
      <c r="V364" s="46" t="s">
        <v>28521</v>
      </c>
      <c r="W364" s="46" t="s">
        <v>94</v>
      </c>
      <c r="X364" s="46">
        <v>4010</v>
      </c>
      <c r="Y364" s="46"/>
    </row>
    <row r="365" spans="1:25" s="42" customFormat="1" ht="13" customHeight="1" x14ac:dyDescent="0.15">
      <c r="A365" s="43" t="s">
        <v>36728</v>
      </c>
      <c r="B365" s="43">
        <v>61</v>
      </c>
      <c r="C365" s="43" t="s">
        <v>14</v>
      </c>
      <c r="D365" s="43" t="s">
        <v>31</v>
      </c>
      <c r="E365" s="43"/>
      <c r="F365" s="44">
        <v>43343</v>
      </c>
      <c r="G365" s="43" t="s">
        <v>36729</v>
      </c>
      <c r="H365" s="43" t="s">
        <v>36730</v>
      </c>
      <c r="I365" s="43" t="s">
        <v>203</v>
      </c>
      <c r="J365" s="43">
        <v>80135</v>
      </c>
      <c r="K365" s="43" t="s">
        <v>922</v>
      </c>
      <c r="L365" s="43" t="s">
        <v>36460</v>
      </c>
      <c r="M365" s="43" t="s">
        <v>21</v>
      </c>
      <c r="N365" s="43" t="s">
        <v>36731</v>
      </c>
      <c r="O365" s="43" t="s">
        <v>394</v>
      </c>
      <c r="P365" s="43" t="s">
        <v>32398</v>
      </c>
      <c r="Q365" s="58" t="s">
        <v>36732</v>
      </c>
      <c r="R365" s="43" t="s">
        <v>94</v>
      </c>
      <c r="S365" s="43" t="s">
        <v>22</v>
      </c>
      <c r="T365" s="46" t="s">
        <v>28746</v>
      </c>
      <c r="U365" s="46" t="s">
        <v>28520</v>
      </c>
      <c r="V365" s="46" t="s">
        <v>28521</v>
      </c>
      <c r="W365" s="46" t="s">
        <v>542</v>
      </c>
      <c r="X365" s="46">
        <v>4044</v>
      </c>
      <c r="Y365" s="46"/>
    </row>
    <row r="366" spans="1:25" s="42" customFormat="1" ht="13" customHeight="1" x14ac:dyDescent="0.15">
      <c r="A366" s="43" t="s">
        <v>36737</v>
      </c>
      <c r="B366" s="43">
        <v>45</v>
      </c>
      <c r="C366" s="43" t="s">
        <v>108</v>
      </c>
      <c r="D366" s="43" t="s">
        <v>31</v>
      </c>
      <c r="E366" s="43"/>
      <c r="F366" s="44">
        <v>43342</v>
      </c>
      <c r="G366" s="43" t="s">
        <v>36738</v>
      </c>
      <c r="H366" s="43" t="s">
        <v>36739</v>
      </c>
      <c r="I366" s="43" t="s">
        <v>56</v>
      </c>
      <c r="J366" s="43">
        <v>34465</v>
      </c>
      <c r="K366" s="43" t="s">
        <v>5879</v>
      </c>
      <c r="L366" s="43" t="s">
        <v>36740</v>
      </c>
      <c r="M366" s="43" t="s">
        <v>21</v>
      </c>
      <c r="N366" s="43" t="s">
        <v>36741</v>
      </c>
      <c r="O366" s="43" t="s">
        <v>394</v>
      </c>
      <c r="P366" s="43" t="s">
        <v>32398</v>
      </c>
      <c r="Q366" s="58" t="s">
        <v>36742</v>
      </c>
      <c r="R366" s="43" t="s">
        <v>94</v>
      </c>
      <c r="S366" s="43" t="s">
        <v>22</v>
      </c>
      <c r="T366" s="46" t="s">
        <v>28746</v>
      </c>
      <c r="U366" s="46" t="s">
        <v>28520</v>
      </c>
      <c r="V366" s="46" t="s">
        <v>28521</v>
      </c>
      <c r="W366" s="46" t="s">
        <v>94</v>
      </c>
      <c r="X366" s="46">
        <v>4005</v>
      </c>
      <c r="Y366" s="46"/>
    </row>
    <row r="367" spans="1:25" s="42" customFormat="1" ht="13" customHeight="1" x14ac:dyDescent="0.15">
      <c r="A367" s="43" t="s">
        <v>36743</v>
      </c>
      <c r="B367" s="43">
        <v>49</v>
      </c>
      <c r="C367" s="43" t="s">
        <v>108</v>
      </c>
      <c r="D367" s="43" t="s">
        <v>42</v>
      </c>
      <c r="E367" s="43"/>
      <c r="F367" s="44">
        <v>43342</v>
      </c>
      <c r="G367" s="43" t="s">
        <v>36744</v>
      </c>
      <c r="H367" s="43" t="s">
        <v>14259</v>
      </c>
      <c r="I367" s="43" t="s">
        <v>39</v>
      </c>
      <c r="J367" s="43">
        <v>91030</v>
      </c>
      <c r="K367" s="43" t="s">
        <v>92</v>
      </c>
      <c r="L367" s="43" t="s">
        <v>30064</v>
      </c>
      <c r="M367" s="43" t="s">
        <v>21</v>
      </c>
      <c r="N367" s="43" t="s">
        <v>36745</v>
      </c>
      <c r="O367" s="43" t="s">
        <v>394</v>
      </c>
      <c r="P367" s="43" t="s">
        <v>32398</v>
      </c>
      <c r="Q367" s="58" t="s">
        <v>36746</v>
      </c>
      <c r="R367" s="46" t="s">
        <v>542</v>
      </c>
      <c r="S367" s="43" t="s">
        <v>12</v>
      </c>
      <c r="T367" s="46" t="s">
        <v>31675</v>
      </c>
      <c r="U367" s="46" t="s">
        <v>28518</v>
      </c>
      <c r="V367" s="46" t="s">
        <v>28521</v>
      </c>
      <c r="W367" s="46" t="s">
        <v>94</v>
      </c>
      <c r="X367" s="46">
        <v>4006</v>
      </c>
      <c r="Y367" s="46"/>
    </row>
    <row r="368" spans="1:25" s="42" customFormat="1" ht="13" customHeight="1" x14ac:dyDescent="0.15">
      <c r="A368" s="43" t="s">
        <v>36752</v>
      </c>
      <c r="B368" s="43">
        <v>72</v>
      </c>
      <c r="C368" s="43" t="s">
        <v>14</v>
      </c>
      <c r="D368" s="43" t="s">
        <v>31</v>
      </c>
      <c r="E368" s="43"/>
      <c r="F368" s="44">
        <v>43341</v>
      </c>
      <c r="G368" s="43" t="s">
        <v>36753</v>
      </c>
      <c r="H368" s="43" t="s">
        <v>36754</v>
      </c>
      <c r="I368" s="43" t="s">
        <v>63</v>
      </c>
      <c r="J368" s="43">
        <v>43143</v>
      </c>
      <c r="K368" s="43" t="s">
        <v>2119</v>
      </c>
      <c r="L368" s="43" t="s">
        <v>36755</v>
      </c>
      <c r="M368" s="43" t="s">
        <v>21</v>
      </c>
      <c r="N368" s="43" t="s">
        <v>36756</v>
      </c>
      <c r="O368" s="43" t="s">
        <v>394</v>
      </c>
      <c r="P368" s="43" t="s">
        <v>32398</v>
      </c>
      <c r="Q368" s="58" t="s">
        <v>36757</v>
      </c>
      <c r="R368" s="43" t="s">
        <v>94</v>
      </c>
      <c r="S368" s="43" t="s">
        <v>22</v>
      </c>
      <c r="T368" s="46" t="s">
        <v>28746</v>
      </c>
      <c r="U368" s="46" t="s">
        <v>28518</v>
      </c>
      <c r="V368" s="46" t="s">
        <v>28521</v>
      </c>
      <c r="W368" s="46" t="s">
        <v>94</v>
      </c>
      <c r="X368" s="46">
        <v>4000</v>
      </c>
      <c r="Y368" s="46"/>
    </row>
    <row r="369" spans="1:25" s="42" customFormat="1" ht="13" customHeight="1" x14ac:dyDescent="0.15">
      <c r="A369" s="43" t="s">
        <v>36747</v>
      </c>
      <c r="B369" s="43">
        <v>17</v>
      </c>
      <c r="C369" s="43" t="s">
        <v>14</v>
      </c>
      <c r="D369" s="43" t="s">
        <v>79</v>
      </c>
      <c r="E369" s="43"/>
      <c r="F369" s="44">
        <v>43341</v>
      </c>
      <c r="G369" s="43" t="s">
        <v>36748</v>
      </c>
      <c r="H369" s="43" t="s">
        <v>707</v>
      </c>
      <c r="I369" s="43" t="s">
        <v>67</v>
      </c>
      <c r="J369" s="43">
        <v>77029</v>
      </c>
      <c r="K369" s="43" t="s">
        <v>545</v>
      </c>
      <c r="L369" s="43" t="s">
        <v>36749</v>
      </c>
      <c r="M369" s="43" t="s">
        <v>21</v>
      </c>
      <c r="N369" s="43" t="s">
        <v>36750</v>
      </c>
      <c r="O369" s="43" t="s">
        <v>394</v>
      </c>
      <c r="P369" s="43" t="s">
        <v>32398</v>
      </c>
      <c r="Q369" s="58" t="s">
        <v>36751</v>
      </c>
      <c r="R369" s="43" t="s">
        <v>94</v>
      </c>
      <c r="S369" s="43" t="s">
        <v>373</v>
      </c>
      <c r="T369" s="46" t="s">
        <v>28836</v>
      </c>
      <c r="U369" s="46" t="s">
        <v>28520</v>
      </c>
      <c r="V369" s="46" t="s">
        <v>28519</v>
      </c>
      <c r="W369" s="46" t="s">
        <v>94</v>
      </c>
      <c r="X369" s="46">
        <v>4001</v>
      </c>
      <c r="Y369" s="46"/>
    </row>
    <row r="370" spans="1:25" s="42" customFormat="1" ht="13" customHeight="1" x14ac:dyDescent="0.15">
      <c r="A370" s="43" t="s">
        <v>36766</v>
      </c>
      <c r="B370" s="43">
        <v>50</v>
      </c>
      <c r="C370" s="43" t="s">
        <v>14</v>
      </c>
      <c r="D370" s="43" t="s">
        <v>79</v>
      </c>
      <c r="E370" s="58" t="s">
        <v>36767</v>
      </c>
      <c r="F370" s="44">
        <v>43340</v>
      </c>
      <c r="G370" s="43" t="s">
        <v>36768</v>
      </c>
      <c r="H370" s="43" t="s">
        <v>36769</v>
      </c>
      <c r="I370" s="43" t="s">
        <v>219</v>
      </c>
      <c r="J370" s="43">
        <v>19951</v>
      </c>
      <c r="K370" s="43" t="s">
        <v>1949</v>
      </c>
      <c r="L370" s="43" t="s">
        <v>5930</v>
      </c>
      <c r="M370" s="43" t="s">
        <v>21</v>
      </c>
      <c r="N370" s="43" t="s">
        <v>36770</v>
      </c>
      <c r="O370" s="43" t="s">
        <v>394</v>
      </c>
      <c r="P370" s="43" t="s">
        <v>32398</v>
      </c>
      <c r="Q370" s="58" t="s">
        <v>36771</v>
      </c>
      <c r="R370" s="43" t="s">
        <v>94</v>
      </c>
      <c r="S370" s="43" t="s">
        <v>22</v>
      </c>
      <c r="T370" s="46" t="s">
        <v>28746</v>
      </c>
      <c r="U370" s="46" t="s">
        <v>28520</v>
      </c>
      <c r="V370" s="46" t="s">
        <v>28521</v>
      </c>
      <c r="W370" s="46"/>
      <c r="X370" s="46"/>
      <c r="Y370" s="46"/>
    </row>
    <row r="371" spans="1:25" s="42" customFormat="1" ht="13" customHeight="1" x14ac:dyDescent="0.15">
      <c r="A371" s="43" t="s">
        <v>36758</v>
      </c>
      <c r="B371" s="43">
        <v>18</v>
      </c>
      <c r="C371" s="43" t="s">
        <v>14</v>
      </c>
      <c r="D371" s="43" t="s">
        <v>31</v>
      </c>
      <c r="E371" s="43"/>
      <c r="F371" s="44">
        <v>43340</v>
      </c>
      <c r="G371" s="43" t="s">
        <v>36759</v>
      </c>
      <c r="H371" s="43" t="s">
        <v>19761</v>
      </c>
      <c r="I371" s="43" t="s">
        <v>39</v>
      </c>
      <c r="J371" s="43">
        <v>92373</v>
      </c>
      <c r="K371" s="43" t="s">
        <v>303</v>
      </c>
      <c r="L371" s="43" t="s">
        <v>21657</v>
      </c>
      <c r="M371" s="43" t="s">
        <v>21</v>
      </c>
      <c r="N371" s="43" t="s">
        <v>36760</v>
      </c>
      <c r="O371" s="43" t="s">
        <v>394</v>
      </c>
      <c r="P371" s="43" t="s">
        <v>32398</v>
      </c>
      <c r="Q371" s="58" t="s">
        <v>36761</v>
      </c>
      <c r="R371" s="46" t="s">
        <v>542</v>
      </c>
      <c r="S371" s="43" t="s">
        <v>22</v>
      </c>
      <c r="T371" s="46" t="s">
        <v>28746</v>
      </c>
      <c r="U371" s="46" t="s">
        <v>28520</v>
      </c>
      <c r="V371" s="46" t="s">
        <v>28521</v>
      </c>
      <c r="W371" s="46" t="s">
        <v>94</v>
      </c>
      <c r="X371" s="46">
        <v>4002</v>
      </c>
      <c r="Y371" s="46"/>
    </row>
    <row r="372" spans="1:25" s="42" customFormat="1" ht="13" customHeight="1" x14ac:dyDescent="0.15">
      <c r="A372" s="43" t="s">
        <v>36762</v>
      </c>
      <c r="B372" s="43">
        <v>37</v>
      </c>
      <c r="C372" s="43" t="s">
        <v>14</v>
      </c>
      <c r="D372" s="43" t="s">
        <v>42</v>
      </c>
      <c r="E372" s="43"/>
      <c r="F372" s="44">
        <v>43340</v>
      </c>
      <c r="G372" s="43" t="s">
        <v>36763</v>
      </c>
      <c r="H372" s="43" t="s">
        <v>3874</v>
      </c>
      <c r="I372" s="43" t="s">
        <v>360</v>
      </c>
      <c r="J372" s="43">
        <v>27886</v>
      </c>
      <c r="K372" s="43" t="s">
        <v>3876</v>
      </c>
      <c r="L372" s="43" t="s">
        <v>3877</v>
      </c>
      <c r="M372" s="43" t="s">
        <v>21</v>
      </c>
      <c r="N372" s="43" t="s">
        <v>36764</v>
      </c>
      <c r="O372" s="43" t="s">
        <v>394</v>
      </c>
      <c r="P372" s="43" t="s">
        <v>32398</v>
      </c>
      <c r="Q372" s="58" t="s">
        <v>36765</v>
      </c>
      <c r="R372" s="43" t="s">
        <v>94</v>
      </c>
      <c r="S372" s="43" t="s">
        <v>29</v>
      </c>
      <c r="T372" s="46" t="s">
        <v>28523</v>
      </c>
      <c r="U372" s="46" t="s">
        <v>28518</v>
      </c>
      <c r="V372" s="46" t="s">
        <v>28521</v>
      </c>
      <c r="W372" s="46" t="s">
        <v>94</v>
      </c>
      <c r="X372" s="46">
        <v>3999</v>
      </c>
      <c r="Y372" s="46"/>
    </row>
    <row r="373" spans="1:25" s="42" customFormat="1" ht="13" customHeight="1" x14ac:dyDescent="0.15">
      <c r="A373" s="43" t="s">
        <v>3186</v>
      </c>
      <c r="B373" s="43" t="s">
        <v>23</v>
      </c>
      <c r="C373" s="43" t="s">
        <v>14</v>
      </c>
      <c r="D373" s="43" t="s">
        <v>24</v>
      </c>
      <c r="E373" s="43"/>
      <c r="F373" s="44">
        <v>43339</v>
      </c>
      <c r="G373" s="43" t="s">
        <v>36803</v>
      </c>
      <c r="H373" s="43" t="s">
        <v>707</v>
      </c>
      <c r="I373" s="43" t="s">
        <v>67</v>
      </c>
      <c r="J373" s="43">
        <v>77037</v>
      </c>
      <c r="K373" s="43" t="s">
        <v>545</v>
      </c>
      <c r="L373" s="43" t="s">
        <v>28855</v>
      </c>
      <c r="M373" s="43" t="s">
        <v>21</v>
      </c>
      <c r="N373" s="43" t="s">
        <v>36804</v>
      </c>
      <c r="O373" s="43" t="s">
        <v>394</v>
      </c>
      <c r="P373" s="43" t="s">
        <v>32398</v>
      </c>
      <c r="Q373" s="58" t="s">
        <v>36805</v>
      </c>
      <c r="R373" s="43" t="s">
        <v>94</v>
      </c>
      <c r="S373" s="43" t="s">
        <v>22</v>
      </c>
      <c r="T373" s="46" t="s">
        <v>28746</v>
      </c>
      <c r="U373" s="46" t="s">
        <v>28520</v>
      </c>
      <c r="V373" s="46" t="s">
        <v>28521</v>
      </c>
      <c r="W373" s="46"/>
      <c r="X373" s="46"/>
      <c r="Y373" s="46"/>
    </row>
    <row r="374" spans="1:25" s="42" customFormat="1" ht="13" customHeight="1" x14ac:dyDescent="0.15">
      <c r="A374" s="43" t="s">
        <v>36772</v>
      </c>
      <c r="B374" s="43">
        <v>20</v>
      </c>
      <c r="C374" s="43" t="s">
        <v>14</v>
      </c>
      <c r="D374" s="43" t="s">
        <v>31</v>
      </c>
      <c r="E374" s="43"/>
      <c r="F374" s="44">
        <v>43339</v>
      </c>
      <c r="G374" s="43" t="s">
        <v>36773</v>
      </c>
      <c r="H374" s="43" t="s">
        <v>616</v>
      </c>
      <c r="I374" s="43" t="s">
        <v>117</v>
      </c>
      <c r="J374" s="43">
        <v>85053</v>
      </c>
      <c r="K374" s="43" t="s">
        <v>617</v>
      </c>
      <c r="L374" s="43" t="s">
        <v>618</v>
      </c>
      <c r="M374" s="43" t="s">
        <v>21</v>
      </c>
      <c r="N374" s="43" t="s">
        <v>36774</v>
      </c>
      <c r="O374" s="43" t="s">
        <v>394</v>
      </c>
      <c r="P374" s="43" t="s">
        <v>32398</v>
      </c>
      <c r="Q374" s="58" t="s">
        <v>36775</v>
      </c>
      <c r="R374" s="43" t="s">
        <v>94</v>
      </c>
      <c r="S374" s="43" t="s">
        <v>22</v>
      </c>
      <c r="T374" s="46" t="s">
        <v>28746</v>
      </c>
      <c r="U374" s="46" t="s">
        <v>28520</v>
      </c>
      <c r="V374" s="46" t="s">
        <v>28521</v>
      </c>
      <c r="W374" s="46" t="s">
        <v>94</v>
      </c>
      <c r="X374" s="46">
        <v>3991</v>
      </c>
      <c r="Y374" s="46"/>
    </row>
    <row r="375" spans="1:25" s="42" customFormat="1" ht="13" customHeight="1" x14ac:dyDescent="0.15">
      <c r="A375" s="43" t="s">
        <v>36776</v>
      </c>
      <c r="B375" s="43">
        <v>25</v>
      </c>
      <c r="C375" s="43" t="s">
        <v>14</v>
      </c>
      <c r="D375" s="43" t="s">
        <v>31</v>
      </c>
      <c r="E375" s="43"/>
      <c r="F375" s="44">
        <v>43339</v>
      </c>
      <c r="G375" s="43" t="s">
        <v>36777</v>
      </c>
      <c r="H375" s="43" t="s">
        <v>616</v>
      </c>
      <c r="I375" s="43" t="s">
        <v>117</v>
      </c>
      <c r="J375" s="43">
        <v>85009</v>
      </c>
      <c r="K375" s="43" t="s">
        <v>617</v>
      </c>
      <c r="L375" s="43" t="s">
        <v>36778</v>
      </c>
      <c r="M375" s="43" t="s">
        <v>21</v>
      </c>
      <c r="N375" s="42" t="s">
        <v>36779</v>
      </c>
      <c r="O375" s="43" t="s">
        <v>394</v>
      </c>
      <c r="P375" s="43" t="s">
        <v>32398</v>
      </c>
      <c r="Q375" s="58" t="s">
        <v>36780</v>
      </c>
      <c r="R375" s="43" t="s">
        <v>94</v>
      </c>
      <c r="S375" s="43" t="s">
        <v>22</v>
      </c>
      <c r="T375" s="46" t="s">
        <v>36781</v>
      </c>
      <c r="U375" s="46" t="s">
        <v>28520</v>
      </c>
      <c r="V375" s="46" t="s">
        <v>28519</v>
      </c>
      <c r="W375" s="46" t="s">
        <v>94</v>
      </c>
      <c r="X375" s="46">
        <v>3990</v>
      </c>
      <c r="Y375" s="46"/>
    </row>
    <row r="376" spans="1:25" s="42" customFormat="1" ht="13" customHeight="1" x14ac:dyDescent="0.15">
      <c r="A376" s="43" t="s">
        <v>36787</v>
      </c>
      <c r="B376" s="43">
        <v>42</v>
      </c>
      <c r="C376" s="43" t="s">
        <v>14</v>
      </c>
      <c r="D376" s="43" t="s">
        <v>31</v>
      </c>
      <c r="E376" s="58" t="s">
        <v>36788</v>
      </c>
      <c r="F376" s="44">
        <v>43339</v>
      </c>
      <c r="G376" s="43" t="s">
        <v>36789</v>
      </c>
      <c r="H376" s="43" t="s">
        <v>36790</v>
      </c>
      <c r="I376" s="43" t="s">
        <v>398</v>
      </c>
      <c r="J376" s="43">
        <v>16743</v>
      </c>
      <c r="K376" s="43" t="s">
        <v>36791</v>
      </c>
      <c r="L376" s="43" t="s">
        <v>498</v>
      </c>
      <c r="M376" s="43" t="s">
        <v>21</v>
      </c>
      <c r="N376" s="43" t="s">
        <v>36792</v>
      </c>
      <c r="O376" s="43" t="s">
        <v>394</v>
      </c>
      <c r="P376" s="43" t="s">
        <v>32398</v>
      </c>
      <c r="Q376" s="58" t="s">
        <v>36793</v>
      </c>
      <c r="R376" s="43" t="s">
        <v>94</v>
      </c>
      <c r="S376" s="43" t="s">
        <v>22</v>
      </c>
      <c r="T376" s="46" t="s">
        <v>28746</v>
      </c>
      <c r="U376" s="46" t="s">
        <v>28520</v>
      </c>
      <c r="V376" s="46" t="s">
        <v>28521</v>
      </c>
      <c r="W376" s="46"/>
      <c r="X376" s="46"/>
      <c r="Y376" s="46"/>
    </row>
    <row r="377" spans="1:25" s="42" customFormat="1" ht="13" customHeight="1" x14ac:dyDescent="0.15">
      <c r="A377" s="43" t="s">
        <v>36782</v>
      </c>
      <c r="B377" s="43">
        <v>34</v>
      </c>
      <c r="C377" s="43" t="s">
        <v>14</v>
      </c>
      <c r="D377" s="43" t="s">
        <v>31</v>
      </c>
      <c r="E377" s="58" t="s">
        <v>36783</v>
      </c>
      <c r="F377" s="44">
        <v>43339</v>
      </c>
      <c r="G377" s="43" t="s">
        <v>36784</v>
      </c>
      <c r="H377" s="43" t="s">
        <v>7411</v>
      </c>
      <c r="I377" s="43" t="s">
        <v>39</v>
      </c>
      <c r="J377" s="43">
        <v>96002</v>
      </c>
      <c r="K377" s="43" t="s">
        <v>7413</v>
      </c>
      <c r="L377" s="43" t="s">
        <v>7414</v>
      </c>
      <c r="M377" s="43" t="s">
        <v>21</v>
      </c>
      <c r="N377" s="43" t="s">
        <v>36785</v>
      </c>
      <c r="O377" s="43" t="s">
        <v>394</v>
      </c>
      <c r="P377" s="43" t="s">
        <v>32398</v>
      </c>
      <c r="Q377" s="58" t="s">
        <v>36786</v>
      </c>
      <c r="R377" s="46" t="s">
        <v>542</v>
      </c>
      <c r="S377" s="43" t="s">
        <v>22</v>
      </c>
      <c r="T377" s="46" t="s">
        <v>28739</v>
      </c>
      <c r="U377" s="46" t="s">
        <v>28518</v>
      </c>
      <c r="V377" s="46" t="s">
        <v>28521</v>
      </c>
      <c r="W377" s="46" t="s">
        <v>94</v>
      </c>
      <c r="X377" s="46">
        <v>4004</v>
      </c>
      <c r="Y377" s="46"/>
    </row>
    <row r="378" spans="1:25" s="42" customFormat="1" ht="13" customHeight="1" x14ac:dyDescent="0.15">
      <c r="A378" s="43" t="s">
        <v>36794</v>
      </c>
      <c r="B378" s="43">
        <v>43</v>
      </c>
      <c r="C378" s="43" t="s">
        <v>14</v>
      </c>
      <c r="D378" s="43" t="s">
        <v>24</v>
      </c>
      <c r="E378" s="43"/>
      <c r="F378" s="44">
        <v>43339</v>
      </c>
      <c r="G378" s="43" t="s">
        <v>36795</v>
      </c>
      <c r="H378" s="43" t="s">
        <v>858</v>
      </c>
      <c r="I378" s="43" t="s">
        <v>309</v>
      </c>
      <c r="J378" s="43">
        <v>40475</v>
      </c>
      <c r="K378" s="43" t="s">
        <v>2119</v>
      </c>
      <c r="L378" s="43" t="s">
        <v>19579</v>
      </c>
      <c r="M378" s="43" t="s">
        <v>21</v>
      </c>
      <c r="N378" s="43" t="s">
        <v>36796</v>
      </c>
      <c r="O378" s="43" t="s">
        <v>394</v>
      </c>
      <c r="P378" s="43" t="s">
        <v>32398</v>
      </c>
      <c r="Q378" s="58" t="s">
        <v>36797</v>
      </c>
      <c r="R378" s="43" t="s">
        <v>94</v>
      </c>
      <c r="S378" s="43" t="s">
        <v>29</v>
      </c>
      <c r="T378" s="46"/>
      <c r="U378" s="46"/>
      <c r="V378" s="46"/>
      <c r="W378" s="46"/>
      <c r="X378" s="46"/>
      <c r="Y378" s="46"/>
    </row>
    <row r="379" spans="1:25" s="42" customFormat="1" ht="13" customHeight="1" x14ac:dyDescent="0.15">
      <c r="A379" s="43" t="s">
        <v>3186</v>
      </c>
      <c r="B379" s="43" t="s">
        <v>23</v>
      </c>
      <c r="C379" s="43" t="s">
        <v>14</v>
      </c>
      <c r="D379" s="43" t="s">
        <v>24</v>
      </c>
      <c r="E379" s="43"/>
      <c r="F379" s="44">
        <v>43339</v>
      </c>
      <c r="G379" s="43" t="s">
        <v>36798</v>
      </c>
      <c r="H379" s="43" t="s">
        <v>36799</v>
      </c>
      <c r="I379" s="43" t="s">
        <v>63</v>
      </c>
      <c r="J379" s="43">
        <v>43551</v>
      </c>
      <c r="K379" s="43" t="s">
        <v>11797</v>
      </c>
      <c r="L379" s="43" t="s">
        <v>36800</v>
      </c>
      <c r="M379" s="43" t="s">
        <v>21</v>
      </c>
      <c r="N379" s="43" t="s">
        <v>36801</v>
      </c>
      <c r="O379" s="43" t="s">
        <v>394</v>
      </c>
      <c r="P379" s="43" t="s">
        <v>32398</v>
      </c>
      <c r="Q379" s="58" t="s">
        <v>36802</v>
      </c>
      <c r="R379" s="43" t="s">
        <v>94</v>
      </c>
      <c r="S379" s="43" t="s">
        <v>29</v>
      </c>
      <c r="T379" s="46"/>
      <c r="U379" s="46"/>
      <c r="V379" s="46" t="s">
        <v>28522</v>
      </c>
      <c r="W379" s="46"/>
      <c r="X379" s="46"/>
      <c r="Y379" s="46"/>
    </row>
    <row r="380" spans="1:25" s="42" customFormat="1" ht="13" customHeight="1" x14ac:dyDescent="0.15">
      <c r="A380" s="43" t="s">
        <v>36810</v>
      </c>
      <c r="B380" s="43">
        <v>41</v>
      </c>
      <c r="C380" s="43" t="s">
        <v>108</v>
      </c>
      <c r="D380" s="43" t="s">
        <v>31</v>
      </c>
      <c r="E380" s="43"/>
      <c r="F380" s="44">
        <v>43338</v>
      </c>
      <c r="G380" s="43" t="s">
        <v>36811</v>
      </c>
      <c r="H380" s="43" t="s">
        <v>36812</v>
      </c>
      <c r="I380" s="43" t="s">
        <v>26</v>
      </c>
      <c r="J380" s="43">
        <v>29702</v>
      </c>
      <c r="K380" s="43" t="s">
        <v>1545</v>
      </c>
      <c r="L380" s="43" t="s">
        <v>36813</v>
      </c>
      <c r="M380" s="43" t="s">
        <v>21</v>
      </c>
      <c r="N380" s="43" t="s">
        <v>36814</v>
      </c>
      <c r="O380" s="43" t="s">
        <v>394</v>
      </c>
      <c r="P380" s="43" t="s">
        <v>32398</v>
      </c>
      <c r="Q380" s="58" t="s">
        <v>36815</v>
      </c>
      <c r="R380" s="46" t="s">
        <v>542</v>
      </c>
      <c r="S380" s="43" t="s">
        <v>22</v>
      </c>
      <c r="T380" s="46" t="s">
        <v>28746</v>
      </c>
      <c r="U380" s="46" t="s">
        <v>28520</v>
      </c>
      <c r="V380" s="46" t="s">
        <v>28521</v>
      </c>
      <c r="W380" s="46" t="s">
        <v>94</v>
      </c>
      <c r="X380" s="46">
        <v>3996</v>
      </c>
      <c r="Y380" s="46"/>
    </row>
    <row r="381" spans="1:25" s="42" customFormat="1" ht="13" customHeight="1" x14ac:dyDescent="0.15">
      <c r="A381" s="43" t="s">
        <v>36806</v>
      </c>
      <c r="B381" s="43">
        <v>38</v>
      </c>
      <c r="C381" s="43" t="s">
        <v>14</v>
      </c>
      <c r="D381" s="43" t="s">
        <v>42</v>
      </c>
      <c r="E381" s="43"/>
      <c r="F381" s="44">
        <v>43338</v>
      </c>
      <c r="G381" s="43" t="s">
        <v>36807</v>
      </c>
      <c r="H381" s="43" t="s">
        <v>207</v>
      </c>
      <c r="I381" s="43" t="s">
        <v>56</v>
      </c>
      <c r="J381" s="43">
        <v>33138</v>
      </c>
      <c r="K381" s="43" t="s">
        <v>155</v>
      </c>
      <c r="L381" s="43" t="s">
        <v>450</v>
      </c>
      <c r="M381" s="43" t="s">
        <v>385</v>
      </c>
      <c r="N381" s="43" t="s">
        <v>36808</v>
      </c>
      <c r="O381" s="43" t="s">
        <v>394</v>
      </c>
      <c r="P381" s="43" t="s">
        <v>32398</v>
      </c>
      <c r="Q381" s="58" t="s">
        <v>36809</v>
      </c>
      <c r="R381" s="43" t="s">
        <v>23</v>
      </c>
      <c r="S381" s="43" t="s">
        <v>22</v>
      </c>
      <c r="T381" s="43" t="s">
        <v>28739</v>
      </c>
      <c r="U381" s="43" t="s">
        <v>28520</v>
      </c>
      <c r="V381" s="43" t="s">
        <v>28521</v>
      </c>
      <c r="W381" s="43"/>
      <c r="X381" s="43"/>
      <c r="Y381" s="43"/>
    </row>
    <row r="382" spans="1:25" s="42" customFormat="1" ht="13" customHeight="1" x14ac:dyDescent="0.15">
      <c r="A382" s="43" t="s">
        <v>36838</v>
      </c>
      <c r="B382" s="43">
        <v>37</v>
      </c>
      <c r="C382" s="43" t="s">
        <v>108</v>
      </c>
      <c r="D382" s="43" t="s">
        <v>31</v>
      </c>
      <c r="E382" s="43"/>
      <c r="F382" s="44">
        <v>43337</v>
      </c>
      <c r="G382" s="43" t="s">
        <v>36839</v>
      </c>
      <c r="H382" s="43" t="s">
        <v>36840</v>
      </c>
      <c r="I382" s="43" t="s">
        <v>203</v>
      </c>
      <c r="J382" s="43">
        <v>81101</v>
      </c>
      <c r="K382" s="43" t="s">
        <v>36840</v>
      </c>
      <c r="L382" s="43" t="s">
        <v>9798</v>
      </c>
      <c r="M382" s="43" t="s">
        <v>21</v>
      </c>
      <c r="N382" s="43" t="s">
        <v>36841</v>
      </c>
      <c r="O382" s="43" t="s">
        <v>394</v>
      </c>
      <c r="P382" s="43" t="s">
        <v>32398</v>
      </c>
      <c r="Q382" s="58" t="s">
        <v>36842</v>
      </c>
      <c r="R382" s="43" t="s">
        <v>94</v>
      </c>
      <c r="S382" s="43" t="s">
        <v>22</v>
      </c>
      <c r="T382" s="46" t="s">
        <v>28746</v>
      </c>
      <c r="U382" s="46" t="s">
        <v>28520</v>
      </c>
      <c r="V382" s="46" t="s">
        <v>28519</v>
      </c>
      <c r="W382" s="46" t="s">
        <v>94</v>
      </c>
      <c r="X382" s="46">
        <v>3998</v>
      </c>
      <c r="Y382" s="46"/>
    </row>
    <row r="383" spans="1:25" s="42" customFormat="1" ht="13" customHeight="1" x14ac:dyDescent="0.15">
      <c r="A383" s="43" t="s">
        <v>36820</v>
      </c>
      <c r="B383" s="43">
        <v>18</v>
      </c>
      <c r="C383" s="43" t="s">
        <v>14</v>
      </c>
      <c r="D383" s="43" t="s">
        <v>24</v>
      </c>
      <c r="E383" s="43"/>
      <c r="F383" s="44">
        <v>43337</v>
      </c>
      <c r="G383" s="43" t="s">
        <v>36821</v>
      </c>
      <c r="H383" s="43" t="s">
        <v>639</v>
      </c>
      <c r="I383" s="43" t="s">
        <v>263</v>
      </c>
      <c r="J383" s="43">
        <v>89106</v>
      </c>
      <c r="K383" s="43" t="s">
        <v>557</v>
      </c>
      <c r="L383" s="43" t="s">
        <v>558</v>
      </c>
      <c r="M383" s="43" t="s">
        <v>21</v>
      </c>
      <c r="N383" s="43" t="s">
        <v>36822</v>
      </c>
      <c r="O383" s="43" t="s">
        <v>394</v>
      </c>
      <c r="P383" s="43" t="s">
        <v>32398</v>
      </c>
      <c r="Q383" s="58" t="s">
        <v>36823</v>
      </c>
      <c r="R383" s="43" t="s">
        <v>94</v>
      </c>
      <c r="S383" s="43" t="s">
        <v>22</v>
      </c>
      <c r="T383" s="46" t="s">
        <v>28746</v>
      </c>
      <c r="U383" s="46" t="s">
        <v>28520</v>
      </c>
      <c r="V383" s="46" t="s">
        <v>28521</v>
      </c>
      <c r="W383" s="46"/>
      <c r="X383" s="46"/>
      <c r="Y383" s="46"/>
    </row>
    <row r="384" spans="1:25" s="42" customFormat="1" ht="13" customHeight="1" x14ac:dyDescent="0.15">
      <c r="A384" s="43" t="s">
        <v>36828</v>
      </c>
      <c r="B384" s="43">
        <v>29</v>
      </c>
      <c r="C384" s="43" t="s">
        <v>14</v>
      </c>
      <c r="D384" s="43" t="s">
        <v>31</v>
      </c>
      <c r="E384" s="58" t="s">
        <v>36829</v>
      </c>
      <c r="F384" s="44">
        <v>43337</v>
      </c>
      <c r="G384" s="43" t="s">
        <v>36830</v>
      </c>
      <c r="H384" s="43" t="s">
        <v>1574</v>
      </c>
      <c r="I384" s="43" t="s">
        <v>398</v>
      </c>
      <c r="J384" s="43">
        <v>17402</v>
      </c>
      <c r="K384" s="43" t="s">
        <v>1574</v>
      </c>
      <c r="L384" s="43" t="s">
        <v>36831</v>
      </c>
      <c r="M384" s="43" t="s">
        <v>21</v>
      </c>
      <c r="N384" s="43" t="s">
        <v>36832</v>
      </c>
      <c r="O384" s="43" t="s">
        <v>394</v>
      </c>
      <c r="P384" s="43" t="s">
        <v>32398</v>
      </c>
      <c r="Q384" s="58" t="s">
        <v>36833</v>
      </c>
      <c r="R384" s="43" t="s">
        <v>94</v>
      </c>
      <c r="S384" s="43" t="s">
        <v>22</v>
      </c>
      <c r="T384" s="46" t="s">
        <v>28746</v>
      </c>
      <c r="U384" s="46" t="s">
        <v>28520</v>
      </c>
      <c r="V384" s="46" t="s">
        <v>28521</v>
      </c>
      <c r="W384" s="46" t="s">
        <v>94</v>
      </c>
      <c r="X384" s="46">
        <v>3995</v>
      </c>
      <c r="Y384" s="46"/>
    </row>
    <row r="385" spans="1:25" s="42" customFormat="1" ht="13" customHeight="1" x14ac:dyDescent="0.15">
      <c r="A385" s="43" t="s">
        <v>36816</v>
      </c>
      <c r="B385" s="43">
        <v>18</v>
      </c>
      <c r="C385" s="43" t="s">
        <v>14</v>
      </c>
      <c r="D385" s="43" t="s">
        <v>31</v>
      </c>
      <c r="E385" s="43"/>
      <c r="F385" s="44">
        <v>43337</v>
      </c>
      <c r="G385" s="43" t="s">
        <v>36817</v>
      </c>
      <c r="H385" s="43" t="s">
        <v>6764</v>
      </c>
      <c r="I385" s="43" t="s">
        <v>238</v>
      </c>
      <c r="J385" s="43">
        <v>24073</v>
      </c>
      <c r="K385" s="43" t="s">
        <v>1039</v>
      </c>
      <c r="L385" s="43" t="s">
        <v>19900</v>
      </c>
      <c r="M385" s="43" t="s">
        <v>21</v>
      </c>
      <c r="N385" s="43" t="s">
        <v>36818</v>
      </c>
      <c r="O385" s="43" t="s">
        <v>394</v>
      </c>
      <c r="P385" s="43" t="s">
        <v>32398</v>
      </c>
      <c r="Q385" s="58" t="s">
        <v>36819</v>
      </c>
      <c r="R385" s="46" t="s">
        <v>542</v>
      </c>
      <c r="S385" s="43" t="s">
        <v>22</v>
      </c>
      <c r="T385" s="46" t="s">
        <v>28746</v>
      </c>
      <c r="U385" s="46" t="s">
        <v>28518</v>
      </c>
      <c r="V385" s="46" t="s">
        <v>28521</v>
      </c>
      <c r="W385" s="46" t="s">
        <v>94</v>
      </c>
      <c r="X385" s="46">
        <v>3994</v>
      </c>
      <c r="Y385" s="46"/>
    </row>
    <row r="386" spans="1:25" s="42" customFormat="1" ht="13" customHeight="1" x14ac:dyDescent="0.15">
      <c r="A386" s="43" t="s">
        <v>36834</v>
      </c>
      <c r="B386" s="43">
        <v>30</v>
      </c>
      <c r="C386" s="43" t="s">
        <v>14</v>
      </c>
      <c r="D386" s="43" t="s">
        <v>24</v>
      </c>
      <c r="E386" s="43"/>
      <c r="F386" s="44">
        <v>43337</v>
      </c>
      <c r="G386" s="43" t="s">
        <v>36835</v>
      </c>
      <c r="H386" s="43" t="s">
        <v>4094</v>
      </c>
      <c r="I386" s="43" t="s">
        <v>360</v>
      </c>
      <c r="J386" s="43">
        <v>28213</v>
      </c>
      <c r="K386" s="43" t="s">
        <v>4096</v>
      </c>
      <c r="L386" s="43" t="s">
        <v>18885</v>
      </c>
      <c r="M386" s="43" t="s">
        <v>21</v>
      </c>
      <c r="N386" s="43" t="s">
        <v>36836</v>
      </c>
      <c r="O386" s="43" t="s">
        <v>394</v>
      </c>
      <c r="P386" s="43" t="s">
        <v>32398</v>
      </c>
      <c r="Q386" s="58" t="s">
        <v>36837</v>
      </c>
      <c r="R386" s="43" t="s">
        <v>94</v>
      </c>
      <c r="S386" s="43" t="s">
        <v>373</v>
      </c>
      <c r="T386" s="46" t="s">
        <v>28836</v>
      </c>
      <c r="U386" s="46" t="s">
        <v>28520</v>
      </c>
      <c r="V386" s="46" t="s">
        <v>28521</v>
      </c>
      <c r="W386" s="46"/>
      <c r="X386" s="46"/>
      <c r="Y386" s="46"/>
    </row>
    <row r="387" spans="1:25" s="42" customFormat="1" ht="13" customHeight="1" x14ac:dyDescent="0.15">
      <c r="A387" s="43" t="s">
        <v>36824</v>
      </c>
      <c r="B387" s="43">
        <v>27</v>
      </c>
      <c r="C387" s="43" t="s">
        <v>14</v>
      </c>
      <c r="D387" s="43" t="s">
        <v>24</v>
      </c>
      <c r="E387" s="43"/>
      <c r="F387" s="44">
        <v>43337</v>
      </c>
      <c r="G387" s="43" t="s">
        <v>36825</v>
      </c>
      <c r="H387" s="43" t="s">
        <v>22607</v>
      </c>
      <c r="I387" s="43" t="s">
        <v>203</v>
      </c>
      <c r="J387" s="43">
        <v>80234</v>
      </c>
      <c r="K387" s="43" t="s">
        <v>1883</v>
      </c>
      <c r="L387" s="43" t="s">
        <v>22608</v>
      </c>
      <c r="M387" s="43" t="s">
        <v>21</v>
      </c>
      <c r="N387" s="43" t="s">
        <v>36826</v>
      </c>
      <c r="O387" s="43" t="s">
        <v>394</v>
      </c>
      <c r="P387" s="43" t="s">
        <v>32398</v>
      </c>
      <c r="Q387" s="58" t="s">
        <v>36827</v>
      </c>
      <c r="R387" s="43" t="s">
        <v>94</v>
      </c>
      <c r="S387" s="43" t="s">
        <v>12</v>
      </c>
      <c r="T387" s="46" t="s">
        <v>31978</v>
      </c>
      <c r="U387" s="46" t="s">
        <v>28520</v>
      </c>
      <c r="V387" s="46"/>
      <c r="W387" s="46"/>
      <c r="X387" s="46"/>
      <c r="Y387" s="46"/>
    </row>
    <row r="388" spans="1:25" s="42" customFormat="1" ht="13" customHeight="1" x14ac:dyDescent="0.15">
      <c r="A388" s="43" t="s">
        <v>36843</v>
      </c>
      <c r="B388" s="43">
        <v>20</v>
      </c>
      <c r="C388" s="43" t="s">
        <v>14</v>
      </c>
      <c r="D388" s="43" t="s">
        <v>79</v>
      </c>
      <c r="E388" s="58" t="s">
        <v>36844</v>
      </c>
      <c r="F388" s="44">
        <v>43336</v>
      </c>
      <c r="G388" s="43" t="s">
        <v>36845</v>
      </c>
      <c r="H388" s="43" t="s">
        <v>534</v>
      </c>
      <c r="I388" s="43" t="s">
        <v>63</v>
      </c>
      <c r="J388" s="43">
        <v>45206</v>
      </c>
      <c r="K388" s="43" t="s">
        <v>535</v>
      </c>
      <c r="L388" s="43" t="s">
        <v>536</v>
      </c>
      <c r="M388" s="43" t="s">
        <v>21</v>
      </c>
      <c r="N388" s="43" t="s">
        <v>36846</v>
      </c>
      <c r="O388" s="43" t="s">
        <v>394</v>
      </c>
      <c r="P388" s="43" t="s">
        <v>32398</v>
      </c>
      <c r="Q388" s="58" t="s">
        <v>36847</v>
      </c>
      <c r="R388" s="43" t="s">
        <v>94</v>
      </c>
      <c r="S388" s="43" t="s">
        <v>22</v>
      </c>
      <c r="T388" s="46" t="s">
        <v>28746</v>
      </c>
      <c r="U388" s="46" t="s">
        <v>28520</v>
      </c>
      <c r="V388" s="46" t="s">
        <v>28521</v>
      </c>
      <c r="W388" s="46" t="s">
        <v>94</v>
      </c>
      <c r="X388" s="46">
        <v>3989</v>
      </c>
      <c r="Y388" s="46"/>
    </row>
    <row r="389" spans="1:25" s="42" customFormat="1" ht="13" customHeight="1" x14ac:dyDescent="0.15">
      <c r="A389" s="43" t="s">
        <v>36859</v>
      </c>
      <c r="B389" s="43">
        <v>41</v>
      </c>
      <c r="C389" s="43" t="s">
        <v>14</v>
      </c>
      <c r="D389" s="43" t="s">
        <v>42</v>
      </c>
      <c r="E389" s="43"/>
      <c r="F389" s="44">
        <v>43336</v>
      </c>
      <c r="G389" s="43" t="s">
        <v>36860</v>
      </c>
      <c r="H389" s="43" t="s">
        <v>663</v>
      </c>
      <c r="I389" s="43" t="s">
        <v>39</v>
      </c>
      <c r="J389" s="43">
        <v>93308</v>
      </c>
      <c r="K389" s="43" t="s">
        <v>664</v>
      </c>
      <c r="L389" s="43" t="s">
        <v>941</v>
      </c>
      <c r="M389" s="43" t="s">
        <v>21</v>
      </c>
      <c r="N389" s="43" t="s">
        <v>36861</v>
      </c>
      <c r="O389" s="43" t="s">
        <v>394</v>
      </c>
      <c r="P389" s="43" t="s">
        <v>32398</v>
      </c>
      <c r="Q389" s="58" t="s">
        <v>36862</v>
      </c>
      <c r="R389" s="43" t="s">
        <v>94</v>
      </c>
      <c r="S389" s="43" t="s">
        <v>22</v>
      </c>
      <c r="T389" s="46" t="s">
        <v>28739</v>
      </c>
      <c r="U389" s="46" t="s">
        <v>28518</v>
      </c>
      <c r="V389" s="46"/>
      <c r="W389" s="46" t="s">
        <v>94</v>
      </c>
      <c r="X389" s="46">
        <v>3992</v>
      </c>
      <c r="Y389" s="46"/>
    </row>
    <row r="390" spans="1:25" s="42" customFormat="1" ht="13" customHeight="1" x14ac:dyDescent="0.15">
      <c r="A390" s="43" t="s">
        <v>36863</v>
      </c>
      <c r="B390" s="43">
        <v>44</v>
      </c>
      <c r="C390" s="43" t="s">
        <v>14</v>
      </c>
      <c r="D390" s="43" t="s">
        <v>31</v>
      </c>
      <c r="E390" s="43"/>
      <c r="F390" s="44">
        <v>43336</v>
      </c>
      <c r="G390" s="43" t="s">
        <v>36864</v>
      </c>
      <c r="H390" s="43" t="s">
        <v>36865</v>
      </c>
      <c r="I390" s="43" t="s">
        <v>26</v>
      </c>
      <c r="J390" s="43">
        <v>29335</v>
      </c>
      <c r="K390" s="43" t="s">
        <v>2806</v>
      </c>
      <c r="L390" s="43" t="s">
        <v>2927</v>
      </c>
      <c r="M390" s="43" t="s">
        <v>21</v>
      </c>
      <c r="N390" s="43" t="s">
        <v>36866</v>
      </c>
      <c r="O390" s="43" t="s">
        <v>394</v>
      </c>
      <c r="P390" s="43" t="s">
        <v>32398</v>
      </c>
      <c r="Q390" s="58" t="s">
        <v>36867</v>
      </c>
      <c r="R390" s="46" t="s">
        <v>542</v>
      </c>
      <c r="S390" s="43" t="s">
        <v>22</v>
      </c>
      <c r="T390" s="46" t="s">
        <v>28535</v>
      </c>
      <c r="U390" s="46" t="s">
        <v>28520</v>
      </c>
      <c r="V390" s="46" t="s">
        <v>28521</v>
      </c>
      <c r="W390" s="46" t="s">
        <v>94</v>
      </c>
      <c r="X390" s="46">
        <v>3987</v>
      </c>
      <c r="Y390" s="46"/>
    </row>
    <row r="391" spans="1:25" s="42" customFormat="1" ht="13" customHeight="1" x14ac:dyDescent="0.15">
      <c r="A391" s="43" t="s">
        <v>36853</v>
      </c>
      <c r="B391" s="43">
        <v>35</v>
      </c>
      <c r="C391" s="43" t="s">
        <v>14</v>
      </c>
      <c r="D391" s="43" t="s">
        <v>24</v>
      </c>
      <c r="E391" s="43"/>
      <c r="F391" s="44">
        <v>43336</v>
      </c>
      <c r="G391" s="43" t="s">
        <v>36854</v>
      </c>
      <c r="H391" s="43" t="s">
        <v>36855</v>
      </c>
      <c r="I391" s="43" t="s">
        <v>425</v>
      </c>
      <c r="J391" s="43">
        <v>63028</v>
      </c>
      <c r="K391" s="43" t="s">
        <v>1747</v>
      </c>
      <c r="L391" s="43" t="s">
        <v>36856</v>
      </c>
      <c r="M391" s="43" t="s">
        <v>21</v>
      </c>
      <c r="N391" s="43" t="s">
        <v>36857</v>
      </c>
      <c r="O391" s="43" t="s">
        <v>394</v>
      </c>
      <c r="P391" s="43" t="s">
        <v>32398</v>
      </c>
      <c r="Q391" s="58" t="s">
        <v>36858</v>
      </c>
      <c r="R391" s="43" t="s">
        <v>94</v>
      </c>
      <c r="S391" s="43" t="s">
        <v>373</v>
      </c>
      <c r="T391" s="46" t="s">
        <v>28836</v>
      </c>
      <c r="U391" s="46" t="s">
        <v>28520</v>
      </c>
      <c r="V391" s="46" t="s">
        <v>28519</v>
      </c>
      <c r="W391" s="46"/>
      <c r="X391" s="46"/>
      <c r="Y391" s="46"/>
    </row>
    <row r="392" spans="1:25" s="42" customFormat="1" ht="13" customHeight="1" x14ac:dyDescent="0.15">
      <c r="A392" s="43" t="s">
        <v>36848</v>
      </c>
      <c r="B392" s="43">
        <v>25</v>
      </c>
      <c r="C392" s="43" t="s">
        <v>14</v>
      </c>
      <c r="D392" s="43" t="s">
        <v>79</v>
      </c>
      <c r="E392" s="58" t="s">
        <v>36849</v>
      </c>
      <c r="F392" s="44">
        <v>43336</v>
      </c>
      <c r="G392" s="43" t="s">
        <v>36850</v>
      </c>
      <c r="H392" s="43" t="s">
        <v>2442</v>
      </c>
      <c r="I392" s="43" t="s">
        <v>389</v>
      </c>
      <c r="J392" s="43">
        <v>74103</v>
      </c>
      <c r="K392" s="43" t="s">
        <v>2442</v>
      </c>
      <c r="L392" s="43" t="s">
        <v>3299</v>
      </c>
      <c r="M392" s="43" t="s">
        <v>385</v>
      </c>
      <c r="N392" s="43" t="s">
        <v>36851</v>
      </c>
      <c r="O392" s="43" t="s">
        <v>394</v>
      </c>
      <c r="P392" s="43" t="s">
        <v>32398</v>
      </c>
      <c r="Q392" s="58" t="s">
        <v>36852</v>
      </c>
      <c r="R392" s="43" t="s">
        <v>23</v>
      </c>
      <c r="S392" s="43" t="s">
        <v>12</v>
      </c>
      <c r="T392" s="43" t="s">
        <v>31978</v>
      </c>
      <c r="U392" s="43"/>
      <c r="V392" s="43"/>
      <c r="W392" s="43"/>
      <c r="X392" s="43"/>
      <c r="Y392" s="43"/>
    </row>
    <row r="393" spans="1:25" s="42" customFormat="1" ht="13" customHeight="1" x14ac:dyDescent="0.15">
      <c r="A393" s="43" t="s">
        <v>36868</v>
      </c>
      <c r="B393" s="43">
        <v>23</v>
      </c>
      <c r="C393" s="43" t="s">
        <v>108</v>
      </c>
      <c r="D393" s="43" t="s">
        <v>31</v>
      </c>
      <c r="E393" s="58" t="s">
        <v>36869</v>
      </c>
      <c r="F393" s="44">
        <v>43335</v>
      </c>
      <c r="G393" s="43" t="s">
        <v>36870</v>
      </c>
      <c r="H393" s="43" t="s">
        <v>1262</v>
      </c>
      <c r="I393" s="43" t="s">
        <v>63</v>
      </c>
      <c r="J393" s="43">
        <v>43223</v>
      </c>
      <c r="K393" s="43" t="s">
        <v>1263</v>
      </c>
      <c r="L393" s="43" t="s">
        <v>12268</v>
      </c>
      <c r="M393" s="43" t="s">
        <v>21</v>
      </c>
      <c r="N393" s="43" t="s">
        <v>36871</v>
      </c>
      <c r="O393" s="43" t="s">
        <v>394</v>
      </c>
      <c r="P393" s="43" t="s">
        <v>32398</v>
      </c>
      <c r="Q393" s="58" t="s">
        <v>36872</v>
      </c>
      <c r="R393" s="43" t="s">
        <v>94</v>
      </c>
      <c r="S393" s="43" t="s">
        <v>22</v>
      </c>
      <c r="T393" s="46" t="s">
        <v>28526</v>
      </c>
      <c r="U393" s="46" t="s">
        <v>28520</v>
      </c>
      <c r="V393" s="46" t="s">
        <v>28521</v>
      </c>
      <c r="W393" s="46" t="s">
        <v>94</v>
      </c>
      <c r="X393" s="46">
        <v>3993</v>
      </c>
      <c r="Y393" s="46"/>
    </row>
    <row r="394" spans="1:25" s="42" customFormat="1" ht="13" customHeight="1" x14ac:dyDescent="0.15">
      <c r="A394" s="43" t="s">
        <v>36873</v>
      </c>
      <c r="B394" s="43">
        <v>23</v>
      </c>
      <c r="C394" s="43" t="s">
        <v>108</v>
      </c>
      <c r="D394" s="43" t="s">
        <v>42</v>
      </c>
      <c r="E394" s="43"/>
      <c r="F394" s="44">
        <v>43335</v>
      </c>
      <c r="G394" s="43" t="s">
        <v>36874</v>
      </c>
      <c r="H394" s="43" t="s">
        <v>1929</v>
      </c>
      <c r="I394" s="43" t="s">
        <v>189</v>
      </c>
      <c r="J394" s="43">
        <v>87031</v>
      </c>
      <c r="K394" s="43" t="s">
        <v>1931</v>
      </c>
      <c r="L394" s="43" t="s">
        <v>34640</v>
      </c>
      <c r="M394" s="43" t="s">
        <v>21</v>
      </c>
      <c r="N394" s="43" t="s">
        <v>36875</v>
      </c>
      <c r="O394" s="43" t="s">
        <v>394</v>
      </c>
      <c r="P394" s="43" t="s">
        <v>32398</v>
      </c>
      <c r="Q394" s="58" t="s">
        <v>36876</v>
      </c>
      <c r="R394" s="43" t="s">
        <v>94</v>
      </c>
      <c r="S394" s="43" t="s">
        <v>373</v>
      </c>
      <c r="T394" s="46" t="s">
        <v>28836</v>
      </c>
      <c r="U394" s="46" t="s">
        <v>28518</v>
      </c>
      <c r="V394" s="46" t="s">
        <v>28521</v>
      </c>
      <c r="W394" s="46" t="s">
        <v>94</v>
      </c>
      <c r="X394" s="46">
        <v>3988</v>
      </c>
      <c r="Y394" s="46"/>
    </row>
    <row r="395" spans="1:25" s="42" customFormat="1" ht="13" customHeight="1" x14ac:dyDescent="0.15">
      <c r="A395" s="43" t="s">
        <v>3186</v>
      </c>
      <c r="B395" s="43">
        <v>55</v>
      </c>
      <c r="C395" s="43" t="s">
        <v>14</v>
      </c>
      <c r="D395" s="43" t="s">
        <v>24</v>
      </c>
      <c r="E395" s="43"/>
      <c r="F395" s="44">
        <v>43335</v>
      </c>
      <c r="G395" s="43" t="s">
        <v>36881</v>
      </c>
      <c r="H395" s="43" t="s">
        <v>36882</v>
      </c>
      <c r="I395" s="43" t="s">
        <v>297</v>
      </c>
      <c r="J395" s="43">
        <v>98155</v>
      </c>
      <c r="K395" s="43" t="s">
        <v>1185</v>
      </c>
      <c r="L395" s="43" t="s">
        <v>36883</v>
      </c>
      <c r="M395" s="43" t="s">
        <v>21</v>
      </c>
      <c r="N395" s="43" t="s">
        <v>36884</v>
      </c>
      <c r="O395" s="43" t="s">
        <v>394</v>
      </c>
      <c r="P395" s="43" t="s">
        <v>32398</v>
      </c>
      <c r="Q395" s="58" t="s">
        <v>36885</v>
      </c>
      <c r="R395" s="43" t="s">
        <v>94</v>
      </c>
      <c r="S395" s="43" t="s">
        <v>22</v>
      </c>
      <c r="T395" s="46" t="s">
        <v>28746</v>
      </c>
      <c r="U395" s="46" t="s">
        <v>28520</v>
      </c>
      <c r="V395" s="46" t="s">
        <v>28521</v>
      </c>
      <c r="W395" s="46"/>
      <c r="X395" s="46"/>
      <c r="Y395" s="46"/>
    </row>
    <row r="396" spans="1:25" s="42" customFormat="1" ht="13" customHeight="1" x14ac:dyDescent="0.15">
      <c r="A396" s="43" t="s">
        <v>36877</v>
      </c>
      <c r="B396" s="43">
        <v>36</v>
      </c>
      <c r="C396" s="43" t="s">
        <v>14</v>
      </c>
      <c r="D396" s="43" t="s">
        <v>24</v>
      </c>
      <c r="E396" s="43"/>
      <c r="F396" s="44">
        <v>43335</v>
      </c>
      <c r="G396" s="43" t="s">
        <v>36878</v>
      </c>
      <c r="H396" s="43" t="s">
        <v>7525</v>
      </c>
      <c r="I396" s="43" t="s">
        <v>398</v>
      </c>
      <c r="J396" s="43">
        <v>16423</v>
      </c>
      <c r="K396" s="43" t="s">
        <v>8596</v>
      </c>
      <c r="L396" s="43" t="s">
        <v>498</v>
      </c>
      <c r="M396" s="43" t="s">
        <v>21</v>
      </c>
      <c r="N396" s="43" t="s">
        <v>36879</v>
      </c>
      <c r="O396" s="43" t="s">
        <v>34378</v>
      </c>
      <c r="P396" s="43" t="s">
        <v>32398</v>
      </c>
      <c r="Q396" s="58" t="s">
        <v>36880</v>
      </c>
      <c r="R396" s="43" t="s">
        <v>94</v>
      </c>
      <c r="S396" s="43" t="s">
        <v>29</v>
      </c>
      <c r="T396" s="46"/>
      <c r="U396" s="46"/>
      <c r="V396" s="46"/>
      <c r="W396" s="46"/>
      <c r="X396" s="46"/>
      <c r="Y396" s="46"/>
    </row>
    <row r="397" spans="1:25" s="42" customFormat="1" ht="13" customHeight="1" x14ac:dyDescent="0.15">
      <c r="A397" s="43" t="s">
        <v>3186</v>
      </c>
      <c r="B397" s="43" t="s">
        <v>23</v>
      </c>
      <c r="C397" s="43" t="s">
        <v>14</v>
      </c>
      <c r="D397" s="43" t="s">
        <v>24</v>
      </c>
      <c r="E397" s="43"/>
      <c r="F397" s="44">
        <v>43335</v>
      </c>
      <c r="G397" s="43" t="s">
        <v>36886</v>
      </c>
      <c r="H397" s="43" t="s">
        <v>3599</v>
      </c>
      <c r="I397" s="43" t="s">
        <v>39</v>
      </c>
      <c r="J397" s="43">
        <v>92701</v>
      </c>
      <c r="K397" s="43" t="s">
        <v>1044</v>
      </c>
      <c r="L397" s="43" t="s">
        <v>3601</v>
      </c>
      <c r="M397" s="43" t="s">
        <v>21</v>
      </c>
      <c r="N397" s="43" t="s">
        <v>36887</v>
      </c>
      <c r="O397" s="43" t="s">
        <v>394</v>
      </c>
      <c r="P397" s="43" t="s">
        <v>32398</v>
      </c>
      <c r="Q397" s="58" t="s">
        <v>36888</v>
      </c>
      <c r="R397" s="43" t="s">
        <v>94</v>
      </c>
      <c r="S397" s="43" t="s">
        <v>29</v>
      </c>
      <c r="T397" s="46"/>
      <c r="U397" s="46"/>
      <c r="V397" s="46"/>
      <c r="W397" s="46"/>
      <c r="X397" s="46"/>
      <c r="Y397" s="46"/>
    </row>
    <row r="398" spans="1:25" s="42" customFormat="1" ht="13" customHeight="1" x14ac:dyDescent="0.15">
      <c r="A398" s="43" t="s">
        <v>36899</v>
      </c>
      <c r="B398" s="43">
        <v>38</v>
      </c>
      <c r="C398" s="43" t="s">
        <v>14</v>
      </c>
      <c r="D398" s="43" t="s">
        <v>31</v>
      </c>
      <c r="E398" s="58" t="s">
        <v>36900</v>
      </c>
      <c r="F398" s="44">
        <v>43332</v>
      </c>
      <c r="G398" s="43" t="s">
        <v>36901</v>
      </c>
      <c r="H398" s="43" t="s">
        <v>1962</v>
      </c>
      <c r="I398" s="43" t="s">
        <v>493</v>
      </c>
      <c r="J398" s="43">
        <v>3839</v>
      </c>
      <c r="K398" s="43" t="s">
        <v>10913</v>
      </c>
      <c r="L398" s="43" t="s">
        <v>39015</v>
      </c>
      <c r="M398" s="43" t="s">
        <v>21</v>
      </c>
      <c r="N398" s="43" t="s">
        <v>36902</v>
      </c>
      <c r="O398" s="43" t="s">
        <v>394</v>
      </c>
      <c r="P398" s="43" t="s">
        <v>32398</v>
      </c>
      <c r="Q398" s="58" t="s">
        <v>36903</v>
      </c>
      <c r="R398" s="43" t="s">
        <v>94</v>
      </c>
      <c r="S398" s="43" t="s">
        <v>22</v>
      </c>
      <c r="T398" s="46" t="s">
        <v>28746</v>
      </c>
      <c r="U398" s="46" t="s">
        <v>28520</v>
      </c>
      <c r="V398" s="46" t="s">
        <v>28521</v>
      </c>
      <c r="W398" s="46" t="s">
        <v>94</v>
      </c>
      <c r="X398" s="46">
        <v>3986</v>
      </c>
      <c r="Y398" s="46"/>
    </row>
    <row r="399" spans="1:25" s="42" customFormat="1" ht="13" customHeight="1" x14ac:dyDescent="0.15">
      <c r="A399" s="43" t="s">
        <v>36889</v>
      </c>
      <c r="B399" s="43">
        <v>23</v>
      </c>
      <c r="C399" s="43" t="s">
        <v>14</v>
      </c>
      <c r="D399" s="43" t="s">
        <v>24</v>
      </c>
      <c r="E399" s="43"/>
      <c r="F399" s="44">
        <v>43332</v>
      </c>
      <c r="G399" s="43" t="s">
        <v>36890</v>
      </c>
      <c r="H399" s="43" t="s">
        <v>36891</v>
      </c>
      <c r="I399" s="43" t="s">
        <v>39</v>
      </c>
      <c r="J399" s="43">
        <v>92675</v>
      </c>
      <c r="K399" s="43" t="s">
        <v>1044</v>
      </c>
      <c r="L399" s="43" t="s">
        <v>2325</v>
      </c>
      <c r="M399" s="43" t="s">
        <v>385</v>
      </c>
      <c r="N399" s="43" t="s">
        <v>36892</v>
      </c>
      <c r="O399" s="43" t="s">
        <v>394</v>
      </c>
      <c r="P399" s="43" t="s">
        <v>32398</v>
      </c>
      <c r="Q399" s="58" t="s">
        <v>36893</v>
      </c>
      <c r="R399" s="43" t="s">
        <v>542</v>
      </c>
      <c r="S399" s="43" t="s">
        <v>12</v>
      </c>
      <c r="T399" s="43" t="s">
        <v>31978</v>
      </c>
      <c r="U399" s="43" t="s">
        <v>28520</v>
      </c>
      <c r="V399" s="43" t="s">
        <v>28521</v>
      </c>
      <c r="W399" s="43"/>
      <c r="X399" s="43"/>
      <c r="Y399" s="43"/>
    </row>
    <row r="400" spans="1:25" s="42" customFormat="1" ht="13" customHeight="1" x14ac:dyDescent="0.15">
      <c r="A400" s="43" t="s">
        <v>36894</v>
      </c>
      <c r="B400" s="43">
        <v>36</v>
      </c>
      <c r="C400" s="43" t="s">
        <v>14</v>
      </c>
      <c r="D400" s="43" t="s">
        <v>79</v>
      </c>
      <c r="E400" s="58" t="s">
        <v>36895</v>
      </c>
      <c r="F400" s="44">
        <v>43332</v>
      </c>
      <c r="G400" s="43" t="s">
        <v>36896</v>
      </c>
      <c r="H400" s="43" t="s">
        <v>1083</v>
      </c>
      <c r="I400" s="43" t="s">
        <v>398</v>
      </c>
      <c r="J400" s="43">
        <v>19135</v>
      </c>
      <c r="K400" s="43" t="s">
        <v>1083</v>
      </c>
      <c r="L400" s="43" t="s">
        <v>1084</v>
      </c>
      <c r="M400" s="43" t="s">
        <v>21</v>
      </c>
      <c r="N400" s="43" t="s">
        <v>36897</v>
      </c>
      <c r="O400" s="43" t="s">
        <v>394</v>
      </c>
      <c r="P400" s="43" t="s">
        <v>32398</v>
      </c>
      <c r="Q400" s="58" t="s">
        <v>36898</v>
      </c>
      <c r="R400" s="43" t="s">
        <v>94</v>
      </c>
      <c r="S400" s="43" t="s">
        <v>373</v>
      </c>
      <c r="T400" s="46" t="s">
        <v>28836</v>
      </c>
      <c r="U400" s="46" t="s">
        <v>28520</v>
      </c>
      <c r="V400" s="46" t="s">
        <v>28519</v>
      </c>
      <c r="W400" s="46" t="s">
        <v>94</v>
      </c>
      <c r="X400" s="46">
        <v>3985</v>
      </c>
      <c r="Y400" s="46"/>
    </row>
    <row r="401" spans="1:25" s="42" customFormat="1" ht="13" customHeight="1" x14ac:dyDescent="0.15">
      <c r="A401" s="43" t="s">
        <v>36909</v>
      </c>
      <c r="B401" s="43">
        <v>33</v>
      </c>
      <c r="C401" s="43" t="s">
        <v>14</v>
      </c>
      <c r="D401" s="43" t="s">
        <v>79</v>
      </c>
      <c r="E401" s="43"/>
      <c r="F401" s="44">
        <v>43331</v>
      </c>
      <c r="G401" s="43" t="s">
        <v>36910</v>
      </c>
      <c r="H401" s="43" t="s">
        <v>1879</v>
      </c>
      <c r="I401" s="43" t="s">
        <v>167</v>
      </c>
      <c r="J401" s="43">
        <v>30310</v>
      </c>
      <c r="K401" s="43" t="s">
        <v>1526</v>
      </c>
      <c r="L401" s="43" t="s">
        <v>2495</v>
      </c>
      <c r="M401" s="43" t="s">
        <v>21</v>
      </c>
      <c r="N401" s="43" t="s">
        <v>36911</v>
      </c>
      <c r="O401" s="43" t="s">
        <v>394</v>
      </c>
      <c r="P401" s="43" t="s">
        <v>32398</v>
      </c>
      <c r="Q401" s="58" t="s">
        <v>36912</v>
      </c>
      <c r="R401" s="43" t="s">
        <v>94</v>
      </c>
      <c r="S401" s="43" t="s">
        <v>22</v>
      </c>
      <c r="T401" s="46" t="s">
        <v>28746</v>
      </c>
      <c r="U401" s="46" t="s">
        <v>28518</v>
      </c>
      <c r="V401" s="46"/>
      <c r="W401" s="46" t="s">
        <v>94</v>
      </c>
      <c r="X401" s="46">
        <v>3981</v>
      </c>
      <c r="Y401" s="46"/>
    </row>
    <row r="402" spans="1:25" s="42" customFormat="1" ht="13" customHeight="1" x14ac:dyDescent="0.15">
      <c r="A402" s="43" t="s">
        <v>39001</v>
      </c>
      <c r="B402" s="43">
        <v>42</v>
      </c>
      <c r="C402" s="43" t="s">
        <v>14</v>
      </c>
      <c r="D402" s="43" t="s">
        <v>24</v>
      </c>
      <c r="E402" s="43"/>
      <c r="F402" s="44">
        <v>43331</v>
      </c>
      <c r="G402" s="43" t="s">
        <v>36917</v>
      </c>
      <c r="H402" s="43" t="s">
        <v>11371</v>
      </c>
      <c r="I402" s="43" t="s">
        <v>297</v>
      </c>
      <c r="J402" s="43">
        <v>99216</v>
      </c>
      <c r="K402" s="43" t="s">
        <v>822</v>
      </c>
      <c r="L402" s="43" t="s">
        <v>36918</v>
      </c>
      <c r="M402" s="43" t="s">
        <v>21</v>
      </c>
      <c r="N402" s="43" t="s">
        <v>36919</v>
      </c>
      <c r="O402" s="43" t="s">
        <v>394</v>
      </c>
      <c r="P402" s="43" t="s">
        <v>32398</v>
      </c>
      <c r="Q402" s="58" t="s">
        <v>36920</v>
      </c>
      <c r="R402" s="46" t="s">
        <v>542</v>
      </c>
      <c r="S402" s="43" t="s">
        <v>22</v>
      </c>
      <c r="T402" s="46" t="s">
        <v>28746</v>
      </c>
      <c r="U402" s="46" t="s">
        <v>28520</v>
      </c>
      <c r="V402" s="46" t="s">
        <v>28521</v>
      </c>
      <c r="W402" s="46" t="s">
        <v>94</v>
      </c>
      <c r="X402" s="46">
        <v>3980</v>
      </c>
      <c r="Y402" s="46"/>
    </row>
    <row r="403" spans="1:25" s="42" customFormat="1" ht="13" customHeight="1" x14ac:dyDescent="0.15">
      <c r="A403" s="43" t="s">
        <v>36913</v>
      </c>
      <c r="B403" s="43">
        <v>67</v>
      </c>
      <c r="C403" s="43" t="s">
        <v>14</v>
      </c>
      <c r="D403" s="43" t="s">
        <v>31</v>
      </c>
      <c r="E403" s="43"/>
      <c r="F403" s="44">
        <v>43331</v>
      </c>
      <c r="G403" s="43" t="s">
        <v>36914</v>
      </c>
      <c r="H403" s="43" t="s">
        <v>16342</v>
      </c>
      <c r="I403" s="43" t="s">
        <v>838</v>
      </c>
      <c r="J403" s="43">
        <v>59405</v>
      </c>
      <c r="K403" s="43" t="s">
        <v>14449</v>
      </c>
      <c r="L403" s="43" t="s">
        <v>31346</v>
      </c>
      <c r="M403" s="43" t="s">
        <v>21</v>
      </c>
      <c r="N403" s="43" t="s">
        <v>36915</v>
      </c>
      <c r="O403" s="43" t="s">
        <v>394</v>
      </c>
      <c r="P403" s="43" t="s">
        <v>32398</v>
      </c>
      <c r="Q403" s="58" t="s">
        <v>36916</v>
      </c>
      <c r="R403" s="43" t="s">
        <v>94</v>
      </c>
      <c r="S403" s="43" t="s">
        <v>22</v>
      </c>
      <c r="T403" s="46" t="s">
        <v>28746</v>
      </c>
      <c r="U403" s="46" t="s">
        <v>28518</v>
      </c>
      <c r="V403" s="46" t="s">
        <v>28521</v>
      </c>
      <c r="W403" s="46" t="s">
        <v>94</v>
      </c>
      <c r="X403" s="46">
        <v>3983</v>
      </c>
      <c r="Y403" s="46"/>
    </row>
    <row r="404" spans="1:25" s="42" customFormat="1" ht="13" customHeight="1" x14ac:dyDescent="0.15">
      <c r="A404" s="43" t="s">
        <v>36904</v>
      </c>
      <c r="B404" s="43">
        <v>21</v>
      </c>
      <c r="C404" s="43" t="s">
        <v>14</v>
      </c>
      <c r="D404" s="43" t="s">
        <v>79</v>
      </c>
      <c r="E404" s="58" t="s">
        <v>36905</v>
      </c>
      <c r="F404" s="44">
        <v>43331</v>
      </c>
      <c r="G404" s="43" t="s">
        <v>36906</v>
      </c>
      <c r="H404" s="43" t="s">
        <v>663</v>
      </c>
      <c r="I404" s="43" t="s">
        <v>39</v>
      </c>
      <c r="J404" s="43">
        <v>93309</v>
      </c>
      <c r="K404" s="43" t="s">
        <v>664</v>
      </c>
      <c r="L404" s="43" t="s">
        <v>665</v>
      </c>
      <c r="M404" s="43" t="s">
        <v>21</v>
      </c>
      <c r="N404" s="43" t="s">
        <v>36907</v>
      </c>
      <c r="O404" s="43" t="s">
        <v>394</v>
      </c>
      <c r="P404" s="43" t="s">
        <v>32398</v>
      </c>
      <c r="Q404" s="58" t="s">
        <v>36908</v>
      </c>
      <c r="R404" s="43" t="s">
        <v>94</v>
      </c>
      <c r="S404" s="43" t="s">
        <v>12</v>
      </c>
      <c r="T404" s="46" t="s">
        <v>31675</v>
      </c>
      <c r="U404" s="46" t="s">
        <v>28518</v>
      </c>
      <c r="V404" s="46" t="s">
        <v>28521</v>
      </c>
      <c r="W404" s="46" t="s">
        <v>94</v>
      </c>
      <c r="X404" s="46">
        <v>3978</v>
      </c>
      <c r="Y404" s="46"/>
    </row>
    <row r="405" spans="1:25" s="42" customFormat="1" ht="13" customHeight="1" x14ac:dyDescent="0.15">
      <c r="A405" s="43" t="s">
        <v>36921</v>
      </c>
      <c r="B405" s="43">
        <v>15</v>
      </c>
      <c r="C405" s="43" t="s">
        <v>14</v>
      </c>
      <c r="D405" s="43" t="s">
        <v>42</v>
      </c>
      <c r="E405" s="58" t="s">
        <v>36922</v>
      </c>
      <c r="F405" s="44">
        <v>43330</v>
      </c>
      <c r="G405" s="43" t="s">
        <v>36923</v>
      </c>
      <c r="H405" s="43" t="s">
        <v>36924</v>
      </c>
      <c r="I405" s="43" t="s">
        <v>39</v>
      </c>
      <c r="J405" s="43">
        <v>95316</v>
      </c>
      <c r="K405" s="43" t="s">
        <v>3138</v>
      </c>
      <c r="L405" s="43" t="s">
        <v>3139</v>
      </c>
      <c r="M405" s="43" t="s">
        <v>21</v>
      </c>
      <c r="N405" s="43" t="s">
        <v>36925</v>
      </c>
      <c r="O405" s="43" t="s">
        <v>394</v>
      </c>
      <c r="P405" s="43" t="s">
        <v>32398</v>
      </c>
      <c r="Q405" s="58" t="s">
        <v>36926</v>
      </c>
      <c r="R405" s="43" t="s">
        <v>94</v>
      </c>
      <c r="S405" s="43" t="s">
        <v>22</v>
      </c>
      <c r="T405" s="46" t="s">
        <v>28746</v>
      </c>
      <c r="U405" s="46" t="s">
        <v>28518</v>
      </c>
      <c r="V405" s="46" t="s">
        <v>20623</v>
      </c>
      <c r="W405" s="46" t="s">
        <v>94</v>
      </c>
      <c r="X405" s="46">
        <v>3977</v>
      </c>
      <c r="Y405" s="46"/>
    </row>
    <row r="406" spans="1:25" s="42" customFormat="1" ht="13" customHeight="1" x14ac:dyDescent="0.15">
      <c r="A406" s="43" t="s">
        <v>36927</v>
      </c>
      <c r="B406" s="43">
        <v>28</v>
      </c>
      <c r="C406" s="43" t="s">
        <v>14</v>
      </c>
      <c r="D406" s="43" t="s">
        <v>42</v>
      </c>
      <c r="E406" s="43"/>
      <c r="F406" s="44">
        <v>43330</v>
      </c>
      <c r="G406" s="43" t="s">
        <v>36928</v>
      </c>
      <c r="H406" s="43" t="s">
        <v>616</v>
      </c>
      <c r="I406" s="43" t="s">
        <v>117</v>
      </c>
      <c r="J406" s="43">
        <v>85041</v>
      </c>
      <c r="K406" s="43" t="s">
        <v>617</v>
      </c>
      <c r="L406" s="43" t="s">
        <v>618</v>
      </c>
      <c r="M406" s="43" t="s">
        <v>5307</v>
      </c>
      <c r="N406" s="43" t="s">
        <v>36929</v>
      </c>
      <c r="O406" s="43" t="s">
        <v>394</v>
      </c>
      <c r="P406" s="43" t="s">
        <v>32398</v>
      </c>
      <c r="Q406" s="58" t="s">
        <v>36930</v>
      </c>
      <c r="R406" s="43" t="s">
        <v>94</v>
      </c>
      <c r="S406" s="43" t="s">
        <v>22</v>
      </c>
      <c r="T406" s="46" t="s">
        <v>28746</v>
      </c>
      <c r="U406" s="46" t="s">
        <v>28518</v>
      </c>
      <c r="V406" s="46" t="s">
        <v>28522</v>
      </c>
      <c r="W406" s="46" t="s">
        <v>94</v>
      </c>
      <c r="X406" s="46">
        <v>3982</v>
      </c>
      <c r="Y406" s="46"/>
    </row>
    <row r="407" spans="1:25" s="42" customFormat="1" ht="13" customHeight="1" x14ac:dyDescent="0.15">
      <c r="A407" s="43" t="s">
        <v>36931</v>
      </c>
      <c r="B407" s="43">
        <v>30</v>
      </c>
      <c r="C407" s="43" t="s">
        <v>14</v>
      </c>
      <c r="D407" s="43" t="s">
        <v>31</v>
      </c>
      <c r="E407" s="43"/>
      <c r="F407" s="44">
        <v>43330</v>
      </c>
      <c r="G407" s="43" t="s">
        <v>36932</v>
      </c>
      <c r="H407" s="43" t="s">
        <v>13700</v>
      </c>
      <c r="I407" s="43" t="s">
        <v>39</v>
      </c>
      <c r="J407" s="43">
        <v>90232</v>
      </c>
      <c r="K407" s="43" t="s">
        <v>92</v>
      </c>
      <c r="L407" s="43" t="s">
        <v>13702</v>
      </c>
      <c r="M407" s="43" t="s">
        <v>21</v>
      </c>
      <c r="N407" s="43" t="s">
        <v>36933</v>
      </c>
      <c r="O407" s="43" t="s">
        <v>394</v>
      </c>
      <c r="P407" s="43" t="s">
        <v>32398</v>
      </c>
      <c r="Q407" s="58" t="s">
        <v>36934</v>
      </c>
      <c r="R407" s="43" t="s">
        <v>94</v>
      </c>
      <c r="S407" s="43" t="s">
        <v>22</v>
      </c>
      <c r="T407" s="46" t="s">
        <v>28739</v>
      </c>
      <c r="U407" s="46" t="s">
        <v>28518</v>
      </c>
      <c r="V407" s="46" t="s">
        <v>28521</v>
      </c>
      <c r="W407" s="46" t="s">
        <v>94</v>
      </c>
      <c r="X407" s="46">
        <v>3984</v>
      </c>
      <c r="Y407" s="46"/>
    </row>
    <row r="408" spans="1:25" s="42" customFormat="1" ht="13" customHeight="1" x14ac:dyDescent="0.15">
      <c r="A408" s="43" t="s">
        <v>36939</v>
      </c>
      <c r="B408" s="43">
        <v>21</v>
      </c>
      <c r="C408" s="43" t="s">
        <v>14</v>
      </c>
      <c r="D408" s="43" t="s">
        <v>79</v>
      </c>
      <c r="E408" s="58" t="s">
        <v>36940</v>
      </c>
      <c r="F408" s="44">
        <v>43329</v>
      </c>
      <c r="G408" s="43" t="s">
        <v>36941</v>
      </c>
      <c r="H408" s="43" t="s">
        <v>1288</v>
      </c>
      <c r="I408" s="43" t="s">
        <v>67</v>
      </c>
      <c r="J408" s="43">
        <v>78701</v>
      </c>
      <c r="K408" s="43" t="s">
        <v>1289</v>
      </c>
      <c r="L408" s="43" t="s">
        <v>1290</v>
      </c>
      <c r="M408" s="43" t="s">
        <v>5307</v>
      </c>
      <c r="N408" s="43" t="s">
        <v>36942</v>
      </c>
      <c r="O408" s="43" t="s">
        <v>394</v>
      </c>
      <c r="P408" s="43" t="s">
        <v>32398</v>
      </c>
      <c r="Q408" s="58" t="s">
        <v>36943</v>
      </c>
      <c r="R408" s="43" t="s">
        <v>94</v>
      </c>
      <c r="S408" s="43" t="s">
        <v>22</v>
      </c>
      <c r="T408" s="46" t="s">
        <v>28746</v>
      </c>
      <c r="U408" s="46" t="s">
        <v>28520</v>
      </c>
      <c r="V408" s="46"/>
      <c r="W408" s="46" t="s">
        <v>94</v>
      </c>
      <c r="X408" s="46">
        <v>3975</v>
      </c>
      <c r="Y408" s="46"/>
    </row>
    <row r="409" spans="1:25" s="42" customFormat="1" ht="13" customHeight="1" x14ac:dyDescent="0.15">
      <c r="A409" s="43" t="s">
        <v>36935</v>
      </c>
      <c r="B409" s="43">
        <v>17</v>
      </c>
      <c r="C409" s="43" t="s">
        <v>14</v>
      </c>
      <c r="D409" s="43" t="s">
        <v>42</v>
      </c>
      <c r="E409" s="43"/>
      <c r="F409" s="44">
        <v>43329</v>
      </c>
      <c r="G409" s="43" t="s">
        <v>36936</v>
      </c>
      <c r="H409" s="43" t="s">
        <v>279</v>
      </c>
      <c r="I409" s="43" t="s">
        <v>67</v>
      </c>
      <c r="J409" s="43">
        <v>75227</v>
      </c>
      <c r="K409" s="43" t="s">
        <v>279</v>
      </c>
      <c r="L409" s="43" t="s">
        <v>280</v>
      </c>
      <c r="M409" s="43" t="s">
        <v>21</v>
      </c>
      <c r="N409" s="43" t="s">
        <v>36937</v>
      </c>
      <c r="O409" s="43" t="s">
        <v>394</v>
      </c>
      <c r="P409" s="43" t="s">
        <v>32398</v>
      </c>
      <c r="Q409" s="58" t="s">
        <v>36938</v>
      </c>
      <c r="R409" s="43" t="s">
        <v>94</v>
      </c>
      <c r="S409" s="43" t="s">
        <v>22</v>
      </c>
      <c r="T409" s="46" t="s">
        <v>28746</v>
      </c>
      <c r="U409" s="46" t="s">
        <v>28520</v>
      </c>
      <c r="V409" s="46" t="s">
        <v>28521</v>
      </c>
      <c r="W409" s="46"/>
      <c r="X409" s="46"/>
      <c r="Y409" s="46"/>
    </row>
    <row r="410" spans="1:25" s="42" customFormat="1" ht="13" customHeight="1" x14ac:dyDescent="0.15">
      <c r="A410" s="43" t="s">
        <v>36948</v>
      </c>
      <c r="B410" s="43">
        <v>30</v>
      </c>
      <c r="C410" s="43" t="s">
        <v>14</v>
      </c>
      <c r="D410" s="43" t="s">
        <v>79</v>
      </c>
      <c r="E410" s="43"/>
      <c r="F410" s="44">
        <v>43328</v>
      </c>
      <c r="G410" s="43" t="s">
        <v>36949</v>
      </c>
      <c r="H410" s="43" t="s">
        <v>7085</v>
      </c>
      <c r="I410" s="43" t="s">
        <v>324</v>
      </c>
      <c r="J410" s="43">
        <v>99654</v>
      </c>
      <c r="K410" s="43" t="s">
        <v>21207</v>
      </c>
      <c r="L410" s="43" t="s">
        <v>7088</v>
      </c>
      <c r="M410" s="43" t="s">
        <v>21</v>
      </c>
      <c r="N410" s="43" t="s">
        <v>36950</v>
      </c>
      <c r="O410" s="43" t="s">
        <v>394</v>
      </c>
      <c r="P410" s="43" t="s">
        <v>32398</v>
      </c>
      <c r="Q410" s="58" t="s">
        <v>36951</v>
      </c>
      <c r="R410" s="43" t="s">
        <v>94</v>
      </c>
      <c r="S410" s="43" t="s">
        <v>22</v>
      </c>
      <c r="T410" s="46" t="s">
        <v>28739</v>
      </c>
      <c r="U410" s="46" t="s">
        <v>28520</v>
      </c>
      <c r="V410" s="46" t="s">
        <v>28521</v>
      </c>
      <c r="W410" s="46" t="s">
        <v>94</v>
      </c>
      <c r="X410" s="46">
        <v>3974</v>
      </c>
      <c r="Y410" s="46"/>
    </row>
    <row r="411" spans="1:25" s="42" customFormat="1" ht="13" customHeight="1" x14ac:dyDescent="0.15">
      <c r="A411" s="43" t="s">
        <v>36952</v>
      </c>
      <c r="B411" s="43">
        <v>41</v>
      </c>
      <c r="C411" s="43" t="s">
        <v>14</v>
      </c>
      <c r="D411" s="43" t="s">
        <v>42</v>
      </c>
      <c r="E411" s="58" t="s">
        <v>36953</v>
      </c>
      <c r="F411" s="44">
        <v>43328</v>
      </c>
      <c r="G411" s="43" t="s">
        <v>36954</v>
      </c>
      <c r="H411" s="43" t="s">
        <v>1900</v>
      </c>
      <c r="I411" s="43" t="s">
        <v>67</v>
      </c>
      <c r="J411" s="43">
        <v>79706</v>
      </c>
      <c r="K411" s="43" t="s">
        <v>1900</v>
      </c>
      <c r="L411" s="43" t="s">
        <v>1902</v>
      </c>
      <c r="M411" s="43" t="s">
        <v>21</v>
      </c>
      <c r="N411" s="43" t="s">
        <v>36955</v>
      </c>
      <c r="O411" s="43" t="s">
        <v>394</v>
      </c>
      <c r="P411" s="43" t="s">
        <v>32398</v>
      </c>
      <c r="Q411" s="58" t="s">
        <v>36956</v>
      </c>
      <c r="R411" s="43" t="s">
        <v>94</v>
      </c>
      <c r="S411" s="43" t="s">
        <v>22</v>
      </c>
      <c r="T411" s="46" t="s">
        <v>28746</v>
      </c>
      <c r="U411" s="46" t="s">
        <v>28520</v>
      </c>
      <c r="V411" s="46" t="s">
        <v>28521</v>
      </c>
      <c r="W411" s="46"/>
      <c r="X411" s="46"/>
      <c r="Y411" s="46"/>
    </row>
    <row r="412" spans="1:25" s="42" customFormat="1" ht="13" customHeight="1" x14ac:dyDescent="0.15">
      <c r="A412" s="43" t="s">
        <v>36944</v>
      </c>
      <c r="B412" s="43">
        <v>28</v>
      </c>
      <c r="C412" s="43" t="s">
        <v>14</v>
      </c>
      <c r="D412" s="43" t="s">
        <v>42</v>
      </c>
      <c r="E412" s="43"/>
      <c r="F412" s="44">
        <v>43328</v>
      </c>
      <c r="G412" s="43" t="s">
        <v>36945</v>
      </c>
      <c r="H412" s="43" t="s">
        <v>15746</v>
      </c>
      <c r="I412" s="43" t="s">
        <v>39</v>
      </c>
      <c r="J412" s="43">
        <v>92028</v>
      </c>
      <c r="K412" s="43" t="s">
        <v>150</v>
      </c>
      <c r="L412" s="43" t="s">
        <v>24705</v>
      </c>
      <c r="M412" s="43" t="s">
        <v>385</v>
      </c>
      <c r="N412" s="43" t="s">
        <v>36946</v>
      </c>
      <c r="O412" s="43" t="s">
        <v>394</v>
      </c>
      <c r="P412" s="43" t="s">
        <v>32398</v>
      </c>
      <c r="Q412" s="58" t="s">
        <v>36947</v>
      </c>
      <c r="R412" s="43" t="s">
        <v>23</v>
      </c>
      <c r="S412" s="43" t="s">
        <v>12</v>
      </c>
      <c r="T412" s="43" t="s">
        <v>31978</v>
      </c>
      <c r="U412" s="43" t="s">
        <v>28520</v>
      </c>
      <c r="V412" s="43" t="s">
        <v>28521</v>
      </c>
      <c r="W412" s="43"/>
      <c r="X412" s="43"/>
      <c r="Y412" s="43"/>
    </row>
    <row r="413" spans="1:25" s="42" customFormat="1" ht="13" customHeight="1" x14ac:dyDescent="0.15">
      <c r="A413" s="43" t="s">
        <v>36957</v>
      </c>
      <c r="B413" s="43">
        <v>58</v>
      </c>
      <c r="C413" s="43" t="s">
        <v>14</v>
      </c>
      <c r="D413" s="43" t="s">
        <v>31</v>
      </c>
      <c r="E413" s="43"/>
      <c r="F413" s="44">
        <v>43327</v>
      </c>
      <c r="G413" s="43" t="s">
        <v>36958</v>
      </c>
      <c r="H413" s="43" t="s">
        <v>36959</v>
      </c>
      <c r="I413" s="43" t="s">
        <v>56</v>
      </c>
      <c r="J413" s="43">
        <v>32040</v>
      </c>
      <c r="K413" s="43" t="s">
        <v>36960</v>
      </c>
      <c r="L413" s="43" t="s">
        <v>36961</v>
      </c>
      <c r="M413" s="43" t="s">
        <v>21</v>
      </c>
      <c r="N413" s="43" t="s">
        <v>36962</v>
      </c>
      <c r="O413" s="43" t="s">
        <v>394</v>
      </c>
      <c r="P413" s="43" t="s">
        <v>32398</v>
      </c>
      <c r="Q413" s="58" t="s">
        <v>36963</v>
      </c>
      <c r="R413" s="43" t="s">
        <v>94</v>
      </c>
      <c r="S413" s="43" t="s">
        <v>22</v>
      </c>
      <c r="T413" s="46" t="s">
        <v>28746</v>
      </c>
      <c r="U413" s="46" t="s">
        <v>28520</v>
      </c>
      <c r="V413" s="46" t="s">
        <v>28521</v>
      </c>
      <c r="W413" s="46" t="s">
        <v>94</v>
      </c>
      <c r="X413" s="46">
        <v>3968</v>
      </c>
      <c r="Y413" s="46"/>
    </row>
    <row r="414" spans="1:25" s="42" customFormat="1" ht="13" customHeight="1" x14ac:dyDescent="0.15">
      <c r="A414" s="43" t="s">
        <v>3186</v>
      </c>
      <c r="B414" s="43" t="s">
        <v>23</v>
      </c>
      <c r="C414" s="43" t="s">
        <v>14</v>
      </c>
      <c r="D414" s="43" t="s">
        <v>42</v>
      </c>
      <c r="E414" s="43"/>
      <c r="F414" s="44">
        <v>43326</v>
      </c>
      <c r="G414" s="43" t="s">
        <v>36971</v>
      </c>
      <c r="H414" s="43" t="s">
        <v>194</v>
      </c>
      <c r="I414" s="43" t="s">
        <v>39</v>
      </c>
      <c r="J414" s="43">
        <v>93702</v>
      </c>
      <c r="K414" s="43" t="s">
        <v>194</v>
      </c>
      <c r="L414" s="43" t="s">
        <v>195</v>
      </c>
      <c r="M414" s="43" t="s">
        <v>21</v>
      </c>
      <c r="N414" s="43" t="s">
        <v>36972</v>
      </c>
      <c r="O414" s="43" t="s">
        <v>394</v>
      </c>
      <c r="P414" s="43" t="s">
        <v>32398</v>
      </c>
      <c r="Q414" s="58" t="s">
        <v>36973</v>
      </c>
      <c r="R414" s="46" t="s">
        <v>542</v>
      </c>
      <c r="S414" s="43" t="s">
        <v>22</v>
      </c>
      <c r="T414" s="46" t="s">
        <v>31669</v>
      </c>
      <c r="U414" s="46" t="s">
        <v>28520</v>
      </c>
      <c r="V414" s="46" t="s">
        <v>28521</v>
      </c>
      <c r="W414" s="46" t="s">
        <v>542</v>
      </c>
      <c r="X414" s="46">
        <v>3967</v>
      </c>
      <c r="Y414" s="46"/>
    </row>
    <row r="415" spans="1:25" s="42" customFormat="1" ht="13" customHeight="1" x14ac:dyDescent="0.15">
      <c r="A415" s="43" t="s">
        <v>36964</v>
      </c>
      <c r="B415" s="43">
        <v>31</v>
      </c>
      <c r="C415" s="43" t="s">
        <v>14</v>
      </c>
      <c r="D415" s="43" t="s">
        <v>31</v>
      </c>
      <c r="E415" s="58" t="s">
        <v>36965</v>
      </c>
      <c r="F415" s="44">
        <v>43326</v>
      </c>
      <c r="G415" s="43" t="s">
        <v>36966</v>
      </c>
      <c r="H415" s="43" t="s">
        <v>36967</v>
      </c>
      <c r="I415" s="43" t="s">
        <v>364</v>
      </c>
      <c r="J415" s="43">
        <v>50801</v>
      </c>
      <c r="K415" s="43" t="s">
        <v>654</v>
      </c>
      <c r="L415" s="43" t="s">
        <v>36968</v>
      </c>
      <c r="M415" s="43" t="s">
        <v>21</v>
      </c>
      <c r="N415" s="43" t="s">
        <v>36969</v>
      </c>
      <c r="O415" s="43" t="s">
        <v>394</v>
      </c>
      <c r="P415" s="43" t="s">
        <v>32398</v>
      </c>
      <c r="Q415" s="58" t="s">
        <v>36970</v>
      </c>
      <c r="R415" s="46" t="s">
        <v>542</v>
      </c>
      <c r="S415" s="43" t="s">
        <v>22</v>
      </c>
      <c r="T415" s="46" t="s">
        <v>28746</v>
      </c>
      <c r="U415" s="46" t="s">
        <v>28518</v>
      </c>
      <c r="V415" s="46" t="s">
        <v>28521</v>
      </c>
      <c r="W415" s="46" t="s">
        <v>94</v>
      </c>
      <c r="X415" s="46">
        <v>3966</v>
      </c>
      <c r="Y415" s="46"/>
    </row>
    <row r="416" spans="1:25" s="42" customFormat="1" ht="13" customHeight="1" x14ac:dyDescent="0.15">
      <c r="A416" s="43" t="s">
        <v>36980</v>
      </c>
      <c r="B416" s="43">
        <v>33</v>
      </c>
      <c r="C416" s="43" t="s">
        <v>14</v>
      </c>
      <c r="D416" s="43" t="s">
        <v>79</v>
      </c>
      <c r="E416" s="43"/>
      <c r="F416" s="44">
        <v>43325</v>
      </c>
      <c r="G416" s="43" t="s">
        <v>36981</v>
      </c>
      <c r="H416" s="43" t="s">
        <v>1077</v>
      </c>
      <c r="I416" s="43" t="s">
        <v>389</v>
      </c>
      <c r="J416" s="43">
        <v>73108</v>
      </c>
      <c r="K416" s="43" t="s">
        <v>1078</v>
      </c>
      <c r="L416" s="43" t="s">
        <v>1079</v>
      </c>
      <c r="M416" s="43" t="s">
        <v>21</v>
      </c>
      <c r="N416" s="43" t="s">
        <v>36982</v>
      </c>
      <c r="O416" s="43" t="s">
        <v>394</v>
      </c>
      <c r="P416" s="43" t="s">
        <v>32398</v>
      </c>
      <c r="Q416" s="58" t="s">
        <v>36983</v>
      </c>
      <c r="R416" s="43" t="s">
        <v>23</v>
      </c>
      <c r="S416" s="43" t="s">
        <v>22</v>
      </c>
      <c r="T416" s="46" t="s">
        <v>28746</v>
      </c>
      <c r="U416" s="46" t="s">
        <v>28520</v>
      </c>
      <c r="V416" s="46" t="s">
        <v>28522</v>
      </c>
      <c r="W416" s="46" t="s">
        <v>94</v>
      </c>
      <c r="X416" s="46">
        <v>3953</v>
      </c>
      <c r="Y416" s="46"/>
    </row>
    <row r="417" spans="1:25" s="42" customFormat="1" ht="13" customHeight="1" x14ac:dyDescent="0.15">
      <c r="A417" s="43" t="s">
        <v>39002</v>
      </c>
      <c r="B417" s="43">
        <v>48</v>
      </c>
      <c r="C417" s="43" t="s">
        <v>14</v>
      </c>
      <c r="D417" s="43" t="s">
        <v>79</v>
      </c>
      <c r="E417" s="43"/>
      <c r="F417" s="44">
        <v>43325</v>
      </c>
      <c r="G417" s="43" t="s">
        <v>36988</v>
      </c>
      <c r="H417" s="43" t="s">
        <v>871</v>
      </c>
      <c r="I417" s="43" t="s">
        <v>432</v>
      </c>
      <c r="J417" s="43">
        <v>53204</v>
      </c>
      <c r="K417" s="43" t="s">
        <v>871</v>
      </c>
      <c r="L417" s="43" t="s">
        <v>3774</v>
      </c>
      <c r="M417" s="43" t="s">
        <v>21</v>
      </c>
      <c r="N417" s="43" t="s">
        <v>36989</v>
      </c>
      <c r="O417" s="43" t="s">
        <v>394</v>
      </c>
      <c r="P417" s="43" t="s">
        <v>32398</v>
      </c>
      <c r="Q417" s="58" t="s">
        <v>36990</v>
      </c>
      <c r="R417" s="43" t="s">
        <v>542</v>
      </c>
      <c r="S417" s="43" t="s">
        <v>22</v>
      </c>
      <c r="T417" s="46" t="s">
        <v>28746</v>
      </c>
      <c r="U417" s="46" t="s">
        <v>28518</v>
      </c>
      <c r="V417" s="46" t="s">
        <v>28521</v>
      </c>
      <c r="W417" s="46" t="s">
        <v>94</v>
      </c>
      <c r="X417" s="46">
        <v>3964</v>
      </c>
      <c r="Y417" s="46"/>
    </row>
    <row r="418" spans="1:25" s="42" customFormat="1" ht="13" customHeight="1" x14ac:dyDescent="0.15">
      <c r="A418" s="43" t="s">
        <v>36974</v>
      </c>
      <c r="B418" s="43">
        <v>32</v>
      </c>
      <c r="C418" s="43" t="s">
        <v>14</v>
      </c>
      <c r="D418" s="43" t="s">
        <v>24</v>
      </c>
      <c r="E418" s="43"/>
      <c r="F418" s="44">
        <v>43325</v>
      </c>
      <c r="G418" s="43" t="s">
        <v>36975</v>
      </c>
      <c r="H418" s="43" t="s">
        <v>36976</v>
      </c>
      <c r="I418" s="43" t="s">
        <v>38</v>
      </c>
      <c r="J418" s="43">
        <v>60471</v>
      </c>
      <c r="K418" s="43" t="s">
        <v>82</v>
      </c>
      <c r="L418" s="43" t="s">
        <v>36977</v>
      </c>
      <c r="M418" s="43" t="s">
        <v>21</v>
      </c>
      <c r="N418" s="43" t="s">
        <v>36978</v>
      </c>
      <c r="O418" s="43" t="s">
        <v>394</v>
      </c>
      <c r="P418" s="43" t="s">
        <v>32398</v>
      </c>
      <c r="Q418" s="58" t="s">
        <v>36979</v>
      </c>
      <c r="R418" s="43" t="s">
        <v>94</v>
      </c>
      <c r="S418" s="43" t="s">
        <v>22</v>
      </c>
      <c r="T418" s="46" t="s">
        <v>28746</v>
      </c>
      <c r="U418" s="46" t="s">
        <v>28520</v>
      </c>
      <c r="V418" s="46" t="s">
        <v>28522</v>
      </c>
      <c r="W418" s="46" t="s">
        <v>94</v>
      </c>
      <c r="X418" s="46">
        <v>3965</v>
      </c>
      <c r="Y418" s="46"/>
    </row>
    <row r="419" spans="1:25" s="42" customFormat="1" ht="13" customHeight="1" x14ac:dyDescent="0.15">
      <c r="A419" s="43" t="s">
        <v>36984</v>
      </c>
      <c r="B419" s="43">
        <v>55</v>
      </c>
      <c r="C419" s="43" t="s">
        <v>14</v>
      </c>
      <c r="D419" s="43" t="s">
        <v>24</v>
      </c>
      <c r="E419" s="43"/>
      <c r="F419" s="44">
        <v>43325</v>
      </c>
      <c r="G419" s="43" t="s">
        <v>36985</v>
      </c>
      <c r="H419" s="43" t="s">
        <v>28370</v>
      </c>
      <c r="I419" s="43" t="s">
        <v>39</v>
      </c>
      <c r="J419" s="43">
        <v>94065</v>
      </c>
      <c r="K419" s="43" t="s">
        <v>4534</v>
      </c>
      <c r="L419" s="43" t="s">
        <v>28371</v>
      </c>
      <c r="M419" s="43" t="s">
        <v>385</v>
      </c>
      <c r="N419" s="43" t="s">
        <v>36986</v>
      </c>
      <c r="O419" s="43" t="s">
        <v>394</v>
      </c>
      <c r="P419" s="43" t="s">
        <v>32398</v>
      </c>
      <c r="Q419" s="58" t="s">
        <v>36987</v>
      </c>
      <c r="R419" s="43" t="s">
        <v>542</v>
      </c>
      <c r="S419" s="43" t="s">
        <v>12</v>
      </c>
      <c r="T419" s="43" t="s">
        <v>31978</v>
      </c>
      <c r="U419" s="43" t="s">
        <v>28520</v>
      </c>
      <c r="V419" s="43"/>
      <c r="W419" s="43"/>
      <c r="X419" s="43"/>
      <c r="Y419" s="43"/>
    </row>
    <row r="420" spans="1:25" s="42" customFormat="1" ht="13" customHeight="1" x14ac:dyDescent="0.15">
      <c r="A420" s="43" t="s">
        <v>3186</v>
      </c>
      <c r="B420" s="43" t="s">
        <v>23</v>
      </c>
      <c r="C420" s="43" t="s">
        <v>108</v>
      </c>
      <c r="D420" s="43" t="s">
        <v>24</v>
      </c>
      <c r="E420" s="43"/>
      <c r="F420" s="44">
        <v>43324</v>
      </c>
      <c r="G420" s="43" t="s">
        <v>37005</v>
      </c>
      <c r="H420" s="43" t="s">
        <v>8631</v>
      </c>
      <c r="I420" s="43" t="s">
        <v>67</v>
      </c>
      <c r="J420" s="43">
        <v>75762</v>
      </c>
      <c r="K420" s="43" t="s">
        <v>37006</v>
      </c>
      <c r="L420" s="43" t="s">
        <v>37007</v>
      </c>
      <c r="M420" s="43" t="s">
        <v>21</v>
      </c>
      <c r="N420" s="43" t="s">
        <v>37008</v>
      </c>
      <c r="O420" s="43" t="s">
        <v>394</v>
      </c>
      <c r="P420" s="43" t="s">
        <v>32398</v>
      </c>
      <c r="Q420" s="58" t="s">
        <v>37009</v>
      </c>
      <c r="R420" s="43" t="s">
        <v>542</v>
      </c>
      <c r="S420" s="43" t="s">
        <v>22</v>
      </c>
      <c r="T420" s="46" t="s">
        <v>28746</v>
      </c>
      <c r="U420" s="46" t="s">
        <v>28520</v>
      </c>
      <c r="V420" s="46" t="s">
        <v>28521</v>
      </c>
      <c r="W420" s="46"/>
      <c r="X420" s="46"/>
      <c r="Y420" s="46"/>
    </row>
    <row r="421" spans="1:25" s="42" customFormat="1" ht="13" customHeight="1" x14ac:dyDescent="0.15">
      <c r="A421" s="43" t="s">
        <v>36996</v>
      </c>
      <c r="B421" s="43">
        <v>40</v>
      </c>
      <c r="C421" s="43" t="s">
        <v>14</v>
      </c>
      <c r="D421" s="43" t="s">
        <v>79</v>
      </c>
      <c r="E421" s="43"/>
      <c r="F421" s="44">
        <v>43324</v>
      </c>
      <c r="G421" s="43" t="s">
        <v>36997</v>
      </c>
      <c r="H421" s="43" t="s">
        <v>20641</v>
      </c>
      <c r="I421" s="43" t="s">
        <v>238</v>
      </c>
      <c r="J421" s="43">
        <v>24521</v>
      </c>
      <c r="K421" s="43" t="s">
        <v>20641</v>
      </c>
      <c r="L421" s="43" t="s">
        <v>36998</v>
      </c>
      <c r="M421" s="43" t="s">
        <v>21</v>
      </c>
      <c r="N421" s="43" t="s">
        <v>36999</v>
      </c>
      <c r="O421" s="43" t="s">
        <v>394</v>
      </c>
      <c r="P421" s="43" t="s">
        <v>32398</v>
      </c>
      <c r="Q421" s="58" t="s">
        <v>37000</v>
      </c>
      <c r="R421" s="43" t="s">
        <v>94</v>
      </c>
      <c r="S421" s="43" t="s">
        <v>22</v>
      </c>
      <c r="T421" s="46" t="s">
        <v>28746</v>
      </c>
      <c r="U421" s="46" t="s">
        <v>28520</v>
      </c>
      <c r="V421" s="46" t="s">
        <v>28519</v>
      </c>
      <c r="W421" s="46" t="s">
        <v>94</v>
      </c>
      <c r="X421" s="46">
        <v>3956</v>
      </c>
      <c r="Y421" s="46"/>
    </row>
    <row r="422" spans="1:25" s="42" customFormat="1" ht="13" customHeight="1" x14ac:dyDescent="0.15">
      <c r="A422" s="43" t="s">
        <v>39003</v>
      </c>
      <c r="B422" s="43">
        <v>35</v>
      </c>
      <c r="C422" s="43" t="s">
        <v>14</v>
      </c>
      <c r="D422" s="43" t="s">
        <v>31</v>
      </c>
      <c r="E422" s="43"/>
      <c r="F422" s="44">
        <v>43324</v>
      </c>
      <c r="G422" s="43"/>
      <c r="H422" s="43" t="s">
        <v>32187</v>
      </c>
      <c r="I422" s="43" t="s">
        <v>432</v>
      </c>
      <c r="J422" s="43">
        <v>54530</v>
      </c>
      <c r="K422" s="43" t="s">
        <v>37001</v>
      </c>
      <c r="L422" s="43" t="s">
        <v>37002</v>
      </c>
      <c r="M422" s="43" t="s">
        <v>21</v>
      </c>
      <c r="N422" s="43" t="s">
        <v>37003</v>
      </c>
      <c r="O422" s="43" t="s">
        <v>394</v>
      </c>
      <c r="P422" s="43" t="s">
        <v>32398</v>
      </c>
      <c r="Q422" s="58" t="s">
        <v>37004</v>
      </c>
      <c r="R422" s="43" t="s">
        <v>948</v>
      </c>
      <c r="S422" s="43" t="s">
        <v>22</v>
      </c>
      <c r="T422" s="46" t="s">
        <v>28739</v>
      </c>
      <c r="U422" s="46" t="s">
        <v>28523</v>
      </c>
      <c r="V422" s="46" t="s">
        <v>28521</v>
      </c>
      <c r="W422" s="46" t="s">
        <v>94</v>
      </c>
      <c r="X422" s="46">
        <v>3954</v>
      </c>
      <c r="Y422" s="46"/>
    </row>
    <row r="423" spans="1:25" s="42" customFormat="1" ht="13" customHeight="1" x14ac:dyDescent="0.15">
      <c r="A423" s="43" t="s">
        <v>36991</v>
      </c>
      <c r="B423" s="43">
        <v>21</v>
      </c>
      <c r="C423" s="43" t="s">
        <v>14</v>
      </c>
      <c r="D423" s="43" t="s">
        <v>42</v>
      </c>
      <c r="E423" s="58" t="s">
        <v>36992</v>
      </c>
      <c r="F423" s="44">
        <v>43324</v>
      </c>
      <c r="G423" s="43" t="s">
        <v>36993</v>
      </c>
      <c r="H423" s="43" t="s">
        <v>92</v>
      </c>
      <c r="I423" s="43" t="s">
        <v>39</v>
      </c>
      <c r="J423" s="43">
        <v>90022</v>
      </c>
      <c r="K423" s="43" t="s">
        <v>92</v>
      </c>
      <c r="L423" s="43" t="s">
        <v>408</v>
      </c>
      <c r="M423" s="43" t="s">
        <v>21</v>
      </c>
      <c r="N423" s="43" t="s">
        <v>36994</v>
      </c>
      <c r="O423" s="43" t="s">
        <v>394</v>
      </c>
      <c r="P423" s="43" t="s">
        <v>32398</v>
      </c>
      <c r="Q423" s="58" t="s">
        <v>36995</v>
      </c>
      <c r="R423" s="43" t="s">
        <v>94</v>
      </c>
      <c r="S423" s="43" t="s">
        <v>29</v>
      </c>
      <c r="T423" s="46" t="s">
        <v>28523</v>
      </c>
      <c r="U423" s="46" t="s">
        <v>28520</v>
      </c>
      <c r="V423" s="46" t="s">
        <v>28522</v>
      </c>
      <c r="W423" s="46" t="s">
        <v>94</v>
      </c>
      <c r="X423" s="46">
        <v>3955</v>
      </c>
      <c r="Y423" s="46"/>
    </row>
    <row r="424" spans="1:25" s="42" customFormat="1" ht="13" customHeight="1" x14ac:dyDescent="0.15">
      <c r="A424" s="43" t="s">
        <v>3186</v>
      </c>
      <c r="B424" s="43">
        <v>49</v>
      </c>
      <c r="C424" s="43" t="s">
        <v>14</v>
      </c>
      <c r="D424" s="43" t="s">
        <v>24</v>
      </c>
      <c r="E424" s="43"/>
      <c r="F424" s="44">
        <v>43323</v>
      </c>
      <c r="G424" s="43" t="s">
        <v>37016</v>
      </c>
      <c r="H424" s="43" t="s">
        <v>198</v>
      </c>
      <c r="I424" s="43" t="s">
        <v>63</v>
      </c>
      <c r="J424" s="43">
        <v>44314</v>
      </c>
      <c r="K424" s="43" t="s">
        <v>3381</v>
      </c>
      <c r="L424" s="43" t="s">
        <v>199</v>
      </c>
      <c r="M424" s="43" t="s">
        <v>21</v>
      </c>
      <c r="N424" s="43" t="s">
        <v>37017</v>
      </c>
      <c r="O424" s="43" t="s">
        <v>394</v>
      </c>
      <c r="P424" s="43" t="s">
        <v>32398</v>
      </c>
      <c r="Q424" s="58" t="s">
        <v>37018</v>
      </c>
      <c r="R424" s="46" t="s">
        <v>542</v>
      </c>
      <c r="S424" s="43" t="s">
        <v>22</v>
      </c>
      <c r="T424" s="46" t="s">
        <v>28746</v>
      </c>
      <c r="U424" s="46" t="s">
        <v>28520</v>
      </c>
      <c r="V424" s="46" t="s">
        <v>28522</v>
      </c>
      <c r="W424" s="46" t="s">
        <v>94</v>
      </c>
      <c r="X424" s="46">
        <v>3952</v>
      </c>
      <c r="Y424" s="46"/>
    </row>
    <row r="425" spans="1:25" s="42" customFormat="1" ht="13" customHeight="1" x14ac:dyDescent="0.15">
      <c r="A425" s="43" t="s">
        <v>37010</v>
      </c>
      <c r="B425" s="43">
        <v>29</v>
      </c>
      <c r="C425" s="43" t="s">
        <v>14</v>
      </c>
      <c r="D425" s="43" t="s">
        <v>31</v>
      </c>
      <c r="E425" s="58" t="s">
        <v>37011</v>
      </c>
      <c r="F425" s="44">
        <v>43323</v>
      </c>
      <c r="G425" s="43" t="s">
        <v>37012</v>
      </c>
      <c r="H425" s="43" t="s">
        <v>1263</v>
      </c>
      <c r="I425" s="43" t="s">
        <v>309</v>
      </c>
      <c r="J425" s="43">
        <v>42134</v>
      </c>
      <c r="K425" s="43" t="s">
        <v>34365</v>
      </c>
      <c r="L425" s="43" t="s">
        <v>37013</v>
      </c>
      <c r="M425" s="43" t="s">
        <v>29842</v>
      </c>
      <c r="N425" s="43" t="s">
        <v>37014</v>
      </c>
      <c r="O425" s="43" t="s">
        <v>394</v>
      </c>
      <c r="P425" s="43" t="s">
        <v>32398</v>
      </c>
      <c r="Q425" s="58" t="s">
        <v>37015</v>
      </c>
      <c r="R425" s="43" t="s">
        <v>94</v>
      </c>
      <c r="S425" s="43" t="s">
        <v>12</v>
      </c>
      <c r="T425" s="43" t="s">
        <v>31978</v>
      </c>
      <c r="U425" s="43" t="s">
        <v>28518</v>
      </c>
      <c r="V425" s="43" t="s">
        <v>28522</v>
      </c>
      <c r="W425" s="43"/>
      <c r="X425" s="43"/>
      <c r="Y425" s="43"/>
    </row>
    <row r="426" spans="1:25" s="42" customFormat="1" ht="13" customHeight="1" x14ac:dyDescent="0.15">
      <c r="A426" s="43" t="s">
        <v>37019</v>
      </c>
      <c r="B426" s="43">
        <v>43</v>
      </c>
      <c r="C426" s="43" t="s">
        <v>14</v>
      </c>
      <c r="D426" s="43" t="s">
        <v>31</v>
      </c>
      <c r="E426" s="58" t="s">
        <v>37020</v>
      </c>
      <c r="F426" s="44">
        <v>43322</v>
      </c>
      <c r="G426" s="43" t="s">
        <v>37021</v>
      </c>
      <c r="H426" s="43" t="s">
        <v>3979</v>
      </c>
      <c r="I426" s="43" t="s">
        <v>19</v>
      </c>
      <c r="J426" s="43">
        <v>70706</v>
      </c>
      <c r="K426" s="43" t="s">
        <v>3981</v>
      </c>
      <c r="L426" s="43" t="s">
        <v>7456</v>
      </c>
      <c r="M426" s="43" t="s">
        <v>21</v>
      </c>
      <c r="N426" s="43" t="s">
        <v>37022</v>
      </c>
      <c r="O426" s="43" t="s">
        <v>394</v>
      </c>
      <c r="P426" s="43" t="s">
        <v>32398</v>
      </c>
      <c r="Q426" s="58" t="s">
        <v>37023</v>
      </c>
      <c r="R426" s="43" t="s">
        <v>94</v>
      </c>
      <c r="S426" s="43" t="s">
        <v>22</v>
      </c>
      <c r="T426" s="46" t="s">
        <v>28746</v>
      </c>
      <c r="U426" s="46" t="s">
        <v>28520</v>
      </c>
      <c r="V426" s="46"/>
      <c r="W426" s="46" t="s">
        <v>94</v>
      </c>
      <c r="X426" s="46">
        <v>3948</v>
      </c>
      <c r="Y426" s="46"/>
    </row>
    <row r="427" spans="1:25" s="42" customFormat="1" ht="13" customHeight="1" x14ac:dyDescent="0.15">
      <c r="A427" s="43" t="s">
        <v>37028</v>
      </c>
      <c r="B427" s="43">
        <v>30</v>
      </c>
      <c r="C427" s="43" t="s">
        <v>14</v>
      </c>
      <c r="D427" s="43" t="s">
        <v>79</v>
      </c>
      <c r="E427" s="58" t="s">
        <v>37029</v>
      </c>
      <c r="F427" s="44">
        <v>43321</v>
      </c>
      <c r="G427" s="43" t="s">
        <v>37030</v>
      </c>
      <c r="H427" s="43" t="s">
        <v>639</v>
      </c>
      <c r="I427" s="43" t="s">
        <v>263</v>
      </c>
      <c r="J427" s="43">
        <v>89122</v>
      </c>
      <c r="K427" s="43" t="s">
        <v>557</v>
      </c>
      <c r="L427" s="43" t="s">
        <v>558</v>
      </c>
      <c r="M427" s="43" t="s">
        <v>21</v>
      </c>
      <c r="N427" s="43" t="s">
        <v>37031</v>
      </c>
      <c r="O427" s="43" t="s">
        <v>394</v>
      </c>
      <c r="P427" s="43" t="s">
        <v>32398</v>
      </c>
      <c r="Q427" s="58" t="s">
        <v>37032</v>
      </c>
      <c r="R427" s="46" t="s">
        <v>542</v>
      </c>
      <c r="S427" s="43" t="s">
        <v>22</v>
      </c>
      <c r="T427" s="46" t="s">
        <v>28739</v>
      </c>
      <c r="U427" s="46" t="s">
        <v>28520</v>
      </c>
      <c r="V427" s="46" t="s">
        <v>28521</v>
      </c>
      <c r="W427" s="46" t="s">
        <v>542</v>
      </c>
      <c r="X427" s="46">
        <v>3938</v>
      </c>
      <c r="Y427" s="46"/>
    </row>
    <row r="428" spans="1:25" s="42" customFormat="1" ht="13" customHeight="1" x14ac:dyDescent="0.15">
      <c r="A428" s="43" t="s">
        <v>37038</v>
      </c>
      <c r="B428" s="43">
        <v>48</v>
      </c>
      <c r="C428" s="43" t="s">
        <v>14</v>
      </c>
      <c r="D428" s="43" t="s">
        <v>79</v>
      </c>
      <c r="E428" s="43"/>
      <c r="F428" s="44">
        <v>43321</v>
      </c>
      <c r="G428" s="43" t="s">
        <v>37039</v>
      </c>
      <c r="H428" s="43" t="s">
        <v>1083</v>
      </c>
      <c r="I428" s="43" t="s">
        <v>398</v>
      </c>
      <c r="J428" s="43">
        <v>19145</v>
      </c>
      <c r="K428" s="43" t="s">
        <v>1083</v>
      </c>
      <c r="L428" s="43" t="s">
        <v>1084</v>
      </c>
      <c r="M428" s="43" t="s">
        <v>21</v>
      </c>
      <c r="N428" s="43" t="s">
        <v>37040</v>
      </c>
      <c r="O428" s="43" t="s">
        <v>394</v>
      </c>
      <c r="P428" s="43" t="s">
        <v>32398</v>
      </c>
      <c r="Q428" s="58" t="s">
        <v>37041</v>
      </c>
      <c r="R428" s="43" t="s">
        <v>94</v>
      </c>
      <c r="S428" s="43" t="s">
        <v>22</v>
      </c>
      <c r="T428" s="46" t="s">
        <v>28746</v>
      </c>
      <c r="U428" s="46" t="s">
        <v>28520</v>
      </c>
      <c r="V428" s="46" t="s">
        <v>28522</v>
      </c>
      <c r="W428" s="46" t="s">
        <v>94</v>
      </c>
      <c r="X428" s="46">
        <v>3935</v>
      </c>
      <c r="Y428" s="46"/>
    </row>
    <row r="429" spans="1:25" s="42" customFormat="1" ht="13" customHeight="1" x14ac:dyDescent="0.15">
      <c r="A429" s="43" t="s">
        <v>37033</v>
      </c>
      <c r="B429" s="43">
        <v>40</v>
      </c>
      <c r="C429" s="43" t="s">
        <v>14</v>
      </c>
      <c r="D429" s="43" t="s">
        <v>79</v>
      </c>
      <c r="E429" s="43"/>
      <c r="F429" s="44">
        <v>43321</v>
      </c>
      <c r="G429" s="43" t="s">
        <v>37034</v>
      </c>
      <c r="H429" s="43" t="s">
        <v>37035</v>
      </c>
      <c r="I429" s="43" t="s">
        <v>46</v>
      </c>
      <c r="J429" s="43">
        <v>20785</v>
      </c>
      <c r="K429" s="43" t="s">
        <v>2332</v>
      </c>
      <c r="L429" s="43" t="s">
        <v>20791</v>
      </c>
      <c r="M429" s="43" t="s">
        <v>21</v>
      </c>
      <c r="N429" s="43" t="s">
        <v>37036</v>
      </c>
      <c r="O429" s="43" t="s">
        <v>394</v>
      </c>
      <c r="P429" s="43" t="s">
        <v>32398</v>
      </c>
      <c r="Q429" s="58" t="s">
        <v>37037</v>
      </c>
      <c r="R429" s="43" t="s">
        <v>94</v>
      </c>
      <c r="S429" s="43" t="s">
        <v>22</v>
      </c>
      <c r="T429" s="46" t="s">
        <v>28746</v>
      </c>
      <c r="U429" s="46" t="s">
        <v>28518</v>
      </c>
      <c r="V429" s="46" t="s">
        <v>28522</v>
      </c>
      <c r="W429" s="46" t="s">
        <v>94</v>
      </c>
      <c r="X429" s="46">
        <v>3950</v>
      </c>
      <c r="Y429" s="46"/>
    </row>
    <row r="430" spans="1:25" s="42" customFormat="1" ht="13" customHeight="1" x14ac:dyDescent="0.15">
      <c r="A430" s="43" t="s">
        <v>37024</v>
      </c>
      <c r="B430" s="43">
        <v>28</v>
      </c>
      <c r="C430" s="43" t="s">
        <v>14</v>
      </c>
      <c r="D430" s="43" t="s">
        <v>79</v>
      </c>
      <c r="E430" s="43"/>
      <c r="F430" s="44">
        <v>43321</v>
      </c>
      <c r="G430" s="43" t="s">
        <v>37025</v>
      </c>
      <c r="H430" s="43" t="s">
        <v>1262</v>
      </c>
      <c r="I430" s="43" t="s">
        <v>63</v>
      </c>
      <c r="J430" s="43">
        <v>43229</v>
      </c>
      <c r="K430" s="43" t="s">
        <v>1263</v>
      </c>
      <c r="L430" s="43" t="s">
        <v>12268</v>
      </c>
      <c r="M430" s="43" t="s">
        <v>21</v>
      </c>
      <c r="N430" s="43" t="s">
        <v>37026</v>
      </c>
      <c r="O430" s="43" t="s">
        <v>394</v>
      </c>
      <c r="P430" s="43" t="s">
        <v>32398</v>
      </c>
      <c r="Q430" s="58" t="s">
        <v>37027</v>
      </c>
      <c r="R430" s="43" t="s">
        <v>94</v>
      </c>
      <c r="S430" s="43" t="s">
        <v>22</v>
      </c>
      <c r="T430" s="46" t="s">
        <v>28746</v>
      </c>
      <c r="U430" s="46" t="s">
        <v>28520</v>
      </c>
      <c r="V430" s="46" t="s">
        <v>28522</v>
      </c>
      <c r="W430" s="46" t="s">
        <v>94</v>
      </c>
      <c r="X430" s="46">
        <v>3951</v>
      </c>
      <c r="Y430" s="46"/>
    </row>
    <row r="431" spans="1:25" s="42" customFormat="1" ht="13" customHeight="1" x14ac:dyDescent="0.15">
      <c r="A431" s="43" t="s">
        <v>37056</v>
      </c>
      <c r="B431" s="43">
        <v>52</v>
      </c>
      <c r="C431" s="43" t="s">
        <v>14</v>
      </c>
      <c r="D431" s="43" t="s">
        <v>79</v>
      </c>
      <c r="E431" s="58" t="s">
        <v>37057</v>
      </c>
      <c r="F431" s="44">
        <v>43320</v>
      </c>
      <c r="G431" s="43" t="s">
        <v>37058</v>
      </c>
      <c r="H431" s="43" t="s">
        <v>6306</v>
      </c>
      <c r="I431" s="43" t="s">
        <v>56</v>
      </c>
      <c r="J431" s="43">
        <v>33024</v>
      </c>
      <c r="K431" s="43" t="s">
        <v>1102</v>
      </c>
      <c r="L431" s="43" t="s">
        <v>37059</v>
      </c>
      <c r="M431" s="43" t="s">
        <v>21</v>
      </c>
      <c r="N431" s="43" t="s">
        <v>37060</v>
      </c>
      <c r="O431" s="43" t="s">
        <v>394</v>
      </c>
      <c r="P431" s="43" t="s">
        <v>32398</v>
      </c>
      <c r="Q431" s="58" t="s">
        <v>37061</v>
      </c>
      <c r="R431" s="43" t="s">
        <v>23</v>
      </c>
      <c r="S431" s="43" t="s">
        <v>22</v>
      </c>
      <c r="T431" s="46" t="s">
        <v>28746</v>
      </c>
      <c r="U431" s="46" t="s">
        <v>28520</v>
      </c>
      <c r="V431" s="46" t="s">
        <v>28521</v>
      </c>
      <c r="W431" s="46"/>
      <c r="X431" s="46"/>
      <c r="Y431" s="46"/>
    </row>
    <row r="432" spans="1:25" s="42" customFormat="1" ht="13" customHeight="1" x14ac:dyDescent="0.15">
      <c r="A432" s="43" t="s">
        <v>37062</v>
      </c>
      <c r="B432" s="43">
        <v>54</v>
      </c>
      <c r="C432" s="43" t="s">
        <v>14</v>
      </c>
      <c r="D432" s="43" t="s">
        <v>79</v>
      </c>
      <c r="E432" s="43"/>
      <c r="F432" s="44">
        <v>43320</v>
      </c>
      <c r="G432" s="43" t="s">
        <v>37063</v>
      </c>
      <c r="H432" s="43" t="s">
        <v>1597</v>
      </c>
      <c r="I432" s="43" t="s">
        <v>457</v>
      </c>
      <c r="J432" s="43">
        <v>68102</v>
      </c>
      <c r="K432" s="43" t="s">
        <v>922</v>
      </c>
      <c r="L432" s="43" t="s">
        <v>2212</v>
      </c>
      <c r="M432" s="43" t="s">
        <v>21</v>
      </c>
      <c r="N432" s="43" t="s">
        <v>37064</v>
      </c>
      <c r="O432" s="43" t="s">
        <v>394</v>
      </c>
      <c r="P432" s="43" t="s">
        <v>32398</v>
      </c>
      <c r="Q432" s="58" t="s">
        <v>37065</v>
      </c>
      <c r="R432" s="43" t="s">
        <v>94</v>
      </c>
      <c r="S432" s="43" t="s">
        <v>22</v>
      </c>
      <c r="T432" s="46" t="s">
        <v>28739</v>
      </c>
      <c r="U432" s="46" t="s">
        <v>28520</v>
      </c>
      <c r="V432" s="46" t="s">
        <v>28521</v>
      </c>
      <c r="W432" s="46" t="s">
        <v>94</v>
      </c>
      <c r="X432" s="46">
        <v>3940</v>
      </c>
      <c r="Y432" s="46"/>
    </row>
    <row r="433" spans="1:25" s="42" customFormat="1" ht="13" customHeight="1" x14ac:dyDescent="0.15">
      <c r="A433" s="43" t="s">
        <v>37048</v>
      </c>
      <c r="B433" s="43">
        <v>37</v>
      </c>
      <c r="C433" s="43" t="s">
        <v>14</v>
      </c>
      <c r="D433" s="43" t="s">
        <v>31</v>
      </c>
      <c r="E433" s="43"/>
      <c r="F433" s="44">
        <v>43320</v>
      </c>
      <c r="G433" s="43" t="s">
        <v>37049</v>
      </c>
      <c r="H433" s="43" t="s">
        <v>480</v>
      </c>
      <c r="I433" s="43" t="s">
        <v>360</v>
      </c>
      <c r="J433" s="43">
        <v>27705</v>
      </c>
      <c r="K433" s="43" t="s">
        <v>480</v>
      </c>
      <c r="L433" s="43" t="s">
        <v>482</v>
      </c>
      <c r="M433" s="43" t="s">
        <v>21</v>
      </c>
      <c r="N433" s="43" t="s">
        <v>37050</v>
      </c>
      <c r="O433" s="43" t="s">
        <v>394</v>
      </c>
      <c r="P433" s="43" t="s">
        <v>32398</v>
      </c>
      <c r="Q433" s="58" t="s">
        <v>37051</v>
      </c>
      <c r="R433" s="46" t="s">
        <v>542</v>
      </c>
      <c r="S433" s="43" t="s">
        <v>22</v>
      </c>
      <c r="T433" s="46" t="s">
        <v>28746</v>
      </c>
      <c r="U433" s="46" t="s">
        <v>28520</v>
      </c>
      <c r="V433" s="46" t="s">
        <v>28521</v>
      </c>
      <c r="W433" s="46" t="s">
        <v>542</v>
      </c>
      <c r="X433" s="46">
        <v>3937</v>
      </c>
      <c r="Y433" s="46"/>
    </row>
    <row r="434" spans="1:25" s="42" customFormat="1" ht="13" customHeight="1" x14ac:dyDescent="0.15">
      <c r="A434" s="43" t="s">
        <v>37052</v>
      </c>
      <c r="B434" s="43">
        <v>48</v>
      </c>
      <c r="C434" s="43" t="s">
        <v>14</v>
      </c>
      <c r="D434" s="43" t="s">
        <v>79</v>
      </c>
      <c r="E434" s="43"/>
      <c r="F434" s="44">
        <v>43320</v>
      </c>
      <c r="G434" s="43" t="s">
        <v>37053</v>
      </c>
      <c r="H434" s="43" t="s">
        <v>150</v>
      </c>
      <c r="I434" s="43" t="s">
        <v>39</v>
      </c>
      <c r="J434" s="43">
        <v>92113</v>
      </c>
      <c r="K434" s="43" t="s">
        <v>150</v>
      </c>
      <c r="L434" s="43" t="s">
        <v>151</v>
      </c>
      <c r="M434" s="43" t="s">
        <v>21</v>
      </c>
      <c r="N434" s="43" t="s">
        <v>37054</v>
      </c>
      <c r="O434" s="43" t="s">
        <v>394</v>
      </c>
      <c r="P434" s="43" t="s">
        <v>32398</v>
      </c>
      <c r="Q434" s="58" t="s">
        <v>37055</v>
      </c>
      <c r="R434" s="43" t="s">
        <v>94</v>
      </c>
      <c r="S434" s="43" t="s">
        <v>29</v>
      </c>
      <c r="T434" s="46" t="s">
        <v>28562</v>
      </c>
      <c r="U434" s="46" t="s">
        <v>28520</v>
      </c>
      <c r="V434" s="46" t="s">
        <v>28521</v>
      </c>
      <c r="W434" s="46" t="s">
        <v>94</v>
      </c>
      <c r="X434" s="46">
        <v>3936</v>
      </c>
      <c r="Y434" s="46"/>
    </row>
    <row r="435" spans="1:25" s="42" customFormat="1" ht="13" customHeight="1" x14ac:dyDescent="0.15">
      <c r="A435" s="43" t="s">
        <v>37042</v>
      </c>
      <c r="B435" s="43">
        <v>25</v>
      </c>
      <c r="C435" s="43" t="s">
        <v>14</v>
      </c>
      <c r="D435" s="43" t="s">
        <v>31</v>
      </c>
      <c r="E435" s="43"/>
      <c r="F435" s="44">
        <v>43320</v>
      </c>
      <c r="G435" s="43" t="s">
        <v>37043</v>
      </c>
      <c r="H435" s="43" t="s">
        <v>37044</v>
      </c>
      <c r="I435" s="43" t="s">
        <v>313</v>
      </c>
      <c r="J435" s="43">
        <v>37030</v>
      </c>
      <c r="K435" s="43" t="s">
        <v>37006</v>
      </c>
      <c r="L435" s="43" t="s">
        <v>37045</v>
      </c>
      <c r="M435" s="43" t="s">
        <v>21</v>
      </c>
      <c r="N435" s="43" t="s">
        <v>37046</v>
      </c>
      <c r="O435" s="43" t="s">
        <v>394</v>
      </c>
      <c r="P435" s="43" t="s">
        <v>32398</v>
      </c>
      <c r="Q435" s="58" t="s">
        <v>37047</v>
      </c>
      <c r="R435" s="43" t="s">
        <v>94</v>
      </c>
      <c r="S435" s="43" t="s">
        <v>373</v>
      </c>
      <c r="T435" s="46" t="s">
        <v>28836</v>
      </c>
      <c r="U435" s="46" t="s">
        <v>28520</v>
      </c>
      <c r="V435" s="46" t="s">
        <v>28521</v>
      </c>
      <c r="W435" s="46" t="s">
        <v>94</v>
      </c>
      <c r="X435" s="46">
        <v>3931</v>
      </c>
      <c r="Y435" s="46"/>
    </row>
    <row r="436" spans="1:25" s="42" customFormat="1" ht="13" customHeight="1" x14ac:dyDescent="0.15">
      <c r="A436" s="43" t="s">
        <v>37080</v>
      </c>
      <c r="B436" s="43">
        <v>70</v>
      </c>
      <c r="C436" s="43" t="s">
        <v>14</v>
      </c>
      <c r="D436" s="43" t="s">
        <v>42</v>
      </c>
      <c r="E436" s="43"/>
      <c r="F436" s="44">
        <v>43319</v>
      </c>
      <c r="G436" s="43" t="s">
        <v>37081</v>
      </c>
      <c r="H436" s="43" t="s">
        <v>92</v>
      </c>
      <c r="I436" s="43" t="s">
        <v>39</v>
      </c>
      <c r="J436" s="43">
        <v>90011</v>
      </c>
      <c r="K436" s="43" t="s">
        <v>92</v>
      </c>
      <c r="L436" s="43" t="s">
        <v>93</v>
      </c>
      <c r="M436" s="43" t="s">
        <v>21</v>
      </c>
      <c r="N436" s="43" t="s">
        <v>37082</v>
      </c>
      <c r="O436" s="43" t="s">
        <v>394</v>
      </c>
      <c r="P436" s="43" t="s">
        <v>32398</v>
      </c>
      <c r="Q436" s="58" t="s">
        <v>37083</v>
      </c>
      <c r="R436" s="43" t="s">
        <v>94</v>
      </c>
      <c r="S436" s="43" t="s">
        <v>22</v>
      </c>
      <c r="T436" s="46" t="s">
        <v>28746</v>
      </c>
      <c r="U436" s="46" t="s">
        <v>28518</v>
      </c>
      <c r="V436" s="46"/>
      <c r="W436" s="46" t="s">
        <v>94</v>
      </c>
      <c r="X436" s="46">
        <v>3932</v>
      </c>
      <c r="Y436" s="46"/>
    </row>
    <row r="437" spans="1:25" s="42" customFormat="1" ht="13" customHeight="1" x14ac:dyDescent="0.15">
      <c r="A437" s="43" t="s">
        <v>37066</v>
      </c>
      <c r="B437" s="43">
        <v>24</v>
      </c>
      <c r="C437" s="43" t="s">
        <v>14</v>
      </c>
      <c r="D437" s="43" t="s">
        <v>31</v>
      </c>
      <c r="E437" s="58" t="s">
        <v>37067</v>
      </c>
      <c r="F437" s="44">
        <v>43319</v>
      </c>
      <c r="G437" s="43" t="s">
        <v>37068</v>
      </c>
      <c r="H437" s="43" t="s">
        <v>4786</v>
      </c>
      <c r="I437" s="43" t="s">
        <v>211</v>
      </c>
      <c r="J437" s="43">
        <v>47403</v>
      </c>
      <c r="K437" s="43" t="s">
        <v>1087</v>
      </c>
      <c r="L437" s="43" t="s">
        <v>5063</v>
      </c>
      <c r="M437" s="43" t="s">
        <v>21</v>
      </c>
      <c r="N437" s="43" t="s">
        <v>37069</v>
      </c>
      <c r="O437" s="43" t="s">
        <v>394</v>
      </c>
      <c r="P437" s="43" t="s">
        <v>32398</v>
      </c>
      <c r="Q437" s="58" t="s">
        <v>37070</v>
      </c>
      <c r="R437" s="43" t="s">
        <v>94</v>
      </c>
      <c r="S437" s="43" t="s">
        <v>22</v>
      </c>
      <c r="T437" s="46" t="s">
        <v>28746</v>
      </c>
      <c r="U437" s="46" t="s">
        <v>28520</v>
      </c>
      <c r="V437" s="46" t="s">
        <v>28521</v>
      </c>
      <c r="W437" s="46" t="s">
        <v>542</v>
      </c>
      <c r="X437" s="46">
        <v>3929</v>
      </c>
      <c r="Y437" s="46"/>
    </row>
    <row r="438" spans="1:25" s="42" customFormat="1" ht="13" customHeight="1" x14ac:dyDescent="0.15">
      <c r="A438" s="43" t="s">
        <v>37076</v>
      </c>
      <c r="B438" s="43">
        <v>42</v>
      </c>
      <c r="C438" s="43" t="s">
        <v>14</v>
      </c>
      <c r="D438" s="43" t="s">
        <v>42</v>
      </c>
      <c r="E438" s="43"/>
      <c r="F438" s="44">
        <v>43319</v>
      </c>
      <c r="G438" s="43" t="s">
        <v>37077</v>
      </c>
      <c r="H438" s="43" t="s">
        <v>671</v>
      </c>
      <c r="I438" s="43" t="s">
        <v>117</v>
      </c>
      <c r="J438" s="43">
        <v>85256</v>
      </c>
      <c r="K438" s="43" t="s">
        <v>617</v>
      </c>
      <c r="L438" s="43" t="s">
        <v>5525</v>
      </c>
      <c r="M438" s="43" t="s">
        <v>21</v>
      </c>
      <c r="N438" s="43" t="s">
        <v>37078</v>
      </c>
      <c r="O438" s="43" t="s">
        <v>394</v>
      </c>
      <c r="P438" s="43" t="s">
        <v>32398</v>
      </c>
      <c r="Q438" s="58" t="s">
        <v>37079</v>
      </c>
      <c r="R438" s="43" t="s">
        <v>94</v>
      </c>
      <c r="S438" s="43" t="s">
        <v>29</v>
      </c>
      <c r="T438" s="46" t="s">
        <v>28523</v>
      </c>
      <c r="U438" s="46" t="s">
        <v>28523</v>
      </c>
      <c r="V438" s="46" t="s">
        <v>20623</v>
      </c>
      <c r="W438" s="46" t="s">
        <v>94</v>
      </c>
      <c r="X438" s="46">
        <v>3933</v>
      </c>
      <c r="Y438" s="46"/>
    </row>
    <row r="439" spans="1:25" s="42" customFormat="1" ht="13" customHeight="1" x14ac:dyDescent="0.15">
      <c r="A439" s="43" t="s">
        <v>37071</v>
      </c>
      <c r="B439" s="43">
        <v>26</v>
      </c>
      <c r="C439" s="43" t="s">
        <v>14</v>
      </c>
      <c r="D439" s="43" t="s">
        <v>31</v>
      </c>
      <c r="E439" s="58" t="s">
        <v>37072</v>
      </c>
      <c r="F439" s="44">
        <v>43319</v>
      </c>
      <c r="G439" s="43" t="s">
        <v>37073</v>
      </c>
      <c r="H439" s="43" t="s">
        <v>453</v>
      </c>
      <c r="I439" s="43" t="s">
        <v>19</v>
      </c>
      <c r="J439" s="43">
        <v>71104</v>
      </c>
      <c r="K439" s="43" t="s">
        <v>5798</v>
      </c>
      <c r="L439" s="43" t="s">
        <v>454</v>
      </c>
      <c r="M439" s="43" t="s">
        <v>21</v>
      </c>
      <c r="N439" s="43" t="s">
        <v>37074</v>
      </c>
      <c r="O439" s="43" t="s">
        <v>394</v>
      </c>
      <c r="P439" s="43" t="s">
        <v>32398</v>
      </c>
      <c r="Q439" s="58" t="s">
        <v>37075</v>
      </c>
      <c r="R439" s="43" t="s">
        <v>94</v>
      </c>
      <c r="S439" s="43" t="s">
        <v>373</v>
      </c>
      <c r="T439" s="46" t="s">
        <v>28836</v>
      </c>
      <c r="U439" s="46" t="s">
        <v>28518</v>
      </c>
      <c r="V439" s="46" t="s">
        <v>28519</v>
      </c>
      <c r="W439" s="46" t="s">
        <v>94</v>
      </c>
      <c r="X439" s="46">
        <v>3934</v>
      </c>
      <c r="Y439" s="46"/>
    </row>
    <row r="440" spans="1:25" s="42" customFormat="1" ht="13" customHeight="1" x14ac:dyDescent="0.15">
      <c r="A440" s="43" t="s">
        <v>37097</v>
      </c>
      <c r="B440" s="43">
        <v>62</v>
      </c>
      <c r="C440" s="43" t="s">
        <v>14</v>
      </c>
      <c r="D440" s="43" t="s">
        <v>79</v>
      </c>
      <c r="E440" s="43"/>
      <c r="F440" s="44">
        <v>43318</v>
      </c>
      <c r="G440" s="43" t="s">
        <v>37098</v>
      </c>
      <c r="H440" s="43" t="s">
        <v>639</v>
      </c>
      <c r="I440" s="43" t="s">
        <v>263</v>
      </c>
      <c r="J440" s="43">
        <v>89106</v>
      </c>
      <c r="K440" s="43" t="s">
        <v>557</v>
      </c>
      <c r="L440" s="43" t="s">
        <v>558</v>
      </c>
      <c r="M440" s="43" t="s">
        <v>21</v>
      </c>
      <c r="N440" s="43" t="s">
        <v>37099</v>
      </c>
      <c r="O440" s="43" t="s">
        <v>394</v>
      </c>
      <c r="P440" s="43" t="s">
        <v>32398</v>
      </c>
      <c r="Q440" s="58" t="s">
        <v>37100</v>
      </c>
      <c r="R440" s="46" t="s">
        <v>542</v>
      </c>
      <c r="S440" s="43" t="s">
        <v>22</v>
      </c>
      <c r="T440" s="46" t="s">
        <v>28739</v>
      </c>
      <c r="U440" s="46" t="s">
        <v>28520</v>
      </c>
      <c r="V440" s="46" t="s">
        <v>28521</v>
      </c>
      <c r="W440" s="46" t="s">
        <v>94</v>
      </c>
      <c r="X440" s="46">
        <v>3912</v>
      </c>
      <c r="Y440" s="46"/>
    </row>
    <row r="441" spans="1:25" s="42" customFormat="1" ht="13" customHeight="1" x14ac:dyDescent="0.15">
      <c r="A441" s="43" t="s">
        <v>37093</v>
      </c>
      <c r="B441" s="43">
        <v>59</v>
      </c>
      <c r="C441" s="43" t="s">
        <v>14</v>
      </c>
      <c r="D441" s="43" t="s">
        <v>79</v>
      </c>
      <c r="E441" s="43"/>
      <c r="F441" s="44">
        <v>43318</v>
      </c>
      <c r="G441" s="43" t="s">
        <v>37094</v>
      </c>
      <c r="H441" s="43" t="s">
        <v>1083</v>
      </c>
      <c r="I441" s="43" t="s">
        <v>398</v>
      </c>
      <c r="J441" s="43">
        <v>19144</v>
      </c>
      <c r="K441" s="43" t="s">
        <v>1083</v>
      </c>
      <c r="L441" s="43" t="s">
        <v>1084</v>
      </c>
      <c r="M441" s="43" t="s">
        <v>21</v>
      </c>
      <c r="N441" s="43" t="s">
        <v>37095</v>
      </c>
      <c r="O441" s="43" t="s">
        <v>394</v>
      </c>
      <c r="P441" s="43" t="s">
        <v>32398</v>
      </c>
      <c r="Q441" s="58" t="s">
        <v>37096</v>
      </c>
      <c r="R441" s="43" t="s">
        <v>94</v>
      </c>
      <c r="S441" s="43" t="s">
        <v>22</v>
      </c>
      <c r="T441" s="46" t="s">
        <v>28746</v>
      </c>
      <c r="U441" s="46" t="s">
        <v>28520</v>
      </c>
      <c r="V441" s="46" t="s">
        <v>28521</v>
      </c>
      <c r="W441" s="46" t="s">
        <v>94</v>
      </c>
      <c r="X441" s="46">
        <v>3928</v>
      </c>
      <c r="Y441" s="46"/>
    </row>
    <row r="442" spans="1:25" s="42" customFormat="1" ht="13" customHeight="1" x14ac:dyDescent="0.15">
      <c r="A442" s="43" t="s">
        <v>37089</v>
      </c>
      <c r="B442" s="43">
        <v>47</v>
      </c>
      <c r="C442" s="43" t="s">
        <v>14</v>
      </c>
      <c r="D442" s="43" t="s">
        <v>24</v>
      </c>
      <c r="E442" s="43"/>
      <c r="F442" s="44">
        <v>43318</v>
      </c>
      <c r="G442" s="43" t="s">
        <v>37090</v>
      </c>
      <c r="H442" s="43" t="s">
        <v>424</v>
      </c>
      <c r="I442" s="43" t="s">
        <v>425</v>
      </c>
      <c r="J442" s="43">
        <v>64116</v>
      </c>
      <c r="K442" s="43" t="s">
        <v>3310</v>
      </c>
      <c r="L442" s="43" t="s">
        <v>428</v>
      </c>
      <c r="M442" s="43" t="s">
        <v>21</v>
      </c>
      <c r="N442" s="43" t="s">
        <v>37091</v>
      </c>
      <c r="O442" s="43" t="s">
        <v>394</v>
      </c>
      <c r="P442" s="43" t="s">
        <v>32398</v>
      </c>
      <c r="Q442" s="58" t="s">
        <v>37092</v>
      </c>
      <c r="R442" s="43" t="s">
        <v>23</v>
      </c>
      <c r="S442" s="43" t="s">
        <v>22</v>
      </c>
      <c r="T442" s="46" t="s">
        <v>28746</v>
      </c>
      <c r="U442" s="43" t="s">
        <v>28520</v>
      </c>
      <c r="V442" s="43" t="s">
        <v>28521</v>
      </c>
      <c r="W442" s="46"/>
      <c r="X442" s="46"/>
      <c r="Y442" s="46"/>
    </row>
    <row r="443" spans="1:25" s="42" customFormat="1" ht="13" customHeight="1" x14ac:dyDescent="0.15">
      <c r="A443" s="43" t="s">
        <v>3186</v>
      </c>
      <c r="B443" s="43" t="s">
        <v>23</v>
      </c>
      <c r="C443" s="43" t="s">
        <v>14</v>
      </c>
      <c r="D443" s="43" t="s">
        <v>24</v>
      </c>
      <c r="E443" s="43"/>
      <c r="F443" s="44">
        <v>43318</v>
      </c>
      <c r="G443" s="43" t="s">
        <v>37101</v>
      </c>
      <c r="H443" s="43" t="s">
        <v>12441</v>
      </c>
      <c r="I443" s="43" t="s">
        <v>56</v>
      </c>
      <c r="J443" s="43">
        <v>34974</v>
      </c>
      <c r="K443" s="43" t="s">
        <v>12441</v>
      </c>
      <c r="L443" s="43" t="s">
        <v>37102</v>
      </c>
      <c r="M443" s="43" t="s">
        <v>21</v>
      </c>
      <c r="N443" s="43" t="s">
        <v>37103</v>
      </c>
      <c r="O443" s="43" t="s">
        <v>394</v>
      </c>
      <c r="P443" s="43" t="s">
        <v>32398</v>
      </c>
      <c r="Q443" s="58" t="s">
        <v>37104</v>
      </c>
      <c r="R443" s="43" t="s">
        <v>23</v>
      </c>
      <c r="S443" s="43" t="s">
        <v>22</v>
      </c>
      <c r="T443" s="46" t="s">
        <v>28746</v>
      </c>
      <c r="U443" s="46" t="s">
        <v>28518</v>
      </c>
      <c r="V443" s="46" t="s">
        <v>28521</v>
      </c>
      <c r="W443" s="46"/>
      <c r="X443" s="46"/>
      <c r="Y443" s="46"/>
    </row>
    <row r="444" spans="1:25" s="42" customFormat="1" ht="13" customHeight="1" x14ac:dyDescent="0.15">
      <c r="A444" s="43" t="s">
        <v>37084</v>
      </c>
      <c r="B444" s="43">
        <v>39</v>
      </c>
      <c r="C444" s="43" t="s">
        <v>14</v>
      </c>
      <c r="D444" s="43" t="s">
        <v>79</v>
      </c>
      <c r="E444" s="43"/>
      <c r="F444" s="44">
        <v>43318</v>
      </c>
      <c r="G444" s="43" t="s">
        <v>37085</v>
      </c>
      <c r="H444" s="43" t="s">
        <v>1879</v>
      </c>
      <c r="I444" s="43" t="s">
        <v>167</v>
      </c>
      <c r="J444" s="43">
        <v>30318</v>
      </c>
      <c r="K444" s="43" t="s">
        <v>1526</v>
      </c>
      <c r="L444" s="43" t="s">
        <v>37086</v>
      </c>
      <c r="M444" s="43" t="s">
        <v>21</v>
      </c>
      <c r="N444" s="43" t="s">
        <v>37087</v>
      </c>
      <c r="O444" s="43" t="s">
        <v>394</v>
      </c>
      <c r="P444" s="43" t="s">
        <v>32398</v>
      </c>
      <c r="Q444" s="58" t="s">
        <v>37088</v>
      </c>
      <c r="R444" s="43" t="s">
        <v>94</v>
      </c>
      <c r="S444" s="43" t="s">
        <v>29</v>
      </c>
      <c r="T444" s="46" t="s">
        <v>28532</v>
      </c>
      <c r="U444" s="46" t="s">
        <v>28520</v>
      </c>
      <c r="V444" s="46" t="s">
        <v>28521</v>
      </c>
      <c r="W444" s="46" t="s">
        <v>94</v>
      </c>
      <c r="X444" s="46">
        <v>3927</v>
      </c>
      <c r="Y444" s="46"/>
    </row>
    <row r="445" spans="1:25" s="42" customFormat="1" ht="13" customHeight="1" x14ac:dyDescent="0.15">
      <c r="A445" s="43" t="s">
        <v>37105</v>
      </c>
      <c r="B445" s="43">
        <v>43</v>
      </c>
      <c r="C445" s="43" t="s">
        <v>14</v>
      </c>
      <c r="D445" s="43" t="s">
        <v>133</v>
      </c>
      <c r="E445" s="43"/>
      <c r="F445" s="44">
        <v>43317</v>
      </c>
      <c r="G445" s="43" t="s">
        <v>37106</v>
      </c>
      <c r="H445" s="43" t="s">
        <v>3501</v>
      </c>
      <c r="I445" s="43" t="s">
        <v>127</v>
      </c>
      <c r="J445" s="43">
        <v>55104</v>
      </c>
      <c r="K445" s="43" t="s">
        <v>3503</v>
      </c>
      <c r="L445" s="43" t="s">
        <v>4810</v>
      </c>
      <c r="M445" s="43" t="s">
        <v>21</v>
      </c>
      <c r="N445" s="43" t="s">
        <v>37107</v>
      </c>
      <c r="O445" s="43" t="s">
        <v>394</v>
      </c>
      <c r="P445" s="43" t="s">
        <v>32398</v>
      </c>
      <c r="Q445" s="58" t="s">
        <v>37108</v>
      </c>
      <c r="R445" s="43" t="s">
        <v>94</v>
      </c>
      <c r="S445" s="43" t="s">
        <v>22</v>
      </c>
      <c r="T445" s="46" t="s">
        <v>28746</v>
      </c>
      <c r="U445" s="46" t="s">
        <v>28518</v>
      </c>
      <c r="V445" s="46" t="s">
        <v>28521</v>
      </c>
      <c r="W445" s="46" t="s">
        <v>542</v>
      </c>
      <c r="X445" s="46">
        <v>3913</v>
      </c>
      <c r="Y445" s="46"/>
    </row>
    <row r="446" spans="1:25" s="42" customFormat="1" ht="13" customHeight="1" x14ac:dyDescent="0.15">
      <c r="A446" s="43" t="s">
        <v>37109</v>
      </c>
      <c r="B446" s="43">
        <v>58</v>
      </c>
      <c r="C446" s="43" t="s">
        <v>14</v>
      </c>
      <c r="D446" s="43" t="s">
        <v>24</v>
      </c>
      <c r="E446" s="43"/>
      <c r="F446" s="44">
        <v>43317</v>
      </c>
      <c r="G446" s="43" t="s">
        <v>37110</v>
      </c>
      <c r="H446" s="43" t="s">
        <v>22947</v>
      </c>
      <c r="I446" s="43" t="s">
        <v>39</v>
      </c>
      <c r="J446" s="43">
        <v>92345</v>
      </c>
      <c r="K446" s="43" t="s">
        <v>303</v>
      </c>
      <c r="L446" s="43" t="s">
        <v>34637</v>
      </c>
      <c r="M446" s="43" t="s">
        <v>21</v>
      </c>
      <c r="N446" s="43" t="s">
        <v>37111</v>
      </c>
      <c r="O446" s="43" t="s">
        <v>394</v>
      </c>
      <c r="P446" s="43" t="s">
        <v>32398</v>
      </c>
      <c r="Q446" s="58" t="s">
        <v>37112</v>
      </c>
      <c r="R446" s="43" t="s">
        <v>94</v>
      </c>
      <c r="S446" s="43" t="s">
        <v>22</v>
      </c>
      <c r="T446" s="46" t="s">
        <v>28746</v>
      </c>
      <c r="U446" s="46" t="s">
        <v>28518</v>
      </c>
      <c r="V446" s="46" t="s">
        <v>28521</v>
      </c>
      <c r="W446" s="46" t="s">
        <v>94</v>
      </c>
      <c r="X446" s="46">
        <v>3914</v>
      </c>
      <c r="Y446" s="46"/>
    </row>
    <row r="447" spans="1:25" s="42" customFormat="1" ht="13" customHeight="1" x14ac:dyDescent="0.15">
      <c r="A447" s="43" t="s">
        <v>37113</v>
      </c>
      <c r="B447" s="43">
        <v>68</v>
      </c>
      <c r="C447" s="43" t="s">
        <v>14</v>
      </c>
      <c r="D447" s="43" t="s">
        <v>31</v>
      </c>
      <c r="E447" s="58" t="s">
        <v>37114</v>
      </c>
      <c r="F447" s="44">
        <v>43317</v>
      </c>
      <c r="G447" s="43" t="s">
        <v>37115</v>
      </c>
      <c r="H447" s="43" t="s">
        <v>6552</v>
      </c>
      <c r="I447" s="43" t="s">
        <v>962</v>
      </c>
      <c r="J447" s="43">
        <v>72956</v>
      </c>
      <c r="K447" s="43" t="s">
        <v>11047</v>
      </c>
      <c r="L447" s="43" t="s">
        <v>37116</v>
      </c>
      <c r="M447" s="43" t="s">
        <v>21</v>
      </c>
      <c r="N447" s="43" t="s">
        <v>37117</v>
      </c>
      <c r="O447" s="43" t="s">
        <v>394</v>
      </c>
      <c r="P447" s="43" t="s">
        <v>32398</v>
      </c>
      <c r="Q447" s="58" t="s">
        <v>37118</v>
      </c>
      <c r="R447" s="43" t="s">
        <v>94</v>
      </c>
      <c r="S447" s="43" t="s">
        <v>22</v>
      </c>
      <c r="T447" s="46" t="s">
        <v>28746</v>
      </c>
      <c r="U447" s="46" t="s">
        <v>28520</v>
      </c>
      <c r="V447" s="46" t="s">
        <v>28521</v>
      </c>
      <c r="W447" s="46" t="s">
        <v>94</v>
      </c>
      <c r="X447" s="46">
        <v>3918</v>
      </c>
      <c r="Y447" s="46"/>
    </row>
    <row r="448" spans="1:25" s="42" customFormat="1" ht="13" customHeight="1" x14ac:dyDescent="0.15">
      <c r="A448" s="43" t="s">
        <v>37123</v>
      </c>
      <c r="B448" s="43">
        <v>33</v>
      </c>
      <c r="C448" s="43" t="s">
        <v>14</v>
      </c>
      <c r="D448" s="43" t="s">
        <v>31</v>
      </c>
      <c r="E448" s="58" t="s">
        <v>37124</v>
      </c>
      <c r="F448" s="44">
        <v>43316</v>
      </c>
      <c r="G448" s="43" t="s">
        <v>37125</v>
      </c>
      <c r="H448" s="43" t="s">
        <v>35270</v>
      </c>
      <c r="I448" s="43" t="s">
        <v>425</v>
      </c>
      <c r="J448" s="43">
        <v>64068</v>
      </c>
      <c r="K448" s="43" t="s">
        <v>3310</v>
      </c>
      <c r="L448" s="43" t="s">
        <v>37126</v>
      </c>
      <c r="M448" s="43" t="s">
        <v>21</v>
      </c>
      <c r="N448" s="43" t="s">
        <v>37127</v>
      </c>
      <c r="O448" s="43" t="s">
        <v>394</v>
      </c>
      <c r="P448" s="43" t="s">
        <v>32398</v>
      </c>
      <c r="Q448" s="58" t="s">
        <v>37128</v>
      </c>
      <c r="R448" s="46" t="s">
        <v>542</v>
      </c>
      <c r="S448" s="43" t="s">
        <v>22</v>
      </c>
      <c r="T448" s="46" t="s">
        <v>28746</v>
      </c>
      <c r="U448" s="46" t="s">
        <v>28520</v>
      </c>
      <c r="V448" s="46" t="s">
        <v>28521</v>
      </c>
      <c r="W448" s="46" t="s">
        <v>94</v>
      </c>
      <c r="X448" s="46">
        <v>3921</v>
      </c>
      <c r="Y448" s="46"/>
    </row>
    <row r="449" spans="1:25" s="42" customFormat="1" ht="13" customHeight="1" x14ac:dyDescent="0.15">
      <c r="A449" s="43" t="s">
        <v>37129</v>
      </c>
      <c r="B449" s="43">
        <v>38</v>
      </c>
      <c r="C449" s="43" t="s">
        <v>14</v>
      </c>
      <c r="D449" s="43" t="s">
        <v>31</v>
      </c>
      <c r="E449" s="58" t="s">
        <v>37130</v>
      </c>
      <c r="F449" s="44">
        <v>43316</v>
      </c>
      <c r="G449" s="43" t="s">
        <v>37131</v>
      </c>
      <c r="H449" s="43" t="s">
        <v>5213</v>
      </c>
      <c r="I449" s="43" t="s">
        <v>56</v>
      </c>
      <c r="J449" s="43">
        <v>33445</v>
      </c>
      <c r="K449" s="43" t="s">
        <v>5214</v>
      </c>
      <c r="L449" s="43" t="s">
        <v>37132</v>
      </c>
      <c r="M449" s="43" t="s">
        <v>21</v>
      </c>
      <c r="N449" s="43" t="s">
        <v>37133</v>
      </c>
      <c r="O449" s="43" t="s">
        <v>394</v>
      </c>
      <c r="P449" s="43" t="s">
        <v>32398</v>
      </c>
      <c r="Q449" s="58" t="s">
        <v>37134</v>
      </c>
      <c r="R449" s="46" t="s">
        <v>542</v>
      </c>
      <c r="S449" s="43" t="s">
        <v>22</v>
      </c>
      <c r="T449" s="46" t="s">
        <v>28746</v>
      </c>
      <c r="U449" s="46" t="s">
        <v>28518</v>
      </c>
      <c r="V449" s="46" t="s">
        <v>28521</v>
      </c>
      <c r="W449" s="46" t="s">
        <v>94</v>
      </c>
      <c r="X449" s="46">
        <v>3922</v>
      </c>
      <c r="Y449" s="46"/>
    </row>
    <row r="450" spans="1:25" s="42" customFormat="1" ht="13" customHeight="1" x14ac:dyDescent="0.15">
      <c r="A450" s="43" t="s">
        <v>37119</v>
      </c>
      <c r="B450" s="43">
        <v>28</v>
      </c>
      <c r="C450" s="43" t="s">
        <v>14</v>
      </c>
      <c r="D450" s="43" t="s">
        <v>24</v>
      </c>
      <c r="E450" s="43"/>
      <c r="F450" s="44">
        <v>43316</v>
      </c>
      <c r="G450" s="43" t="s">
        <v>37120</v>
      </c>
      <c r="H450" s="43" t="s">
        <v>639</v>
      </c>
      <c r="I450" s="43" t="s">
        <v>263</v>
      </c>
      <c r="J450" s="43">
        <v>89102</v>
      </c>
      <c r="K450" s="43" t="s">
        <v>557</v>
      </c>
      <c r="L450" s="43" t="s">
        <v>558</v>
      </c>
      <c r="M450" s="43" t="s">
        <v>21</v>
      </c>
      <c r="N450" s="43" t="s">
        <v>37121</v>
      </c>
      <c r="O450" s="43" t="s">
        <v>394</v>
      </c>
      <c r="P450" s="43" t="s">
        <v>32398</v>
      </c>
      <c r="Q450" s="58" t="s">
        <v>37122</v>
      </c>
      <c r="R450" s="43" t="s">
        <v>94</v>
      </c>
      <c r="S450" s="43" t="s">
        <v>29</v>
      </c>
      <c r="T450" s="46"/>
      <c r="U450" s="46"/>
      <c r="V450" s="46"/>
      <c r="W450" s="46"/>
      <c r="X450" s="46"/>
      <c r="Y450" s="46"/>
    </row>
    <row r="451" spans="1:25" s="42" customFormat="1" ht="13" customHeight="1" x14ac:dyDescent="0.15">
      <c r="A451" s="43" t="s">
        <v>37154</v>
      </c>
      <c r="B451" s="43">
        <v>34</v>
      </c>
      <c r="C451" s="43" t="s">
        <v>14</v>
      </c>
      <c r="D451" s="43" t="s">
        <v>79</v>
      </c>
      <c r="E451" s="43"/>
      <c r="F451" s="44">
        <v>43315</v>
      </c>
      <c r="G451" s="43" t="s">
        <v>37155</v>
      </c>
      <c r="H451" s="43" t="s">
        <v>13852</v>
      </c>
      <c r="I451" s="43" t="s">
        <v>962</v>
      </c>
      <c r="J451" s="43">
        <v>71601</v>
      </c>
      <c r="K451" s="43" t="s">
        <v>1747</v>
      </c>
      <c r="L451" s="43" t="s">
        <v>29570</v>
      </c>
      <c r="M451" s="43" t="s">
        <v>21</v>
      </c>
      <c r="N451" s="43" t="s">
        <v>37156</v>
      </c>
      <c r="O451" s="43" t="s">
        <v>394</v>
      </c>
      <c r="P451" s="43" t="s">
        <v>32398</v>
      </c>
      <c r="Q451" s="58" t="s">
        <v>37157</v>
      </c>
      <c r="R451" s="43" t="s">
        <v>94</v>
      </c>
      <c r="S451" s="43" t="s">
        <v>22</v>
      </c>
      <c r="T451" s="46" t="s">
        <v>28746</v>
      </c>
      <c r="U451" s="46" t="s">
        <v>28520</v>
      </c>
      <c r="V451" s="46" t="s">
        <v>28521</v>
      </c>
      <c r="W451" s="46" t="s">
        <v>94</v>
      </c>
      <c r="X451" s="46">
        <v>3919</v>
      </c>
      <c r="Y451" s="46"/>
    </row>
    <row r="452" spans="1:25" s="42" customFormat="1" ht="13" customHeight="1" x14ac:dyDescent="0.15">
      <c r="A452" s="43" t="s">
        <v>37135</v>
      </c>
      <c r="B452" s="43">
        <v>29</v>
      </c>
      <c r="C452" s="43" t="s">
        <v>14</v>
      </c>
      <c r="D452" s="43" t="s">
        <v>42</v>
      </c>
      <c r="E452" s="43"/>
      <c r="F452" s="44">
        <v>43315</v>
      </c>
      <c r="G452" s="43" t="s">
        <v>37136</v>
      </c>
      <c r="H452" s="43" t="s">
        <v>37137</v>
      </c>
      <c r="I452" s="43" t="s">
        <v>56</v>
      </c>
      <c r="J452" s="43">
        <v>32190</v>
      </c>
      <c r="K452" s="43" t="s">
        <v>3800</v>
      </c>
      <c r="L452" s="43" t="s">
        <v>255</v>
      </c>
      <c r="M452" s="43" t="s">
        <v>21</v>
      </c>
      <c r="N452" s="43" t="s">
        <v>37138</v>
      </c>
      <c r="O452" s="43" t="s">
        <v>394</v>
      </c>
      <c r="P452" s="43" t="s">
        <v>32398</v>
      </c>
      <c r="Q452" s="58" t="s">
        <v>37139</v>
      </c>
      <c r="R452" s="46" t="s">
        <v>542</v>
      </c>
      <c r="S452" s="43" t="s">
        <v>22</v>
      </c>
      <c r="T452" s="46" t="s">
        <v>385</v>
      </c>
      <c r="U452" s="46" t="s">
        <v>28518</v>
      </c>
      <c r="V452" s="46" t="s">
        <v>28521</v>
      </c>
      <c r="W452" s="46" t="s">
        <v>542</v>
      </c>
      <c r="X452" s="46">
        <v>3926</v>
      </c>
      <c r="Y452" s="46"/>
    </row>
    <row r="453" spans="1:25" s="42" customFormat="1" ht="13" customHeight="1" x14ac:dyDescent="0.15">
      <c r="A453" s="43" t="s">
        <v>37158</v>
      </c>
      <c r="B453" s="43">
        <v>35</v>
      </c>
      <c r="C453" s="43" t="s">
        <v>14</v>
      </c>
      <c r="D453" s="43" t="s">
        <v>24</v>
      </c>
      <c r="E453" s="43"/>
      <c r="F453" s="44">
        <v>43315</v>
      </c>
      <c r="G453" s="43" t="s">
        <v>37159</v>
      </c>
      <c r="H453" s="43" t="s">
        <v>37160</v>
      </c>
      <c r="I453" s="43" t="s">
        <v>364</v>
      </c>
      <c r="J453" s="43">
        <v>52501</v>
      </c>
      <c r="K453" s="43" t="s">
        <v>37161</v>
      </c>
      <c r="L453" s="43" t="s">
        <v>37162</v>
      </c>
      <c r="M453" s="43" t="s">
        <v>21</v>
      </c>
      <c r="N453" s="43" t="s">
        <v>37163</v>
      </c>
      <c r="O453" s="43" t="s">
        <v>394</v>
      </c>
      <c r="P453" s="43" t="s">
        <v>32398</v>
      </c>
      <c r="Q453" s="58" t="s">
        <v>37164</v>
      </c>
      <c r="R453" s="43" t="s">
        <v>94</v>
      </c>
      <c r="S453" s="43" t="s">
        <v>22</v>
      </c>
      <c r="T453" s="46" t="s">
        <v>28746</v>
      </c>
      <c r="U453" s="43" t="s">
        <v>28520</v>
      </c>
      <c r="V453" s="43" t="s">
        <v>28521</v>
      </c>
      <c r="W453" s="46"/>
      <c r="X453" s="46"/>
      <c r="Y453" s="46"/>
    </row>
    <row r="454" spans="1:25" s="42" customFormat="1" ht="13" customHeight="1" x14ac:dyDescent="0.15">
      <c r="A454" s="43" t="s">
        <v>37165</v>
      </c>
      <c r="B454" s="43">
        <v>49</v>
      </c>
      <c r="C454" s="43" t="s">
        <v>14</v>
      </c>
      <c r="D454" s="43" t="s">
        <v>31</v>
      </c>
      <c r="E454" s="58" t="s">
        <v>37166</v>
      </c>
      <c r="F454" s="44">
        <v>43315</v>
      </c>
      <c r="G454" s="43" t="s">
        <v>37167</v>
      </c>
      <c r="H454" s="43" t="s">
        <v>37168</v>
      </c>
      <c r="I454" s="43" t="s">
        <v>962</v>
      </c>
      <c r="J454" s="43">
        <v>72472</v>
      </c>
      <c r="K454" s="43" t="s">
        <v>37169</v>
      </c>
      <c r="L454" s="43" t="s">
        <v>37170</v>
      </c>
      <c r="M454" s="43" t="s">
        <v>21</v>
      </c>
      <c r="N454" s="43" t="s">
        <v>37171</v>
      </c>
      <c r="O454" s="43" t="s">
        <v>394</v>
      </c>
      <c r="P454" s="43" t="s">
        <v>32398</v>
      </c>
      <c r="Q454" s="58" t="s">
        <v>37172</v>
      </c>
      <c r="R454" s="46" t="s">
        <v>542</v>
      </c>
      <c r="S454" s="43" t="s">
        <v>22</v>
      </c>
      <c r="T454" s="46" t="s">
        <v>28746</v>
      </c>
      <c r="U454" s="46" t="s">
        <v>28520</v>
      </c>
      <c r="V454" s="46" t="s">
        <v>28521</v>
      </c>
      <c r="W454" s="46" t="s">
        <v>94</v>
      </c>
      <c r="X454" s="46">
        <v>3920</v>
      </c>
      <c r="Y454" s="46"/>
    </row>
    <row r="455" spans="1:25" s="42" customFormat="1" ht="13" customHeight="1" x14ac:dyDescent="0.15">
      <c r="A455" s="43" t="s">
        <v>37145</v>
      </c>
      <c r="B455" s="43">
        <v>31</v>
      </c>
      <c r="C455" s="43" t="s">
        <v>14</v>
      </c>
      <c r="D455" s="43" t="s">
        <v>31</v>
      </c>
      <c r="E455" s="43"/>
      <c r="F455" s="44">
        <v>43315</v>
      </c>
      <c r="G455" s="43" t="s">
        <v>37146</v>
      </c>
      <c r="H455" s="43" t="s">
        <v>30174</v>
      </c>
      <c r="I455" s="43" t="s">
        <v>297</v>
      </c>
      <c r="J455" s="43">
        <v>99006</v>
      </c>
      <c r="K455" s="43" t="s">
        <v>822</v>
      </c>
      <c r="L455" s="43" t="s">
        <v>36918</v>
      </c>
      <c r="M455" s="43" t="s">
        <v>21</v>
      </c>
      <c r="N455" s="43" t="s">
        <v>37147</v>
      </c>
      <c r="O455" s="43" t="s">
        <v>394</v>
      </c>
      <c r="P455" s="43" t="s">
        <v>32398</v>
      </c>
      <c r="Q455" s="58" t="s">
        <v>37148</v>
      </c>
      <c r="R455" s="46" t="s">
        <v>542</v>
      </c>
      <c r="S455" s="43" t="s">
        <v>22</v>
      </c>
      <c r="T455" s="46" t="s">
        <v>28746</v>
      </c>
      <c r="U455" s="46" t="s">
        <v>28520</v>
      </c>
      <c r="V455" s="46" t="s">
        <v>28521</v>
      </c>
      <c r="W455" s="46" t="s">
        <v>94</v>
      </c>
      <c r="X455" s="46">
        <v>3923</v>
      </c>
      <c r="Y455" s="46"/>
    </row>
    <row r="456" spans="1:25" s="42" customFormat="1" ht="13" customHeight="1" x14ac:dyDescent="0.15">
      <c r="A456" s="43" t="s">
        <v>37140</v>
      </c>
      <c r="B456" s="43">
        <v>29</v>
      </c>
      <c r="C456" s="43" t="s">
        <v>14</v>
      </c>
      <c r="D456" s="43" t="s">
        <v>31</v>
      </c>
      <c r="E456" s="58" t="s">
        <v>37141</v>
      </c>
      <c r="F456" s="44">
        <v>43315</v>
      </c>
      <c r="G456" s="43" t="s">
        <v>37142</v>
      </c>
      <c r="H456" s="43" t="s">
        <v>955</v>
      </c>
      <c r="I456" s="43" t="s">
        <v>189</v>
      </c>
      <c r="J456" s="43">
        <v>88001</v>
      </c>
      <c r="K456" s="43" t="s">
        <v>956</v>
      </c>
      <c r="L456" s="43" t="s">
        <v>7005</v>
      </c>
      <c r="M456" s="43" t="s">
        <v>21</v>
      </c>
      <c r="N456" s="43" t="s">
        <v>37143</v>
      </c>
      <c r="O456" s="43" t="s">
        <v>394</v>
      </c>
      <c r="P456" s="43" t="s">
        <v>32398</v>
      </c>
      <c r="Q456" s="58" t="s">
        <v>37144</v>
      </c>
      <c r="R456" s="46" t="s">
        <v>542</v>
      </c>
      <c r="S456" s="43" t="s">
        <v>29</v>
      </c>
      <c r="T456" s="46" t="s">
        <v>28523</v>
      </c>
      <c r="U456" s="46" t="s">
        <v>28523</v>
      </c>
      <c r="V456" s="46" t="s">
        <v>28521</v>
      </c>
      <c r="W456" s="46" t="s">
        <v>94</v>
      </c>
      <c r="X456" s="46">
        <v>3916</v>
      </c>
      <c r="Y456" s="46"/>
    </row>
    <row r="457" spans="1:25" s="42" customFormat="1" ht="13" customHeight="1" x14ac:dyDescent="0.15">
      <c r="A457" s="43" t="s">
        <v>37149</v>
      </c>
      <c r="B457" s="43">
        <v>33</v>
      </c>
      <c r="C457" s="43" t="s">
        <v>14</v>
      </c>
      <c r="D457" s="43" t="s">
        <v>31</v>
      </c>
      <c r="E457" s="58" t="s">
        <v>37150</v>
      </c>
      <c r="F457" s="44">
        <v>43315</v>
      </c>
      <c r="G457" s="43" t="s">
        <v>37151</v>
      </c>
      <c r="H457" s="43" t="s">
        <v>6786</v>
      </c>
      <c r="I457" s="43" t="s">
        <v>56</v>
      </c>
      <c r="J457" s="43">
        <v>33322</v>
      </c>
      <c r="K457" s="43" t="s">
        <v>1102</v>
      </c>
      <c r="L457" s="43" t="s">
        <v>6788</v>
      </c>
      <c r="M457" s="43" t="s">
        <v>21</v>
      </c>
      <c r="N457" s="43" t="s">
        <v>37152</v>
      </c>
      <c r="O457" s="43" t="s">
        <v>394</v>
      </c>
      <c r="P457" s="43" t="s">
        <v>32398</v>
      </c>
      <c r="Q457" s="58" t="s">
        <v>37153</v>
      </c>
      <c r="R457" s="43" t="s">
        <v>542</v>
      </c>
      <c r="S457" s="43" t="s">
        <v>29</v>
      </c>
      <c r="T457" s="46" t="s">
        <v>28528</v>
      </c>
      <c r="U457" s="46" t="s">
        <v>28520</v>
      </c>
      <c r="V457" s="46" t="s">
        <v>28521</v>
      </c>
      <c r="W457" s="46"/>
      <c r="X457" s="46"/>
      <c r="Y457" s="46"/>
    </row>
    <row r="458" spans="1:25" s="42" customFormat="1" ht="13" customHeight="1" x14ac:dyDescent="0.15">
      <c r="A458" s="43" t="s">
        <v>37178</v>
      </c>
      <c r="B458" s="43">
        <v>28</v>
      </c>
      <c r="C458" s="43" t="s">
        <v>14</v>
      </c>
      <c r="D458" s="43" t="s">
        <v>133</v>
      </c>
      <c r="E458" s="58" t="s">
        <v>37179</v>
      </c>
      <c r="F458" s="44">
        <v>43314</v>
      </c>
      <c r="G458" s="43"/>
      <c r="H458" s="43" t="s">
        <v>37180</v>
      </c>
      <c r="I458" s="43" t="s">
        <v>324</v>
      </c>
      <c r="J458" s="43">
        <v>99658</v>
      </c>
      <c r="K458" s="43" t="s">
        <v>33517</v>
      </c>
      <c r="L458" s="43" t="s">
        <v>10961</v>
      </c>
      <c r="M458" s="43" t="s">
        <v>21</v>
      </c>
      <c r="N458" s="43" t="s">
        <v>37181</v>
      </c>
      <c r="O458" s="43" t="s">
        <v>394</v>
      </c>
      <c r="P458" s="43" t="s">
        <v>32398</v>
      </c>
      <c r="Q458" s="58" t="s">
        <v>37182</v>
      </c>
      <c r="R458" s="43" t="s">
        <v>94</v>
      </c>
      <c r="S458" s="43" t="s">
        <v>22</v>
      </c>
      <c r="T458" s="43" t="s">
        <v>28739</v>
      </c>
      <c r="U458" s="43"/>
      <c r="V458" s="43" t="s">
        <v>28521</v>
      </c>
      <c r="W458" s="43"/>
      <c r="X458" s="43"/>
      <c r="Y458" s="43"/>
    </row>
    <row r="459" spans="1:25" s="42" customFormat="1" ht="13" customHeight="1" x14ac:dyDescent="0.15">
      <c r="A459" s="43" t="s">
        <v>37173</v>
      </c>
      <c r="B459" s="43">
        <v>19</v>
      </c>
      <c r="C459" s="43" t="s">
        <v>14</v>
      </c>
      <c r="D459" s="43" t="s">
        <v>31</v>
      </c>
      <c r="E459" s="43"/>
      <c r="F459" s="44">
        <v>43314</v>
      </c>
      <c r="G459" s="43" t="s">
        <v>37174</v>
      </c>
      <c r="H459" s="43" t="s">
        <v>37175</v>
      </c>
      <c r="I459" s="43" t="s">
        <v>56</v>
      </c>
      <c r="J459" s="43">
        <v>32703</v>
      </c>
      <c r="K459" s="43" t="s">
        <v>1044</v>
      </c>
      <c r="L459" s="43" t="s">
        <v>4327</v>
      </c>
      <c r="M459" s="43" t="s">
        <v>21</v>
      </c>
      <c r="N459" s="43" t="s">
        <v>37176</v>
      </c>
      <c r="O459" s="43" t="s">
        <v>394</v>
      </c>
      <c r="P459" s="43" t="s">
        <v>32398</v>
      </c>
      <c r="Q459" s="58" t="s">
        <v>37177</v>
      </c>
      <c r="R459" s="43" t="s">
        <v>94</v>
      </c>
      <c r="S459" s="43" t="s">
        <v>12</v>
      </c>
      <c r="T459" s="46" t="s">
        <v>31675</v>
      </c>
      <c r="U459" s="46" t="s">
        <v>28520</v>
      </c>
      <c r="V459" s="46" t="s">
        <v>28521</v>
      </c>
      <c r="W459" s="46" t="s">
        <v>94</v>
      </c>
      <c r="X459" s="46">
        <v>3925</v>
      </c>
      <c r="Y459" s="46"/>
    </row>
    <row r="460" spans="1:25" s="42" customFormat="1" ht="13" customHeight="1" x14ac:dyDescent="0.15">
      <c r="A460" s="43" t="s">
        <v>37183</v>
      </c>
      <c r="B460" s="43">
        <v>41</v>
      </c>
      <c r="C460" s="43" t="s">
        <v>14</v>
      </c>
      <c r="D460" s="43" t="s">
        <v>79</v>
      </c>
      <c r="E460" s="58" t="s">
        <v>37184</v>
      </c>
      <c r="F460" s="44">
        <v>43314</v>
      </c>
      <c r="G460" s="43" t="s">
        <v>37185</v>
      </c>
      <c r="H460" s="43" t="s">
        <v>453</v>
      </c>
      <c r="I460" s="43" t="s">
        <v>19</v>
      </c>
      <c r="J460" s="43">
        <v>71108</v>
      </c>
      <c r="K460" s="43" t="s">
        <v>5798</v>
      </c>
      <c r="L460" s="43" t="s">
        <v>37186</v>
      </c>
      <c r="M460" s="43" t="s">
        <v>21</v>
      </c>
      <c r="N460" s="43" t="s">
        <v>37187</v>
      </c>
      <c r="O460" s="43" t="s">
        <v>394</v>
      </c>
      <c r="P460" s="43" t="s">
        <v>32398</v>
      </c>
      <c r="Q460" s="58" t="s">
        <v>37188</v>
      </c>
      <c r="R460" s="43" t="s">
        <v>94</v>
      </c>
      <c r="S460" s="43" t="s">
        <v>29</v>
      </c>
      <c r="T460" s="46" t="s">
        <v>28523</v>
      </c>
      <c r="U460" s="46" t="s">
        <v>28520</v>
      </c>
      <c r="V460" s="46" t="s">
        <v>28521</v>
      </c>
      <c r="W460" s="46"/>
      <c r="X460" s="46"/>
      <c r="Y460" s="46"/>
    </row>
    <row r="461" spans="1:25" s="42" customFormat="1" ht="13" customHeight="1" x14ac:dyDescent="0.15">
      <c r="A461" s="43" t="s">
        <v>37189</v>
      </c>
      <c r="B461" s="43">
        <v>57</v>
      </c>
      <c r="C461" s="43" t="s">
        <v>14</v>
      </c>
      <c r="D461" s="43" t="s">
        <v>42</v>
      </c>
      <c r="E461" s="43"/>
      <c r="F461" s="44">
        <v>43314</v>
      </c>
      <c r="G461" s="43" t="s">
        <v>37190</v>
      </c>
      <c r="H461" s="43" t="s">
        <v>22607</v>
      </c>
      <c r="I461" s="43" t="s">
        <v>203</v>
      </c>
      <c r="J461" s="43">
        <v>80020</v>
      </c>
      <c r="K461" s="43" t="s">
        <v>1747</v>
      </c>
      <c r="L461" s="43" t="s">
        <v>22608</v>
      </c>
      <c r="M461" s="43" t="s">
        <v>21</v>
      </c>
      <c r="N461" s="43" t="s">
        <v>37191</v>
      </c>
      <c r="O461" s="43" t="s">
        <v>394</v>
      </c>
      <c r="P461" s="43" t="s">
        <v>32398</v>
      </c>
      <c r="Q461" s="58" t="s">
        <v>37192</v>
      </c>
      <c r="R461" s="43" t="s">
        <v>94</v>
      </c>
      <c r="S461" s="43" t="s">
        <v>373</v>
      </c>
      <c r="T461" s="46" t="s">
        <v>28836</v>
      </c>
      <c r="U461" s="46" t="s">
        <v>28520</v>
      </c>
      <c r="V461" s="46" t="s">
        <v>28519</v>
      </c>
      <c r="W461" s="46" t="s">
        <v>94</v>
      </c>
      <c r="X461" s="46">
        <v>3924</v>
      </c>
      <c r="Y461" s="46"/>
    </row>
    <row r="462" spans="1:25" s="42" customFormat="1" ht="13" customHeight="1" x14ac:dyDescent="0.15">
      <c r="A462" s="43" t="s">
        <v>37193</v>
      </c>
      <c r="B462" s="43">
        <v>27</v>
      </c>
      <c r="C462" s="43" t="s">
        <v>14</v>
      </c>
      <c r="D462" s="43" t="s">
        <v>79</v>
      </c>
      <c r="E462" s="58" t="s">
        <v>37194</v>
      </c>
      <c r="F462" s="44">
        <v>43313</v>
      </c>
      <c r="G462" s="43" t="s">
        <v>37195</v>
      </c>
      <c r="H462" s="43" t="s">
        <v>37196</v>
      </c>
      <c r="I462" s="43" t="s">
        <v>46</v>
      </c>
      <c r="J462" s="43">
        <v>20745</v>
      </c>
      <c r="K462" s="43" t="s">
        <v>2332</v>
      </c>
      <c r="L462" s="43" t="s">
        <v>743</v>
      </c>
      <c r="M462" s="43" t="s">
        <v>21</v>
      </c>
      <c r="N462" s="43" t="s">
        <v>37197</v>
      </c>
      <c r="O462" s="43" t="s">
        <v>394</v>
      </c>
      <c r="P462" s="43" t="s">
        <v>32398</v>
      </c>
      <c r="Q462" s="58" t="s">
        <v>37198</v>
      </c>
      <c r="R462" s="43" t="s">
        <v>94</v>
      </c>
      <c r="S462" s="43" t="s">
        <v>22</v>
      </c>
      <c r="T462" s="46" t="s">
        <v>28746</v>
      </c>
      <c r="U462" s="46" t="s">
        <v>28518</v>
      </c>
      <c r="V462" s="46" t="s">
        <v>28522</v>
      </c>
      <c r="W462" s="46" t="s">
        <v>94</v>
      </c>
      <c r="X462" s="46">
        <v>3907</v>
      </c>
      <c r="Y462" s="46"/>
    </row>
    <row r="463" spans="1:25" s="42" customFormat="1" ht="13" customHeight="1" x14ac:dyDescent="0.15">
      <c r="A463" s="43" t="s">
        <v>37210</v>
      </c>
      <c r="B463" s="43">
        <v>41</v>
      </c>
      <c r="C463" s="43" t="s">
        <v>14</v>
      </c>
      <c r="D463" s="43" t="s">
        <v>79</v>
      </c>
      <c r="E463" s="58" t="s">
        <v>37211</v>
      </c>
      <c r="F463" s="44">
        <v>43313</v>
      </c>
      <c r="G463" s="43" t="s">
        <v>37212</v>
      </c>
      <c r="H463" s="43" t="s">
        <v>37213</v>
      </c>
      <c r="I463" s="43" t="s">
        <v>238</v>
      </c>
      <c r="J463" s="43">
        <v>23897</v>
      </c>
      <c r="K463" s="43" t="s">
        <v>1949</v>
      </c>
      <c r="L463" s="43" t="s">
        <v>3246</v>
      </c>
      <c r="M463" s="43" t="s">
        <v>21</v>
      </c>
      <c r="N463" s="43" t="s">
        <v>37214</v>
      </c>
      <c r="O463" s="43" t="s">
        <v>394</v>
      </c>
      <c r="P463" s="43" t="s">
        <v>32398</v>
      </c>
      <c r="Q463" s="58" t="s">
        <v>37215</v>
      </c>
      <c r="R463" s="43" t="s">
        <v>94</v>
      </c>
      <c r="S463" s="43" t="s">
        <v>22</v>
      </c>
      <c r="T463" s="46" t="s">
        <v>28746</v>
      </c>
      <c r="U463" s="46" t="s">
        <v>28520</v>
      </c>
      <c r="V463" s="46" t="s">
        <v>28519</v>
      </c>
      <c r="W463" s="46" t="s">
        <v>94</v>
      </c>
      <c r="X463" s="46">
        <v>3911</v>
      </c>
      <c r="Y463" s="46"/>
    </row>
    <row r="464" spans="1:25" s="42" customFormat="1" ht="13" customHeight="1" x14ac:dyDescent="0.15">
      <c r="A464" s="43" t="s">
        <v>37199</v>
      </c>
      <c r="B464" s="43">
        <v>35</v>
      </c>
      <c r="C464" s="43" t="s">
        <v>14</v>
      </c>
      <c r="D464" s="43" t="s">
        <v>42</v>
      </c>
      <c r="E464" s="58" t="s">
        <v>37200</v>
      </c>
      <c r="F464" s="44">
        <v>43313</v>
      </c>
      <c r="G464" s="43" t="s">
        <v>37201</v>
      </c>
      <c r="H464" s="43" t="s">
        <v>37202</v>
      </c>
      <c r="I464" s="43" t="s">
        <v>67</v>
      </c>
      <c r="J464" s="43">
        <v>79045</v>
      </c>
      <c r="K464" s="43" t="s">
        <v>37203</v>
      </c>
      <c r="L464" s="43" t="s">
        <v>15030</v>
      </c>
      <c r="M464" s="43" t="s">
        <v>21</v>
      </c>
      <c r="N464" s="43" t="s">
        <v>37204</v>
      </c>
      <c r="O464" s="43" t="s">
        <v>394</v>
      </c>
      <c r="P464" s="43" t="s">
        <v>32398</v>
      </c>
      <c r="Q464" s="58" t="s">
        <v>37205</v>
      </c>
      <c r="R464" s="43" t="s">
        <v>94</v>
      </c>
      <c r="S464" s="43" t="s">
        <v>22</v>
      </c>
      <c r="T464" s="46" t="s">
        <v>28746</v>
      </c>
      <c r="U464" s="46" t="s">
        <v>28520</v>
      </c>
      <c r="V464" s="46" t="s">
        <v>28521</v>
      </c>
      <c r="W464" s="46" t="s">
        <v>94</v>
      </c>
      <c r="X464" s="46">
        <v>3910</v>
      </c>
      <c r="Y464" s="46"/>
    </row>
    <row r="465" spans="1:25" s="42" customFormat="1" ht="13" customHeight="1" x14ac:dyDescent="0.15">
      <c r="A465" s="43" t="s">
        <v>37206</v>
      </c>
      <c r="B465" s="43">
        <v>38</v>
      </c>
      <c r="C465" s="43" t="s">
        <v>14</v>
      </c>
      <c r="D465" s="43" t="s">
        <v>24</v>
      </c>
      <c r="E465" s="43"/>
      <c r="F465" s="44">
        <v>43313</v>
      </c>
      <c r="G465" s="43" t="s">
        <v>37207</v>
      </c>
      <c r="H465" s="43" t="s">
        <v>1431</v>
      </c>
      <c r="I465" s="43" t="s">
        <v>39</v>
      </c>
      <c r="J465" s="43">
        <v>94566</v>
      </c>
      <c r="K465" s="43" t="s">
        <v>589</v>
      </c>
      <c r="L465" s="43" t="s">
        <v>1432</v>
      </c>
      <c r="M465" s="43" t="s">
        <v>385</v>
      </c>
      <c r="N465" s="43" t="s">
        <v>37208</v>
      </c>
      <c r="O465" s="43" t="s">
        <v>394</v>
      </c>
      <c r="P465" s="43" t="s">
        <v>32398</v>
      </c>
      <c r="Q465" s="58" t="s">
        <v>37209</v>
      </c>
      <c r="R465" s="43" t="s">
        <v>23</v>
      </c>
      <c r="S465" s="43" t="s">
        <v>12</v>
      </c>
      <c r="T465" s="43" t="s">
        <v>31978</v>
      </c>
      <c r="U465" s="43" t="s">
        <v>28518</v>
      </c>
      <c r="V465" s="43"/>
      <c r="W465" s="43"/>
      <c r="X465" s="43"/>
      <c r="Y465" s="43"/>
    </row>
    <row r="466" spans="1:25" s="42" customFormat="1" ht="13" customHeight="1" x14ac:dyDescent="0.15">
      <c r="A466" s="43" t="s">
        <v>37221</v>
      </c>
      <c r="B466" s="43">
        <v>53</v>
      </c>
      <c r="C466" s="43" t="s">
        <v>14</v>
      </c>
      <c r="D466" s="43" t="s">
        <v>31</v>
      </c>
      <c r="E466" s="43"/>
      <c r="F466" s="44">
        <v>43312</v>
      </c>
      <c r="G466" s="43" t="s">
        <v>37222</v>
      </c>
      <c r="H466" s="43" t="s">
        <v>548</v>
      </c>
      <c r="I466" s="43" t="s">
        <v>117</v>
      </c>
      <c r="J466" s="43">
        <v>85706</v>
      </c>
      <c r="K466" s="43" t="s">
        <v>549</v>
      </c>
      <c r="L466" s="43" t="s">
        <v>550</v>
      </c>
      <c r="M466" s="43" t="s">
        <v>21</v>
      </c>
      <c r="N466" s="43" t="s">
        <v>37223</v>
      </c>
      <c r="O466" s="43" t="s">
        <v>394</v>
      </c>
      <c r="P466" s="43" t="s">
        <v>32398</v>
      </c>
      <c r="Q466" s="58" t="s">
        <v>37224</v>
      </c>
      <c r="R466" s="43" t="s">
        <v>94</v>
      </c>
      <c r="S466" s="43" t="s">
        <v>22</v>
      </c>
      <c r="T466" s="46" t="s">
        <v>28746</v>
      </c>
      <c r="U466" s="46" t="s">
        <v>28518</v>
      </c>
      <c r="V466" s="46" t="s">
        <v>28521</v>
      </c>
      <c r="W466" s="46" t="s">
        <v>94</v>
      </c>
      <c r="X466" s="46">
        <v>3909</v>
      </c>
      <c r="Y466" s="46"/>
    </row>
    <row r="467" spans="1:25" s="42" customFormat="1" ht="13" customHeight="1" x14ac:dyDescent="0.15">
      <c r="A467" s="43" t="s">
        <v>37216</v>
      </c>
      <c r="B467" s="43">
        <v>23</v>
      </c>
      <c r="C467" s="43" t="s">
        <v>14</v>
      </c>
      <c r="D467" s="43" t="s">
        <v>31</v>
      </c>
      <c r="E467" s="58" t="s">
        <v>37217</v>
      </c>
      <c r="F467" s="44">
        <v>43312</v>
      </c>
      <c r="G467" s="43" t="s">
        <v>37218</v>
      </c>
      <c r="H467" s="43" t="s">
        <v>616</v>
      </c>
      <c r="I467" s="43" t="s">
        <v>117</v>
      </c>
      <c r="J467" s="43">
        <v>85042</v>
      </c>
      <c r="K467" s="43" t="s">
        <v>617</v>
      </c>
      <c r="L467" s="43" t="s">
        <v>3254</v>
      </c>
      <c r="M467" s="43" t="s">
        <v>21</v>
      </c>
      <c r="N467" s="43" t="s">
        <v>37219</v>
      </c>
      <c r="O467" s="43" t="s">
        <v>394</v>
      </c>
      <c r="P467" s="43" t="s">
        <v>32398</v>
      </c>
      <c r="Q467" s="58" t="s">
        <v>37220</v>
      </c>
      <c r="R467" s="43" t="s">
        <v>94</v>
      </c>
      <c r="S467" s="43" t="s">
        <v>22</v>
      </c>
      <c r="T467" s="46" t="s">
        <v>28746</v>
      </c>
      <c r="U467" s="46" t="s">
        <v>28520</v>
      </c>
      <c r="V467" s="46" t="s">
        <v>28521</v>
      </c>
      <c r="W467" s="46" t="s">
        <v>94</v>
      </c>
      <c r="X467" s="46">
        <v>3963</v>
      </c>
      <c r="Y467" s="46"/>
    </row>
    <row r="468" spans="1:25" s="42" customFormat="1" ht="13" customHeight="1" x14ac:dyDescent="0.15">
      <c r="A468" s="43" t="s">
        <v>37225</v>
      </c>
      <c r="B468" s="43">
        <v>35</v>
      </c>
      <c r="C468" s="43" t="s">
        <v>14</v>
      </c>
      <c r="D468" s="43" t="s">
        <v>79</v>
      </c>
      <c r="E468" s="58" t="s">
        <v>37226</v>
      </c>
      <c r="F468" s="44">
        <v>43311</v>
      </c>
      <c r="G468" s="43" t="s">
        <v>37227</v>
      </c>
      <c r="H468" s="43" t="s">
        <v>37228</v>
      </c>
      <c r="I468" s="43" t="s">
        <v>962</v>
      </c>
      <c r="J468" s="43">
        <v>72358</v>
      </c>
      <c r="K468" s="43" t="s">
        <v>963</v>
      </c>
      <c r="L468" s="43" t="s">
        <v>6361</v>
      </c>
      <c r="M468" s="43" t="s">
        <v>21</v>
      </c>
      <c r="N468" s="43" t="s">
        <v>37229</v>
      </c>
      <c r="O468" s="43" t="s">
        <v>34268</v>
      </c>
      <c r="P468" s="43" t="s">
        <v>32398</v>
      </c>
      <c r="Q468" s="58" t="s">
        <v>37230</v>
      </c>
      <c r="R468" s="43" t="s">
        <v>94</v>
      </c>
      <c r="S468" s="43" t="s">
        <v>22</v>
      </c>
      <c r="T468" s="46" t="s">
        <v>28746</v>
      </c>
      <c r="U468" s="46" t="s">
        <v>28520</v>
      </c>
      <c r="V468" s="46" t="s">
        <v>28522</v>
      </c>
      <c r="W468" s="46" t="s">
        <v>94</v>
      </c>
      <c r="X468" s="46">
        <v>3908</v>
      </c>
      <c r="Y468" s="46"/>
    </row>
    <row r="469" spans="1:25" s="42" customFormat="1" ht="13" customHeight="1" x14ac:dyDescent="0.15">
      <c r="A469" s="43" t="s">
        <v>37231</v>
      </c>
      <c r="B469" s="43">
        <v>73</v>
      </c>
      <c r="C469" s="43" t="s">
        <v>14</v>
      </c>
      <c r="D469" s="43" t="s">
        <v>31</v>
      </c>
      <c r="E469" s="58" t="s">
        <v>37232</v>
      </c>
      <c r="F469" s="44">
        <v>43311</v>
      </c>
      <c r="G469" s="43" t="s">
        <v>37233</v>
      </c>
      <c r="H469" s="43" t="s">
        <v>3732</v>
      </c>
      <c r="I469" s="43" t="s">
        <v>203</v>
      </c>
      <c r="J469" s="43">
        <v>80010</v>
      </c>
      <c r="K469" s="43" t="s">
        <v>3734</v>
      </c>
      <c r="L469" s="43" t="s">
        <v>3735</v>
      </c>
      <c r="M469" s="43" t="s">
        <v>21</v>
      </c>
      <c r="N469" s="43" t="s">
        <v>37234</v>
      </c>
      <c r="O469" s="43" t="s">
        <v>394</v>
      </c>
      <c r="P469" s="43" t="s">
        <v>32398</v>
      </c>
      <c r="Q469" s="58" t="s">
        <v>37235</v>
      </c>
      <c r="R469" s="43" t="s">
        <v>94</v>
      </c>
      <c r="S469" s="43" t="s">
        <v>22</v>
      </c>
      <c r="T469" s="46" t="s">
        <v>28746</v>
      </c>
      <c r="U469" s="46" t="s">
        <v>28518</v>
      </c>
      <c r="V469" s="46" t="s">
        <v>28521</v>
      </c>
      <c r="W469" s="46" t="s">
        <v>94</v>
      </c>
      <c r="X469" s="46">
        <v>3899</v>
      </c>
      <c r="Y469" s="46"/>
    </row>
    <row r="470" spans="1:25" s="42" customFormat="1" ht="13" customHeight="1" x14ac:dyDescent="0.15">
      <c r="A470" s="43" t="s">
        <v>37247</v>
      </c>
      <c r="B470" s="43">
        <v>33</v>
      </c>
      <c r="C470" s="43" t="s">
        <v>14</v>
      </c>
      <c r="D470" s="43" t="s">
        <v>31</v>
      </c>
      <c r="E470" s="58" t="s">
        <v>37248</v>
      </c>
      <c r="F470" s="44">
        <v>43309</v>
      </c>
      <c r="G470" s="43" t="s">
        <v>37249</v>
      </c>
      <c r="H470" s="43" t="s">
        <v>10696</v>
      </c>
      <c r="I470" s="43" t="s">
        <v>360</v>
      </c>
      <c r="J470" s="43">
        <v>28315</v>
      </c>
      <c r="K470" s="43" t="s">
        <v>2591</v>
      </c>
      <c r="L470" s="43" t="s">
        <v>37250</v>
      </c>
      <c r="M470" s="43" t="s">
        <v>21</v>
      </c>
      <c r="N470" s="43" t="s">
        <v>37251</v>
      </c>
      <c r="O470" s="43" t="s">
        <v>394</v>
      </c>
      <c r="P470" s="43" t="s">
        <v>32398</v>
      </c>
      <c r="Q470" s="58" t="s">
        <v>37252</v>
      </c>
      <c r="R470" s="43" t="s">
        <v>94</v>
      </c>
      <c r="S470" s="43" t="s">
        <v>22</v>
      </c>
      <c r="T470" s="46" t="s">
        <v>28746</v>
      </c>
      <c r="U470" s="46" t="s">
        <v>28520</v>
      </c>
      <c r="V470" s="46" t="s">
        <v>28521</v>
      </c>
      <c r="W470" s="46" t="s">
        <v>94</v>
      </c>
      <c r="X470" s="46">
        <v>3904</v>
      </c>
      <c r="Y470" s="46"/>
    </row>
    <row r="471" spans="1:25" s="42" customFormat="1" ht="13" customHeight="1" x14ac:dyDescent="0.15">
      <c r="A471" s="43" t="s">
        <v>37253</v>
      </c>
      <c r="B471" s="43">
        <v>44</v>
      </c>
      <c r="C471" s="43" t="s">
        <v>14</v>
      </c>
      <c r="D471" s="43" t="s">
        <v>42</v>
      </c>
      <c r="E471" s="58" t="s">
        <v>37254</v>
      </c>
      <c r="F471" s="44">
        <v>43309</v>
      </c>
      <c r="G471" s="43" t="s">
        <v>37255</v>
      </c>
      <c r="H471" s="43" t="s">
        <v>3988</v>
      </c>
      <c r="I471" s="43" t="s">
        <v>398</v>
      </c>
      <c r="J471" s="43">
        <v>18103</v>
      </c>
      <c r="K471" s="43" t="s">
        <v>3990</v>
      </c>
      <c r="L471" s="43" t="s">
        <v>37256</v>
      </c>
      <c r="M471" s="43" t="s">
        <v>21</v>
      </c>
      <c r="N471" s="43" t="s">
        <v>37257</v>
      </c>
      <c r="O471" s="43" t="s">
        <v>394</v>
      </c>
      <c r="P471" s="43" t="s">
        <v>32398</v>
      </c>
      <c r="Q471" s="58" t="s">
        <v>37258</v>
      </c>
      <c r="R471" s="43" t="s">
        <v>23</v>
      </c>
      <c r="S471" s="43" t="s">
        <v>29</v>
      </c>
      <c r="T471" s="46" t="s">
        <v>28523</v>
      </c>
      <c r="U471" s="46" t="s">
        <v>28523</v>
      </c>
      <c r="V471" s="46" t="s">
        <v>28521</v>
      </c>
      <c r="W471" s="46" t="s">
        <v>94</v>
      </c>
      <c r="X471" s="46">
        <v>3897</v>
      </c>
      <c r="Y471" s="46"/>
    </row>
    <row r="472" spans="1:25" s="42" customFormat="1" ht="13" customHeight="1" x14ac:dyDescent="0.15">
      <c r="A472" s="43" t="s">
        <v>37242</v>
      </c>
      <c r="B472" s="43">
        <v>32</v>
      </c>
      <c r="C472" s="43" t="s">
        <v>14</v>
      </c>
      <c r="D472" s="43" t="s">
        <v>24</v>
      </c>
      <c r="E472" s="43"/>
      <c r="F472" s="44">
        <v>43309</v>
      </c>
      <c r="G472" s="43" t="s">
        <v>37243</v>
      </c>
      <c r="H472" s="43" t="s">
        <v>3059</v>
      </c>
      <c r="I472" s="43" t="s">
        <v>19</v>
      </c>
      <c r="J472" s="43">
        <v>71360</v>
      </c>
      <c r="K472" s="43" t="s">
        <v>3061</v>
      </c>
      <c r="L472" s="43" t="s">
        <v>37244</v>
      </c>
      <c r="M472" s="43" t="s">
        <v>21</v>
      </c>
      <c r="N472" s="43" t="s">
        <v>37245</v>
      </c>
      <c r="O472" s="43" t="s">
        <v>394</v>
      </c>
      <c r="P472" s="43" t="s">
        <v>32398</v>
      </c>
      <c r="Q472" s="58" t="s">
        <v>37246</v>
      </c>
      <c r="R472" s="43" t="s">
        <v>94</v>
      </c>
      <c r="S472" s="43" t="s">
        <v>29</v>
      </c>
      <c r="T472" s="46" t="s">
        <v>28523</v>
      </c>
      <c r="U472" s="46" t="s">
        <v>28523</v>
      </c>
      <c r="V472" s="46" t="s">
        <v>28519</v>
      </c>
      <c r="W472" s="46" t="s">
        <v>94</v>
      </c>
      <c r="X472" s="46">
        <v>3902</v>
      </c>
      <c r="Y472" s="46"/>
    </row>
    <row r="473" spans="1:25" s="42" customFormat="1" ht="13" customHeight="1" x14ac:dyDescent="0.15">
      <c r="A473" s="43" t="s">
        <v>3186</v>
      </c>
      <c r="B473" s="43" t="s">
        <v>23</v>
      </c>
      <c r="C473" s="43" t="s">
        <v>14</v>
      </c>
      <c r="D473" s="43" t="s">
        <v>24</v>
      </c>
      <c r="E473" s="43"/>
      <c r="F473" s="44">
        <v>43309</v>
      </c>
      <c r="G473" s="43" t="s">
        <v>37259</v>
      </c>
      <c r="H473" s="43" t="s">
        <v>1273</v>
      </c>
      <c r="I473" s="43" t="s">
        <v>203</v>
      </c>
      <c r="J473" s="43">
        <v>80221</v>
      </c>
      <c r="K473" s="43" t="s">
        <v>1883</v>
      </c>
      <c r="L473" s="43" t="s">
        <v>3735</v>
      </c>
      <c r="M473" s="43" t="s">
        <v>21</v>
      </c>
      <c r="N473" s="43" t="s">
        <v>37260</v>
      </c>
      <c r="O473" s="43" t="s">
        <v>394</v>
      </c>
      <c r="P473" s="43" t="s">
        <v>32398</v>
      </c>
      <c r="Q473" s="58" t="s">
        <v>37261</v>
      </c>
      <c r="R473" s="43" t="s">
        <v>94</v>
      </c>
      <c r="S473" s="43" t="s">
        <v>373</v>
      </c>
      <c r="T473" s="46" t="s">
        <v>28836</v>
      </c>
      <c r="U473" s="46" t="s">
        <v>28520</v>
      </c>
      <c r="V473" s="46" t="s">
        <v>28519</v>
      </c>
      <c r="W473" s="46" t="s">
        <v>94</v>
      </c>
      <c r="X473" s="46">
        <v>3900</v>
      </c>
      <c r="Y473" s="46"/>
    </row>
    <row r="474" spans="1:25" s="42" customFormat="1" ht="13" customHeight="1" x14ac:dyDescent="0.15">
      <c r="A474" s="43" t="s">
        <v>37236</v>
      </c>
      <c r="B474" s="43">
        <v>31</v>
      </c>
      <c r="C474" s="43" t="s">
        <v>14</v>
      </c>
      <c r="D474" s="43" t="s">
        <v>24</v>
      </c>
      <c r="E474" s="43"/>
      <c r="F474" s="44">
        <v>43309</v>
      </c>
      <c r="G474" s="43" t="s">
        <v>37237</v>
      </c>
      <c r="H474" s="43" t="s">
        <v>37238</v>
      </c>
      <c r="I474" s="43" t="s">
        <v>67</v>
      </c>
      <c r="J474" s="43">
        <v>76258</v>
      </c>
      <c r="K474" s="43" t="s">
        <v>160</v>
      </c>
      <c r="L474" s="43" t="s">
        <v>37239</v>
      </c>
      <c r="M474" s="43" t="s">
        <v>21</v>
      </c>
      <c r="N474" s="43" t="s">
        <v>37240</v>
      </c>
      <c r="O474" s="43" t="s">
        <v>394</v>
      </c>
      <c r="P474" s="43" t="s">
        <v>32398</v>
      </c>
      <c r="Q474" s="58" t="s">
        <v>37241</v>
      </c>
      <c r="R474" s="43" t="s">
        <v>94</v>
      </c>
      <c r="S474" s="43" t="s">
        <v>29</v>
      </c>
      <c r="T474" s="46"/>
      <c r="U474" s="46"/>
      <c r="V474" s="46"/>
      <c r="W474" s="46"/>
      <c r="X474" s="46"/>
      <c r="Y474" s="46"/>
    </row>
    <row r="475" spans="1:25" s="42" customFormat="1" ht="13" customHeight="1" x14ac:dyDescent="0.15">
      <c r="A475" s="43" t="s">
        <v>37267</v>
      </c>
      <c r="B475" s="43">
        <v>60</v>
      </c>
      <c r="C475" s="43" t="s">
        <v>108</v>
      </c>
      <c r="D475" s="43" t="s">
        <v>79</v>
      </c>
      <c r="E475" s="43"/>
      <c r="F475" s="44">
        <v>43308</v>
      </c>
      <c r="G475" s="43" t="s">
        <v>37268</v>
      </c>
      <c r="H475" s="43" t="s">
        <v>5054</v>
      </c>
      <c r="I475" s="43" t="s">
        <v>167</v>
      </c>
      <c r="J475" s="43">
        <v>31415</v>
      </c>
      <c r="K475" s="43" t="s">
        <v>3645</v>
      </c>
      <c r="L475" s="43" t="s">
        <v>37269</v>
      </c>
      <c r="M475" s="43" t="s">
        <v>21</v>
      </c>
      <c r="N475" s="43" t="s">
        <v>37270</v>
      </c>
      <c r="O475" s="43" t="s">
        <v>394</v>
      </c>
      <c r="P475" s="43" t="s">
        <v>32398</v>
      </c>
      <c r="Q475" s="58" t="s">
        <v>37271</v>
      </c>
      <c r="R475" s="43" t="s">
        <v>94</v>
      </c>
      <c r="S475" s="43" t="s">
        <v>12</v>
      </c>
      <c r="T475" s="46" t="s">
        <v>31978</v>
      </c>
      <c r="U475" s="46" t="s">
        <v>28518</v>
      </c>
      <c r="V475" s="46"/>
      <c r="W475" s="46" t="s">
        <v>94</v>
      </c>
      <c r="X475" s="46">
        <v>3898</v>
      </c>
      <c r="Y475" s="46"/>
    </row>
    <row r="476" spans="1:25" s="42" customFormat="1" ht="13" customHeight="1" x14ac:dyDescent="0.15">
      <c r="A476" s="43" t="s">
        <v>37262</v>
      </c>
      <c r="B476" s="43">
        <v>25</v>
      </c>
      <c r="C476" s="43" t="s">
        <v>14</v>
      </c>
      <c r="D476" s="43" t="s">
        <v>79</v>
      </c>
      <c r="E476" s="43"/>
      <c r="F476" s="44">
        <v>43308</v>
      </c>
      <c r="G476" s="43" t="s">
        <v>37263</v>
      </c>
      <c r="H476" s="43" t="s">
        <v>759</v>
      </c>
      <c r="I476" s="43" t="s">
        <v>63</v>
      </c>
      <c r="J476" s="43">
        <v>43608</v>
      </c>
      <c r="K476" s="43" t="s">
        <v>760</v>
      </c>
      <c r="L476" s="43" t="s">
        <v>761</v>
      </c>
      <c r="M476" s="43" t="s">
        <v>21</v>
      </c>
      <c r="N476" s="43" t="s">
        <v>37264</v>
      </c>
      <c r="O476" s="43" t="s">
        <v>394</v>
      </c>
      <c r="P476" s="43" t="s">
        <v>32398</v>
      </c>
      <c r="Q476" s="58" t="s">
        <v>37265</v>
      </c>
      <c r="R476" s="43" t="s">
        <v>94</v>
      </c>
      <c r="S476" s="43" t="s">
        <v>22</v>
      </c>
      <c r="T476" s="46" t="s">
        <v>28746</v>
      </c>
      <c r="U476" s="46" t="s">
        <v>28518</v>
      </c>
      <c r="V476" s="46" t="s">
        <v>28522</v>
      </c>
      <c r="W476" s="46" t="s">
        <v>94</v>
      </c>
      <c r="X476" s="46">
        <v>3896</v>
      </c>
      <c r="Y476" s="46"/>
    </row>
    <row r="477" spans="1:25" s="42" customFormat="1" ht="13" customHeight="1" x14ac:dyDescent="0.15">
      <c r="A477" s="43" t="s">
        <v>37266</v>
      </c>
      <c r="B477" s="43">
        <v>32</v>
      </c>
      <c r="C477" s="43" t="s">
        <v>14</v>
      </c>
      <c r="D477" s="43" t="s">
        <v>42</v>
      </c>
      <c r="E477" s="43"/>
      <c r="F477" s="44">
        <v>43308</v>
      </c>
      <c r="G477" s="43"/>
      <c r="H477" s="43" t="s">
        <v>92</v>
      </c>
      <c r="I477" s="43" t="s">
        <v>39</v>
      </c>
      <c r="J477" s="43"/>
      <c r="K477" s="43"/>
      <c r="L477" s="43"/>
      <c r="M477" s="43" t="s">
        <v>21</v>
      </c>
      <c r="N477" s="43"/>
      <c r="O477" s="43" t="s">
        <v>394</v>
      </c>
      <c r="P477" s="43" t="s">
        <v>32398</v>
      </c>
      <c r="Q477" s="58"/>
      <c r="R477" s="43" t="s">
        <v>94</v>
      </c>
      <c r="S477" s="43" t="s">
        <v>22</v>
      </c>
      <c r="T477" s="46" t="s">
        <v>28746</v>
      </c>
      <c r="U477" s="46" t="s">
        <v>28520</v>
      </c>
      <c r="V477" s="46" t="s">
        <v>28521</v>
      </c>
      <c r="W477" s="46" t="s">
        <v>542</v>
      </c>
      <c r="X477" s="46">
        <v>4031</v>
      </c>
      <c r="Y477" s="46"/>
    </row>
    <row r="478" spans="1:25" s="42" customFormat="1" ht="13" customHeight="1" x14ac:dyDescent="0.15">
      <c r="A478" s="43" t="s">
        <v>37302</v>
      </c>
      <c r="B478" s="43">
        <v>53</v>
      </c>
      <c r="C478" s="43" t="s">
        <v>14</v>
      </c>
      <c r="D478" s="43" t="s">
        <v>926</v>
      </c>
      <c r="E478" s="58" t="s">
        <v>37303</v>
      </c>
      <c r="F478" s="44">
        <v>43307</v>
      </c>
      <c r="G478" s="43" t="s">
        <v>37304</v>
      </c>
      <c r="H478" s="43" t="s">
        <v>37305</v>
      </c>
      <c r="I478" s="43" t="s">
        <v>854</v>
      </c>
      <c r="J478" s="43">
        <v>96792</v>
      </c>
      <c r="K478" s="43" t="s">
        <v>2317</v>
      </c>
      <c r="L478" s="43" t="s">
        <v>3493</v>
      </c>
      <c r="M478" s="43" t="s">
        <v>21</v>
      </c>
      <c r="N478" s="43" t="s">
        <v>37306</v>
      </c>
      <c r="O478" s="43" t="s">
        <v>394</v>
      </c>
      <c r="P478" s="43" t="s">
        <v>32398</v>
      </c>
      <c r="Q478" s="58" t="s">
        <v>37307</v>
      </c>
      <c r="R478" s="43" t="s">
        <v>94</v>
      </c>
      <c r="S478" s="43" t="s">
        <v>22</v>
      </c>
      <c r="T478" s="46" t="s">
        <v>28746</v>
      </c>
      <c r="U478" s="46" t="s">
        <v>28520</v>
      </c>
      <c r="V478" s="46" t="s">
        <v>28521</v>
      </c>
      <c r="W478" s="46" t="s">
        <v>94</v>
      </c>
      <c r="X478" s="46">
        <v>3889</v>
      </c>
      <c r="Y478" s="46"/>
    </row>
    <row r="479" spans="1:25" s="42" customFormat="1" ht="13" customHeight="1" x14ac:dyDescent="0.15">
      <c r="A479" s="43" t="s">
        <v>37286</v>
      </c>
      <c r="B479" s="43">
        <v>25</v>
      </c>
      <c r="C479" s="43" t="s">
        <v>14</v>
      </c>
      <c r="D479" s="43" t="s">
        <v>79</v>
      </c>
      <c r="E479" s="58" t="s">
        <v>37287</v>
      </c>
      <c r="F479" s="44">
        <v>43307</v>
      </c>
      <c r="G479" s="43" t="s">
        <v>37288</v>
      </c>
      <c r="H479" s="43" t="s">
        <v>1987</v>
      </c>
      <c r="I479" s="43" t="s">
        <v>313</v>
      </c>
      <c r="J479" s="43">
        <v>37203</v>
      </c>
      <c r="K479" s="43" t="s">
        <v>863</v>
      </c>
      <c r="L479" s="43" t="s">
        <v>864</v>
      </c>
      <c r="M479" s="43" t="s">
        <v>21</v>
      </c>
      <c r="N479" s="43" t="s">
        <v>37289</v>
      </c>
      <c r="O479" s="43" t="s">
        <v>394</v>
      </c>
      <c r="P479" s="43" t="s">
        <v>32398</v>
      </c>
      <c r="Q479" s="58" t="s">
        <v>37290</v>
      </c>
      <c r="R479" s="43" t="s">
        <v>94</v>
      </c>
      <c r="S479" s="43" t="s">
        <v>22</v>
      </c>
      <c r="T479" s="46" t="s">
        <v>28746</v>
      </c>
      <c r="U479" s="46" t="s">
        <v>28518</v>
      </c>
      <c r="V479" s="46" t="s">
        <v>28519</v>
      </c>
      <c r="W479" s="46" t="s">
        <v>542</v>
      </c>
      <c r="X479" s="46">
        <v>3888</v>
      </c>
      <c r="Y479" s="46"/>
    </row>
    <row r="480" spans="1:25" s="42" customFormat="1" ht="13" customHeight="1" x14ac:dyDescent="0.15">
      <c r="A480" s="43" t="s">
        <v>37272</v>
      </c>
      <c r="B480" s="43">
        <v>18</v>
      </c>
      <c r="C480" s="43" t="s">
        <v>14</v>
      </c>
      <c r="D480" s="43" t="s">
        <v>42</v>
      </c>
      <c r="E480" s="43"/>
      <c r="F480" s="44">
        <v>43307</v>
      </c>
      <c r="G480" s="43" t="s">
        <v>37273</v>
      </c>
      <c r="H480" s="43" t="s">
        <v>2489</v>
      </c>
      <c r="I480" s="43" t="s">
        <v>297</v>
      </c>
      <c r="J480" s="43">
        <v>98032</v>
      </c>
      <c r="K480" s="43" t="s">
        <v>1185</v>
      </c>
      <c r="L480" s="43" t="s">
        <v>29964</v>
      </c>
      <c r="M480" s="43" t="s">
        <v>21</v>
      </c>
      <c r="N480" s="43" t="s">
        <v>37274</v>
      </c>
      <c r="O480" s="43" t="s">
        <v>394</v>
      </c>
      <c r="P480" s="43" t="s">
        <v>32398</v>
      </c>
      <c r="Q480" s="58" t="s">
        <v>37275</v>
      </c>
      <c r="R480" s="43" t="s">
        <v>94</v>
      </c>
      <c r="S480" s="43" t="s">
        <v>22</v>
      </c>
      <c r="T480" s="46" t="s">
        <v>28746</v>
      </c>
      <c r="U480" s="46" t="s">
        <v>28518</v>
      </c>
      <c r="V480" s="46" t="s">
        <v>28521</v>
      </c>
      <c r="W480" s="46" t="s">
        <v>94</v>
      </c>
      <c r="X480" s="46">
        <v>3891</v>
      </c>
      <c r="Y480" s="46"/>
    </row>
    <row r="481" spans="1:25" s="42" customFormat="1" ht="13" customHeight="1" x14ac:dyDescent="0.15">
      <c r="A481" s="43" t="s">
        <v>37276</v>
      </c>
      <c r="B481" s="43">
        <v>23</v>
      </c>
      <c r="C481" s="43" t="s">
        <v>14</v>
      </c>
      <c r="D481" s="43" t="s">
        <v>24</v>
      </c>
      <c r="E481" s="43"/>
      <c r="F481" s="44">
        <v>43307</v>
      </c>
      <c r="G481" s="43" t="s">
        <v>37277</v>
      </c>
      <c r="H481" s="43" t="s">
        <v>37278</v>
      </c>
      <c r="I481" s="43" t="s">
        <v>167</v>
      </c>
      <c r="J481" s="43">
        <v>30025</v>
      </c>
      <c r="K481" s="43" t="s">
        <v>26054</v>
      </c>
      <c r="L481" s="43" t="s">
        <v>37279</v>
      </c>
      <c r="M481" s="43" t="s">
        <v>21</v>
      </c>
      <c r="N481" s="43" t="s">
        <v>37280</v>
      </c>
      <c r="O481" s="43" t="s">
        <v>394</v>
      </c>
      <c r="P481" s="43" t="s">
        <v>32398</v>
      </c>
      <c r="Q481" s="58" t="s">
        <v>37281</v>
      </c>
      <c r="R481" s="43" t="s">
        <v>94</v>
      </c>
      <c r="S481" s="43" t="s">
        <v>22</v>
      </c>
      <c r="T481" s="46" t="s">
        <v>28746</v>
      </c>
      <c r="U481" s="46" t="s">
        <v>28520</v>
      </c>
      <c r="V481" s="46" t="s">
        <v>28522</v>
      </c>
      <c r="W481" s="46" t="s">
        <v>94</v>
      </c>
      <c r="X481" s="46">
        <v>3890</v>
      </c>
      <c r="Y481" s="46"/>
    </row>
    <row r="482" spans="1:25" s="42" customFormat="1" ht="13" customHeight="1" x14ac:dyDescent="0.15">
      <c r="A482" s="43" t="s">
        <v>37291</v>
      </c>
      <c r="B482" s="43">
        <v>30</v>
      </c>
      <c r="C482" s="43" t="s">
        <v>14</v>
      </c>
      <c r="D482" s="43" t="s">
        <v>31</v>
      </c>
      <c r="E482" s="43"/>
      <c r="F482" s="44">
        <v>43307</v>
      </c>
      <c r="G482" s="43" t="s">
        <v>37292</v>
      </c>
      <c r="H482" s="43" t="s">
        <v>25670</v>
      </c>
      <c r="I482" s="43" t="s">
        <v>962</v>
      </c>
      <c r="J482" s="43">
        <v>72764</v>
      </c>
      <c r="K482" s="43" t="s">
        <v>112</v>
      </c>
      <c r="L482" s="43" t="s">
        <v>25671</v>
      </c>
      <c r="M482" s="43" t="s">
        <v>21</v>
      </c>
      <c r="N482" s="43" t="s">
        <v>37293</v>
      </c>
      <c r="O482" s="43" t="s">
        <v>394</v>
      </c>
      <c r="P482" s="43" t="s">
        <v>32398</v>
      </c>
      <c r="Q482" s="58" t="s">
        <v>37294</v>
      </c>
      <c r="R482" s="43" t="s">
        <v>94</v>
      </c>
      <c r="S482" s="43" t="s">
        <v>22</v>
      </c>
      <c r="T482" s="46" t="s">
        <v>28746</v>
      </c>
      <c r="U482" s="46" t="s">
        <v>28520</v>
      </c>
      <c r="V482" s="46" t="s">
        <v>28521</v>
      </c>
      <c r="W482" s="46" t="s">
        <v>94</v>
      </c>
      <c r="X482" s="46">
        <v>3905</v>
      </c>
      <c r="Y482" s="46"/>
    </row>
    <row r="483" spans="1:25" s="42" customFormat="1" ht="13" customHeight="1" x14ac:dyDescent="0.15">
      <c r="A483" s="43" t="s">
        <v>37295</v>
      </c>
      <c r="B483" s="43">
        <v>36</v>
      </c>
      <c r="C483" s="43" t="s">
        <v>14</v>
      </c>
      <c r="D483" s="43" t="s">
        <v>31</v>
      </c>
      <c r="E483" s="58" t="s">
        <v>37296</v>
      </c>
      <c r="F483" s="44">
        <v>43307</v>
      </c>
      <c r="G483" s="43" t="s">
        <v>37297</v>
      </c>
      <c r="H483" s="43" t="s">
        <v>37298</v>
      </c>
      <c r="I483" s="43" t="s">
        <v>38</v>
      </c>
      <c r="J483" s="43">
        <v>60041</v>
      </c>
      <c r="K483" s="43" t="s">
        <v>1231</v>
      </c>
      <c r="L483" s="43" t="s">
        <v>37299</v>
      </c>
      <c r="M483" s="43" t="s">
        <v>21</v>
      </c>
      <c r="N483" s="43" t="s">
        <v>37300</v>
      </c>
      <c r="O483" s="43" t="s">
        <v>394</v>
      </c>
      <c r="P483" s="43" t="s">
        <v>32398</v>
      </c>
      <c r="Q483" s="58" t="s">
        <v>37301</v>
      </c>
      <c r="R483" s="43" t="s">
        <v>94</v>
      </c>
      <c r="S483" s="43" t="s">
        <v>22</v>
      </c>
      <c r="T483" s="46" t="s">
        <v>28746</v>
      </c>
      <c r="U483" s="46" t="s">
        <v>28518</v>
      </c>
      <c r="V483" s="46" t="s">
        <v>28521</v>
      </c>
      <c r="W483" s="46" t="s">
        <v>94</v>
      </c>
      <c r="X483" s="46">
        <v>3892</v>
      </c>
      <c r="Y483" s="46"/>
    </row>
    <row r="484" spans="1:25" s="42" customFormat="1" ht="13" customHeight="1" x14ac:dyDescent="0.15">
      <c r="A484" s="43" t="s">
        <v>37282</v>
      </c>
      <c r="B484" s="43">
        <v>24</v>
      </c>
      <c r="C484" s="43" t="s">
        <v>14</v>
      </c>
      <c r="D484" s="43" t="s">
        <v>42</v>
      </c>
      <c r="E484" s="43"/>
      <c r="F484" s="44">
        <v>43307</v>
      </c>
      <c r="G484" s="43" t="s">
        <v>37283</v>
      </c>
      <c r="H484" s="43" t="s">
        <v>14319</v>
      </c>
      <c r="I484" s="43" t="s">
        <v>39</v>
      </c>
      <c r="J484" s="43">
        <v>90278</v>
      </c>
      <c r="K484" s="43" t="s">
        <v>92</v>
      </c>
      <c r="L484" s="43" t="s">
        <v>14321</v>
      </c>
      <c r="M484" s="43" t="s">
        <v>21</v>
      </c>
      <c r="N484" s="43" t="s">
        <v>37284</v>
      </c>
      <c r="O484" s="43" t="s">
        <v>394</v>
      </c>
      <c r="P484" s="43" t="s">
        <v>32398</v>
      </c>
      <c r="Q484" s="58" t="s">
        <v>37285</v>
      </c>
      <c r="R484" s="43" t="s">
        <v>94</v>
      </c>
      <c r="S484" s="43" t="s">
        <v>12</v>
      </c>
      <c r="T484" s="46" t="s">
        <v>31675</v>
      </c>
      <c r="U484" s="46" t="s">
        <v>28523</v>
      </c>
      <c r="V484" s="46" t="s">
        <v>28521</v>
      </c>
      <c r="W484" s="46" t="s">
        <v>94</v>
      </c>
      <c r="X484" s="46">
        <v>3901</v>
      </c>
      <c r="Y484" s="46"/>
    </row>
    <row r="485" spans="1:25" s="42" customFormat="1" ht="13" customHeight="1" x14ac:dyDescent="0.15">
      <c r="A485" s="43" t="s">
        <v>37313</v>
      </c>
      <c r="B485" s="43">
        <v>29</v>
      </c>
      <c r="C485" s="43" t="s">
        <v>14</v>
      </c>
      <c r="D485" s="43" t="s">
        <v>79</v>
      </c>
      <c r="E485" s="58" t="s">
        <v>37314</v>
      </c>
      <c r="F485" s="44">
        <v>43306</v>
      </c>
      <c r="G485" s="43" t="s">
        <v>37315</v>
      </c>
      <c r="H485" s="43" t="s">
        <v>1168</v>
      </c>
      <c r="I485" s="43" t="s">
        <v>313</v>
      </c>
      <c r="J485" s="43">
        <v>38109</v>
      </c>
      <c r="K485" s="43" t="s">
        <v>1169</v>
      </c>
      <c r="L485" s="43" t="s">
        <v>1170</v>
      </c>
      <c r="M485" s="43" t="s">
        <v>21</v>
      </c>
      <c r="N485" s="43" t="s">
        <v>37316</v>
      </c>
      <c r="O485" s="43" t="s">
        <v>394</v>
      </c>
      <c r="P485" s="43" t="s">
        <v>32398</v>
      </c>
      <c r="Q485" s="58" t="s">
        <v>37317</v>
      </c>
      <c r="R485" s="46" t="s">
        <v>542</v>
      </c>
      <c r="S485" s="43" t="s">
        <v>22</v>
      </c>
      <c r="T485" s="46" t="s">
        <v>28746</v>
      </c>
      <c r="U485" s="46" t="s">
        <v>28520</v>
      </c>
      <c r="V485" s="46" t="s">
        <v>28521</v>
      </c>
      <c r="W485" s="46" t="s">
        <v>542</v>
      </c>
      <c r="X485" s="46">
        <v>3893</v>
      </c>
      <c r="Y485" s="46"/>
    </row>
    <row r="486" spans="1:25" s="42" customFormat="1" ht="13" customHeight="1" x14ac:dyDescent="0.15">
      <c r="A486" s="43" t="s">
        <v>37308</v>
      </c>
      <c r="B486" s="43">
        <v>23</v>
      </c>
      <c r="C486" s="43" t="s">
        <v>14</v>
      </c>
      <c r="D486" s="43" t="s">
        <v>42</v>
      </c>
      <c r="E486" s="58" t="s">
        <v>37309</v>
      </c>
      <c r="F486" s="44">
        <v>43306</v>
      </c>
      <c r="G486" s="43" t="s">
        <v>37310</v>
      </c>
      <c r="H486" s="43" t="s">
        <v>121</v>
      </c>
      <c r="I486" s="43" t="s">
        <v>67</v>
      </c>
      <c r="J486" s="43">
        <v>79103</v>
      </c>
      <c r="K486" s="43" t="s">
        <v>15029</v>
      </c>
      <c r="L486" s="43" t="s">
        <v>15030</v>
      </c>
      <c r="M486" s="43" t="s">
        <v>21</v>
      </c>
      <c r="N486" s="43" t="s">
        <v>37311</v>
      </c>
      <c r="O486" s="43" t="s">
        <v>394</v>
      </c>
      <c r="P486" s="43" t="s">
        <v>32398</v>
      </c>
      <c r="Q486" s="58" t="s">
        <v>37312</v>
      </c>
      <c r="R486" s="43" t="s">
        <v>94</v>
      </c>
      <c r="S486" s="43" t="s">
        <v>22</v>
      </c>
      <c r="T486" s="46" t="s">
        <v>28746</v>
      </c>
      <c r="U486" s="46" t="s">
        <v>28518</v>
      </c>
      <c r="V486" s="46" t="s">
        <v>28521</v>
      </c>
      <c r="W486" s="46" t="s">
        <v>94</v>
      </c>
      <c r="X486" s="46">
        <v>3894</v>
      </c>
      <c r="Y486" s="46"/>
    </row>
    <row r="487" spans="1:25" s="42" customFormat="1" ht="13" customHeight="1" x14ac:dyDescent="0.15">
      <c r="A487" s="43" t="s">
        <v>37326</v>
      </c>
      <c r="B487" s="43">
        <v>64</v>
      </c>
      <c r="C487" s="43" t="s">
        <v>14</v>
      </c>
      <c r="D487" s="43" t="s">
        <v>31</v>
      </c>
      <c r="E487" s="58" t="s">
        <v>37327</v>
      </c>
      <c r="F487" s="44">
        <v>43306</v>
      </c>
      <c r="G487" s="43" t="s">
        <v>37328</v>
      </c>
      <c r="H487" s="43" t="s">
        <v>37329</v>
      </c>
      <c r="I487" s="43" t="s">
        <v>313</v>
      </c>
      <c r="J487" s="43">
        <v>37766</v>
      </c>
      <c r="K487" s="43" t="s">
        <v>2205</v>
      </c>
      <c r="L487" s="43" t="s">
        <v>37330</v>
      </c>
      <c r="M487" s="43" t="s">
        <v>21</v>
      </c>
      <c r="N487" s="43" t="s">
        <v>37331</v>
      </c>
      <c r="O487" s="43" t="s">
        <v>394</v>
      </c>
      <c r="P487" s="43" t="s">
        <v>32398</v>
      </c>
      <c r="Q487" s="58" t="s">
        <v>37332</v>
      </c>
      <c r="R487" s="46" t="s">
        <v>542</v>
      </c>
      <c r="S487" s="43" t="s">
        <v>22</v>
      </c>
      <c r="T487" s="46" t="s">
        <v>28746</v>
      </c>
      <c r="U487" s="46" t="s">
        <v>28520</v>
      </c>
      <c r="V487" s="46" t="s">
        <v>28521</v>
      </c>
      <c r="W487" s="46" t="s">
        <v>94</v>
      </c>
      <c r="X487" s="46">
        <v>3960</v>
      </c>
      <c r="Y487" s="46"/>
    </row>
    <row r="488" spans="1:25" s="42" customFormat="1" ht="13" customHeight="1" x14ac:dyDescent="0.15">
      <c r="A488" s="43" t="s">
        <v>37322</v>
      </c>
      <c r="B488" s="43">
        <v>56</v>
      </c>
      <c r="C488" s="43" t="s">
        <v>14</v>
      </c>
      <c r="D488" s="43" t="s">
        <v>31</v>
      </c>
      <c r="E488" s="43"/>
      <c r="F488" s="44">
        <v>43306</v>
      </c>
      <c r="G488" s="43" t="s">
        <v>37323</v>
      </c>
      <c r="H488" s="43" t="s">
        <v>23699</v>
      </c>
      <c r="I488" s="43" t="s">
        <v>117</v>
      </c>
      <c r="J488" s="43">
        <v>86403</v>
      </c>
      <c r="K488" s="43" t="s">
        <v>5727</v>
      </c>
      <c r="L488" s="43" t="s">
        <v>23700</v>
      </c>
      <c r="M488" s="43" t="s">
        <v>21</v>
      </c>
      <c r="N488" s="43" t="s">
        <v>37324</v>
      </c>
      <c r="O488" s="43" t="s">
        <v>394</v>
      </c>
      <c r="P488" s="43" t="s">
        <v>32398</v>
      </c>
      <c r="Q488" s="58" t="s">
        <v>37325</v>
      </c>
      <c r="R488" s="46" t="s">
        <v>542</v>
      </c>
      <c r="S488" s="43" t="s">
        <v>12</v>
      </c>
      <c r="T488" s="46" t="s">
        <v>31978</v>
      </c>
      <c r="U488" s="46" t="s">
        <v>28518</v>
      </c>
      <c r="V488" s="46" t="s">
        <v>28521</v>
      </c>
      <c r="W488" s="46" t="s">
        <v>542</v>
      </c>
      <c r="X488" s="46">
        <v>3959</v>
      </c>
      <c r="Y488" s="46"/>
    </row>
    <row r="489" spans="1:25" s="42" customFormat="1" ht="13" customHeight="1" x14ac:dyDescent="0.15">
      <c r="A489" s="43" t="s">
        <v>37318</v>
      </c>
      <c r="B489" s="43">
        <v>54</v>
      </c>
      <c r="C489" s="43" t="s">
        <v>14</v>
      </c>
      <c r="D489" s="43" t="s">
        <v>31</v>
      </c>
      <c r="E489" s="43"/>
      <c r="F489" s="44">
        <v>43306</v>
      </c>
      <c r="G489" s="43" t="s">
        <v>37319</v>
      </c>
      <c r="H489" s="43" t="s">
        <v>822</v>
      </c>
      <c r="I489" s="43" t="s">
        <v>297</v>
      </c>
      <c r="J489" s="68">
        <v>99202</v>
      </c>
      <c r="K489" s="43" t="s">
        <v>822</v>
      </c>
      <c r="L489" s="43" t="s">
        <v>36918</v>
      </c>
      <c r="M489" s="43" t="s">
        <v>21</v>
      </c>
      <c r="N489" s="43" t="s">
        <v>37320</v>
      </c>
      <c r="O489" s="43" t="s">
        <v>394</v>
      </c>
      <c r="P489" s="43" t="s">
        <v>32398</v>
      </c>
      <c r="Q489" s="58" t="s">
        <v>37321</v>
      </c>
      <c r="R489" s="43" t="s">
        <v>94</v>
      </c>
      <c r="S489" s="43" t="s">
        <v>373</v>
      </c>
      <c r="T489" s="46" t="s">
        <v>28836</v>
      </c>
      <c r="U489" s="46" t="s">
        <v>28520</v>
      </c>
      <c r="V489" s="46" t="s">
        <v>28519</v>
      </c>
      <c r="W489" s="46" t="s">
        <v>94</v>
      </c>
      <c r="X489" s="46">
        <v>3885</v>
      </c>
      <c r="Y489" s="46"/>
    </row>
    <row r="490" spans="1:25" s="42" customFormat="1" ht="13" customHeight="1" x14ac:dyDescent="0.15">
      <c r="A490" s="43" t="s">
        <v>37340</v>
      </c>
      <c r="B490" s="43">
        <v>39</v>
      </c>
      <c r="C490" s="43" t="s">
        <v>108</v>
      </c>
      <c r="D490" s="43" t="s">
        <v>31</v>
      </c>
      <c r="E490" s="58" t="s">
        <v>37341</v>
      </c>
      <c r="F490" s="44">
        <v>43305</v>
      </c>
      <c r="G490" s="43" t="s">
        <v>37342</v>
      </c>
      <c r="H490" s="43" t="s">
        <v>27071</v>
      </c>
      <c r="I490" s="43" t="s">
        <v>313</v>
      </c>
      <c r="J490" s="43">
        <v>37379</v>
      </c>
      <c r="K490" s="43" t="s">
        <v>535</v>
      </c>
      <c r="L490" s="43" t="s">
        <v>37343</v>
      </c>
      <c r="M490" s="43" t="s">
        <v>21</v>
      </c>
      <c r="N490" s="43" t="s">
        <v>37344</v>
      </c>
      <c r="O490" s="43" t="s">
        <v>394</v>
      </c>
      <c r="P490" s="43" t="s">
        <v>32398</v>
      </c>
      <c r="Q490" s="58" t="s">
        <v>37345</v>
      </c>
      <c r="R490" s="43" t="s">
        <v>94</v>
      </c>
      <c r="S490" s="43" t="s">
        <v>373</v>
      </c>
      <c r="T490" s="46" t="s">
        <v>28836</v>
      </c>
      <c r="U490" s="46" t="s">
        <v>28520</v>
      </c>
      <c r="V490" s="46" t="s">
        <v>28519</v>
      </c>
      <c r="W490" s="46" t="s">
        <v>94</v>
      </c>
      <c r="X490" s="46">
        <v>3882</v>
      </c>
      <c r="Y490" s="46"/>
    </row>
    <row r="491" spans="1:25" s="42" customFormat="1" ht="13" customHeight="1" x14ac:dyDescent="0.15">
      <c r="A491" s="43" t="s">
        <v>37333</v>
      </c>
      <c r="B491" s="43">
        <v>20</v>
      </c>
      <c r="C491" s="43" t="s">
        <v>14</v>
      </c>
      <c r="D491" s="43" t="s">
        <v>79</v>
      </c>
      <c r="E491" s="58" t="s">
        <v>37334</v>
      </c>
      <c r="F491" s="44">
        <v>43305</v>
      </c>
      <c r="G491" s="43" t="s">
        <v>37335</v>
      </c>
      <c r="H491" s="43" t="s">
        <v>26478</v>
      </c>
      <c r="I491" s="43" t="s">
        <v>56</v>
      </c>
      <c r="J491" s="43">
        <v>32091</v>
      </c>
      <c r="K491" s="43" t="s">
        <v>37336</v>
      </c>
      <c r="L491" s="43" t="s">
        <v>37337</v>
      </c>
      <c r="M491" s="43" t="s">
        <v>21</v>
      </c>
      <c r="N491" s="43" t="s">
        <v>37338</v>
      </c>
      <c r="O491" s="43" t="s">
        <v>394</v>
      </c>
      <c r="P491" s="43" t="s">
        <v>32398</v>
      </c>
      <c r="Q491" s="58" t="s">
        <v>37339</v>
      </c>
      <c r="R491" s="43" t="s">
        <v>94</v>
      </c>
      <c r="S491" s="43" t="s">
        <v>22</v>
      </c>
      <c r="T491" s="46" t="s">
        <v>28746</v>
      </c>
      <c r="U491" s="46" t="s">
        <v>28518</v>
      </c>
      <c r="V491" s="46" t="s">
        <v>28519</v>
      </c>
      <c r="W491" s="46" t="s">
        <v>94</v>
      </c>
      <c r="X491" s="46">
        <v>3886</v>
      </c>
      <c r="Y491" s="46"/>
    </row>
    <row r="492" spans="1:25" s="42" customFormat="1" ht="13" customHeight="1" x14ac:dyDescent="0.15">
      <c r="A492" s="43" t="s">
        <v>37346</v>
      </c>
      <c r="B492" s="43">
        <v>44</v>
      </c>
      <c r="C492" s="43" t="s">
        <v>14</v>
      </c>
      <c r="D492" s="43" t="s">
        <v>31</v>
      </c>
      <c r="E492" s="43"/>
      <c r="F492" s="44">
        <v>43305</v>
      </c>
      <c r="G492" s="43" t="s">
        <v>37347</v>
      </c>
      <c r="H492" s="43" t="s">
        <v>5740</v>
      </c>
      <c r="I492" s="43" t="s">
        <v>111</v>
      </c>
      <c r="J492" s="43">
        <v>97138</v>
      </c>
      <c r="K492" s="43" t="s">
        <v>21748</v>
      </c>
      <c r="L492" s="43" t="s">
        <v>5742</v>
      </c>
      <c r="M492" s="43" t="s">
        <v>21</v>
      </c>
      <c r="N492" s="43" t="s">
        <v>37348</v>
      </c>
      <c r="O492" s="43" t="s">
        <v>394</v>
      </c>
      <c r="P492" s="43" t="s">
        <v>32398</v>
      </c>
      <c r="Q492" s="58" t="s">
        <v>37349</v>
      </c>
      <c r="R492" s="43" t="s">
        <v>94</v>
      </c>
      <c r="S492" s="43" t="s">
        <v>22</v>
      </c>
      <c r="T492" s="46" t="s">
        <v>28746</v>
      </c>
      <c r="U492" s="46" t="s">
        <v>28518</v>
      </c>
      <c r="V492" s="46" t="s">
        <v>28521</v>
      </c>
      <c r="W492" s="46" t="s">
        <v>542</v>
      </c>
      <c r="X492" s="46">
        <v>3887</v>
      </c>
      <c r="Y492" s="46"/>
    </row>
    <row r="493" spans="1:25" s="42" customFormat="1" ht="13" customHeight="1" x14ac:dyDescent="0.15">
      <c r="A493" s="43" t="s">
        <v>37350</v>
      </c>
      <c r="B493" s="43">
        <v>55</v>
      </c>
      <c r="C493" s="43" t="s">
        <v>14</v>
      </c>
      <c r="D493" s="43" t="s">
        <v>31</v>
      </c>
      <c r="E493" s="43"/>
      <c r="F493" s="44">
        <v>43305</v>
      </c>
      <c r="G493" s="43" t="s">
        <v>37351</v>
      </c>
      <c r="H493" s="43" t="s">
        <v>5840</v>
      </c>
      <c r="I493" s="43" t="s">
        <v>360</v>
      </c>
      <c r="J493" s="43">
        <v>28304</v>
      </c>
      <c r="K493" s="43" t="s">
        <v>3086</v>
      </c>
      <c r="L493" s="43" t="s">
        <v>5842</v>
      </c>
      <c r="M493" s="43" t="s">
        <v>373</v>
      </c>
      <c r="N493" s="43" t="s">
        <v>37352</v>
      </c>
      <c r="O493" s="43" t="s">
        <v>394</v>
      </c>
      <c r="P493" s="43" t="s">
        <v>32398</v>
      </c>
      <c r="Q493" s="58" t="s">
        <v>37353</v>
      </c>
      <c r="R493" s="43" t="s">
        <v>94</v>
      </c>
      <c r="S493" s="43" t="s">
        <v>12</v>
      </c>
      <c r="T493" s="43" t="s">
        <v>31978</v>
      </c>
      <c r="U493" s="43" t="s">
        <v>28518</v>
      </c>
      <c r="V493" s="43" t="s">
        <v>28521</v>
      </c>
      <c r="W493" s="43"/>
      <c r="X493" s="43"/>
      <c r="Y493" s="43"/>
    </row>
    <row r="494" spans="1:25" s="42" customFormat="1" ht="13" customHeight="1" x14ac:dyDescent="0.15">
      <c r="A494" s="43" t="s">
        <v>37358</v>
      </c>
      <c r="B494" s="43">
        <v>33</v>
      </c>
      <c r="C494" s="43" t="s">
        <v>14</v>
      </c>
      <c r="D494" s="43" t="s">
        <v>42</v>
      </c>
      <c r="E494" s="43"/>
      <c r="F494" s="44">
        <v>43304</v>
      </c>
      <c r="G494" s="43" t="s">
        <v>37359</v>
      </c>
      <c r="H494" s="43" t="s">
        <v>4990</v>
      </c>
      <c r="I494" s="43" t="s">
        <v>360</v>
      </c>
      <c r="J494" s="43">
        <v>27215</v>
      </c>
      <c r="K494" s="43" t="s">
        <v>37360</v>
      </c>
      <c r="L494" s="43" t="s">
        <v>4992</v>
      </c>
      <c r="M494" s="43" t="s">
        <v>21</v>
      </c>
      <c r="N494" s="43" t="s">
        <v>37361</v>
      </c>
      <c r="O494" s="43" t="s">
        <v>394</v>
      </c>
      <c r="P494" s="43" t="s">
        <v>32398</v>
      </c>
      <c r="Q494" s="58" t="s">
        <v>37362</v>
      </c>
      <c r="R494" s="46" t="s">
        <v>542</v>
      </c>
      <c r="S494" s="43" t="s">
        <v>22</v>
      </c>
      <c r="T494" s="46" t="s">
        <v>28541</v>
      </c>
      <c r="U494" s="46" t="s">
        <v>28518</v>
      </c>
      <c r="V494" s="46" t="s">
        <v>28521</v>
      </c>
      <c r="W494" s="46" t="s">
        <v>94</v>
      </c>
      <c r="X494" s="46">
        <v>3881</v>
      </c>
      <c r="Y494" s="46"/>
    </row>
    <row r="495" spans="1:25" s="42" customFormat="1" ht="13" customHeight="1" x14ac:dyDescent="0.15">
      <c r="A495" s="43" t="s">
        <v>37354</v>
      </c>
      <c r="B495" s="43">
        <v>30</v>
      </c>
      <c r="C495" s="43" t="s">
        <v>14</v>
      </c>
      <c r="D495" s="43" t="s">
        <v>42</v>
      </c>
      <c r="E495" s="43"/>
      <c r="F495" s="44">
        <v>43304</v>
      </c>
      <c r="G495" s="43" t="s">
        <v>37355</v>
      </c>
      <c r="H495" s="43" t="s">
        <v>2310</v>
      </c>
      <c r="I495" s="43" t="s">
        <v>46</v>
      </c>
      <c r="J495" s="43">
        <v>20904</v>
      </c>
      <c r="K495" s="43" t="s">
        <v>1039</v>
      </c>
      <c r="L495" s="43" t="s">
        <v>2312</v>
      </c>
      <c r="M495" s="43" t="s">
        <v>21</v>
      </c>
      <c r="N495" s="43" t="s">
        <v>37356</v>
      </c>
      <c r="O495" s="43" t="s">
        <v>394</v>
      </c>
      <c r="P495" s="43" t="s">
        <v>32398</v>
      </c>
      <c r="Q495" s="58" t="s">
        <v>37357</v>
      </c>
      <c r="R495" s="46" t="s">
        <v>542</v>
      </c>
      <c r="S495" s="43" t="s">
        <v>22</v>
      </c>
      <c r="T495" s="46" t="s">
        <v>28739</v>
      </c>
      <c r="U495" s="46" t="s">
        <v>28518</v>
      </c>
      <c r="V495" s="46" t="s">
        <v>28521</v>
      </c>
      <c r="W495" s="46" t="s">
        <v>94</v>
      </c>
      <c r="X495" s="46">
        <v>3961</v>
      </c>
      <c r="Y495" s="46"/>
    </row>
    <row r="496" spans="1:25" s="42" customFormat="1" ht="13" customHeight="1" x14ac:dyDescent="0.15">
      <c r="A496" s="43" t="s">
        <v>37363</v>
      </c>
      <c r="B496" s="43">
        <v>71</v>
      </c>
      <c r="C496" s="43" t="s">
        <v>14</v>
      </c>
      <c r="D496" s="43" t="s">
        <v>24</v>
      </c>
      <c r="E496" s="43"/>
      <c r="F496" s="44">
        <v>43304</v>
      </c>
      <c r="G496" s="43" t="s">
        <v>37364</v>
      </c>
      <c r="H496" s="43" t="s">
        <v>6445</v>
      </c>
      <c r="I496" s="43" t="s">
        <v>238</v>
      </c>
      <c r="J496" s="43">
        <v>24201</v>
      </c>
      <c r="K496" s="43" t="s">
        <v>6445</v>
      </c>
      <c r="L496" s="43" t="s">
        <v>24040</v>
      </c>
      <c r="M496" s="43" t="s">
        <v>21</v>
      </c>
      <c r="N496" s="43" t="s">
        <v>37365</v>
      </c>
      <c r="O496" s="43" t="s">
        <v>394</v>
      </c>
      <c r="P496" s="43" t="s">
        <v>32398</v>
      </c>
      <c r="Q496" s="58" t="s">
        <v>37366</v>
      </c>
      <c r="R496" s="46" t="s">
        <v>542</v>
      </c>
      <c r="S496" s="43" t="s">
        <v>22</v>
      </c>
      <c r="T496" s="46" t="s">
        <v>28746</v>
      </c>
      <c r="U496" s="46" t="s">
        <v>28520</v>
      </c>
      <c r="V496" s="46" t="s">
        <v>28521</v>
      </c>
      <c r="W496" s="46" t="s">
        <v>94</v>
      </c>
      <c r="X496" s="46">
        <v>3883</v>
      </c>
      <c r="Y496" s="46"/>
    </row>
    <row r="497" spans="1:25" s="42" customFormat="1" ht="13" customHeight="1" x14ac:dyDescent="0.15">
      <c r="A497" s="43" t="s">
        <v>37377</v>
      </c>
      <c r="B497" s="43">
        <v>32</v>
      </c>
      <c r="C497" s="43" t="s">
        <v>14</v>
      </c>
      <c r="D497" s="43" t="s">
        <v>42</v>
      </c>
      <c r="E497" s="43"/>
      <c r="F497" s="44">
        <v>43303</v>
      </c>
      <c r="G497" s="43" t="s">
        <v>37378</v>
      </c>
      <c r="H497" s="43" t="s">
        <v>2830</v>
      </c>
      <c r="I497" s="43" t="s">
        <v>39</v>
      </c>
      <c r="J497" s="43">
        <v>92346</v>
      </c>
      <c r="K497" s="43" t="s">
        <v>303</v>
      </c>
      <c r="L497" s="43" t="s">
        <v>34637</v>
      </c>
      <c r="M497" s="43" t="s">
        <v>21</v>
      </c>
      <c r="N497" s="43" t="s">
        <v>37379</v>
      </c>
      <c r="O497" s="43" t="s">
        <v>394</v>
      </c>
      <c r="P497" s="43" t="s">
        <v>32398</v>
      </c>
      <c r="Q497" s="58" t="s">
        <v>37380</v>
      </c>
      <c r="R497" s="43" t="s">
        <v>94</v>
      </c>
      <c r="S497" s="43" t="s">
        <v>22</v>
      </c>
      <c r="T497" s="46" t="s">
        <v>28560</v>
      </c>
      <c r="U497" s="46" t="s">
        <v>28520</v>
      </c>
      <c r="V497" s="46" t="s">
        <v>28522</v>
      </c>
      <c r="W497" s="46" t="s">
        <v>94</v>
      </c>
      <c r="X497" s="46">
        <v>3958</v>
      </c>
      <c r="Y497" s="46"/>
    </row>
    <row r="498" spans="1:25" s="42" customFormat="1" ht="13" customHeight="1" x14ac:dyDescent="0.15">
      <c r="A498" s="43" t="s">
        <v>37373</v>
      </c>
      <c r="B498" s="43">
        <v>18</v>
      </c>
      <c r="C498" s="43" t="s">
        <v>14</v>
      </c>
      <c r="D498" s="43" t="s">
        <v>31</v>
      </c>
      <c r="E498" s="43"/>
      <c r="F498" s="44">
        <v>43303</v>
      </c>
      <c r="G498" s="43" t="s">
        <v>37374</v>
      </c>
      <c r="H498" s="43" t="s">
        <v>19533</v>
      </c>
      <c r="I498" s="43" t="s">
        <v>203</v>
      </c>
      <c r="J498" s="43">
        <v>80928</v>
      </c>
      <c r="K498" s="43" t="s">
        <v>841</v>
      </c>
      <c r="L498" s="43" t="s">
        <v>34609</v>
      </c>
      <c r="M498" s="43" t="s">
        <v>21</v>
      </c>
      <c r="N498" s="43" t="s">
        <v>37375</v>
      </c>
      <c r="O498" s="43" t="s">
        <v>394</v>
      </c>
      <c r="P498" s="43" t="s">
        <v>32398</v>
      </c>
      <c r="Q498" s="58" t="s">
        <v>37376</v>
      </c>
      <c r="R498" s="43" t="s">
        <v>94</v>
      </c>
      <c r="S498" s="43" t="s">
        <v>22</v>
      </c>
      <c r="T498" s="46" t="s">
        <v>28746</v>
      </c>
      <c r="U498" s="46" t="s">
        <v>28520</v>
      </c>
      <c r="V498" s="46" t="s">
        <v>28521</v>
      </c>
      <c r="W498" s="46" t="s">
        <v>94</v>
      </c>
      <c r="X498" s="46">
        <v>3906</v>
      </c>
      <c r="Y498" s="46"/>
    </row>
    <row r="499" spans="1:25" s="42" customFormat="1" ht="13" customHeight="1" x14ac:dyDescent="0.15">
      <c r="A499" s="43" t="s">
        <v>37381</v>
      </c>
      <c r="B499" s="43">
        <v>38</v>
      </c>
      <c r="C499" s="43" t="s">
        <v>14</v>
      </c>
      <c r="D499" s="43" t="s">
        <v>42</v>
      </c>
      <c r="E499" s="43"/>
      <c r="F499" s="44">
        <v>43303</v>
      </c>
      <c r="G499" s="43" t="s">
        <v>37382</v>
      </c>
      <c r="H499" s="43" t="s">
        <v>767</v>
      </c>
      <c r="I499" s="43" t="s">
        <v>39</v>
      </c>
      <c r="J499" s="43">
        <v>92507</v>
      </c>
      <c r="K499" s="43" t="s">
        <v>767</v>
      </c>
      <c r="L499" s="43" t="s">
        <v>37383</v>
      </c>
      <c r="M499" s="43" t="s">
        <v>21</v>
      </c>
      <c r="N499" s="43" t="s">
        <v>37384</v>
      </c>
      <c r="O499" s="43" t="s">
        <v>394</v>
      </c>
      <c r="P499" s="43" t="s">
        <v>32398</v>
      </c>
      <c r="Q499" s="58" t="s">
        <v>37385</v>
      </c>
      <c r="R499" s="43" t="s">
        <v>94</v>
      </c>
      <c r="S499" s="43" t="s">
        <v>29</v>
      </c>
      <c r="T499" s="46" t="s">
        <v>28524</v>
      </c>
      <c r="U499" s="46" t="s">
        <v>28518</v>
      </c>
      <c r="V499" s="46" t="s">
        <v>28521</v>
      </c>
      <c r="W499" s="46" t="s">
        <v>94</v>
      </c>
      <c r="X499" s="46">
        <v>3957</v>
      </c>
      <c r="Y499" s="46"/>
    </row>
    <row r="500" spans="1:25" s="42" customFormat="1" ht="13" customHeight="1" x14ac:dyDescent="0.15">
      <c r="A500" s="43" t="s">
        <v>37367</v>
      </c>
      <c r="B500" s="43">
        <v>17</v>
      </c>
      <c r="C500" s="43" t="s">
        <v>14</v>
      </c>
      <c r="D500" s="43" t="s">
        <v>31</v>
      </c>
      <c r="E500" s="43"/>
      <c r="F500" s="44">
        <v>43303</v>
      </c>
      <c r="G500" s="43" t="s">
        <v>37368</v>
      </c>
      <c r="H500" s="43" t="s">
        <v>37369</v>
      </c>
      <c r="I500" s="43" t="s">
        <v>389</v>
      </c>
      <c r="J500" s="43">
        <v>74008</v>
      </c>
      <c r="K500" s="43" t="s">
        <v>2442</v>
      </c>
      <c r="L500" s="43" t="s">
        <v>37370</v>
      </c>
      <c r="M500" s="43" t="s">
        <v>21</v>
      </c>
      <c r="N500" s="43" t="s">
        <v>37371</v>
      </c>
      <c r="O500" s="43" t="s">
        <v>394</v>
      </c>
      <c r="P500" s="43" t="s">
        <v>32398</v>
      </c>
      <c r="Q500" s="58" t="s">
        <v>37372</v>
      </c>
      <c r="R500" s="43" t="s">
        <v>94</v>
      </c>
      <c r="S500" s="43" t="s">
        <v>373</v>
      </c>
      <c r="T500" s="46" t="s">
        <v>28836</v>
      </c>
      <c r="U500" s="46" t="s">
        <v>28520</v>
      </c>
      <c r="V500" s="46" t="s">
        <v>28519</v>
      </c>
      <c r="W500" s="46" t="s">
        <v>94</v>
      </c>
      <c r="X500" s="46">
        <v>3873</v>
      </c>
      <c r="Y500" s="46"/>
    </row>
    <row r="501" spans="1:25" s="42" customFormat="1" ht="13" customHeight="1" x14ac:dyDescent="0.15">
      <c r="A501" s="43" t="s">
        <v>37390</v>
      </c>
      <c r="B501" s="43">
        <v>27</v>
      </c>
      <c r="C501" s="43" t="s">
        <v>108</v>
      </c>
      <c r="D501" s="43" t="s">
        <v>42</v>
      </c>
      <c r="E501" s="58" t="s">
        <v>37391</v>
      </c>
      <c r="F501" s="44">
        <v>43302</v>
      </c>
      <c r="G501" s="43" t="s">
        <v>37392</v>
      </c>
      <c r="H501" s="43" t="s">
        <v>92</v>
      </c>
      <c r="I501" s="43" t="s">
        <v>39</v>
      </c>
      <c r="J501" s="43">
        <v>90039</v>
      </c>
      <c r="K501" s="43" t="s">
        <v>92</v>
      </c>
      <c r="L501" s="43" t="s">
        <v>93</v>
      </c>
      <c r="M501" s="43" t="s">
        <v>21</v>
      </c>
      <c r="N501" s="43" t="s">
        <v>37393</v>
      </c>
      <c r="O501" s="43" t="s">
        <v>394</v>
      </c>
      <c r="P501" s="43" t="s">
        <v>32398</v>
      </c>
      <c r="Q501" s="58" t="s">
        <v>37394</v>
      </c>
      <c r="R501" s="43" t="s">
        <v>94</v>
      </c>
      <c r="S501" s="43" t="s">
        <v>12</v>
      </c>
      <c r="T501" s="46" t="s">
        <v>31978</v>
      </c>
      <c r="U501" s="46" t="s">
        <v>28518</v>
      </c>
      <c r="V501" s="46" t="s">
        <v>28522</v>
      </c>
      <c r="W501" s="46" t="s">
        <v>542</v>
      </c>
      <c r="X501" s="46">
        <v>3895</v>
      </c>
      <c r="Y501" s="46"/>
    </row>
    <row r="502" spans="1:25" s="42" customFormat="1" ht="13" customHeight="1" x14ac:dyDescent="0.15">
      <c r="A502" s="43" t="s">
        <v>37408</v>
      </c>
      <c r="B502" s="43">
        <v>57</v>
      </c>
      <c r="C502" s="43" t="s">
        <v>14</v>
      </c>
      <c r="D502" s="43" t="s">
        <v>31</v>
      </c>
      <c r="E502" s="58" t="s">
        <v>37409</v>
      </c>
      <c r="F502" s="44">
        <v>43302</v>
      </c>
      <c r="G502" s="43" t="s">
        <v>37410</v>
      </c>
      <c r="H502" s="43" t="s">
        <v>759</v>
      </c>
      <c r="I502" s="43" t="s">
        <v>63</v>
      </c>
      <c r="J502" s="43">
        <v>43614</v>
      </c>
      <c r="K502" s="43" t="s">
        <v>760</v>
      </c>
      <c r="L502" s="43" t="s">
        <v>761</v>
      </c>
      <c r="M502" s="43" t="s">
        <v>21</v>
      </c>
      <c r="N502" s="43" t="s">
        <v>37411</v>
      </c>
      <c r="O502" s="43" t="s">
        <v>394</v>
      </c>
      <c r="P502" s="43" t="s">
        <v>32398</v>
      </c>
      <c r="Q502" s="58" t="s">
        <v>37412</v>
      </c>
      <c r="R502" s="43" t="s">
        <v>94</v>
      </c>
      <c r="S502" s="43" t="s">
        <v>22</v>
      </c>
      <c r="T502" s="46" t="s">
        <v>28739</v>
      </c>
      <c r="U502" s="46" t="s">
        <v>28520</v>
      </c>
      <c r="V502" s="46" t="s">
        <v>28521</v>
      </c>
      <c r="W502" s="46" t="s">
        <v>94</v>
      </c>
      <c r="X502" s="46">
        <v>3879</v>
      </c>
      <c r="Y502" s="46"/>
    </row>
    <row r="503" spans="1:25" s="42" customFormat="1" ht="13" customHeight="1" x14ac:dyDescent="0.15">
      <c r="A503" s="43" t="s">
        <v>37399</v>
      </c>
      <c r="B503" s="43">
        <v>39</v>
      </c>
      <c r="C503" s="43" t="s">
        <v>14</v>
      </c>
      <c r="D503" s="43" t="s">
        <v>31</v>
      </c>
      <c r="E503" s="58" t="s">
        <v>37400</v>
      </c>
      <c r="F503" s="44">
        <v>43302</v>
      </c>
      <c r="G503" s="43" t="s">
        <v>37401</v>
      </c>
      <c r="H503" s="43" t="s">
        <v>548</v>
      </c>
      <c r="I503" s="43" t="s">
        <v>117</v>
      </c>
      <c r="J503" s="43">
        <v>85757</v>
      </c>
      <c r="K503" s="43" t="s">
        <v>549</v>
      </c>
      <c r="L503" s="43" t="s">
        <v>12427</v>
      </c>
      <c r="M503" s="43" t="s">
        <v>21</v>
      </c>
      <c r="N503" s="43" t="s">
        <v>37402</v>
      </c>
      <c r="O503" s="43" t="s">
        <v>394</v>
      </c>
      <c r="P503" s="43" t="s">
        <v>32398</v>
      </c>
      <c r="Q503" s="58" t="s">
        <v>37403</v>
      </c>
      <c r="R503" s="43" t="s">
        <v>94</v>
      </c>
      <c r="S503" s="43" t="s">
        <v>22</v>
      </c>
      <c r="T503" s="46" t="s">
        <v>32106</v>
      </c>
      <c r="U503" s="46" t="s">
        <v>28520</v>
      </c>
      <c r="V503" s="46" t="s">
        <v>28522</v>
      </c>
      <c r="W503" s="46" t="s">
        <v>94</v>
      </c>
      <c r="X503" s="46">
        <v>3874</v>
      </c>
      <c r="Y503" s="46"/>
    </row>
    <row r="504" spans="1:25" s="42" customFormat="1" ht="13" customHeight="1" x14ac:dyDescent="0.15">
      <c r="A504" s="43" t="s">
        <v>37395</v>
      </c>
      <c r="B504" s="43">
        <v>37</v>
      </c>
      <c r="C504" s="43" t="s">
        <v>14</v>
      </c>
      <c r="D504" s="43" t="s">
        <v>42</v>
      </c>
      <c r="E504" s="43"/>
      <c r="F504" s="44">
        <v>43302</v>
      </c>
      <c r="G504" s="43" t="s">
        <v>37396</v>
      </c>
      <c r="H504" s="43" t="s">
        <v>194</v>
      </c>
      <c r="I504" s="43" t="s">
        <v>39</v>
      </c>
      <c r="J504" s="43">
        <v>93728</v>
      </c>
      <c r="K504" s="43" t="s">
        <v>194</v>
      </c>
      <c r="L504" s="43" t="s">
        <v>195</v>
      </c>
      <c r="M504" s="43" t="s">
        <v>21</v>
      </c>
      <c r="N504" s="43" t="s">
        <v>37397</v>
      </c>
      <c r="O504" s="43" t="s">
        <v>394</v>
      </c>
      <c r="P504" s="43" t="s">
        <v>32398</v>
      </c>
      <c r="Q504" s="58" t="s">
        <v>37398</v>
      </c>
      <c r="R504" s="43" t="s">
        <v>94</v>
      </c>
      <c r="S504" s="43" t="s">
        <v>12</v>
      </c>
      <c r="T504" s="46" t="s">
        <v>31675</v>
      </c>
      <c r="U504" s="46" t="s">
        <v>28520</v>
      </c>
      <c r="V504" s="46" t="s">
        <v>28521</v>
      </c>
      <c r="W504" s="46" t="s">
        <v>94</v>
      </c>
      <c r="X504" s="46">
        <v>3877</v>
      </c>
      <c r="Y504" s="46"/>
    </row>
    <row r="505" spans="1:25" s="42" customFormat="1" ht="13" customHeight="1" x14ac:dyDescent="0.15">
      <c r="A505" s="43" t="s">
        <v>37404</v>
      </c>
      <c r="B505" s="43">
        <v>50</v>
      </c>
      <c r="C505" s="43" t="s">
        <v>14</v>
      </c>
      <c r="D505" s="43" t="s">
        <v>42</v>
      </c>
      <c r="E505" s="43"/>
      <c r="F505" s="44">
        <v>43302</v>
      </c>
      <c r="G505" s="43" t="s">
        <v>37405</v>
      </c>
      <c r="H505" s="43" t="s">
        <v>1844</v>
      </c>
      <c r="I505" s="43" t="s">
        <v>39</v>
      </c>
      <c r="J505" s="43">
        <v>92805</v>
      </c>
      <c r="K505" s="43" t="s">
        <v>1044</v>
      </c>
      <c r="L505" s="43" t="s">
        <v>1846</v>
      </c>
      <c r="M505" s="43" t="s">
        <v>21</v>
      </c>
      <c r="N505" s="43" t="s">
        <v>37406</v>
      </c>
      <c r="O505" s="43" t="s">
        <v>394</v>
      </c>
      <c r="P505" s="43" t="s">
        <v>32398</v>
      </c>
      <c r="Q505" s="58" t="s">
        <v>37407</v>
      </c>
      <c r="R505" s="46" t="s">
        <v>542</v>
      </c>
      <c r="S505" s="43" t="s">
        <v>12</v>
      </c>
      <c r="T505" s="46" t="s">
        <v>31675</v>
      </c>
      <c r="U505" s="46" t="s">
        <v>28518</v>
      </c>
      <c r="V505" s="46" t="s">
        <v>28522</v>
      </c>
      <c r="W505" s="46" t="s">
        <v>94</v>
      </c>
      <c r="X505" s="46">
        <v>3947</v>
      </c>
      <c r="Y505" s="46"/>
    </row>
    <row r="506" spans="1:25" s="42" customFormat="1" ht="13" customHeight="1" x14ac:dyDescent="0.15">
      <c r="A506" s="43" t="s">
        <v>37386</v>
      </c>
      <c r="B506" s="43">
        <v>21</v>
      </c>
      <c r="C506" s="43" t="s">
        <v>14</v>
      </c>
      <c r="D506" s="43" t="s">
        <v>42</v>
      </c>
      <c r="E506" s="43"/>
      <c r="F506" s="44">
        <v>43302</v>
      </c>
      <c r="G506" s="43" t="s">
        <v>37387</v>
      </c>
      <c r="H506" s="43" t="s">
        <v>1403</v>
      </c>
      <c r="I506" s="43" t="s">
        <v>117</v>
      </c>
      <c r="J506" s="43">
        <v>85202</v>
      </c>
      <c r="K506" s="43" t="s">
        <v>617</v>
      </c>
      <c r="L506" s="43" t="s">
        <v>1404</v>
      </c>
      <c r="M506" s="43" t="s">
        <v>21</v>
      </c>
      <c r="N506" s="43" t="s">
        <v>37388</v>
      </c>
      <c r="O506" s="43" t="s">
        <v>394</v>
      </c>
      <c r="P506" s="43" t="s">
        <v>32398</v>
      </c>
      <c r="Q506" s="58" t="s">
        <v>37389</v>
      </c>
      <c r="R506" s="43" t="s">
        <v>948</v>
      </c>
      <c r="S506" s="43" t="s">
        <v>373</v>
      </c>
      <c r="T506" s="46" t="s">
        <v>28836</v>
      </c>
      <c r="U506" s="46" t="s">
        <v>28520</v>
      </c>
      <c r="V506" s="46" t="s">
        <v>28521</v>
      </c>
      <c r="W506" s="46" t="s">
        <v>94</v>
      </c>
      <c r="X506" s="46">
        <v>3878</v>
      </c>
      <c r="Y506" s="46"/>
    </row>
    <row r="507" spans="1:25" s="42" customFormat="1" ht="13" customHeight="1" x14ac:dyDescent="0.15">
      <c r="A507" s="43" t="s">
        <v>37418</v>
      </c>
      <c r="B507" s="43">
        <v>22</v>
      </c>
      <c r="C507" s="43" t="s">
        <v>108</v>
      </c>
      <c r="D507" s="43" t="s">
        <v>42</v>
      </c>
      <c r="E507" s="58" t="s">
        <v>37419</v>
      </c>
      <c r="F507" s="44">
        <v>43301</v>
      </c>
      <c r="G507" s="43" t="s">
        <v>37420</v>
      </c>
      <c r="H507" s="43" t="s">
        <v>15825</v>
      </c>
      <c r="I507" s="43" t="s">
        <v>211</v>
      </c>
      <c r="J507" s="43">
        <v>46619</v>
      </c>
      <c r="K507" s="43" t="s">
        <v>10904</v>
      </c>
      <c r="L507" s="43" t="s">
        <v>15827</v>
      </c>
      <c r="M507" s="43" t="s">
        <v>373</v>
      </c>
      <c r="N507" s="43" t="s">
        <v>37421</v>
      </c>
      <c r="O507" s="43" t="s">
        <v>394</v>
      </c>
      <c r="P507" s="43" t="s">
        <v>32398</v>
      </c>
      <c r="Q507" s="58" t="s">
        <v>37422</v>
      </c>
      <c r="R507" s="43" t="s">
        <v>94</v>
      </c>
      <c r="S507" s="43" t="s">
        <v>373</v>
      </c>
      <c r="T507" s="43" t="s">
        <v>28836</v>
      </c>
      <c r="U507" s="43" t="s">
        <v>28518</v>
      </c>
      <c r="V507" s="43" t="s">
        <v>28521</v>
      </c>
      <c r="W507" s="43"/>
      <c r="X507" s="43"/>
      <c r="Y507" s="43"/>
    </row>
    <row r="508" spans="1:25" s="42" customFormat="1" ht="13" customHeight="1" x14ac:dyDescent="0.15">
      <c r="A508" s="43" t="s">
        <v>37423</v>
      </c>
      <c r="B508" s="43">
        <v>33</v>
      </c>
      <c r="C508" s="43" t="s">
        <v>14</v>
      </c>
      <c r="D508" s="43" t="s">
        <v>926</v>
      </c>
      <c r="E508" s="43"/>
      <c r="F508" s="44">
        <v>43301</v>
      </c>
      <c r="G508" s="43" t="s">
        <v>37424</v>
      </c>
      <c r="H508" s="43" t="s">
        <v>37425</v>
      </c>
      <c r="I508" s="43" t="s">
        <v>854</v>
      </c>
      <c r="J508" s="43">
        <v>96772</v>
      </c>
      <c r="K508" s="43" t="s">
        <v>3852</v>
      </c>
      <c r="L508" s="43" t="s">
        <v>3853</v>
      </c>
      <c r="M508" s="43" t="s">
        <v>21</v>
      </c>
      <c r="N508" s="43" t="s">
        <v>37426</v>
      </c>
      <c r="O508" s="43" t="s">
        <v>394</v>
      </c>
      <c r="P508" s="43" t="s">
        <v>32398</v>
      </c>
      <c r="Q508" s="58" t="s">
        <v>37427</v>
      </c>
      <c r="R508" s="43" t="s">
        <v>94</v>
      </c>
      <c r="S508" s="43" t="s">
        <v>22</v>
      </c>
      <c r="T508" s="46" t="s">
        <v>28746</v>
      </c>
      <c r="U508" s="46" t="s">
        <v>28520</v>
      </c>
      <c r="V508" s="46" t="s">
        <v>28519</v>
      </c>
      <c r="W508" s="46" t="s">
        <v>94</v>
      </c>
      <c r="X508" s="46">
        <v>3944</v>
      </c>
      <c r="Y508" s="46"/>
    </row>
    <row r="509" spans="1:25" s="42" customFormat="1" ht="13" customHeight="1" x14ac:dyDescent="0.15">
      <c r="A509" s="43" t="s">
        <v>37434</v>
      </c>
      <c r="B509" s="43">
        <v>45</v>
      </c>
      <c r="C509" s="43" t="s">
        <v>14</v>
      </c>
      <c r="D509" s="43" t="s">
        <v>42</v>
      </c>
      <c r="E509" s="43"/>
      <c r="F509" s="44">
        <v>43301</v>
      </c>
      <c r="G509" s="43" t="s">
        <v>37435</v>
      </c>
      <c r="H509" s="43" t="s">
        <v>767</v>
      </c>
      <c r="I509" s="43" t="s">
        <v>39</v>
      </c>
      <c r="J509" s="43">
        <v>92504</v>
      </c>
      <c r="K509" s="43" t="s">
        <v>767</v>
      </c>
      <c r="L509" s="43" t="s">
        <v>5827</v>
      </c>
      <c r="M509" s="43" t="s">
        <v>21</v>
      </c>
      <c r="N509" s="43" t="s">
        <v>37436</v>
      </c>
      <c r="O509" s="43" t="s">
        <v>394</v>
      </c>
      <c r="P509" s="43" t="s">
        <v>32398</v>
      </c>
      <c r="Q509" s="58" t="s">
        <v>37437</v>
      </c>
      <c r="R509" s="43" t="s">
        <v>94</v>
      </c>
      <c r="S509" s="43" t="s">
        <v>22</v>
      </c>
      <c r="T509" s="46" t="s">
        <v>28746</v>
      </c>
      <c r="U509" s="46" t="s">
        <v>28520</v>
      </c>
      <c r="V509" s="46" t="s">
        <v>28519</v>
      </c>
      <c r="W509" s="46" t="s">
        <v>94</v>
      </c>
      <c r="X509" s="46">
        <v>3946</v>
      </c>
      <c r="Y509" s="46"/>
    </row>
    <row r="510" spans="1:25" s="42" customFormat="1" ht="13" customHeight="1" x14ac:dyDescent="0.15">
      <c r="A510" s="43" t="s">
        <v>37428</v>
      </c>
      <c r="B510" s="43">
        <v>38</v>
      </c>
      <c r="C510" s="43" t="s">
        <v>14</v>
      </c>
      <c r="D510" s="43" t="s">
        <v>31</v>
      </c>
      <c r="E510" s="58" t="s">
        <v>37429</v>
      </c>
      <c r="F510" s="44">
        <v>43301</v>
      </c>
      <c r="G510" s="43" t="s">
        <v>37430</v>
      </c>
      <c r="H510" s="43" t="s">
        <v>8443</v>
      </c>
      <c r="I510" s="43" t="s">
        <v>56</v>
      </c>
      <c r="J510" s="43">
        <v>32162</v>
      </c>
      <c r="K510" s="43" t="s">
        <v>26600</v>
      </c>
      <c r="L510" s="43" t="s">
        <v>37431</v>
      </c>
      <c r="M510" s="43" t="s">
        <v>21</v>
      </c>
      <c r="N510" s="43" t="s">
        <v>37432</v>
      </c>
      <c r="O510" s="43" t="s">
        <v>394</v>
      </c>
      <c r="P510" s="43" t="s">
        <v>32398</v>
      </c>
      <c r="Q510" s="58" t="s">
        <v>37433</v>
      </c>
      <c r="R510" s="43" t="s">
        <v>94</v>
      </c>
      <c r="S510" s="43" t="s">
        <v>22</v>
      </c>
      <c r="T510" s="46" t="s">
        <v>28746</v>
      </c>
      <c r="U510" s="46" t="s">
        <v>28520</v>
      </c>
      <c r="V510" s="46" t="s">
        <v>28521</v>
      </c>
      <c r="W510" s="46" t="s">
        <v>94</v>
      </c>
      <c r="X510" s="46">
        <v>3945</v>
      </c>
      <c r="Y510" s="46"/>
    </row>
    <row r="511" spans="1:25" s="42" customFormat="1" ht="13" customHeight="1" x14ac:dyDescent="0.15">
      <c r="A511" s="43" t="s">
        <v>37413</v>
      </c>
      <c r="B511" s="43">
        <v>19</v>
      </c>
      <c r="C511" s="43" t="s">
        <v>14</v>
      </c>
      <c r="D511" s="43" t="s">
        <v>31</v>
      </c>
      <c r="E511" s="43"/>
      <c r="F511" s="44">
        <v>43301</v>
      </c>
      <c r="G511" s="43" t="s">
        <v>37414</v>
      </c>
      <c r="H511" s="43" t="s">
        <v>707</v>
      </c>
      <c r="I511" s="43" t="s">
        <v>67</v>
      </c>
      <c r="J511" s="43">
        <v>77095</v>
      </c>
      <c r="K511" s="43" t="s">
        <v>545</v>
      </c>
      <c r="L511" s="43" t="s">
        <v>37415</v>
      </c>
      <c r="M511" s="43" t="s">
        <v>21</v>
      </c>
      <c r="N511" s="43" t="s">
        <v>37416</v>
      </c>
      <c r="O511" s="43" t="s">
        <v>394</v>
      </c>
      <c r="P511" s="43" t="s">
        <v>32398</v>
      </c>
      <c r="Q511" s="58" t="s">
        <v>37417</v>
      </c>
      <c r="R511" s="43" t="s">
        <v>94</v>
      </c>
      <c r="S511" s="43" t="s">
        <v>22</v>
      </c>
      <c r="T511" s="46" t="s">
        <v>28746</v>
      </c>
      <c r="U511" s="46" t="s">
        <v>28520</v>
      </c>
      <c r="V511" s="46" t="s">
        <v>28522</v>
      </c>
      <c r="W511" s="46" t="s">
        <v>94</v>
      </c>
      <c r="X511" s="46">
        <v>3880</v>
      </c>
      <c r="Y511" s="46"/>
    </row>
    <row r="512" spans="1:25" s="42" customFormat="1" ht="13" customHeight="1" x14ac:dyDescent="0.15">
      <c r="A512" s="43" t="s">
        <v>37442</v>
      </c>
      <c r="B512" s="43">
        <v>22</v>
      </c>
      <c r="C512" s="43" t="s">
        <v>14</v>
      </c>
      <c r="D512" s="43" t="s">
        <v>42</v>
      </c>
      <c r="E512" s="43"/>
      <c r="F512" s="44">
        <v>43300</v>
      </c>
      <c r="G512" s="43" t="s">
        <v>37443</v>
      </c>
      <c r="H512" s="43" t="s">
        <v>8043</v>
      </c>
      <c r="I512" s="43" t="s">
        <v>39</v>
      </c>
      <c r="J512" s="43">
        <v>90660</v>
      </c>
      <c r="K512" s="43" t="s">
        <v>92</v>
      </c>
      <c r="L512" s="43" t="s">
        <v>408</v>
      </c>
      <c r="M512" s="43" t="s">
        <v>21</v>
      </c>
      <c r="N512" s="43" t="s">
        <v>37444</v>
      </c>
      <c r="O512" s="43" t="s">
        <v>394</v>
      </c>
      <c r="P512" s="43" t="s">
        <v>32398</v>
      </c>
      <c r="Q512" s="58" t="s">
        <v>37445</v>
      </c>
      <c r="R512" s="43" t="s">
        <v>948</v>
      </c>
      <c r="S512" s="43" t="s">
        <v>22</v>
      </c>
      <c r="T512" s="46" t="s">
        <v>28746</v>
      </c>
      <c r="U512" s="46" t="s">
        <v>28518</v>
      </c>
      <c r="V512" s="46" t="s">
        <v>20623</v>
      </c>
      <c r="W512" s="46" t="s">
        <v>94</v>
      </c>
      <c r="X512" s="46">
        <v>3871</v>
      </c>
      <c r="Y512" s="46"/>
    </row>
    <row r="513" spans="1:64" s="42" customFormat="1" ht="13" customHeight="1" x14ac:dyDescent="0.15">
      <c r="A513" s="43" t="s">
        <v>37438</v>
      </c>
      <c r="B513" s="43">
        <v>19</v>
      </c>
      <c r="C513" s="43" t="s">
        <v>14</v>
      </c>
      <c r="D513" s="43" t="s">
        <v>42</v>
      </c>
      <c r="E513" s="43"/>
      <c r="F513" s="44">
        <v>43300</v>
      </c>
      <c r="G513" s="43" t="s">
        <v>37439</v>
      </c>
      <c r="H513" s="43" t="s">
        <v>3431</v>
      </c>
      <c r="I513" s="43" t="s">
        <v>38</v>
      </c>
      <c r="J513" s="43">
        <v>61605</v>
      </c>
      <c r="K513" s="43" t="s">
        <v>3431</v>
      </c>
      <c r="L513" s="43" t="s">
        <v>31635</v>
      </c>
      <c r="M513" s="43" t="s">
        <v>21</v>
      </c>
      <c r="N513" s="43" t="s">
        <v>37440</v>
      </c>
      <c r="O513" s="43" t="s">
        <v>394</v>
      </c>
      <c r="P513" s="43" t="s">
        <v>32398</v>
      </c>
      <c r="Q513" s="58" t="s">
        <v>37441</v>
      </c>
      <c r="R513" s="43" t="s">
        <v>94</v>
      </c>
      <c r="S513" s="43" t="s">
        <v>22</v>
      </c>
      <c r="T513" s="46" t="s">
        <v>28746</v>
      </c>
      <c r="U513" s="46" t="s">
        <v>28518</v>
      </c>
      <c r="V513" s="46" t="s">
        <v>28522</v>
      </c>
      <c r="W513" s="46" t="s">
        <v>94</v>
      </c>
      <c r="X513" s="46">
        <v>3870</v>
      </c>
      <c r="Y513" s="46"/>
    </row>
    <row r="514" spans="1:64" s="42" customFormat="1" ht="13" customHeight="1" x14ac:dyDescent="0.15">
      <c r="A514" s="43" t="s">
        <v>37446</v>
      </c>
      <c r="B514" s="43">
        <v>32</v>
      </c>
      <c r="C514" s="43" t="s">
        <v>14</v>
      </c>
      <c r="D514" s="43" t="s">
        <v>31</v>
      </c>
      <c r="E514" s="43"/>
      <c r="F514" s="44">
        <v>43300</v>
      </c>
      <c r="G514" s="43" t="s">
        <v>37447</v>
      </c>
      <c r="H514" s="43" t="s">
        <v>874</v>
      </c>
      <c r="I514" s="43" t="s">
        <v>309</v>
      </c>
      <c r="J514" s="43">
        <v>40220</v>
      </c>
      <c r="K514" s="43" t="s">
        <v>1747</v>
      </c>
      <c r="L514" s="43" t="s">
        <v>18359</v>
      </c>
      <c r="M514" s="43" t="s">
        <v>385</v>
      </c>
      <c r="N514" s="43" t="s">
        <v>37448</v>
      </c>
      <c r="O514" s="43" t="s">
        <v>394</v>
      </c>
      <c r="P514" s="43" t="s">
        <v>32398</v>
      </c>
      <c r="Q514" s="58" t="s">
        <v>37449</v>
      </c>
      <c r="R514" s="43" t="s">
        <v>94</v>
      </c>
      <c r="S514" s="43" t="s">
        <v>22</v>
      </c>
      <c r="T514" s="43" t="s">
        <v>28739</v>
      </c>
      <c r="U514" s="43" t="s">
        <v>28518</v>
      </c>
      <c r="V514" s="43" t="s">
        <v>28522</v>
      </c>
      <c r="W514" s="43"/>
      <c r="X514" s="43"/>
      <c r="Y514" s="43"/>
    </row>
    <row r="515" spans="1:64" s="42" customFormat="1" ht="13" customHeight="1" x14ac:dyDescent="0.15">
      <c r="A515" s="43" t="s">
        <v>37450</v>
      </c>
      <c r="B515" s="43">
        <v>30</v>
      </c>
      <c r="C515" s="43" t="s">
        <v>14</v>
      </c>
      <c r="D515" s="43" t="s">
        <v>42</v>
      </c>
      <c r="E515" s="58" t="s">
        <v>37451</v>
      </c>
      <c r="F515" s="44">
        <v>43299</v>
      </c>
      <c r="G515" s="43" t="s">
        <v>37452</v>
      </c>
      <c r="H515" s="43" t="s">
        <v>906</v>
      </c>
      <c r="I515" s="43" t="s">
        <v>189</v>
      </c>
      <c r="J515" s="43">
        <v>87121</v>
      </c>
      <c r="K515" s="43" t="s">
        <v>458</v>
      </c>
      <c r="L515" s="43" t="s">
        <v>37453</v>
      </c>
      <c r="M515" s="43" t="s">
        <v>21</v>
      </c>
      <c r="N515" s="43" t="s">
        <v>37454</v>
      </c>
      <c r="O515" s="43" t="s">
        <v>394</v>
      </c>
      <c r="P515" s="43" t="s">
        <v>32398</v>
      </c>
      <c r="Q515" s="58" t="s">
        <v>37455</v>
      </c>
      <c r="R515" s="43" t="s">
        <v>94</v>
      </c>
      <c r="S515" s="43" t="s">
        <v>22</v>
      </c>
      <c r="T515" s="46" t="s">
        <v>28746</v>
      </c>
      <c r="U515" s="46" t="s">
        <v>28520</v>
      </c>
      <c r="V515" s="46" t="s">
        <v>28521</v>
      </c>
      <c r="W515" s="46" t="s">
        <v>94</v>
      </c>
      <c r="X515" s="46">
        <v>3866</v>
      </c>
      <c r="Y515" s="46"/>
    </row>
    <row r="516" spans="1:64" s="42" customFormat="1" ht="13" customHeight="1" x14ac:dyDescent="0.15">
      <c r="A516" s="43" t="s">
        <v>37463</v>
      </c>
      <c r="B516" s="43">
        <v>59</v>
      </c>
      <c r="C516" s="43" t="s">
        <v>14</v>
      </c>
      <c r="D516" s="43" t="s">
        <v>31</v>
      </c>
      <c r="E516" s="58" t="s">
        <v>37464</v>
      </c>
      <c r="F516" s="44">
        <v>43299</v>
      </c>
      <c r="G516" s="43" t="s">
        <v>37465</v>
      </c>
      <c r="H516" s="43" t="s">
        <v>37466</v>
      </c>
      <c r="I516" s="43" t="s">
        <v>67</v>
      </c>
      <c r="J516" s="43">
        <v>77466</v>
      </c>
      <c r="K516" s="43" t="s">
        <v>815</v>
      </c>
      <c r="L516" s="43" t="s">
        <v>1244</v>
      </c>
      <c r="M516" s="43" t="s">
        <v>21</v>
      </c>
      <c r="N516" s="43" t="s">
        <v>37467</v>
      </c>
      <c r="O516" s="43" t="s">
        <v>394</v>
      </c>
      <c r="P516" s="43" t="s">
        <v>32398</v>
      </c>
      <c r="Q516" s="58" t="s">
        <v>37468</v>
      </c>
      <c r="R516" s="43" t="s">
        <v>94</v>
      </c>
      <c r="S516" s="43" t="s">
        <v>22</v>
      </c>
      <c r="T516" s="46" t="s">
        <v>28746</v>
      </c>
      <c r="U516" s="46" t="s">
        <v>28520</v>
      </c>
      <c r="V516" s="46" t="s">
        <v>28521</v>
      </c>
      <c r="W516" s="46" t="s">
        <v>94</v>
      </c>
      <c r="X516" s="46">
        <v>3872</v>
      </c>
      <c r="Y516" s="46"/>
    </row>
    <row r="517" spans="1:64" s="42" customFormat="1" ht="13" customHeight="1" x14ac:dyDescent="0.15">
      <c r="A517" s="43" t="s">
        <v>37456</v>
      </c>
      <c r="B517" s="43">
        <v>33</v>
      </c>
      <c r="C517" s="43" t="s">
        <v>14</v>
      </c>
      <c r="D517" s="43" t="s">
        <v>31</v>
      </c>
      <c r="E517" s="58" t="s">
        <v>37457</v>
      </c>
      <c r="F517" s="44">
        <v>43299</v>
      </c>
      <c r="G517" s="43" t="s">
        <v>37458</v>
      </c>
      <c r="H517" s="43" t="s">
        <v>37459</v>
      </c>
      <c r="I517" s="43" t="s">
        <v>360</v>
      </c>
      <c r="J517" s="43">
        <v>28732</v>
      </c>
      <c r="K517" s="43" t="s">
        <v>1252</v>
      </c>
      <c r="L517" s="43" t="s">
        <v>37460</v>
      </c>
      <c r="M517" s="43" t="s">
        <v>21</v>
      </c>
      <c r="N517" s="43" t="s">
        <v>37461</v>
      </c>
      <c r="O517" s="43" t="s">
        <v>394</v>
      </c>
      <c r="P517" s="43" t="s">
        <v>32398</v>
      </c>
      <c r="Q517" s="58" t="s">
        <v>37462</v>
      </c>
      <c r="R517" s="43" t="s">
        <v>94</v>
      </c>
      <c r="S517" s="43" t="s">
        <v>22</v>
      </c>
      <c r="T517" s="46" t="s">
        <v>28746</v>
      </c>
      <c r="U517" s="46" t="s">
        <v>28520</v>
      </c>
      <c r="V517" s="46" t="s">
        <v>28521</v>
      </c>
      <c r="W517" s="46" t="s">
        <v>94</v>
      </c>
      <c r="X517" s="46">
        <v>3869</v>
      </c>
      <c r="Y517" s="46"/>
    </row>
    <row r="518" spans="1:64" s="42" customFormat="1" ht="13" customHeight="1" x14ac:dyDescent="0.15">
      <c r="A518" s="43" t="s">
        <v>37474</v>
      </c>
      <c r="B518" s="43">
        <v>27</v>
      </c>
      <c r="C518" s="43" t="s">
        <v>14</v>
      </c>
      <c r="D518" s="43" t="s">
        <v>42</v>
      </c>
      <c r="E518" s="58" t="s">
        <v>37475</v>
      </c>
      <c r="F518" s="44">
        <v>43298</v>
      </c>
      <c r="G518" s="43" t="s">
        <v>37476</v>
      </c>
      <c r="H518" s="43" t="s">
        <v>548</v>
      </c>
      <c r="I518" s="43" t="s">
        <v>117</v>
      </c>
      <c r="J518" s="43">
        <v>85714</v>
      </c>
      <c r="K518" s="43" t="s">
        <v>549</v>
      </c>
      <c r="L518" s="43" t="s">
        <v>12427</v>
      </c>
      <c r="M518" s="43" t="s">
        <v>21</v>
      </c>
      <c r="N518" s="43" t="s">
        <v>37477</v>
      </c>
      <c r="O518" s="43" t="s">
        <v>394</v>
      </c>
      <c r="P518" s="43" t="s">
        <v>32398</v>
      </c>
      <c r="Q518" s="58" t="s">
        <v>37478</v>
      </c>
      <c r="R518" s="43" t="s">
        <v>94</v>
      </c>
      <c r="S518" s="43" t="s">
        <v>22</v>
      </c>
      <c r="T518" s="46" t="s">
        <v>28746</v>
      </c>
      <c r="U518" s="46" t="s">
        <v>28520</v>
      </c>
      <c r="V518" s="46" t="s">
        <v>28519</v>
      </c>
      <c r="W518" s="46" t="s">
        <v>94</v>
      </c>
      <c r="X518" s="46">
        <v>3868</v>
      </c>
      <c r="Y518" s="46"/>
    </row>
    <row r="519" spans="1:64" s="42" customFormat="1" ht="13" customHeight="1" x14ac:dyDescent="0.15">
      <c r="A519" s="43" t="s">
        <v>37480</v>
      </c>
      <c r="B519" s="43">
        <v>57</v>
      </c>
      <c r="C519" s="43" t="s">
        <v>14</v>
      </c>
      <c r="D519" s="43" t="s">
        <v>42</v>
      </c>
      <c r="E519" s="43"/>
      <c r="F519" s="44">
        <v>43298</v>
      </c>
      <c r="G519" s="43" t="s">
        <v>37481</v>
      </c>
      <c r="H519" s="43" t="s">
        <v>13395</v>
      </c>
      <c r="I519" s="43" t="s">
        <v>263</v>
      </c>
      <c r="J519" s="43">
        <v>89431</v>
      </c>
      <c r="K519" s="43" t="s">
        <v>6131</v>
      </c>
      <c r="L519" s="43" t="s">
        <v>13397</v>
      </c>
      <c r="M519" s="43" t="s">
        <v>21</v>
      </c>
      <c r="N519" s="43" t="s">
        <v>37482</v>
      </c>
      <c r="O519" s="43" t="s">
        <v>394</v>
      </c>
      <c r="P519" s="43" t="s">
        <v>32398</v>
      </c>
      <c r="Q519" s="58" t="s">
        <v>37483</v>
      </c>
      <c r="R519" s="43" t="s">
        <v>94</v>
      </c>
      <c r="S519" s="43" t="s">
        <v>22</v>
      </c>
      <c r="T519" s="46" t="s">
        <v>28746</v>
      </c>
      <c r="U519" s="46" t="s">
        <v>28518</v>
      </c>
      <c r="V519" s="46"/>
      <c r="W519" s="46" t="s">
        <v>94</v>
      </c>
      <c r="X519" s="46">
        <v>3867</v>
      </c>
      <c r="Y519" s="46"/>
    </row>
    <row r="520" spans="1:64" s="42" customFormat="1" ht="13" customHeight="1" x14ac:dyDescent="0.15">
      <c r="A520" s="43" t="s">
        <v>37479</v>
      </c>
      <c r="B520" s="43">
        <v>51</v>
      </c>
      <c r="C520" s="43" t="s">
        <v>14</v>
      </c>
      <c r="D520" s="43" t="s">
        <v>31</v>
      </c>
      <c r="E520" s="43"/>
      <c r="F520" s="44">
        <v>43298</v>
      </c>
      <c r="G520" s="43"/>
      <c r="H520" s="43" t="s">
        <v>20816</v>
      </c>
      <c r="I520" s="43" t="s">
        <v>360</v>
      </c>
      <c r="J520" s="43"/>
      <c r="K520" s="43"/>
      <c r="L520" s="43"/>
      <c r="M520" s="43" t="s">
        <v>21</v>
      </c>
      <c r="N520" s="43"/>
      <c r="O520" s="43" t="s">
        <v>394</v>
      </c>
      <c r="P520" s="43" t="s">
        <v>32398</v>
      </c>
      <c r="Q520" s="58"/>
      <c r="R520" s="43" t="s">
        <v>94</v>
      </c>
      <c r="S520" s="43" t="s">
        <v>22</v>
      </c>
      <c r="T520" s="46" t="s">
        <v>28746</v>
      </c>
      <c r="U520" s="46" t="s">
        <v>28520</v>
      </c>
      <c r="V520" s="46" t="s">
        <v>28521</v>
      </c>
      <c r="W520" s="46" t="s">
        <v>94</v>
      </c>
      <c r="X520" s="46">
        <v>3942</v>
      </c>
      <c r="Y520" s="46"/>
    </row>
    <row r="521" spans="1:64" s="42" customFormat="1" ht="13" customHeight="1" x14ac:dyDescent="0.15">
      <c r="A521" s="43" t="s">
        <v>37469</v>
      </c>
      <c r="B521" s="43">
        <v>25</v>
      </c>
      <c r="C521" s="43" t="s">
        <v>14</v>
      </c>
      <c r="D521" s="43" t="s">
        <v>31</v>
      </c>
      <c r="E521" s="43"/>
      <c r="F521" s="44">
        <v>43298</v>
      </c>
      <c r="G521" s="43" t="s">
        <v>37470</v>
      </c>
      <c r="H521" s="43" t="s">
        <v>37471</v>
      </c>
      <c r="I521" s="43" t="s">
        <v>364</v>
      </c>
      <c r="J521" s="43">
        <v>50009</v>
      </c>
      <c r="K521" s="43" t="s">
        <v>1829</v>
      </c>
      <c r="L521" s="43" t="s">
        <v>251</v>
      </c>
      <c r="M521" s="43" t="s">
        <v>21</v>
      </c>
      <c r="N521" s="43" t="s">
        <v>37472</v>
      </c>
      <c r="O521" s="43" t="s">
        <v>394</v>
      </c>
      <c r="P521" s="43" t="s">
        <v>32398</v>
      </c>
      <c r="Q521" s="58" t="s">
        <v>37473</v>
      </c>
      <c r="R521" s="43" t="s">
        <v>94</v>
      </c>
      <c r="S521" s="43" t="s">
        <v>29</v>
      </c>
      <c r="T521" s="46" t="s">
        <v>28523</v>
      </c>
      <c r="U521" s="46" t="s">
        <v>28518</v>
      </c>
      <c r="V521" s="46" t="s">
        <v>28519</v>
      </c>
      <c r="W521" s="46" t="s">
        <v>94</v>
      </c>
      <c r="X521" s="46">
        <v>3864</v>
      </c>
      <c r="Y521" s="46"/>
    </row>
    <row r="522" spans="1:64" s="42" customFormat="1" ht="13" customHeight="1" x14ac:dyDescent="0.15">
      <c r="A522" s="50" t="s">
        <v>35608</v>
      </c>
      <c r="B522" s="50">
        <v>25</v>
      </c>
      <c r="C522" s="50" t="s">
        <v>14</v>
      </c>
      <c r="D522" s="50" t="s">
        <v>79</v>
      </c>
      <c r="E522" s="51" t="s">
        <v>35609</v>
      </c>
      <c r="F522" s="52">
        <v>43296</v>
      </c>
      <c r="G522" s="50" t="s">
        <v>35610</v>
      </c>
      <c r="H522" s="50" t="s">
        <v>424</v>
      </c>
      <c r="I522" s="50" t="s">
        <v>425</v>
      </c>
      <c r="J522" s="50">
        <v>64128</v>
      </c>
      <c r="K522" s="50" t="s">
        <v>427</v>
      </c>
      <c r="L522" s="50" t="s">
        <v>428</v>
      </c>
      <c r="M522" s="50" t="s">
        <v>21</v>
      </c>
      <c r="N522" s="50" t="s">
        <v>35611</v>
      </c>
      <c r="O522" s="42" t="s">
        <v>394</v>
      </c>
      <c r="P522" s="50" t="s">
        <v>32398</v>
      </c>
      <c r="Q522" s="51" t="s">
        <v>35612</v>
      </c>
      <c r="R522" s="50" t="s">
        <v>94</v>
      </c>
      <c r="S522" s="50" t="s">
        <v>22</v>
      </c>
      <c r="T522" s="50" t="s">
        <v>28746</v>
      </c>
      <c r="U522" s="50" t="s">
        <v>28520</v>
      </c>
      <c r="V522" s="50" t="s">
        <v>28521</v>
      </c>
      <c r="W522" s="50" t="s">
        <v>94</v>
      </c>
      <c r="X522" s="50">
        <v>3859</v>
      </c>
      <c r="Y522" s="50"/>
      <c r="Z522" s="50"/>
      <c r="AA522" s="50"/>
      <c r="AB522" s="50"/>
      <c r="AC522" s="50"/>
      <c r="AD522" s="50"/>
      <c r="AE522" s="50"/>
      <c r="AF522" s="50"/>
      <c r="AG522" s="50"/>
      <c r="AH522" s="50"/>
      <c r="AI522" s="50"/>
      <c r="AJ522" s="50"/>
      <c r="AK522" s="50"/>
      <c r="AL522" s="50"/>
      <c r="AM522" s="50"/>
      <c r="AN522" s="50"/>
      <c r="AO522" s="50"/>
      <c r="AP522" s="50"/>
      <c r="AQ522" s="50"/>
      <c r="AR522" s="50"/>
      <c r="AS522" s="50"/>
      <c r="AT522" s="50"/>
      <c r="AU522" s="50"/>
      <c r="AV522" s="50"/>
      <c r="AW522" s="50"/>
      <c r="AX522" s="50"/>
      <c r="AY522" s="50"/>
      <c r="AZ522" s="50"/>
      <c r="BA522" s="50"/>
      <c r="BB522" s="50"/>
      <c r="BC522" s="50"/>
      <c r="BD522" s="50"/>
      <c r="BE522" s="50"/>
      <c r="BF522" s="50"/>
      <c r="BG522" s="50"/>
      <c r="BH522" s="50"/>
      <c r="BI522" s="50"/>
      <c r="BJ522" s="50"/>
      <c r="BK522" s="50"/>
      <c r="BL522" s="50"/>
    </row>
    <row r="523" spans="1:64" s="42" customFormat="1" ht="13" customHeight="1" x14ac:dyDescent="0.15">
      <c r="A523" s="50" t="s">
        <v>36517</v>
      </c>
      <c r="B523" s="50">
        <v>23</v>
      </c>
      <c r="C523" s="50" t="s">
        <v>14</v>
      </c>
      <c r="D523" s="50" t="s">
        <v>42</v>
      </c>
      <c r="E523" s="51"/>
      <c r="F523" s="52">
        <v>43296</v>
      </c>
      <c r="G523" s="50" t="s">
        <v>35613</v>
      </c>
      <c r="H523" s="50" t="s">
        <v>906</v>
      </c>
      <c r="I523" s="50" t="s">
        <v>189</v>
      </c>
      <c r="J523" s="50">
        <v>87102</v>
      </c>
      <c r="K523" s="50" t="s">
        <v>458</v>
      </c>
      <c r="L523" s="50" t="s">
        <v>3019</v>
      </c>
      <c r="M523" s="50" t="s">
        <v>21</v>
      </c>
      <c r="N523" s="50" t="s">
        <v>35614</v>
      </c>
      <c r="O523" s="42" t="s">
        <v>394</v>
      </c>
      <c r="P523" s="50" t="s">
        <v>32398</v>
      </c>
      <c r="Q523" s="51" t="s">
        <v>35615</v>
      </c>
      <c r="R523" s="50" t="s">
        <v>94</v>
      </c>
      <c r="S523" s="50" t="s">
        <v>22</v>
      </c>
      <c r="T523" s="50" t="s">
        <v>28746</v>
      </c>
      <c r="U523" s="50" t="s">
        <v>28520</v>
      </c>
      <c r="V523" s="50" t="s">
        <v>28521</v>
      </c>
      <c r="W523" s="50" t="s">
        <v>94</v>
      </c>
      <c r="X523" s="50">
        <v>3866</v>
      </c>
      <c r="Y523" s="50"/>
      <c r="Z523" s="50"/>
      <c r="AA523" s="50"/>
      <c r="AB523" s="50"/>
      <c r="AC523" s="50"/>
      <c r="AD523" s="50"/>
      <c r="AE523" s="50"/>
      <c r="AF523" s="50"/>
      <c r="AG523" s="50"/>
      <c r="AH523" s="50"/>
      <c r="AI523" s="50"/>
      <c r="AJ523" s="50"/>
      <c r="AK523" s="50"/>
      <c r="AL523" s="50"/>
      <c r="AM523" s="50"/>
      <c r="AN523" s="50"/>
      <c r="AO523" s="50"/>
      <c r="AP523" s="50"/>
      <c r="AQ523" s="50"/>
      <c r="AR523" s="50"/>
      <c r="AS523" s="50"/>
      <c r="AT523" s="50"/>
      <c r="AU523" s="50"/>
      <c r="AV523" s="50"/>
      <c r="AW523" s="50"/>
      <c r="AX523" s="50"/>
      <c r="AY523" s="50"/>
      <c r="AZ523" s="50"/>
      <c r="BA523" s="50"/>
      <c r="BB523" s="50"/>
      <c r="BC523" s="50"/>
      <c r="BD523" s="50"/>
      <c r="BE523" s="50"/>
      <c r="BF523" s="50"/>
      <c r="BG523" s="50"/>
      <c r="BH523" s="50"/>
      <c r="BI523" s="50"/>
      <c r="BJ523" s="50"/>
      <c r="BK523" s="50"/>
      <c r="BL523" s="50"/>
    </row>
    <row r="524" spans="1:64" ht="12" customHeight="1" x14ac:dyDescent="0.15">
      <c r="A524" s="43" t="s">
        <v>37484</v>
      </c>
      <c r="B524" s="43">
        <v>32</v>
      </c>
      <c r="C524" s="43" t="s">
        <v>108</v>
      </c>
      <c r="D524" s="43" t="s">
        <v>79</v>
      </c>
      <c r="E524" s="43"/>
      <c r="F524" s="44">
        <v>43295</v>
      </c>
      <c r="G524" s="43" t="s">
        <v>37485</v>
      </c>
      <c r="H524" s="43" t="s">
        <v>639</v>
      </c>
      <c r="I524" s="43" t="s">
        <v>263</v>
      </c>
      <c r="J524" s="43">
        <v>89122</v>
      </c>
      <c r="K524" s="43" t="s">
        <v>557</v>
      </c>
      <c r="L524" s="43" t="s">
        <v>37486</v>
      </c>
      <c r="M524" s="43" t="s">
        <v>21</v>
      </c>
      <c r="N524" s="43" t="s">
        <v>37487</v>
      </c>
      <c r="O524" s="43" t="s">
        <v>394</v>
      </c>
      <c r="P524" s="43" t="s">
        <v>32398</v>
      </c>
      <c r="Q524" s="58" t="s">
        <v>37488</v>
      </c>
      <c r="R524" s="43" t="s">
        <v>94</v>
      </c>
      <c r="S524" s="43" t="s">
        <v>12</v>
      </c>
      <c r="T524" s="46" t="s">
        <v>31978</v>
      </c>
      <c r="U524" s="46" t="s">
        <v>28518</v>
      </c>
      <c r="V524" s="46" t="s">
        <v>28521</v>
      </c>
      <c r="W524" s="46"/>
      <c r="X524" s="46"/>
      <c r="Y524" s="46"/>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row>
    <row r="525" spans="1:64" ht="12" customHeight="1" x14ac:dyDescent="0.15">
      <c r="A525" s="50" t="s">
        <v>35616</v>
      </c>
      <c r="B525" s="50">
        <v>37</v>
      </c>
      <c r="C525" s="50" t="s">
        <v>14</v>
      </c>
      <c r="D525" s="50" t="s">
        <v>79</v>
      </c>
      <c r="E525" s="51"/>
      <c r="F525" s="52">
        <v>43295</v>
      </c>
      <c r="G525" s="50" t="s">
        <v>35617</v>
      </c>
      <c r="H525" s="50" t="s">
        <v>81</v>
      </c>
      <c r="I525" s="50" t="s">
        <v>38</v>
      </c>
      <c r="J525" s="50">
        <v>60649</v>
      </c>
      <c r="K525" s="50" t="s">
        <v>82</v>
      </c>
      <c r="L525" s="50" t="s">
        <v>83</v>
      </c>
      <c r="M525" s="50" t="s">
        <v>21</v>
      </c>
      <c r="N525" s="50" t="s">
        <v>35618</v>
      </c>
      <c r="O525" s="42" t="s">
        <v>394</v>
      </c>
      <c r="P525" s="50" t="s">
        <v>32398</v>
      </c>
      <c r="Q525" s="51" t="s">
        <v>35619</v>
      </c>
      <c r="R525" s="50" t="s">
        <v>94</v>
      </c>
      <c r="S525" s="50" t="s">
        <v>22</v>
      </c>
      <c r="T525" s="50" t="s">
        <v>28746</v>
      </c>
      <c r="U525" s="50" t="s">
        <v>28518</v>
      </c>
      <c r="V525" s="50" t="s">
        <v>28522</v>
      </c>
      <c r="W525" s="50" t="s">
        <v>542</v>
      </c>
      <c r="X525" s="50">
        <v>3857</v>
      </c>
      <c r="Y525" s="50"/>
      <c r="Z525" s="50"/>
      <c r="AA525" s="50"/>
      <c r="AB525" s="50"/>
      <c r="AC525" s="50"/>
      <c r="AD525" s="50"/>
      <c r="AE525" s="50"/>
      <c r="AF525" s="50"/>
      <c r="AG525" s="50"/>
      <c r="AH525" s="50"/>
      <c r="AI525" s="50"/>
      <c r="AJ525" s="50"/>
      <c r="AK525" s="50"/>
      <c r="AL525" s="50"/>
      <c r="AM525" s="50"/>
      <c r="AN525" s="50"/>
      <c r="AO525" s="50"/>
      <c r="AP525" s="50"/>
      <c r="AQ525" s="50"/>
      <c r="AR525" s="50"/>
      <c r="AS525" s="50"/>
      <c r="AT525" s="50"/>
      <c r="AU525" s="50"/>
      <c r="AV525" s="50"/>
      <c r="AW525" s="50"/>
      <c r="AX525" s="50"/>
      <c r="AY525" s="50"/>
      <c r="AZ525" s="50"/>
      <c r="BA525" s="50"/>
      <c r="BB525" s="50"/>
      <c r="BC525" s="50"/>
      <c r="BD525" s="50"/>
      <c r="BE525" s="50"/>
      <c r="BF525" s="50"/>
      <c r="BG525" s="50"/>
      <c r="BH525" s="50"/>
      <c r="BI525" s="50"/>
      <c r="BJ525" s="50"/>
      <c r="BK525" s="50"/>
      <c r="BL525" s="50"/>
    </row>
    <row r="526" spans="1:64" ht="12" customHeight="1" x14ac:dyDescent="0.15">
      <c r="A526" s="50" t="s">
        <v>35625</v>
      </c>
      <c r="B526" s="50">
        <v>68</v>
      </c>
      <c r="C526" s="50" t="s">
        <v>14</v>
      </c>
      <c r="D526" s="50" t="s">
        <v>79</v>
      </c>
      <c r="E526" s="51"/>
      <c r="F526" s="52">
        <v>43295</v>
      </c>
      <c r="G526" s="50" t="s">
        <v>35626</v>
      </c>
      <c r="H526" s="50" t="s">
        <v>3224</v>
      </c>
      <c r="I526" s="50" t="s">
        <v>26</v>
      </c>
      <c r="J526" s="50">
        <v>29501</v>
      </c>
      <c r="K526" s="50" t="s">
        <v>3224</v>
      </c>
      <c r="L526" s="50" t="s">
        <v>8161</v>
      </c>
      <c r="M526" s="50" t="s">
        <v>21</v>
      </c>
      <c r="N526" s="50" t="s">
        <v>35627</v>
      </c>
      <c r="O526" s="42" t="s">
        <v>394</v>
      </c>
      <c r="P526" s="50" t="s">
        <v>32398</v>
      </c>
      <c r="Q526" s="51" t="s">
        <v>35628</v>
      </c>
      <c r="R526" s="50" t="s">
        <v>94</v>
      </c>
      <c r="S526" s="50" t="s">
        <v>22</v>
      </c>
      <c r="T526" s="50" t="s">
        <v>28746</v>
      </c>
      <c r="U526" s="50" t="s">
        <v>28520</v>
      </c>
      <c r="V526" s="50" t="s">
        <v>28521</v>
      </c>
      <c r="W526" s="50" t="s">
        <v>94</v>
      </c>
      <c r="X526" s="50">
        <v>3858</v>
      </c>
      <c r="Y526" s="50"/>
      <c r="Z526" s="50"/>
      <c r="AA526" s="50"/>
      <c r="AB526" s="50"/>
      <c r="AC526" s="50"/>
      <c r="AD526" s="50"/>
      <c r="AE526" s="50"/>
      <c r="AF526" s="50"/>
      <c r="AG526" s="50"/>
      <c r="AH526" s="50"/>
      <c r="AI526" s="50"/>
      <c r="AJ526" s="50"/>
      <c r="AK526" s="50"/>
      <c r="AL526" s="50"/>
      <c r="AM526" s="50"/>
      <c r="AN526" s="50"/>
      <c r="AO526" s="50"/>
      <c r="AP526" s="50"/>
      <c r="AQ526" s="50"/>
      <c r="AR526" s="50"/>
      <c r="AS526" s="50"/>
      <c r="AT526" s="50"/>
      <c r="AU526" s="50"/>
      <c r="AV526" s="50"/>
      <c r="AW526" s="50"/>
      <c r="AX526" s="50"/>
      <c r="AY526" s="50"/>
      <c r="AZ526" s="50"/>
      <c r="BA526" s="50"/>
      <c r="BB526" s="50"/>
      <c r="BC526" s="50"/>
      <c r="BD526" s="50"/>
      <c r="BE526" s="50"/>
      <c r="BF526" s="50"/>
      <c r="BG526" s="50"/>
      <c r="BH526" s="50"/>
      <c r="BI526" s="50"/>
      <c r="BJ526" s="50"/>
      <c r="BK526" s="50"/>
      <c r="BL526" s="50"/>
    </row>
    <row r="527" spans="1:64" ht="12" customHeight="1" x14ac:dyDescent="0.15">
      <c r="A527" s="50" t="s">
        <v>36518</v>
      </c>
      <c r="B527" s="50">
        <v>25</v>
      </c>
      <c r="C527" s="50" t="s">
        <v>14</v>
      </c>
      <c r="D527" s="50" t="s">
        <v>42</v>
      </c>
      <c r="E527" s="51"/>
      <c r="F527" s="52">
        <v>43295</v>
      </c>
      <c r="G527" s="50" t="s">
        <v>35629</v>
      </c>
      <c r="H527" s="50" t="s">
        <v>4786</v>
      </c>
      <c r="I527" s="50" t="s">
        <v>39</v>
      </c>
      <c r="J527" s="50">
        <v>92316</v>
      </c>
      <c r="K527" s="50" t="s">
        <v>303</v>
      </c>
      <c r="L527" s="50" t="s">
        <v>105</v>
      </c>
      <c r="M527" s="50" t="s">
        <v>21</v>
      </c>
      <c r="N527" s="50" t="s">
        <v>35630</v>
      </c>
      <c r="O527" s="42" t="s">
        <v>394</v>
      </c>
      <c r="P527" s="50" t="s">
        <v>32398</v>
      </c>
      <c r="Q527" s="51" t="s">
        <v>35631</v>
      </c>
      <c r="R527" s="50" t="s">
        <v>94</v>
      </c>
      <c r="S527" s="50" t="s">
        <v>22</v>
      </c>
      <c r="T527" s="50" t="s">
        <v>28746</v>
      </c>
      <c r="V527" s="50"/>
      <c r="W527" s="50"/>
      <c r="Y527" s="50"/>
      <c r="Z527" s="50"/>
      <c r="AA527" s="50"/>
      <c r="AB527" s="50"/>
      <c r="AC527" s="50"/>
      <c r="AD527" s="50"/>
      <c r="AE527" s="50"/>
      <c r="AF527" s="50"/>
      <c r="AG527" s="50"/>
      <c r="AH527" s="50"/>
      <c r="AI527" s="50"/>
      <c r="AJ527" s="50"/>
      <c r="AK527" s="50"/>
      <c r="AL527" s="50"/>
      <c r="AM527" s="50"/>
      <c r="AN527" s="50"/>
      <c r="AO527" s="50"/>
      <c r="AP527" s="50"/>
      <c r="AQ527" s="50"/>
      <c r="AR527" s="50"/>
      <c r="AS527" s="50"/>
      <c r="AT527" s="50"/>
      <c r="AU527" s="50"/>
      <c r="AV527" s="50"/>
      <c r="AW527" s="50"/>
      <c r="AX527" s="50"/>
      <c r="AY527" s="50"/>
      <c r="AZ527" s="50"/>
      <c r="BA527" s="50"/>
      <c r="BB527" s="50"/>
      <c r="BC527" s="50"/>
      <c r="BD527" s="50"/>
      <c r="BE527" s="50"/>
      <c r="BF527" s="50"/>
      <c r="BG527" s="50"/>
      <c r="BH527" s="50"/>
      <c r="BI527" s="50"/>
      <c r="BJ527" s="50"/>
      <c r="BK527" s="50"/>
      <c r="BL527" s="50"/>
    </row>
    <row r="528" spans="1:64" ht="12" customHeight="1" x14ac:dyDescent="0.15">
      <c r="A528" s="43" t="s">
        <v>37489</v>
      </c>
      <c r="B528" s="43">
        <v>34</v>
      </c>
      <c r="C528" s="43" t="s">
        <v>14</v>
      </c>
      <c r="D528" s="43" t="s">
        <v>31</v>
      </c>
      <c r="E528" s="58" t="s">
        <v>37490</v>
      </c>
      <c r="F528" s="44">
        <v>43295</v>
      </c>
      <c r="G528" s="43" t="s">
        <v>37491</v>
      </c>
      <c r="H528" s="43" t="s">
        <v>37492</v>
      </c>
      <c r="I528" s="43" t="s">
        <v>67</v>
      </c>
      <c r="J528" s="43">
        <v>77511</v>
      </c>
      <c r="K528" s="43" t="s">
        <v>4825</v>
      </c>
      <c r="L528" s="43" t="s">
        <v>37493</v>
      </c>
      <c r="M528" s="43" t="s">
        <v>21</v>
      </c>
      <c r="N528" s="43" t="s">
        <v>37494</v>
      </c>
      <c r="O528" s="43" t="s">
        <v>394</v>
      </c>
      <c r="P528" s="43" t="s">
        <v>32398</v>
      </c>
      <c r="Q528" s="58" t="s">
        <v>37495</v>
      </c>
      <c r="R528" s="46" t="s">
        <v>542</v>
      </c>
      <c r="S528" s="43" t="s">
        <v>22</v>
      </c>
      <c r="T528" s="46" t="s">
        <v>28746</v>
      </c>
      <c r="U528" s="46" t="s">
        <v>28520</v>
      </c>
      <c r="V528" s="46" t="s">
        <v>28521</v>
      </c>
      <c r="W528" s="46" t="s">
        <v>94</v>
      </c>
      <c r="X528" s="46">
        <v>3860</v>
      </c>
      <c r="Y528" s="46"/>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row>
    <row r="529" spans="1:64" ht="12" customHeight="1" x14ac:dyDescent="0.15">
      <c r="A529" s="50" t="s">
        <v>35620</v>
      </c>
      <c r="B529" s="50">
        <v>37</v>
      </c>
      <c r="C529" s="50" t="s">
        <v>14</v>
      </c>
      <c r="D529" s="50" t="s">
        <v>79</v>
      </c>
      <c r="E529" s="51" t="s">
        <v>35621</v>
      </c>
      <c r="F529" s="52">
        <v>43295</v>
      </c>
      <c r="G529" s="50" t="s">
        <v>35622</v>
      </c>
      <c r="H529" s="50" t="s">
        <v>3084</v>
      </c>
      <c r="I529" s="50" t="s">
        <v>75</v>
      </c>
      <c r="J529" s="50">
        <v>8360</v>
      </c>
      <c r="K529" s="50" t="s">
        <v>3086</v>
      </c>
      <c r="L529" s="50" t="s">
        <v>3087</v>
      </c>
      <c r="M529" s="50" t="s">
        <v>21</v>
      </c>
      <c r="N529" s="50" t="s">
        <v>35623</v>
      </c>
      <c r="O529" s="42" t="s">
        <v>394</v>
      </c>
      <c r="P529" s="50" t="s">
        <v>32398</v>
      </c>
      <c r="Q529" s="51" t="s">
        <v>35624</v>
      </c>
      <c r="R529" s="50" t="s">
        <v>94</v>
      </c>
      <c r="S529" s="50" t="s">
        <v>12</v>
      </c>
      <c r="T529" s="50" t="s">
        <v>31978</v>
      </c>
      <c r="U529" s="50" t="s">
        <v>28523</v>
      </c>
      <c r="V529" s="50"/>
      <c r="W529" s="50" t="s">
        <v>94</v>
      </c>
      <c r="X529" s="50">
        <v>3865</v>
      </c>
      <c r="Y529" s="50"/>
      <c r="Z529" s="50"/>
      <c r="AA529" s="50"/>
      <c r="AB529" s="50"/>
      <c r="AC529" s="50"/>
      <c r="AD529" s="50"/>
      <c r="AE529" s="50"/>
      <c r="AF529" s="50"/>
      <c r="AG529" s="50"/>
      <c r="AH529" s="50"/>
      <c r="AI529" s="50"/>
      <c r="AJ529" s="50"/>
      <c r="AK529" s="50"/>
      <c r="AL529" s="50"/>
      <c r="AM529" s="50"/>
      <c r="AN529" s="50"/>
      <c r="AO529" s="50"/>
      <c r="AP529" s="50"/>
      <c r="AQ529" s="50"/>
      <c r="AR529" s="50"/>
      <c r="AS529" s="50"/>
      <c r="AT529" s="50"/>
      <c r="AU529" s="50"/>
      <c r="AV529" s="50"/>
      <c r="AW529" s="50"/>
      <c r="AX529" s="50"/>
      <c r="AY529" s="50"/>
      <c r="AZ529" s="50"/>
      <c r="BA529" s="50"/>
      <c r="BB529" s="50"/>
      <c r="BC529" s="50"/>
      <c r="BD529" s="50"/>
      <c r="BE529" s="50"/>
      <c r="BF529" s="50"/>
      <c r="BG529" s="50"/>
      <c r="BH529" s="50"/>
      <c r="BI529" s="50"/>
      <c r="BJ529" s="50"/>
      <c r="BK529" s="50"/>
      <c r="BL529" s="50"/>
    </row>
    <row r="530" spans="1:64" ht="12" customHeight="1" x14ac:dyDescent="0.15">
      <c r="A530" s="50" t="s">
        <v>35632</v>
      </c>
      <c r="B530" s="50">
        <v>17</v>
      </c>
      <c r="C530" s="50" t="s">
        <v>14</v>
      </c>
      <c r="D530" s="50" t="s">
        <v>42</v>
      </c>
      <c r="E530" s="51"/>
      <c r="F530" s="52">
        <v>43294</v>
      </c>
      <c r="G530" s="50" t="s">
        <v>35633</v>
      </c>
      <c r="H530" s="50" t="s">
        <v>279</v>
      </c>
      <c r="I530" s="50" t="s">
        <v>67</v>
      </c>
      <c r="J530" s="50">
        <v>75227</v>
      </c>
      <c r="K530" s="50" t="s">
        <v>279</v>
      </c>
      <c r="L530" s="50" t="s">
        <v>280</v>
      </c>
      <c r="M530" s="50" t="s">
        <v>21</v>
      </c>
      <c r="N530" s="50" t="s">
        <v>35634</v>
      </c>
      <c r="O530" s="42" t="s">
        <v>394</v>
      </c>
      <c r="P530" s="50" t="s">
        <v>32398</v>
      </c>
      <c r="Q530" s="51" t="s">
        <v>35635</v>
      </c>
      <c r="R530" s="50" t="s">
        <v>94</v>
      </c>
      <c r="S530" s="50" t="s">
        <v>22</v>
      </c>
      <c r="T530" s="50" t="s">
        <v>28746</v>
      </c>
      <c r="V530" s="50"/>
      <c r="W530" s="50"/>
      <c r="Y530" s="50"/>
      <c r="Z530" s="50"/>
      <c r="AA530" s="50"/>
      <c r="AB530" s="50"/>
      <c r="AC530" s="50"/>
      <c r="AD530" s="50"/>
      <c r="AE530" s="50"/>
      <c r="AF530" s="50"/>
      <c r="AG530" s="50"/>
      <c r="AH530" s="50"/>
      <c r="AI530" s="50"/>
      <c r="AJ530" s="50"/>
      <c r="AK530" s="50"/>
      <c r="AL530" s="50"/>
      <c r="AM530" s="50"/>
      <c r="AN530" s="50"/>
      <c r="AO530" s="50"/>
      <c r="AP530" s="50"/>
      <c r="AQ530" s="50"/>
      <c r="AR530" s="50"/>
      <c r="AS530" s="50"/>
      <c r="AT530" s="50"/>
      <c r="AU530" s="50"/>
      <c r="AV530" s="50"/>
      <c r="AW530" s="50"/>
      <c r="AX530" s="50"/>
      <c r="AY530" s="50"/>
      <c r="AZ530" s="50"/>
      <c r="BA530" s="50"/>
      <c r="BB530" s="50"/>
      <c r="BC530" s="50"/>
      <c r="BD530" s="50"/>
      <c r="BE530" s="50"/>
      <c r="BF530" s="50"/>
      <c r="BG530" s="50"/>
      <c r="BH530" s="50"/>
      <c r="BI530" s="50"/>
      <c r="BJ530" s="50"/>
      <c r="BK530" s="50"/>
      <c r="BL530" s="50"/>
    </row>
    <row r="531" spans="1:64" ht="12" customHeight="1" x14ac:dyDescent="0.15">
      <c r="A531" s="50" t="s">
        <v>35643</v>
      </c>
      <c r="B531" s="50">
        <v>25</v>
      </c>
      <c r="C531" s="50" t="s">
        <v>14</v>
      </c>
      <c r="D531" s="50" t="s">
        <v>42</v>
      </c>
      <c r="E531" s="51" t="s">
        <v>35645</v>
      </c>
      <c r="F531" s="52">
        <v>43294</v>
      </c>
      <c r="G531" s="50" t="s">
        <v>35646</v>
      </c>
      <c r="H531" s="50" t="s">
        <v>35644</v>
      </c>
      <c r="I531" s="50" t="s">
        <v>67</v>
      </c>
      <c r="J531" s="50">
        <v>78017</v>
      </c>
      <c r="K531" s="50" t="s">
        <v>35647</v>
      </c>
      <c r="L531" s="50" t="s">
        <v>35648</v>
      </c>
      <c r="M531" s="50" t="s">
        <v>21</v>
      </c>
      <c r="N531" s="50" t="s">
        <v>35649</v>
      </c>
      <c r="O531" s="42" t="s">
        <v>394</v>
      </c>
      <c r="P531" s="50" t="s">
        <v>32398</v>
      </c>
      <c r="Q531" s="51" t="s">
        <v>35650</v>
      </c>
      <c r="R531" s="50" t="s">
        <v>94</v>
      </c>
      <c r="S531" s="50" t="s">
        <v>22</v>
      </c>
      <c r="T531" s="50" t="s">
        <v>28746</v>
      </c>
      <c r="U531" s="50" t="s">
        <v>28520</v>
      </c>
      <c r="V531" s="50" t="s">
        <v>28521</v>
      </c>
      <c r="W531" s="50" t="s">
        <v>542</v>
      </c>
      <c r="X531" s="50">
        <v>3862</v>
      </c>
      <c r="Y531" s="50"/>
      <c r="Z531" s="50"/>
      <c r="AA531" s="50"/>
      <c r="AB531" s="50"/>
      <c r="AC531" s="50"/>
      <c r="AD531" s="50"/>
      <c r="AE531" s="50"/>
      <c r="AF531" s="50"/>
      <c r="AG531" s="50"/>
      <c r="AH531" s="50"/>
      <c r="AI531" s="50"/>
      <c r="AJ531" s="50"/>
      <c r="AK531" s="50"/>
      <c r="AL531" s="50"/>
      <c r="AM531" s="50"/>
      <c r="AN531" s="50"/>
      <c r="AO531" s="50"/>
      <c r="AP531" s="50"/>
      <c r="AQ531" s="50"/>
      <c r="AR531" s="50"/>
      <c r="AS531" s="50"/>
      <c r="AT531" s="50"/>
      <c r="AU531" s="50"/>
      <c r="AV531" s="50"/>
      <c r="AW531" s="50"/>
      <c r="AX531" s="50"/>
      <c r="AY531" s="50"/>
      <c r="AZ531" s="50"/>
      <c r="BA531" s="50"/>
      <c r="BB531" s="50"/>
      <c r="BC531" s="50"/>
      <c r="BD531" s="50"/>
      <c r="BE531" s="50"/>
      <c r="BF531" s="50"/>
      <c r="BG531" s="50"/>
      <c r="BH531" s="50"/>
      <c r="BI531" s="50"/>
      <c r="BJ531" s="50"/>
      <c r="BK531" s="50"/>
      <c r="BL531" s="50"/>
    </row>
    <row r="532" spans="1:64" ht="12" customHeight="1" x14ac:dyDescent="0.15">
      <c r="A532" s="50" t="s">
        <v>35636</v>
      </c>
      <c r="B532" s="50">
        <v>17</v>
      </c>
      <c r="C532" s="50" t="s">
        <v>14</v>
      </c>
      <c r="D532" s="50" t="s">
        <v>31</v>
      </c>
      <c r="E532" s="51" t="s">
        <v>35638</v>
      </c>
      <c r="F532" s="52">
        <v>43294</v>
      </c>
      <c r="G532" s="50" t="s">
        <v>35639</v>
      </c>
      <c r="H532" s="50" t="s">
        <v>35637</v>
      </c>
      <c r="I532" s="50" t="s">
        <v>127</v>
      </c>
      <c r="J532" s="50">
        <v>55331</v>
      </c>
      <c r="K532" s="50" t="s">
        <v>1055</v>
      </c>
      <c r="L532" s="50" t="s">
        <v>35640</v>
      </c>
      <c r="M532" s="50" t="s">
        <v>5307</v>
      </c>
      <c r="N532" s="50" t="s">
        <v>35641</v>
      </c>
      <c r="O532" s="42" t="s">
        <v>394</v>
      </c>
      <c r="P532" s="50" t="s">
        <v>32398</v>
      </c>
      <c r="Q532" s="51" t="s">
        <v>35642</v>
      </c>
      <c r="R532" s="50" t="s">
        <v>542</v>
      </c>
      <c r="S532" s="50" t="s">
        <v>22</v>
      </c>
      <c r="T532" s="50" t="s">
        <v>28739</v>
      </c>
      <c r="U532" s="50" t="s">
        <v>28520</v>
      </c>
      <c r="V532" s="50" t="s">
        <v>28521</v>
      </c>
      <c r="W532" s="50" t="s">
        <v>94</v>
      </c>
      <c r="X532" s="50">
        <v>3861</v>
      </c>
      <c r="Y532" s="50"/>
      <c r="Z532" s="50"/>
      <c r="AA532" s="50"/>
      <c r="AB532" s="50"/>
      <c r="AC532" s="50"/>
      <c r="AD532" s="50"/>
      <c r="AE532" s="50"/>
      <c r="AF532" s="50"/>
      <c r="AG532" s="50"/>
      <c r="AH532" s="50"/>
      <c r="AI532" s="50"/>
      <c r="AJ532" s="50"/>
      <c r="AK532" s="50"/>
      <c r="AL532" s="50"/>
      <c r="AM532" s="50"/>
      <c r="AN532" s="50"/>
      <c r="AO532" s="50"/>
      <c r="AP532" s="50"/>
      <c r="AQ532" s="50"/>
      <c r="AR532" s="50"/>
      <c r="AS532" s="50"/>
      <c r="AT532" s="50"/>
      <c r="AU532" s="50"/>
      <c r="AV532" s="50"/>
      <c r="AW532" s="50"/>
      <c r="AX532" s="50"/>
      <c r="AY532" s="50"/>
      <c r="AZ532" s="50"/>
      <c r="BA532" s="50"/>
      <c r="BB532" s="50"/>
      <c r="BC532" s="50"/>
      <c r="BD532" s="50"/>
      <c r="BE532" s="50"/>
      <c r="BF532" s="50"/>
      <c r="BG532" s="50"/>
      <c r="BH532" s="50"/>
      <c r="BI532" s="50"/>
      <c r="BJ532" s="50"/>
      <c r="BK532" s="50"/>
      <c r="BL532" s="50"/>
    </row>
    <row r="533" spans="1:64" ht="12" customHeight="1" x14ac:dyDescent="0.15">
      <c r="A533" s="50" t="s">
        <v>35651</v>
      </c>
      <c r="B533" s="50">
        <v>60</v>
      </c>
      <c r="C533" s="50" t="s">
        <v>14</v>
      </c>
      <c r="D533" s="50" t="s">
        <v>31</v>
      </c>
      <c r="E533" s="51"/>
      <c r="F533" s="52">
        <v>43294</v>
      </c>
      <c r="G533" s="50" t="s">
        <v>35652</v>
      </c>
      <c r="H533" s="50" t="s">
        <v>25664</v>
      </c>
      <c r="I533" s="50" t="s">
        <v>56</v>
      </c>
      <c r="J533" s="50">
        <v>33579</v>
      </c>
      <c r="K533" s="50" t="s">
        <v>622</v>
      </c>
      <c r="L533" s="50" t="s">
        <v>623</v>
      </c>
      <c r="M533" s="50" t="s">
        <v>21</v>
      </c>
      <c r="N533" s="50" t="s">
        <v>35653</v>
      </c>
      <c r="O533" s="42" t="s">
        <v>394</v>
      </c>
      <c r="P533" s="50" t="s">
        <v>32398</v>
      </c>
      <c r="Q533" s="51" t="s">
        <v>35654</v>
      </c>
      <c r="R533" s="50" t="s">
        <v>94</v>
      </c>
      <c r="S533" s="50" t="s">
        <v>22</v>
      </c>
      <c r="T533" s="50" t="s">
        <v>28746</v>
      </c>
      <c r="V533" s="50"/>
      <c r="W533" s="50"/>
      <c r="Y533" s="50"/>
      <c r="Z533" s="50"/>
      <c r="AA533" s="50"/>
      <c r="AB533" s="50"/>
      <c r="AC533" s="50"/>
      <c r="AD533" s="50"/>
      <c r="AE533" s="50"/>
      <c r="AF533" s="50"/>
      <c r="AG533" s="50"/>
      <c r="AH533" s="50"/>
      <c r="AI533" s="50"/>
      <c r="AJ533" s="50"/>
      <c r="AK533" s="50"/>
      <c r="AL533" s="50"/>
      <c r="AM533" s="50"/>
      <c r="AN533" s="50"/>
      <c r="AO533" s="50"/>
      <c r="AP533" s="50"/>
      <c r="AQ533" s="50"/>
      <c r="AR533" s="50"/>
      <c r="AS533" s="50"/>
      <c r="AT533" s="50"/>
      <c r="AU533" s="50"/>
      <c r="AV533" s="50"/>
      <c r="AW533" s="50"/>
      <c r="AX533" s="50"/>
      <c r="AY533" s="50"/>
      <c r="AZ533" s="50"/>
      <c r="BA533" s="50"/>
      <c r="BB533" s="50"/>
      <c r="BC533" s="50"/>
      <c r="BD533" s="50"/>
      <c r="BE533" s="50"/>
      <c r="BF533" s="50"/>
      <c r="BG533" s="50"/>
      <c r="BH533" s="50"/>
      <c r="BI533" s="50"/>
      <c r="BJ533" s="50"/>
      <c r="BK533" s="50"/>
      <c r="BL533" s="50"/>
    </row>
    <row r="534" spans="1:64" ht="12" customHeight="1" x14ac:dyDescent="0.15">
      <c r="A534" s="50" t="s">
        <v>35655</v>
      </c>
      <c r="B534" s="50">
        <v>40</v>
      </c>
      <c r="C534" s="50" t="s">
        <v>14</v>
      </c>
      <c r="D534" s="50" t="s">
        <v>31</v>
      </c>
      <c r="E534" s="51" t="s">
        <v>35657</v>
      </c>
      <c r="F534" s="52">
        <v>43293</v>
      </c>
      <c r="G534" s="50" t="s">
        <v>35658</v>
      </c>
      <c r="H534" s="50" t="s">
        <v>35656</v>
      </c>
      <c r="I534" s="50" t="s">
        <v>111</v>
      </c>
      <c r="J534" s="50">
        <v>97424</v>
      </c>
      <c r="K534" s="50" t="s">
        <v>3130</v>
      </c>
      <c r="L534" s="50" t="s">
        <v>18684</v>
      </c>
      <c r="M534" s="50" t="s">
        <v>21</v>
      </c>
      <c r="N534" s="50" t="s">
        <v>35659</v>
      </c>
      <c r="O534" s="42" t="s">
        <v>394</v>
      </c>
      <c r="P534" s="50" t="s">
        <v>32398</v>
      </c>
      <c r="Q534" s="51" t="s">
        <v>35660</v>
      </c>
      <c r="R534" s="50" t="s">
        <v>94</v>
      </c>
      <c r="S534" s="50" t="s">
        <v>22</v>
      </c>
      <c r="T534" s="50" t="s">
        <v>28746</v>
      </c>
      <c r="V534" s="50"/>
      <c r="W534" s="50"/>
      <c r="Y534" s="50"/>
      <c r="Z534" s="50"/>
      <c r="AA534" s="50"/>
      <c r="AB534" s="50"/>
      <c r="AC534" s="50"/>
      <c r="AD534" s="50"/>
      <c r="AE534" s="50"/>
      <c r="AF534" s="50"/>
      <c r="AG534" s="50"/>
      <c r="AH534" s="50"/>
      <c r="AI534" s="50"/>
      <c r="AJ534" s="50"/>
      <c r="AK534" s="50"/>
      <c r="AL534" s="50"/>
      <c r="AM534" s="50"/>
      <c r="AN534" s="50"/>
      <c r="AO534" s="50"/>
      <c r="AP534" s="50"/>
      <c r="AQ534" s="50"/>
      <c r="AR534" s="50"/>
      <c r="AS534" s="50"/>
      <c r="AT534" s="50"/>
      <c r="AU534" s="50"/>
      <c r="AV534" s="50"/>
      <c r="AW534" s="50"/>
      <c r="AX534" s="50"/>
      <c r="AY534" s="50"/>
      <c r="AZ534" s="50"/>
      <c r="BA534" s="50"/>
      <c r="BB534" s="50"/>
      <c r="BC534" s="50"/>
      <c r="BD534" s="50"/>
      <c r="BE534" s="50"/>
      <c r="BF534" s="50"/>
      <c r="BG534" s="50"/>
      <c r="BH534" s="50"/>
      <c r="BI534" s="50"/>
      <c r="BJ534" s="50"/>
      <c r="BK534" s="50"/>
      <c r="BL534" s="50"/>
    </row>
    <row r="535" spans="1:64" ht="12" customHeight="1" x14ac:dyDescent="0.15">
      <c r="A535" s="50" t="s">
        <v>3186</v>
      </c>
      <c r="B535" s="50" t="s">
        <v>23</v>
      </c>
      <c r="C535" s="50" t="s">
        <v>108</v>
      </c>
      <c r="D535" s="50" t="s">
        <v>24</v>
      </c>
      <c r="E535" s="51"/>
      <c r="F535" s="52">
        <v>43292</v>
      </c>
      <c r="G535" s="50" t="s">
        <v>35672</v>
      </c>
      <c r="H535" s="50" t="s">
        <v>35671</v>
      </c>
      <c r="I535" s="50" t="s">
        <v>67</v>
      </c>
      <c r="J535" s="50">
        <v>77318</v>
      </c>
      <c r="K535" s="50" t="s">
        <v>1039</v>
      </c>
      <c r="L535" s="50" t="s">
        <v>19900</v>
      </c>
      <c r="M535" s="50" t="s">
        <v>21</v>
      </c>
      <c r="N535" s="50" t="s">
        <v>35673</v>
      </c>
      <c r="O535" s="42" t="s">
        <v>394</v>
      </c>
      <c r="P535" s="50" t="s">
        <v>32398</v>
      </c>
      <c r="Q535" s="51" t="s">
        <v>35674</v>
      </c>
      <c r="R535" s="50" t="s">
        <v>542</v>
      </c>
      <c r="S535" s="50" t="s">
        <v>22</v>
      </c>
      <c r="T535" s="50" t="s">
        <v>28739</v>
      </c>
      <c r="U535" s="50" t="s">
        <v>28518</v>
      </c>
      <c r="V535" s="50" t="s">
        <v>28521</v>
      </c>
      <c r="W535" s="50" t="s">
        <v>94</v>
      </c>
      <c r="X535" s="50">
        <v>3852</v>
      </c>
      <c r="Y535" s="50"/>
      <c r="Z535" s="50"/>
      <c r="AA535" s="50"/>
      <c r="AB535" s="50"/>
      <c r="AC535" s="50"/>
      <c r="AD535" s="50"/>
      <c r="AE535" s="50"/>
      <c r="AF535" s="50"/>
      <c r="AG535" s="50"/>
      <c r="AH535" s="50"/>
      <c r="AI535" s="50"/>
      <c r="AJ535" s="50"/>
      <c r="AK535" s="50"/>
      <c r="AL535" s="50"/>
      <c r="AM535" s="50"/>
      <c r="AN535" s="50"/>
      <c r="AO535" s="50"/>
      <c r="AP535" s="50"/>
      <c r="AQ535" s="50"/>
      <c r="AR535" s="50"/>
      <c r="AS535" s="50"/>
      <c r="AT535" s="50"/>
      <c r="AU535" s="50"/>
      <c r="AV535" s="50"/>
      <c r="AW535" s="50"/>
      <c r="AX535" s="50"/>
      <c r="AY535" s="50"/>
      <c r="AZ535" s="50"/>
      <c r="BA535" s="50"/>
      <c r="BB535" s="50"/>
      <c r="BC535" s="50"/>
      <c r="BD535" s="50"/>
      <c r="BE535" s="50"/>
      <c r="BF535" s="50"/>
      <c r="BG535" s="50"/>
      <c r="BH535" s="50"/>
      <c r="BI535" s="50"/>
      <c r="BJ535" s="50"/>
      <c r="BK535" s="50"/>
      <c r="BL535" s="50"/>
    </row>
    <row r="536" spans="1:64" ht="12" customHeight="1" x14ac:dyDescent="0.15">
      <c r="A536" s="50" t="s">
        <v>35661</v>
      </c>
      <c r="B536" s="50">
        <v>22</v>
      </c>
      <c r="C536" s="50" t="s">
        <v>14</v>
      </c>
      <c r="D536" s="50" t="s">
        <v>42</v>
      </c>
      <c r="E536" s="51" t="s">
        <v>35662</v>
      </c>
      <c r="F536" s="52">
        <v>43292</v>
      </c>
      <c r="G536" s="50" t="s">
        <v>35663</v>
      </c>
      <c r="H536" s="50" t="s">
        <v>639</v>
      </c>
      <c r="I536" s="50" t="s">
        <v>263</v>
      </c>
      <c r="J536" s="50">
        <v>89101</v>
      </c>
      <c r="K536" s="50" t="s">
        <v>557</v>
      </c>
      <c r="L536" s="50" t="s">
        <v>558</v>
      </c>
      <c r="M536" s="50" t="s">
        <v>21</v>
      </c>
      <c r="N536" s="50" t="s">
        <v>35664</v>
      </c>
      <c r="O536" s="42" t="s">
        <v>394</v>
      </c>
      <c r="P536" s="50" t="s">
        <v>32398</v>
      </c>
      <c r="Q536" s="51" t="s">
        <v>35665</v>
      </c>
      <c r="R536" s="50" t="s">
        <v>94</v>
      </c>
      <c r="S536" s="50" t="s">
        <v>22</v>
      </c>
      <c r="T536" s="50" t="s">
        <v>28746</v>
      </c>
      <c r="U536" s="50" t="s">
        <v>28520</v>
      </c>
      <c r="V536" s="50" t="s">
        <v>28519</v>
      </c>
      <c r="W536" s="50" t="s">
        <v>94</v>
      </c>
      <c r="X536" s="50">
        <v>3854</v>
      </c>
      <c r="Y536" s="50"/>
      <c r="Z536" s="50"/>
      <c r="AA536" s="50"/>
      <c r="AB536" s="50"/>
      <c r="AC536" s="50"/>
      <c r="AD536" s="50"/>
      <c r="AE536" s="50"/>
      <c r="AF536" s="50"/>
      <c r="AG536" s="50"/>
      <c r="AH536" s="50"/>
      <c r="AI536" s="50"/>
      <c r="AJ536" s="50"/>
      <c r="AK536" s="50"/>
      <c r="AL536" s="50"/>
      <c r="AM536" s="50"/>
      <c r="AN536" s="50"/>
      <c r="AO536" s="50"/>
      <c r="AP536" s="50"/>
      <c r="AQ536" s="50"/>
      <c r="AR536" s="50"/>
      <c r="AS536" s="50"/>
      <c r="AT536" s="50"/>
      <c r="AU536" s="50"/>
      <c r="AV536" s="50"/>
      <c r="AW536" s="50"/>
      <c r="AX536" s="50"/>
      <c r="AY536" s="50"/>
      <c r="AZ536" s="50"/>
      <c r="BA536" s="50"/>
      <c r="BB536" s="50"/>
      <c r="BC536" s="50"/>
      <c r="BD536" s="50"/>
      <c r="BE536" s="50"/>
      <c r="BF536" s="50"/>
      <c r="BG536" s="50"/>
      <c r="BH536" s="50"/>
      <c r="BI536" s="50"/>
      <c r="BJ536" s="50"/>
      <c r="BK536" s="50"/>
      <c r="BL536" s="50"/>
    </row>
    <row r="537" spans="1:64" ht="12" customHeight="1" x14ac:dyDescent="0.15">
      <c r="A537" s="50" t="s">
        <v>35666</v>
      </c>
      <c r="B537" s="50">
        <v>34</v>
      </c>
      <c r="C537" s="50" t="s">
        <v>14</v>
      </c>
      <c r="D537" s="50" t="s">
        <v>42</v>
      </c>
      <c r="E537" s="51" t="s">
        <v>35667</v>
      </c>
      <c r="F537" s="52">
        <v>43292</v>
      </c>
      <c r="G537" s="50" t="s">
        <v>35668</v>
      </c>
      <c r="H537" s="50" t="s">
        <v>13956</v>
      </c>
      <c r="I537" s="50" t="s">
        <v>39</v>
      </c>
      <c r="J537" s="50">
        <v>93635</v>
      </c>
      <c r="K537" s="50" t="s">
        <v>1398</v>
      </c>
      <c r="L537" s="50" t="s">
        <v>13958</v>
      </c>
      <c r="M537" s="50" t="s">
        <v>21</v>
      </c>
      <c r="N537" s="50" t="s">
        <v>35669</v>
      </c>
      <c r="O537" s="42" t="s">
        <v>394</v>
      </c>
      <c r="P537" s="50" t="s">
        <v>32398</v>
      </c>
      <c r="Q537" s="51" t="s">
        <v>35670</v>
      </c>
      <c r="R537" s="50" t="s">
        <v>94</v>
      </c>
      <c r="S537" s="50" t="s">
        <v>12</v>
      </c>
      <c r="T537" s="50" t="s">
        <v>31675</v>
      </c>
      <c r="U537" s="50" t="s">
        <v>28518</v>
      </c>
      <c r="V537" s="50" t="s">
        <v>28521</v>
      </c>
      <c r="W537" s="50" t="s">
        <v>94</v>
      </c>
      <c r="X537" s="50">
        <v>3853</v>
      </c>
      <c r="Y537" s="50"/>
      <c r="Z537" s="50"/>
      <c r="AA537" s="50"/>
      <c r="AB537" s="50"/>
      <c r="AC537" s="50"/>
      <c r="AD537" s="50"/>
      <c r="AE537" s="50"/>
      <c r="AF537" s="50"/>
      <c r="AG537" s="50"/>
      <c r="AH537" s="50"/>
      <c r="AI537" s="50"/>
      <c r="AJ537" s="50"/>
      <c r="AK537" s="50"/>
      <c r="AL537" s="50"/>
      <c r="AM537" s="50"/>
      <c r="AN537" s="50"/>
      <c r="AO537" s="50"/>
      <c r="AP537" s="50"/>
      <c r="AQ537" s="50"/>
      <c r="AR537" s="50"/>
      <c r="AS537" s="50"/>
      <c r="AT537" s="50"/>
      <c r="AU537" s="50"/>
      <c r="AV537" s="50"/>
      <c r="AW537" s="50"/>
      <c r="AX537" s="50"/>
      <c r="AY537" s="50"/>
      <c r="AZ537" s="50"/>
      <c r="BA537" s="50"/>
      <c r="BB537" s="50"/>
      <c r="BC537" s="50"/>
      <c r="BD537" s="50"/>
      <c r="BE537" s="50"/>
      <c r="BF537" s="50"/>
      <c r="BG537" s="50"/>
      <c r="BH537" s="50"/>
      <c r="BI537" s="50"/>
      <c r="BJ537" s="50"/>
      <c r="BK537" s="50"/>
      <c r="BL537" s="50"/>
    </row>
    <row r="538" spans="1:64" ht="12" customHeight="1" x14ac:dyDescent="0.15">
      <c r="A538" s="50" t="s">
        <v>35684</v>
      </c>
      <c r="B538" s="50">
        <v>53</v>
      </c>
      <c r="C538" s="50" t="s">
        <v>14</v>
      </c>
      <c r="D538" s="50" t="s">
        <v>31</v>
      </c>
      <c r="E538" s="51" t="s">
        <v>35685</v>
      </c>
      <c r="F538" s="52">
        <v>43291</v>
      </c>
      <c r="G538" s="50" t="s">
        <v>35686</v>
      </c>
      <c r="H538" s="50" t="s">
        <v>6321</v>
      </c>
      <c r="I538" s="50" t="s">
        <v>56</v>
      </c>
      <c r="J538" s="50">
        <v>33013</v>
      </c>
      <c r="K538" s="50" t="s">
        <v>155</v>
      </c>
      <c r="L538" s="50" t="s">
        <v>156</v>
      </c>
      <c r="M538" s="50" t="s">
        <v>21</v>
      </c>
      <c r="N538" s="50" t="s">
        <v>35687</v>
      </c>
      <c r="O538" s="42" t="s">
        <v>394</v>
      </c>
      <c r="P538" s="50" t="s">
        <v>32398</v>
      </c>
      <c r="Q538" s="51" t="s">
        <v>35688</v>
      </c>
      <c r="R538" s="50" t="s">
        <v>94</v>
      </c>
      <c r="S538" s="50" t="s">
        <v>22</v>
      </c>
      <c r="T538" s="50" t="s">
        <v>28746</v>
      </c>
      <c r="U538" s="50" t="s">
        <v>28520</v>
      </c>
      <c r="V538" s="50" t="s">
        <v>28519</v>
      </c>
      <c r="W538" s="50" t="s">
        <v>94</v>
      </c>
      <c r="X538" s="50">
        <v>3856</v>
      </c>
      <c r="Y538" s="50"/>
      <c r="Z538" s="50"/>
      <c r="AA538" s="50"/>
      <c r="AB538" s="50"/>
      <c r="AC538" s="50"/>
      <c r="AD538" s="50"/>
      <c r="AE538" s="50"/>
      <c r="AF538" s="50"/>
      <c r="AG538" s="50"/>
      <c r="AH538" s="50"/>
      <c r="AI538" s="50"/>
      <c r="AJ538" s="50"/>
      <c r="AK538" s="50"/>
      <c r="AL538" s="50"/>
      <c r="AM538" s="50"/>
      <c r="AN538" s="50"/>
      <c r="AO538" s="50"/>
      <c r="AP538" s="50"/>
      <c r="AQ538" s="50"/>
      <c r="AR538" s="50"/>
      <c r="AS538" s="50"/>
      <c r="AT538" s="50"/>
      <c r="AU538" s="50"/>
      <c r="AV538" s="50"/>
      <c r="AW538" s="50"/>
      <c r="AX538" s="50"/>
      <c r="AY538" s="50"/>
      <c r="AZ538" s="50"/>
      <c r="BA538" s="50"/>
      <c r="BB538" s="50"/>
      <c r="BC538" s="50"/>
      <c r="BD538" s="50"/>
      <c r="BE538" s="50"/>
      <c r="BF538" s="50"/>
      <c r="BG538" s="50"/>
      <c r="BH538" s="50"/>
      <c r="BI538" s="50"/>
      <c r="BJ538" s="50"/>
      <c r="BK538" s="50"/>
      <c r="BL538" s="50"/>
    </row>
    <row r="539" spans="1:64" ht="12" customHeight="1" x14ac:dyDescent="0.15">
      <c r="A539" s="50" t="s">
        <v>35680</v>
      </c>
      <c r="B539" s="50">
        <v>40</v>
      </c>
      <c r="C539" s="50" t="s">
        <v>14</v>
      </c>
      <c r="D539" s="50" t="s">
        <v>31</v>
      </c>
      <c r="E539" s="51"/>
      <c r="F539" s="52">
        <v>43291</v>
      </c>
      <c r="G539" s="50" t="s">
        <v>35681</v>
      </c>
      <c r="H539" s="50" t="s">
        <v>2469</v>
      </c>
      <c r="I539" s="50" t="s">
        <v>67</v>
      </c>
      <c r="J539" s="50">
        <v>75043</v>
      </c>
      <c r="K539" s="50" t="s">
        <v>279</v>
      </c>
      <c r="L539" s="50" t="s">
        <v>2470</v>
      </c>
      <c r="M539" s="50" t="s">
        <v>21</v>
      </c>
      <c r="N539" s="50" t="s">
        <v>35682</v>
      </c>
      <c r="O539" s="42" t="s">
        <v>394</v>
      </c>
      <c r="P539" s="50" t="s">
        <v>32398</v>
      </c>
      <c r="Q539" s="51" t="s">
        <v>35683</v>
      </c>
      <c r="R539" s="50" t="s">
        <v>542</v>
      </c>
      <c r="S539" s="50" t="s">
        <v>22</v>
      </c>
      <c r="T539" s="50" t="s">
        <v>28739</v>
      </c>
      <c r="U539" s="50" t="s">
        <v>28520</v>
      </c>
      <c r="V539" s="50" t="s">
        <v>28521</v>
      </c>
      <c r="W539" s="50" t="s">
        <v>94</v>
      </c>
      <c r="X539" s="50">
        <v>3855</v>
      </c>
      <c r="Y539" s="50"/>
      <c r="Z539" s="50"/>
      <c r="AA539" s="50"/>
      <c r="AB539" s="50"/>
      <c r="AC539" s="50"/>
      <c r="AD539" s="50"/>
      <c r="AE539" s="50"/>
      <c r="AF539" s="50"/>
      <c r="AG539" s="50"/>
      <c r="AH539" s="50"/>
      <c r="AI539" s="50"/>
      <c r="AJ539" s="50"/>
      <c r="AK539" s="50"/>
      <c r="AL539" s="50"/>
      <c r="AM539" s="50"/>
      <c r="AN539" s="50"/>
      <c r="AO539" s="50"/>
      <c r="AP539" s="50"/>
      <c r="AQ539" s="50"/>
      <c r="AR539" s="50"/>
      <c r="AS539" s="50"/>
      <c r="AT539" s="50"/>
      <c r="AU539" s="50"/>
      <c r="AV539" s="50"/>
      <c r="AW539" s="50"/>
      <c r="AX539" s="50"/>
      <c r="AY539" s="50"/>
      <c r="AZ539" s="50"/>
      <c r="BA539" s="50"/>
      <c r="BB539" s="50"/>
      <c r="BC539" s="50"/>
      <c r="BD539" s="50"/>
      <c r="BE539" s="50"/>
      <c r="BF539" s="50"/>
      <c r="BG539" s="50"/>
      <c r="BH539" s="50"/>
      <c r="BI539" s="50"/>
      <c r="BJ539" s="50"/>
      <c r="BK539" s="50"/>
      <c r="BL539" s="50"/>
    </row>
    <row r="540" spans="1:64" ht="12" customHeight="1" x14ac:dyDescent="0.15">
      <c r="A540" s="50" t="s">
        <v>35675</v>
      </c>
      <c r="B540" s="50">
        <v>21</v>
      </c>
      <c r="C540" s="50" t="s">
        <v>14</v>
      </c>
      <c r="D540" s="50" t="s">
        <v>31</v>
      </c>
      <c r="E540" s="51" t="s">
        <v>35676</v>
      </c>
      <c r="F540" s="52">
        <v>43291</v>
      </c>
      <c r="G540" s="50" t="s">
        <v>35677</v>
      </c>
      <c r="H540" s="50" t="s">
        <v>1294</v>
      </c>
      <c r="I540" s="50" t="s">
        <v>1066</v>
      </c>
      <c r="J540" s="50">
        <v>82604</v>
      </c>
      <c r="K540" s="50" t="s">
        <v>1295</v>
      </c>
      <c r="L540" s="50" t="s">
        <v>1296</v>
      </c>
      <c r="M540" s="50" t="s">
        <v>21</v>
      </c>
      <c r="N540" s="50" t="s">
        <v>35678</v>
      </c>
      <c r="O540" s="42" t="s">
        <v>394</v>
      </c>
      <c r="P540" s="50" t="s">
        <v>32398</v>
      </c>
      <c r="Q540" s="51" t="s">
        <v>35679</v>
      </c>
      <c r="R540" s="50" t="s">
        <v>94</v>
      </c>
      <c r="S540" s="50" t="s">
        <v>29</v>
      </c>
      <c r="T540" s="50" t="s">
        <v>28523</v>
      </c>
      <c r="V540" s="50"/>
      <c r="W540" s="50"/>
      <c r="Y540" s="50"/>
      <c r="Z540" s="50"/>
      <c r="AA540" s="50"/>
      <c r="AB540" s="50"/>
      <c r="AC540" s="50"/>
      <c r="AD540" s="50"/>
      <c r="AE540" s="50"/>
      <c r="AF540" s="50"/>
      <c r="AG540" s="50"/>
      <c r="AH540" s="50"/>
      <c r="AI540" s="50"/>
      <c r="AJ540" s="50"/>
      <c r="AK540" s="50"/>
      <c r="AL540" s="50"/>
      <c r="AM540" s="50"/>
      <c r="AN540" s="50"/>
      <c r="AO540" s="50"/>
      <c r="AP540" s="50"/>
      <c r="AQ540" s="50"/>
      <c r="AR540" s="50"/>
      <c r="AS540" s="50"/>
      <c r="AT540" s="50"/>
      <c r="AU540" s="50"/>
      <c r="AV540" s="50"/>
      <c r="AW540" s="50"/>
      <c r="AX540" s="50"/>
      <c r="AY540" s="50"/>
      <c r="AZ540" s="50"/>
      <c r="BA540" s="50"/>
      <c r="BB540" s="50"/>
      <c r="BC540" s="50"/>
      <c r="BD540" s="50"/>
      <c r="BE540" s="50"/>
      <c r="BF540" s="50"/>
      <c r="BG540" s="50"/>
      <c r="BH540" s="50"/>
      <c r="BI540" s="50"/>
      <c r="BJ540" s="50"/>
      <c r="BK540" s="50"/>
      <c r="BL540" s="50"/>
    </row>
    <row r="541" spans="1:64" ht="12" customHeight="1" x14ac:dyDescent="0.15">
      <c r="A541" s="50" t="s">
        <v>3186</v>
      </c>
      <c r="B541" s="50" t="s">
        <v>23</v>
      </c>
      <c r="C541" s="50" t="s">
        <v>14</v>
      </c>
      <c r="D541" s="50" t="s">
        <v>24</v>
      </c>
      <c r="E541" s="51"/>
      <c r="F541" s="52">
        <v>43289</v>
      </c>
      <c r="G541" s="50" t="s">
        <v>35698</v>
      </c>
      <c r="H541" s="50" t="s">
        <v>22607</v>
      </c>
      <c r="I541" s="50" t="s">
        <v>39</v>
      </c>
      <c r="J541" s="50">
        <v>92683</v>
      </c>
      <c r="K541" s="50" t="s">
        <v>1044</v>
      </c>
      <c r="L541" s="50" t="s">
        <v>3601</v>
      </c>
      <c r="M541" s="50" t="s">
        <v>21</v>
      </c>
      <c r="N541" s="50" t="s">
        <v>35699</v>
      </c>
      <c r="O541" s="42" t="s">
        <v>394</v>
      </c>
      <c r="P541" s="50" t="s">
        <v>32398</v>
      </c>
      <c r="Q541" s="51" t="s">
        <v>35700</v>
      </c>
      <c r="R541" s="50" t="s">
        <v>94</v>
      </c>
      <c r="S541" s="50" t="s">
        <v>22</v>
      </c>
      <c r="T541" s="50" t="s">
        <v>28746</v>
      </c>
      <c r="U541" s="50" t="s">
        <v>28518</v>
      </c>
      <c r="V541" s="50" t="s">
        <v>20623</v>
      </c>
      <c r="W541" s="50" t="s">
        <v>94</v>
      </c>
      <c r="X541" s="50">
        <v>3829</v>
      </c>
      <c r="Y541" s="50"/>
      <c r="Z541" s="50"/>
      <c r="AA541" s="50"/>
      <c r="AB541" s="50"/>
      <c r="AC541" s="50"/>
      <c r="AD541" s="50"/>
      <c r="AE541" s="50"/>
      <c r="AF541" s="50"/>
      <c r="AG541" s="50"/>
      <c r="AH541" s="50"/>
      <c r="AI541" s="50"/>
      <c r="AJ541" s="50"/>
      <c r="AK541" s="50"/>
      <c r="AL541" s="50"/>
      <c r="AM541" s="50"/>
      <c r="AN541" s="50"/>
      <c r="AO541" s="50"/>
      <c r="AP541" s="50"/>
      <c r="AQ541" s="50"/>
      <c r="AR541" s="50"/>
      <c r="AS541" s="50"/>
      <c r="AT541" s="50"/>
      <c r="AU541" s="50"/>
      <c r="AV541" s="50"/>
      <c r="AW541" s="50"/>
      <c r="AX541" s="50"/>
      <c r="AY541" s="50"/>
      <c r="AZ541" s="50"/>
      <c r="BA541" s="50"/>
      <c r="BB541" s="50"/>
      <c r="BC541" s="50"/>
      <c r="BD541" s="50"/>
      <c r="BE541" s="50"/>
      <c r="BF541" s="50"/>
      <c r="BG541" s="50"/>
      <c r="BH541" s="50"/>
      <c r="BI541" s="50"/>
      <c r="BJ541" s="50"/>
      <c r="BK541" s="50"/>
      <c r="BL541" s="50"/>
    </row>
    <row r="542" spans="1:64" ht="12" customHeight="1" x14ac:dyDescent="0.15">
      <c r="A542" s="50" t="s">
        <v>35693</v>
      </c>
      <c r="B542" s="50">
        <v>41</v>
      </c>
      <c r="C542" s="50" t="s">
        <v>14</v>
      </c>
      <c r="D542" s="50" t="s">
        <v>31</v>
      </c>
      <c r="E542" s="51"/>
      <c r="F542" s="52">
        <v>43289</v>
      </c>
      <c r="G542" s="50" t="s">
        <v>35694</v>
      </c>
      <c r="H542" s="50" t="s">
        <v>14773</v>
      </c>
      <c r="I542" s="50" t="s">
        <v>1685</v>
      </c>
      <c r="J542" s="50">
        <v>58201</v>
      </c>
      <c r="K542" s="50" t="s">
        <v>14773</v>
      </c>
      <c r="L542" s="50" t="s">
        <v>35695</v>
      </c>
      <c r="M542" s="50" t="s">
        <v>21</v>
      </c>
      <c r="N542" s="50" t="s">
        <v>35696</v>
      </c>
      <c r="O542" s="42" t="s">
        <v>394</v>
      </c>
      <c r="P542" s="50" t="s">
        <v>32398</v>
      </c>
      <c r="Q542" s="51" t="s">
        <v>35697</v>
      </c>
      <c r="R542" s="50" t="s">
        <v>542</v>
      </c>
      <c r="S542" s="50" t="s">
        <v>22</v>
      </c>
      <c r="T542" s="50" t="s">
        <v>28746</v>
      </c>
      <c r="U542" s="50" t="s">
        <v>28518</v>
      </c>
      <c r="V542" s="50" t="s">
        <v>28521</v>
      </c>
      <c r="W542" s="50" t="s">
        <v>94</v>
      </c>
      <c r="X542" s="50">
        <v>3833</v>
      </c>
      <c r="Y542" s="50"/>
      <c r="Z542" s="50"/>
      <c r="AA542" s="50"/>
      <c r="AB542" s="50"/>
      <c r="AC542" s="50"/>
      <c r="AD542" s="50"/>
      <c r="AE542" s="50"/>
      <c r="AF542" s="50"/>
      <c r="AG542" s="50"/>
      <c r="AH542" s="50"/>
      <c r="AI542" s="50"/>
      <c r="AJ542" s="50"/>
      <c r="AK542" s="50"/>
      <c r="AL542" s="50"/>
      <c r="AM542" s="50"/>
      <c r="AN542" s="50"/>
      <c r="AO542" s="50"/>
      <c r="AP542" s="50"/>
      <c r="AQ542" s="50"/>
      <c r="AR542" s="50"/>
      <c r="AS542" s="50"/>
      <c r="AT542" s="50"/>
      <c r="AU542" s="50"/>
      <c r="AV542" s="50"/>
      <c r="AW542" s="50"/>
      <c r="AX542" s="50"/>
      <c r="AY542" s="50"/>
      <c r="AZ542" s="50"/>
      <c r="BA542" s="50"/>
      <c r="BB542" s="50"/>
      <c r="BC542" s="50"/>
      <c r="BD542" s="50"/>
      <c r="BE542" s="50"/>
      <c r="BF542" s="50"/>
      <c r="BG542" s="50"/>
      <c r="BH542" s="50"/>
      <c r="BI542" s="50"/>
      <c r="BJ542" s="50"/>
      <c r="BK542" s="50"/>
      <c r="BL542" s="50"/>
    </row>
    <row r="543" spans="1:64" ht="12" customHeight="1" x14ac:dyDescent="0.15">
      <c r="A543" s="50" t="s">
        <v>35689</v>
      </c>
      <c r="B543" s="50">
        <v>34</v>
      </c>
      <c r="C543" s="50" t="s">
        <v>14</v>
      </c>
      <c r="D543" s="50" t="s">
        <v>31</v>
      </c>
      <c r="E543" s="51"/>
      <c r="F543" s="52">
        <v>43289</v>
      </c>
      <c r="G543" s="50" t="s">
        <v>35690</v>
      </c>
      <c r="H543" s="50" t="s">
        <v>548</v>
      </c>
      <c r="I543" s="50" t="s">
        <v>117</v>
      </c>
      <c r="J543" s="50">
        <v>85748</v>
      </c>
      <c r="K543" s="50" t="s">
        <v>549</v>
      </c>
      <c r="L543" s="50" t="s">
        <v>550</v>
      </c>
      <c r="M543" s="50" t="s">
        <v>21</v>
      </c>
      <c r="N543" s="50" t="s">
        <v>35691</v>
      </c>
      <c r="O543" s="42" t="s">
        <v>394</v>
      </c>
      <c r="P543" s="50" t="s">
        <v>32398</v>
      </c>
      <c r="Q543" s="51" t="s">
        <v>35692</v>
      </c>
      <c r="R543" s="50" t="s">
        <v>94</v>
      </c>
      <c r="S543" s="50" t="s">
        <v>22</v>
      </c>
      <c r="T543" s="50" t="s">
        <v>28746</v>
      </c>
      <c r="U543" s="50" t="s">
        <v>28518</v>
      </c>
      <c r="V543" s="50" t="s">
        <v>28521</v>
      </c>
      <c r="W543" s="50" t="s">
        <v>94</v>
      </c>
      <c r="X543" s="50">
        <v>3831</v>
      </c>
      <c r="Y543" s="50"/>
      <c r="Z543" s="50"/>
      <c r="AA543" s="50"/>
      <c r="AB543" s="50"/>
      <c r="AC543" s="50"/>
      <c r="AD543" s="50"/>
      <c r="AE543" s="50"/>
      <c r="AF543" s="50"/>
      <c r="AG543" s="50"/>
      <c r="AH543" s="50"/>
      <c r="AI543" s="50"/>
      <c r="AJ543" s="50"/>
      <c r="AK543" s="50"/>
      <c r="AL543" s="50"/>
      <c r="AM543" s="50"/>
      <c r="AN543" s="50"/>
      <c r="AO543" s="50"/>
      <c r="AP543" s="50"/>
      <c r="AQ543" s="50"/>
      <c r="AR543" s="50"/>
      <c r="AS543" s="50"/>
      <c r="AT543" s="50"/>
      <c r="AU543" s="50"/>
      <c r="AV543" s="50"/>
      <c r="AW543" s="50"/>
      <c r="AX543" s="50"/>
      <c r="AY543" s="50"/>
      <c r="AZ543" s="50"/>
      <c r="BA543" s="50"/>
      <c r="BB543" s="50"/>
      <c r="BC543" s="50"/>
      <c r="BD543" s="50"/>
      <c r="BE543" s="50"/>
      <c r="BF543" s="50"/>
      <c r="BG543" s="50"/>
      <c r="BH543" s="50"/>
      <c r="BI543" s="50"/>
      <c r="BJ543" s="50"/>
      <c r="BK543" s="50"/>
      <c r="BL543" s="50"/>
    </row>
    <row r="544" spans="1:64" ht="12" customHeight="1" x14ac:dyDescent="0.15">
      <c r="A544" s="50" t="s">
        <v>35708</v>
      </c>
      <c r="B544" s="50">
        <v>52</v>
      </c>
      <c r="C544" s="50" t="s">
        <v>14</v>
      </c>
      <c r="D544" s="50" t="s">
        <v>31</v>
      </c>
      <c r="E544" s="51" t="s">
        <v>35709</v>
      </c>
      <c r="F544" s="52">
        <v>43288</v>
      </c>
      <c r="G544" s="50" t="s">
        <v>35710</v>
      </c>
      <c r="H544" s="50" t="s">
        <v>635</v>
      </c>
      <c r="I544" s="50" t="s">
        <v>56</v>
      </c>
      <c r="J544" s="50">
        <v>32218</v>
      </c>
      <c r="K544" s="50" t="s">
        <v>636</v>
      </c>
      <c r="L544" s="50" t="s">
        <v>637</v>
      </c>
      <c r="M544" s="50" t="s">
        <v>21</v>
      </c>
      <c r="N544" s="50" t="s">
        <v>35711</v>
      </c>
      <c r="O544" s="42" t="s">
        <v>394</v>
      </c>
      <c r="P544" s="50" t="s">
        <v>32398</v>
      </c>
      <c r="Q544" s="51" t="s">
        <v>35712</v>
      </c>
      <c r="R544" s="50" t="s">
        <v>542</v>
      </c>
      <c r="S544" s="50" t="s">
        <v>22</v>
      </c>
      <c r="T544" s="50" t="s">
        <v>28739</v>
      </c>
      <c r="U544" s="50" t="s">
        <v>28520</v>
      </c>
      <c r="V544" s="50" t="s">
        <v>28521</v>
      </c>
      <c r="W544" s="50" t="s">
        <v>94</v>
      </c>
      <c r="X544" s="50">
        <v>3832</v>
      </c>
      <c r="Y544" s="50"/>
      <c r="Z544" s="50"/>
      <c r="AA544" s="50"/>
      <c r="AB544" s="50"/>
      <c r="AC544" s="50"/>
      <c r="AD544" s="50"/>
      <c r="AE544" s="50"/>
      <c r="AF544" s="50"/>
      <c r="AG544" s="50"/>
      <c r="AH544" s="50"/>
      <c r="AI544" s="50"/>
      <c r="AJ544" s="50"/>
      <c r="AK544" s="50"/>
      <c r="AL544" s="50"/>
      <c r="AM544" s="50"/>
      <c r="AN544" s="50"/>
      <c r="AO544" s="50"/>
      <c r="AP544" s="50"/>
      <c r="AQ544" s="50"/>
      <c r="AR544" s="50"/>
      <c r="AS544" s="50"/>
      <c r="AT544" s="50"/>
      <c r="AU544" s="50"/>
      <c r="AV544" s="50"/>
      <c r="AW544" s="50"/>
      <c r="AX544" s="50"/>
      <c r="AY544" s="50"/>
      <c r="AZ544" s="50"/>
      <c r="BA544" s="50"/>
      <c r="BB544" s="50"/>
      <c r="BC544" s="50"/>
      <c r="BD544" s="50"/>
      <c r="BE544" s="50"/>
      <c r="BF544" s="50"/>
      <c r="BG544" s="50"/>
      <c r="BH544" s="50"/>
      <c r="BI544" s="50"/>
      <c r="BJ544" s="50"/>
      <c r="BK544" s="50"/>
      <c r="BL544" s="50"/>
    </row>
    <row r="545" spans="1:64" ht="12" customHeight="1" x14ac:dyDescent="0.15">
      <c r="A545" s="50" t="s">
        <v>3186</v>
      </c>
      <c r="B545" s="50" t="s">
        <v>23</v>
      </c>
      <c r="C545" s="50" t="s">
        <v>14</v>
      </c>
      <c r="D545" s="50" t="s">
        <v>24</v>
      </c>
      <c r="E545" s="51"/>
      <c r="F545" s="52">
        <v>43288</v>
      </c>
      <c r="G545" s="50" t="s">
        <v>35713</v>
      </c>
      <c r="H545" s="50" t="s">
        <v>1273</v>
      </c>
      <c r="I545" s="50" t="s">
        <v>203</v>
      </c>
      <c r="J545" s="50">
        <v>80221</v>
      </c>
      <c r="K545" s="50" t="s">
        <v>1883</v>
      </c>
      <c r="L545" s="50" t="s">
        <v>10016</v>
      </c>
      <c r="M545" s="50" t="s">
        <v>21</v>
      </c>
      <c r="N545" s="50" t="s">
        <v>35714</v>
      </c>
      <c r="O545" s="42" t="s">
        <v>394</v>
      </c>
      <c r="P545" s="50" t="s">
        <v>32398</v>
      </c>
      <c r="Q545" s="51" t="s">
        <v>35715</v>
      </c>
      <c r="R545" s="50" t="s">
        <v>94</v>
      </c>
      <c r="S545" s="50" t="s">
        <v>29</v>
      </c>
      <c r="T545" s="50" t="s">
        <v>28524</v>
      </c>
      <c r="U545" s="50" t="s">
        <v>28520</v>
      </c>
      <c r="V545" s="50" t="s">
        <v>20623</v>
      </c>
      <c r="W545" s="50" t="s">
        <v>94</v>
      </c>
      <c r="X545" s="50">
        <v>3835</v>
      </c>
      <c r="Y545" s="50"/>
      <c r="Z545" s="50"/>
      <c r="AA545" s="50"/>
      <c r="AB545" s="50"/>
      <c r="AC545" s="50"/>
      <c r="AD545" s="50"/>
      <c r="AE545" s="50"/>
      <c r="AF545" s="50"/>
      <c r="AG545" s="50"/>
      <c r="AH545" s="50"/>
      <c r="AI545" s="50"/>
      <c r="AJ545" s="50"/>
      <c r="AK545" s="50"/>
      <c r="AL545" s="50"/>
      <c r="AM545" s="50"/>
      <c r="AN545" s="50"/>
      <c r="AO545" s="50"/>
      <c r="AP545" s="50"/>
      <c r="AQ545" s="50"/>
      <c r="AR545" s="50"/>
      <c r="AS545" s="50"/>
      <c r="AT545" s="50"/>
      <c r="AU545" s="50"/>
      <c r="AV545" s="50"/>
      <c r="AW545" s="50"/>
      <c r="AX545" s="50"/>
      <c r="AY545" s="50"/>
      <c r="AZ545" s="50"/>
      <c r="BA545" s="50"/>
      <c r="BB545" s="50"/>
      <c r="BC545" s="50"/>
      <c r="BD545" s="50"/>
      <c r="BE545" s="50"/>
      <c r="BF545" s="50"/>
      <c r="BG545" s="50"/>
      <c r="BH545" s="50"/>
      <c r="BI545" s="50"/>
      <c r="BJ545" s="50"/>
      <c r="BK545" s="50"/>
      <c r="BL545" s="50"/>
    </row>
    <row r="546" spans="1:64" ht="12" customHeight="1" x14ac:dyDescent="0.15">
      <c r="A546" s="50" t="s">
        <v>35701</v>
      </c>
      <c r="B546" s="50">
        <v>27</v>
      </c>
      <c r="C546" s="50" t="s">
        <v>14</v>
      </c>
      <c r="D546" s="50" t="s">
        <v>31</v>
      </c>
      <c r="E546" s="51" t="s">
        <v>35703</v>
      </c>
      <c r="F546" s="52">
        <v>43288</v>
      </c>
      <c r="G546" s="50" t="s">
        <v>35704</v>
      </c>
      <c r="H546" s="50" t="s">
        <v>35702</v>
      </c>
      <c r="I546" s="50" t="s">
        <v>111</v>
      </c>
      <c r="J546" s="50">
        <v>97101</v>
      </c>
      <c r="K546" s="50" t="s">
        <v>1501</v>
      </c>
      <c r="L546" s="50" t="s">
        <v>35705</v>
      </c>
      <c r="M546" s="50" t="s">
        <v>21</v>
      </c>
      <c r="N546" s="50" t="s">
        <v>35706</v>
      </c>
      <c r="O546" s="42" t="s">
        <v>394</v>
      </c>
      <c r="P546" s="50" t="s">
        <v>32398</v>
      </c>
      <c r="Q546" s="51" t="s">
        <v>35707</v>
      </c>
      <c r="R546" s="50" t="s">
        <v>94</v>
      </c>
      <c r="S546" s="50" t="s">
        <v>29</v>
      </c>
      <c r="T546" s="50" t="s">
        <v>28523</v>
      </c>
      <c r="U546" s="50" t="s">
        <v>28523</v>
      </c>
      <c r="V546" s="50" t="s">
        <v>28522</v>
      </c>
      <c r="W546" s="50" t="s">
        <v>94</v>
      </c>
      <c r="X546" s="50">
        <v>3830</v>
      </c>
      <c r="Y546" s="50"/>
      <c r="Z546" s="50"/>
      <c r="AA546" s="50"/>
      <c r="AB546" s="50"/>
      <c r="AC546" s="50"/>
      <c r="AD546" s="50"/>
      <c r="AE546" s="50"/>
      <c r="AF546" s="50"/>
      <c r="AG546" s="50"/>
      <c r="AH546" s="50"/>
      <c r="AI546" s="50"/>
      <c r="AJ546" s="50"/>
      <c r="AK546" s="50"/>
      <c r="AL546" s="50"/>
      <c r="AM546" s="50"/>
      <c r="AN546" s="50"/>
      <c r="AO546" s="50"/>
      <c r="AP546" s="50"/>
      <c r="AQ546" s="50"/>
      <c r="AR546" s="50"/>
      <c r="AS546" s="50"/>
      <c r="AT546" s="50"/>
      <c r="AU546" s="50"/>
      <c r="AV546" s="50"/>
      <c r="AW546" s="50"/>
      <c r="AX546" s="50"/>
      <c r="AY546" s="50"/>
      <c r="AZ546" s="50"/>
      <c r="BA546" s="50"/>
      <c r="BB546" s="50"/>
      <c r="BC546" s="50"/>
      <c r="BD546" s="50"/>
      <c r="BE546" s="50"/>
      <c r="BF546" s="50"/>
      <c r="BG546" s="50"/>
      <c r="BH546" s="50"/>
      <c r="BI546" s="50"/>
      <c r="BJ546" s="50"/>
      <c r="BK546" s="50"/>
      <c r="BL546" s="50"/>
    </row>
    <row r="547" spans="1:64" ht="12" customHeight="1" x14ac:dyDescent="0.15">
      <c r="A547" s="50" t="s">
        <v>35723</v>
      </c>
      <c r="B547" s="50">
        <v>43</v>
      </c>
      <c r="C547" s="50" t="s">
        <v>14</v>
      </c>
      <c r="D547" s="50" t="s">
        <v>79</v>
      </c>
      <c r="E547" s="51" t="s">
        <v>35724</v>
      </c>
      <c r="F547" s="52">
        <v>43287</v>
      </c>
      <c r="G547" s="50" t="s">
        <v>35725</v>
      </c>
      <c r="H547" s="50" t="s">
        <v>34266</v>
      </c>
      <c r="I547" s="50" t="s">
        <v>357</v>
      </c>
      <c r="J547" s="50">
        <v>66204</v>
      </c>
      <c r="K547" s="50" t="s">
        <v>3216</v>
      </c>
      <c r="L547" s="50" t="s">
        <v>34623</v>
      </c>
      <c r="M547" s="50" t="s">
        <v>21</v>
      </c>
      <c r="N547" s="50" t="s">
        <v>35726</v>
      </c>
      <c r="O547" s="42" t="s">
        <v>394</v>
      </c>
      <c r="P547" s="50" t="s">
        <v>32398</v>
      </c>
      <c r="Q547" s="51" t="s">
        <v>35727</v>
      </c>
      <c r="R547" s="50" t="s">
        <v>94</v>
      </c>
      <c r="S547" s="50" t="s">
        <v>22</v>
      </c>
      <c r="T547" s="50" t="s">
        <v>28746</v>
      </c>
      <c r="U547" s="50" t="s">
        <v>28520</v>
      </c>
      <c r="V547" s="50" t="s">
        <v>28521</v>
      </c>
      <c r="W547" s="50" t="s">
        <v>94</v>
      </c>
      <c r="X547" s="50">
        <v>3828</v>
      </c>
      <c r="Y547" s="50"/>
      <c r="Z547" s="50"/>
      <c r="AA547" s="50"/>
      <c r="AB547" s="50"/>
      <c r="AC547" s="50"/>
      <c r="AD547" s="50"/>
      <c r="AE547" s="50"/>
      <c r="AF547" s="50"/>
      <c r="AG547" s="50"/>
      <c r="AH547" s="50"/>
      <c r="AI547" s="50"/>
      <c r="AJ547" s="50"/>
      <c r="AK547" s="50"/>
      <c r="AL547" s="50"/>
      <c r="AM547" s="50"/>
      <c r="AN547" s="50"/>
      <c r="AO547" s="50"/>
      <c r="AP547" s="50"/>
      <c r="AQ547" s="50"/>
      <c r="AR547" s="50"/>
      <c r="AS547" s="50"/>
      <c r="AT547" s="50"/>
      <c r="AU547" s="50"/>
      <c r="AV547" s="50"/>
      <c r="AW547" s="50"/>
      <c r="AX547" s="50"/>
      <c r="AY547" s="50"/>
      <c r="AZ547" s="50"/>
      <c r="BA547" s="50"/>
      <c r="BB547" s="50"/>
      <c r="BC547" s="50"/>
      <c r="BD547" s="50"/>
      <c r="BE547" s="50"/>
      <c r="BF547" s="50"/>
      <c r="BG547" s="50"/>
      <c r="BH547" s="50"/>
      <c r="BI547" s="50"/>
      <c r="BJ547" s="50"/>
      <c r="BK547" s="50"/>
      <c r="BL547" s="50"/>
    </row>
    <row r="548" spans="1:64" ht="12" customHeight="1" x14ac:dyDescent="0.15">
      <c r="A548" s="50" t="s">
        <v>35716</v>
      </c>
      <c r="B548" s="50">
        <v>38</v>
      </c>
      <c r="C548" s="50" t="s">
        <v>14</v>
      </c>
      <c r="D548" s="50" t="s">
        <v>133</v>
      </c>
      <c r="E548" s="51" t="s">
        <v>35718</v>
      </c>
      <c r="F548" s="52">
        <v>43287</v>
      </c>
      <c r="G548" s="50" t="s">
        <v>35719</v>
      </c>
      <c r="H548" s="50" t="s">
        <v>35717</v>
      </c>
      <c r="I548" s="50" t="s">
        <v>324</v>
      </c>
      <c r="J548" s="50">
        <v>99573</v>
      </c>
      <c r="K548" s="50" t="s">
        <v>35720</v>
      </c>
      <c r="L548" s="50" t="s">
        <v>10961</v>
      </c>
      <c r="M548" s="50" t="s">
        <v>21</v>
      </c>
      <c r="N548" s="50" t="s">
        <v>35721</v>
      </c>
      <c r="O548" s="42" t="s">
        <v>394</v>
      </c>
      <c r="P548" s="50" t="s">
        <v>32398</v>
      </c>
      <c r="Q548" s="51" t="s">
        <v>35722</v>
      </c>
      <c r="R548" s="50" t="s">
        <v>94</v>
      </c>
      <c r="S548" s="50" t="s">
        <v>29</v>
      </c>
      <c r="T548" s="50" t="s">
        <v>28523</v>
      </c>
      <c r="V548" s="50"/>
      <c r="W548" s="50"/>
      <c r="Y548" s="50"/>
      <c r="Z548" s="50"/>
      <c r="AA548" s="50"/>
      <c r="AB548" s="50"/>
      <c r="AC548" s="50"/>
      <c r="AD548" s="50"/>
      <c r="AE548" s="50"/>
      <c r="AF548" s="50"/>
      <c r="AG548" s="50"/>
      <c r="AH548" s="50"/>
      <c r="AI548" s="50"/>
      <c r="AJ548" s="50"/>
      <c r="AK548" s="50"/>
      <c r="AL548" s="50"/>
      <c r="AM548" s="50"/>
      <c r="AN548" s="50"/>
      <c r="AO548" s="50"/>
      <c r="AP548" s="50"/>
      <c r="AQ548" s="50"/>
      <c r="AR548" s="50"/>
      <c r="AS548" s="50"/>
      <c r="AT548" s="50"/>
      <c r="AU548" s="50"/>
      <c r="AV548" s="50"/>
      <c r="AW548" s="50"/>
      <c r="AX548" s="50"/>
      <c r="AY548" s="50"/>
      <c r="AZ548" s="50"/>
      <c r="BA548" s="50"/>
      <c r="BB548" s="50"/>
      <c r="BC548" s="50"/>
      <c r="BD548" s="50"/>
      <c r="BE548" s="50"/>
      <c r="BF548" s="50"/>
      <c r="BG548" s="50"/>
      <c r="BH548" s="50"/>
      <c r="BI548" s="50"/>
      <c r="BJ548" s="50"/>
      <c r="BK548" s="50"/>
      <c r="BL548" s="50"/>
    </row>
    <row r="549" spans="1:64" ht="12" customHeight="1" x14ac:dyDescent="0.15">
      <c r="A549" s="50" t="s">
        <v>35734</v>
      </c>
      <c r="B549" s="50">
        <v>33</v>
      </c>
      <c r="C549" s="50" t="s">
        <v>108</v>
      </c>
      <c r="D549" s="50" t="s">
        <v>42</v>
      </c>
      <c r="E549" s="51" t="s">
        <v>35735</v>
      </c>
      <c r="F549" s="52">
        <v>43286</v>
      </c>
      <c r="G549" s="50" t="s">
        <v>35736</v>
      </c>
      <c r="H549" s="50" t="s">
        <v>3814</v>
      </c>
      <c r="I549" s="50" t="s">
        <v>117</v>
      </c>
      <c r="J549" s="50">
        <v>85042</v>
      </c>
      <c r="K549" s="50" t="s">
        <v>617</v>
      </c>
      <c r="L549" s="50" t="s">
        <v>3816</v>
      </c>
      <c r="M549" s="50" t="s">
        <v>21</v>
      </c>
      <c r="N549" s="50" t="s">
        <v>35737</v>
      </c>
      <c r="O549" s="42" t="s">
        <v>394</v>
      </c>
      <c r="P549" s="50" t="s">
        <v>32398</v>
      </c>
      <c r="Q549" s="51" t="s">
        <v>35738</v>
      </c>
      <c r="R549" s="50" t="s">
        <v>94</v>
      </c>
      <c r="S549" s="50" t="s">
        <v>22</v>
      </c>
      <c r="T549" s="50" t="s">
        <v>28746</v>
      </c>
      <c r="U549" s="50" t="s">
        <v>28520</v>
      </c>
      <c r="V549" s="50" t="s">
        <v>20623</v>
      </c>
      <c r="W549" s="50" t="s">
        <v>94</v>
      </c>
      <c r="X549" s="50">
        <v>3827</v>
      </c>
      <c r="Y549" s="50"/>
      <c r="Z549" s="50"/>
      <c r="AA549" s="50"/>
      <c r="AB549" s="50"/>
      <c r="AC549" s="50"/>
      <c r="AD549" s="50"/>
      <c r="AE549" s="50"/>
      <c r="AF549" s="50"/>
      <c r="AG549" s="50"/>
      <c r="AH549" s="50"/>
      <c r="AI549" s="50"/>
      <c r="AJ549" s="50"/>
      <c r="AK549" s="50"/>
      <c r="AL549" s="50"/>
      <c r="AM549" s="50"/>
      <c r="AN549" s="50"/>
      <c r="AO549" s="50"/>
      <c r="AP549" s="50"/>
      <c r="AQ549" s="50"/>
      <c r="AR549" s="50"/>
      <c r="AS549" s="50"/>
      <c r="AT549" s="50"/>
      <c r="AU549" s="50"/>
      <c r="AV549" s="50"/>
      <c r="AW549" s="50"/>
      <c r="AX549" s="50"/>
      <c r="AY549" s="50"/>
      <c r="AZ549" s="50"/>
      <c r="BA549" s="50"/>
      <c r="BB549" s="50"/>
      <c r="BC549" s="50"/>
      <c r="BD549" s="50"/>
      <c r="BE549" s="50"/>
      <c r="BF549" s="50"/>
      <c r="BG549" s="50"/>
      <c r="BH549" s="50"/>
      <c r="BI549" s="50"/>
      <c r="BJ549" s="50"/>
      <c r="BK549" s="50"/>
      <c r="BL549" s="50"/>
    </row>
    <row r="550" spans="1:64" ht="12" customHeight="1" x14ac:dyDescent="0.15">
      <c r="A550" s="50" t="s">
        <v>35753</v>
      </c>
      <c r="B550" s="50">
        <v>62</v>
      </c>
      <c r="C550" s="50" t="s">
        <v>14</v>
      </c>
      <c r="D550" s="50" t="s">
        <v>15</v>
      </c>
      <c r="E550" s="51"/>
      <c r="F550" s="52">
        <v>43286</v>
      </c>
      <c r="G550" s="50" t="s">
        <v>35754</v>
      </c>
      <c r="H550" s="50" t="s">
        <v>874</v>
      </c>
      <c r="I550" s="50" t="s">
        <v>309</v>
      </c>
      <c r="J550" s="50">
        <v>40214</v>
      </c>
      <c r="K550" s="50" t="s">
        <v>1747</v>
      </c>
      <c r="L550" s="50" t="s">
        <v>875</v>
      </c>
      <c r="M550" s="50" t="s">
        <v>21</v>
      </c>
      <c r="N550" s="50" t="s">
        <v>35755</v>
      </c>
      <c r="O550" s="42" t="s">
        <v>394</v>
      </c>
      <c r="P550" s="50" t="s">
        <v>32398</v>
      </c>
      <c r="Q550" s="51" t="s">
        <v>35756</v>
      </c>
      <c r="R550" s="50" t="s">
        <v>94</v>
      </c>
      <c r="S550" s="50" t="s">
        <v>22</v>
      </c>
      <c r="T550" s="50" t="s">
        <v>28739</v>
      </c>
      <c r="U550" s="50" t="s">
        <v>28518</v>
      </c>
      <c r="V550" s="50" t="s">
        <v>28521</v>
      </c>
      <c r="W550" s="50" t="s">
        <v>94</v>
      </c>
      <c r="X550" s="50">
        <v>3826</v>
      </c>
      <c r="Y550" s="50"/>
      <c r="Z550" s="50"/>
      <c r="AA550" s="50"/>
      <c r="AB550" s="50"/>
      <c r="AC550" s="50"/>
      <c r="AD550" s="50"/>
      <c r="AE550" s="50"/>
      <c r="AF550" s="50"/>
      <c r="AG550" s="50"/>
      <c r="AH550" s="50"/>
      <c r="AI550" s="50"/>
      <c r="AJ550" s="50"/>
      <c r="AK550" s="50"/>
      <c r="AL550" s="50"/>
      <c r="AM550" s="50"/>
      <c r="AN550" s="50"/>
      <c r="AO550" s="50"/>
      <c r="AP550" s="50"/>
      <c r="AQ550" s="50"/>
      <c r="AR550" s="50"/>
      <c r="AS550" s="50"/>
      <c r="AT550" s="50"/>
      <c r="AU550" s="50"/>
      <c r="AV550" s="50"/>
      <c r="AW550" s="50"/>
      <c r="AX550" s="50"/>
      <c r="AY550" s="50"/>
      <c r="AZ550" s="50"/>
      <c r="BA550" s="50"/>
      <c r="BB550" s="50"/>
      <c r="BC550" s="50"/>
      <c r="BD550" s="50"/>
      <c r="BE550" s="50"/>
      <c r="BF550" s="50"/>
      <c r="BG550" s="50"/>
      <c r="BH550" s="50"/>
      <c r="BI550" s="50"/>
      <c r="BJ550" s="50"/>
      <c r="BK550" s="50"/>
      <c r="BL550" s="50"/>
    </row>
    <row r="551" spans="1:64" ht="12" customHeight="1" x14ac:dyDescent="0.15">
      <c r="A551" s="50" t="s">
        <v>35747</v>
      </c>
      <c r="B551" s="50">
        <v>55</v>
      </c>
      <c r="C551" s="50" t="s">
        <v>14</v>
      </c>
      <c r="D551" s="50" t="s">
        <v>31</v>
      </c>
      <c r="E551" s="51" t="s">
        <v>35748</v>
      </c>
      <c r="F551" s="52">
        <v>43286</v>
      </c>
      <c r="G551" s="50" t="s">
        <v>35749</v>
      </c>
      <c r="H551" s="50" t="s">
        <v>5755</v>
      </c>
      <c r="I551" s="50" t="s">
        <v>56</v>
      </c>
      <c r="J551" s="50">
        <v>32726</v>
      </c>
      <c r="K551" s="50" t="s">
        <v>1231</v>
      </c>
      <c r="L551" s="50" t="s">
        <v>35750</v>
      </c>
      <c r="M551" s="50" t="s">
        <v>21</v>
      </c>
      <c r="N551" s="50" t="s">
        <v>35751</v>
      </c>
      <c r="O551" s="42" t="s">
        <v>394</v>
      </c>
      <c r="P551" s="50" t="s">
        <v>32398</v>
      </c>
      <c r="Q551" s="51" t="s">
        <v>35752</v>
      </c>
      <c r="R551" s="50" t="s">
        <v>542</v>
      </c>
      <c r="S551" s="50" t="s">
        <v>22</v>
      </c>
      <c r="T551" s="50" t="s">
        <v>28746</v>
      </c>
      <c r="V551" s="50"/>
      <c r="W551" s="50"/>
      <c r="Y551" s="50"/>
      <c r="Z551" s="50"/>
      <c r="AA551" s="50"/>
      <c r="AB551" s="50"/>
      <c r="AC551" s="50"/>
      <c r="AD551" s="50"/>
      <c r="AE551" s="50"/>
      <c r="AF551" s="50"/>
      <c r="AG551" s="50"/>
      <c r="AH551" s="50"/>
      <c r="AI551" s="50"/>
      <c r="AJ551" s="50"/>
      <c r="AK551" s="50"/>
      <c r="AL551" s="50"/>
      <c r="AM551" s="50"/>
      <c r="AN551" s="50"/>
      <c r="AO551" s="50"/>
      <c r="AP551" s="50"/>
      <c r="AQ551" s="50"/>
      <c r="AR551" s="50"/>
      <c r="AS551" s="50"/>
      <c r="AT551" s="50"/>
      <c r="AU551" s="50"/>
      <c r="AV551" s="50"/>
      <c r="AW551" s="50"/>
      <c r="AX551" s="50"/>
      <c r="AY551" s="50"/>
      <c r="AZ551" s="50"/>
      <c r="BA551" s="50"/>
      <c r="BB551" s="50"/>
      <c r="BC551" s="50"/>
      <c r="BD551" s="50"/>
      <c r="BE551" s="50"/>
      <c r="BF551" s="50"/>
      <c r="BG551" s="50"/>
      <c r="BH551" s="50"/>
      <c r="BI551" s="50"/>
      <c r="BJ551" s="50"/>
      <c r="BK551" s="50"/>
      <c r="BL551" s="50"/>
    </row>
    <row r="552" spans="1:64" ht="12" customHeight="1" x14ac:dyDescent="0.15">
      <c r="A552" s="50" t="s">
        <v>35728</v>
      </c>
      <c r="B552" s="50">
        <v>26</v>
      </c>
      <c r="C552" s="50" t="s">
        <v>14</v>
      </c>
      <c r="D552" s="50" t="s">
        <v>31</v>
      </c>
      <c r="E552" s="51"/>
      <c r="F552" s="52">
        <v>43286</v>
      </c>
      <c r="G552" s="50" t="s">
        <v>35730</v>
      </c>
      <c r="H552" s="50" t="s">
        <v>35729</v>
      </c>
      <c r="I552" s="50" t="s">
        <v>1685</v>
      </c>
      <c r="J552" s="50">
        <v>58301</v>
      </c>
      <c r="K552" s="50" t="s">
        <v>3503</v>
      </c>
      <c r="L552" s="50" t="s">
        <v>35731</v>
      </c>
      <c r="M552" s="50" t="s">
        <v>21</v>
      </c>
      <c r="N552" s="50" t="s">
        <v>35732</v>
      </c>
      <c r="O552" s="42" t="s">
        <v>394</v>
      </c>
      <c r="P552" s="50" t="s">
        <v>32398</v>
      </c>
      <c r="Q552" s="51" t="s">
        <v>35733</v>
      </c>
      <c r="R552" s="50" t="s">
        <v>94</v>
      </c>
      <c r="S552" s="50" t="s">
        <v>12</v>
      </c>
      <c r="T552" s="50" t="s">
        <v>31978</v>
      </c>
      <c r="U552" s="50" t="s">
        <v>28520</v>
      </c>
      <c r="V552" s="50" t="s">
        <v>28521</v>
      </c>
      <c r="W552" s="50" t="s">
        <v>94</v>
      </c>
      <c r="X552" s="50">
        <v>3825</v>
      </c>
      <c r="Y552" s="50"/>
      <c r="Z552" s="50"/>
      <c r="AA552" s="50"/>
      <c r="AB552" s="50"/>
      <c r="AC552" s="50"/>
      <c r="AD552" s="50"/>
      <c r="AE552" s="50"/>
      <c r="AF552" s="50"/>
      <c r="AG552" s="50"/>
      <c r="AH552" s="50"/>
      <c r="AI552" s="50"/>
      <c r="AJ552" s="50"/>
      <c r="AK552" s="50"/>
      <c r="AL552" s="50"/>
      <c r="AM552" s="50"/>
      <c r="AN552" s="50"/>
      <c r="AO552" s="50"/>
      <c r="AP552" s="50"/>
      <c r="AQ552" s="50"/>
      <c r="AR552" s="50"/>
      <c r="AS552" s="50"/>
      <c r="AT552" s="50"/>
      <c r="AU552" s="50"/>
      <c r="AV552" s="50"/>
      <c r="AW552" s="50"/>
      <c r="AX552" s="50"/>
      <c r="AY552" s="50"/>
      <c r="AZ552" s="50"/>
      <c r="BA552" s="50"/>
      <c r="BB552" s="50"/>
      <c r="BC552" s="50"/>
      <c r="BD552" s="50"/>
      <c r="BE552" s="50"/>
      <c r="BF552" s="50"/>
      <c r="BG552" s="50"/>
      <c r="BH552" s="50"/>
      <c r="BI552" s="50"/>
      <c r="BJ552" s="50"/>
      <c r="BK552" s="50"/>
      <c r="BL552" s="50"/>
    </row>
    <row r="553" spans="1:64" ht="12" customHeight="1" x14ac:dyDescent="0.15">
      <c r="A553" s="50" t="s">
        <v>35739</v>
      </c>
      <c r="B553" s="50">
        <v>38</v>
      </c>
      <c r="C553" s="50" t="s">
        <v>14</v>
      </c>
      <c r="D553" s="50" t="s">
        <v>31</v>
      </c>
      <c r="E553" s="51" t="s">
        <v>35741</v>
      </c>
      <c r="F553" s="52">
        <v>43286</v>
      </c>
      <c r="G553" s="50" t="s">
        <v>35742</v>
      </c>
      <c r="H553" s="50" t="s">
        <v>35740</v>
      </c>
      <c r="I553" s="50" t="s">
        <v>39</v>
      </c>
      <c r="J553" s="50">
        <v>95249</v>
      </c>
      <c r="K553" s="50" t="s">
        <v>35743</v>
      </c>
      <c r="L553" s="50" t="s">
        <v>35744</v>
      </c>
      <c r="M553" s="50" t="s">
        <v>21</v>
      </c>
      <c r="N553" s="50" t="s">
        <v>35745</v>
      </c>
      <c r="O553" s="42" t="s">
        <v>394</v>
      </c>
      <c r="P553" s="50" t="s">
        <v>32398</v>
      </c>
      <c r="Q553" s="51" t="s">
        <v>35746</v>
      </c>
      <c r="R553" s="50" t="s">
        <v>542</v>
      </c>
      <c r="S553" s="50" t="s">
        <v>12</v>
      </c>
      <c r="T553" s="50" t="s">
        <v>31675</v>
      </c>
      <c r="V553" s="50"/>
      <c r="W553" s="50"/>
      <c r="Y553" s="50"/>
      <c r="Z553" s="50"/>
      <c r="AA553" s="50"/>
      <c r="AB553" s="50"/>
      <c r="AC553" s="50"/>
      <c r="AD553" s="50"/>
      <c r="AE553" s="50"/>
      <c r="AF553" s="50"/>
      <c r="AG553" s="50"/>
      <c r="AH553" s="50"/>
      <c r="AI553" s="50"/>
      <c r="AJ553" s="50"/>
      <c r="AK553" s="50"/>
      <c r="AL553" s="50"/>
      <c r="AM553" s="50"/>
      <c r="AN553" s="50"/>
      <c r="AO553" s="50"/>
      <c r="AP553" s="50"/>
      <c r="AQ553" s="50"/>
      <c r="AR553" s="50"/>
      <c r="AS553" s="50"/>
      <c r="AT553" s="50"/>
      <c r="AU553" s="50"/>
      <c r="AV553" s="50"/>
      <c r="AW553" s="50"/>
      <c r="AX553" s="50"/>
      <c r="AY553" s="50"/>
      <c r="AZ553" s="50"/>
      <c r="BA553" s="50"/>
      <c r="BB553" s="50"/>
      <c r="BC553" s="50"/>
      <c r="BD553" s="50"/>
      <c r="BE553" s="50"/>
      <c r="BF553" s="50"/>
      <c r="BG553" s="50"/>
      <c r="BH553" s="50"/>
      <c r="BI553" s="50"/>
      <c r="BJ553" s="50"/>
      <c r="BK553" s="50"/>
      <c r="BL553" s="50"/>
    </row>
    <row r="554" spans="1:64" ht="12" customHeight="1" x14ac:dyDescent="0.15">
      <c r="A554" s="50" t="s">
        <v>35762</v>
      </c>
      <c r="B554" s="50">
        <v>35</v>
      </c>
      <c r="C554" s="50" t="s">
        <v>14</v>
      </c>
      <c r="D554" s="50" t="s">
        <v>24</v>
      </c>
      <c r="E554" s="51"/>
      <c r="F554" s="52">
        <v>43285</v>
      </c>
      <c r="G554" s="50" t="s">
        <v>35763</v>
      </c>
      <c r="H554" s="50" t="s">
        <v>31529</v>
      </c>
      <c r="I554" s="50" t="s">
        <v>167</v>
      </c>
      <c r="J554" s="50">
        <v>30223</v>
      </c>
      <c r="K554" s="50" t="s">
        <v>31530</v>
      </c>
      <c r="L554" s="50" t="s">
        <v>35764</v>
      </c>
      <c r="M554" s="50" t="s">
        <v>21</v>
      </c>
      <c r="N554" s="50" t="s">
        <v>35765</v>
      </c>
      <c r="O554" s="42" t="s">
        <v>394</v>
      </c>
      <c r="P554" s="50" t="s">
        <v>32398</v>
      </c>
      <c r="Q554" s="51" t="s">
        <v>35766</v>
      </c>
      <c r="R554" s="50" t="s">
        <v>542</v>
      </c>
      <c r="S554" s="50" t="s">
        <v>22</v>
      </c>
      <c r="T554" s="50" t="s">
        <v>28746</v>
      </c>
      <c r="U554" s="50" t="s">
        <v>28520</v>
      </c>
      <c r="V554" s="50" t="s">
        <v>28521</v>
      </c>
      <c r="W554" s="50" t="s">
        <v>542</v>
      </c>
      <c r="X554" s="50">
        <v>3821</v>
      </c>
      <c r="Y554" s="50"/>
      <c r="Z554" s="50"/>
      <c r="AA554" s="50"/>
      <c r="AB554" s="50"/>
      <c r="AC554" s="50"/>
      <c r="AD554" s="50"/>
      <c r="AE554" s="50"/>
      <c r="AF554" s="50"/>
      <c r="AG554" s="50"/>
      <c r="AH554" s="50"/>
      <c r="AI554" s="50"/>
      <c r="AJ554" s="50"/>
      <c r="AK554" s="50"/>
      <c r="AL554" s="50"/>
      <c r="AM554" s="50"/>
      <c r="AN554" s="50"/>
      <c r="AO554" s="50"/>
      <c r="AP554" s="50"/>
      <c r="AQ554" s="50"/>
      <c r="AR554" s="50"/>
      <c r="AS554" s="50"/>
      <c r="AT554" s="50"/>
      <c r="AU554" s="50"/>
      <c r="AV554" s="50"/>
      <c r="AW554" s="50"/>
      <c r="AX554" s="50"/>
      <c r="AY554" s="50"/>
      <c r="AZ554" s="50"/>
      <c r="BA554" s="50"/>
      <c r="BB554" s="50"/>
      <c r="BC554" s="50"/>
      <c r="BD554" s="50"/>
      <c r="BE554" s="50"/>
      <c r="BF554" s="50"/>
      <c r="BG554" s="50"/>
      <c r="BH554" s="50"/>
      <c r="BI554" s="50"/>
      <c r="BJ554" s="50"/>
      <c r="BK554" s="50"/>
      <c r="BL554" s="50"/>
    </row>
    <row r="555" spans="1:64" ht="12" customHeight="1" x14ac:dyDescent="0.15">
      <c r="A555" s="50" t="s">
        <v>35767</v>
      </c>
      <c r="B555" s="50">
        <v>52</v>
      </c>
      <c r="C555" s="50" t="s">
        <v>14</v>
      </c>
      <c r="D555" s="50" t="s">
        <v>31</v>
      </c>
      <c r="E555" s="51" t="s">
        <v>35769</v>
      </c>
      <c r="F555" s="52">
        <v>43285</v>
      </c>
      <c r="G555" s="50" t="s">
        <v>35770</v>
      </c>
      <c r="H555" s="50" t="s">
        <v>35768</v>
      </c>
      <c r="I555" s="50" t="s">
        <v>38</v>
      </c>
      <c r="J555" s="50">
        <v>60177</v>
      </c>
      <c r="K555" s="50" t="s">
        <v>7671</v>
      </c>
      <c r="L555" s="50" t="s">
        <v>35771</v>
      </c>
      <c r="M555" s="50" t="s">
        <v>21</v>
      </c>
      <c r="N555" s="50" t="s">
        <v>35772</v>
      </c>
      <c r="O555" s="42" t="s">
        <v>394</v>
      </c>
      <c r="P555" s="50" t="s">
        <v>32398</v>
      </c>
      <c r="Q555" s="51" t="s">
        <v>35773</v>
      </c>
      <c r="R555" s="50" t="s">
        <v>94</v>
      </c>
      <c r="S555" s="50" t="s">
        <v>22</v>
      </c>
      <c r="T555" s="50" t="s">
        <v>28746</v>
      </c>
      <c r="U555" s="50" t="s">
        <v>28520</v>
      </c>
      <c r="V555" s="50" t="s">
        <v>28521</v>
      </c>
      <c r="W555" s="50" t="s">
        <v>94</v>
      </c>
      <c r="X555" s="50">
        <v>3824</v>
      </c>
      <c r="Y555" s="50"/>
      <c r="Z555" s="50"/>
      <c r="AA555" s="50"/>
      <c r="AB555" s="50"/>
      <c r="AC555" s="50"/>
      <c r="AD555" s="50"/>
      <c r="AE555" s="50"/>
      <c r="AF555" s="50"/>
      <c r="AG555" s="50"/>
      <c r="AH555" s="50"/>
      <c r="AI555" s="50"/>
      <c r="AJ555" s="50"/>
      <c r="AK555" s="50"/>
      <c r="AL555" s="50"/>
      <c r="AM555" s="50"/>
      <c r="AN555" s="50"/>
      <c r="AO555" s="50"/>
      <c r="AP555" s="50"/>
      <c r="AQ555" s="50"/>
      <c r="AR555" s="50"/>
      <c r="AS555" s="50"/>
      <c r="AT555" s="50"/>
      <c r="AU555" s="50"/>
      <c r="AV555" s="50"/>
      <c r="AW555" s="50"/>
      <c r="AX555" s="50"/>
      <c r="AY555" s="50"/>
      <c r="AZ555" s="50"/>
      <c r="BA555" s="50"/>
      <c r="BB555" s="50"/>
      <c r="BC555" s="50"/>
      <c r="BD555" s="50"/>
      <c r="BE555" s="50"/>
      <c r="BF555" s="50"/>
      <c r="BG555" s="50"/>
      <c r="BH555" s="50"/>
      <c r="BI555" s="50"/>
      <c r="BJ555" s="50"/>
      <c r="BK555" s="50"/>
      <c r="BL555" s="50"/>
    </row>
    <row r="556" spans="1:64" ht="12" customHeight="1" x14ac:dyDescent="0.15">
      <c r="A556" s="50" t="s">
        <v>35757</v>
      </c>
      <c r="B556" s="50">
        <v>32</v>
      </c>
      <c r="C556" s="50" t="s">
        <v>14</v>
      </c>
      <c r="D556" s="50" t="s">
        <v>133</v>
      </c>
      <c r="E556" s="51" t="s">
        <v>35758</v>
      </c>
      <c r="F556" s="52">
        <v>43285</v>
      </c>
      <c r="G556" s="50" t="s">
        <v>35759</v>
      </c>
      <c r="H556" s="50" t="s">
        <v>4577</v>
      </c>
      <c r="I556" s="50" t="s">
        <v>203</v>
      </c>
      <c r="J556" s="50">
        <v>81004</v>
      </c>
      <c r="K556" s="50" t="s">
        <v>4577</v>
      </c>
      <c r="L556" s="50" t="s">
        <v>4579</v>
      </c>
      <c r="M556" s="50" t="s">
        <v>21</v>
      </c>
      <c r="N556" s="50" t="s">
        <v>35760</v>
      </c>
      <c r="O556" s="42" t="s">
        <v>394</v>
      </c>
      <c r="P556" s="50" t="s">
        <v>32398</v>
      </c>
      <c r="Q556" s="51" t="s">
        <v>35761</v>
      </c>
      <c r="R556" s="50" t="s">
        <v>94</v>
      </c>
      <c r="S556" s="50" t="s">
        <v>29</v>
      </c>
      <c r="T556" s="50" t="s">
        <v>28523</v>
      </c>
      <c r="U556" s="50" t="s">
        <v>28520</v>
      </c>
      <c r="V556" s="50"/>
      <c r="W556" s="50" t="s">
        <v>94</v>
      </c>
      <c r="X556" s="50">
        <v>3822</v>
      </c>
      <c r="Y556" s="50"/>
      <c r="Z556" s="50"/>
      <c r="AA556" s="50"/>
      <c r="AB556" s="50"/>
      <c r="AC556" s="50"/>
      <c r="AD556" s="50"/>
      <c r="AE556" s="50"/>
      <c r="AF556" s="50"/>
      <c r="AG556" s="50"/>
      <c r="AH556" s="50"/>
      <c r="AI556" s="50"/>
      <c r="AJ556" s="50"/>
      <c r="AK556" s="50"/>
      <c r="AL556" s="50"/>
      <c r="AM556" s="50"/>
      <c r="AN556" s="50"/>
      <c r="AO556" s="50"/>
      <c r="AP556" s="50"/>
      <c r="AQ556" s="50"/>
      <c r="AR556" s="50"/>
      <c r="AS556" s="50"/>
      <c r="AT556" s="50"/>
      <c r="AU556" s="50"/>
      <c r="AV556" s="50"/>
      <c r="AW556" s="50"/>
      <c r="AX556" s="50"/>
      <c r="AY556" s="50"/>
      <c r="AZ556" s="50"/>
      <c r="BA556" s="50"/>
      <c r="BB556" s="50"/>
      <c r="BC556" s="50"/>
      <c r="BD556" s="50"/>
      <c r="BE556" s="50"/>
      <c r="BF556" s="50"/>
      <c r="BG556" s="50"/>
      <c r="BH556" s="50"/>
      <c r="BI556" s="50"/>
      <c r="BJ556" s="50"/>
      <c r="BK556" s="50"/>
      <c r="BL556" s="50"/>
    </row>
    <row r="557" spans="1:64" ht="12" customHeight="1" x14ac:dyDescent="0.15">
      <c r="A557" s="50" t="s">
        <v>35783</v>
      </c>
      <c r="B557" s="50">
        <v>40</v>
      </c>
      <c r="C557" s="50" t="s">
        <v>14</v>
      </c>
      <c r="D557" s="50" t="s">
        <v>79</v>
      </c>
      <c r="E557" s="51"/>
      <c r="F557" s="52">
        <v>43284</v>
      </c>
      <c r="G557" s="50" t="s">
        <v>35784</v>
      </c>
      <c r="H557" s="50" t="s">
        <v>5840</v>
      </c>
      <c r="I557" s="50" t="s">
        <v>360</v>
      </c>
      <c r="J557" s="50">
        <v>28314</v>
      </c>
      <c r="K557" s="50" t="s">
        <v>3086</v>
      </c>
      <c r="L557" s="50" t="s">
        <v>5842</v>
      </c>
      <c r="M557" s="50" t="s">
        <v>21</v>
      </c>
      <c r="N557" s="50" t="s">
        <v>35785</v>
      </c>
      <c r="O557" s="42" t="s">
        <v>394</v>
      </c>
      <c r="P557" s="50" t="s">
        <v>32398</v>
      </c>
      <c r="Q557" s="51" t="s">
        <v>35786</v>
      </c>
      <c r="R557" s="50" t="s">
        <v>94</v>
      </c>
      <c r="S557" s="50" t="s">
        <v>22</v>
      </c>
      <c r="T557" s="50" t="s">
        <v>28739</v>
      </c>
      <c r="V557" s="50"/>
      <c r="W557" s="50"/>
      <c r="Y557" s="50"/>
      <c r="Z557" s="50"/>
      <c r="AA557" s="50"/>
      <c r="AB557" s="50"/>
      <c r="AC557" s="50"/>
      <c r="AD557" s="50"/>
      <c r="AE557" s="50"/>
      <c r="AF557" s="50"/>
      <c r="AG557" s="50"/>
      <c r="AH557" s="50"/>
      <c r="AI557" s="50"/>
      <c r="AJ557" s="50"/>
      <c r="AK557" s="50"/>
      <c r="AL557" s="50"/>
      <c r="AM557" s="50"/>
      <c r="AN557" s="50"/>
      <c r="AO557" s="50"/>
      <c r="AP557" s="50"/>
      <c r="AQ557" s="50"/>
      <c r="AR557" s="50"/>
      <c r="AS557" s="50"/>
      <c r="AT557" s="50"/>
      <c r="AU557" s="50"/>
      <c r="AV557" s="50"/>
      <c r="AW557" s="50"/>
      <c r="AX557" s="50"/>
      <c r="AY557" s="50"/>
      <c r="AZ557" s="50"/>
      <c r="BA557" s="50"/>
      <c r="BB557" s="50"/>
      <c r="BC557" s="50"/>
      <c r="BD557" s="50"/>
      <c r="BE557" s="50"/>
      <c r="BF557" s="50"/>
      <c r="BG557" s="50"/>
      <c r="BH557" s="50"/>
      <c r="BI557" s="50"/>
      <c r="BJ557" s="50"/>
      <c r="BK557" s="50"/>
      <c r="BL557" s="50"/>
    </row>
    <row r="558" spans="1:64" ht="12" customHeight="1" x14ac:dyDescent="0.15">
      <c r="A558" s="50" t="s">
        <v>35779</v>
      </c>
      <c r="B558" s="50">
        <v>33</v>
      </c>
      <c r="C558" s="50" t="s">
        <v>14</v>
      </c>
      <c r="D558" s="50" t="s">
        <v>79</v>
      </c>
      <c r="E558" s="51"/>
      <c r="F558" s="52">
        <v>43284</v>
      </c>
      <c r="G558" s="50" t="s">
        <v>35780</v>
      </c>
      <c r="H558" s="50" t="s">
        <v>81</v>
      </c>
      <c r="I558" s="50" t="s">
        <v>38</v>
      </c>
      <c r="J558" s="50">
        <v>60644</v>
      </c>
      <c r="K558" s="50" t="s">
        <v>82</v>
      </c>
      <c r="L558" s="50" t="s">
        <v>83</v>
      </c>
      <c r="M558" s="50" t="s">
        <v>21</v>
      </c>
      <c r="N558" s="50" t="s">
        <v>35781</v>
      </c>
      <c r="O558" s="42" t="s">
        <v>394</v>
      </c>
      <c r="P558" s="50" t="s">
        <v>32398</v>
      </c>
      <c r="Q558" s="51" t="s">
        <v>35782</v>
      </c>
      <c r="R558" s="50" t="s">
        <v>94</v>
      </c>
      <c r="S558" s="50" t="s">
        <v>22</v>
      </c>
      <c r="T558" s="50" t="s">
        <v>28746</v>
      </c>
      <c r="V558" s="50"/>
      <c r="W558" s="50"/>
      <c r="Y558" s="50"/>
      <c r="Z558" s="50"/>
      <c r="AA558" s="50"/>
      <c r="AB558" s="50"/>
      <c r="AC558" s="50"/>
      <c r="AD558" s="50"/>
      <c r="AE558" s="50"/>
      <c r="AF558" s="50"/>
      <c r="AG558" s="50"/>
      <c r="AH558" s="50"/>
      <c r="AI558" s="50"/>
      <c r="AJ558" s="50"/>
      <c r="AK558" s="50"/>
      <c r="AL558" s="50"/>
      <c r="AM558" s="50"/>
      <c r="AN558" s="50"/>
      <c r="AO558" s="50"/>
      <c r="AP558" s="50"/>
      <c r="AQ558" s="50"/>
      <c r="AR558" s="50"/>
      <c r="AS558" s="50"/>
      <c r="AT558" s="50"/>
      <c r="AU558" s="50"/>
      <c r="AV558" s="50"/>
      <c r="AW558" s="50"/>
      <c r="AX558" s="50"/>
      <c r="AY558" s="50"/>
      <c r="AZ558" s="50"/>
      <c r="BA558" s="50"/>
      <c r="BB558" s="50"/>
      <c r="BC558" s="50"/>
      <c r="BD558" s="50"/>
      <c r="BE558" s="50"/>
      <c r="BF558" s="50"/>
      <c r="BG558" s="50"/>
      <c r="BH558" s="50"/>
      <c r="BI558" s="50"/>
      <c r="BJ558" s="50"/>
      <c r="BK558" s="50"/>
      <c r="BL558" s="50"/>
    </row>
    <row r="559" spans="1:64" ht="12" customHeight="1" x14ac:dyDescent="0.15">
      <c r="A559" s="50" t="s">
        <v>35787</v>
      </c>
      <c r="B559" s="50">
        <v>41</v>
      </c>
      <c r="C559" s="50" t="s">
        <v>14</v>
      </c>
      <c r="D559" s="50" t="s">
        <v>133</v>
      </c>
      <c r="E559" s="51" t="s">
        <v>35788</v>
      </c>
      <c r="F559" s="52">
        <v>43284</v>
      </c>
      <c r="G559" s="50" t="s">
        <v>35789</v>
      </c>
      <c r="H559" s="50" t="s">
        <v>10810</v>
      </c>
      <c r="I559" s="50" t="s">
        <v>389</v>
      </c>
      <c r="J559" s="50">
        <v>73507</v>
      </c>
      <c r="K559" s="50" t="s">
        <v>10812</v>
      </c>
      <c r="L559" s="50" t="s">
        <v>10813</v>
      </c>
      <c r="M559" s="50" t="s">
        <v>21</v>
      </c>
      <c r="N559" s="50" t="s">
        <v>35790</v>
      </c>
      <c r="O559" s="42" t="s">
        <v>394</v>
      </c>
      <c r="P559" s="50" t="s">
        <v>32398</v>
      </c>
      <c r="Q559" s="51" t="s">
        <v>35791</v>
      </c>
      <c r="R559" s="50" t="s">
        <v>94</v>
      </c>
      <c r="S559" s="50" t="s">
        <v>22</v>
      </c>
      <c r="T559" s="50" t="s">
        <v>28739</v>
      </c>
      <c r="V559" s="50"/>
      <c r="W559" s="50"/>
      <c r="Y559" s="50"/>
      <c r="Z559" s="50"/>
      <c r="AA559" s="50"/>
      <c r="AB559" s="50"/>
      <c r="AC559" s="50"/>
      <c r="AD559" s="50"/>
      <c r="AE559" s="50"/>
      <c r="AF559" s="50"/>
      <c r="AG559" s="50"/>
      <c r="AH559" s="50"/>
      <c r="AI559" s="50"/>
      <c r="AJ559" s="50"/>
      <c r="AK559" s="50"/>
      <c r="AL559" s="50"/>
      <c r="AM559" s="50"/>
      <c r="AN559" s="50"/>
      <c r="AO559" s="50"/>
      <c r="AP559" s="50"/>
      <c r="AQ559" s="50"/>
      <c r="AR559" s="50"/>
      <c r="AS559" s="50"/>
      <c r="AT559" s="50"/>
      <c r="AU559" s="50"/>
      <c r="AV559" s="50"/>
      <c r="AW559" s="50"/>
      <c r="AX559" s="50"/>
      <c r="AY559" s="50"/>
      <c r="AZ559" s="50"/>
      <c r="BA559" s="50"/>
      <c r="BB559" s="50"/>
      <c r="BC559" s="50"/>
      <c r="BD559" s="50"/>
      <c r="BE559" s="50"/>
      <c r="BF559" s="50"/>
      <c r="BG559" s="50"/>
      <c r="BH559" s="50"/>
      <c r="BI559" s="50"/>
      <c r="BJ559" s="50"/>
      <c r="BK559" s="50"/>
      <c r="BL559" s="50"/>
    </row>
    <row r="560" spans="1:64" ht="12" customHeight="1" x14ac:dyDescent="0.15">
      <c r="A560" s="50" t="s">
        <v>35774</v>
      </c>
      <c r="B560" s="50">
        <v>24</v>
      </c>
      <c r="C560" s="50" t="s">
        <v>14</v>
      </c>
      <c r="D560" s="50" t="s">
        <v>31</v>
      </c>
      <c r="E560" s="51" t="s">
        <v>35775</v>
      </c>
      <c r="F560" s="52">
        <v>43284</v>
      </c>
      <c r="G560" s="50" t="s">
        <v>35776</v>
      </c>
      <c r="H560" s="50" t="s">
        <v>667</v>
      </c>
      <c r="I560" s="50" t="s">
        <v>357</v>
      </c>
      <c r="J560" s="50">
        <v>67212</v>
      </c>
      <c r="K560" s="50" t="s">
        <v>668</v>
      </c>
      <c r="L560" s="50" t="s">
        <v>669</v>
      </c>
      <c r="M560" s="50" t="s">
        <v>21</v>
      </c>
      <c r="N560" s="50" t="s">
        <v>35777</v>
      </c>
      <c r="O560" s="42" t="s">
        <v>394</v>
      </c>
      <c r="P560" s="50" t="s">
        <v>32398</v>
      </c>
      <c r="Q560" s="51" t="s">
        <v>35778</v>
      </c>
      <c r="R560" s="50" t="s">
        <v>94</v>
      </c>
      <c r="S560" s="50" t="s">
        <v>22</v>
      </c>
      <c r="T560" s="50" t="s">
        <v>28746</v>
      </c>
      <c r="V560" s="50"/>
      <c r="W560" s="50"/>
      <c r="Y560" s="50"/>
      <c r="Z560" s="50"/>
      <c r="AA560" s="50"/>
      <c r="AB560" s="50"/>
      <c r="AC560" s="50"/>
      <c r="AD560" s="50"/>
      <c r="AE560" s="50"/>
      <c r="AF560" s="50"/>
      <c r="AG560" s="50"/>
      <c r="AH560" s="50"/>
      <c r="AI560" s="50"/>
      <c r="AJ560" s="50"/>
      <c r="AK560" s="50"/>
      <c r="AL560" s="50"/>
      <c r="AM560" s="50"/>
      <c r="AN560" s="50"/>
      <c r="AO560" s="50"/>
      <c r="AP560" s="50"/>
      <c r="AQ560" s="50"/>
      <c r="AR560" s="50"/>
      <c r="AS560" s="50"/>
      <c r="AT560" s="50"/>
      <c r="AU560" s="50"/>
      <c r="AV560" s="50"/>
      <c r="AW560" s="50"/>
      <c r="AX560" s="50"/>
      <c r="AY560" s="50"/>
      <c r="AZ560" s="50"/>
      <c r="BA560" s="50"/>
      <c r="BB560" s="50"/>
      <c r="BC560" s="50"/>
      <c r="BD560" s="50"/>
      <c r="BE560" s="50"/>
      <c r="BF560" s="50"/>
      <c r="BG560" s="50"/>
      <c r="BH560" s="50"/>
      <c r="BI560" s="50"/>
      <c r="BJ560" s="50"/>
      <c r="BK560" s="50"/>
      <c r="BL560" s="50"/>
    </row>
    <row r="561" spans="1:64" ht="12" customHeight="1" x14ac:dyDescent="0.15">
      <c r="A561" s="50" t="s">
        <v>35804</v>
      </c>
      <c r="B561" s="50">
        <v>60</v>
      </c>
      <c r="C561" s="50" t="s">
        <v>14</v>
      </c>
      <c r="D561" s="50" t="s">
        <v>926</v>
      </c>
      <c r="E561" s="51" t="s">
        <v>35806</v>
      </c>
      <c r="F561" s="52">
        <v>43282</v>
      </c>
      <c r="G561" s="50" t="s">
        <v>35807</v>
      </c>
      <c r="H561" s="50" t="s">
        <v>35805</v>
      </c>
      <c r="I561" s="50" t="s">
        <v>425</v>
      </c>
      <c r="J561" s="50">
        <v>64030</v>
      </c>
      <c r="K561" s="50" t="s">
        <v>427</v>
      </c>
      <c r="L561" s="50" t="s">
        <v>35808</v>
      </c>
      <c r="M561" s="50" t="s">
        <v>21</v>
      </c>
      <c r="N561" s="50" t="s">
        <v>35809</v>
      </c>
      <c r="O561" s="42" t="s">
        <v>394</v>
      </c>
      <c r="P561" s="50" t="s">
        <v>32398</v>
      </c>
      <c r="Q561" s="51" t="s">
        <v>35810</v>
      </c>
      <c r="R561" s="50" t="s">
        <v>542</v>
      </c>
      <c r="S561" s="50" t="s">
        <v>22</v>
      </c>
      <c r="T561" s="50" t="s">
        <v>30368</v>
      </c>
      <c r="U561" s="50" t="s">
        <v>28518</v>
      </c>
      <c r="V561" s="50" t="s">
        <v>28521</v>
      </c>
      <c r="W561" s="50" t="s">
        <v>94</v>
      </c>
      <c r="X561" s="50">
        <v>3817</v>
      </c>
      <c r="Y561" s="50"/>
      <c r="Z561" s="50"/>
      <c r="AA561" s="50"/>
      <c r="AB561" s="50"/>
      <c r="AC561" s="50"/>
      <c r="AD561" s="50"/>
      <c r="AE561" s="50"/>
      <c r="AF561" s="50"/>
      <c r="AG561" s="50"/>
      <c r="AH561" s="50"/>
      <c r="AI561" s="50"/>
      <c r="AJ561" s="50"/>
      <c r="AK561" s="50"/>
      <c r="AL561" s="50"/>
      <c r="AM561" s="50"/>
      <c r="AN561" s="50"/>
      <c r="AO561" s="50"/>
      <c r="AP561" s="50"/>
      <c r="AQ561" s="50"/>
      <c r="AR561" s="50"/>
      <c r="AS561" s="50"/>
      <c r="AT561" s="50"/>
      <c r="AU561" s="50"/>
      <c r="AV561" s="50"/>
      <c r="AW561" s="50"/>
      <c r="AX561" s="50"/>
      <c r="AY561" s="50"/>
      <c r="AZ561" s="50"/>
      <c r="BA561" s="50"/>
      <c r="BB561" s="50"/>
      <c r="BC561" s="50"/>
      <c r="BD561" s="50"/>
      <c r="BE561" s="50"/>
      <c r="BF561" s="50"/>
      <c r="BG561" s="50"/>
      <c r="BH561" s="50"/>
      <c r="BI561" s="50"/>
      <c r="BJ561" s="50"/>
      <c r="BK561" s="50"/>
      <c r="BL561" s="50"/>
    </row>
    <row r="562" spans="1:64" ht="12" customHeight="1" x14ac:dyDescent="0.15">
      <c r="A562" s="50" t="s">
        <v>35799</v>
      </c>
      <c r="B562" s="50">
        <v>33</v>
      </c>
      <c r="C562" s="50" t="s">
        <v>14</v>
      </c>
      <c r="D562" s="50" t="s">
        <v>31</v>
      </c>
      <c r="E562" s="51" t="s">
        <v>35800</v>
      </c>
      <c r="F562" s="52">
        <v>43282</v>
      </c>
      <c r="G562" s="50" t="s">
        <v>35801</v>
      </c>
      <c r="H562" s="50" t="s">
        <v>4141</v>
      </c>
      <c r="I562" s="50" t="s">
        <v>774</v>
      </c>
      <c r="J562" s="50">
        <v>83709</v>
      </c>
      <c r="K562" s="50" t="s">
        <v>4143</v>
      </c>
      <c r="L562" s="50" t="s">
        <v>32322</v>
      </c>
      <c r="M562" s="50" t="s">
        <v>21</v>
      </c>
      <c r="N562" s="50" t="s">
        <v>35802</v>
      </c>
      <c r="O562" s="42" t="s">
        <v>394</v>
      </c>
      <c r="P562" s="50" t="s">
        <v>32398</v>
      </c>
      <c r="Q562" s="51" t="s">
        <v>35803</v>
      </c>
      <c r="R562" s="50" t="s">
        <v>94</v>
      </c>
      <c r="S562" s="50" t="s">
        <v>22</v>
      </c>
      <c r="T562" s="50" t="s">
        <v>28746</v>
      </c>
      <c r="U562" s="50" t="s">
        <v>28520</v>
      </c>
      <c r="V562" s="50" t="s">
        <v>28522</v>
      </c>
      <c r="W562" s="50" t="s">
        <v>94</v>
      </c>
      <c r="X562" s="50">
        <v>3816</v>
      </c>
      <c r="Y562" s="50"/>
      <c r="Z562" s="50"/>
      <c r="AA562" s="50"/>
      <c r="AB562" s="50"/>
      <c r="AC562" s="50"/>
      <c r="AD562" s="50"/>
      <c r="AE562" s="50"/>
      <c r="AF562" s="50"/>
      <c r="AG562" s="50"/>
      <c r="AH562" s="50"/>
      <c r="AI562" s="50"/>
      <c r="AJ562" s="50"/>
      <c r="AK562" s="50"/>
      <c r="AL562" s="50"/>
      <c r="AM562" s="50"/>
      <c r="AN562" s="50"/>
      <c r="AO562" s="50"/>
      <c r="AP562" s="50"/>
      <c r="AQ562" s="50"/>
      <c r="AR562" s="50"/>
      <c r="AS562" s="50"/>
      <c r="AT562" s="50"/>
      <c r="AU562" s="50"/>
      <c r="AV562" s="50"/>
      <c r="AW562" s="50"/>
      <c r="AX562" s="50"/>
      <c r="AY562" s="50"/>
      <c r="AZ562" s="50"/>
      <c r="BA562" s="50"/>
      <c r="BB562" s="50"/>
      <c r="BC562" s="50"/>
      <c r="BD562" s="50"/>
      <c r="BE562" s="50"/>
      <c r="BF562" s="50"/>
      <c r="BG562" s="50"/>
      <c r="BH562" s="50"/>
      <c r="BI562" s="50"/>
      <c r="BJ562" s="50"/>
      <c r="BK562" s="50"/>
      <c r="BL562" s="50"/>
    </row>
    <row r="563" spans="1:64" ht="12" customHeight="1" x14ac:dyDescent="0.15">
      <c r="A563" s="50" t="s">
        <v>35792</v>
      </c>
      <c r="B563" s="50">
        <v>26</v>
      </c>
      <c r="C563" s="50" t="s">
        <v>14</v>
      </c>
      <c r="D563" s="50" t="s">
        <v>31</v>
      </c>
      <c r="E563" s="51" t="s">
        <v>35794</v>
      </c>
      <c r="F563" s="52">
        <v>43282</v>
      </c>
      <c r="G563" s="50" t="s">
        <v>35795</v>
      </c>
      <c r="H563" s="50" t="s">
        <v>35793</v>
      </c>
      <c r="I563" s="50" t="s">
        <v>364</v>
      </c>
      <c r="J563" s="50">
        <v>50216</v>
      </c>
      <c r="K563" s="50" t="s">
        <v>5017</v>
      </c>
      <c r="L563" s="50" t="s">
        <v>35796</v>
      </c>
      <c r="M563" s="50" t="s">
        <v>21</v>
      </c>
      <c r="N563" s="50" t="s">
        <v>35797</v>
      </c>
      <c r="O563" s="42" t="s">
        <v>394</v>
      </c>
      <c r="P563" s="50" t="s">
        <v>32398</v>
      </c>
      <c r="Q563" s="51" t="s">
        <v>35798</v>
      </c>
      <c r="R563" s="50" t="s">
        <v>94</v>
      </c>
      <c r="S563" s="50" t="s">
        <v>22</v>
      </c>
      <c r="T563" s="50" t="s">
        <v>28739</v>
      </c>
      <c r="U563" s="50" t="s">
        <v>28518</v>
      </c>
      <c r="V563" s="50" t="s">
        <v>28521</v>
      </c>
      <c r="W563" s="50" t="s">
        <v>94</v>
      </c>
      <c r="X563" s="50">
        <v>3823</v>
      </c>
      <c r="Y563" s="50"/>
      <c r="Z563" s="50"/>
      <c r="AA563" s="50"/>
      <c r="AB563" s="50"/>
      <c r="AC563" s="50"/>
      <c r="AD563" s="50"/>
      <c r="AE563" s="50"/>
      <c r="AF563" s="50"/>
      <c r="AG563" s="50"/>
      <c r="AH563" s="50"/>
      <c r="AI563" s="50"/>
      <c r="AJ563" s="50"/>
      <c r="AK563" s="50"/>
      <c r="AL563" s="50"/>
      <c r="AM563" s="50"/>
      <c r="AN563" s="50"/>
      <c r="AO563" s="50"/>
      <c r="AP563" s="50"/>
      <c r="AQ563" s="50"/>
      <c r="AR563" s="50"/>
      <c r="AS563" s="50"/>
      <c r="AT563" s="50"/>
      <c r="AU563" s="50"/>
      <c r="AV563" s="50"/>
      <c r="AW563" s="50"/>
      <c r="AX563" s="50"/>
      <c r="AY563" s="50"/>
      <c r="AZ563" s="50"/>
      <c r="BA563" s="50"/>
      <c r="BB563" s="50"/>
      <c r="BC563" s="50"/>
      <c r="BD563" s="50"/>
      <c r="BE563" s="50"/>
      <c r="BF563" s="50"/>
      <c r="BG563" s="50"/>
      <c r="BH563" s="50"/>
      <c r="BI563" s="50"/>
      <c r="BJ563" s="50"/>
      <c r="BK563" s="50"/>
      <c r="BL563" s="50"/>
    </row>
    <row r="564" spans="1:64" ht="12" customHeight="1" x14ac:dyDescent="0.15">
      <c r="A564" s="50" t="s">
        <v>3186</v>
      </c>
      <c r="B564" s="50" t="s">
        <v>23</v>
      </c>
      <c r="C564" s="50" t="s">
        <v>14</v>
      </c>
      <c r="D564" s="50" t="s">
        <v>24</v>
      </c>
      <c r="E564" s="51"/>
      <c r="F564" s="52">
        <v>43282</v>
      </c>
      <c r="G564" s="50" t="s">
        <v>35811</v>
      </c>
      <c r="H564" s="50" t="s">
        <v>3599</v>
      </c>
      <c r="I564" s="50" t="s">
        <v>39</v>
      </c>
      <c r="J564" s="50">
        <v>92703</v>
      </c>
      <c r="K564" s="50" t="s">
        <v>1044</v>
      </c>
      <c r="L564" s="50" t="s">
        <v>3601</v>
      </c>
      <c r="M564" s="50" t="s">
        <v>21</v>
      </c>
      <c r="N564" s="50" t="s">
        <v>35812</v>
      </c>
      <c r="O564" s="42" t="s">
        <v>394</v>
      </c>
      <c r="P564" s="50" t="s">
        <v>32398</v>
      </c>
      <c r="Q564" s="51" t="s">
        <v>35813</v>
      </c>
      <c r="R564" s="50" t="s">
        <v>94</v>
      </c>
      <c r="S564" s="50" t="s">
        <v>29</v>
      </c>
      <c r="T564" s="50" t="s">
        <v>28568</v>
      </c>
      <c r="U564" s="50" t="s">
        <v>28523</v>
      </c>
      <c r="V564" s="50" t="s">
        <v>28521</v>
      </c>
      <c r="W564" s="50" t="s">
        <v>94</v>
      </c>
      <c r="X564" s="50">
        <v>3814</v>
      </c>
      <c r="Y564" s="50"/>
      <c r="Z564" s="50"/>
      <c r="AA564" s="50"/>
      <c r="AB564" s="50"/>
      <c r="AC564" s="50"/>
      <c r="AD564" s="50"/>
      <c r="AE564" s="50"/>
      <c r="AF564" s="50"/>
      <c r="AG564" s="50"/>
      <c r="AH564" s="50"/>
      <c r="AI564" s="50"/>
      <c r="AJ564" s="50"/>
      <c r="AK564" s="50"/>
      <c r="AL564" s="50"/>
      <c r="AM564" s="50"/>
      <c r="AN564" s="50"/>
      <c r="AO564" s="50"/>
      <c r="AP564" s="50"/>
      <c r="AQ564" s="50"/>
      <c r="AR564" s="50"/>
      <c r="AS564" s="50"/>
      <c r="AT564" s="50"/>
      <c r="AU564" s="50"/>
      <c r="AV564" s="50"/>
      <c r="AW564" s="50"/>
      <c r="AX564" s="50"/>
      <c r="AY564" s="50"/>
      <c r="AZ564" s="50"/>
      <c r="BA564" s="50"/>
      <c r="BB564" s="50"/>
      <c r="BC564" s="50"/>
      <c r="BD564" s="50"/>
      <c r="BE564" s="50"/>
      <c r="BF564" s="50"/>
      <c r="BG564" s="50"/>
      <c r="BH564" s="50"/>
      <c r="BI564" s="50"/>
      <c r="BJ564" s="50"/>
      <c r="BK564" s="50"/>
      <c r="BL564" s="50"/>
    </row>
    <row r="565" spans="1:64" ht="12" customHeight="1" x14ac:dyDescent="0.15">
      <c r="A565" s="50" t="s">
        <v>35814</v>
      </c>
      <c r="B565" s="50">
        <v>51</v>
      </c>
      <c r="C565" s="50" t="s">
        <v>14</v>
      </c>
      <c r="D565" s="50" t="s">
        <v>79</v>
      </c>
      <c r="E565" s="51" t="s">
        <v>35815</v>
      </c>
      <c r="F565" s="52">
        <v>43281</v>
      </c>
      <c r="G565" s="50" t="s">
        <v>35816</v>
      </c>
      <c r="H565" s="50" t="s">
        <v>183</v>
      </c>
      <c r="I565" s="50" t="s">
        <v>19</v>
      </c>
      <c r="J565" s="50">
        <v>70806</v>
      </c>
      <c r="K565" s="50" t="s">
        <v>3652</v>
      </c>
      <c r="L565" s="50" t="s">
        <v>1652</v>
      </c>
      <c r="M565" s="50" t="s">
        <v>373</v>
      </c>
      <c r="N565" s="50" t="s">
        <v>35817</v>
      </c>
      <c r="O565" s="42" t="s">
        <v>394</v>
      </c>
      <c r="P565" s="50" t="s">
        <v>32398</v>
      </c>
      <c r="Q565" s="51" t="s">
        <v>35818</v>
      </c>
      <c r="R565" s="50" t="s">
        <v>94</v>
      </c>
      <c r="S565" s="50" t="s">
        <v>12</v>
      </c>
      <c r="T565" s="50" t="s">
        <v>35819</v>
      </c>
      <c r="V565" s="50"/>
      <c r="W565" s="50"/>
      <c r="Y565" s="50"/>
      <c r="Z565" s="50"/>
      <c r="AA565" s="50"/>
      <c r="AB565" s="50"/>
      <c r="AC565" s="50"/>
      <c r="AD565" s="50"/>
      <c r="AE565" s="50"/>
      <c r="AF565" s="50"/>
      <c r="AG565" s="50"/>
      <c r="AH565" s="50"/>
      <c r="AI565" s="50"/>
      <c r="AJ565" s="50"/>
      <c r="AK565" s="50"/>
      <c r="AL565" s="50"/>
      <c r="AM565" s="50"/>
      <c r="AN565" s="50"/>
      <c r="AO565" s="50"/>
      <c r="AP565" s="50"/>
      <c r="AQ565" s="50"/>
      <c r="AR565" s="50"/>
      <c r="AS565" s="50"/>
      <c r="AT565" s="50"/>
      <c r="AU565" s="50"/>
      <c r="AV565" s="50"/>
      <c r="AW565" s="50"/>
      <c r="AX565" s="50"/>
      <c r="AY565" s="50"/>
      <c r="AZ565" s="50"/>
      <c r="BA565" s="50"/>
      <c r="BB565" s="50"/>
      <c r="BC565" s="50"/>
      <c r="BD565" s="50"/>
      <c r="BE565" s="50"/>
      <c r="BF565" s="50"/>
      <c r="BG565" s="50"/>
      <c r="BH565" s="50"/>
      <c r="BI565" s="50"/>
      <c r="BJ565" s="50"/>
      <c r="BK565" s="50"/>
      <c r="BL565" s="50"/>
    </row>
    <row r="566" spans="1:64" ht="12" customHeight="1" x14ac:dyDescent="0.15">
      <c r="A566" s="50" t="s">
        <v>35855</v>
      </c>
      <c r="B566" s="50" t="s">
        <v>23</v>
      </c>
      <c r="C566" s="50" t="s">
        <v>14</v>
      </c>
      <c r="D566" s="50" t="s">
        <v>79</v>
      </c>
      <c r="E566" s="51" t="s">
        <v>35856</v>
      </c>
      <c r="F566" s="52">
        <v>43280</v>
      </c>
      <c r="G566" s="50" t="s">
        <v>35857</v>
      </c>
      <c r="H566" s="50" t="s">
        <v>1531</v>
      </c>
      <c r="I566" s="50" t="s">
        <v>111</v>
      </c>
      <c r="J566" s="50">
        <v>97201</v>
      </c>
      <c r="K566" s="50" t="s">
        <v>1533</v>
      </c>
      <c r="L566" s="50" t="s">
        <v>35858</v>
      </c>
      <c r="M566" s="50" t="s">
        <v>21</v>
      </c>
      <c r="N566" s="50" t="s">
        <v>35859</v>
      </c>
      <c r="O566" s="42" t="s">
        <v>394</v>
      </c>
      <c r="P566" s="50" t="s">
        <v>32398</v>
      </c>
      <c r="Q566" s="51" t="s">
        <v>35860</v>
      </c>
      <c r="R566" s="50" t="s">
        <v>94</v>
      </c>
      <c r="S566" s="50" t="s">
        <v>22</v>
      </c>
      <c r="T566" s="50" t="s">
        <v>28746</v>
      </c>
      <c r="U566" s="50" t="s">
        <v>28523</v>
      </c>
      <c r="V566" s="50"/>
      <c r="W566" s="50" t="s">
        <v>94</v>
      </c>
      <c r="X566" s="50">
        <v>3815</v>
      </c>
      <c r="Y566" s="50"/>
      <c r="Z566" s="50"/>
      <c r="AA566" s="50"/>
      <c r="AB566" s="50"/>
      <c r="AC566" s="50"/>
      <c r="AD566" s="50"/>
      <c r="AE566" s="50"/>
      <c r="AF566" s="50"/>
      <c r="AG566" s="50"/>
      <c r="AH566" s="50"/>
      <c r="AI566" s="50"/>
      <c r="AJ566" s="50"/>
      <c r="AK566" s="50"/>
      <c r="AL566" s="50"/>
      <c r="AM566" s="50"/>
      <c r="AN566" s="50"/>
      <c r="AO566" s="50"/>
      <c r="AP566" s="50"/>
      <c r="AQ566" s="50"/>
      <c r="AR566" s="50"/>
      <c r="AS566" s="50"/>
      <c r="AT566" s="50"/>
      <c r="AU566" s="50"/>
      <c r="AV566" s="50"/>
      <c r="AW566" s="50"/>
      <c r="AX566" s="50"/>
      <c r="AY566" s="50"/>
      <c r="AZ566" s="50"/>
      <c r="BA566" s="50"/>
      <c r="BB566" s="50"/>
      <c r="BC566" s="50"/>
      <c r="BD566" s="50"/>
      <c r="BE566" s="50"/>
      <c r="BF566" s="50"/>
      <c r="BG566" s="50"/>
      <c r="BH566" s="50"/>
      <c r="BI566" s="50"/>
      <c r="BJ566" s="50"/>
      <c r="BK566" s="50"/>
      <c r="BL566" s="50"/>
    </row>
    <row r="567" spans="1:64" ht="12" customHeight="1" x14ac:dyDescent="0.15">
      <c r="A567" s="50" t="s">
        <v>35820</v>
      </c>
      <c r="B567" s="50">
        <v>19</v>
      </c>
      <c r="C567" s="50" t="s">
        <v>14</v>
      </c>
      <c r="D567" s="50" t="s">
        <v>79</v>
      </c>
      <c r="E567" s="51"/>
      <c r="F567" s="52">
        <v>43280</v>
      </c>
      <c r="G567" s="50" t="s">
        <v>35821</v>
      </c>
      <c r="H567" s="50" t="s">
        <v>616</v>
      </c>
      <c r="I567" s="50" t="s">
        <v>117</v>
      </c>
      <c r="J567" s="50">
        <v>85019</v>
      </c>
      <c r="K567" s="50" t="s">
        <v>617</v>
      </c>
      <c r="L567" s="50" t="s">
        <v>618</v>
      </c>
      <c r="M567" s="50" t="s">
        <v>21</v>
      </c>
      <c r="N567" s="50" t="s">
        <v>35822</v>
      </c>
      <c r="O567" s="42" t="s">
        <v>394</v>
      </c>
      <c r="P567" s="50" t="s">
        <v>32398</v>
      </c>
      <c r="Q567" s="51" t="s">
        <v>35823</v>
      </c>
      <c r="R567" s="50" t="s">
        <v>94</v>
      </c>
      <c r="S567" s="50" t="s">
        <v>22</v>
      </c>
      <c r="T567" s="50" t="s">
        <v>28746</v>
      </c>
      <c r="U567" s="50" t="s">
        <v>28520</v>
      </c>
      <c r="V567" s="50" t="s">
        <v>28521</v>
      </c>
      <c r="W567" s="50" t="s">
        <v>94</v>
      </c>
      <c r="X567" s="50">
        <v>3818</v>
      </c>
      <c r="Y567" s="50"/>
      <c r="Z567" s="50"/>
      <c r="AA567" s="50"/>
      <c r="AB567" s="50"/>
      <c r="AC567" s="50"/>
      <c r="AD567" s="50"/>
      <c r="AE567" s="50"/>
      <c r="AF567" s="50"/>
      <c r="AG567" s="50"/>
      <c r="AH567" s="50"/>
      <c r="AI567" s="50"/>
      <c r="AJ567" s="50"/>
      <c r="AK567" s="50"/>
      <c r="AL567" s="50"/>
      <c r="AM567" s="50"/>
      <c r="AN567" s="50"/>
      <c r="AO567" s="50"/>
      <c r="AP567" s="50"/>
      <c r="AQ567" s="50"/>
      <c r="AR567" s="50"/>
      <c r="AS567" s="50"/>
      <c r="AT567" s="50"/>
      <c r="AU567" s="50"/>
      <c r="AV567" s="50"/>
      <c r="AW567" s="50"/>
      <c r="AX567" s="50"/>
      <c r="AY567" s="50"/>
      <c r="AZ567" s="50"/>
      <c r="BA567" s="50"/>
      <c r="BB567" s="50"/>
      <c r="BC567" s="50"/>
      <c r="BD567" s="50"/>
      <c r="BE567" s="50"/>
      <c r="BF567" s="50"/>
      <c r="BG567" s="50"/>
      <c r="BH567" s="50"/>
      <c r="BI567" s="50"/>
      <c r="BJ567" s="50"/>
      <c r="BK567" s="50"/>
      <c r="BL567" s="50"/>
    </row>
    <row r="568" spans="1:64" ht="12" customHeight="1" x14ac:dyDescent="0.15">
      <c r="A568" s="50" t="s">
        <v>35840</v>
      </c>
      <c r="B568" s="50">
        <v>36</v>
      </c>
      <c r="C568" s="50" t="s">
        <v>14</v>
      </c>
      <c r="D568" s="50" t="s">
        <v>31</v>
      </c>
      <c r="E568" s="51"/>
      <c r="F568" s="52">
        <v>43280</v>
      </c>
      <c r="G568" s="50" t="s">
        <v>35841</v>
      </c>
      <c r="H568" s="50" t="s">
        <v>421</v>
      </c>
      <c r="I568" s="50" t="s">
        <v>324</v>
      </c>
      <c r="J568" s="50">
        <v>99705</v>
      </c>
      <c r="K568" s="50" t="s">
        <v>19455</v>
      </c>
      <c r="L568" s="50" t="s">
        <v>10961</v>
      </c>
      <c r="M568" s="50" t="s">
        <v>21</v>
      </c>
      <c r="N568" s="50" t="s">
        <v>35842</v>
      </c>
      <c r="O568" s="42" t="s">
        <v>394</v>
      </c>
      <c r="P568" s="50" t="s">
        <v>32398</v>
      </c>
      <c r="Q568" s="51" t="s">
        <v>35843</v>
      </c>
      <c r="R568" s="50" t="s">
        <v>94</v>
      </c>
      <c r="S568" s="50" t="s">
        <v>22</v>
      </c>
      <c r="T568" s="50" t="s">
        <v>28997</v>
      </c>
      <c r="U568" s="50" t="s">
        <v>28518</v>
      </c>
      <c r="V568" s="50"/>
      <c r="W568" s="50" t="s">
        <v>94</v>
      </c>
      <c r="X568" s="50">
        <v>3819</v>
      </c>
      <c r="Y568" s="50"/>
      <c r="Z568" s="50"/>
      <c r="AA568" s="50"/>
      <c r="AB568" s="50"/>
      <c r="AC568" s="50"/>
      <c r="AD568" s="50"/>
      <c r="AE568" s="50"/>
      <c r="AF568" s="50"/>
      <c r="AG568" s="50"/>
      <c r="AH568" s="50"/>
      <c r="AI568" s="50"/>
      <c r="AJ568" s="50"/>
      <c r="AK568" s="50"/>
      <c r="AL568" s="50"/>
      <c r="AM568" s="50"/>
      <c r="AN568" s="50"/>
      <c r="AO568" s="50"/>
      <c r="AP568" s="50"/>
      <c r="AQ568" s="50"/>
      <c r="AR568" s="50"/>
      <c r="AS568" s="50"/>
      <c r="AT568" s="50"/>
      <c r="AU568" s="50"/>
      <c r="AV568" s="50"/>
      <c r="AW568" s="50"/>
      <c r="AX568" s="50"/>
      <c r="AY568" s="50"/>
      <c r="AZ568" s="50"/>
      <c r="BA568" s="50"/>
      <c r="BB568" s="50"/>
      <c r="BC568" s="50"/>
      <c r="BD568" s="50"/>
      <c r="BE568" s="50"/>
      <c r="BF568" s="50"/>
      <c r="BG568" s="50"/>
      <c r="BH568" s="50"/>
      <c r="BI568" s="50"/>
      <c r="BJ568" s="50"/>
      <c r="BK568" s="50"/>
      <c r="BL568" s="50"/>
    </row>
    <row r="569" spans="1:64" ht="12" customHeight="1" x14ac:dyDescent="0.15">
      <c r="A569" s="50" t="s">
        <v>35828</v>
      </c>
      <c r="B569" s="50">
        <v>33</v>
      </c>
      <c r="C569" s="50" t="s">
        <v>14</v>
      </c>
      <c r="D569" s="50" t="s">
        <v>31</v>
      </c>
      <c r="E569" s="51"/>
      <c r="F569" s="52">
        <v>43280</v>
      </c>
      <c r="G569" s="50" t="s">
        <v>35829</v>
      </c>
      <c r="H569" s="50" t="s">
        <v>28485</v>
      </c>
      <c r="I569" s="50" t="s">
        <v>313</v>
      </c>
      <c r="J569" s="50">
        <v>38464</v>
      </c>
      <c r="K569" s="50" t="s">
        <v>2028</v>
      </c>
      <c r="L569" s="50" t="s">
        <v>35830</v>
      </c>
      <c r="M569" s="50" t="s">
        <v>21</v>
      </c>
      <c r="N569" s="50" t="s">
        <v>35831</v>
      </c>
      <c r="O569" s="42" t="s">
        <v>394</v>
      </c>
      <c r="P569" s="50" t="s">
        <v>32398</v>
      </c>
      <c r="Q569" s="51" t="s">
        <v>35832</v>
      </c>
      <c r="R569" s="50" t="s">
        <v>94</v>
      </c>
      <c r="S569" s="50" t="s">
        <v>22</v>
      </c>
      <c r="T569" s="50" t="s">
        <v>28739</v>
      </c>
      <c r="U569" s="50" t="s">
        <v>28518</v>
      </c>
      <c r="V569" s="50" t="s">
        <v>28522</v>
      </c>
      <c r="W569" s="50" t="s">
        <v>94</v>
      </c>
      <c r="X569" s="50">
        <v>3820</v>
      </c>
      <c r="Y569" s="50"/>
      <c r="Z569" s="50"/>
      <c r="AA569" s="50"/>
      <c r="AB569" s="50"/>
      <c r="AC569" s="50"/>
      <c r="AD569" s="50"/>
      <c r="AE569" s="50"/>
      <c r="AF569" s="50"/>
      <c r="AG569" s="50"/>
      <c r="AH569" s="50"/>
      <c r="AI569" s="50"/>
      <c r="AJ569" s="50"/>
      <c r="AK569" s="50"/>
      <c r="AL569" s="50"/>
      <c r="AM569" s="50"/>
      <c r="AN569" s="50"/>
      <c r="AO569" s="50"/>
      <c r="AP569" s="50"/>
      <c r="AQ569" s="50"/>
      <c r="AR569" s="50"/>
      <c r="AS569" s="50"/>
      <c r="AT569" s="50"/>
      <c r="AU569" s="50"/>
      <c r="AV569" s="50"/>
      <c r="AW569" s="50"/>
      <c r="AX569" s="50"/>
      <c r="AY569" s="50"/>
      <c r="AZ569" s="50"/>
      <c r="BA569" s="50"/>
      <c r="BB569" s="50"/>
      <c r="BC569" s="50"/>
      <c r="BD569" s="50"/>
      <c r="BE569" s="50"/>
      <c r="BF569" s="50"/>
      <c r="BG569" s="50"/>
      <c r="BH569" s="50"/>
      <c r="BI569" s="50"/>
      <c r="BJ569" s="50"/>
      <c r="BK569" s="50"/>
      <c r="BL569" s="50"/>
    </row>
    <row r="570" spans="1:64" ht="12" customHeight="1" x14ac:dyDescent="0.15">
      <c r="A570" s="50" t="s">
        <v>35848</v>
      </c>
      <c r="B570" s="50">
        <v>56</v>
      </c>
      <c r="C570" s="50" t="s">
        <v>14</v>
      </c>
      <c r="D570" s="50" t="s">
        <v>31</v>
      </c>
      <c r="E570" s="51" t="s">
        <v>35850</v>
      </c>
      <c r="F570" s="52">
        <v>43280</v>
      </c>
      <c r="G570" s="50" t="s">
        <v>35851</v>
      </c>
      <c r="H570" s="50" t="s">
        <v>35849</v>
      </c>
      <c r="I570" s="50" t="s">
        <v>51</v>
      </c>
      <c r="J570" s="50">
        <v>48329</v>
      </c>
      <c r="K570" s="50" t="s">
        <v>588</v>
      </c>
      <c r="L570" s="50" t="s">
        <v>35852</v>
      </c>
      <c r="M570" s="50" t="s">
        <v>21</v>
      </c>
      <c r="N570" s="50" t="s">
        <v>35853</v>
      </c>
      <c r="O570" s="42" t="s">
        <v>394</v>
      </c>
      <c r="P570" s="50" t="s">
        <v>32398</v>
      </c>
      <c r="Q570" s="51" t="s">
        <v>35854</v>
      </c>
      <c r="R570" s="50" t="s">
        <v>542</v>
      </c>
      <c r="S570" s="50" t="s">
        <v>22</v>
      </c>
      <c r="T570" s="50" t="s">
        <v>28746</v>
      </c>
      <c r="U570" s="50" t="s">
        <v>28520</v>
      </c>
      <c r="V570" s="50" t="s">
        <v>28519</v>
      </c>
      <c r="W570" s="50" t="s">
        <v>94</v>
      </c>
      <c r="X570" s="50">
        <v>3836</v>
      </c>
      <c r="Y570" s="50"/>
      <c r="Z570" s="50"/>
      <c r="AA570" s="50"/>
      <c r="AB570" s="50"/>
      <c r="AC570" s="50"/>
      <c r="AD570" s="50"/>
      <c r="AE570" s="50"/>
      <c r="AF570" s="50"/>
      <c r="AG570" s="50"/>
      <c r="AH570" s="50"/>
      <c r="AI570" s="50"/>
      <c r="AJ570" s="50"/>
      <c r="AK570" s="50"/>
      <c r="AL570" s="50"/>
      <c r="AM570" s="50"/>
      <c r="AN570" s="50"/>
      <c r="AO570" s="50"/>
      <c r="AP570" s="50"/>
      <c r="AQ570" s="50"/>
      <c r="AR570" s="50"/>
      <c r="AS570" s="50"/>
      <c r="AT570" s="50"/>
      <c r="AU570" s="50"/>
      <c r="AV570" s="50"/>
      <c r="AW570" s="50"/>
      <c r="AX570" s="50"/>
      <c r="AY570" s="50"/>
      <c r="AZ570" s="50"/>
      <c r="BA570" s="50"/>
      <c r="BB570" s="50"/>
      <c r="BC570" s="50"/>
      <c r="BD570" s="50"/>
      <c r="BE570" s="50"/>
      <c r="BF570" s="50"/>
      <c r="BG570" s="50"/>
      <c r="BH570" s="50"/>
      <c r="BI570" s="50"/>
      <c r="BJ570" s="50"/>
      <c r="BK570" s="50"/>
      <c r="BL570" s="50"/>
    </row>
    <row r="571" spans="1:64" ht="12" customHeight="1" x14ac:dyDescent="0.15">
      <c r="A571" s="50" t="s">
        <v>35833</v>
      </c>
      <c r="B571" s="50">
        <v>33</v>
      </c>
      <c r="C571" s="50" t="s">
        <v>14</v>
      </c>
      <c r="D571" s="50" t="s">
        <v>31</v>
      </c>
      <c r="E571" s="51" t="s">
        <v>35835</v>
      </c>
      <c r="F571" s="52">
        <v>43280</v>
      </c>
      <c r="G571" s="50" t="s">
        <v>35836</v>
      </c>
      <c r="H571" s="50" t="s">
        <v>35834</v>
      </c>
      <c r="I571" s="50" t="s">
        <v>26</v>
      </c>
      <c r="J571" s="50">
        <v>29631</v>
      </c>
      <c r="K571" s="50" t="s">
        <v>4996</v>
      </c>
      <c r="L571" s="50" t="s">
        <v>35837</v>
      </c>
      <c r="M571" s="50" t="s">
        <v>2246</v>
      </c>
      <c r="N571" s="50" t="s">
        <v>35838</v>
      </c>
      <c r="O571" s="42" t="s">
        <v>394</v>
      </c>
      <c r="P571" s="50" t="s">
        <v>32398</v>
      </c>
      <c r="Q571" s="51" t="s">
        <v>35839</v>
      </c>
      <c r="R571" s="50" t="s">
        <v>94</v>
      </c>
      <c r="S571" s="50" t="s">
        <v>12</v>
      </c>
      <c r="T571" s="50" t="s">
        <v>31978</v>
      </c>
      <c r="V571" s="50"/>
      <c r="W571" s="50"/>
      <c r="Y571" s="50"/>
      <c r="Z571" s="50"/>
      <c r="AA571" s="50"/>
      <c r="AB571" s="50"/>
      <c r="AC571" s="50"/>
      <c r="AD571" s="50"/>
      <c r="AE571" s="50"/>
      <c r="AF571" s="50"/>
      <c r="AG571" s="50"/>
      <c r="AH571" s="50"/>
      <c r="AI571" s="50"/>
      <c r="AJ571" s="50"/>
      <c r="AK571" s="50"/>
      <c r="AL571" s="50"/>
      <c r="AM571" s="50"/>
      <c r="AN571" s="50"/>
      <c r="AO571" s="50"/>
      <c r="AP571" s="50"/>
      <c r="AQ571" s="50"/>
      <c r="AR571" s="50"/>
      <c r="AS571" s="50"/>
      <c r="AT571" s="50"/>
      <c r="AU571" s="50"/>
      <c r="AV571" s="50"/>
      <c r="AW571" s="50"/>
      <c r="AX571" s="50"/>
      <c r="AY571" s="50"/>
      <c r="AZ571" s="50"/>
      <c r="BA571" s="50"/>
      <c r="BB571" s="50"/>
      <c r="BC571" s="50"/>
      <c r="BD571" s="50"/>
      <c r="BE571" s="50"/>
      <c r="BF571" s="50"/>
      <c r="BG571" s="50"/>
      <c r="BH571" s="50"/>
      <c r="BI571" s="50"/>
      <c r="BJ571" s="50"/>
      <c r="BK571" s="50"/>
      <c r="BL571" s="50"/>
    </row>
    <row r="572" spans="1:64" ht="12" customHeight="1" x14ac:dyDescent="0.15">
      <c r="A572" s="50" t="s">
        <v>35844</v>
      </c>
      <c r="B572" s="50">
        <v>36</v>
      </c>
      <c r="C572" s="50" t="s">
        <v>14</v>
      </c>
      <c r="D572" s="50" t="s">
        <v>42</v>
      </c>
      <c r="E572" s="51"/>
      <c r="F572" s="52">
        <v>43280</v>
      </c>
      <c r="G572" s="50" t="s">
        <v>35845</v>
      </c>
      <c r="H572" s="50" t="s">
        <v>3732</v>
      </c>
      <c r="I572" s="50" t="s">
        <v>203</v>
      </c>
      <c r="J572" s="50">
        <v>80011</v>
      </c>
      <c r="K572" s="50" t="s">
        <v>3734</v>
      </c>
      <c r="L572" s="50" t="s">
        <v>3735</v>
      </c>
      <c r="M572" s="50" t="s">
        <v>21</v>
      </c>
      <c r="N572" s="50" t="s">
        <v>35846</v>
      </c>
      <c r="O572" s="42" t="s">
        <v>394</v>
      </c>
      <c r="P572" s="50" t="s">
        <v>32398</v>
      </c>
      <c r="Q572" s="51" t="s">
        <v>35847</v>
      </c>
      <c r="R572" s="50" t="s">
        <v>94</v>
      </c>
      <c r="S572" s="50" t="s">
        <v>29</v>
      </c>
      <c r="T572" s="50" t="s">
        <v>28523</v>
      </c>
      <c r="U572" s="50" t="s">
        <v>28523</v>
      </c>
      <c r="V572" s="50" t="s">
        <v>28519</v>
      </c>
      <c r="W572" s="50" t="s">
        <v>542</v>
      </c>
      <c r="X572" s="50">
        <v>3808</v>
      </c>
      <c r="Y572" s="50"/>
      <c r="Z572" s="50"/>
      <c r="AA572" s="50"/>
      <c r="AB572" s="50"/>
      <c r="AC572" s="50"/>
      <c r="AD572" s="50"/>
      <c r="AE572" s="50"/>
      <c r="AF572" s="50"/>
      <c r="AG572" s="50"/>
      <c r="AH572" s="50"/>
      <c r="AI572" s="50"/>
      <c r="AJ572" s="50"/>
      <c r="AK572" s="50"/>
      <c r="AL572" s="50"/>
      <c r="AM572" s="50"/>
      <c r="AN572" s="50"/>
      <c r="AO572" s="50"/>
      <c r="AP572" s="50"/>
      <c r="AQ572" s="50"/>
      <c r="AR572" s="50"/>
      <c r="AS572" s="50"/>
      <c r="AT572" s="50"/>
      <c r="AU572" s="50"/>
      <c r="AV572" s="50"/>
      <c r="AW572" s="50"/>
      <c r="AX572" s="50"/>
      <c r="AY572" s="50"/>
      <c r="AZ572" s="50"/>
      <c r="BA572" s="50"/>
      <c r="BB572" s="50"/>
      <c r="BC572" s="50"/>
      <c r="BD572" s="50"/>
      <c r="BE572" s="50"/>
      <c r="BF572" s="50"/>
      <c r="BG572" s="50"/>
      <c r="BH572" s="50"/>
      <c r="BI572" s="50"/>
      <c r="BJ572" s="50"/>
      <c r="BK572" s="50"/>
      <c r="BL572" s="50"/>
    </row>
    <row r="573" spans="1:64" ht="12" customHeight="1" x14ac:dyDescent="0.15">
      <c r="A573" s="50" t="s">
        <v>3186</v>
      </c>
      <c r="B573" s="50">
        <v>31</v>
      </c>
      <c r="C573" s="50" t="s">
        <v>14</v>
      </c>
      <c r="D573" s="50" t="s">
        <v>24</v>
      </c>
      <c r="E573" s="51"/>
      <c r="F573" s="52">
        <v>43280</v>
      </c>
      <c r="G573" s="50" t="s">
        <v>35824</v>
      </c>
      <c r="H573" s="50" t="s">
        <v>2817</v>
      </c>
      <c r="I573" s="50" t="s">
        <v>39</v>
      </c>
      <c r="J573" s="50">
        <v>91768</v>
      </c>
      <c r="K573" s="50" t="s">
        <v>92</v>
      </c>
      <c r="L573" s="50" t="s">
        <v>35825</v>
      </c>
      <c r="M573" s="50" t="s">
        <v>21</v>
      </c>
      <c r="N573" s="50" t="s">
        <v>35826</v>
      </c>
      <c r="O573" s="42" t="s">
        <v>394</v>
      </c>
      <c r="P573" s="50" t="s">
        <v>32398</v>
      </c>
      <c r="Q573" s="51" t="s">
        <v>35827</v>
      </c>
      <c r="R573" s="50" t="s">
        <v>94</v>
      </c>
      <c r="S573" s="50" t="s">
        <v>29</v>
      </c>
      <c r="T573" s="50" t="s">
        <v>28524</v>
      </c>
      <c r="U573" s="50" t="s">
        <v>28523</v>
      </c>
      <c r="V573" s="50" t="s">
        <v>28519</v>
      </c>
      <c r="W573" s="50" t="s">
        <v>94</v>
      </c>
      <c r="X573" s="50">
        <v>3813</v>
      </c>
      <c r="Y573" s="50"/>
      <c r="Z573" s="50"/>
      <c r="AA573" s="50"/>
      <c r="AB573" s="50"/>
      <c r="AC573" s="50"/>
      <c r="AD573" s="50"/>
      <c r="AE573" s="50"/>
      <c r="AF573" s="50"/>
      <c r="AG573" s="50"/>
      <c r="AH573" s="50"/>
      <c r="AI573" s="50"/>
      <c r="AJ573" s="50"/>
      <c r="AK573" s="50"/>
      <c r="AL573" s="50"/>
      <c r="AM573" s="50"/>
      <c r="AN573" s="50"/>
      <c r="AO573" s="50"/>
      <c r="AP573" s="50"/>
      <c r="AQ573" s="50"/>
      <c r="AR573" s="50"/>
      <c r="AS573" s="50"/>
      <c r="AT573" s="50"/>
      <c r="AU573" s="50"/>
      <c r="AV573" s="50"/>
      <c r="AW573" s="50"/>
      <c r="AX573" s="50"/>
      <c r="AY573" s="50"/>
      <c r="AZ573" s="50"/>
      <c r="BA573" s="50"/>
      <c r="BB573" s="50"/>
      <c r="BC573" s="50"/>
      <c r="BD573" s="50"/>
      <c r="BE573" s="50"/>
      <c r="BF573" s="50"/>
      <c r="BG573" s="50"/>
      <c r="BH573" s="50"/>
      <c r="BI573" s="50"/>
      <c r="BJ573" s="50"/>
      <c r="BK573" s="50"/>
      <c r="BL573" s="50"/>
    </row>
    <row r="574" spans="1:64" ht="12" customHeight="1" x14ac:dyDescent="0.15">
      <c r="A574" s="50" t="s">
        <v>35861</v>
      </c>
      <c r="B574" s="50">
        <v>34</v>
      </c>
      <c r="C574" s="50" t="s">
        <v>108</v>
      </c>
      <c r="D574" s="50" t="s">
        <v>31</v>
      </c>
      <c r="E574" s="51" t="s">
        <v>35863</v>
      </c>
      <c r="F574" s="52">
        <v>43279</v>
      </c>
      <c r="G574" s="50" t="s">
        <v>35864</v>
      </c>
      <c r="H574" s="50" t="s">
        <v>35862</v>
      </c>
      <c r="I574" s="50" t="s">
        <v>167</v>
      </c>
      <c r="J574" s="50">
        <v>31305</v>
      </c>
      <c r="K574" s="50" t="s">
        <v>20841</v>
      </c>
      <c r="L574" s="50" t="s">
        <v>35865</v>
      </c>
      <c r="M574" s="50" t="s">
        <v>21</v>
      </c>
      <c r="N574" s="50" t="s">
        <v>35866</v>
      </c>
      <c r="O574" s="42" t="s">
        <v>24802</v>
      </c>
      <c r="P574" s="50" t="s">
        <v>32398</v>
      </c>
      <c r="Q574" s="51" t="s">
        <v>35867</v>
      </c>
      <c r="R574" s="50" t="s">
        <v>94</v>
      </c>
      <c r="S574" s="50" t="s">
        <v>12</v>
      </c>
      <c r="T574" s="50" t="s">
        <v>31978</v>
      </c>
      <c r="V574" s="50"/>
      <c r="W574" s="50"/>
      <c r="Y574" s="50"/>
      <c r="Z574" s="50"/>
      <c r="AA574" s="50"/>
      <c r="AB574" s="50"/>
      <c r="AC574" s="50"/>
      <c r="AD574" s="50"/>
      <c r="AE574" s="50"/>
      <c r="AF574" s="50"/>
      <c r="AG574" s="50"/>
      <c r="AH574" s="50"/>
      <c r="AI574" s="50"/>
      <c r="AJ574" s="50"/>
      <c r="AK574" s="50"/>
      <c r="AL574" s="50"/>
      <c r="AM574" s="50"/>
      <c r="AN574" s="50"/>
      <c r="AO574" s="50"/>
      <c r="AP574" s="50"/>
      <c r="AQ574" s="50"/>
      <c r="AR574" s="50"/>
      <c r="AS574" s="50"/>
      <c r="AT574" s="50"/>
      <c r="AU574" s="50"/>
      <c r="AV574" s="50"/>
      <c r="AW574" s="50"/>
      <c r="AX574" s="50"/>
      <c r="AY574" s="50"/>
      <c r="AZ574" s="50"/>
      <c r="BA574" s="50"/>
      <c r="BB574" s="50"/>
      <c r="BC574" s="50"/>
      <c r="BD574" s="50"/>
      <c r="BE574" s="50"/>
      <c r="BF574" s="50"/>
      <c r="BG574" s="50"/>
      <c r="BH574" s="50"/>
      <c r="BI574" s="50"/>
      <c r="BJ574" s="50"/>
      <c r="BK574" s="50"/>
      <c r="BL574" s="50"/>
    </row>
    <row r="575" spans="1:64" ht="12" customHeight="1" x14ac:dyDescent="0.15">
      <c r="A575" s="50" t="s">
        <v>35880</v>
      </c>
      <c r="B575" s="50">
        <v>54</v>
      </c>
      <c r="C575" s="50" t="s">
        <v>14</v>
      </c>
      <c r="D575" s="50" t="s">
        <v>31</v>
      </c>
      <c r="E575" s="51"/>
      <c r="F575" s="52">
        <v>43279</v>
      </c>
      <c r="G575" s="50" t="s">
        <v>35882</v>
      </c>
      <c r="H575" s="50" t="s">
        <v>35881</v>
      </c>
      <c r="I575" s="50" t="s">
        <v>56</v>
      </c>
      <c r="J575" s="50">
        <v>33525</v>
      </c>
      <c r="K575" s="50" t="s">
        <v>4256</v>
      </c>
      <c r="L575" s="50" t="s">
        <v>5296</v>
      </c>
      <c r="M575" s="50" t="s">
        <v>21</v>
      </c>
      <c r="N575" s="50" t="s">
        <v>35883</v>
      </c>
      <c r="O575" s="42" t="s">
        <v>394</v>
      </c>
      <c r="P575" s="50" t="s">
        <v>32398</v>
      </c>
      <c r="Q575" s="51" t="s">
        <v>35884</v>
      </c>
      <c r="R575" s="50" t="s">
        <v>542</v>
      </c>
      <c r="S575" s="50" t="s">
        <v>22</v>
      </c>
      <c r="T575" s="50" t="s">
        <v>28746</v>
      </c>
      <c r="U575" s="50" t="s">
        <v>28520</v>
      </c>
      <c r="V575" s="50" t="s">
        <v>28521</v>
      </c>
      <c r="W575" s="50" t="s">
        <v>94</v>
      </c>
      <c r="X575" s="50">
        <v>3811</v>
      </c>
      <c r="Y575" s="50"/>
      <c r="Z575" s="50"/>
      <c r="AA575" s="50"/>
      <c r="AB575" s="50"/>
      <c r="AC575" s="50"/>
      <c r="AD575" s="50"/>
      <c r="AE575" s="50"/>
      <c r="AF575" s="50"/>
      <c r="AG575" s="50"/>
      <c r="AH575" s="50"/>
      <c r="AI575" s="50"/>
      <c r="AJ575" s="50"/>
      <c r="AK575" s="50"/>
      <c r="AL575" s="50"/>
      <c r="AM575" s="50"/>
      <c r="AN575" s="50"/>
      <c r="AO575" s="50"/>
      <c r="AP575" s="50"/>
      <c r="AQ575" s="50"/>
      <c r="AR575" s="50"/>
      <c r="AS575" s="50"/>
      <c r="AT575" s="50"/>
      <c r="AU575" s="50"/>
      <c r="AV575" s="50"/>
      <c r="AW575" s="50"/>
      <c r="AX575" s="50"/>
      <c r="AY575" s="50"/>
      <c r="AZ575" s="50"/>
      <c r="BA575" s="50"/>
      <c r="BB575" s="50"/>
      <c r="BC575" s="50"/>
      <c r="BD575" s="50"/>
      <c r="BE575" s="50"/>
      <c r="BF575" s="50"/>
      <c r="BG575" s="50"/>
      <c r="BH575" s="50"/>
      <c r="BI575" s="50"/>
      <c r="BJ575" s="50"/>
      <c r="BK575" s="50"/>
      <c r="BL575" s="50"/>
    </row>
    <row r="576" spans="1:64" ht="12" customHeight="1" x14ac:dyDescent="0.15">
      <c r="A576" s="50" t="s">
        <v>35868</v>
      </c>
      <c r="B576" s="50">
        <v>36</v>
      </c>
      <c r="C576" s="50" t="s">
        <v>14</v>
      </c>
      <c r="D576" s="50" t="s">
        <v>31</v>
      </c>
      <c r="E576" s="51" t="s">
        <v>35869</v>
      </c>
      <c r="F576" s="52">
        <v>43279</v>
      </c>
      <c r="G576" s="50" t="s">
        <v>35870</v>
      </c>
      <c r="H576" s="50" t="s">
        <v>6358</v>
      </c>
      <c r="I576" s="50" t="s">
        <v>962</v>
      </c>
      <c r="J576" s="50">
        <v>72801</v>
      </c>
      <c r="K576" s="50" t="s">
        <v>6360</v>
      </c>
      <c r="L576" s="50" t="s">
        <v>6361</v>
      </c>
      <c r="M576" s="50" t="s">
        <v>21</v>
      </c>
      <c r="N576" s="50" t="s">
        <v>35871</v>
      </c>
      <c r="O576" s="42" t="s">
        <v>394</v>
      </c>
      <c r="P576" s="50" t="s">
        <v>32398</v>
      </c>
      <c r="Q576" s="51" t="s">
        <v>35872</v>
      </c>
      <c r="R576" s="50" t="s">
        <v>94</v>
      </c>
      <c r="S576" s="50" t="s">
        <v>22</v>
      </c>
      <c r="T576" s="50" t="s">
        <v>28746</v>
      </c>
      <c r="U576" s="50" t="s">
        <v>28520</v>
      </c>
      <c r="V576" s="50" t="s">
        <v>28521</v>
      </c>
      <c r="W576" s="50" t="s">
        <v>94</v>
      </c>
      <c r="X576" s="50">
        <v>3809</v>
      </c>
      <c r="Y576" s="50"/>
      <c r="Z576" s="50"/>
      <c r="AA576" s="50"/>
      <c r="AB576" s="50"/>
      <c r="AC576" s="50"/>
      <c r="AD576" s="50"/>
      <c r="AE576" s="50"/>
      <c r="AF576" s="50"/>
      <c r="AG576" s="50"/>
      <c r="AH576" s="50"/>
      <c r="AI576" s="50"/>
      <c r="AJ576" s="50"/>
      <c r="AK576" s="50"/>
      <c r="AL576" s="50"/>
      <c r="AM576" s="50"/>
      <c r="AN576" s="50"/>
      <c r="AO576" s="50"/>
      <c r="AP576" s="50"/>
      <c r="AQ576" s="50"/>
      <c r="AR576" s="50"/>
      <c r="AS576" s="50"/>
      <c r="AT576" s="50"/>
      <c r="AU576" s="50"/>
      <c r="AV576" s="50"/>
      <c r="AW576" s="50"/>
      <c r="AX576" s="50"/>
      <c r="AY576" s="50"/>
      <c r="AZ576" s="50"/>
      <c r="BA576" s="50"/>
      <c r="BB576" s="50"/>
      <c r="BC576" s="50"/>
      <c r="BD576" s="50"/>
      <c r="BE576" s="50"/>
      <c r="BF576" s="50"/>
      <c r="BG576" s="50"/>
      <c r="BH576" s="50"/>
      <c r="BI576" s="50"/>
      <c r="BJ576" s="50"/>
      <c r="BK576" s="50"/>
      <c r="BL576" s="50"/>
    </row>
    <row r="577" spans="1:64" ht="12" customHeight="1" x14ac:dyDescent="0.15">
      <c r="A577" s="50" t="s">
        <v>35878</v>
      </c>
      <c r="B577" s="50">
        <v>39</v>
      </c>
      <c r="C577" s="50" t="s">
        <v>14</v>
      </c>
      <c r="D577" s="50" t="s">
        <v>31</v>
      </c>
      <c r="E577" s="51" t="s">
        <v>35879</v>
      </c>
      <c r="F577" s="52">
        <v>43279</v>
      </c>
      <c r="G577" s="50" t="s">
        <v>35864</v>
      </c>
      <c r="H577" s="50" t="s">
        <v>35862</v>
      </c>
      <c r="I577" s="50" t="s">
        <v>167</v>
      </c>
      <c r="J577" s="50">
        <v>31305</v>
      </c>
      <c r="K577" s="50" t="s">
        <v>20841</v>
      </c>
      <c r="L577" s="50" t="s">
        <v>35865</v>
      </c>
      <c r="M577" s="50" t="s">
        <v>21</v>
      </c>
      <c r="N577" s="50" t="s">
        <v>35866</v>
      </c>
      <c r="O577" s="42" t="s">
        <v>24802</v>
      </c>
      <c r="P577" s="50" t="s">
        <v>32398</v>
      </c>
      <c r="Q577" s="51" t="s">
        <v>35867</v>
      </c>
      <c r="R577" s="50" t="s">
        <v>94</v>
      </c>
      <c r="S577" s="50" t="s">
        <v>12</v>
      </c>
      <c r="T577" s="50" t="s">
        <v>31978</v>
      </c>
      <c r="V577" s="50"/>
      <c r="W577" s="50"/>
      <c r="Y577" s="50"/>
      <c r="Z577" s="50"/>
      <c r="AA577" s="50"/>
      <c r="AB577" s="50"/>
      <c r="AC577" s="50"/>
      <c r="AD577" s="50"/>
      <c r="AE577" s="50"/>
      <c r="AF577" s="50"/>
      <c r="AG577" s="50"/>
      <c r="AH577" s="50"/>
      <c r="AI577" s="50"/>
      <c r="AJ577" s="50"/>
      <c r="AK577" s="50"/>
      <c r="AL577" s="50"/>
      <c r="AM577" s="50"/>
      <c r="AN577" s="50"/>
      <c r="AO577" s="50"/>
      <c r="AP577" s="50"/>
      <c r="AQ577" s="50"/>
      <c r="AR577" s="50"/>
      <c r="AS577" s="50"/>
      <c r="AT577" s="50"/>
      <c r="AU577" s="50"/>
      <c r="AV577" s="50"/>
      <c r="AW577" s="50"/>
      <c r="AX577" s="50"/>
      <c r="AY577" s="50"/>
      <c r="AZ577" s="50"/>
      <c r="BA577" s="50"/>
      <c r="BB577" s="50"/>
      <c r="BC577" s="50"/>
      <c r="BD577" s="50"/>
      <c r="BE577" s="50"/>
      <c r="BF577" s="50"/>
      <c r="BG577" s="50"/>
      <c r="BH577" s="50"/>
      <c r="BI577" s="50"/>
      <c r="BJ577" s="50"/>
      <c r="BK577" s="50"/>
      <c r="BL577" s="50"/>
    </row>
    <row r="578" spans="1:64" ht="12" customHeight="1" x14ac:dyDescent="0.15">
      <c r="A578" s="50" t="s">
        <v>35873</v>
      </c>
      <c r="B578" s="50">
        <v>36</v>
      </c>
      <c r="C578" s="50" t="s">
        <v>14</v>
      </c>
      <c r="D578" s="50" t="s">
        <v>31</v>
      </c>
      <c r="E578" s="51"/>
      <c r="F578" s="52">
        <v>43279</v>
      </c>
      <c r="G578" s="50" t="s">
        <v>35874</v>
      </c>
      <c r="H578" s="50" t="s">
        <v>9848</v>
      </c>
      <c r="I578" s="50" t="s">
        <v>56</v>
      </c>
      <c r="J578" s="50">
        <v>32119</v>
      </c>
      <c r="K578" s="50" t="s">
        <v>3800</v>
      </c>
      <c r="L578" s="50" t="s">
        <v>35875</v>
      </c>
      <c r="M578" s="50" t="s">
        <v>385</v>
      </c>
      <c r="N578" s="50" t="s">
        <v>35876</v>
      </c>
      <c r="O578" s="42" t="s">
        <v>394</v>
      </c>
      <c r="P578" s="50" t="s">
        <v>32398</v>
      </c>
      <c r="Q578" s="51" t="s">
        <v>35877</v>
      </c>
      <c r="R578" s="50" t="s">
        <v>23</v>
      </c>
      <c r="S578" s="50" t="s">
        <v>12</v>
      </c>
      <c r="T578" s="50" t="s">
        <v>31978</v>
      </c>
      <c r="V578" s="50"/>
      <c r="W578" s="50"/>
      <c r="Y578" s="50"/>
      <c r="Z578" s="50"/>
      <c r="AA578" s="50"/>
      <c r="AB578" s="50"/>
      <c r="AC578" s="50"/>
      <c r="AD578" s="50"/>
      <c r="AE578" s="50"/>
      <c r="AF578" s="50"/>
      <c r="AG578" s="50"/>
      <c r="AH578" s="50"/>
      <c r="AI578" s="50"/>
      <c r="AJ578" s="50"/>
      <c r="AK578" s="50"/>
      <c r="AL578" s="50"/>
      <c r="AM578" s="50"/>
      <c r="AN578" s="50"/>
      <c r="AO578" s="50"/>
      <c r="AP578" s="50"/>
      <c r="AQ578" s="50"/>
      <c r="AR578" s="50"/>
      <c r="AS578" s="50"/>
      <c r="AT578" s="50"/>
      <c r="AU578" s="50"/>
      <c r="AV578" s="50"/>
      <c r="AW578" s="50"/>
      <c r="AX578" s="50"/>
      <c r="AY578" s="50"/>
      <c r="AZ578" s="50"/>
      <c r="BA578" s="50"/>
      <c r="BB578" s="50"/>
      <c r="BC578" s="50"/>
      <c r="BD578" s="50"/>
      <c r="BE578" s="50"/>
      <c r="BF578" s="50"/>
      <c r="BG578" s="50"/>
      <c r="BH578" s="50"/>
      <c r="BI578" s="50"/>
      <c r="BJ578" s="50"/>
      <c r="BK578" s="50"/>
      <c r="BL578" s="50"/>
    </row>
    <row r="579" spans="1:64" ht="12" customHeight="1" x14ac:dyDescent="0.15">
      <c r="A579" s="50" t="s">
        <v>35885</v>
      </c>
      <c r="B579" s="50">
        <v>39</v>
      </c>
      <c r="C579" s="50" t="s">
        <v>14</v>
      </c>
      <c r="D579" s="50" t="s">
        <v>79</v>
      </c>
      <c r="E579" s="51" t="s">
        <v>35886</v>
      </c>
      <c r="F579" s="52">
        <v>43278</v>
      </c>
      <c r="G579" s="50" t="s">
        <v>35887</v>
      </c>
      <c r="H579" s="50" t="s">
        <v>3732</v>
      </c>
      <c r="I579" s="50" t="s">
        <v>203</v>
      </c>
      <c r="J579" s="50">
        <v>80010</v>
      </c>
      <c r="K579" s="50" t="s">
        <v>3734</v>
      </c>
      <c r="L579" s="50" t="s">
        <v>3735</v>
      </c>
      <c r="M579" s="50" t="s">
        <v>21</v>
      </c>
      <c r="N579" s="50" t="s">
        <v>35888</v>
      </c>
      <c r="O579" s="42" t="s">
        <v>394</v>
      </c>
      <c r="P579" s="50" t="s">
        <v>32398</v>
      </c>
      <c r="Q579" s="51" t="s">
        <v>35889</v>
      </c>
      <c r="R579" s="50" t="s">
        <v>94</v>
      </c>
      <c r="S579" s="50" t="s">
        <v>22</v>
      </c>
      <c r="T579" s="50" t="s">
        <v>28746</v>
      </c>
      <c r="U579" s="50" t="s">
        <v>28520</v>
      </c>
      <c r="V579" s="50" t="s">
        <v>28522</v>
      </c>
      <c r="W579" s="50" t="s">
        <v>94</v>
      </c>
      <c r="X579" s="50">
        <v>3807</v>
      </c>
      <c r="Y579" s="50"/>
      <c r="Z579" s="50"/>
      <c r="AA579" s="50"/>
      <c r="AB579" s="50"/>
      <c r="AC579" s="50"/>
      <c r="AD579" s="50"/>
      <c r="AE579" s="50"/>
      <c r="AF579" s="50"/>
      <c r="AG579" s="50"/>
      <c r="AH579" s="50"/>
      <c r="AI579" s="50"/>
      <c r="AJ579" s="50"/>
      <c r="AK579" s="50"/>
      <c r="AL579" s="50"/>
      <c r="AM579" s="50"/>
      <c r="AN579" s="50"/>
      <c r="AO579" s="50"/>
      <c r="AP579" s="50"/>
      <c r="AQ579" s="50"/>
      <c r="AR579" s="50"/>
      <c r="AS579" s="50"/>
      <c r="AT579" s="50"/>
      <c r="AU579" s="50"/>
      <c r="AV579" s="50"/>
      <c r="AW579" s="50"/>
      <c r="AX579" s="50"/>
      <c r="AY579" s="50"/>
      <c r="AZ579" s="50"/>
      <c r="BA579" s="50"/>
      <c r="BB579" s="50"/>
      <c r="BC579" s="50"/>
      <c r="BD579" s="50"/>
      <c r="BE579" s="50"/>
      <c r="BF579" s="50"/>
      <c r="BG579" s="50"/>
      <c r="BH579" s="50"/>
      <c r="BI579" s="50"/>
      <c r="BJ579" s="50"/>
      <c r="BK579" s="50"/>
      <c r="BL579" s="50"/>
    </row>
    <row r="580" spans="1:64" ht="12" customHeight="1" x14ac:dyDescent="0.15">
      <c r="A580" s="50" t="s">
        <v>35890</v>
      </c>
      <c r="B580" s="50">
        <v>53</v>
      </c>
      <c r="C580" s="50" t="s">
        <v>14</v>
      </c>
      <c r="D580" s="50" t="s">
        <v>24</v>
      </c>
      <c r="E580" s="51"/>
      <c r="F580" s="52">
        <v>43278</v>
      </c>
      <c r="G580" s="50" t="s">
        <v>35891</v>
      </c>
      <c r="H580" s="50" t="s">
        <v>3487</v>
      </c>
      <c r="I580" s="50" t="s">
        <v>56</v>
      </c>
      <c r="J580" s="50">
        <v>34207</v>
      </c>
      <c r="K580" s="50" t="s">
        <v>3489</v>
      </c>
      <c r="L580" s="50" t="s">
        <v>3490</v>
      </c>
      <c r="M580" s="50" t="s">
        <v>373</v>
      </c>
      <c r="N580" s="50" t="s">
        <v>35892</v>
      </c>
      <c r="O580" s="42" t="s">
        <v>394</v>
      </c>
      <c r="P580" s="50" t="s">
        <v>32398</v>
      </c>
      <c r="Q580" s="51" t="s">
        <v>35893</v>
      </c>
      <c r="R580" s="50" t="s">
        <v>94</v>
      </c>
      <c r="S580" s="50" t="s">
        <v>373</v>
      </c>
      <c r="T580" s="50" t="s">
        <v>28836</v>
      </c>
      <c r="V580" s="50"/>
      <c r="W580" s="50"/>
      <c r="Y580" s="50"/>
      <c r="Z580" s="50"/>
      <c r="AA580" s="50"/>
      <c r="AB580" s="50"/>
      <c r="AC580" s="50"/>
      <c r="AD580" s="50"/>
      <c r="AE580" s="50"/>
      <c r="AF580" s="50"/>
      <c r="AG580" s="50"/>
      <c r="AH580" s="50"/>
      <c r="AI580" s="50"/>
      <c r="AJ580" s="50"/>
      <c r="AK580" s="50"/>
      <c r="AL580" s="50"/>
      <c r="AM580" s="50"/>
      <c r="AN580" s="50"/>
      <c r="AO580" s="50"/>
      <c r="AP580" s="50"/>
      <c r="AQ580" s="50"/>
      <c r="AR580" s="50"/>
      <c r="AS580" s="50"/>
      <c r="AT580" s="50"/>
      <c r="AU580" s="50"/>
      <c r="AV580" s="50"/>
      <c r="AW580" s="50"/>
      <c r="AX580" s="50"/>
      <c r="AY580" s="50"/>
      <c r="AZ580" s="50"/>
      <c r="BA580" s="50"/>
      <c r="BB580" s="50"/>
      <c r="BC580" s="50"/>
      <c r="BD580" s="50"/>
      <c r="BE580" s="50"/>
      <c r="BF580" s="50"/>
      <c r="BG580" s="50"/>
      <c r="BH580" s="50"/>
      <c r="BI580" s="50"/>
      <c r="BJ580" s="50"/>
      <c r="BK580" s="50"/>
      <c r="BL580" s="50"/>
    </row>
    <row r="581" spans="1:64" ht="12" customHeight="1" x14ac:dyDescent="0.15">
      <c r="A581" s="50" t="s">
        <v>35894</v>
      </c>
      <c r="B581" s="50">
        <v>31</v>
      </c>
      <c r="C581" s="50" t="s">
        <v>14</v>
      </c>
      <c r="D581" s="50" t="s">
        <v>24</v>
      </c>
      <c r="E581" s="51"/>
      <c r="F581" s="52">
        <v>43277</v>
      </c>
      <c r="G581" s="50" t="s">
        <v>35895</v>
      </c>
      <c r="H581" s="50" t="s">
        <v>333</v>
      </c>
      <c r="I581" s="50" t="s">
        <v>238</v>
      </c>
      <c r="J581" s="50">
        <v>22310</v>
      </c>
      <c r="K581" s="50" t="s">
        <v>4314</v>
      </c>
      <c r="L581" s="50" t="s">
        <v>12953</v>
      </c>
      <c r="M581" s="50" t="s">
        <v>2246</v>
      </c>
      <c r="N581" s="50" t="s">
        <v>35896</v>
      </c>
      <c r="O581" s="42" t="s">
        <v>394</v>
      </c>
      <c r="P581" s="50" t="s">
        <v>32398</v>
      </c>
      <c r="Q581" s="51" t="s">
        <v>35897</v>
      </c>
      <c r="R581" s="50" t="s">
        <v>948</v>
      </c>
      <c r="S581" s="50" t="s">
        <v>12</v>
      </c>
      <c r="T581" s="50" t="s">
        <v>31978</v>
      </c>
      <c r="V581" s="50"/>
      <c r="W581" s="50"/>
      <c r="Y581" s="50"/>
      <c r="Z581" s="50"/>
      <c r="AA581" s="50"/>
      <c r="AB581" s="50"/>
      <c r="AC581" s="50"/>
      <c r="AD581" s="50"/>
      <c r="AE581" s="50"/>
      <c r="AF581" s="50"/>
      <c r="AG581" s="50"/>
      <c r="AH581" s="50"/>
      <c r="AI581" s="50"/>
      <c r="AJ581" s="50"/>
      <c r="AK581" s="50"/>
      <c r="AL581" s="50"/>
      <c r="AM581" s="50"/>
      <c r="AN581" s="50"/>
      <c r="AO581" s="50"/>
      <c r="AP581" s="50"/>
      <c r="AQ581" s="50"/>
      <c r="AR581" s="50"/>
      <c r="AS581" s="50"/>
      <c r="AT581" s="50"/>
      <c r="AU581" s="50"/>
      <c r="AV581" s="50"/>
      <c r="AW581" s="50"/>
      <c r="AX581" s="50"/>
      <c r="AY581" s="50"/>
      <c r="AZ581" s="50"/>
      <c r="BA581" s="50"/>
      <c r="BB581" s="50"/>
      <c r="BC581" s="50"/>
      <c r="BD581" s="50"/>
      <c r="BE581" s="50"/>
      <c r="BF581" s="50"/>
      <c r="BG581" s="50"/>
      <c r="BH581" s="50"/>
      <c r="BI581" s="50"/>
      <c r="BJ581" s="50"/>
      <c r="BK581" s="50"/>
      <c r="BL581" s="50"/>
    </row>
    <row r="582" spans="1:64" ht="12" customHeight="1" x14ac:dyDescent="0.15">
      <c r="A582" s="50" t="s">
        <v>35915</v>
      </c>
      <c r="B582" s="50">
        <v>36</v>
      </c>
      <c r="C582" s="50" t="s">
        <v>14</v>
      </c>
      <c r="D582" s="50" t="s">
        <v>24</v>
      </c>
      <c r="E582" s="51"/>
      <c r="F582" s="52">
        <v>43276</v>
      </c>
      <c r="G582" s="50" t="s">
        <v>35917</v>
      </c>
      <c r="H582" s="50" t="s">
        <v>35916</v>
      </c>
      <c r="I582" s="50" t="s">
        <v>398</v>
      </c>
      <c r="J582" s="50">
        <v>18456</v>
      </c>
      <c r="K582" s="50" t="s">
        <v>1107</v>
      </c>
      <c r="L582" s="50" t="s">
        <v>498</v>
      </c>
      <c r="M582" s="50" t="s">
        <v>21</v>
      </c>
      <c r="N582" s="50" t="s">
        <v>35918</v>
      </c>
      <c r="O582" s="42" t="s">
        <v>394</v>
      </c>
      <c r="P582" s="50" t="s">
        <v>32398</v>
      </c>
      <c r="Q582" s="51" t="s">
        <v>35919</v>
      </c>
      <c r="R582" s="50" t="s">
        <v>542</v>
      </c>
      <c r="S582" s="50" t="s">
        <v>22</v>
      </c>
      <c r="T582" s="50" t="s">
        <v>28746</v>
      </c>
      <c r="U582" s="50" t="s">
        <v>28520</v>
      </c>
      <c r="V582" s="50" t="s">
        <v>28521</v>
      </c>
      <c r="W582" s="50" t="s">
        <v>94</v>
      </c>
      <c r="X582" s="50">
        <v>3840</v>
      </c>
      <c r="Y582" s="50"/>
      <c r="Z582" s="50"/>
      <c r="AA582" s="50"/>
      <c r="AB582" s="50"/>
      <c r="AC582" s="50"/>
      <c r="AD582" s="50"/>
      <c r="AE582" s="50"/>
      <c r="AF582" s="50"/>
      <c r="AG582" s="50"/>
      <c r="AH582" s="50"/>
      <c r="AI582" s="50"/>
      <c r="AJ582" s="50"/>
      <c r="AK582" s="50"/>
      <c r="AL582" s="50"/>
      <c r="AM582" s="50"/>
      <c r="AN582" s="50"/>
      <c r="AO582" s="50"/>
      <c r="AP582" s="50"/>
      <c r="AQ582" s="50"/>
      <c r="AR582" s="50"/>
      <c r="AS582" s="50"/>
      <c r="AT582" s="50"/>
      <c r="AU582" s="50"/>
      <c r="AV582" s="50"/>
      <c r="AW582" s="50"/>
      <c r="AX582" s="50"/>
      <c r="AY582" s="50"/>
      <c r="AZ582" s="50"/>
      <c r="BA582" s="50"/>
      <c r="BB582" s="50"/>
      <c r="BC582" s="50"/>
      <c r="BD582" s="50"/>
      <c r="BE582" s="50"/>
      <c r="BF582" s="50"/>
      <c r="BG582" s="50"/>
      <c r="BH582" s="50"/>
      <c r="BI582" s="50"/>
      <c r="BJ582" s="50"/>
      <c r="BK582" s="50"/>
      <c r="BL582" s="50"/>
    </row>
    <row r="583" spans="1:64" ht="12" customHeight="1" x14ac:dyDescent="0.15">
      <c r="A583" s="50" t="s">
        <v>35903</v>
      </c>
      <c r="B583" s="50">
        <v>29</v>
      </c>
      <c r="C583" s="50" t="s">
        <v>14</v>
      </c>
      <c r="D583" s="50" t="s">
        <v>31</v>
      </c>
      <c r="E583" s="51"/>
      <c r="F583" s="52">
        <v>43276</v>
      </c>
      <c r="G583" s="50" t="s">
        <v>35904</v>
      </c>
      <c r="H583" s="50" t="s">
        <v>279</v>
      </c>
      <c r="I583" s="50" t="s">
        <v>67</v>
      </c>
      <c r="J583" s="50">
        <v>75218</v>
      </c>
      <c r="K583" s="50" t="s">
        <v>279</v>
      </c>
      <c r="L583" s="50" t="s">
        <v>35905</v>
      </c>
      <c r="M583" s="50" t="s">
        <v>21</v>
      </c>
      <c r="N583" s="50" t="s">
        <v>35906</v>
      </c>
      <c r="O583" s="42" t="s">
        <v>394</v>
      </c>
      <c r="P583" s="50" t="s">
        <v>32398</v>
      </c>
      <c r="Q583" s="51" t="s">
        <v>35907</v>
      </c>
      <c r="R583" s="50" t="s">
        <v>94</v>
      </c>
      <c r="S583" s="50" t="s">
        <v>22</v>
      </c>
      <c r="T583" s="50" t="s">
        <v>28746</v>
      </c>
      <c r="U583" s="50" t="s">
        <v>28520</v>
      </c>
      <c r="V583" s="50" t="s">
        <v>28519</v>
      </c>
      <c r="W583" s="50" t="s">
        <v>94</v>
      </c>
      <c r="X583" s="50">
        <v>3803</v>
      </c>
      <c r="Y583" s="50"/>
      <c r="Z583" s="50"/>
      <c r="AA583" s="50"/>
      <c r="AB583" s="50"/>
      <c r="AC583" s="50"/>
      <c r="AD583" s="50"/>
      <c r="AE583" s="50"/>
      <c r="AF583" s="50"/>
      <c r="AG583" s="50"/>
      <c r="AH583" s="50"/>
      <c r="AI583" s="50"/>
      <c r="AJ583" s="50"/>
      <c r="AK583" s="50"/>
      <c r="AL583" s="50"/>
      <c r="AM583" s="50"/>
      <c r="AN583" s="50"/>
      <c r="AO583" s="50"/>
      <c r="AP583" s="50"/>
      <c r="AQ583" s="50"/>
      <c r="AR583" s="50"/>
      <c r="AS583" s="50"/>
      <c r="AT583" s="50"/>
      <c r="AU583" s="50"/>
      <c r="AV583" s="50"/>
      <c r="AW583" s="50"/>
      <c r="AX583" s="50"/>
      <c r="AY583" s="50"/>
      <c r="AZ583" s="50"/>
      <c r="BA583" s="50"/>
      <c r="BB583" s="50"/>
      <c r="BC583" s="50"/>
      <c r="BD583" s="50"/>
      <c r="BE583" s="50"/>
      <c r="BF583" s="50"/>
      <c r="BG583" s="50"/>
      <c r="BH583" s="50"/>
      <c r="BI583" s="50"/>
      <c r="BJ583" s="50"/>
      <c r="BK583" s="50"/>
      <c r="BL583" s="50"/>
    </row>
    <row r="584" spans="1:64" ht="12" customHeight="1" x14ac:dyDescent="0.15">
      <c r="A584" s="50" t="s">
        <v>35898</v>
      </c>
      <c r="B584" s="50">
        <v>18</v>
      </c>
      <c r="C584" s="50" t="s">
        <v>14</v>
      </c>
      <c r="D584" s="50" t="s">
        <v>42</v>
      </c>
      <c r="E584" s="51" t="s">
        <v>35899</v>
      </c>
      <c r="F584" s="52">
        <v>43276</v>
      </c>
      <c r="G584" s="50" t="s">
        <v>35900</v>
      </c>
      <c r="H584" s="50" t="s">
        <v>5178</v>
      </c>
      <c r="I584" s="50" t="s">
        <v>67</v>
      </c>
      <c r="J584" s="50">
        <v>77551</v>
      </c>
      <c r="K584" s="50" t="s">
        <v>5178</v>
      </c>
      <c r="L584" s="50" t="s">
        <v>22159</v>
      </c>
      <c r="M584" s="50" t="s">
        <v>21</v>
      </c>
      <c r="N584" s="50" t="s">
        <v>35901</v>
      </c>
      <c r="O584" s="42" t="s">
        <v>394</v>
      </c>
      <c r="P584" s="50" t="s">
        <v>32398</v>
      </c>
      <c r="Q584" s="51" t="s">
        <v>35902</v>
      </c>
      <c r="R584" s="50" t="s">
        <v>94</v>
      </c>
      <c r="S584" s="50" t="s">
        <v>29</v>
      </c>
      <c r="T584" s="50" t="s">
        <v>28524</v>
      </c>
      <c r="U584" s="50" t="s">
        <v>28523</v>
      </c>
      <c r="V584" s="50"/>
      <c r="W584" s="50" t="s">
        <v>94</v>
      </c>
      <c r="X584" s="50">
        <v>3798</v>
      </c>
      <c r="Y584" s="50"/>
      <c r="Z584" s="50"/>
      <c r="AA584" s="50"/>
      <c r="AB584" s="50"/>
      <c r="AC584" s="50"/>
      <c r="AD584" s="50"/>
      <c r="AE584" s="50"/>
      <c r="AF584" s="50"/>
      <c r="AG584" s="50"/>
      <c r="AH584" s="50"/>
      <c r="AI584" s="50"/>
      <c r="AJ584" s="50"/>
      <c r="AK584" s="50"/>
      <c r="AL584" s="50"/>
      <c r="AM584" s="50"/>
      <c r="AN584" s="50"/>
      <c r="AO584" s="50"/>
      <c r="AP584" s="50"/>
      <c r="AQ584" s="50"/>
      <c r="AR584" s="50"/>
      <c r="AS584" s="50"/>
      <c r="AT584" s="50"/>
      <c r="AU584" s="50"/>
      <c r="AV584" s="50"/>
      <c r="AW584" s="50"/>
      <c r="AX584" s="50"/>
      <c r="AY584" s="50"/>
      <c r="AZ584" s="50"/>
      <c r="BA584" s="50"/>
      <c r="BB584" s="50"/>
      <c r="BC584" s="50"/>
      <c r="BD584" s="50"/>
      <c r="BE584" s="50"/>
      <c r="BF584" s="50"/>
      <c r="BG584" s="50"/>
      <c r="BH584" s="50"/>
      <c r="BI584" s="50"/>
      <c r="BJ584" s="50"/>
      <c r="BK584" s="50"/>
      <c r="BL584" s="50"/>
    </row>
    <row r="585" spans="1:64" ht="12" customHeight="1" x14ac:dyDescent="0.15">
      <c r="A585" s="50" t="s">
        <v>35908</v>
      </c>
      <c r="B585" s="50">
        <v>30</v>
      </c>
      <c r="C585" s="50" t="s">
        <v>14</v>
      </c>
      <c r="D585" s="50" t="s">
        <v>31</v>
      </c>
      <c r="E585" s="51" t="s">
        <v>35910</v>
      </c>
      <c r="F585" s="52">
        <v>43276</v>
      </c>
      <c r="G585" s="50" t="s">
        <v>35911</v>
      </c>
      <c r="H585" s="50" t="s">
        <v>35909</v>
      </c>
      <c r="I585" s="50" t="s">
        <v>653</v>
      </c>
      <c r="J585" s="50">
        <v>38901</v>
      </c>
      <c r="K585" s="50" t="s">
        <v>35909</v>
      </c>
      <c r="L585" s="50" t="s">
        <v>35912</v>
      </c>
      <c r="M585" s="50" t="s">
        <v>21</v>
      </c>
      <c r="N585" s="50" t="s">
        <v>35913</v>
      </c>
      <c r="O585" s="42" t="s">
        <v>394</v>
      </c>
      <c r="P585" s="50" t="s">
        <v>32398</v>
      </c>
      <c r="Q585" s="51" t="s">
        <v>35914</v>
      </c>
      <c r="R585" s="50" t="s">
        <v>94</v>
      </c>
      <c r="S585" s="50" t="s">
        <v>373</v>
      </c>
      <c r="T585" s="50" t="s">
        <v>28836</v>
      </c>
      <c r="U585" s="50" t="s">
        <v>28518</v>
      </c>
      <c r="V585" s="50" t="s">
        <v>28519</v>
      </c>
      <c r="W585" s="50" t="s">
        <v>94</v>
      </c>
      <c r="X585" s="50">
        <v>3838</v>
      </c>
      <c r="Y585" s="50"/>
      <c r="Z585" s="50"/>
      <c r="AA585" s="50"/>
      <c r="AB585" s="50"/>
      <c r="AC585" s="50"/>
      <c r="AD585" s="50"/>
      <c r="AE585" s="50"/>
      <c r="AF585" s="50"/>
      <c r="AG585" s="50"/>
      <c r="AH585" s="50"/>
      <c r="AI585" s="50"/>
      <c r="AJ585" s="50"/>
      <c r="AK585" s="50"/>
      <c r="AL585" s="50"/>
      <c r="AM585" s="50"/>
      <c r="AN585" s="50"/>
      <c r="AO585" s="50"/>
      <c r="AP585" s="50"/>
      <c r="AQ585" s="50"/>
      <c r="AR585" s="50"/>
      <c r="AS585" s="50"/>
      <c r="AT585" s="50"/>
      <c r="AU585" s="50"/>
      <c r="AV585" s="50"/>
      <c r="AW585" s="50"/>
      <c r="AX585" s="50"/>
      <c r="AY585" s="50"/>
      <c r="AZ585" s="50"/>
      <c r="BA585" s="50"/>
      <c r="BB585" s="50"/>
      <c r="BC585" s="50"/>
      <c r="BD585" s="50"/>
      <c r="BE585" s="50"/>
      <c r="BF585" s="50"/>
      <c r="BG585" s="50"/>
      <c r="BH585" s="50"/>
      <c r="BI585" s="50"/>
      <c r="BJ585" s="50"/>
      <c r="BK585" s="50"/>
      <c r="BL585" s="50"/>
    </row>
    <row r="586" spans="1:64" ht="12" customHeight="1" x14ac:dyDescent="0.15">
      <c r="A586" s="50" t="s">
        <v>35920</v>
      </c>
      <c r="B586" s="50">
        <v>48</v>
      </c>
      <c r="C586" s="50" t="s">
        <v>14</v>
      </c>
      <c r="D586" s="50" t="s">
        <v>79</v>
      </c>
      <c r="E586" s="51" t="s">
        <v>35921</v>
      </c>
      <c r="F586" s="52">
        <v>43275</v>
      </c>
      <c r="G586" s="50" t="s">
        <v>35922</v>
      </c>
      <c r="H586" s="50" t="s">
        <v>3188</v>
      </c>
      <c r="I586" s="50" t="s">
        <v>39</v>
      </c>
      <c r="J586" s="50">
        <v>92024</v>
      </c>
      <c r="K586" s="50" t="s">
        <v>150</v>
      </c>
      <c r="L586" s="50" t="s">
        <v>24705</v>
      </c>
      <c r="M586" s="50" t="s">
        <v>373</v>
      </c>
      <c r="N586" s="50" t="s">
        <v>35923</v>
      </c>
      <c r="O586" s="42" t="s">
        <v>394</v>
      </c>
      <c r="P586" s="50" t="s">
        <v>32398</v>
      </c>
      <c r="Q586" s="51" t="s">
        <v>35924</v>
      </c>
      <c r="R586" s="50" t="s">
        <v>94</v>
      </c>
      <c r="S586" s="50" t="s">
        <v>373</v>
      </c>
      <c r="T586" s="50" t="s">
        <v>28836</v>
      </c>
      <c r="V586" s="50"/>
      <c r="W586" s="50"/>
      <c r="Y586" s="50"/>
      <c r="Z586" s="50"/>
      <c r="AA586" s="50"/>
      <c r="AB586" s="50"/>
      <c r="AC586" s="50"/>
      <c r="AD586" s="50"/>
      <c r="AE586" s="50"/>
      <c r="AF586" s="50"/>
      <c r="AG586" s="50"/>
      <c r="AH586" s="50"/>
      <c r="AI586" s="50"/>
      <c r="AJ586" s="50"/>
      <c r="AK586" s="50"/>
      <c r="AL586" s="50"/>
      <c r="AM586" s="50"/>
      <c r="AN586" s="50"/>
      <c r="AO586" s="50"/>
      <c r="AP586" s="50"/>
      <c r="AQ586" s="50"/>
      <c r="AR586" s="50"/>
      <c r="AS586" s="50"/>
      <c r="AT586" s="50"/>
      <c r="AU586" s="50"/>
      <c r="AV586" s="50"/>
      <c r="AW586" s="50"/>
      <c r="AX586" s="50"/>
      <c r="AY586" s="50"/>
      <c r="AZ586" s="50"/>
      <c r="BA586" s="50"/>
      <c r="BB586" s="50"/>
      <c r="BC586" s="50"/>
      <c r="BD586" s="50"/>
      <c r="BE586" s="50"/>
      <c r="BF586" s="50"/>
      <c r="BG586" s="50"/>
      <c r="BH586" s="50"/>
      <c r="BI586" s="50"/>
      <c r="BJ586" s="50"/>
      <c r="BK586" s="50"/>
      <c r="BL586" s="50"/>
    </row>
    <row r="587" spans="1:64" ht="12" customHeight="1" x14ac:dyDescent="0.15">
      <c r="A587" s="50" t="s">
        <v>35925</v>
      </c>
      <c r="B587" s="50">
        <v>30</v>
      </c>
      <c r="C587" s="50" t="s">
        <v>14</v>
      </c>
      <c r="D587" s="50" t="s">
        <v>79</v>
      </c>
      <c r="E587" s="51"/>
      <c r="F587" s="52">
        <v>43274</v>
      </c>
      <c r="G587" s="50" t="s">
        <v>35926</v>
      </c>
      <c r="H587" s="50" t="s">
        <v>6657</v>
      </c>
      <c r="I587" s="50" t="s">
        <v>127</v>
      </c>
      <c r="J587" s="50">
        <v>55430</v>
      </c>
      <c r="K587" s="50" t="s">
        <v>1055</v>
      </c>
      <c r="L587" s="50" t="s">
        <v>16276</v>
      </c>
      <c r="M587" s="50" t="s">
        <v>21</v>
      </c>
      <c r="N587" s="50" t="s">
        <v>35927</v>
      </c>
      <c r="O587" s="42" t="s">
        <v>394</v>
      </c>
      <c r="P587" s="50" t="s">
        <v>32398</v>
      </c>
      <c r="Q587" s="51" t="s">
        <v>35928</v>
      </c>
      <c r="R587" s="50" t="s">
        <v>948</v>
      </c>
      <c r="S587" s="50" t="s">
        <v>22</v>
      </c>
      <c r="T587" s="50" t="s">
        <v>28746</v>
      </c>
      <c r="U587" s="50" t="s">
        <v>28520</v>
      </c>
      <c r="V587" s="50" t="s">
        <v>28522</v>
      </c>
      <c r="W587" s="50" t="s">
        <v>542</v>
      </c>
      <c r="X587" s="50">
        <v>3796</v>
      </c>
      <c r="Y587" s="50"/>
      <c r="Z587" s="50"/>
      <c r="AA587" s="50"/>
      <c r="AB587" s="50"/>
      <c r="AC587" s="50"/>
      <c r="AD587" s="50"/>
      <c r="AE587" s="50"/>
      <c r="AF587" s="50"/>
      <c r="AG587" s="50"/>
      <c r="AH587" s="50"/>
      <c r="AI587" s="50"/>
      <c r="AJ587" s="50"/>
      <c r="AK587" s="50"/>
      <c r="AL587" s="50"/>
      <c r="AM587" s="50"/>
      <c r="AN587" s="50"/>
      <c r="AO587" s="50"/>
      <c r="AP587" s="50"/>
      <c r="AQ587" s="50"/>
      <c r="AR587" s="50"/>
      <c r="AS587" s="50"/>
      <c r="AT587" s="50"/>
      <c r="AU587" s="50"/>
      <c r="AV587" s="50"/>
      <c r="AW587" s="50"/>
      <c r="AX587" s="50"/>
      <c r="AY587" s="50"/>
      <c r="AZ587" s="50"/>
      <c r="BA587" s="50"/>
      <c r="BB587" s="50"/>
      <c r="BC587" s="50"/>
      <c r="BD587" s="50"/>
      <c r="BE587" s="50"/>
      <c r="BF587" s="50"/>
      <c r="BG587" s="50"/>
      <c r="BH587" s="50"/>
      <c r="BI587" s="50"/>
      <c r="BJ587" s="50"/>
      <c r="BK587" s="50"/>
      <c r="BL587" s="50"/>
    </row>
    <row r="588" spans="1:64" ht="12" customHeight="1" x14ac:dyDescent="0.15">
      <c r="A588" s="50" t="s">
        <v>39004</v>
      </c>
      <c r="B588" s="50">
        <v>32</v>
      </c>
      <c r="C588" s="50" t="s">
        <v>14</v>
      </c>
      <c r="D588" s="50" t="s">
        <v>926</v>
      </c>
      <c r="E588" s="51"/>
      <c r="F588" s="52">
        <v>43274</v>
      </c>
      <c r="G588" s="50" t="s">
        <v>35930</v>
      </c>
      <c r="H588" s="50" t="s">
        <v>35929</v>
      </c>
      <c r="I588" s="50" t="s">
        <v>854</v>
      </c>
      <c r="J588" s="50">
        <v>96712</v>
      </c>
      <c r="K588" s="50" t="s">
        <v>2317</v>
      </c>
      <c r="L588" s="50" t="s">
        <v>3493</v>
      </c>
      <c r="M588" s="50" t="s">
        <v>21</v>
      </c>
      <c r="N588" s="50" t="s">
        <v>35931</v>
      </c>
      <c r="O588" s="42" t="s">
        <v>394</v>
      </c>
      <c r="P588" s="50" t="s">
        <v>32398</v>
      </c>
      <c r="Q588" s="51" t="s">
        <v>35932</v>
      </c>
      <c r="R588" s="50" t="s">
        <v>542</v>
      </c>
      <c r="S588" s="50" t="s">
        <v>22</v>
      </c>
      <c r="T588" s="50" t="s">
        <v>35933</v>
      </c>
      <c r="U588" s="50" t="s">
        <v>28520</v>
      </c>
      <c r="V588" s="50" t="s">
        <v>28521</v>
      </c>
      <c r="W588" s="50" t="s">
        <v>94</v>
      </c>
      <c r="X588" s="50">
        <v>3841</v>
      </c>
      <c r="Y588" s="50"/>
      <c r="Z588" s="50"/>
      <c r="AA588" s="50"/>
      <c r="AB588" s="50"/>
      <c r="AC588" s="50"/>
      <c r="AD588" s="50"/>
      <c r="AE588" s="50"/>
      <c r="AF588" s="50"/>
      <c r="AG588" s="50"/>
      <c r="AH588" s="50"/>
      <c r="AI588" s="50"/>
      <c r="AJ588" s="50"/>
      <c r="AK588" s="50"/>
      <c r="AL588" s="50"/>
      <c r="AM588" s="50"/>
      <c r="AN588" s="50"/>
      <c r="AO588" s="50"/>
      <c r="AP588" s="50"/>
      <c r="AQ588" s="50"/>
      <c r="AR588" s="50"/>
      <c r="AS588" s="50"/>
      <c r="AT588" s="50"/>
      <c r="AU588" s="50"/>
      <c r="AV588" s="50"/>
      <c r="AW588" s="50"/>
      <c r="AX588" s="50"/>
      <c r="AY588" s="50"/>
      <c r="AZ588" s="50"/>
      <c r="BA588" s="50"/>
      <c r="BB588" s="50"/>
      <c r="BC588" s="50"/>
      <c r="BD588" s="50"/>
      <c r="BE588" s="50"/>
      <c r="BF588" s="50"/>
      <c r="BG588" s="50"/>
      <c r="BH588" s="50"/>
      <c r="BI588" s="50"/>
      <c r="BJ588" s="50"/>
      <c r="BK588" s="50"/>
      <c r="BL588" s="50"/>
    </row>
    <row r="589" spans="1:64" ht="12" customHeight="1" x14ac:dyDescent="0.15">
      <c r="A589" s="50" t="s">
        <v>3186</v>
      </c>
      <c r="B589" s="50" t="s">
        <v>23</v>
      </c>
      <c r="C589" s="50" t="s">
        <v>14</v>
      </c>
      <c r="D589" s="50" t="s">
        <v>24</v>
      </c>
      <c r="E589" s="51"/>
      <c r="F589" s="52">
        <v>43274</v>
      </c>
      <c r="G589" s="50" t="s">
        <v>35953</v>
      </c>
      <c r="H589" s="50" t="s">
        <v>29808</v>
      </c>
      <c r="I589" s="50" t="s">
        <v>203</v>
      </c>
      <c r="J589" s="50">
        <v>80111</v>
      </c>
      <c r="K589" s="50" t="s">
        <v>3734</v>
      </c>
      <c r="L589" s="50" t="s">
        <v>1884</v>
      </c>
      <c r="M589" s="50" t="s">
        <v>21</v>
      </c>
      <c r="N589" s="50" t="s">
        <v>35954</v>
      </c>
      <c r="O589" s="42" t="s">
        <v>394</v>
      </c>
      <c r="P589" s="50" t="s">
        <v>32398</v>
      </c>
      <c r="Q589" s="51" t="s">
        <v>35955</v>
      </c>
      <c r="R589" s="50" t="s">
        <v>94</v>
      </c>
      <c r="S589" s="50" t="s">
        <v>22</v>
      </c>
      <c r="T589" s="50" t="s">
        <v>28746</v>
      </c>
      <c r="U589" s="50" t="s">
        <v>28520</v>
      </c>
      <c r="V589" s="50" t="s">
        <v>28519</v>
      </c>
      <c r="W589" s="50" t="s">
        <v>94</v>
      </c>
      <c r="X589" s="50">
        <v>3804</v>
      </c>
      <c r="Y589" s="50"/>
      <c r="Z589" s="50"/>
      <c r="AA589" s="50"/>
      <c r="AB589" s="50"/>
      <c r="AC589" s="50"/>
      <c r="AD589" s="50"/>
      <c r="AE589" s="50"/>
      <c r="AF589" s="50"/>
      <c r="AG589" s="50"/>
      <c r="AH589" s="50"/>
      <c r="AI589" s="50"/>
      <c r="AJ589" s="50"/>
      <c r="AK589" s="50"/>
      <c r="AL589" s="50"/>
      <c r="AM589" s="50"/>
      <c r="AN589" s="50"/>
      <c r="AO589" s="50"/>
      <c r="AP589" s="50"/>
      <c r="AQ589" s="50"/>
      <c r="AR589" s="50"/>
      <c r="AS589" s="50"/>
      <c r="AT589" s="50"/>
      <c r="AU589" s="50"/>
      <c r="AV589" s="50"/>
      <c r="AW589" s="50"/>
      <c r="AX589" s="50"/>
      <c r="AY589" s="50"/>
      <c r="AZ589" s="50"/>
      <c r="BA589" s="50"/>
      <c r="BB589" s="50"/>
      <c r="BC589" s="50"/>
      <c r="BD589" s="50"/>
      <c r="BE589" s="50"/>
      <c r="BF589" s="50"/>
      <c r="BG589" s="50"/>
      <c r="BH589" s="50"/>
      <c r="BI589" s="50"/>
      <c r="BJ589" s="50"/>
      <c r="BK589" s="50"/>
      <c r="BL589" s="50"/>
    </row>
    <row r="590" spans="1:64" ht="12" customHeight="1" x14ac:dyDescent="0.15">
      <c r="A590" s="50" t="s">
        <v>3186</v>
      </c>
      <c r="B590" s="50" t="s">
        <v>23</v>
      </c>
      <c r="C590" s="50" t="s">
        <v>14</v>
      </c>
      <c r="D590" s="50" t="s">
        <v>24</v>
      </c>
      <c r="E590" s="51"/>
      <c r="F590" s="52">
        <v>43274</v>
      </c>
      <c r="G590" s="50" t="s">
        <v>35950</v>
      </c>
      <c r="H590" s="50" t="s">
        <v>150</v>
      </c>
      <c r="I590" s="50" t="s">
        <v>39</v>
      </c>
      <c r="J590" s="50">
        <v>92115</v>
      </c>
      <c r="K590" s="50" t="s">
        <v>150</v>
      </c>
      <c r="L590" s="50" t="s">
        <v>151</v>
      </c>
      <c r="M590" s="50" t="s">
        <v>21</v>
      </c>
      <c r="N590" s="50" t="s">
        <v>35951</v>
      </c>
      <c r="O590" s="42" t="s">
        <v>394</v>
      </c>
      <c r="P590" s="50" t="s">
        <v>32398</v>
      </c>
      <c r="Q590" s="51" t="s">
        <v>35952</v>
      </c>
      <c r="R590" s="50" t="s">
        <v>94</v>
      </c>
      <c r="S590" s="50" t="s">
        <v>22</v>
      </c>
      <c r="T590" s="50" t="s">
        <v>28746</v>
      </c>
      <c r="U590" s="50" t="s">
        <v>28520</v>
      </c>
      <c r="V590" s="50" t="s">
        <v>28521</v>
      </c>
      <c r="W590" s="50" t="s">
        <v>94</v>
      </c>
      <c r="X590" s="50">
        <v>3800</v>
      </c>
      <c r="Y590" s="50"/>
      <c r="Z590" s="50"/>
      <c r="AA590" s="50"/>
      <c r="AB590" s="50"/>
      <c r="AC590" s="50"/>
      <c r="AD590" s="50"/>
      <c r="AE590" s="50"/>
      <c r="AF590" s="50"/>
      <c r="AG590" s="50"/>
      <c r="AH590" s="50"/>
      <c r="AI590" s="50"/>
      <c r="AJ590" s="50"/>
      <c r="AK590" s="50"/>
      <c r="AL590" s="50"/>
      <c r="AM590" s="50"/>
      <c r="AN590" s="50"/>
      <c r="AO590" s="50"/>
      <c r="AP590" s="50"/>
      <c r="AQ590" s="50"/>
      <c r="AR590" s="50"/>
      <c r="AS590" s="50"/>
      <c r="AT590" s="50"/>
      <c r="AU590" s="50"/>
      <c r="AV590" s="50"/>
      <c r="AW590" s="50"/>
      <c r="AX590" s="50"/>
      <c r="AY590" s="50"/>
      <c r="AZ590" s="50"/>
      <c r="BA590" s="50"/>
      <c r="BB590" s="50"/>
      <c r="BC590" s="50"/>
      <c r="BD590" s="50"/>
      <c r="BE590" s="50"/>
      <c r="BF590" s="50"/>
      <c r="BG590" s="50"/>
      <c r="BH590" s="50"/>
      <c r="BI590" s="50"/>
      <c r="BJ590" s="50"/>
      <c r="BK590" s="50"/>
      <c r="BL590" s="50"/>
    </row>
    <row r="591" spans="1:64" ht="12" customHeight="1" x14ac:dyDescent="0.15">
      <c r="A591" s="50" t="s">
        <v>35946</v>
      </c>
      <c r="B591" s="50">
        <v>48</v>
      </c>
      <c r="C591" s="50" t="s">
        <v>14</v>
      </c>
      <c r="D591" s="50" t="s">
        <v>31</v>
      </c>
      <c r="E591" s="51"/>
      <c r="F591" s="52">
        <v>43274</v>
      </c>
      <c r="G591" s="50" t="s">
        <v>35947</v>
      </c>
      <c r="H591" s="50" t="s">
        <v>2696</v>
      </c>
      <c r="I591" s="50" t="s">
        <v>774</v>
      </c>
      <c r="J591" s="50">
        <v>83646</v>
      </c>
      <c r="K591" s="50" t="s">
        <v>4143</v>
      </c>
      <c r="L591" s="50" t="s">
        <v>32322</v>
      </c>
      <c r="M591" s="50" t="s">
        <v>21</v>
      </c>
      <c r="N591" s="50" t="s">
        <v>35948</v>
      </c>
      <c r="O591" s="42" t="s">
        <v>394</v>
      </c>
      <c r="P591" s="50" t="s">
        <v>32398</v>
      </c>
      <c r="Q591" s="51" t="s">
        <v>35949</v>
      </c>
      <c r="R591" s="50" t="s">
        <v>94</v>
      </c>
      <c r="S591" s="50" t="s">
        <v>22</v>
      </c>
      <c r="T591" s="50" t="s">
        <v>31669</v>
      </c>
      <c r="U591" s="50" t="s">
        <v>28518</v>
      </c>
      <c r="V591" s="50" t="s">
        <v>28521</v>
      </c>
      <c r="W591" s="50" t="s">
        <v>94</v>
      </c>
      <c r="X591" s="50">
        <v>3802</v>
      </c>
      <c r="Y591" s="50"/>
      <c r="Z591" s="50"/>
      <c r="AA591" s="50"/>
      <c r="AB591" s="50"/>
      <c r="AC591" s="50"/>
      <c r="AD591" s="50"/>
      <c r="AE591" s="50"/>
      <c r="AF591" s="50"/>
      <c r="AG591" s="50"/>
      <c r="AH591" s="50"/>
      <c r="AI591" s="50"/>
      <c r="AJ591" s="50"/>
      <c r="AK591" s="50"/>
      <c r="AL591" s="50"/>
      <c r="AM591" s="50"/>
      <c r="AN591" s="50"/>
      <c r="AO591" s="50"/>
      <c r="AP591" s="50"/>
      <c r="AQ591" s="50"/>
      <c r="AR591" s="50"/>
      <c r="AS591" s="50"/>
      <c r="AT591" s="50"/>
      <c r="AU591" s="50"/>
      <c r="AV591" s="50"/>
      <c r="AW591" s="50"/>
      <c r="AX591" s="50"/>
      <c r="AY591" s="50"/>
      <c r="AZ591" s="50"/>
      <c r="BA591" s="50"/>
      <c r="BB591" s="50"/>
      <c r="BC591" s="50"/>
      <c r="BD591" s="50"/>
      <c r="BE591" s="50"/>
      <c r="BF591" s="50"/>
      <c r="BG591" s="50"/>
      <c r="BH591" s="50"/>
      <c r="BI591" s="50"/>
      <c r="BJ591" s="50"/>
      <c r="BK591" s="50"/>
      <c r="BL591" s="50"/>
    </row>
    <row r="592" spans="1:64" ht="12" customHeight="1" x14ac:dyDescent="0.15">
      <c r="A592" s="50" t="s">
        <v>35938</v>
      </c>
      <c r="B592" s="50">
        <v>47</v>
      </c>
      <c r="C592" s="50" t="s">
        <v>14</v>
      </c>
      <c r="D592" s="50" t="s">
        <v>31</v>
      </c>
      <c r="E592" s="51" t="s">
        <v>35940</v>
      </c>
      <c r="F592" s="52">
        <v>43274</v>
      </c>
      <c r="G592" s="50" t="s">
        <v>35941</v>
      </c>
      <c r="H592" s="50" t="s">
        <v>35939</v>
      </c>
      <c r="I592" s="50" t="s">
        <v>111</v>
      </c>
      <c r="J592" s="50">
        <v>97420</v>
      </c>
      <c r="K592" s="50" t="s">
        <v>35942</v>
      </c>
      <c r="L592" s="50" t="s">
        <v>35943</v>
      </c>
      <c r="M592" s="50" t="s">
        <v>21</v>
      </c>
      <c r="N592" s="50" t="s">
        <v>35944</v>
      </c>
      <c r="O592" s="42" t="s">
        <v>394</v>
      </c>
      <c r="P592" s="50" t="s">
        <v>32398</v>
      </c>
      <c r="Q592" s="51" t="s">
        <v>35945</v>
      </c>
      <c r="R592" s="50" t="s">
        <v>94</v>
      </c>
      <c r="S592" s="50" t="s">
        <v>22</v>
      </c>
      <c r="T592" s="50" t="s">
        <v>28746</v>
      </c>
      <c r="U592" s="50" t="s">
        <v>28520</v>
      </c>
      <c r="V592" s="50" t="s">
        <v>28521</v>
      </c>
      <c r="W592" s="50" t="s">
        <v>94</v>
      </c>
      <c r="X592" s="50">
        <v>3801</v>
      </c>
      <c r="Y592" s="50"/>
      <c r="Z592" s="50"/>
      <c r="AA592" s="50"/>
      <c r="AB592" s="50"/>
      <c r="AC592" s="50"/>
      <c r="AD592" s="50"/>
      <c r="AE592" s="50"/>
      <c r="AF592" s="50"/>
      <c r="AG592" s="50"/>
      <c r="AH592" s="50"/>
      <c r="AI592" s="50"/>
      <c r="AJ592" s="50"/>
      <c r="AK592" s="50"/>
      <c r="AL592" s="50"/>
      <c r="AM592" s="50"/>
      <c r="AN592" s="50"/>
      <c r="AO592" s="50"/>
      <c r="AP592" s="50"/>
      <c r="AQ592" s="50"/>
      <c r="AR592" s="50"/>
      <c r="AS592" s="50"/>
      <c r="AT592" s="50"/>
      <c r="AU592" s="50"/>
      <c r="AV592" s="50"/>
      <c r="AW592" s="50"/>
      <c r="AX592" s="50"/>
      <c r="AY592" s="50"/>
      <c r="AZ592" s="50"/>
      <c r="BA592" s="50"/>
      <c r="BB592" s="50"/>
      <c r="BC592" s="50"/>
      <c r="BD592" s="50"/>
      <c r="BE592" s="50"/>
      <c r="BF592" s="50"/>
      <c r="BG592" s="50"/>
      <c r="BH592" s="50"/>
      <c r="BI592" s="50"/>
      <c r="BJ592" s="50"/>
      <c r="BK592" s="50"/>
      <c r="BL592" s="50"/>
    </row>
    <row r="593" spans="1:64" ht="12" customHeight="1" x14ac:dyDescent="0.15">
      <c r="A593" s="50" t="s">
        <v>3186</v>
      </c>
      <c r="B593" s="50" t="s">
        <v>23</v>
      </c>
      <c r="C593" s="50" t="s">
        <v>14</v>
      </c>
      <c r="D593" s="50" t="s">
        <v>24</v>
      </c>
      <c r="E593" s="51"/>
      <c r="F593" s="52">
        <v>43274</v>
      </c>
      <c r="G593" s="50" t="s">
        <v>35956</v>
      </c>
      <c r="H593" s="50" t="s">
        <v>1844</v>
      </c>
      <c r="I593" s="50" t="s">
        <v>39</v>
      </c>
      <c r="J593" s="50">
        <v>92805</v>
      </c>
      <c r="K593" s="50" t="s">
        <v>1044</v>
      </c>
      <c r="L593" s="50" t="s">
        <v>1846</v>
      </c>
      <c r="M593" s="50" t="s">
        <v>2246</v>
      </c>
      <c r="N593" s="50" t="s">
        <v>35957</v>
      </c>
      <c r="O593" s="42" t="s">
        <v>394</v>
      </c>
      <c r="P593" s="50" t="s">
        <v>32398</v>
      </c>
      <c r="Q593" s="51" t="s">
        <v>35958</v>
      </c>
      <c r="R593" s="50" t="s">
        <v>94</v>
      </c>
      <c r="S593" s="50" t="s">
        <v>12</v>
      </c>
      <c r="T593" s="50" t="s">
        <v>31978</v>
      </c>
      <c r="V593" s="50"/>
      <c r="W593" s="50"/>
      <c r="Y593" s="50"/>
      <c r="Z593" s="50"/>
      <c r="AA593" s="50"/>
      <c r="AB593" s="50"/>
      <c r="AC593" s="50"/>
      <c r="AD593" s="50"/>
      <c r="AE593" s="50"/>
      <c r="AF593" s="50"/>
      <c r="AG593" s="50"/>
      <c r="AH593" s="50"/>
      <c r="AI593" s="50"/>
      <c r="AJ593" s="50"/>
      <c r="AK593" s="50"/>
      <c r="AL593" s="50"/>
      <c r="AM593" s="50"/>
      <c r="AN593" s="50"/>
      <c r="AO593" s="50"/>
      <c r="AP593" s="50"/>
      <c r="AQ593" s="50"/>
      <c r="AR593" s="50"/>
      <c r="AS593" s="50"/>
      <c r="AT593" s="50"/>
      <c r="AU593" s="50"/>
      <c r="AV593" s="50"/>
      <c r="AW593" s="50"/>
      <c r="AX593" s="50"/>
      <c r="AY593" s="50"/>
      <c r="AZ593" s="50"/>
      <c r="BA593" s="50"/>
      <c r="BB593" s="50"/>
      <c r="BC593" s="50"/>
      <c r="BD593" s="50"/>
      <c r="BE593" s="50"/>
      <c r="BF593" s="50"/>
      <c r="BG593" s="50"/>
      <c r="BH593" s="50"/>
      <c r="BI593" s="50"/>
      <c r="BJ593" s="50"/>
      <c r="BK593" s="50"/>
      <c r="BL593" s="50"/>
    </row>
    <row r="594" spans="1:64" ht="12" customHeight="1" x14ac:dyDescent="0.15">
      <c r="A594" s="50" t="s">
        <v>35934</v>
      </c>
      <c r="B594" s="50">
        <v>32</v>
      </c>
      <c r="C594" s="50" t="s">
        <v>14</v>
      </c>
      <c r="D594" s="50" t="s">
        <v>31</v>
      </c>
      <c r="E594" s="51"/>
      <c r="F594" s="52">
        <v>43274</v>
      </c>
      <c r="G594" s="50" t="s">
        <v>35935</v>
      </c>
      <c r="H594" s="50" t="s">
        <v>21691</v>
      </c>
      <c r="I594" s="50" t="s">
        <v>219</v>
      </c>
      <c r="J594" s="50">
        <v>19968</v>
      </c>
      <c r="K594" s="50" t="s">
        <v>1949</v>
      </c>
      <c r="L594" s="50" t="s">
        <v>5930</v>
      </c>
      <c r="M594" s="50" t="s">
        <v>373</v>
      </c>
      <c r="N594" s="50" t="s">
        <v>35936</v>
      </c>
      <c r="O594" s="42" t="s">
        <v>394</v>
      </c>
      <c r="P594" s="50" t="s">
        <v>32398</v>
      </c>
      <c r="Q594" s="51" t="s">
        <v>35937</v>
      </c>
      <c r="R594" s="50" t="s">
        <v>94</v>
      </c>
      <c r="S594" s="50" t="s">
        <v>12</v>
      </c>
      <c r="T594" s="50" t="s">
        <v>35819</v>
      </c>
      <c r="V594" s="50"/>
      <c r="W594" s="50"/>
      <c r="Y594" s="50"/>
      <c r="Z594" s="50"/>
      <c r="AA594" s="50"/>
      <c r="AB594" s="50"/>
      <c r="AC594" s="50"/>
      <c r="AD594" s="50"/>
      <c r="AE594" s="50"/>
      <c r="AF594" s="50"/>
      <c r="AG594" s="50"/>
      <c r="AH594" s="50"/>
      <c r="AI594" s="50"/>
      <c r="AJ594" s="50"/>
      <c r="AK594" s="50"/>
      <c r="AL594" s="50"/>
      <c r="AM594" s="50"/>
      <c r="AN594" s="50"/>
      <c r="AO594" s="50"/>
      <c r="AP594" s="50"/>
      <c r="AQ594" s="50"/>
      <c r="AR594" s="50"/>
      <c r="AS594" s="50"/>
      <c r="AT594" s="50"/>
      <c r="AU594" s="50"/>
      <c r="AV594" s="50"/>
      <c r="AW594" s="50"/>
      <c r="AX594" s="50"/>
      <c r="AY594" s="50"/>
      <c r="AZ594" s="50"/>
      <c r="BA594" s="50"/>
      <c r="BB594" s="50"/>
      <c r="BC594" s="50"/>
      <c r="BD594" s="50"/>
      <c r="BE594" s="50"/>
      <c r="BF594" s="50"/>
      <c r="BG594" s="50"/>
      <c r="BH594" s="50"/>
      <c r="BI594" s="50"/>
      <c r="BJ594" s="50"/>
      <c r="BK594" s="50"/>
      <c r="BL594" s="50"/>
    </row>
    <row r="595" spans="1:64" ht="12" customHeight="1" x14ac:dyDescent="0.15">
      <c r="A595" s="50" t="s">
        <v>35972</v>
      </c>
      <c r="B595" s="50">
        <v>32</v>
      </c>
      <c r="C595" s="50" t="s">
        <v>14</v>
      </c>
      <c r="D595" s="50" t="s">
        <v>79</v>
      </c>
      <c r="E595" s="51"/>
      <c r="F595" s="52">
        <v>43273</v>
      </c>
      <c r="G595" s="50" t="s">
        <v>35973</v>
      </c>
      <c r="H595" s="50" t="s">
        <v>1374</v>
      </c>
      <c r="I595" s="50" t="s">
        <v>75</v>
      </c>
      <c r="J595" s="50">
        <v>8401</v>
      </c>
      <c r="K595" s="50" t="s">
        <v>1375</v>
      </c>
      <c r="L595" s="50" t="s">
        <v>1376</v>
      </c>
      <c r="M595" s="50" t="s">
        <v>21</v>
      </c>
      <c r="N595" s="50" t="s">
        <v>35974</v>
      </c>
      <c r="O595" s="42" t="s">
        <v>394</v>
      </c>
      <c r="P595" s="50" t="s">
        <v>32398</v>
      </c>
      <c r="Q595" s="51" t="s">
        <v>35975</v>
      </c>
      <c r="R595" s="50" t="s">
        <v>94</v>
      </c>
      <c r="S595" s="50" t="s">
        <v>22</v>
      </c>
      <c r="T595" s="50" t="s">
        <v>28739</v>
      </c>
      <c r="U595" s="50" t="s">
        <v>28520</v>
      </c>
      <c r="V595" s="50" t="s">
        <v>28521</v>
      </c>
      <c r="W595" s="50" t="s">
        <v>542</v>
      </c>
      <c r="X595" s="50">
        <v>3842</v>
      </c>
      <c r="Y595" s="50"/>
      <c r="Z595" s="50"/>
      <c r="AA595" s="50"/>
      <c r="AB595" s="50"/>
      <c r="AC595" s="50"/>
      <c r="AD595" s="50"/>
      <c r="AE595" s="50"/>
      <c r="AF595" s="50"/>
      <c r="AG595" s="50"/>
      <c r="AH595" s="50"/>
      <c r="AI595" s="50"/>
      <c r="AJ595" s="50"/>
      <c r="AK595" s="50"/>
      <c r="AL595" s="50"/>
      <c r="AM595" s="50"/>
      <c r="AN595" s="50"/>
      <c r="AO595" s="50"/>
      <c r="AP595" s="50"/>
      <c r="AQ595" s="50"/>
      <c r="AR595" s="50"/>
      <c r="AS595" s="50"/>
      <c r="AT595" s="50"/>
      <c r="AU595" s="50"/>
      <c r="AV595" s="50"/>
      <c r="AW595" s="50"/>
      <c r="AX595" s="50"/>
      <c r="AY595" s="50"/>
      <c r="AZ595" s="50"/>
      <c r="BA595" s="50"/>
      <c r="BB595" s="50"/>
      <c r="BC595" s="50"/>
      <c r="BD595" s="50"/>
      <c r="BE595" s="50"/>
      <c r="BF595" s="50"/>
      <c r="BG595" s="50"/>
      <c r="BH595" s="50"/>
      <c r="BI595" s="50"/>
      <c r="BJ595" s="50"/>
      <c r="BK595" s="50"/>
      <c r="BL595" s="50"/>
    </row>
    <row r="596" spans="1:64" ht="12" customHeight="1" x14ac:dyDescent="0.15">
      <c r="A596" s="50" t="s">
        <v>35976</v>
      </c>
      <c r="B596" s="50">
        <v>37</v>
      </c>
      <c r="C596" s="50" t="s">
        <v>14</v>
      </c>
      <c r="D596" s="50" t="s">
        <v>31</v>
      </c>
      <c r="E596" s="51"/>
      <c r="F596" s="52">
        <v>43273</v>
      </c>
      <c r="G596" s="50" t="s">
        <v>35977</v>
      </c>
      <c r="H596" s="50" t="s">
        <v>4779</v>
      </c>
      <c r="I596" s="50" t="s">
        <v>63</v>
      </c>
      <c r="J596" s="50">
        <v>45014</v>
      </c>
      <c r="K596" s="50" t="s">
        <v>5406</v>
      </c>
      <c r="L596" s="50" t="s">
        <v>4781</v>
      </c>
      <c r="M596" s="50" t="s">
        <v>21</v>
      </c>
      <c r="N596" s="50" t="s">
        <v>35978</v>
      </c>
      <c r="O596" s="42" t="s">
        <v>394</v>
      </c>
      <c r="P596" s="50" t="s">
        <v>32398</v>
      </c>
      <c r="Q596" s="51" t="s">
        <v>35979</v>
      </c>
      <c r="R596" s="50" t="s">
        <v>94</v>
      </c>
      <c r="S596" s="50" t="s">
        <v>22</v>
      </c>
      <c r="T596" s="50" t="s">
        <v>28739</v>
      </c>
      <c r="U596" s="50" t="s">
        <v>28520</v>
      </c>
      <c r="V596" s="50" t="s">
        <v>28521</v>
      </c>
      <c r="W596" s="50" t="s">
        <v>94</v>
      </c>
      <c r="X596" s="50">
        <v>3795</v>
      </c>
      <c r="Y596" s="50"/>
      <c r="Z596" s="50"/>
      <c r="AA596" s="50"/>
      <c r="AB596" s="50"/>
      <c r="AC596" s="50"/>
      <c r="AD596" s="50"/>
      <c r="AE596" s="50"/>
      <c r="AF596" s="50"/>
      <c r="AG596" s="50"/>
      <c r="AH596" s="50"/>
      <c r="AI596" s="50"/>
      <c r="AJ596" s="50"/>
      <c r="AK596" s="50"/>
      <c r="AL596" s="50"/>
      <c r="AM596" s="50"/>
      <c r="AN596" s="50"/>
      <c r="AO596" s="50"/>
      <c r="AP596" s="50"/>
      <c r="AQ596" s="50"/>
      <c r="AR596" s="50"/>
      <c r="AS596" s="50"/>
      <c r="AT596" s="50"/>
      <c r="AU596" s="50"/>
      <c r="AV596" s="50"/>
      <c r="AW596" s="50"/>
      <c r="AX596" s="50"/>
      <c r="AY596" s="50"/>
      <c r="AZ596" s="50"/>
      <c r="BA596" s="50"/>
      <c r="BB596" s="50"/>
      <c r="BC596" s="50"/>
      <c r="BD596" s="50"/>
      <c r="BE596" s="50"/>
      <c r="BF596" s="50"/>
      <c r="BG596" s="50"/>
      <c r="BH596" s="50"/>
      <c r="BI596" s="50"/>
      <c r="BJ596" s="50"/>
      <c r="BK596" s="50"/>
      <c r="BL596" s="50"/>
    </row>
    <row r="597" spans="1:64" ht="12" customHeight="1" x14ac:dyDescent="0.15">
      <c r="A597" s="50" t="s">
        <v>35959</v>
      </c>
      <c r="B597" s="50">
        <v>20</v>
      </c>
      <c r="C597" s="50" t="s">
        <v>14</v>
      </c>
      <c r="D597" s="50" t="s">
        <v>31</v>
      </c>
      <c r="E597" s="51" t="s">
        <v>35960</v>
      </c>
      <c r="F597" s="52">
        <v>43273</v>
      </c>
      <c r="G597" s="50" t="s">
        <v>35961</v>
      </c>
      <c r="H597" s="50" t="s">
        <v>3043</v>
      </c>
      <c r="I597" s="50" t="s">
        <v>417</v>
      </c>
      <c r="J597" s="50">
        <v>12206</v>
      </c>
      <c r="K597" s="50" t="s">
        <v>3043</v>
      </c>
      <c r="L597" s="50" t="s">
        <v>24387</v>
      </c>
      <c r="M597" s="50" t="s">
        <v>21</v>
      </c>
      <c r="N597" s="50" t="s">
        <v>35962</v>
      </c>
      <c r="O597" s="42" t="s">
        <v>394</v>
      </c>
      <c r="P597" s="50" t="s">
        <v>32398</v>
      </c>
      <c r="Q597" s="51" t="s">
        <v>35963</v>
      </c>
      <c r="R597" s="50" t="s">
        <v>542</v>
      </c>
      <c r="S597" s="50" t="s">
        <v>22</v>
      </c>
      <c r="T597" s="50" t="s">
        <v>28739</v>
      </c>
      <c r="U597" s="50" t="s">
        <v>28520</v>
      </c>
      <c r="V597" s="50" t="s">
        <v>28521</v>
      </c>
      <c r="W597" s="50" t="s">
        <v>94</v>
      </c>
      <c r="X597" s="50">
        <v>3845</v>
      </c>
      <c r="Y597" s="50"/>
      <c r="Z597" s="50"/>
      <c r="AA597" s="50"/>
      <c r="AB597" s="50"/>
      <c r="AC597" s="50"/>
      <c r="AD597" s="50"/>
      <c r="AE597" s="50"/>
      <c r="AF597" s="50"/>
      <c r="AG597" s="50"/>
      <c r="AH597" s="50"/>
      <c r="AI597" s="50"/>
      <c r="AJ597" s="50"/>
      <c r="AK597" s="50"/>
      <c r="AL597" s="50"/>
      <c r="AM597" s="50"/>
      <c r="AN597" s="50"/>
      <c r="AO597" s="50"/>
      <c r="AP597" s="50"/>
      <c r="AQ597" s="50"/>
      <c r="AR597" s="50"/>
      <c r="AS597" s="50"/>
      <c r="AT597" s="50"/>
      <c r="AU597" s="50"/>
      <c r="AV597" s="50"/>
      <c r="AW597" s="50"/>
      <c r="AX597" s="50"/>
      <c r="AY597" s="50"/>
      <c r="AZ597" s="50"/>
      <c r="BA597" s="50"/>
      <c r="BB597" s="50"/>
      <c r="BC597" s="50"/>
      <c r="BD597" s="50"/>
      <c r="BE597" s="50"/>
      <c r="BF597" s="50"/>
      <c r="BG597" s="50"/>
      <c r="BH597" s="50"/>
      <c r="BI597" s="50"/>
      <c r="BJ597" s="50"/>
      <c r="BK597" s="50"/>
      <c r="BL597" s="50"/>
    </row>
    <row r="598" spans="1:64" ht="12" customHeight="1" x14ac:dyDescent="0.15">
      <c r="A598" s="50" t="s">
        <v>35967</v>
      </c>
      <c r="B598" s="50">
        <v>31</v>
      </c>
      <c r="C598" s="50" t="s">
        <v>14</v>
      </c>
      <c r="D598" s="50" t="s">
        <v>31</v>
      </c>
      <c r="E598" s="51"/>
      <c r="F598" s="52">
        <v>43273</v>
      </c>
      <c r="G598" s="50" t="s">
        <v>35968</v>
      </c>
      <c r="H598" s="50" t="s">
        <v>290</v>
      </c>
      <c r="I598" s="50" t="s">
        <v>238</v>
      </c>
      <c r="J598" s="50">
        <v>22801</v>
      </c>
      <c r="K598" s="50" t="s">
        <v>35969</v>
      </c>
      <c r="L598" s="50" t="s">
        <v>291</v>
      </c>
      <c r="M598" s="50" t="s">
        <v>21</v>
      </c>
      <c r="N598" s="50" t="s">
        <v>35970</v>
      </c>
      <c r="O598" s="42" t="s">
        <v>394</v>
      </c>
      <c r="P598" s="50" t="s">
        <v>32398</v>
      </c>
      <c r="Q598" s="51" t="s">
        <v>35971</v>
      </c>
      <c r="R598" s="50" t="s">
        <v>94</v>
      </c>
      <c r="S598" s="50" t="s">
        <v>22</v>
      </c>
      <c r="T598" s="50" t="s">
        <v>28739</v>
      </c>
      <c r="U598" s="50" t="s">
        <v>28520</v>
      </c>
      <c r="V598" s="50" t="s">
        <v>28521</v>
      </c>
      <c r="W598" s="50" t="s">
        <v>94</v>
      </c>
      <c r="X598" s="50">
        <v>3843</v>
      </c>
      <c r="Y598" s="50"/>
      <c r="Z598" s="50"/>
      <c r="AA598" s="50"/>
      <c r="AB598" s="50"/>
      <c r="AC598" s="50"/>
      <c r="AD598" s="50"/>
      <c r="AE598" s="50"/>
      <c r="AF598" s="50"/>
      <c r="AG598" s="50"/>
      <c r="AH598" s="50"/>
      <c r="AI598" s="50"/>
      <c r="AJ598" s="50"/>
      <c r="AK598" s="50"/>
      <c r="AL598" s="50"/>
      <c r="AM598" s="50"/>
      <c r="AN598" s="50"/>
      <c r="AO598" s="50"/>
      <c r="AP598" s="50"/>
      <c r="AQ598" s="50"/>
      <c r="AR598" s="50"/>
      <c r="AS598" s="50"/>
      <c r="AT598" s="50"/>
      <c r="AU598" s="50"/>
      <c r="AV598" s="50"/>
      <c r="AW598" s="50"/>
      <c r="AX598" s="50"/>
      <c r="AY598" s="50"/>
      <c r="AZ598" s="50"/>
      <c r="BA598" s="50"/>
      <c r="BB598" s="50"/>
      <c r="BC598" s="50"/>
      <c r="BD598" s="50"/>
      <c r="BE598" s="50"/>
      <c r="BF598" s="50"/>
      <c r="BG598" s="50"/>
      <c r="BH598" s="50"/>
      <c r="BI598" s="50"/>
      <c r="BJ598" s="50"/>
      <c r="BK598" s="50"/>
      <c r="BL598" s="50"/>
    </row>
    <row r="599" spans="1:64" ht="12" customHeight="1" x14ac:dyDescent="0.15">
      <c r="A599" s="50" t="s">
        <v>35964</v>
      </c>
      <c r="B599" s="50">
        <v>31</v>
      </c>
      <c r="C599" s="50" t="s">
        <v>14</v>
      </c>
      <c r="D599" s="50" t="s">
        <v>24</v>
      </c>
      <c r="E599" s="51"/>
      <c r="F599" s="52">
        <v>43273</v>
      </c>
      <c r="G599" s="50" t="s">
        <v>16108</v>
      </c>
      <c r="H599" s="50" t="s">
        <v>8708</v>
      </c>
      <c r="I599" s="50" t="s">
        <v>39</v>
      </c>
      <c r="J599" s="50">
        <v>90301</v>
      </c>
      <c r="K599" s="50" t="s">
        <v>92</v>
      </c>
      <c r="L599" s="50" t="s">
        <v>8710</v>
      </c>
      <c r="M599" s="50" t="s">
        <v>21</v>
      </c>
      <c r="N599" s="50" t="s">
        <v>35965</v>
      </c>
      <c r="O599" s="42" t="s">
        <v>394</v>
      </c>
      <c r="P599" s="50" t="s">
        <v>32398</v>
      </c>
      <c r="Q599" s="51" t="s">
        <v>35966</v>
      </c>
      <c r="R599" s="50" t="s">
        <v>542</v>
      </c>
      <c r="S599" s="50" t="s">
        <v>12</v>
      </c>
      <c r="T599" s="50" t="s">
        <v>31675</v>
      </c>
      <c r="U599" s="50" t="s">
        <v>28520</v>
      </c>
      <c r="V599" s="50" t="s">
        <v>28521</v>
      </c>
      <c r="W599" s="50" t="s">
        <v>94</v>
      </c>
      <c r="X599" s="50">
        <v>3844</v>
      </c>
      <c r="Y599" s="50"/>
      <c r="Z599" s="50"/>
      <c r="AA599" s="50"/>
      <c r="AB599" s="50"/>
      <c r="AC599" s="50"/>
      <c r="AD599" s="50"/>
      <c r="AE599" s="50"/>
      <c r="AF599" s="50"/>
      <c r="AG599" s="50"/>
      <c r="AH599" s="50"/>
      <c r="AI599" s="50"/>
      <c r="AJ599" s="50"/>
      <c r="AK599" s="50"/>
      <c r="AL599" s="50"/>
      <c r="AM599" s="50"/>
      <c r="AN599" s="50"/>
      <c r="AO599" s="50"/>
      <c r="AP599" s="50"/>
      <c r="AQ599" s="50"/>
      <c r="AR599" s="50"/>
      <c r="AS599" s="50"/>
      <c r="AT599" s="50"/>
      <c r="AU599" s="50"/>
      <c r="AV599" s="50"/>
      <c r="AW599" s="50"/>
      <c r="AX599" s="50"/>
      <c r="AY599" s="50"/>
      <c r="AZ599" s="50"/>
      <c r="BA599" s="50"/>
      <c r="BB599" s="50"/>
      <c r="BC599" s="50"/>
      <c r="BD599" s="50"/>
      <c r="BE599" s="50"/>
      <c r="BF599" s="50"/>
      <c r="BG599" s="50"/>
      <c r="BH599" s="50"/>
      <c r="BI599" s="50"/>
      <c r="BJ599" s="50"/>
      <c r="BK599" s="50"/>
      <c r="BL599" s="50"/>
    </row>
    <row r="600" spans="1:64" ht="12" customHeight="1" x14ac:dyDescent="0.15">
      <c r="A600" s="50" t="s">
        <v>35980</v>
      </c>
      <c r="B600" s="50">
        <v>29</v>
      </c>
      <c r="C600" s="50" t="s">
        <v>14</v>
      </c>
      <c r="D600" s="50" t="s">
        <v>24</v>
      </c>
      <c r="E600" s="51"/>
      <c r="F600" s="52">
        <v>43271</v>
      </c>
      <c r="G600" s="50" t="s">
        <v>35982</v>
      </c>
      <c r="H600" s="50" t="s">
        <v>35981</v>
      </c>
      <c r="I600" s="50" t="s">
        <v>63</v>
      </c>
      <c r="J600" s="50">
        <v>44130</v>
      </c>
      <c r="K600" s="50" t="s">
        <v>99</v>
      </c>
      <c r="L600" s="50" t="s">
        <v>35983</v>
      </c>
      <c r="M600" s="50" t="s">
        <v>21</v>
      </c>
      <c r="N600" s="50" t="s">
        <v>35984</v>
      </c>
      <c r="O600" s="42" t="s">
        <v>394</v>
      </c>
      <c r="P600" s="50" t="s">
        <v>32398</v>
      </c>
      <c r="Q600" s="51" t="s">
        <v>35985</v>
      </c>
      <c r="R600" s="50" t="s">
        <v>94</v>
      </c>
      <c r="S600" s="50" t="s">
        <v>22</v>
      </c>
      <c r="T600" s="50" t="s">
        <v>28746</v>
      </c>
      <c r="U600" s="50" t="s">
        <v>28520</v>
      </c>
      <c r="V600" s="50" t="s">
        <v>28521</v>
      </c>
      <c r="W600" s="50" t="s">
        <v>94</v>
      </c>
      <c r="X600" s="50">
        <v>3793</v>
      </c>
      <c r="Y600" s="50"/>
      <c r="Z600" s="50"/>
      <c r="AA600" s="50"/>
      <c r="AB600" s="50"/>
      <c r="AC600" s="50"/>
      <c r="AD600" s="50"/>
      <c r="AE600" s="50"/>
      <c r="AF600" s="50"/>
      <c r="AG600" s="50"/>
      <c r="AH600" s="50"/>
      <c r="AI600" s="50"/>
      <c r="AJ600" s="50"/>
      <c r="AK600" s="50"/>
      <c r="AL600" s="50"/>
      <c r="AM600" s="50"/>
      <c r="AN600" s="50"/>
      <c r="AO600" s="50"/>
      <c r="AP600" s="50"/>
      <c r="AQ600" s="50"/>
      <c r="AR600" s="50"/>
      <c r="AS600" s="50"/>
      <c r="AT600" s="50"/>
      <c r="AU600" s="50"/>
      <c r="AV600" s="50"/>
      <c r="AW600" s="50"/>
      <c r="AX600" s="50"/>
      <c r="AY600" s="50"/>
      <c r="AZ600" s="50"/>
      <c r="BA600" s="50"/>
      <c r="BB600" s="50"/>
      <c r="BC600" s="50"/>
      <c r="BD600" s="50"/>
      <c r="BE600" s="50"/>
      <c r="BF600" s="50"/>
      <c r="BG600" s="50"/>
      <c r="BH600" s="50"/>
      <c r="BI600" s="50"/>
      <c r="BJ600" s="50"/>
      <c r="BK600" s="50"/>
      <c r="BL600" s="50"/>
    </row>
    <row r="601" spans="1:64" ht="12" customHeight="1" x14ac:dyDescent="0.15">
      <c r="A601" s="50" t="s">
        <v>35986</v>
      </c>
      <c r="B601" s="50">
        <v>33</v>
      </c>
      <c r="C601" s="50" t="s">
        <v>14</v>
      </c>
      <c r="D601" s="50" t="s">
        <v>79</v>
      </c>
      <c r="E601" s="51" t="s">
        <v>35988</v>
      </c>
      <c r="F601" s="52">
        <v>43271</v>
      </c>
      <c r="G601" s="50" t="s">
        <v>35989</v>
      </c>
      <c r="H601" s="50" t="s">
        <v>35987</v>
      </c>
      <c r="I601" s="50" t="s">
        <v>167</v>
      </c>
      <c r="J601" s="50">
        <v>31548</v>
      </c>
      <c r="K601" s="50" t="s">
        <v>1476</v>
      </c>
      <c r="L601" s="50" t="s">
        <v>35990</v>
      </c>
      <c r="M601" s="50" t="s">
        <v>21</v>
      </c>
      <c r="N601" s="50" t="s">
        <v>35991</v>
      </c>
      <c r="O601" s="42" t="s">
        <v>394</v>
      </c>
      <c r="P601" s="50" t="s">
        <v>32398</v>
      </c>
      <c r="Q601" s="51" t="s">
        <v>35992</v>
      </c>
      <c r="R601" s="50" t="s">
        <v>94</v>
      </c>
      <c r="S601" s="50" t="s">
        <v>12</v>
      </c>
      <c r="T601" s="50" t="s">
        <v>31978</v>
      </c>
      <c r="U601" s="50" t="s">
        <v>28520</v>
      </c>
      <c r="V601" s="50" t="s">
        <v>28522</v>
      </c>
      <c r="W601" s="50" t="s">
        <v>542</v>
      </c>
      <c r="X601" s="50">
        <v>3792</v>
      </c>
      <c r="Y601" s="50"/>
      <c r="Z601" s="50"/>
      <c r="AA601" s="50"/>
      <c r="AB601" s="50"/>
      <c r="AC601" s="50"/>
      <c r="AD601" s="50"/>
      <c r="AE601" s="50"/>
      <c r="AF601" s="50"/>
      <c r="AG601" s="50"/>
      <c r="AH601" s="50"/>
      <c r="AI601" s="50"/>
      <c r="AJ601" s="50"/>
      <c r="AK601" s="50"/>
      <c r="AL601" s="50"/>
      <c r="AM601" s="50"/>
      <c r="AN601" s="50"/>
      <c r="AO601" s="50"/>
      <c r="AP601" s="50"/>
      <c r="AQ601" s="50"/>
      <c r="AR601" s="50"/>
      <c r="AS601" s="50"/>
      <c r="AT601" s="50"/>
      <c r="AU601" s="50"/>
      <c r="AV601" s="50"/>
      <c r="AW601" s="50"/>
      <c r="AX601" s="50"/>
      <c r="AY601" s="50"/>
      <c r="AZ601" s="50"/>
      <c r="BA601" s="50"/>
      <c r="BB601" s="50"/>
      <c r="BC601" s="50"/>
      <c r="BD601" s="50"/>
      <c r="BE601" s="50"/>
      <c r="BF601" s="50"/>
      <c r="BG601" s="50"/>
      <c r="BH601" s="50"/>
      <c r="BI601" s="50"/>
      <c r="BJ601" s="50"/>
      <c r="BK601" s="50"/>
      <c r="BL601" s="50"/>
    </row>
    <row r="602" spans="1:64" ht="12" customHeight="1" x14ac:dyDescent="0.15">
      <c r="A602" s="50" t="s">
        <v>35993</v>
      </c>
      <c r="B602" s="50">
        <v>44</v>
      </c>
      <c r="C602" s="50" t="s">
        <v>14</v>
      </c>
      <c r="D602" s="50" t="s">
        <v>31</v>
      </c>
      <c r="E602" s="51" t="s">
        <v>35994</v>
      </c>
      <c r="F602" s="52">
        <v>43271</v>
      </c>
      <c r="G602" s="50" t="s">
        <v>35995</v>
      </c>
      <c r="H602" s="50" t="s">
        <v>12586</v>
      </c>
      <c r="I602" s="50" t="s">
        <v>111</v>
      </c>
      <c r="J602" s="50">
        <v>97701</v>
      </c>
      <c r="K602" s="50" t="s">
        <v>12588</v>
      </c>
      <c r="L602" s="50" t="s">
        <v>35996</v>
      </c>
      <c r="M602" s="50" t="s">
        <v>21</v>
      </c>
      <c r="N602" s="50" t="s">
        <v>35997</v>
      </c>
      <c r="O602" s="42" t="s">
        <v>394</v>
      </c>
      <c r="P602" s="50" t="s">
        <v>32398</v>
      </c>
      <c r="Q602" s="51" t="s">
        <v>35998</v>
      </c>
      <c r="R602" s="50" t="s">
        <v>94</v>
      </c>
      <c r="S602" s="50" t="s">
        <v>29</v>
      </c>
      <c r="T602" s="50" t="s">
        <v>28523</v>
      </c>
      <c r="U602" s="50" t="s">
        <v>28523</v>
      </c>
      <c r="V602" s="50"/>
      <c r="W602" s="50" t="s">
        <v>94</v>
      </c>
      <c r="X602" s="50">
        <v>3794</v>
      </c>
      <c r="Y602" s="50"/>
      <c r="Z602" s="50"/>
      <c r="AA602" s="50"/>
      <c r="AB602" s="50"/>
      <c r="AC602" s="50"/>
      <c r="AD602" s="50"/>
      <c r="AE602" s="50"/>
      <c r="AF602" s="50"/>
      <c r="AG602" s="50"/>
      <c r="AH602" s="50"/>
      <c r="AI602" s="50"/>
      <c r="AJ602" s="50"/>
      <c r="AK602" s="50"/>
      <c r="AL602" s="50"/>
      <c r="AM602" s="50"/>
      <c r="AN602" s="50"/>
      <c r="AO602" s="50"/>
      <c r="AP602" s="50"/>
      <c r="AQ602" s="50"/>
      <c r="AR602" s="50"/>
      <c r="AS602" s="50"/>
      <c r="AT602" s="50"/>
      <c r="AU602" s="50"/>
      <c r="AV602" s="50"/>
      <c r="AW602" s="50"/>
      <c r="AX602" s="50"/>
      <c r="AY602" s="50"/>
      <c r="AZ602" s="50"/>
      <c r="BA602" s="50"/>
      <c r="BB602" s="50"/>
      <c r="BC602" s="50"/>
      <c r="BD602" s="50"/>
      <c r="BE602" s="50"/>
      <c r="BF602" s="50"/>
      <c r="BG602" s="50"/>
      <c r="BH602" s="50"/>
      <c r="BI602" s="50"/>
      <c r="BJ602" s="50"/>
      <c r="BK602" s="50"/>
      <c r="BL602" s="50"/>
    </row>
    <row r="603" spans="1:64" ht="12" customHeight="1" x14ac:dyDescent="0.15">
      <c r="A603" s="50" t="s">
        <v>35999</v>
      </c>
      <c r="B603" s="50">
        <v>17</v>
      </c>
      <c r="C603" s="50" t="s">
        <v>14</v>
      </c>
      <c r="D603" s="50" t="s">
        <v>79</v>
      </c>
      <c r="E603" s="51" t="s">
        <v>36001</v>
      </c>
      <c r="F603" s="52">
        <v>43270</v>
      </c>
      <c r="G603" s="50" t="s">
        <v>36002</v>
      </c>
      <c r="H603" s="50" t="s">
        <v>36000</v>
      </c>
      <c r="I603" s="50" t="s">
        <v>398</v>
      </c>
      <c r="J603" s="50">
        <v>15112</v>
      </c>
      <c r="K603" s="50" t="s">
        <v>1605</v>
      </c>
      <c r="L603" s="50" t="s">
        <v>36003</v>
      </c>
      <c r="M603" s="50" t="s">
        <v>21</v>
      </c>
      <c r="N603" s="50" t="s">
        <v>36004</v>
      </c>
      <c r="O603" s="42" t="s">
        <v>36005</v>
      </c>
      <c r="P603" s="50" t="s">
        <v>1135</v>
      </c>
      <c r="Q603" s="51" t="s">
        <v>36006</v>
      </c>
      <c r="R603" s="50" t="s">
        <v>94</v>
      </c>
      <c r="S603" s="50" t="s">
        <v>12</v>
      </c>
      <c r="T603" s="50" t="s">
        <v>31978</v>
      </c>
      <c r="U603" s="50" t="s">
        <v>28523</v>
      </c>
      <c r="V603" s="50" t="s">
        <v>28522</v>
      </c>
      <c r="W603" s="50" t="s">
        <v>94</v>
      </c>
      <c r="X603" s="50">
        <v>3789</v>
      </c>
      <c r="Y603" s="50"/>
      <c r="Z603" s="50"/>
      <c r="AA603" s="50"/>
      <c r="AB603" s="50"/>
      <c r="AC603" s="50"/>
      <c r="AD603" s="50"/>
      <c r="AE603" s="50"/>
      <c r="AF603" s="50"/>
      <c r="AG603" s="50"/>
      <c r="AH603" s="50"/>
      <c r="AI603" s="50"/>
      <c r="AJ603" s="50"/>
      <c r="AK603" s="50"/>
      <c r="AL603" s="50"/>
      <c r="AM603" s="50"/>
      <c r="AN603" s="50"/>
      <c r="AO603" s="50"/>
      <c r="AP603" s="50"/>
      <c r="AQ603" s="50"/>
      <c r="AR603" s="50"/>
      <c r="AS603" s="50"/>
      <c r="AT603" s="50"/>
      <c r="AU603" s="50"/>
      <c r="AV603" s="50"/>
      <c r="AW603" s="50"/>
      <c r="AX603" s="50"/>
      <c r="AY603" s="50"/>
      <c r="AZ603" s="50"/>
      <c r="BA603" s="50"/>
      <c r="BB603" s="50"/>
      <c r="BC603" s="50"/>
      <c r="BD603" s="50"/>
      <c r="BE603" s="50"/>
      <c r="BF603" s="50"/>
      <c r="BG603" s="50"/>
      <c r="BH603" s="50"/>
      <c r="BI603" s="50"/>
      <c r="BJ603" s="50"/>
      <c r="BK603" s="50"/>
      <c r="BL603" s="50"/>
    </row>
    <row r="604" spans="1:64" ht="12" customHeight="1" x14ac:dyDescent="0.15">
      <c r="A604" s="50" t="s">
        <v>36007</v>
      </c>
      <c r="B604" s="50">
        <v>21</v>
      </c>
      <c r="C604" s="50" t="s">
        <v>14</v>
      </c>
      <c r="D604" s="50" t="s">
        <v>79</v>
      </c>
      <c r="E604" s="51" t="s">
        <v>36008</v>
      </c>
      <c r="F604" s="52">
        <v>43270</v>
      </c>
      <c r="G604" s="50" t="s">
        <v>36009</v>
      </c>
      <c r="H604" s="50" t="s">
        <v>1278</v>
      </c>
      <c r="I604" s="50" t="s">
        <v>167</v>
      </c>
      <c r="J604" s="50">
        <v>30088</v>
      </c>
      <c r="K604" s="50" t="s">
        <v>845</v>
      </c>
      <c r="L604" s="50" t="s">
        <v>846</v>
      </c>
      <c r="M604" s="50" t="s">
        <v>21</v>
      </c>
      <c r="N604" s="50" t="s">
        <v>36010</v>
      </c>
      <c r="O604" s="42" t="s">
        <v>394</v>
      </c>
      <c r="P604" s="50" t="s">
        <v>32398</v>
      </c>
      <c r="Q604" s="51" t="s">
        <v>36011</v>
      </c>
      <c r="R604" s="50" t="s">
        <v>94</v>
      </c>
      <c r="S604" s="50" t="s">
        <v>22</v>
      </c>
      <c r="T604" s="50" t="s">
        <v>28746</v>
      </c>
      <c r="U604" s="50" t="s">
        <v>28520</v>
      </c>
      <c r="V604" s="50" t="s">
        <v>28521</v>
      </c>
      <c r="W604" s="50" t="s">
        <v>94</v>
      </c>
      <c r="X604" s="50">
        <v>3788</v>
      </c>
      <c r="Y604" s="50"/>
      <c r="Z604" s="50"/>
      <c r="AA604" s="50"/>
      <c r="AB604" s="50"/>
      <c r="AC604" s="50"/>
      <c r="AD604" s="50"/>
      <c r="AE604" s="50"/>
      <c r="AF604" s="50"/>
      <c r="AG604" s="50"/>
      <c r="AH604" s="50"/>
      <c r="AI604" s="50"/>
      <c r="AJ604" s="50"/>
      <c r="AK604" s="50"/>
      <c r="AL604" s="50"/>
      <c r="AM604" s="50"/>
      <c r="AN604" s="50"/>
      <c r="AO604" s="50"/>
      <c r="AP604" s="50"/>
      <c r="AQ604" s="50"/>
      <c r="AR604" s="50"/>
      <c r="AS604" s="50"/>
      <c r="AT604" s="50"/>
      <c r="AU604" s="50"/>
      <c r="AV604" s="50"/>
      <c r="AW604" s="50"/>
      <c r="AX604" s="50"/>
      <c r="AY604" s="50"/>
      <c r="AZ604" s="50"/>
      <c r="BA604" s="50"/>
      <c r="BB604" s="50"/>
      <c r="BC604" s="50"/>
      <c r="BD604" s="50"/>
      <c r="BE604" s="50"/>
      <c r="BF604" s="50"/>
      <c r="BG604" s="50"/>
      <c r="BH604" s="50"/>
      <c r="BI604" s="50"/>
      <c r="BJ604" s="50"/>
      <c r="BK604" s="50"/>
      <c r="BL604" s="50"/>
    </row>
    <row r="605" spans="1:64" ht="12" customHeight="1" x14ac:dyDescent="0.15">
      <c r="A605" s="50" t="s">
        <v>36020</v>
      </c>
      <c r="B605" s="50">
        <v>65</v>
      </c>
      <c r="C605" s="50" t="s">
        <v>14</v>
      </c>
      <c r="D605" s="50" t="s">
        <v>31</v>
      </c>
      <c r="E605" s="51" t="s">
        <v>36021</v>
      </c>
      <c r="F605" s="52">
        <v>43270</v>
      </c>
      <c r="G605" s="50" t="s">
        <v>36022</v>
      </c>
      <c r="H605" s="50" t="s">
        <v>9173</v>
      </c>
      <c r="I605" s="50" t="s">
        <v>167</v>
      </c>
      <c r="J605" s="50">
        <v>30040</v>
      </c>
      <c r="K605" s="50" t="s">
        <v>9175</v>
      </c>
      <c r="L605" s="50" t="s">
        <v>10795</v>
      </c>
      <c r="M605" s="50" t="s">
        <v>21</v>
      </c>
      <c r="N605" s="50" t="s">
        <v>36023</v>
      </c>
      <c r="O605" s="42" t="s">
        <v>394</v>
      </c>
      <c r="P605" s="50" t="s">
        <v>32398</v>
      </c>
      <c r="Q605" s="51" t="s">
        <v>36024</v>
      </c>
      <c r="R605" s="50" t="s">
        <v>94</v>
      </c>
      <c r="S605" s="50" t="s">
        <v>22</v>
      </c>
      <c r="T605" s="50" t="s">
        <v>28746</v>
      </c>
      <c r="U605" s="50" t="s">
        <v>28520</v>
      </c>
      <c r="V605" s="50" t="s">
        <v>28521</v>
      </c>
      <c r="W605" s="50" t="s">
        <v>94</v>
      </c>
      <c r="X605" s="50">
        <v>3787</v>
      </c>
      <c r="Y605" s="50"/>
      <c r="Z605" s="50"/>
      <c r="AA605" s="50"/>
      <c r="AB605" s="50"/>
      <c r="AC605" s="50"/>
      <c r="AD605" s="50"/>
      <c r="AE605" s="50"/>
      <c r="AF605" s="50"/>
      <c r="AG605" s="50"/>
      <c r="AH605" s="50"/>
      <c r="AI605" s="50"/>
      <c r="AJ605" s="50"/>
      <c r="AK605" s="50"/>
      <c r="AL605" s="50"/>
      <c r="AM605" s="50"/>
      <c r="AN605" s="50"/>
      <c r="AO605" s="50"/>
      <c r="AP605" s="50"/>
      <c r="AQ605" s="50"/>
      <c r="AR605" s="50"/>
      <c r="AS605" s="50"/>
      <c r="AT605" s="50"/>
      <c r="AU605" s="50"/>
      <c r="AV605" s="50"/>
      <c r="AW605" s="50"/>
      <c r="AX605" s="50"/>
      <c r="AY605" s="50"/>
      <c r="AZ605" s="50"/>
      <c r="BA605" s="50"/>
      <c r="BB605" s="50"/>
      <c r="BC605" s="50"/>
      <c r="BD605" s="50"/>
      <c r="BE605" s="50"/>
      <c r="BF605" s="50"/>
      <c r="BG605" s="50"/>
      <c r="BH605" s="50"/>
      <c r="BI605" s="50"/>
      <c r="BJ605" s="50"/>
      <c r="BK605" s="50"/>
      <c r="BL605" s="50"/>
    </row>
    <row r="606" spans="1:64" ht="12" customHeight="1" x14ac:dyDescent="0.15">
      <c r="A606" s="50" t="s">
        <v>36012</v>
      </c>
      <c r="B606" s="50">
        <v>55</v>
      </c>
      <c r="C606" s="50" t="s">
        <v>14</v>
      </c>
      <c r="D606" s="50" t="s">
        <v>31</v>
      </c>
      <c r="E606" s="51" t="s">
        <v>36014</v>
      </c>
      <c r="F606" s="52">
        <v>43270</v>
      </c>
      <c r="G606" s="50" t="s">
        <v>36015</v>
      </c>
      <c r="H606" s="50" t="s">
        <v>36013</v>
      </c>
      <c r="I606" s="50" t="s">
        <v>189</v>
      </c>
      <c r="J606" s="50">
        <v>88401</v>
      </c>
      <c r="K606" s="50" t="s">
        <v>36016</v>
      </c>
      <c r="L606" s="50" t="s">
        <v>36017</v>
      </c>
      <c r="M606" s="50" t="s">
        <v>21</v>
      </c>
      <c r="N606" s="50" t="s">
        <v>36018</v>
      </c>
      <c r="O606" s="42" t="s">
        <v>394</v>
      </c>
      <c r="P606" s="50" t="s">
        <v>32398</v>
      </c>
      <c r="Q606" s="51" t="s">
        <v>36019</v>
      </c>
      <c r="R606" s="50" t="s">
        <v>94</v>
      </c>
      <c r="S606" s="50" t="s">
        <v>22</v>
      </c>
      <c r="T606" s="50" t="s">
        <v>28739</v>
      </c>
      <c r="U606" s="50" t="s">
        <v>28520</v>
      </c>
      <c r="V606" s="50" t="s">
        <v>28521</v>
      </c>
      <c r="W606" s="50" t="s">
        <v>94</v>
      </c>
      <c r="X606" s="50">
        <v>3791</v>
      </c>
      <c r="Y606" s="50"/>
      <c r="Z606" s="50"/>
      <c r="AA606" s="50"/>
      <c r="AB606" s="50"/>
      <c r="AC606" s="50"/>
      <c r="AD606" s="50"/>
      <c r="AE606" s="50"/>
      <c r="AF606" s="50"/>
      <c r="AG606" s="50"/>
      <c r="AH606" s="50"/>
      <c r="AI606" s="50"/>
      <c r="AJ606" s="50"/>
      <c r="AK606" s="50"/>
      <c r="AL606" s="50"/>
      <c r="AM606" s="50"/>
      <c r="AN606" s="50"/>
      <c r="AO606" s="50"/>
      <c r="AP606" s="50"/>
      <c r="AQ606" s="50"/>
      <c r="AR606" s="50"/>
      <c r="AS606" s="50"/>
      <c r="AT606" s="50"/>
      <c r="AU606" s="50"/>
      <c r="AV606" s="50"/>
      <c r="AW606" s="50"/>
      <c r="AX606" s="50"/>
      <c r="AY606" s="50"/>
      <c r="AZ606" s="50"/>
      <c r="BA606" s="50"/>
      <c r="BB606" s="50"/>
      <c r="BC606" s="50"/>
      <c r="BD606" s="50"/>
      <c r="BE606" s="50"/>
      <c r="BF606" s="50"/>
      <c r="BG606" s="50"/>
      <c r="BH606" s="50"/>
      <c r="BI606" s="50"/>
      <c r="BJ606" s="50"/>
      <c r="BK606" s="50"/>
      <c r="BL606" s="50"/>
    </row>
    <row r="607" spans="1:64" ht="12" customHeight="1" x14ac:dyDescent="0.15">
      <c r="A607" s="50" t="s">
        <v>3186</v>
      </c>
      <c r="B607" s="50" t="s">
        <v>23</v>
      </c>
      <c r="C607" s="50" t="s">
        <v>14</v>
      </c>
      <c r="D607" s="50" t="s">
        <v>24</v>
      </c>
      <c r="E607" s="51"/>
      <c r="F607" s="52">
        <v>43270</v>
      </c>
      <c r="G607" s="50" t="s">
        <v>36025</v>
      </c>
      <c r="H607" s="50" t="s">
        <v>562</v>
      </c>
      <c r="I607" s="50" t="s">
        <v>67</v>
      </c>
      <c r="J607" s="50">
        <v>78219</v>
      </c>
      <c r="K607" s="50" t="s">
        <v>563</v>
      </c>
      <c r="L607" s="50" t="s">
        <v>564</v>
      </c>
      <c r="M607" s="50" t="s">
        <v>373</v>
      </c>
      <c r="N607" s="50" t="s">
        <v>36026</v>
      </c>
      <c r="O607" s="42" t="s">
        <v>394</v>
      </c>
      <c r="P607" s="50" t="s">
        <v>32398</v>
      </c>
      <c r="Q607" s="51" t="s">
        <v>36027</v>
      </c>
      <c r="R607" s="50" t="s">
        <v>94</v>
      </c>
      <c r="S607" s="50" t="s">
        <v>12</v>
      </c>
      <c r="T607" s="50" t="s">
        <v>35819</v>
      </c>
      <c r="V607" s="50"/>
      <c r="W607" s="50"/>
      <c r="Y607" s="50"/>
      <c r="Z607" s="50"/>
      <c r="AA607" s="50"/>
      <c r="AB607" s="50"/>
      <c r="AC607" s="50"/>
      <c r="AD607" s="50"/>
      <c r="AE607" s="50"/>
      <c r="AF607" s="50"/>
      <c r="AG607" s="50"/>
      <c r="AH607" s="50"/>
      <c r="AI607" s="50"/>
      <c r="AJ607" s="50"/>
      <c r="AK607" s="50"/>
      <c r="AL607" s="50"/>
      <c r="AM607" s="50"/>
      <c r="AN607" s="50"/>
      <c r="AO607" s="50"/>
      <c r="AP607" s="50"/>
      <c r="AQ607" s="50"/>
      <c r="AR607" s="50"/>
      <c r="AS607" s="50"/>
      <c r="AT607" s="50"/>
      <c r="AU607" s="50"/>
      <c r="AV607" s="50"/>
      <c r="AW607" s="50"/>
      <c r="AX607" s="50"/>
      <c r="AY607" s="50"/>
      <c r="AZ607" s="50"/>
      <c r="BA607" s="50"/>
      <c r="BB607" s="50"/>
      <c r="BC607" s="50"/>
      <c r="BD607" s="50"/>
      <c r="BE607" s="50"/>
      <c r="BF607" s="50"/>
      <c r="BG607" s="50"/>
      <c r="BH607" s="50"/>
      <c r="BI607" s="50"/>
      <c r="BJ607" s="50"/>
      <c r="BK607" s="50"/>
      <c r="BL607" s="50"/>
    </row>
    <row r="608" spans="1:64" ht="12" customHeight="1" x14ac:dyDescent="0.15">
      <c r="A608" s="50" t="s">
        <v>36028</v>
      </c>
      <c r="B608" s="50">
        <v>30</v>
      </c>
      <c r="C608" s="50" t="s">
        <v>14</v>
      </c>
      <c r="D608" s="50" t="s">
        <v>31</v>
      </c>
      <c r="E608" s="51" t="s">
        <v>36029</v>
      </c>
      <c r="F608" s="52">
        <v>43269</v>
      </c>
      <c r="G608" s="50" t="s">
        <v>36030</v>
      </c>
      <c r="H608" s="50" t="s">
        <v>198</v>
      </c>
      <c r="I608" s="50" t="s">
        <v>63</v>
      </c>
      <c r="J608" s="50">
        <v>44312</v>
      </c>
      <c r="K608" s="50" t="s">
        <v>3381</v>
      </c>
      <c r="L608" s="50" t="s">
        <v>4088</v>
      </c>
      <c r="M608" s="50" t="s">
        <v>385</v>
      </c>
      <c r="N608" s="50" t="s">
        <v>36031</v>
      </c>
      <c r="O608" s="42" t="s">
        <v>394</v>
      </c>
      <c r="P608" s="50" t="s">
        <v>32398</v>
      </c>
      <c r="Q608" s="51" t="s">
        <v>36032</v>
      </c>
      <c r="R608" s="50" t="s">
        <v>94</v>
      </c>
      <c r="S608" s="50" t="s">
        <v>12</v>
      </c>
      <c r="T608" s="50" t="s">
        <v>31978</v>
      </c>
      <c r="V608" s="50"/>
      <c r="W608" s="50"/>
      <c r="Y608" s="50"/>
      <c r="Z608" s="50"/>
      <c r="AA608" s="50"/>
      <c r="AB608" s="50"/>
      <c r="AC608" s="50"/>
      <c r="AD608" s="50"/>
      <c r="AE608" s="50"/>
      <c r="AF608" s="50"/>
      <c r="AG608" s="50"/>
      <c r="AH608" s="50"/>
      <c r="AI608" s="50"/>
      <c r="AJ608" s="50"/>
      <c r="AK608" s="50"/>
      <c r="AL608" s="50"/>
      <c r="AM608" s="50"/>
      <c r="AN608" s="50"/>
      <c r="AO608" s="50"/>
      <c r="AP608" s="50"/>
      <c r="AQ608" s="50"/>
      <c r="AR608" s="50"/>
      <c r="AS608" s="50"/>
      <c r="AT608" s="50"/>
      <c r="AU608" s="50"/>
      <c r="AV608" s="50"/>
      <c r="AW608" s="50"/>
      <c r="AX608" s="50"/>
      <c r="AY608" s="50"/>
      <c r="AZ608" s="50"/>
      <c r="BA608" s="50"/>
      <c r="BB608" s="50"/>
      <c r="BC608" s="50"/>
      <c r="BD608" s="50"/>
      <c r="BE608" s="50"/>
      <c r="BF608" s="50"/>
      <c r="BG608" s="50"/>
      <c r="BH608" s="50"/>
      <c r="BI608" s="50"/>
      <c r="BJ608" s="50"/>
      <c r="BK608" s="50"/>
      <c r="BL608" s="50"/>
    </row>
    <row r="609" spans="1:64" ht="12" customHeight="1" x14ac:dyDescent="0.15">
      <c r="A609" s="50" t="s">
        <v>36033</v>
      </c>
      <c r="B609" s="50">
        <v>33</v>
      </c>
      <c r="C609" s="50" t="s">
        <v>14</v>
      </c>
      <c r="D609" s="50" t="s">
        <v>79</v>
      </c>
      <c r="E609" s="51" t="s">
        <v>36034</v>
      </c>
      <c r="F609" s="52">
        <v>43268</v>
      </c>
      <c r="G609" s="50" t="s">
        <v>36035</v>
      </c>
      <c r="H609" s="50" t="s">
        <v>2060</v>
      </c>
      <c r="I609" s="50" t="s">
        <v>75</v>
      </c>
      <c r="J609" s="50">
        <v>8611</v>
      </c>
      <c r="K609" s="50" t="s">
        <v>2845</v>
      </c>
      <c r="L609" s="50" t="s">
        <v>2062</v>
      </c>
      <c r="M609" s="50" t="s">
        <v>21</v>
      </c>
      <c r="N609" s="50" t="s">
        <v>36036</v>
      </c>
      <c r="O609" s="42" t="s">
        <v>394</v>
      </c>
      <c r="P609" s="50" t="s">
        <v>32398</v>
      </c>
      <c r="Q609" s="51" t="s">
        <v>36037</v>
      </c>
      <c r="R609" s="50" t="s">
        <v>94</v>
      </c>
      <c r="S609" s="50" t="s">
        <v>22</v>
      </c>
      <c r="T609" s="50" t="s">
        <v>28746</v>
      </c>
      <c r="U609" s="50" t="s">
        <v>28520</v>
      </c>
      <c r="V609" s="50" t="s">
        <v>28521</v>
      </c>
      <c r="W609" s="50" t="s">
        <v>94</v>
      </c>
      <c r="X609" s="50">
        <v>3785</v>
      </c>
      <c r="Y609" s="50"/>
      <c r="Z609" s="50"/>
      <c r="AA609" s="50"/>
      <c r="AB609" s="50"/>
      <c r="AC609" s="50"/>
      <c r="AD609" s="50"/>
      <c r="AE609" s="50"/>
      <c r="AF609" s="50"/>
      <c r="AG609" s="50"/>
      <c r="AH609" s="50"/>
      <c r="AI609" s="50"/>
      <c r="AJ609" s="50"/>
      <c r="AK609" s="50"/>
      <c r="AL609" s="50"/>
      <c r="AM609" s="50"/>
      <c r="AN609" s="50"/>
      <c r="AO609" s="50"/>
      <c r="AP609" s="50"/>
      <c r="AQ609" s="50"/>
      <c r="AR609" s="50"/>
      <c r="AS609" s="50"/>
      <c r="AT609" s="50"/>
      <c r="AU609" s="50"/>
      <c r="AV609" s="50"/>
      <c r="AW609" s="50"/>
      <c r="AX609" s="50"/>
      <c r="AY609" s="50"/>
      <c r="AZ609" s="50"/>
      <c r="BA609" s="50"/>
      <c r="BB609" s="50"/>
      <c r="BC609" s="50"/>
      <c r="BD609" s="50"/>
      <c r="BE609" s="50"/>
      <c r="BF609" s="50"/>
      <c r="BG609" s="50"/>
      <c r="BH609" s="50"/>
      <c r="BI609" s="50"/>
      <c r="BJ609" s="50"/>
      <c r="BK609" s="50"/>
      <c r="BL609" s="50"/>
    </row>
    <row r="610" spans="1:64" ht="12" customHeight="1" x14ac:dyDescent="0.15">
      <c r="A610" s="50" t="s">
        <v>36042</v>
      </c>
      <c r="B610" s="50">
        <v>44</v>
      </c>
      <c r="C610" s="50" t="s">
        <v>14</v>
      </c>
      <c r="D610" s="50" t="s">
        <v>42</v>
      </c>
      <c r="E610" s="51" t="s">
        <v>36044</v>
      </c>
      <c r="F610" s="52">
        <v>43268</v>
      </c>
      <c r="G610" s="50" t="s">
        <v>36045</v>
      </c>
      <c r="H610" s="50" t="s">
        <v>36043</v>
      </c>
      <c r="I610" s="50" t="s">
        <v>234</v>
      </c>
      <c r="J610" s="50">
        <v>84115</v>
      </c>
      <c r="K610" s="50" t="s">
        <v>595</v>
      </c>
      <c r="L610" s="50" t="s">
        <v>36046</v>
      </c>
      <c r="M610" s="50" t="s">
        <v>21</v>
      </c>
      <c r="N610" s="50" t="s">
        <v>36047</v>
      </c>
      <c r="O610" s="42" t="s">
        <v>394</v>
      </c>
      <c r="P610" s="50" t="s">
        <v>32398</v>
      </c>
      <c r="Q610" s="51" t="s">
        <v>36048</v>
      </c>
      <c r="R610" s="50" t="s">
        <v>94</v>
      </c>
      <c r="S610" s="50" t="s">
        <v>22</v>
      </c>
      <c r="T610" s="50" t="s">
        <v>28746</v>
      </c>
      <c r="U610" s="50" t="s">
        <v>28518</v>
      </c>
      <c r="V610" s="50" t="s">
        <v>28521</v>
      </c>
      <c r="W610" s="50" t="s">
        <v>94</v>
      </c>
      <c r="X610" s="50">
        <v>3790</v>
      </c>
      <c r="Y610" s="50"/>
      <c r="Z610" s="50"/>
      <c r="AA610" s="50"/>
      <c r="AB610" s="50"/>
      <c r="AC610" s="50"/>
      <c r="AD610" s="50"/>
      <c r="AE610" s="50"/>
      <c r="AF610" s="50"/>
      <c r="AG610" s="50"/>
      <c r="AH610" s="50"/>
      <c r="AI610" s="50"/>
      <c r="AJ610" s="50"/>
      <c r="AK610" s="50"/>
      <c r="AL610" s="50"/>
      <c r="AM610" s="50"/>
      <c r="AN610" s="50"/>
      <c r="AO610" s="50"/>
      <c r="AP610" s="50"/>
      <c r="AQ610" s="50"/>
      <c r="AR610" s="50"/>
      <c r="AS610" s="50"/>
      <c r="AT610" s="50"/>
      <c r="AU610" s="50"/>
      <c r="AV610" s="50"/>
      <c r="AW610" s="50"/>
      <c r="AX610" s="50"/>
      <c r="AY610" s="50"/>
      <c r="AZ610" s="50"/>
      <c r="BA610" s="50"/>
      <c r="BB610" s="50"/>
      <c r="BC610" s="50"/>
      <c r="BD610" s="50"/>
      <c r="BE610" s="50"/>
      <c r="BF610" s="50"/>
      <c r="BG610" s="50"/>
      <c r="BH610" s="50"/>
      <c r="BI610" s="50"/>
      <c r="BJ610" s="50"/>
      <c r="BK610" s="50"/>
      <c r="BL610" s="50"/>
    </row>
    <row r="611" spans="1:64" ht="12" customHeight="1" x14ac:dyDescent="0.15">
      <c r="A611" s="50" t="s">
        <v>36038</v>
      </c>
      <c r="B611" s="50">
        <v>33</v>
      </c>
      <c r="C611" s="50" t="s">
        <v>14</v>
      </c>
      <c r="D611" s="50" t="s">
        <v>24</v>
      </c>
      <c r="E611" s="51"/>
      <c r="F611" s="52">
        <v>43268</v>
      </c>
      <c r="G611" s="50" t="s">
        <v>36039</v>
      </c>
      <c r="H611" s="50" t="s">
        <v>5125</v>
      </c>
      <c r="I611" s="50" t="s">
        <v>56</v>
      </c>
      <c r="J611" s="50">
        <v>32084</v>
      </c>
      <c r="K611" s="50" t="s">
        <v>2352</v>
      </c>
      <c r="L611" s="50" t="s">
        <v>1009</v>
      </c>
      <c r="M611" s="50" t="s">
        <v>373</v>
      </c>
      <c r="N611" s="50" t="s">
        <v>36040</v>
      </c>
      <c r="O611" s="42" t="s">
        <v>394</v>
      </c>
      <c r="P611" s="50" t="s">
        <v>32398</v>
      </c>
      <c r="Q611" s="51" t="s">
        <v>36041</v>
      </c>
      <c r="R611" s="50" t="s">
        <v>94</v>
      </c>
      <c r="S611" s="50" t="s">
        <v>12</v>
      </c>
      <c r="T611" s="50" t="s">
        <v>35819</v>
      </c>
      <c r="V611" s="50"/>
      <c r="W611" s="50"/>
      <c r="Y611" s="50"/>
      <c r="Z611" s="50"/>
      <c r="AA611" s="50"/>
      <c r="AB611" s="50"/>
      <c r="AC611" s="50"/>
      <c r="AD611" s="50"/>
      <c r="AE611" s="50"/>
      <c r="AF611" s="50"/>
      <c r="AG611" s="50"/>
      <c r="AH611" s="50"/>
      <c r="AI611" s="50"/>
      <c r="AJ611" s="50"/>
      <c r="AK611" s="50"/>
      <c r="AL611" s="50"/>
      <c r="AM611" s="50"/>
      <c r="AN611" s="50"/>
      <c r="AO611" s="50"/>
      <c r="AP611" s="50"/>
      <c r="AQ611" s="50"/>
      <c r="AR611" s="50"/>
      <c r="AS611" s="50"/>
      <c r="AT611" s="50"/>
      <c r="AU611" s="50"/>
      <c r="AV611" s="50"/>
      <c r="AW611" s="50"/>
      <c r="AX611" s="50"/>
      <c r="AY611" s="50"/>
      <c r="AZ611" s="50"/>
      <c r="BA611" s="50"/>
      <c r="BB611" s="50"/>
      <c r="BC611" s="50"/>
      <c r="BD611" s="50"/>
      <c r="BE611" s="50"/>
      <c r="BF611" s="50"/>
      <c r="BG611" s="50"/>
      <c r="BH611" s="50"/>
      <c r="BI611" s="50"/>
      <c r="BJ611" s="50"/>
      <c r="BK611" s="50"/>
      <c r="BL611" s="50"/>
    </row>
    <row r="612" spans="1:64" ht="12" customHeight="1" x14ac:dyDescent="0.15">
      <c r="A612" s="50" t="s">
        <v>36049</v>
      </c>
      <c r="B612" s="50">
        <v>37</v>
      </c>
      <c r="C612" s="50" t="s">
        <v>14</v>
      </c>
      <c r="D612" s="50" t="s">
        <v>79</v>
      </c>
      <c r="E612" s="51"/>
      <c r="F612" s="52">
        <v>43267</v>
      </c>
      <c r="G612" s="50" t="s">
        <v>36051</v>
      </c>
      <c r="H612" s="50" t="s">
        <v>36050</v>
      </c>
      <c r="I612" s="50" t="s">
        <v>417</v>
      </c>
      <c r="J612" s="50">
        <v>10921</v>
      </c>
      <c r="K612" s="50" t="s">
        <v>1044</v>
      </c>
      <c r="L612" s="50" t="s">
        <v>36052</v>
      </c>
      <c r="M612" s="50" t="s">
        <v>21</v>
      </c>
      <c r="N612" s="50" t="s">
        <v>36053</v>
      </c>
      <c r="O612" s="42" t="s">
        <v>394</v>
      </c>
      <c r="P612" s="50" t="s">
        <v>32398</v>
      </c>
      <c r="Q612" s="51" t="s">
        <v>36054</v>
      </c>
      <c r="R612" s="50" t="s">
        <v>94</v>
      </c>
      <c r="S612" s="50" t="s">
        <v>22</v>
      </c>
      <c r="T612" s="50" t="s">
        <v>28739</v>
      </c>
      <c r="U612" s="50" t="s">
        <v>28518</v>
      </c>
      <c r="V612" s="50" t="s">
        <v>28521</v>
      </c>
      <c r="W612" s="50" t="s">
        <v>94</v>
      </c>
      <c r="X612" s="50">
        <v>3782</v>
      </c>
      <c r="Y612" s="50"/>
      <c r="Z612" s="50"/>
      <c r="AA612" s="50"/>
      <c r="AB612" s="50"/>
      <c r="AC612" s="50"/>
      <c r="AD612" s="50"/>
      <c r="AE612" s="50"/>
      <c r="AF612" s="50"/>
      <c r="AG612" s="50"/>
      <c r="AH612" s="50"/>
      <c r="AI612" s="50"/>
      <c r="AJ612" s="50"/>
      <c r="AK612" s="50"/>
      <c r="AL612" s="50"/>
      <c r="AM612" s="50"/>
      <c r="AN612" s="50"/>
      <c r="AO612" s="50"/>
      <c r="AP612" s="50"/>
      <c r="AQ612" s="50"/>
      <c r="AR612" s="50"/>
      <c r="AS612" s="50"/>
      <c r="AT612" s="50"/>
      <c r="AU612" s="50"/>
      <c r="AV612" s="50"/>
      <c r="AW612" s="50"/>
      <c r="AX612" s="50"/>
      <c r="AY612" s="50"/>
      <c r="AZ612" s="50"/>
      <c r="BA612" s="50"/>
      <c r="BB612" s="50"/>
      <c r="BC612" s="50"/>
      <c r="BD612" s="50"/>
      <c r="BE612" s="50"/>
      <c r="BF612" s="50"/>
      <c r="BG612" s="50"/>
      <c r="BH612" s="50"/>
      <c r="BI612" s="50"/>
      <c r="BJ612" s="50"/>
      <c r="BK612" s="50"/>
      <c r="BL612" s="50"/>
    </row>
    <row r="613" spans="1:64" ht="12" customHeight="1" x14ac:dyDescent="0.15">
      <c r="A613" s="50" t="s">
        <v>36060</v>
      </c>
      <c r="B613" s="50">
        <v>48</v>
      </c>
      <c r="C613" s="50" t="s">
        <v>14</v>
      </c>
      <c r="D613" s="50" t="s">
        <v>24</v>
      </c>
      <c r="E613" s="51"/>
      <c r="F613" s="52">
        <v>43267</v>
      </c>
      <c r="G613" s="50" t="s">
        <v>36061</v>
      </c>
      <c r="H613" s="50" t="s">
        <v>616</v>
      </c>
      <c r="I613" s="50" t="s">
        <v>117</v>
      </c>
      <c r="J613" s="50">
        <v>85051</v>
      </c>
      <c r="K613" s="50" t="s">
        <v>617</v>
      </c>
      <c r="L613" s="50" t="s">
        <v>618</v>
      </c>
      <c r="M613" s="50" t="s">
        <v>21</v>
      </c>
      <c r="N613" s="50" t="s">
        <v>36062</v>
      </c>
      <c r="O613" s="42" t="s">
        <v>394</v>
      </c>
      <c r="P613" s="50" t="s">
        <v>32398</v>
      </c>
      <c r="Q613" s="51" t="s">
        <v>36063</v>
      </c>
      <c r="R613" s="50" t="s">
        <v>94</v>
      </c>
      <c r="S613" s="50" t="s">
        <v>22</v>
      </c>
      <c r="T613" s="50" t="s">
        <v>28746</v>
      </c>
      <c r="U613" s="50" t="s">
        <v>28520</v>
      </c>
      <c r="V613" s="50" t="s">
        <v>28519</v>
      </c>
      <c r="W613" s="50" t="s">
        <v>94</v>
      </c>
      <c r="X613" s="50">
        <v>3786</v>
      </c>
      <c r="Y613" s="50"/>
      <c r="Z613" s="50"/>
      <c r="AA613" s="50"/>
      <c r="AB613" s="50"/>
      <c r="AC613" s="50"/>
      <c r="AD613" s="50"/>
      <c r="AE613" s="50"/>
      <c r="AF613" s="50"/>
      <c r="AG613" s="50"/>
      <c r="AH613" s="50"/>
      <c r="AI613" s="50"/>
      <c r="AJ613" s="50"/>
      <c r="AK613" s="50"/>
      <c r="AL613" s="50"/>
      <c r="AM613" s="50"/>
      <c r="AN613" s="50"/>
      <c r="AO613" s="50"/>
      <c r="AP613" s="50"/>
      <c r="AQ613" s="50"/>
      <c r="AR613" s="50"/>
      <c r="AS613" s="50"/>
      <c r="AT613" s="50"/>
      <c r="AU613" s="50"/>
      <c r="AV613" s="50"/>
      <c r="AW613" s="50"/>
      <c r="AX613" s="50"/>
      <c r="AY613" s="50"/>
      <c r="AZ613" s="50"/>
      <c r="BA613" s="50"/>
      <c r="BB613" s="50"/>
      <c r="BC613" s="50"/>
      <c r="BD613" s="50"/>
      <c r="BE613" s="50"/>
      <c r="BF613" s="50"/>
      <c r="BG613" s="50"/>
      <c r="BH613" s="50"/>
      <c r="BI613" s="50"/>
      <c r="BJ613" s="50"/>
      <c r="BK613" s="50"/>
      <c r="BL613" s="50"/>
    </row>
    <row r="614" spans="1:64" ht="12" customHeight="1" x14ac:dyDescent="0.15">
      <c r="A614" s="50" t="s">
        <v>3186</v>
      </c>
      <c r="B614" s="50" t="s">
        <v>23</v>
      </c>
      <c r="C614" s="50" t="s">
        <v>14</v>
      </c>
      <c r="D614" s="50" t="s">
        <v>31</v>
      </c>
      <c r="E614" s="51"/>
      <c r="F614" s="52">
        <v>43267</v>
      </c>
      <c r="G614" s="50" t="s">
        <v>36068</v>
      </c>
      <c r="H614" s="50" t="s">
        <v>6036</v>
      </c>
      <c r="I614" s="50" t="s">
        <v>39</v>
      </c>
      <c r="J614" s="50">
        <v>91401</v>
      </c>
      <c r="K614" s="50" t="s">
        <v>92</v>
      </c>
      <c r="L614" s="50" t="s">
        <v>93</v>
      </c>
      <c r="M614" s="50" t="s">
        <v>21</v>
      </c>
      <c r="N614" s="50" t="s">
        <v>36069</v>
      </c>
      <c r="O614" s="42" t="s">
        <v>394</v>
      </c>
      <c r="P614" s="50" t="s">
        <v>32398</v>
      </c>
      <c r="Q614" s="51" t="s">
        <v>36070</v>
      </c>
      <c r="R614" s="50" t="s">
        <v>542</v>
      </c>
      <c r="S614" s="50" t="s">
        <v>22</v>
      </c>
      <c r="T614" s="50" t="s">
        <v>28739</v>
      </c>
      <c r="U614" s="50" t="s">
        <v>28520</v>
      </c>
      <c r="V614" s="50" t="s">
        <v>28521</v>
      </c>
      <c r="W614" s="50" t="s">
        <v>94</v>
      </c>
      <c r="X614" s="50">
        <v>3784</v>
      </c>
      <c r="Y614" s="50"/>
      <c r="Z614" s="50"/>
      <c r="AA614" s="50"/>
      <c r="AB614" s="50"/>
      <c r="AC614" s="50"/>
      <c r="AD614" s="50"/>
      <c r="AE614" s="50"/>
      <c r="AF614" s="50"/>
      <c r="AG614" s="50"/>
      <c r="AH614" s="50"/>
      <c r="AI614" s="50"/>
      <c r="AJ614" s="50"/>
      <c r="AK614" s="50"/>
      <c r="AL614" s="50"/>
      <c r="AM614" s="50"/>
      <c r="AN614" s="50"/>
      <c r="AO614" s="50"/>
      <c r="AP614" s="50"/>
      <c r="AQ614" s="50"/>
      <c r="AR614" s="50"/>
      <c r="AS614" s="50"/>
      <c r="AT614" s="50"/>
      <c r="AU614" s="50"/>
      <c r="AV614" s="50"/>
      <c r="AW614" s="50"/>
      <c r="AX614" s="50"/>
      <c r="AY614" s="50"/>
      <c r="AZ614" s="50"/>
      <c r="BA614" s="50"/>
      <c r="BB614" s="50"/>
      <c r="BC614" s="50"/>
      <c r="BD614" s="50"/>
      <c r="BE614" s="50"/>
      <c r="BF614" s="50"/>
      <c r="BG614" s="50"/>
      <c r="BH614" s="50"/>
      <c r="BI614" s="50"/>
      <c r="BJ614" s="50"/>
      <c r="BK614" s="50"/>
      <c r="BL614" s="50"/>
    </row>
    <row r="615" spans="1:64" ht="12" customHeight="1" x14ac:dyDescent="0.15">
      <c r="A615" s="50" t="s">
        <v>36055</v>
      </c>
      <c r="B615" s="50">
        <v>47</v>
      </c>
      <c r="C615" s="50" t="s">
        <v>14</v>
      </c>
      <c r="D615" s="50" t="s">
        <v>42</v>
      </c>
      <c r="E615" s="51" t="s">
        <v>36056</v>
      </c>
      <c r="F615" s="52">
        <v>43267</v>
      </c>
      <c r="G615" s="50" t="s">
        <v>36057</v>
      </c>
      <c r="H615" s="50" t="s">
        <v>906</v>
      </c>
      <c r="I615" s="50" t="s">
        <v>189</v>
      </c>
      <c r="J615" s="50">
        <v>87106</v>
      </c>
      <c r="K615" s="50" t="s">
        <v>458</v>
      </c>
      <c r="L615" s="50" t="s">
        <v>4857</v>
      </c>
      <c r="M615" s="50" t="s">
        <v>21</v>
      </c>
      <c r="N615" s="50" t="s">
        <v>36058</v>
      </c>
      <c r="O615" s="42" t="s">
        <v>394</v>
      </c>
      <c r="P615" s="50" t="s">
        <v>32398</v>
      </c>
      <c r="Q615" s="51" t="s">
        <v>36059</v>
      </c>
      <c r="R615" s="50" t="s">
        <v>94</v>
      </c>
      <c r="S615" s="50" t="s">
        <v>12</v>
      </c>
      <c r="T615" s="50" t="s">
        <v>31978</v>
      </c>
      <c r="U615" s="50" t="s">
        <v>28520</v>
      </c>
      <c r="V615" s="50" t="s">
        <v>28519</v>
      </c>
      <c r="W615" s="50" t="s">
        <v>94</v>
      </c>
      <c r="X615" s="50">
        <v>3783</v>
      </c>
      <c r="Y615" s="50"/>
      <c r="Z615" s="50"/>
      <c r="AA615" s="50"/>
      <c r="AB615" s="50"/>
      <c r="AC615" s="50"/>
      <c r="AD615" s="50"/>
      <c r="AE615" s="50"/>
      <c r="AF615" s="50"/>
      <c r="AG615" s="50"/>
      <c r="AH615" s="50"/>
      <c r="AI615" s="50"/>
      <c r="AJ615" s="50"/>
      <c r="AK615" s="50"/>
      <c r="AL615" s="50"/>
      <c r="AM615" s="50"/>
      <c r="AN615" s="50"/>
      <c r="AO615" s="50"/>
      <c r="AP615" s="50"/>
      <c r="AQ615" s="50"/>
      <c r="AR615" s="50"/>
      <c r="AS615" s="50"/>
      <c r="AT615" s="50"/>
      <c r="AU615" s="50"/>
      <c r="AV615" s="50"/>
      <c r="AW615" s="50"/>
      <c r="AX615" s="50"/>
      <c r="AY615" s="50"/>
      <c r="AZ615" s="50"/>
      <c r="BA615" s="50"/>
      <c r="BB615" s="50"/>
      <c r="BC615" s="50"/>
      <c r="BD615" s="50"/>
      <c r="BE615" s="50"/>
      <c r="BF615" s="50"/>
      <c r="BG615" s="50"/>
      <c r="BH615" s="50"/>
      <c r="BI615" s="50"/>
      <c r="BJ615" s="50"/>
      <c r="BK615" s="50"/>
      <c r="BL615" s="50"/>
    </row>
    <row r="616" spans="1:64" ht="12" customHeight="1" x14ac:dyDescent="0.15">
      <c r="A616" s="50" t="s">
        <v>36064</v>
      </c>
      <c r="B616" s="50">
        <v>53</v>
      </c>
      <c r="C616" s="50" t="s">
        <v>14</v>
      </c>
      <c r="D616" s="50" t="s">
        <v>24</v>
      </c>
      <c r="E616" s="51"/>
      <c r="F616" s="52">
        <v>43267</v>
      </c>
      <c r="G616" s="50" t="s">
        <v>36065</v>
      </c>
      <c r="H616" s="50" t="s">
        <v>1403</v>
      </c>
      <c r="I616" s="50" t="s">
        <v>117</v>
      </c>
      <c r="J616" s="50">
        <v>85213</v>
      </c>
      <c r="K616" s="50" t="s">
        <v>617</v>
      </c>
      <c r="L616" s="50" t="s">
        <v>1404</v>
      </c>
      <c r="M616" s="50" t="s">
        <v>21</v>
      </c>
      <c r="N616" s="50" t="s">
        <v>36066</v>
      </c>
      <c r="O616" s="42" t="s">
        <v>394</v>
      </c>
      <c r="P616" s="50" t="s">
        <v>32398</v>
      </c>
      <c r="Q616" s="51" t="s">
        <v>36067</v>
      </c>
      <c r="R616" s="50" t="s">
        <v>94</v>
      </c>
      <c r="S616" s="50" t="s">
        <v>12</v>
      </c>
      <c r="T616" s="50" t="s">
        <v>31675</v>
      </c>
      <c r="U616" s="50" t="s">
        <v>28520</v>
      </c>
      <c r="V616" s="50" t="s">
        <v>28521</v>
      </c>
      <c r="W616" s="50" t="s">
        <v>94</v>
      </c>
      <c r="X616" s="50">
        <v>3781</v>
      </c>
      <c r="Y616" s="50"/>
      <c r="Z616" s="50"/>
      <c r="AA616" s="50"/>
      <c r="AB616" s="50"/>
      <c r="AC616" s="50"/>
      <c r="AD616" s="50"/>
      <c r="AE616" s="50"/>
      <c r="AF616" s="50"/>
      <c r="AG616" s="50"/>
      <c r="AH616" s="50"/>
      <c r="AI616" s="50"/>
      <c r="AJ616" s="50"/>
      <c r="AK616" s="50"/>
      <c r="AL616" s="50"/>
      <c r="AM616" s="50"/>
      <c r="AN616" s="50"/>
      <c r="AO616" s="50"/>
      <c r="AP616" s="50"/>
      <c r="AQ616" s="50"/>
      <c r="AR616" s="50"/>
      <c r="AS616" s="50"/>
      <c r="AT616" s="50"/>
      <c r="AU616" s="50"/>
      <c r="AV616" s="50"/>
      <c r="AW616" s="50"/>
      <c r="AX616" s="50"/>
      <c r="AY616" s="50"/>
      <c r="AZ616" s="50"/>
      <c r="BA616" s="50"/>
      <c r="BB616" s="50"/>
      <c r="BC616" s="50"/>
      <c r="BD616" s="50"/>
      <c r="BE616" s="50"/>
      <c r="BF616" s="50"/>
      <c r="BG616" s="50"/>
      <c r="BH616" s="50"/>
      <c r="BI616" s="50"/>
      <c r="BJ616" s="50"/>
      <c r="BK616" s="50"/>
      <c r="BL616" s="50"/>
    </row>
    <row r="617" spans="1:64" ht="12" customHeight="1" x14ac:dyDescent="0.15">
      <c r="A617" s="50" t="s">
        <v>36071</v>
      </c>
      <c r="B617" s="50">
        <v>40</v>
      </c>
      <c r="C617" s="50" t="s">
        <v>14</v>
      </c>
      <c r="D617" s="50" t="s">
        <v>31</v>
      </c>
      <c r="E617" s="51" t="s">
        <v>36073</v>
      </c>
      <c r="F617" s="52">
        <v>43266</v>
      </c>
      <c r="G617" s="50" t="s">
        <v>36074</v>
      </c>
      <c r="H617" s="50" t="s">
        <v>36072</v>
      </c>
      <c r="I617" s="50" t="s">
        <v>38</v>
      </c>
      <c r="J617" s="50">
        <v>62075</v>
      </c>
      <c r="K617" s="50" t="s">
        <v>1039</v>
      </c>
      <c r="L617" s="50" t="s">
        <v>36075</v>
      </c>
      <c r="M617" s="50" t="s">
        <v>21</v>
      </c>
      <c r="N617" s="50" t="s">
        <v>36076</v>
      </c>
      <c r="O617" s="42" t="s">
        <v>394</v>
      </c>
      <c r="P617" s="50" t="s">
        <v>32398</v>
      </c>
      <c r="Q617" s="51" t="s">
        <v>36077</v>
      </c>
      <c r="R617" s="50" t="s">
        <v>94</v>
      </c>
      <c r="S617" s="50" t="s">
        <v>29</v>
      </c>
      <c r="T617" s="50" t="s">
        <v>28523</v>
      </c>
      <c r="U617" s="50" t="s">
        <v>28518</v>
      </c>
      <c r="V617" s="50" t="s">
        <v>28522</v>
      </c>
      <c r="W617" s="50" t="s">
        <v>94</v>
      </c>
      <c r="X617" s="50">
        <v>3846</v>
      </c>
      <c r="Y617" s="50"/>
      <c r="Z617" s="50"/>
      <c r="AA617" s="50"/>
      <c r="AB617" s="50"/>
      <c r="AC617" s="50"/>
      <c r="AD617" s="50"/>
      <c r="AE617" s="50"/>
      <c r="AF617" s="50"/>
      <c r="AG617" s="50"/>
      <c r="AH617" s="50"/>
      <c r="AI617" s="50"/>
      <c r="AJ617" s="50"/>
      <c r="AK617" s="50"/>
      <c r="AL617" s="50"/>
      <c r="AM617" s="50"/>
      <c r="AN617" s="50"/>
      <c r="AO617" s="50"/>
      <c r="AP617" s="50"/>
      <c r="AQ617" s="50"/>
      <c r="AR617" s="50"/>
      <c r="AS617" s="50"/>
      <c r="AT617" s="50"/>
      <c r="AU617" s="50"/>
      <c r="AV617" s="50"/>
      <c r="AW617" s="50"/>
      <c r="AX617" s="50"/>
      <c r="AY617" s="50"/>
      <c r="AZ617" s="50"/>
      <c r="BA617" s="50"/>
      <c r="BB617" s="50"/>
      <c r="BC617" s="50"/>
      <c r="BD617" s="50"/>
      <c r="BE617" s="50"/>
      <c r="BF617" s="50"/>
      <c r="BG617" s="50"/>
      <c r="BH617" s="50"/>
      <c r="BI617" s="50"/>
      <c r="BJ617" s="50"/>
      <c r="BK617" s="50"/>
      <c r="BL617" s="50"/>
    </row>
    <row r="618" spans="1:64" ht="12" customHeight="1" x14ac:dyDescent="0.15">
      <c r="A618" s="50" t="s">
        <v>3186</v>
      </c>
      <c r="B618" s="50" t="s">
        <v>23</v>
      </c>
      <c r="C618" s="50" t="s">
        <v>108</v>
      </c>
      <c r="D618" s="50" t="s">
        <v>24</v>
      </c>
      <c r="E618" s="51"/>
      <c r="F618" s="52">
        <v>43265</v>
      </c>
      <c r="G618" s="50" t="s">
        <v>36104</v>
      </c>
      <c r="H618" s="50" t="s">
        <v>1273</v>
      </c>
      <c r="I618" s="50" t="s">
        <v>203</v>
      </c>
      <c r="J618" s="50">
        <v>80221</v>
      </c>
      <c r="K618" s="50" t="s">
        <v>1883</v>
      </c>
      <c r="L618" s="50" t="s">
        <v>10016</v>
      </c>
      <c r="M618" s="50" t="s">
        <v>21</v>
      </c>
      <c r="N618" s="50" t="s">
        <v>36105</v>
      </c>
      <c r="O618" s="42" t="s">
        <v>394</v>
      </c>
      <c r="P618" s="50" t="s">
        <v>32398</v>
      </c>
      <c r="Q618" s="51" t="s">
        <v>36106</v>
      </c>
      <c r="R618" s="50" t="s">
        <v>94</v>
      </c>
      <c r="S618" s="50" t="s">
        <v>22</v>
      </c>
      <c r="T618" s="50" t="s">
        <v>28746</v>
      </c>
      <c r="U618" s="50" t="s">
        <v>28520</v>
      </c>
      <c r="V618" s="50" t="s">
        <v>28521</v>
      </c>
      <c r="W618" s="50" t="s">
        <v>94</v>
      </c>
      <c r="X618" s="50">
        <v>3770</v>
      </c>
      <c r="Y618" s="50"/>
      <c r="Z618" s="50"/>
      <c r="AA618" s="50"/>
      <c r="AB618" s="50"/>
      <c r="AC618" s="50"/>
      <c r="AD618" s="50"/>
      <c r="AE618" s="50"/>
      <c r="AF618" s="50"/>
      <c r="AG618" s="50"/>
      <c r="AH618" s="50"/>
      <c r="AI618" s="50"/>
      <c r="AJ618" s="50"/>
      <c r="AK618" s="50"/>
      <c r="AL618" s="50"/>
      <c r="AM618" s="50"/>
      <c r="AN618" s="50"/>
      <c r="AO618" s="50"/>
      <c r="AP618" s="50"/>
      <c r="AQ618" s="50"/>
      <c r="AR618" s="50"/>
      <c r="AS618" s="50"/>
      <c r="AT618" s="50"/>
      <c r="AU618" s="50"/>
      <c r="AV618" s="50"/>
      <c r="AW618" s="50"/>
      <c r="AX618" s="50"/>
      <c r="AY618" s="50"/>
      <c r="AZ618" s="50"/>
      <c r="BA618" s="50"/>
      <c r="BB618" s="50"/>
      <c r="BC618" s="50"/>
      <c r="BD618" s="50"/>
      <c r="BE618" s="50"/>
      <c r="BF618" s="50"/>
      <c r="BG618" s="50"/>
      <c r="BH618" s="50"/>
      <c r="BI618" s="50"/>
      <c r="BJ618" s="50"/>
      <c r="BK618" s="50"/>
      <c r="BL618" s="50"/>
    </row>
    <row r="619" spans="1:64" ht="12" customHeight="1" x14ac:dyDescent="0.15">
      <c r="A619" s="50" t="s">
        <v>36083</v>
      </c>
      <c r="B619" s="50">
        <v>28</v>
      </c>
      <c r="C619" s="50" t="s">
        <v>108</v>
      </c>
      <c r="D619" s="50" t="s">
        <v>31</v>
      </c>
      <c r="E619" s="51" t="s">
        <v>36084</v>
      </c>
      <c r="F619" s="52">
        <v>43265</v>
      </c>
      <c r="G619" s="50" t="s">
        <v>36085</v>
      </c>
      <c r="H619" s="50" t="s">
        <v>424</v>
      </c>
      <c r="I619" s="50" t="s">
        <v>425</v>
      </c>
      <c r="J619" s="50">
        <v>64117</v>
      </c>
      <c r="K619" s="50" t="s">
        <v>3310</v>
      </c>
      <c r="L619" s="50" t="s">
        <v>428</v>
      </c>
      <c r="M619" s="50" t="s">
        <v>21</v>
      </c>
      <c r="N619" s="50" t="s">
        <v>36086</v>
      </c>
      <c r="O619" s="42" t="s">
        <v>394</v>
      </c>
      <c r="P619" s="50" t="s">
        <v>32398</v>
      </c>
      <c r="Q619" s="51" t="s">
        <v>36087</v>
      </c>
      <c r="R619" s="50" t="s">
        <v>94</v>
      </c>
      <c r="S619" s="50" t="s">
        <v>22</v>
      </c>
      <c r="T619" s="50" t="s">
        <v>30368</v>
      </c>
      <c r="U619" s="50" t="s">
        <v>28523</v>
      </c>
      <c r="V619" s="50" t="s">
        <v>28521</v>
      </c>
      <c r="W619" s="50" t="s">
        <v>94</v>
      </c>
      <c r="X619" s="50">
        <v>3778</v>
      </c>
      <c r="Y619" s="50"/>
      <c r="Z619" s="50"/>
      <c r="AA619" s="50"/>
      <c r="AB619" s="50"/>
      <c r="AC619" s="50"/>
      <c r="AD619" s="50"/>
      <c r="AE619" s="50"/>
      <c r="AF619" s="50"/>
      <c r="AG619" s="50"/>
      <c r="AH619" s="50"/>
      <c r="AI619" s="50"/>
      <c r="AJ619" s="50"/>
      <c r="AK619" s="50"/>
      <c r="AL619" s="50"/>
      <c r="AM619" s="50"/>
      <c r="AN619" s="50"/>
      <c r="AO619" s="50"/>
      <c r="AP619" s="50"/>
      <c r="AQ619" s="50"/>
      <c r="AR619" s="50"/>
      <c r="AS619" s="50"/>
      <c r="AT619" s="50"/>
      <c r="AU619" s="50"/>
      <c r="AV619" s="50"/>
      <c r="AW619" s="50"/>
      <c r="AX619" s="50"/>
      <c r="AY619" s="50"/>
      <c r="AZ619" s="50"/>
      <c r="BA619" s="50"/>
      <c r="BB619" s="50"/>
      <c r="BC619" s="50"/>
      <c r="BD619" s="50"/>
      <c r="BE619" s="50"/>
      <c r="BF619" s="50"/>
      <c r="BG619" s="50"/>
      <c r="BH619" s="50"/>
      <c r="BI619" s="50"/>
      <c r="BJ619" s="50"/>
      <c r="BK619" s="50"/>
      <c r="BL619" s="50"/>
    </row>
    <row r="620" spans="1:64" ht="12" customHeight="1" x14ac:dyDescent="0.15">
      <c r="A620" s="50" t="s">
        <v>36078</v>
      </c>
      <c r="B620" s="50">
        <v>18</v>
      </c>
      <c r="C620" s="50" t="s">
        <v>14</v>
      </c>
      <c r="D620" s="50" t="s">
        <v>79</v>
      </c>
      <c r="E620" s="51" t="s">
        <v>36079</v>
      </c>
      <c r="F620" s="52">
        <v>43265</v>
      </c>
      <c r="G620" s="50" t="s">
        <v>36080</v>
      </c>
      <c r="H620" s="50" t="s">
        <v>639</v>
      </c>
      <c r="I620" s="50" t="s">
        <v>263</v>
      </c>
      <c r="J620" s="50">
        <v>89156</v>
      </c>
      <c r="K620" s="50" t="s">
        <v>557</v>
      </c>
      <c r="L620" s="50" t="s">
        <v>558</v>
      </c>
      <c r="M620" s="50" t="s">
        <v>21</v>
      </c>
      <c r="N620" s="50" t="s">
        <v>36081</v>
      </c>
      <c r="O620" s="42" t="s">
        <v>394</v>
      </c>
      <c r="P620" s="50" t="s">
        <v>32398</v>
      </c>
      <c r="Q620" s="51" t="s">
        <v>36082</v>
      </c>
      <c r="R620" s="50" t="s">
        <v>94</v>
      </c>
      <c r="S620" s="50" t="s">
        <v>22</v>
      </c>
      <c r="T620" s="50" t="s">
        <v>32106</v>
      </c>
      <c r="U620" s="50" t="s">
        <v>28520</v>
      </c>
      <c r="V620" s="50" t="s">
        <v>28519</v>
      </c>
      <c r="W620" s="50" t="s">
        <v>94</v>
      </c>
      <c r="X620" s="50">
        <v>3773</v>
      </c>
      <c r="Y620" s="50"/>
      <c r="Z620" s="50"/>
      <c r="AA620" s="50"/>
      <c r="AB620" s="50"/>
      <c r="AC620" s="50"/>
      <c r="AD620" s="50"/>
      <c r="AE620" s="50"/>
      <c r="AF620" s="50"/>
      <c r="AG620" s="50"/>
      <c r="AH620" s="50"/>
      <c r="AI620" s="50"/>
      <c r="AJ620" s="50"/>
      <c r="AK620" s="50"/>
      <c r="AL620" s="50"/>
      <c r="AM620" s="50"/>
      <c r="AN620" s="50"/>
      <c r="AO620" s="50"/>
      <c r="AP620" s="50"/>
      <c r="AQ620" s="50"/>
      <c r="AR620" s="50"/>
      <c r="AS620" s="50"/>
      <c r="AT620" s="50"/>
      <c r="AU620" s="50"/>
      <c r="AV620" s="50"/>
      <c r="AW620" s="50"/>
      <c r="AX620" s="50"/>
      <c r="AY620" s="50"/>
      <c r="AZ620" s="50"/>
      <c r="BA620" s="50"/>
      <c r="BB620" s="50"/>
      <c r="BC620" s="50"/>
      <c r="BD620" s="50"/>
      <c r="BE620" s="50"/>
      <c r="BF620" s="50"/>
      <c r="BG620" s="50"/>
      <c r="BH620" s="50"/>
      <c r="BI620" s="50"/>
      <c r="BJ620" s="50"/>
      <c r="BK620" s="50"/>
      <c r="BL620" s="50"/>
    </row>
    <row r="621" spans="1:64" ht="12" customHeight="1" x14ac:dyDescent="0.15">
      <c r="A621" s="50" t="s">
        <v>36093</v>
      </c>
      <c r="B621" s="50">
        <v>33</v>
      </c>
      <c r="C621" s="50" t="s">
        <v>14</v>
      </c>
      <c r="D621" s="50" t="s">
        <v>79</v>
      </c>
      <c r="E621" s="51" t="s">
        <v>36094</v>
      </c>
      <c r="F621" s="52">
        <v>43265</v>
      </c>
      <c r="G621" s="50" t="s">
        <v>36095</v>
      </c>
      <c r="H621" s="50" t="s">
        <v>424</v>
      </c>
      <c r="I621" s="50" t="s">
        <v>425</v>
      </c>
      <c r="J621" s="50">
        <v>64105</v>
      </c>
      <c r="K621" s="50" t="s">
        <v>427</v>
      </c>
      <c r="L621" s="50" t="s">
        <v>428</v>
      </c>
      <c r="M621" s="50" t="s">
        <v>21</v>
      </c>
      <c r="N621" s="50" t="s">
        <v>36096</v>
      </c>
      <c r="O621" s="42" t="s">
        <v>394</v>
      </c>
      <c r="P621" s="50" t="s">
        <v>32398</v>
      </c>
      <c r="Q621" s="51" t="s">
        <v>36097</v>
      </c>
      <c r="R621" s="50" t="s">
        <v>94</v>
      </c>
      <c r="S621" s="50" t="s">
        <v>22</v>
      </c>
      <c r="T621" s="50" t="s">
        <v>28746</v>
      </c>
      <c r="U621" s="50" t="s">
        <v>28520</v>
      </c>
      <c r="V621" s="50" t="s">
        <v>28521</v>
      </c>
      <c r="W621" s="50" t="s">
        <v>94</v>
      </c>
      <c r="X621" s="50">
        <v>3776</v>
      </c>
      <c r="Y621" s="50"/>
      <c r="Z621" s="50"/>
      <c r="AA621" s="50"/>
      <c r="AB621" s="50"/>
      <c r="AC621" s="50"/>
      <c r="AD621" s="50"/>
      <c r="AE621" s="50"/>
      <c r="AF621" s="50"/>
      <c r="AG621" s="50"/>
      <c r="AH621" s="50"/>
      <c r="AI621" s="50"/>
      <c r="AJ621" s="50"/>
      <c r="AK621" s="50"/>
      <c r="AL621" s="50"/>
      <c r="AM621" s="50"/>
      <c r="AN621" s="50"/>
      <c r="AO621" s="50"/>
      <c r="AP621" s="50"/>
      <c r="AQ621" s="50"/>
      <c r="AR621" s="50"/>
      <c r="AS621" s="50"/>
      <c r="AT621" s="50"/>
      <c r="AU621" s="50"/>
      <c r="AV621" s="50"/>
      <c r="AW621" s="50"/>
      <c r="AX621" s="50"/>
      <c r="AY621" s="50"/>
      <c r="AZ621" s="50"/>
      <c r="BA621" s="50"/>
      <c r="BB621" s="50"/>
      <c r="BC621" s="50"/>
      <c r="BD621" s="50"/>
      <c r="BE621" s="50"/>
      <c r="BF621" s="50"/>
      <c r="BG621" s="50"/>
      <c r="BH621" s="50"/>
      <c r="BI621" s="50"/>
      <c r="BJ621" s="50"/>
      <c r="BK621" s="50"/>
      <c r="BL621" s="50"/>
    </row>
    <row r="622" spans="1:64" ht="12" customHeight="1" x14ac:dyDescent="0.15">
      <c r="A622" s="50" t="s">
        <v>36088</v>
      </c>
      <c r="B622" s="50">
        <v>29</v>
      </c>
      <c r="C622" s="50" t="s">
        <v>14</v>
      </c>
      <c r="D622" s="50" t="s">
        <v>42</v>
      </c>
      <c r="E622" s="51"/>
      <c r="F622" s="52">
        <v>43265</v>
      </c>
      <c r="G622" s="50" t="s">
        <v>36089</v>
      </c>
      <c r="H622" s="50" t="s">
        <v>11098</v>
      </c>
      <c r="I622" s="50" t="s">
        <v>167</v>
      </c>
      <c r="J622" s="50">
        <v>30504</v>
      </c>
      <c r="K622" s="50" t="s">
        <v>20356</v>
      </c>
      <c r="L622" s="50" t="s">
        <v>36090</v>
      </c>
      <c r="M622" s="50" t="s">
        <v>21</v>
      </c>
      <c r="N622" s="50" t="s">
        <v>36091</v>
      </c>
      <c r="O622" s="42" t="s">
        <v>394</v>
      </c>
      <c r="P622" s="50" t="s">
        <v>32398</v>
      </c>
      <c r="Q622" s="51" t="s">
        <v>36092</v>
      </c>
      <c r="R622" s="50" t="s">
        <v>94</v>
      </c>
      <c r="S622" s="50" t="s">
        <v>22</v>
      </c>
      <c r="T622" s="50" t="s">
        <v>28746</v>
      </c>
      <c r="U622" s="50" t="s">
        <v>28520</v>
      </c>
      <c r="V622" s="50" t="s">
        <v>28522</v>
      </c>
      <c r="W622" s="50" t="s">
        <v>94</v>
      </c>
      <c r="X622" s="50">
        <v>3772</v>
      </c>
      <c r="Y622" s="50"/>
      <c r="Z622" s="50"/>
      <c r="AA622" s="50"/>
      <c r="AB622" s="50"/>
      <c r="AC622" s="50"/>
      <c r="AD622" s="50"/>
      <c r="AE622" s="50"/>
      <c r="AF622" s="50"/>
      <c r="AG622" s="50"/>
      <c r="AH622" s="50"/>
      <c r="AI622" s="50"/>
      <c r="AJ622" s="50"/>
      <c r="AK622" s="50"/>
      <c r="AL622" s="50"/>
      <c r="AM622" s="50"/>
      <c r="AN622" s="50"/>
      <c r="AO622" s="50"/>
      <c r="AP622" s="50"/>
      <c r="AQ622" s="50"/>
      <c r="AR622" s="50"/>
      <c r="AS622" s="50"/>
      <c r="AT622" s="50"/>
      <c r="AU622" s="50"/>
      <c r="AV622" s="50"/>
      <c r="AW622" s="50"/>
      <c r="AX622" s="50"/>
      <c r="AY622" s="50"/>
      <c r="AZ622" s="50"/>
      <c r="BA622" s="50"/>
      <c r="BB622" s="50"/>
      <c r="BC622" s="50"/>
      <c r="BD622" s="50"/>
      <c r="BE622" s="50"/>
      <c r="BF622" s="50"/>
      <c r="BG622" s="50"/>
      <c r="BH622" s="50"/>
      <c r="BI622" s="50"/>
      <c r="BJ622" s="50"/>
      <c r="BK622" s="50"/>
      <c r="BL622" s="50"/>
    </row>
    <row r="623" spans="1:64" ht="12" customHeight="1" x14ac:dyDescent="0.15">
      <c r="A623" s="50" t="s">
        <v>36100</v>
      </c>
      <c r="B623" s="50">
        <v>40</v>
      </c>
      <c r="C623" s="50" t="s">
        <v>14</v>
      </c>
      <c r="D623" s="50" t="s">
        <v>42</v>
      </c>
      <c r="E623" s="51"/>
      <c r="F623" s="52">
        <v>43265</v>
      </c>
      <c r="G623" s="50" t="s">
        <v>36101</v>
      </c>
      <c r="H623" s="50" t="s">
        <v>18367</v>
      </c>
      <c r="I623" s="50" t="s">
        <v>297</v>
      </c>
      <c r="J623" s="50">
        <v>98034</v>
      </c>
      <c r="K623" s="50" t="s">
        <v>1185</v>
      </c>
      <c r="L623" s="50" t="s">
        <v>24591</v>
      </c>
      <c r="M623" s="50" t="s">
        <v>21</v>
      </c>
      <c r="N623" s="50" t="s">
        <v>36102</v>
      </c>
      <c r="O623" s="42" t="s">
        <v>394</v>
      </c>
      <c r="P623" s="50" t="s">
        <v>32398</v>
      </c>
      <c r="Q623" s="51" t="s">
        <v>36103</v>
      </c>
      <c r="R623" s="50" t="s">
        <v>94</v>
      </c>
      <c r="S623" s="50" t="s">
        <v>22</v>
      </c>
      <c r="T623" s="50" t="s">
        <v>28746</v>
      </c>
      <c r="U623" s="50" t="s">
        <v>28518</v>
      </c>
      <c r="V623" s="50" t="s">
        <v>28521</v>
      </c>
      <c r="W623" s="50" t="s">
        <v>94</v>
      </c>
      <c r="X623" s="50">
        <v>3780</v>
      </c>
      <c r="Y623" s="50"/>
      <c r="Z623" s="50"/>
      <c r="AA623" s="50"/>
      <c r="AB623" s="50"/>
      <c r="AC623" s="50"/>
      <c r="AD623" s="50"/>
      <c r="AE623" s="50"/>
      <c r="AF623" s="50"/>
      <c r="AG623" s="50"/>
      <c r="AH623" s="50"/>
      <c r="AI623" s="50"/>
      <c r="AJ623" s="50"/>
      <c r="AK623" s="50"/>
      <c r="AL623" s="50"/>
      <c r="AM623" s="50"/>
      <c r="AN623" s="50"/>
      <c r="AO623" s="50"/>
      <c r="AP623" s="50"/>
      <c r="AQ623" s="50"/>
      <c r="AR623" s="50"/>
      <c r="AS623" s="50"/>
      <c r="AT623" s="50"/>
      <c r="AU623" s="50"/>
      <c r="AV623" s="50"/>
      <c r="AW623" s="50"/>
      <c r="AX623" s="50"/>
      <c r="AY623" s="50"/>
      <c r="AZ623" s="50"/>
      <c r="BA623" s="50"/>
      <c r="BB623" s="50"/>
      <c r="BC623" s="50"/>
      <c r="BD623" s="50"/>
      <c r="BE623" s="50"/>
      <c r="BF623" s="50"/>
      <c r="BG623" s="50"/>
      <c r="BH623" s="50"/>
      <c r="BI623" s="50"/>
      <c r="BJ623" s="50"/>
      <c r="BK623" s="50"/>
      <c r="BL623" s="50"/>
    </row>
    <row r="624" spans="1:64" ht="12" customHeight="1" x14ac:dyDescent="0.15">
      <c r="A624" s="50" t="s">
        <v>36098</v>
      </c>
      <c r="B624" s="50">
        <v>34</v>
      </c>
      <c r="C624" s="50" t="s">
        <v>14</v>
      </c>
      <c r="D624" s="50" t="s">
        <v>31</v>
      </c>
      <c r="E624" s="51" t="s">
        <v>36099</v>
      </c>
      <c r="F624" s="52">
        <v>43265</v>
      </c>
      <c r="G624" s="50" t="s">
        <v>36095</v>
      </c>
      <c r="H624" s="50" t="s">
        <v>424</v>
      </c>
      <c r="I624" s="50" t="s">
        <v>425</v>
      </c>
      <c r="J624" s="50">
        <v>64105</v>
      </c>
      <c r="K624" s="50" t="s">
        <v>427</v>
      </c>
      <c r="L624" s="50" t="s">
        <v>428</v>
      </c>
      <c r="M624" s="50" t="s">
        <v>21</v>
      </c>
      <c r="N624" s="50" t="s">
        <v>36096</v>
      </c>
      <c r="O624" s="42" t="s">
        <v>394</v>
      </c>
      <c r="P624" s="50" t="s">
        <v>32398</v>
      </c>
      <c r="Q624" s="51" t="s">
        <v>36097</v>
      </c>
      <c r="R624" s="50" t="s">
        <v>542</v>
      </c>
      <c r="S624" s="50" t="s">
        <v>22</v>
      </c>
      <c r="T624" s="50" t="s">
        <v>28746</v>
      </c>
      <c r="U624" s="50" t="s">
        <v>28518</v>
      </c>
      <c r="V624" s="50" t="s">
        <v>28521</v>
      </c>
      <c r="W624" s="50" t="s">
        <v>94</v>
      </c>
      <c r="X624" s="50">
        <v>3779</v>
      </c>
      <c r="Y624" s="50"/>
      <c r="Z624" s="50"/>
      <c r="AA624" s="50"/>
      <c r="AB624" s="50"/>
      <c r="AC624" s="50"/>
      <c r="AD624" s="50"/>
      <c r="AE624" s="50"/>
      <c r="AF624" s="50"/>
      <c r="AG624" s="50"/>
      <c r="AH624" s="50"/>
      <c r="AI624" s="50"/>
      <c r="AJ624" s="50"/>
      <c r="AK624" s="50"/>
      <c r="AL624" s="50"/>
      <c r="AM624" s="50"/>
      <c r="AN624" s="50"/>
      <c r="AO624" s="50"/>
      <c r="AP624" s="50"/>
      <c r="AQ624" s="50"/>
      <c r="AR624" s="50"/>
      <c r="AS624" s="50"/>
      <c r="AT624" s="50"/>
      <c r="AU624" s="50"/>
      <c r="AV624" s="50"/>
      <c r="AW624" s="50"/>
      <c r="AX624" s="50"/>
      <c r="AY624" s="50"/>
      <c r="AZ624" s="50"/>
      <c r="BA624" s="50"/>
      <c r="BB624" s="50"/>
      <c r="BC624" s="50"/>
      <c r="BD624" s="50"/>
      <c r="BE624" s="50"/>
      <c r="BF624" s="50"/>
      <c r="BG624" s="50"/>
      <c r="BH624" s="50"/>
      <c r="BI624" s="50"/>
      <c r="BJ624" s="50"/>
      <c r="BK624" s="50"/>
      <c r="BL624" s="50"/>
    </row>
    <row r="625" spans="1:64" ht="12" customHeight="1" x14ac:dyDescent="0.15">
      <c r="A625" s="50" t="s">
        <v>36127</v>
      </c>
      <c r="B625" s="50">
        <v>63</v>
      </c>
      <c r="C625" s="50" t="s">
        <v>108</v>
      </c>
      <c r="D625" s="50" t="s">
        <v>31</v>
      </c>
      <c r="E625" s="51"/>
      <c r="F625" s="52">
        <v>43264</v>
      </c>
      <c r="G625" s="50" t="s">
        <v>36128</v>
      </c>
      <c r="H625" s="50" t="s">
        <v>2060</v>
      </c>
      <c r="I625" s="50" t="s">
        <v>63</v>
      </c>
      <c r="J625" s="50">
        <v>45067</v>
      </c>
      <c r="K625" s="50" t="s">
        <v>5406</v>
      </c>
      <c r="L625" s="50" t="s">
        <v>9466</v>
      </c>
      <c r="M625" s="50" t="s">
        <v>21</v>
      </c>
      <c r="N625" s="50" t="s">
        <v>36129</v>
      </c>
      <c r="O625" s="42" t="s">
        <v>394</v>
      </c>
      <c r="P625" s="50" t="s">
        <v>32398</v>
      </c>
      <c r="Q625" s="51" t="s">
        <v>36130</v>
      </c>
      <c r="R625" s="50" t="s">
        <v>94</v>
      </c>
      <c r="S625" s="50" t="s">
        <v>29</v>
      </c>
      <c r="T625" s="50" t="s">
        <v>28523</v>
      </c>
      <c r="U625" s="50" t="s">
        <v>28523</v>
      </c>
      <c r="V625" s="50" t="s">
        <v>28521</v>
      </c>
      <c r="W625" s="50" t="s">
        <v>94</v>
      </c>
      <c r="X625" s="50">
        <v>3775</v>
      </c>
      <c r="Y625" s="50"/>
      <c r="Z625" s="50"/>
      <c r="AA625" s="50"/>
      <c r="AB625" s="50"/>
      <c r="AC625" s="50"/>
      <c r="AD625" s="50"/>
      <c r="AE625" s="50"/>
      <c r="AF625" s="50"/>
      <c r="AG625" s="50"/>
      <c r="AH625" s="50"/>
      <c r="AI625" s="50"/>
      <c r="AJ625" s="50"/>
      <c r="AK625" s="50"/>
      <c r="AL625" s="50"/>
      <c r="AM625" s="50"/>
      <c r="AN625" s="50"/>
      <c r="AO625" s="50"/>
      <c r="AP625" s="50"/>
      <c r="AQ625" s="50"/>
      <c r="AR625" s="50"/>
      <c r="AS625" s="50"/>
      <c r="AT625" s="50"/>
      <c r="AU625" s="50"/>
      <c r="AV625" s="50"/>
      <c r="AW625" s="50"/>
      <c r="AX625" s="50"/>
      <c r="AY625" s="50"/>
      <c r="AZ625" s="50"/>
      <c r="BA625" s="50"/>
      <c r="BB625" s="50"/>
      <c r="BC625" s="50"/>
      <c r="BD625" s="50"/>
      <c r="BE625" s="50"/>
      <c r="BF625" s="50"/>
      <c r="BG625" s="50"/>
      <c r="BH625" s="50"/>
      <c r="BI625" s="50"/>
      <c r="BJ625" s="50"/>
      <c r="BK625" s="50"/>
      <c r="BL625" s="50"/>
    </row>
    <row r="626" spans="1:64" ht="12" customHeight="1" x14ac:dyDescent="0.15">
      <c r="A626" s="50" t="s">
        <v>36112</v>
      </c>
      <c r="B626" s="50">
        <v>29</v>
      </c>
      <c r="C626" s="50" t="s">
        <v>14</v>
      </c>
      <c r="D626" s="50" t="s">
        <v>24</v>
      </c>
      <c r="E626" s="51"/>
      <c r="F626" s="52">
        <v>43264</v>
      </c>
      <c r="G626" s="50" t="s">
        <v>36113</v>
      </c>
      <c r="H626" s="50" t="s">
        <v>1273</v>
      </c>
      <c r="I626" s="50" t="s">
        <v>203</v>
      </c>
      <c r="J626" s="50">
        <v>80203</v>
      </c>
      <c r="K626" s="50" t="s">
        <v>1273</v>
      </c>
      <c r="L626" s="50" t="s">
        <v>1274</v>
      </c>
      <c r="M626" s="50" t="s">
        <v>21</v>
      </c>
      <c r="N626" s="50" t="s">
        <v>36114</v>
      </c>
      <c r="O626" s="42" t="s">
        <v>394</v>
      </c>
      <c r="P626" s="50" t="s">
        <v>32398</v>
      </c>
      <c r="Q626" s="51" t="s">
        <v>36115</v>
      </c>
      <c r="R626" s="50" t="s">
        <v>94</v>
      </c>
      <c r="S626" s="50" t="s">
        <v>22</v>
      </c>
      <c r="T626" s="50" t="s">
        <v>28746</v>
      </c>
      <c r="U626" s="50" t="s">
        <v>28520</v>
      </c>
      <c r="V626" s="50" t="s">
        <v>28522</v>
      </c>
      <c r="W626" s="50" t="s">
        <v>94</v>
      </c>
      <c r="X626" s="50">
        <v>3771</v>
      </c>
      <c r="Y626" s="50"/>
      <c r="Z626" s="50"/>
      <c r="AA626" s="50"/>
      <c r="AB626" s="50"/>
      <c r="AC626" s="50"/>
      <c r="AD626" s="50"/>
      <c r="AE626" s="50"/>
      <c r="AF626" s="50"/>
      <c r="AG626" s="50"/>
      <c r="AH626" s="50"/>
      <c r="AI626" s="50"/>
      <c r="AJ626" s="50"/>
      <c r="AK626" s="50"/>
      <c r="AL626" s="50"/>
      <c r="AM626" s="50"/>
      <c r="AN626" s="50"/>
      <c r="AO626" s="50"/>
      <c r="AP626" s="50"/>
      <c r="AQ626" s="50"/>
      <c r="AR626" s="50"/>
      <c r="AS626" s="50"/>
      <c r="AT626" s="50"/>
      <c r="AU626" s="50"/>
      <c r="AV626" s="50"/>
      <c r="AW626" s="50"/>
      <c r="AX626" s="50"/>
      <c r="AY626" s="50"/>
      <c r="AZ626" s="50"/>
      <c r="BA626" s="50"/>
      <c r="BB626" s="50"/>
      <c r="BC626" s="50"/>
      <c r="BD626" s="50"/>
      <c r="BE626" s="50"/>
      <c r="BF626" s="50"/>
      <c r="BG626" s="50"/>
      <c r="BH626" s="50"/>
      <c r="BI626" s="50"/>
      <c r="BJ626" s="50"/>
      <c r="BK626" s="50"/>
      <c r="BL626" s="50"/>
    </row>
    <row r="627" spans="1:64" ht="12" customHeight="1" x14ac:dyDescent="0.15">
      <c r="A627" s="50" t="s">
        <v>36122</v>
      </c>
      <c r="B627" s="50">
        <v>44</v>
      </c>
      <c r="C627" s="50" t="s">
        <v>14</v>
      </c>
      <c r="D627" s="50" t="s">
        <v>31</v>
      </c>
      <c r="E627" s="51" t="s">
        <v>36123</v>
      </c>
      <c r="F627" s="52">
        <v>43264</v>
      </c>
      <c r="G627" s="50" t="s">
        <v>36124</v>
      </c>
      <c r="H627" s="50" t="s">
        <v>34060</v>
      </c>
      <c r="I627" s="50" t="s">
        <v>63</v>
      </c>
      <c r="J627" s="50">
        <v>45661</v>
      </c>
      <c r="K627" s="50" t="s">
        <v>3157</v>
      </c>
      <c r="L627" s="50" t="s">
        <v>1264</v>
      </c>
      <c r="M627" s="50" t="s">
        <v>21</v>
      </c>
      <c r="N627" s="50" t="s">
        <v>36125</v>
      </c>
      <c r="O627" s="42" t="s">
        <v>394</v>
      </c>
      <c r="P627" s="50" t="s">
        <v>32398</v>
      </c>
      <c r="Q627" s="51" t="s">
        <v>36126</v>
      </c>
      <c r="R627" s="50" t="s">
        <v>94</v>
      </c>
      <c r="S627" s="50" t="s">
        <v>22</v>
      </c>
      <c r="T627" s="50" t="s">
        <v>28746</v>
      </c>
      <c r="U627" s="50" t="s">
        <v>28520</v>
      </c>
      <c r="V627" s="50" t="s">
        <v>28521</v>
      </c>
      <c r="W627" s="50" t="s">
        <v>94</v>
      </c>
      <c r="X627" s="50">
        <v>3774</v>
      </c>
      <c r="Y627" s="50"/>
      <c r="Z627" s="50"/>
      <c r="AA627" s="50"/>
      <c r="AB627" s="50"/>
      <c r="AC627" s="50"/>
      <c r="AD627" s="50"/>
      <c r="AE627" s="50"/>
      <c r="AF627" s="50"/>
      <c r="AG627" s="50"/>
      <c r="AH627" s="50"/>
      <c r="AI627" s="50"/>
      <c r="AJ627" s="50"/>
      <c r="AK627" s="50"/>
      <c r="AL627" s="50"/>
      <c r="AM627" s="50"/>
      <c r="AN627" s="50"/>
      <c r="AO627" s="50"/>
      <c r="AP627" s="50"/>
      <c r="AQ627" s="50"/>
      <c r="AR627" s="50"/>
      <c r="AS627" s="50"/>
      <c r="AT627" s="50"/>
      <c r="AU627" s="50"/>
      <c r="AV627" s="50"/>
      <c r="AW627" s="50"/>
      <c r="AX627" s="50"/>
      <c r="AY627" s="50"/>
      <c r="AZ627" s="50"/>
      <c r="BA627" s="50"/>
      <c r="BB627" s="50"/>
      <c r="BC627" s="50"/>
      <c r="BD627" s="50"/>
      <c r="BE627" s="50"/>
      <c r="BF627" s="50"/>
      <c r="BG627" s="50"/>
      <c r="BH627" s="50"/>
      <c r="BI627" s="50"/>
      <c r="BJ627" s="50"/>
      <c r="BK627" s="50"/>
      <c r="BL627" s="50"/>
    </row>
    <row r="628" spans="1:64" ht="12" customHeight="1" x14ac:dyDescent="0.15">
      <c r="A628" s="50" t="s">
        <v>36107</v>
      </c>
      <c r="B628" s="50">
        <v>21</v>
      </c>
      <c r="C628" s="50" t="s">
        <v>14</v>
      </c>
      <c r="D628" s="50" t="s">
        <v>31</v>
      </c>
      <c r="E628" s="51" t="s">
        <v>36108</v>
      </c>
      <c r="F628" s="52">
        <v>43264</v>
      </c>
      <c r="G628" s="50" t="s">
        <v>36109</v>
      </c>
      <c r="H628" s="50" t="s">
        <v>5755</v>
      </c>
      <c r="I628" s="50" t="s">
        <v>56</v>
      </c>
      <c r="J628" s="50">
        <v>32726</v>
      </c>
      <c r="K628" s="50" t="s">
        <v>1231</v>
      </c>
      <c r="L628" s="50" t="s">
        <v>11869</v>
      </c>
      <c r="M628" s="50" t="s">
        <v>21</v>
      </c>
      <c r="N628" s="50" t="s">
        <v>36110</v>
      </c>
      <c r="O628" s="42" t="s">
        <v>394</v>
      </c>
      <c r="P628" s="50" t="s">
        <v>32398</v>
      </c>
      <c r="Q628" s="51" t="s">
        <v>36111</v>
      </c>
      <c r="R628" s="50" t="s">
        <v>542</v>
      </c>
      <c r="S628" s="50" t="s">
        <v>12</v>
      </c>
      <c r="T628" s="50" t="s">
        <v>31675</v>
      </c>
      <c r="U628" s="50" t="s">
        <v>28520</v>
      </c>
      <c r="V628" s="50" t="s">
        <v>28521</v>
      </c>
      <c r="W628" s="50" t="s">
        <v>94</v>
      </c>
      <c r="X628" s="50">
        <v>3848</v>
      </c>
      <c r="Y628" s="50"/>
      <c r="Z628" s="50"/>
      <c r="AA628" s="50"/>
      <c r="AB628" s="50"/>
      <c r="AC628" s="50"/>
      <c r="AD628" s="50"/>
      <c r="AE628" s="50"/>
      <c r="AF628" s="50"/>
      <c r="AG628" s="50"/>
      <c r="AH628" s="50"/>
      <c r="AI628" s="50"/>
      <c r="AJ628" s="50"/>
      <c r="AK628" s="50"/>
      <c r="AL628" s="50"/>
      <c r="AM628" s="50"/>
      <c r="AN628" s="50"/>
      <c r="AO628" s="50"/>
      <c r="AP628" s="50"/>
      <c r="AQ628" s="50"/>
      <c r="AR628" s="50"/>
      <c r="AS628" s="50"/>
      <c r="AT628" s="50"/>
      <c r="AU628" s="50"/>
      <c r="AV628" s="50"/>
      <c r="AW628" s="50"/>
      <c r="AX628" s="50"/>
      <c r="AY628" s="50"/>
      <c r="AZ628" s="50"/>
      <c r="BA628" s="50"/>
      <c r="BB628" s="50"/>
      <c r="BC628" s="50"/>
      <c r="BD628" s="50"/>
      <c r="BE628" s="50"/>
      <c r="BF628" s="50"/>
      <c r="BG628" s="50"/>
      <c r="BH628" s="50"/>
      <c r="BI628" s="50"/>
      <c r="BJ628" s="50"/>
      <c r="BK628" s="50"/>
      <c r="BL628" s="50"/>
    </row>
    <row r="629" spans="1:64" ht="12" customHeight="1" x14ac:dyDescent="0.15">
      <c r="A629" s="50" t="s">
        <v>36116</v>
      </c>
      <c r="B629" s="50">
        <v>32</v>
      </c>
      <c r="C629" s="50" t="s">
        <v>14</v>
      </c>
      <c r="D629" s="50" t="s">
        <v>79</v>
      </c>
      <c r="E629" s="51" t="s">
        <v>36117</v>
      </c>
      <c r="F629" s="52">
        <v>43264</v>
      </c>
      <c r="G629" s="50" t="s">
        <v>36118</v>
      </c>
      <c r="H629" s="50" t="s">
        <v>22545</v>
      </c>
      <c r="I629" s="50" t="s">
        <v>19</v>
      </c>
      <c r="J629" s="50">
        <v>70520</v>
      </c>
      <c r="K629" s="50" t="s">
        <v>11117</v>
      </c>
      <c r="L629" s="50" t="s">
        <v>36119</v>
      </c>
      <c r="M629" s="50" t="s">
        <v>385</v>
      </c>
      <c r="N629" s="50" t="s">
        <v>36120</v>
      </c>
      <c r="O629" s="42" t="s">
        <v>394</v>
      </c>
      <c r="P629" s="50" t="s">
        <v>32398</v>
      </c>
      <c r="Q629" s="51" t="s">
        <v>36121</v>
      </c>
      <c r="R629" s="50" t="s">
        <v>94</v>
      </c>
      <c r="S629" s="50" t="s">
        <v>29</v>
      </c>
      <c r="T629" s="50" t="s">
        <v>28523</v>
      </c>
      <c r="V629" s="50"/>
      <c r="W629" s="50"/>
      <c r="Y629" s="50"/>
      <c r="Z629" s="50"/>
      <c r="AA629" s="50"/>
      <c r="AB629" s="50"/>
      <c r="AC629" s="50"/>
      <c r="AD629" s="50"/>
      <c r="AE629" s="50"/>
      <c r="AF629" s="50"/>
      <c r="AG629" s="50"/>
      <c r="AH629" s="50"/>
      <c r="AI629" s="50"/>
      <c r="AJ629" s="50"/>
      <c r="AK629" s="50"/>
      <c r="AL629" s="50"/>
      <c r="AM629" s="50"/>
      <c r="AN629" s="50"/>
      <c r="AO629" s="50"/>
      <c r="AP629" s="50"/>
      <c r="AQ629" s="50"/>
      <c r="AR629" s="50"/>
      <c r="AS629" s="50"/>
      <c r="AT629" s="50"/>
      <c r="AU629" s="50"/>
      <c r="AV629" s="50"/>
      <c r="AW629" s="50"/>
      <c r="AX629" s="50"/>
      <c r="AY629" s="50"/>
      <c r="AZ629" s="50"/>
      <c r="BA629" s="50"/>
      <c r="BB629" s="50"/>
      <c r="BC629" s="50"/>
      <c r="BD629" s="50"/>
      <c r="BE629" s="50"/>
      <c r="BF629" s="50"/>
      <c r="BG629" s="50"/>
      <c r="BH629" s="50"/>
      <c r="BI629" s="50"/>
      <c r="BJ629" s="50"/>
      <c r="BK629" s="50"/>
      <c r="BL629" s="50"/>
    </row>
    <row r="630" spans="1:64" ht="12" customHeight="1" x14ac:dyDescent="0.15">
      <c r="A630" s="50" t="s">
        <v>36145</v>
      </c>
      <c r="B630" s="50">
        <v>34</v>
      </c>
      <c r="C630" s="50" t="s">
        <v>14</v>
      </c>
      <c r="D630" s="50" t="s">
        <v>79</v>
      </c>
      <c r="E630" s="51" t="s">
        <v>36146</v>
      </c>
      <c r="F630" s="52">
        <v>43263</v>
      </c>
      <c r="G630" s="50" t="s">
        <v>36147</v>
      </c>
      <c r="H630" s="50" t="s">
        <v>11179</v>
      </c>
      <c r="I630" s="50" t="s">
        <v>38</v>
      </c>
      <c r="J630" s="50">
        <v>61832</v>
      </c>
      <c r="K630" s="50" t="s">
        <v>11181</v>
      </c>
      <c r="L630" s="50" t="s">
        <v>11182</v>
      </c>
      <c r="M630" s="50" t="s">
        <v>21</v>
      </c>
      <c r="N630" s="50" t="s">
        <v>36148</v>
      </c>
      <c r="O630" s="42" t="s">
        <v>394</v>
      </c>
      <c r="P630" s="50" t="s">
        <v>32398</v>
      </c>
      <c r="Q630" s="51" t="s">
        <v>36149</v>
      </c>
      <c r="R630" s="50" t="s">
        <v>94</v>
      </c>
      <c r="S630" s="50" t="s">
        <v>22</v>
      </c>
      <c r="T630" s="50" t="s">
        <v>28746</v>
      </c>
      <c r="U630" s="50" t="s">
        <v>28520</v>
      </c>
      <c r="V630" s="50" t="s">
        <v>28519</v>
      </c>
      <c r="W630" s="50" t="s">
        <v>94</v>
      </c>
      <c r="X630" s="50">
        <v>3764</v>
      </c>
      <c r="Y630" s="50"/>
      <c r="Z630" s="50"/>
      <c r="AA630" s="50"/>
      <c r="AB630" s="50"/>
      <c r="AC630" s="50"/>
      <c r="AD630" s="50"/>
      <c r="AE630" s="50"/>
      <c r="AF630" s="50"/>
      <c r="AG630" s="50"/>
      <c r="AH630" s="50"/>
      <c r="AI630" s="50"/>
      <c r="AJ630" s="50"/>
      <c r="AK630" s="50"/>
      <c r="AL630" s="50"/>
      <c r="AM630" s="50"/>
      <c r="AN630" s="50"/>
      <c r="AO630" s="50"/>
      <c r="AP630" s="50"/>
      <c r="AQ630" s="50"/>
      <c r="AR630" s="50"/>
      <c r="AS630" s="50"/>
      <c r="AT630" s="50"/>
      <c r="AU630" s="50"/>
      <c r="AV630" s="50"/>
      <c r="AW630" s="50"/>
      <c r="AX630" s="50"/>
      <c r="AY630" s="50"/>
      <c r="AZ630" s="50"/>
      <c r="BA630" s="50"/>
      <c r="BB630" s="50"/>
      <c r="BC630" s="50"/>
      <c r="BD630" s="50"/>
      <c r="BE630" s="50"/>
      <c r="BF630" s="50"/>
      <c r="BG630" s="50"/>
      <c r="BH630" s="50"/>
      <c r="BI630" s="50"/>
      <c r="BJ630" s="50"/>
      <c r="BK630" s="50"/>
      <c r="BL630" s="50"/>
    </row>
    <row r="631" spans="1:64" ht="12" customHeight="1" x14ac:dyDescent="0.15">
      <c r="A631" s="50" t="s">
        <v>36135</v>
      </c>
      <c r="B631" s="50">
        <v>26</v>
      </c>
      <c r="C631" s="50" t="s">
        <v>14</v>
      </c>
      <c r="D631" s="50" t="s">
        <v>79</v>
      </c>
      <c r="E631" s="51"/>
      <c r="F631" s="52">
        <v>43263</v>
      </c>
      <c r="G631" s="50" t="s">
        <v>36136</v>
      </c>
      <c r="H631" s="50" t="s">
        <v>1087</v>
      </c>
      <c r="I631" s="50" t="s">
        <v>167</v>
      </c>
      <c r="J631" s="50">
        <v>30656</v>
      </c>
      <c r="K631" s="50" t="s">
        <v>26054</v>
      </c>
      <c r="L631" s="50" t="s">
        <v>26055</v>
      </c>
      <c r="M631" s="50" t="s">
        <v>21</v>
      </c>
      <c r="N631" s="50" t="s">
        <v>36137</v>
      </c>
      <c r="P631" s="50" t="s">
        <v>32398</v>
      </c>
      <c r="Q631" s="51" t="s">
        <v>36138</v>
      </c>
      <c r="R631" s="50" t="s">
        <v>542</v>
      </c>
      <c r="S631" s="50" t="s">
        <v>22</v>
      </c>
      <c r="T631" s="50" t="s">
        <v>28746</v>
      </c>
      <c r="U631" s="50" t="s">
        <v>28520</v>
      </c>
      <c r="V631" s="50"/>
      <c r="W631" s="50" t="s">
        <v>94</v>
      </c>
      <c r="X631" s="50">
        <v>3768</v>
      </c>
      <c r="Y631" s="50"/>
      <c r="Z631" s="50"/>
      <c r="AA631" s="50"/>
      <c r="AB631" s="50"/>
      <c r="AC631" s="50"/>
      <c r="AD631" s="50"/>
      <c r="AE631" s="50"/>
      <c r="AF631" s="50"/>
      <c r="AG631" s="50"/>
      <c r="AH631" s="50"/>
      <c r="AI631" s="50"/>
      <c r="AJ631" s="50"/>
      <c r="AK631" s="50"/>
      <c r="AL631" s="50"/>
      <c r="AM631" s="50"/>
      <c r="AN631" s="50"/>
      <c r="AO631" s="50"/>
      <c r="AP631" s="50"/>
      <c r="AQ631" s="50"/>
      <c r="AR631" s="50"/>
      <c r="AS631" s="50"/>
      <c r="AT631" s="50"/>
      <c r="AU631" s="50"/>
      <c r="AV631" s="50"/>
      <c r="AW631" s="50"/>
      <c r="AX631" s="50"/>
      <c r="AY631" s="50"/>
      <c r="AZ631" s="50"/>
      <c r="BA631" s="50"/>
      <c r="BB631" s="50"/>
      <c r="BC631" s="50"/>
      <c r="BD631" s="50"/>
      <c r="BE631" s="50"/>
      <c r="BF631" s="50"/>
      <c r="BG631" s="50"/>
      <c r="BH631" s="50"/>
      <c r="BI631" s="50"/>
      <c r="BJ631" s="50"/>
      <c r="BK631" s="50"/>
      <c r="BL631" s="50"/>
    </row>
    <row r="632" spans="1:64" ht="12" customHeight="1" x14ac:dyDescent="0.15">
      <c r="A632" s="50" t="s">
        <v>36131</v>
      </c>
      <c r="B632" s="50">
        <v>22</v>
      </c>
      <c r="C632" s="50" t="s">
        <v>14</v>
      </c>
      <c r="D632" s="50" t="s">
        <v>79</v>
      </c>
      <c r="E632" s="51"/>
      <c r="F632" s="52">
        <v>43263</v>
      </c>
      <c r="G632" s="50" t="s">
        <v>36132</v>
      </c>
      <c r="H632" s="50" t="s">
        <v>112</v>
      </c>
      <c r="I632" s="50" t="s">
        <v>3573</v>
      </c>
      <c r="J632" s="50">
        <v>20032</v>
      </c>
      <c r="K632" s="50" t="s">
        <v>3575</v>
      </c>
      <c r="L632" s="50" t="s">
        <v>18877</v>
      </c>
      <c r="M632" s="50" t="s">
        <v>21</v>
      </c>
      <c r="N632" s="50" t="s">
        <v>36133</v>
      </c>
      <c r="O632" s="42" t="s">
        <v>394</v>
      </c>
      <c r="P632" s="50" t="s">
        <v>32398</v>
      </c>
      <c r="Q632" s="51" t="s">
        <v>36134</v>
      </c>
      <c r="R632" s="50" t="s">
        <v>94</v>
      </c>
      <c r="S632" s="50" t="s">
        <v>22</v>
      </c>
      <c r="T632" s="50" t="s">
        <v>28746</v>
      </c>
      <c r="U632" s="50" t="s">
        <v>28520</v>
      </c>
      <c r="V632" s="50" t="s">
        <v>28521</v>
      </c>
      <c r="W632" s="50" t="s">
        <v>94</v>
      </c>
      <c r="X632" s="50">
        <v>3767</v>
      </c>
      <c r="Y632" s="50"/>
      <c r="Z632" s="50"/>
      <c r="AA632" s="50"/>
      <c r="AB632" s="50"/>
      <c r="AC632" s="50"/>
      <c r="AD632" s="50"/>
      <c r="AE632" s="50"/>
      <c r="AF632" s="50"/>
      <c r="AG632" s="50"/>
      <c r="AH632" s="50"/>
      <c r="AI632" s="50"/>
      <c r="AJ632" s="50"/>
      <c r="AK632" s="50"/>
      <c r="AL632" s="50"/>
      <c r="AM632" s="50"/>
      <c r="AN632" s="50"/>
      <c r="AO632" s="50"/>
      <c r="AP632" s="50"/>
      <c r="AQ632" s="50"/>
      <c r="AR632" s="50"/>
      <c r="AS632" s="50"/>
      <c r="AT632" s="50"/>
      <c r="AU632" s="50"/>
      <c r="AV632" s="50"/>
      <c r="AW632" s="50"/>
      <c r="AX632" s="50"/>
      <c r="AY632" s="50"/>
      <c r="AZ632" s="50"/>
      <c r="BA632" s="50"/>
      <c r="BB632" s="50"/>
      <c r="BC632" s="50"/>
      <c r="BD632" s="50"/>
      <c r="BE632" s="50"/>
      <c r="BF632" s="50"/>
      <c r="BG632" s="50"/>
      <c r="BH632" s="50"/>
      <c r="BI632" s="50"/>
      <c r="BJ632" s="50"/>
      <c r="BK632" s="50"/>
      <c r="BL632" s="50"/>
    </row>
    <row r="633" spans="1:64" ht="12" customHeight="1" x14ac:dyDescent="0.15">
      <c r="A633" s="50" t="s">
        <v>36139</v>
      </c>
      <c r="B633" s="50">
        <v>32</v>
      </c>
      <c r="C633" s="50" t="s">
        <v>14</v>
      </c>
      <c r="D633" s="50" t="s">
        <v>31</v>
      </c>
      <c r="E633" s="51" t="s">
        <v>36141</v>
      </c>
      <c r="F633" s="52">
        <v>43263</v>
      </c>
      <c r="G633" s="50" t="s">
        <v>36142</v>
      </c>
      <c r="H633" s="50" t="s">
        <v>36140</v>
      </c>
      <c r="I633" s="50" t="s">
        <v>75</v>
      </c>
      <c r="J633" s="50">
        <v>7825</v>
      </c>
      <c r="K633" s="50" t="s">
        <v>5855</v>
      </c>
      <c r="L633" s="50" t="s">
        <v>2432</v>
      </c>
      <c r="M633" s="50" t="s">
        <v>21</v>
      </c>
      <c r="N633" s="50" t="s">
        <v>36143</v>
      </c>
      <c r="O633" s="42" t="s">
        <v>394</v>
      </c>
      <c r="P633" s="50" t="s">
        <v>32398</v>
      </c>
      <c r="Q633" s="51" t="s">
        <v>36144</v>
      </c>
      <c r="R633" s="50" t="s">
        <v>94</v>
      </c>
      <c r="S633" s="50" t="s">
        <v>22</v>
      </c>
      <c r="T633" s="50" t="s">
        <v>28739</v>
      </c>
      <c r="U633" s="50" t="s">
        <v>28518</v>
      </c>
      <c r="V633" s="50" t="s">
        <v>28521</v>
      </c>
      <c r="W633" s="50" t="s">
        <v>94</v>
      </c>
      <c r="X633" s="50">
        <v>3769</v>
      </c>
      <c r="Y633" s="50"/>
      <c r="Z633" s="50"/>
      <c r="AA633" s="50"/>
      <c r="AB633" s="50"/>
      <c r="AC633" s="50"/>
      <c r="AD633" s="50"/>
      <c r="AE633" s="50"/>
      <c r="AF633" s="50"/>
      <c r="AG633" s="50"/>
      <c r="AH633" s="50"/>
      <c r="AI633" s="50"/>
      <c r="AJ633" s="50"/>
      <c r="AK633" s="50"/>
      <c r="AL633" s="50"/>
      <c r="AM633" s="50"/>
      <c r="AN633" s="50"/>
      <c r="AO633" s="50"/>
      <c r="AP633" s="50"/>
      <c r="AQ633" s="50"/>
      <c r="AR633" s="50"/>
      <c r="AS633" s="50"/>
      <c r="AT633" s="50"/>
      <c r="AU633" s="50"/>
      <c r="AV633" s="50"/>
      <c r="AW633" s="50"/>
      <c r="AX633" s="50"/>
      <c r="AY633" s="50"/>
      <c r="AZ633" s="50"/>
      <c r="BA633" s="50"/>
      <c r="BB633" s="50"/>
      <c r="BC633" s="50"/>
      <c r="BD633" s="50"/>
      <c r="BE633" s="50"/>
      <c r="BF633" s="50"/>
      <c r="BG633" s="50"/>
      <c r="BH633" s="50"/>
      <c r="BI633" s="50"/>
      <c r="BJ633" s="50"/>
      <c r="BK633" s="50"/>
      <c r="BL633" s="50"/>
    </row>
    <row r="634" spans="1:64" ht="12" customHeight="1" x14ac:dyDescent="0.15">
      <c r="A634" s="50" t="s">
        <v>36150</v>
      </c>
      <c r="B634" s="50">
        <v>34</v>
      </c>
      <c r="C634" s="50" t="s">
        <v>14</v>
      </c>
      <c r="D634" s="50" t="s">
        <v>31</v>
      </c>
      <c r="E634" s="51"/>
      <c r="F634" s="52">
        <v>43263</v>
      </c>
      <c r="G634" s="50" t="s">
        <v>36151</v>
      </c>
      <c r="H634" s="50" t="s">
        <v>616</v>
      </c>
      <c r="I634" s="50" t="s">
        <v>117</v>
      </c>
      <c r="J634" s="50">
        <v>85013</v>
      </c>
      <c r="K634" s="50" t="s">
        <v>617</v>
      </c>
      <c r="L634" s="50" t="s">
        <v>618</v>
      </c>
      <c r="M634" s="50" t="s">
        <v>21</v>
      </c>
      <c r="N634" s="50" t="s">
        <v>36152</v>
      </c>
      <c r="O634" s="42" t="s">
        <v>394</v>
      </c>
      <c r="P634" s="50" t="s">
        <v>32398</v>
      </c>
      <c r="Q634" s="51" t="s">
        <v>36153</v>
      </c>
      <c r="R634" s="50" t="s">
        <v>94</v>
      </c>
      <c r="S634" s="50" t="s">
        <v>12</v>
      </c>
      <c r="T634" s="50" t="s">
        <v>31978</v>
      </c>
      <c r="U634" s="50" t="s">
        <v>28518</v>
      </c>
      <c r="V634" s="50" t="s">
        <v>28521</v>
      </c>
      <c r="W634" s="50" t="s">
        <v>94</v>
      </c>
      <c r="X634" s="50">
        <v>3766</v>
      </c>
      <c r="Y634" s="50"/>
      <c r="Z634" s="50"/>
      <c r="AA634" s="50"/>
      <c r="AB634" s="50"/>
      <c r="AC634" s="50"/>
      <c r="AD634" s="50"/>
      <c r="AE634" s="50"/>
      <c r="AF634" s="50"/>
      <c r="AG634" s="50"/>
      <c r="AH634" s="50"/>
      <c r="AI634" s="50"/>
      <c r="AJ634" s="50"/>
      <c r="AK634" s="50"/>
      <c r="AL634" s="50"/>
      <c r="AM634" s="50"/>
      <c r="AN634" s="50"/>
      <c r="AO634" s="50"/>
      <c r="AP634" s="50"/>
      <c r="AQ634" s="50"/>
      <c r="AR634" s="50"/>
      <c r="AS634" s="50"/>
      <c r="AT634" s="50"/>
      <c r="AU634" s="50"/>
      <c r="AV634" s="50"/>
      <c r="AW634" s="50"/>
      <c r="AX634" s="50"/>
      <c r="AY634" s="50"/>
      <c r="AZ634" s="50"/>
      <c r="BA634" s="50"/>
      <c r="BB634" s="50"/>
      <c r="BC634" s="50"/>
      <c r="BD634" s="50"/>
      <c r="BE634" s="50"/>
      <c r="BF634" s="50"/>
      <c r="BG634" s="50"/>
      <c r="BH634" s="50"/>
      <c r="BI634" s="50"/>
      <c r="BJ634" s="50"/>
      <c r="BK634" s="50"/>
      <c r="BL634" s="50"/>
    </row>
    <row r="635" spans="1:64" ht="12" customHeight="1" x14ac:dyDescent="0.15">
      <c r="A635" s="50" t="s">
        <v>36154</v>
      </c>
      <c r="B635" s="50">
        <v>20</v>
      </c>
      <c r="C635" s="50" t="s">
        <v>14</v>
      </c>
      <c r="D635" s="50" t="s">
        <v>42</v>
      </c>
      <c r="E635" s="51"/>
      <c r="F635" s="52">
        <v>43262</v>
      </c>
      <c r="G635" s="50" t="s">
        <v>36155</v>
      </c>
      <c r="H635" s="50" t="s">
        <v>951</v>
      </c>
      <c r="I635" s="50" t="s">
        <v>39</v>
      </c>
      <c r="J635" s="50">
        <v>90601</v>
      </c>
      <c r="K635" s="50" t="s">
        <v>92</v>
      </c>
      <c r="L635" s="50" t="s">
        <v>26247</v>
      </c>
      <c r="M635" s="50" t="s">
        <v>21</v>
      </c>
      <c r="N635" s="50" t="s">
        <v>36156</v>
      </c>
      <c r="O635" s="42" t="s">
        <v>394</v>
      </c>
      <c r="P635" s="50" t="s">
        <v>32398</v>
      </c>
      <c r="Q635" s="51" t="s">
        <v>36157</v>
      </c>
      <c r="R635" s="50" t="s">
        <v>94</v>
      </c>
      <c r="S635" s="50" t="s">
        <v>22</v>
      </c>
      <c r="T635" s="50" t="s">
        <v>28739</v>
      </c>
      <c r="U635" s="50" t="s">
        <v>28518</v>
      </c>
      <c r="V635" s="50" t="s">
        <v>28519</v>
      </c>
      <c r="W635" s="50" t="s">
        <v>94</v>
      </c>
      <c r="X635" s="50">
        <v>3765</v>
      </c>
      <c r="Y635" s="50"/>
      <c r="Z635" s="50"/>
      <c r="AA635" s="50"/>
      <c r="AB635" s="50"/>
      <c r="AC635" s="50"/>
      <c r="AD635" s="50"/>
      <c r="AE635" s="50"/>
      <c r="AF635" s="50"/>
      <c r="AG635" s="50"/>
      <c r="AH635" s="50"/>
      <c r="AI635" s="50"/>
      <c r="AJ635" s="50"/>
      <c r="AK635" s="50"/>
      <c r="AL635" s="50"/>
      <c r="AM635" s="50"/>
      <c r="AN635" s="50"/>
      <c r="AO635" s="50"/>
      <c r="AP635" s="50"/>
      <c r="AQ635" s="50"/>
      <c r="AR635" s="50"/>
      <c r="AS635" s="50"/>
      <c r="AT635" s="50"/>
      <c r="AU635" s="50"/>
      <c r="AV635" s="50"/>
      <c r="AW635" s="50"/>
      <c r="AX635" s="50"/>
      <c r="AY635" s="50"/>
      <c r="AZ635" s="50"/>
      <c r="BA635" s="50"/>
      <c r="BB635" s="50"/>
      <c r="BC635" s="50"/>
      <c r="BD635" s="50"/>
      <c r="BE635" s="50"/>
      <c r="BF635" s="50"/>
      <c r="BG635" s="50"/>
      <c r="BH635" s="50"/>
      <c r="BI635" s="50"/>
      <c r="BJ635" s="50"/>
      <c r="BK635" s="50"/>
      <c r="BL635" s="50"/>
    </row>
    <row r="636" spans="1:64" ht="12" customHeight="1" x14ac:dyDescent="0.15">
      <c r="A636" s="50" t="s">
        <v>36158</v>
      </c>
      <c r="B636" s="50">
        <v>41</v>
      </c>
      <c r="C636" s="50" t="s">
        <v>14</v>
      </c>
      <c r="D636" s="50" t="s">
        <v>79</v>
      </c>
      <c r="E636" s="51"/>
      <c r="F636" s="52">
        <v>43262</v>
      </c>
      <c r="G636" s="50" t="s">
        <v>36159</v>
      </c>
      <c r="H636" s="50" t="s">
        <v>2310</v>
      </c>
      <c r="I636" s="50" t="s">
        <v>46</v>
      </c>
      <c r="J636" s="50">
        <v>20901</v>
      </c>
      <c r="K636" s="50" t="s">
        <v>1039</v>
      </c>
      <c r="L636" s="50" t="s">
        <v>2312</v>
      </c>
      <c r="M636" s="50" t="s">
        <v>21</v>
      </c>
      <c r="N636" s="50" t="s">
        <v>36160</v>
      </c>
      <c r="O636" s="42" t="s">
        <v>394</v>
      </c>
      <c r="P636" s="50" t="s">
        <v>32398</v>
      </c>
      <c r="Q636" s="51" t="s">
        <v>36161</v>
      </c>
      <c r="R636" s="50" t="s">
        <v>542</v>
      </c>
      <c r="S636" s="50" t="s">
        <v>12</v>
      </c>
      <c r="T636" s="50" t="s">
        <v>31978</v>
      </c>
      <c r="U636" s="50" t="s">
        <v>28518</v>
      </c>
      <c r="V636" s="50" t="s">
        <v>28521</v>
      </c>
      <c r="W636" s="50" t="s">
        <v>542</v>
      </c>
      <c r="X636" s="50">
        <v>3763</v>
      </c>
      <c r="Y636" s="50"/>
      <c r="Z636" s="50"/>
      <c r="AA636" s="50"/>
      <c r="AB636" s="50"/>
      <c r="AC636" s="50"/>
      <c r="AD636" s="50"/>
      <c r="AE636" s="50"/>
      <c r="AF636" s="50"/>
      <c r="AG636" s="50"/>
      <c r="AH636" s="50"/>
      <c r="AI636" s="50"/>
      <c r="AJ636" s="50"/>
      <c r="AK636" s="50"/>
      <c r="AL636" s="50"/>
      <c r="AM636" s="50"/>
      <c r="AN636" s="50"/>
      <c r="AO636" s="50"/>
      <c r="AP636" s="50"/>
      <c r="AQ636" s="50"/>
      <c r="AR636" s="50"/>
      <c r="AS636" s="50"/>
      <c r="AT636" s="50"/>
      <c r="AU636" s="50"/>
      <c r="AV636" s="50"/>
      <c r="AW636" s="50"/>
      <c r="AX636" s="50"/>
      <c r="AY636" s="50"/>
      <c r="AZ636" s="50"/>
      <c r="BA636" s="50"/>
      <c r="BB636" s="50"/>
      <c r="BC636" s="50"/>
      <c r="BD636" s="50"/>
      <c r="BE636" s="50"/>
      <c r="BF636" s="50"/>
      <c r="BG636" s="50"/>
      <c r="BH636" s="50"/>
      <c r="BI636" s="50"/>
      <c r="BJ636" s="50"/>
      <c r="BK636" s="50"/>
      <c r="BL636" s="50"/>
    </row>
    <row r="637" spans="1:64" ht="12" customHeight="1" x14ac:dyDescent="0.15">
      <c r="A637" s="50" t="s">
        <v>39005</v>
      </c>
      <c r="B637" s="50">
        <v>34</v>
      </c>
      <c r="C637" s="50" t="s">
        <v>14</v>
      </c>
      <c r="D637" s="50" t="s">
        <v>31</v>
      </c>
      <c r="E637" s="51"/>
      <c r="F637" s="52">
        <v>43261</v>
      </c>
      <c r="G637" s="50" t="s">
        <v>36162</v>
      </c>
      <c r="H637" s="50" t="s">
        <v>22607</v>
      </c>
      <c r="I637" s="50" t="s">
        <v>203</v>
      </c>
      <c r="J637" s="50">
        <v>80021</v>
      </c>
      <c r="K637" s="50" t="s">
        <v>1747</v>
      </c>
      <c r="L637" s="50" t="s">
        <v>2048</v>
      </c>
      <c r="M637" s="50" t="s">
        <v>21</v>
      </c>
      <c r="N637" s="50" t="s">
        <v>36163</v>
      </c>
      <c r="O637" s="42" t="s">
        <v>394</v>
      </c>
      <c r="P637" s="50" t="s">
        <v>32398</v>
      </c>
      <c r="Q637" s="51" t="s">
        <v>36164</v>
      </c>
      <c r="R637" s="50" t="s">
        <v>94</v>
      </c>
      <c r="S637" s="50" t="s">
        <v>29</v>
      </c>
      <c r="T637" s="50" t="s">
        <v>28524</v>
      </c>
      <c r="U637" s="50" t="s">
        <v>28518</v>
      </c>
      <c r="V637" s="50" t="s">
        <v>28522</v>
      </c>
      <c r="W637" s="50" t="s">
        <v>94</v>
      </c>
      <c r="X637" s="50">
        <v>3759</v>
      </c>
      <c r="Y637" s="50"/>
      <c r="Z637" s="50"/>
      <c r="AA637" s="50"/>
      <c r="AB637" s="50"/>
      <c r="AC637" s="50"/>
      <c r="AD637" s="50"/>
      <c r="AE637" s="50"/>
      <c r="AF637" s="50"/>
      <c r="AG637" s="50"/>
      <c r="AH637" s="50"/>
      <c r="AI637" s="50"/>
      <c r="AJ637" s="50"/>
      <c r="AK637" s="50"/>
      <c r="AL637" s="50"/>
      <c r="AM637" s="50"/>
      <c r="AN637" s="50"/>
      <c r="AO637" s="50"/>
      <c r="AP637" s="50"/>
      <c r="AQ637" s="50"/>
      <c r="AR637" s="50"/>
      <c r="AS637" s="50"/>
      <c r="AT637" s="50"/>
      <c r="AU637" s="50"/>
      <c r="AV637" s="50"/>
      <c r="AW637" s="50"/>
      <c r="AX637" s="50"/>
      <c r="AY637" s="50"/>
      <c r="AZ637" s="50"/>
      <c r="BA637" s="50"/>
      <c r="BB637" s="50"/>
      <c r="BC637" s="50"/>
      <c r="BD637" s="50"/>
      <c r="BE637" s="50"/>
      <c r="BF637" s="50"/>
      <c r="BG637" s="50"/>
      <c r="BH637" s="50"/>
      <c r="BI637" s="50"/>
      <c r="BJ637" s="50"/>
      <c r="BK637" s="50"/>
      <c r="BL637" s="50"/>
    </row>
    <row r="638" spans="1:64" ht="12" customHeight="1" x14ac:dyDescent="0.15">
      <c r="A638" s="50" t="s">
        <v>36165</v>
      </c>
      <c r="B638" s="50">
        <v>36</v>
      </c>
      <c r="C638" s="50" t="s">
        <v>108</v>
      </c>
      <c r="D638" s="50" t="s">
        <v>79</v>
      </c>
      <c r="E638" s="51"/>
      <c r="F638" s="52">
        <v>43260</v>
      </c>
      <c r="G638" s="50" t="s">
        <v>36167</v>
      </c>
      <c r="H638" s="50" t="s">
        <v>36166</v>
      </c>
      <c r="I638" s="50" t="s">
        <v>75</v>
      </c>
      <c r="J638" s="50">
        <v>8096</v>
      </c>
      <c r="K638" s="50" t="s">
        <v>18075</v>
      </c>
      <c r="L638" s="50" t="s">
        <v>18076</v>
      </c>
      <c r="M638" s="50" t="s">
        <v>21</v>
      </c>
      <c r="N638" s="50" t="s">
        <v>36168</v>
      </c>
      <c r="O638" s="42" t="s">
        <v>394</v>
      </c>
      <c r="P638" s="50" t="s">
        <v>32398</v>
      </c>
      <c r="Q638" s="51" t="s">
        <v>36169</v>
      </c>
      <c r="R638" s="50" t="s">
        <v>94</v>
      </c>
      <c r="S638" s="50" t="s">
        <v>373</v>
      </c>
      <c r="T638" s="50" t="s">
        <v>28836</v>
      </c>
      <c r="U638" s="50" t="s">
        <v>28518</v>
      </c>
      <c r="V638" s="50" t="s">
        <v>28519</v>
      </c>
      <c r="W638" s="50" t="s">
        <v>94</v>
      </c>
      <c r="X638" s="50">
        <v>3760</v>
      </c>
      <c r="Y638" s="50"/>
      <c r="Z638" s="50"/>
      <c r="AA638" s="50"/>
      <c r="AB638" s="50"/>
      <c r="AC638" s="50"/>
      <c r="AD638" s="50"/>
      <c r="AE638" s="50"/>
      <c r="AF638" s="50"/>
      <c r="AG638" s="50"/>
      <c r="AH638" s="50"/>
      <c r="AI638" s="50"/>
      <c r="AJ638" s="50"/>
      <c r="AK638" s="50"/>
      <c r="AL638" s="50"/>
      <c r="AM638" s="50"/>
      <c r="AN638" s="50"/>
      <c r="AO638" s="50"/>
      <c r="AP638" s="50"/>
      <c r="AQ638" s="50"/>
      <c r="AR638" s="50"/>
      <c r="AS638" s="50"/>
      <c r="AT638" s="50"/>
      <c r="AU638" s="50"/>
      <c r="AV638" s="50"/>
      <c r="AW638" s="50"/>
      <c r="AX638" s="50"/>
      <c r="AY638" s="50"/>
      <c r="AZ638" s="50"/>
      <c r="BA638" s="50"/>
      <c r="BB638" s="50"/>
      <c r="BC638" s="50"/>
      <c r="BD638" s="50"/>
      <c r="BE638" s="50"/>
      <c r="BF638" s="50"/>
      <c r="BG638" s="50"/>
      <c r="BH638" s="50"/>
      <c r="BI638" s="50"/>
      <c r="BJ638" s="50"/>
      <c r="BK638" s="50"/>
      <c r="BL638" s="50"/>
    </row>
    <row r="639" spans="1:64" ht="12" customHeight="1" x14ac:dyDescent="0.15">
      <c r="A639" s="50" t="s">
        <v>36170</v>
      </c>
      <c r="B639" s="50">
        <v>49</v>
      </c>
      <c r="C639" s="50" t="s">
        <v>14</v>
      </c>
      <c r="D639" s="50" t="s">
        <v>31</v>
      </c>
      <c r="E639" s="51"/>
      <c r="F639" s="52">
        <v>43260</v>
      </c>
      <c r="G639" s="50" t="s">
        <v>36171</v>
      </c>
      <c r="H639" s="50" t="s">
        <v>24438</v>
      </c>
      <c r="I639" s="50" t="s">
        <v>67</v>
      </c>
      <c r="J639" s="50">
        <v>76504</v>
      </c>
      <c r="K639" s="50" t="s">
        <v>8332</v>
      </c>
      <c r="L639" s="50" t="s">
        <v>24440</v>
      </c>
      <c r="M639" s="50" t="s">
        <v>21</v>
      </c>
      <c r="N639" s="50" t="s">
        <v>36172</v>
      </c>
      <c r="O639" s="42" t="s">
        <v>394</v>
      </c>
      <c r="P639" s="50" t="s">
        <v>32398</v>
      </c>
      <c r="Q639" s="51" t="s">
        <v>36173</v>
      </c>
      <c r="R639" s="50" t="s">
        <v>94</v>
      </c>
      <c r="S639" s="50" t="s">
        <v>22</v>
      </c>
      <c r="T639" s="50" t="s">
        <v>28746</v>
      </c>
      <c r="U639" s="50" t="s">
        <v>28520</v>
      </c>
      <c r="V639" s="50" t="s">
        <v>28521</v>
      </c>
      <c r="W639" s="50" t="s">
        <v>94</v>
      </c>
      <c r="X639" s="50">
        <v>3762</v>
      </c>
      <c r="Y639" s="50"/>
      <c r="Z639" s="50"/>
      <c r="AA639" s="50"/>
      <c r="AB639" s="50"/>
      <c r="AC639" s="50"/>
      <c r="AD639" s="50"/>
      <c r="AE639" s="50"/>
      <c r="AF639" s="50"/>
      <c r="AG639" s="50"/>
      <c r="AH639" s="50"/>
      <c r="AI639" s="50"/>
      <c r="AJ639" s="50"/>
      <c r="AK639" s="50"/>
      <c r="AL639" s="50"/>
      <c r="AM639" s="50"/>
      <c r="AN639" s="50"/>
      <c r="AO639" s="50"/>
      <c r="AP639" s="50"/>
      <c r="AQ639" s="50"/>
      <c r="AR639" s="50"/>
      <c r="AS639" s="50"/>
      <c r="AT639" s="50"/>
      <c r="AU639" s="50"/>
      <c r="AV639" s="50"/>
      <c r="AW639" s="50"/>
      <c r="AX639" s="50"/>
      <c r="AY639" s="50"/>
      <c r="AZ639" s="50"/>
      <c r="BA639" s="50"/>
      <c r="BB639" s="50"/>
      <c r="BC639" s="50"/>
      <c r="BD639" s="50"/>
      <c r="BE639" s="50"/>
      <c r="BF639" s="50"/>
      <c r="BG639" s="50"/>
      <c r="BH639" s="50"/>
      <c r="BI639" s="50"/>
      <c r="BJ639" s="50"/>
      <c r="BK639" s="50"/>
      <c r="BL639" s="50"/>
    </row>
    <row r="640" spans="1:64" ht="12" customHeight="1" x14ac:dyDescent="0.15">
      <c r="A640" s="50" t="s">
        <v>36180</v>
      </c>
      <c r="B640" s="50">
        <v>47</v>
      </c>
      <c r="C640" s="50" t="s">
        <v>14</v>
      </c>
      <c r="D640" s="50" t="s">
        <v>31</v>
      </c>
      <c r="E640" s="51"/>
      <c r="F640" s="52">
        <v>43259</v>
      </c>
      <c r="G640" s="50" t="s">
        <v>36181</v>
      </c>
      <c r="H640" s="50" t="s">
        <v>36140</v>
      </c>
      <c r="I640" s="50" t="s">
        <v>75</v>
      </c>
      <c r="J640" s="50">
        <v>7832</v>
      </c>
      <c r="K640" s="50" t="s">
        <v>5855</v>
      </c>
      <c r="L640" s="50" t="s">
        <v>2432</v>
      </c>
      <c r="M640" s="50" t="s">
        <v>21</v>
      </c>
      <c r="N640" s="50" t="s">
        <v>36182</v>
      </c>
      <c r="O640" s="42" t="s">
        <v>394</v>
      </c>
      <c r="P640" s="50" t="s">
        <v>32398</v>
      </c>
      <c r="Q640" s="51" t="s">
        <v>36183</v>
      </c>
      <c r="R640" s="50" t="s">
        <v>94</v>
      </c>
      <c r="S640" s="50" t="s">
        <v>22</v>
      </c>
      <c r="T640" s="50" t="s">
        <v>28746</v>
      </c>
      <c r="U640" s="50" t="s">
        <v>28520</v>
      </c>
      <c r="V640" s="50" t="s">
        <v>28519</v>
      </c>
      <c r="W640" s="50" t="s">
        <v>94</v>
      </c>
      <c r="X640" s="50">
        <v>3849</v>
      </c>
      <c r="Y640" s="50"/>
      <c r="Z640" s="50"/>
      <c r="AA640" s="50"/>
      <c r="AB640" s="50"/>
      <c r="AC640" s="50"/>
      <c r="AD640" s="50"/>
      <c r="AE640" s="50"/>
      <c r="AF640" s="50"/>
      <c r="AG640" s="50"/>
      <c r="AH640" s="50"/>
      <c r="AI640" s="50"/>
      <c r="AJ640" s="50"/>
      <c r="AK640" s="50"/>
      <c r="AL640" s="50"/>
      <c r="AM640" s="50"/>
      <c r="AN640" s="50"/>
      <c r="AO640" s="50"/>
      <c r="AP640" s="50"/>
      <c r="AQ640" s="50"/>
      <c r="AR640" s="50"/>
      <c r="AS640" s="50"/>
      <c r="AT640" s="50"/>
      <c r="AU640" s="50"/>
      <c r="AV640" s="50"/>
      <c r="AW640" s="50"/>
      <c r="AX640" s="50"/>
      <c r="AY640" s="50"/>
      <c r="AZ640" s="50"/>
      <c r="BA640" s="50"/>
      <c r="BB640" s="50"/>
      <c r="BC640" s="50"/>
      <c r="BD640" s="50"/>
      <c r="BE640" s="50"/>
      <c r="BF640" s="50"/>
      <c r="BG640" s="50"/>
      <c r="BH640" s="50"/>
      <c r="BI640" s="50"/>
      <c r="BJ640" s="50"/>
      <c r="BK640" s="50"/>
      <c r="BL640" s="50"/>
    </row>
    <row r="641" spans="1:64" ht="12" customHeight="1" x14ac:dyDescent="0.15">
      <c r="A641" s="50" t="s">
        <v>36174</v>
      </c>
      <c r="B641" s="50">
        <v>36</v>
      </c>
      <c r="C641" s="50" t="s">
        <v>14</v>
      </c>
      <c r="D641" s="50" t="s">
        <v>31</v>
      </c>
      <c r="E641" s="51" t="s">
        <v>36175</v>
      </c>
      <c r="F641" s="52">
        <v>43259</v>
      </c>
      <c r="G641" s="50" t="s">
        <v>36176</v>
      </c>
      <c r="H641" s="50" t="s">
        <v>7819</v>
      </c>
      <c r="I641" s="50" t="s">
        <v>653</v>
      </c>
      <c r="J641" s="50">
        <v>39046</v>
      </c>
      <c r="K641" s="50" t="s">
        <v>2119</v>
      </c>
      <c r="L641" s="50" t="s">
        <v>36177</v>
      </c>
      <c r="M641" s="50" t="s">
        <v>21</v>
      </c>
      <c r="N641" s="50" t="s">
        <v>36178</v>
      </c>
      <c r="O641" s="42" t="s">
        <v>394</v>
      </c>
      <c r="P641" s="50" t="s">
        <v>32398</v>
      </c>
      <c r="Q641" s="51" t="s">
        <v>36179</v>
      </c>
      <c r="R641" s="50" t="s">
        <v>94</v>
      </c>
      <c r="S641" s="50" t="s">
        <v>12</v>
      </c>
      <c r="T641" s="50" t="s">
        <v>31978</v>
      </c>
      <c r="U641" s="50" t="s">
        <v>28523</v>
      </c>
      <c r="V641" s="50" t="s">
        <v>28521</v>
      </c>
      <c r="W641" s="50" t="s">
        <v>94</v>
      </c>
      <c r="X641" s="50">
        <v>3761</v>
      </c>
      <c r="Y641" s="50"/>
      <c r="Z641" s="50"/>
      <c r="AA641" s="50"/>
      <c r="AB641" s="50"/>
      <c r="AC641" s="50"/>
      <c r="AD641" s="50"/>
      <c r="AE641" s="50"/>
      <c r="AF641" s="50"/>
      <c r="AG641" s="50"/>
      <c r="AH641" s="50"/>
      <c r="AI641" s="50"/>
      <c r="AJ641" s="50"/>
      <c r="AK641" s="50"/>
      <c r="AL641" s="50"/>
      <c r="AM641" s="50"/>
      <c r="AN641" s="50"/>
      <c r="AO641" s="50"/>
      <c r="AP641" s="50"/>
      <c r="AQ641" s="50"/>
      <c r="AR641" s="50"/>
      <c r="AS641" s="50"/>
      <c r="AT641" s="50"/>
      <c r="AU641" s="50"/>
      <c r="AV641" s="50"/>
      <c r="AW641" s="50"/>
      <c r="AX641" s="50"/>
      <c r="AY641" s="50"/>
      <c r="AZ641" s="50"/>
      <c r="BA641" s="50"/>
      <c r="BB641" s="50"/>
      <c r="BC641" s="50"/>
      <c r="BD641" s="50"/>
      <c r="BE641" s="50"/>
      <c r="BF641" s="50"/>
      <c r="BG641" s="50"/>
      <c r="BH641" s="50"/>
      <c r="BI641" s="50"/>
      <c r="BJ641" s="50"/>
      <c r="BK641" s="50"/>
      <c r="BL641" s="50"/>
    </row>
    <row r="642" spans="1:64" ht="12" customHeight="1" x14ac:dyDescent="0.15">
      <c r="A642" s="50" t="s">
        <v>36184</v>
      </c>
      <c r="B642" s="50">
        <v>20</v>
      </c>
      <c r="C642" s="50" t="s">
        <v>108</v>
      </c>
      <c r="D642" s="50" t="s">
        <v>31</v>
      </c>
      <c r="E642" s="51" t="s">
        <v>36185</v>
      </c>
      <c r="F642" s="52">
        <v>43258</v>
      </c>
      <c r="G642" s="50" t="s">
        <v>36186</v>
      </c>
      <c r="H642" s="50" t="s">
        <v>1288</v>
      </c>
      <c r="I642" s="50" t="s">
        <v>67</v>
      </c>
      <c r="J642" s="50">
        <v>78744</v>
      </c>
      <c r="K642" s="50" t="s">
        <v>1289</v>
      </c>
      <c r="L642" s="50" t="s">
        <v>1290</v>
      </c>
      <c r="M642" s="50" t="s">
        <v>21</v>
      </c>
      <c r="N642" s="50" t="s">
        <v>36187</v>
      </c>
      <c r="O642" s="42" t="s">
        <v>394</v>
      </c>
      <c r="P642" s="50" t="s">
        <v>32398</v>
      </c>
      <c r="Q642" s="51" t="s">
        <v>36188</v>
      </c>
      <c r="R642" s="50" t="s">
        <v>948</v>
      </c>
      <c r="S642" s="50" t="s">
        <v>22</v>
      </c>
      <c r="T642" s="50" t="s">
        <v>28739</v>
      </c>
      <c r="U642" s="50" t="s">
        <v>28518</v>
      </c>
      <c r="V642" s="50"/>
      <c r="W642" s="50" t="s">
        <v>542</v>
      </c>
      <c r="X642" s="50">
        <v>3756</v>
      </c>
      <c r="Y642" s="50"/>
      <c r="Z642" s="50"/>
      <c r="AA642" s="50"/>
      <c r="AB642" s="50"/>
      <c r="AC642" s="50"/>
      <c r="AD642" s="50"/>
      <c r="AE642" s="50"/>
      <c r="AF642" s="50"/>
      <c r="AG642" s="50"/>
      <c r="AH642" s="50"/>
      <c r="AI642" s="50"/>
      <c r="AJ642" s="50"/>
      <c r="AK642" s="50"/>
      <c r="AL642" s="50"/>
      <c r="AM642" s="50"/>
      <c r="AN642" s="50"/>
      <c r="AO642" s="50"/>
      <c r="AP642" s="50"/>
      <c r="AQ642" s="50"/>
      <c r="AR642" s="50"/>
      <c r="AS642" s="50"/>
      <c r="AT642" s="50"/>
      <c r="AU642" s="50"/>
      <c r="AV642" s="50"/>
      <c r="AW642" s="50"/>
      <c r="AX642" s="50"/>
      <c r="AY642" s="50"/>
      <c r="AZ642" s="50"/>
      <c r="BA642" s="50"/>
      <c r="BB642" s="50"/>
      <c r="BC642" s="50"/>
      <c r="BD642" s="50"/>
      <c r="BE642" s="50"/>
      <c r="BF642" s="50"/>
      <c r="BG642" s="50"/>
      <c r="BH642" s="50"/>
      <c r="BI642" s="50"/>
      <c r="BJ642" s="50"/>
      <c r="BK642" s="50"/>
      <c r="BL642" s="50"/>
    </row>
    <row r="643" spans="1:64" ht="12" customHeight="1" x14ac:dyDescent="0.15">
      <c r="A643" s="50" t="s">
        <v>36189</v>
      </c>
      <c r="B643" s="50">
        <v>28</v>
      </c>
      <c r="C643" s="50" t="s">
        <v>14</v>
      </c>
      <c r="D643" s="50" t="s">
        <v>79</v>
      </c>
      <c r="E643" s="51"/>
      <c r="F643" s="52">
        <v>43258</v>
      </c>
      <c r="G643" s="50" t="s">
        <v>36190</v>
      </c>
      <c r="H643" s="50" t="s">
        <v>27382</v>
      </c>
      <c r="I643" s="50" t="s">
        <v>211</v>
      </c>
      <c r="J643" s="50">
        <v>46402</v>
      </c>
      <c r="K643" s="50" t="s">
        <v>1231</v>
      </c>
      <c r="L643" s="50" t="s">
        <v>34572</v>
      </c>
      <c r="M643" s="50" t="s">
        <v>21</v>
      </c>
      <c r="N643" s="50" t="s">
        <v>36191</v>
      </c>
      <c r="O643" s="42" t="s">
        <v>394</v>
      </c>
      <c r="P643" s="50" t="s">
        <v>32398</v>
      </c>
      <c r="Q643" s="51" t="s">
        <v>36192</v>
      </c>
      <c r="R643" s="50" t="s">
        <v>94</v>
      </c>
      <c r="S643" s="50" t="s">
        <v>22</v>
      </c>
      <c r="T643" s="50" t="s">
        <v>28746</v>
      </c>
      <c r="U643" s="50" t="s">
        <v>28520</v>
      </c>
      <c r="V643" s="50" t="s">
        <v>28521</v>
      </c>
      <c r="W643" s="50" t="s">
        <v>94</v>
      </c>
      <c r="X643" s="50">
        <v>3850</v>
      </c>
      <c r="Y643" s="50"/>
      <c r="Z643" s="50"/>
      <c r="AA643" s="50"/>
      <c r="AB643" s="50"/>
      <c r="AC643" s="50"/>
      <c r="AD643" s="50"/>
      <c r="AE643" s="50"/>
      <c r="AF643" s="50"/>
      <c r="AG643" s="50"/>
      <c r="AH643" s="50"/>
      <c r="AI643" s="50"/>
      <c r="AJ643" s="50"/>
      <c r="AK643" s="50"/>
      <c r="AL643" s="50"/>
      <c r="AM643" s="50"/>
      <c r="AN643" s="50"/>
      <c r="AO643" s="50"/>
      <c r="AP643" s="50"/>
      <c r="AQ643" s="50"/>
      <c r="AR643" s="50"/>
      <c r="AS643" s="50"/>
      <c r="AT643" s="50"/>
      <c r="AU643" s="50"/>
      <c r="AV643" s="50"/>
      <c r="AW643" s="50"/>
      <c r="AX643" s="50"/>
      <c r="AY643" s="50"/>
      <c r="AZ643" s="50"/>
      <c r="BA643" s="50"/>
      <c r="BB643" s="50"/>
      <c r="BC643" s="50"/>
      <c r="BD643" s="50"/>
      <c r="BE643" s="50"/>
      <c r="BF643" s="50"/>
      <c r="BG643" s="50"/>
      <c r="BH643" s="50"/>
      <c r="BI643" s="50"/>
      <c r="BJ643" s="50"/>
      <c r="BK643" s="50"/>
      <c r="BL643" s="50"/>
    </row>
    <row r="644" spans="1:64" ht="12" customHeight="1" x14ac:dyDescent="0.15">
      <c r="A644" s="50" t="s">
        <v>36193</v>
      </c>
      <c r="B644" s="50">
        <v>33</v>
      </c>
      <c r="C644" s="50" t="s">
        <v>14</v>
      </c>
      <c r="D644" s="50" t="s">
        <v>31</v>
      </c>
      <c r="E644" s="51"/>
      <c r="F644" s="52">
        <v>43258</v>
      </c>
      <c r="G644" s="50" t="s">
        <v>36194</v>
      </c>
      <c r="H644" s="50" t="s">
        <v>906</v>
      </c>
      <c r="I644" s="50" t="s">
        <v>189</v>
      </c>
      <c r="J644" s="50">
        <v>87102</v>
      </c>
      <c r="K644" s="50" t="s">
        <v>458</v>
      </c>
      <c r="L644" s="50" t="s">
        <v>5525</v>
      </c>
      <c r="M644" s="50" t="s">
        <v>21</v>
      </c>
      <c r="N644" s="50" t="s">
        <v>36195</v>
      </c>
      <c r="O644" s="42" t="s">
        <v>394</v>
      </c>
      <c r="P644" s="50" t="s">
        <v>32398</v>
      </c>
      <c r="Q644" s="51" t="s">
        <v>36196</v>
      </c>
      <c r="R644" s="50" t="s">
        <v>94</v>
      </c>
      <c r="S644" s="50" t="s">
        <v>22</v>
      </c>
      <c r="T644" s="50" t="s">
        <v>28746</v>
      </c>
      <c r="U644" s="50" t="s">
        <v>28520</v>
      </c>
      <c r="V644" s="50" t="s">
        <v>28519</v>
      </c>
      <c r="W644" s="50" t="s">
        <v>94</v>
      </c>
      <c r="X644" s="50">
        <v>3754</v>
      </c>
      <c r="Y644" s="50"/>
      <c r="Z644" s="50"/>
      <c r="AA644" s="50"/>
      <c r="AB644" s="50"/>
      <c r="AC644" s="50"/>
      <c r="AD644" s="50"/>
      <c r="AE644" s="50"/>
      <c r="AF644" s="50"/>
      <c r="AG644" s="50"/>
      <c r="AH644" s="50"/>
      <c r="AI644" s="50"/>
      <c r="AJ644" s="50"/>
      <c r="AK644" s="50"/>
      <c r="AL644" s="50"/>
      <c r="AM644" s="50"/>
      <c r="AN644" s="50"/>
      <c r="AO644" s="50"/>
      <c r="AP644" s="50"/>
      <c r="AQ644" s="50"/>
      <c r="AR644" s="50"/>
      <c r="AS644" s="50"/>
      <c r="AT644" s="50"/>
      <c r="AU644" s="50"/>
      <c r="AV644" s="50"/>
      <c r="AW644" s="50"/>
      <c r="AX644" s="50"/>
      <c r="AY644" s="50"/>
      <c r="AZ644" s="50"/>
      <c r="BA644" s="50"/>
      <c r="BB644" s="50"/>
      <c r="BC644" s="50"/>
      <c r="BD644" s="50"/>
      <c r="BE644" s="50"/>
      <c r="BF644" s="50"/>
      <c r="BG644" s="50"/>
      <c r="BH644" s="50"/>
      <c r="BI644" s="50"/>
      <c r="BJ644" s="50"/>
      <c r="BK644" s="50"/>
      <c r="BL644" s="50"/>
    </row>
    <row r="645" spans="1:64" ht="12" customHeight="1" x14ac:dyDescent="0.15">
      <c r="A645" s="50" t="s">
        <v>36197</v>
      </c>
      <c r="B645" s="50">
        <v>50</v>
      </c>
      <c r="C645" s="50" t="s">
        <v>14</v>
      </c>
      <c r="D645" s="50" t="s">
        <v>31</v>
      </c>
      <c r="E645" s="51" t="s">
        <v>36199</v>
      </c>
      <c r="F645" s="52">
        <v>43258</v>
      </c>
      <c r="G645" s="50" t="s">
        <v>36200</v>
      </c>
      <c r="H645" s="50" t="s">
        <v>36198</v>
      </c>
      <c r="I645" s="50" t="s">
        <v>297</v>
      </c>
      <c r="J645" s="50">
        <v>99320</v>
      </c>
      <c r="K645" s="50" t="s">
        <v>2463</v>
      </c>
      <c r="L645" s="50" t="s">
        <v>4258</v>
      </c>
      <c r="M645" s="50" t="s">
        <v>21</v>
      </c>
      <c r="N645" s="50" t="s">
        <v>36201</v>
      </c>
      <c r="O645" s="42" t="s">
        <v>394</v>
      </c>
      <c r="P645" s="50" t="s">
        <v>32398</v>
      </c>
      <c r="Q645" s="51" t="s">
        <v>36202</v>
      </c>
      <c r="R645" s="50" t="s">
        <v>542</v>
      </c>
      <c r="S645" s="50" t="s">
        <v>22</v>
      </c>
      <c r="T645" s="50" t="s">
        <v>28746</v>
      </c>
      <c r="U645" s="50" t="s">
        <v>28518</v>
      </c>
      <c r="V645" s="50" t="s">
        <v>28521</v>
      </c>
      <c r="W645" s="50" t="s">
        <v>94</v>
      </c>
      <c r="X645" s="50">
        <v>3851</v>
      </c>
      <c r="Y645" s="50"/>
      <c r="Z645" s="50"/>
      <c r="AA645" s="50"/>
      <c r="AB645" s="50"/>
      <c r="AC645" s="50"/>
      <c r="AD645" s="50"/>
      <c r="AE645" s="50"/>
      <c r="AF645" s="50"/>
      <c r="AG645" s="50"/>
      <c r="AH645" s="50"/>
      <c r="AI645" s="50"/>
      <c r="AJ645" s="50"/>
      <c r="AK645" s="50"/>
      <c r="AL645" s="50"/>
      <c r="AM645" s="50"/>
      <c r="AN645" s="50"/>
      <c r="AO645" s="50"/>
      <c r="AP645" s="50"/>
      <c r="AQ645" s="50"/>
      <c r="AR645" s="50"/>
      <c r="AS645" s="50"/>
      <c r="AT645" s="50"/>
      <c r="AU645" s="50"/>
      <c r="AV645" s="50"/>
      <c r="AW645" s="50"/>
      <c r="AX645" s="50"/>
      <c r="AY645" s="50"/>
      <c r="AZ645" s="50"/>
      <c r="BA645" s="50"/>
      <c r="BB645" s="50"/>
      <c r="BC645" s="50"/>
      <c r="BD645" s="50"/>
      <c r="BE645" s="50"/>
      <c r="BF645" s="50"/>
      <c r="BG645" s="50"/>
      <c r="BH645" s="50"/>
      <c r="BI645" s="50"/>
      <c r="BJ645" s="50"/>
      <c r="BK645" s="50"/>
      <c r="BL645" s="50"/>
    </row>
    <row r="646" spans="1:64" ht="12" customHeight="1" x14ac:dyDescent="0.15">
      <c r="A646" s="50" t="s">
        <v>36203</v>
      </c>
      <c r="B646" s="50">
        <v>24</v>
      </c>
      <c r="C646" s="50" t="s">
        <v>14</v>
      </c>
      <c r="D646" s="50" t="s">
        <v>79</v>
      </c>
      <c r="E646" s="51"/>
      <c r="F646" s="52">
        <v>43257</v>
      </c>
      <c r="G646" s="50" t="s">
        <v>36204</v>
      </c>
      <c r="H646" s="50" t="s">
        <v>81</v>
      </c>
      <c r="I646" s="50" t="s">
        <v>38</v>
      </c>
      <c r="J646" s="50">
        <v>60653</v>
      </c>
      <c r="K646" s="50" t="s">
        <v>82</v>
      </c>
      <c r="L646" s="50" t="s">
        <v>83</v>
      </c>
      <c r="M646" s="50" t="s">
        <v>21</v>
      </c>
      <c r="N646" s="50" t="s">
        <v>36205</v>
      </c>
      <c r="O646" s="42" t="s">
        <v>394</v>
      </c>
      <c r="P646" s="50" t="s">
        <v>32398</v>
      </c>
      <c r="Q646" s="51" t="s">
        <v>36206</v>
      </c>
      <c r="R646" s="50" t="s">
        <v>94</v>
      </c>
      <c r="S646" s="50" t="s">
        <v>22</v>
      </c>
      <c r="T646" s="50" t="s">
        <v>28746</v>
      </c>
      <c r="U646" s="50" t="s">
        <v>28518</v>
      </c>
      <c r="V646" s="50"/>
      <c r="W646" s="50" t="s">
        <v>94</v>
      </c>
      <c r="X646" s="50">
        <v>3755</v>
      </c>
      <c r="Y646" s="50"/>
      <c r="Z646" s="50"/>
      <c r="AA646" s="50"/>
      <c r="AB646" s="50"/>
      <c r="AC646" s="50"/>
      <c r="AD646" s="50"/>
      <c r="AE646" s="50"/>
      <c r="AF646" s="50"/>
      <c r="AG646" s="50"/>
      <c r="AH646" s="50"/>
      <c r="AI646" s="50"/>
      <c r="AJ646" s="50"/>
      <c r="AK646" s="50"/>
      <c r="AL646" s="50"/>
      <c r="AM646" s="50"/>
      <c r="AN646" s="50"/>
      <c r="AO646" s="50"/>
      <c r="AP646" s="50"/>
      <c r="AQ646" s="50"/>
      <c r="AR646" s="50"/>
      <c r="AS646" s="50"/>
      <c r="AT646" s="50"/>
      <c r="AU646" s="50"/>
      <c r="AV646" s="50"/>
      <c r="AW646" s="50"/>
      <c r="AX646" s="50"/>
      <c r="AY646" s="50"/>
      <c r="AZ646" s="50"/>
      <c r="BA646" s="50"/>
      <c r="BB646" s="50"/>
      <c r="BC646" s="50"/>
      <c r="BD646" s="50"/>
      <c r="BE646" s="50"/>
      <c r="BF646" s="50"/>
      <c r="BG646" s="50"/>
      <c r="BH646" s="50"/>
      <c r="BI646" s="50"/>
      <c r="BJ646" s="50"/>
      <c r="BK646" s="50"/>
      <c r="BL646" s="50"/>
    </row>
    <row r="647" spans="1:64" ht="12" customHeight="1" x14ac:dyDescent="0.15">
      <c r="A647" s="50" t="s">
        <v>36207</v>
      </c>
      <c r="B647" s="50">
        <v>34</v>
      </c>
      <c r="C647" s="50" t="s">
        <v>14</v>
      </c>
      <c r="D647" s="50" t="s">
        <v>31</v>
      </c>
      <c r="E647" s="51" t="s">
        <v>36208</v>
      </c>
      <c r="F647" s="52">
        <v>43257</v>
      </c>
      <c r="G647" s="50" t="s">
        <v>36209</v>
      </c>
      <c r="H647" s="50" t="s">
        <v>16808</v>
      </c>
      <c r="I647" s="50" t="s">
        <v>39</v>
      </c>
      <c r="J647" s="50">
        <v>96080</v>
      </c>
      <c r="K647" s="50" t="s">
        <v>2892</v>
      </c>
      <c r="L647" s="50" t="s">
        <v>36210</v>
      </c>
      <c r="M647" s="50" t="s">
        <v>21</v>
      </c>
      <c r="N647" s="50" t="s">
        <v>36211</v>
      </c>
      <c r="O647" s="42" t="s">
        <v>394</v>
      </c>
      <c r="P647" s="50" t="s">
        <v>32398</v>
      </c>
      <c r="Q647" s="51" t="s">
        <v>36212</v>
      </c>
      <c r="R647" s="50" t="s">
        <v>542</v>
      </c>
      <c r="S647" s="50" t="s">
        <v>22</v>
      </c>
      <c r="T647" s="50" t="s">
        <v>28746</v>
      </c>
      <c r="U647" s="50" t="s">
        <v>28520</v>
      </c>
      <c r="V647" s="50" t="s">
        <v>28521</v>
      </c>
      <c r="W647" s="50" t="s">
        <v>94</v>
      </c>
      <c r="X647" s="50">
        <v>3834</v>
      </c>
      <c r="Y647" s="50"/>
      <c r="Z647" s="50"/>
      <c r="AA647" s="50"/>
      <c r="AB647" s="50"/>
      <c r="AC647" s="50"/>
      <c r="AD647" s="50"/>
      <c r="AE647" s="50"/>
      <c r="AF647" s="50"/>
      <c r="AG647" s="50"/>
      <c r="AH647" s="50"/>
      <c r="AI647" s="50"/>
      <c r="AJ647" s="50"/>
      <c r="AK647" s="50"/>
      <c r="AL647" s="50"/>
      <c r="AM647" s="50"/>
      <c r="AN647" s="50"/>
      <c r="AO647" s="50"/>
      <c r="AP647" s="50"/>
      <c r="AQ647" s="50"/>
      <c r="AR647" s="50"/>
      <c r="AS647" s="50"/>
      <c r="AT647" s="50"/>
      <c r="AU647" s="50"/>
      <c r="AV647" s="50"/>
      <c r="AW647" s="50"/>
      <c r="AX647" s="50"/>
      <c r="AY647" s="50"/>
      <c r="AZ647" s="50"/>
      <c r="BA647" s="50"/>
      <c r="BB647" s="50"/>
      <c r="BC647" s="50"/>
      <c r="BD647" s="50"/>
      <c r="BE647" s="50"/>
      <c r="BF647" s="50"/>
      <c r="BG647" s="50"/>
      <c r="BH647" s="50"/>
      <c r="BI647" s="50"/>
      <c r="BJ647" s="50"/>
      <c r="BK647" s="50"/>
      <c r="BL647" s="50"/>
    </row>
    <row r="648" spans="1:64" ht="12" customHeight="1" x14ac:dyDescent="0.15">
      <c r="A648" s="50" t="s">
        <v>36217</v>
      </c>
      <c r="B648" s="50">
        <v>47</v>
      </c>
      <c r="C648" s="50" t="s">
        <v>14</v>
      </c>
      <c r="D648" s="50" t="s">
        <v>31</v>
      </c>
      <c r="E648" s="51" t="s">
        <v>36219</v>
      </c>
      <c r="F648" s="52">
        <v>43257</v>
      </c>
      <c r="G648" s="50" t="s">
        <v>36220</v>
      </c>
      <c r="H648" s="50" t="s">
        <v>36218</v>
      </c>
      <c r="I648" s="50" t="s">
        <v>63</v>
      </c>
      <c r="J648" s="50">
        <v>43074</v>
      </c>
      <c r="K648" s="50" t="s">
        <v>890</v>
      </c>
      <c r="L648" s="50" t="s">
        <v>36221</v>
      </c>
      <c r="M648" s="50" t="s">
        <v>21</v>
      </c>
      <c r="N648" s="50" t="s">
        <v>36222</v>
      </c>
      <c r="O648" s="42" t="s">
        <v>394</v>
      </c>
      <c r="P648" s="50" t="s">
        <v>32398</v>
      </c>
      <c r="Q648" s="51" t="s">
        <v>36223</v>
      </c>
      <c r="R648" s="50" t="s">
        <v>542</v>
      </c>
      <c r="S648" s="50" t="s">
        <v>22</v>
      </c>
      <c r="T648" s="50" t="s">
        <v>28746</v>
      </c>
      <c r="U648" s="50" t="s">
        <v>28518</v>
      </c>
      <c r="V648" s="50" t="s">
        <v>28521</v>
      </c>
      <c r="W648" s="50" t="s">
        <v>94</v>
      </c>
      <c r="X648" s="50">
        <v>3805</v>
      </c>
      <c r="Y648" s="50"/>
      <c r="Z648" s="50"/>
      <c r="AA648" s="50"/>
      <c r="AB648" s="50"/>
      <c r="AC648" s="50"/>
      <c r="AD648" s="50"/>
      <c r="AE648" s="50"/>
      <c r="AF648" s="50"/>
      <c r="AG648" s="50"/>
      <c r="AH648" s="50"/>
      <c r="AI648" s="50"/>
      <c r="AJ648" s="50"/>
      <c r="AK648" s="50"/>
      <c r="AL648" s="50"/>
      <c r="AM648" s="50"/>
      <c r="AN648" s="50"/>
      <c r="AO648" s="50"/>
      <c r="AP648" s="50"/>
      <c r="AQ648" s="50"/>
      <c r="AR648" s="50"/>
      <c r="AS648" s="50"/>
      <c r="AT648" s="50"/>
      <c r="AU648" s="50"/>
      <c r="AV648" s="50"/>
      <c r="AW648" s="50"/>
      <c r="AX648" s="50"/>
      <c r="AY648" s="50"/>
      <c r="AZ648" s="50"/>
      <c r="BA648" s="50"/>
      <c r="BB648" s="50"/>
      <c r="BC648" s="50"/>
      <c r="BD648" s="50"/>
      <c r="BE648" s="50"/>
      <c r="BF648" s="50"/>
      <c r="BG648" s="50"/>
      <c r="BH648" s="50"/>
      <c r="BI648" s="50"/>
      <c r="BJ648" s="50"/>
      <c r="BK648" s="50"/>
      <c r="BL648" s="50"/>
    </row>
    <row r="649" spans="1:64" ht="12" customHeight="1" x14ac:dyDescent="0.15">
      <c r="A649" s="50" t="s">
        <v>36224</v>
      </c>
      <c r="B649" s="50">
        <v>67</v>
      </c>
      <c r="C649" s="50" t="s">
        <v>14</v>
      </c>
      <c r="D649" s="50" t="s">
        <v>31</v>
      </c>
      <c r="E649" s="51" t="s">
        <v>36225</v>
      </c>
      <c r="F649" s="52">
        <v>43257</v>
      </c>
      <c r="G649" s="50" t="s">
        <v>36226</v>
      </c>
      <c r="H649" s="50" t="s">
        <v>8032</v>
      </c>
      <c r="I649" s="50" t="s">
        <v>167</v>
      </c>
      <c r="J649" s="50">
        <v>30241</v>
      </c>
      <c r="K649" s="50" t="s">
        <v>27580</v>
      </c>
      <c r="L649" s="50" t="s">
        <v>36227</v>
      </c>
      <c r="M649" s="50" t="s">
        <v>21</v>
      </c>
      <c r="N649" s="50" t="s">
        <v>36228</v>
      </c>
      <c r="O649" s="42" t="s">
        <v>394</v>
      </c>
      <c r="P649" s="50" t="s">
        <v>32398</v>
      </c>
      <c r="Q649" s="51" t="s">
        <v>36229</v>
      </c>
      <c r="R649" s="50" t="s">
        <v>542</v>
      </c>
      <c r="S649" s="50" t="s">
        <v>22</v>
      </c>
      <c r="T649" s="50" t="s">
        <v>28746</v>
      </c>
      <c r="U649" s="50" t="s">
        <v>28520</v>
      </c>
      <c r="V649" s="50" t="s">
        <v>28521</v>
      </c>
      <c r="W649" s="50" t="s">
        <v>94</v>
      </c>
      <c r="X649" s="50">
        <v>3758</v>
      </c>
      <c r="Y649" s="50"/>
      <c r="Z649" s="50"/>
      <c r="AA649" s="50"/>
      <c r="AB649" s="50"/>
      <c r="AC649" s="50"/>
      <c r="AD649" s="50"/>
      <c r="AE649" s="50"/>
      <c r="AF649" s="50"/>
      <c r="AG649" s="50"/>
      <c r="AH649" s="50"/>
      <c r="AI649" s="50"/>
      <c r="AJ649" s="50"/>
      <c r="AK649" s="50"/>
      <c r="AL649" s="50"/>
      <c r="AM649" s="50"/>
      <c r="AN649" s="50"/>
      <c r="AO649" s="50"/>
      <c r="AP649" s="50"/>
      <c r="AQ649" s="50"/>
      <c r="AR649" s="50"/>
      <c r="AS649" s="50"/>
      <c r="AT649" s="50"/>
      <c r="AU649" s="50"/>
      <c r="AV649" s="50"/>
      <c r="AW649" s="50"/>
      <c r="AX649" s="50"/>
      <c r="AY649" s="50"/>
      <c r="AZ649" s="50"/>
      <c r="BA649" s="50"/>
      <c r="BB649" s="50"/>
      <c r="BC649" s="50"/>
      <c r="BD649" s="50"/>
      <c r="BE649" s="50"/>
      <c r="BF649" s="50"/>
      <c r="BG649" s="50"/>
      <c r="BH649" s="50"/>
      <c r="BI649" s="50"/>
      <c r="BJ649" s="50"/>
      <c r="BK649" s="50"/>
      <c r="BL649" s="50"/>
    </row>
    <row r="650" spans="1:64" ht="12" customHeight="1" x14ac:dyDescent="0.15">
      <c r="A650" s="50" t="s">
        <v>3186</v>
      </c>
      <c r="B650" s="50">
        <v>43</v>
      </c>
      <c r="C650" s="50" t="s">
        <v>14</v>
      </c>
      <c r="D650" s="50" t="s">
        <v>24</v>
      </c>
      <c r="E650" s="51"/>
      <c r="F650" s="52">
        <v>43257</v>
      </c>
      <c r="G650" s="50" t="s">
        <v>36214</v>
      </c>
      <c r="H650" s="50" t="s">
        <v>36213</v>
      </c>
      <c r="I650" s="50" t="s">
        <v>417</v>
      </c>
      <c r="J650" s="50">
        <v>11566</v>
      </c>
      <c r="K650" s="50" t="s">
        <v>5478</v>
      </c>
      <c r="L650" s="50" t="s">
        <v>31579</v>
      </c>
      <c r="M650" s="50" t="s">
        <v>21</v>
      </c>
      <c r="N650" s="50" t="s">
        <v>36215</v>
      </c>
      <c r="O650" s="42" t="s">
        <v>394</v>
      </c>
      <c r="P650" s="50" t="s">
        <v>32398</v>
      </c>
      <c r="Q650" s="51" t="s">
        <v>36216</v>
      </c>
      <c r="R650" s="50" t="s">
        <v>94</v>
      </c>
      <c r="S650" s="50" t="s">
        <v>29</v>
      </c>
      <c r="T650" s="50" t="s">
        <v>28523</v>
      </c>
      <c r="U650" s="50" t="s">
        <v>28523</v>
      </c>
      <c r="V650" s="50"/>
      <c r="W650" s="50" t="s">
        <v>94</v>
      </c>
      <c r="X650" s="50">
        <v>3757</v>
      </c>
      <c r="Y650" s="50"/>
      <c r="Z650" s="50"/>
      <c r="AA650" s="50"/>
      <c r="AB650" s="50"/>
      <c r="AC650" s="50"/>
      <c r="AD650" s="50"/>
      <c r="AE650" s="50"/>
      <c r="AF650" s="50"/>
      <c r="AG650" s="50"/>
      <c r="AH650" s="50"/>
      <c r="AI650" s="50"/>
      <c r="AJ650" s="50"/>
      <c r="AK650" s="50"/>
      <c r="AL650" s="50"/>
      <c r="AM650" s="50"/>
      <c r="AN650" s="50"/>
      <c r="AO650" s="50"/>
      <c r="AP650" s="50"/>
      <c r="AQ650" s="50"/>
      <c r="AR650" s="50"/>
      <c r="AS650" s="50"/>
      <c r="AT650" s="50"/>
      <c r="AU650" s="50"/>
      <c r="AV650" s="50"/>
      <c r="AW650" s="50"/>
      <c r="AX650" s="50"/>
      <c r="AY650" s="50"/>
      <c r="AZ650" s="50"/>
      <c r="BA650" s="50"/>
      <c r="BB650" s="50"/>
      <c r="BC650" s="50"/>
      <c r="BD650" s="50"/>
      <c r="BE650" s="50"/>
      <c r="BF650" s="50"/>
      <c r="BG650" s="50"/>
      <c r="BH650" s="50"/>
      <c r="BI650" s="50"/>
      <c r="BJ650" s="50"/>
      <c r="BK650" s="50"/>
      <c r="BL650" s="50"/>
    </row>
    <row r="651" spans="1:64" ht="12" customHeight="1" x14ac:dyDescent="0.15">
      <c r="A651" s="50" t="s">
        <v>36230</v>
      </c>
      <c r="B651" s="50">
        <v>55</v>
      </c>
      <c r="C651" s="50" t="s">
        <v>14</v>
      </c>
      <c r="D651" s="50" t="s">
        <v>42</v>
      </c>
      <c r="E651" s="51"/>
      <c r="F651" s="52">
        <v>43256</v>
      </c>
      <c r="G651" s="50" t="s">
        <v>36231</v>
      </c>
      <c r="H651" s="50" t="s">
        <v>26928</v>
      </c>
      <c r="I651" s="50" t="s">
        <v>67</v>
      </c>
      <c r="J651" s="50">
        <v>77581</v>
      </c>
      <c r="K651" s="50" t="s">
        <v>4825</v>
      </c>
      <c r="L651" s="50" t="s">
        <v>15314</v>
      </c>
      <c r="M651" s="50" t="s">
        <v>21</v>
      </c>
      <c r="N651" s="50" t="s">
        <v>36232</v>
      </c>
      <c r="O651" s="42" t="s">
        <v>394</v>
      </c>
      <c r="P651" s="50" t="s">
        <v>32398</v>
      </c>
      <c r="Q651" s="51" t="s">
        <v>36233</v>
      </c>
      <c r="R651" s="50" t="s">
        <v>542</v>
      </c>
      <c r="S651" s="50" t="s">
        <v>22</v>
      </c>
      <c r="T651" s="50" t="s">
        <v>28746</v>
      </c>
      <c r="U651" s="50" t="s">
        <v>28520</v>
      </c>
      <c r="V651" s="50" t="s">
        <v>28521</v>
      </c>
      <c r="W651" s="50" t="s">
        <v>94</v>
      </c>
      <c r="X651" s="50">
        <v>3739</v>
      </c>
      <c r="Y651" s="50"/>
      <c r="Z651" s="50"/>
      <c r="AA651" s="50"/>
      <c r="AB651" s="50"/>
      <c r="AC651" s="50"/>
      <c r="AD651" s="50"/>
      <c r="AE651" s="50"/>
      <c r="AF651" s="50"/>
      <c r="AG651" s="50"/>
      <c r="AH651" s="50"/>
      <c r="AI651" s="50"/>
      <c r="AJ651" s="50"/>
      <c r="AK651" s="50"/>
      <c r="AL651" s="50"/>
      <c r="AM651" s="50"/>
      <c r="AN651" s="50"/>
      <c r="AO651" s="50"/>
      <c r="AP651" s="50"/>
      <c r="AQ651" s="50"/>
      <c r="AR651" s="50"/>
      <c r="AS651" s="50"/>
      <c r="AT651" s="50"/>
      <c r="AU651" s="50"/>
      <c r="AV651" s="50"/>
      <c r="AW651" s="50"/>
      <c r="AX651" s="50"/>
      <c r="AY651" s="50"/>
      <c r="AZ651" s="50"/>
      <c r="BA651" s="50"/>
      <c r="BB651" s="50"/>
      <c r="BC651" s="50"/>
      <c r="BD651" s="50"/>
      <c r="BE651" s="50"/>
      <c r="BF651" s="50"/>
      <c r="BG651" s="50"/>
      <c r="BH651" s="50"/>
      <c r="BI651" s="50"/>
      <c r="BJ651" s="50"/>
      <c r="BK651" s="50"/>
      <c r="BL651" s="50"/>
    </row>
    <row r="652" spans="1:64" ht="12" customHeight="1" x14ac:dyDescent="0.15">
      <c r="A652" s="50" t="s">
        <v>36240</v>
      </c>
      <c r="B652" s="50">
        <v>40</v>
      </c>
      <c r="C652" s="50" t="s">
        <v>14</v>
      </c>
      <c r="D652" s="50" t="s">
        <v>24</v>
      </c>
      <c r="E652" s="51"/>
      <c r="F652" s="52">
        <v>43255</v>
      </c>
      <c r="G652" s="50" t="s">
        <v>36241</v>
      </c>
      <c r="H652" s="50" t="s">
        <v>4085</v>
      </c>
      <c r="I652" s="50" t="s">
        <v>425</v>
      </c>
      <c r="J652" s="50">
        <v>65803</v>
      </c>
      <c r="K652" s="50" t="s">
        <v>4842</v>
      </c>
      <c r="L652" s="50" t="s">
        <v>4088</v>
      </c>
      <c r="M652" s="50" t="s">
        <v>21</v>
      </c>
      <c r="N652" s="50" t="s">
        <v>36242</v>
      </c>
      <c r="O652" s="42" t="s">
        <v>394</v>
      </c>
      <c r="P652" s="50" t="s">
        <v>32398</v>
      </c>
      <c r="Q652" s="51" t="s">
        <v>36243</v>
      </c>
      <c r="R652" s="50" t="s">
        <v>94</v>
      </c>
      <c r="S652" s="50" t="s">
        <v>22</v>
      </c>
      <c r="T652" s="50" t="s">
        <v>28746</v>
      </c>
      <c r="U652" s="50" t="s">
        <v>28520</v>
      </c>
      <c r="V652" s="50" t="s">
        <v>28522</v>
      </c>
      <c r="W652" s="50" t="s">
        <v>94</v>
      </c>
      <c r="X652" s="50">
        <v>3738</v>
      </c>
      <c r="Y652" s="50"/>
      <c r="Z652" s="50"/>
      <c r="AA652" s="50"/>
      <c r="AB652" s="50"/>
      <c r="AC652" s="50"/>
      <c r="AD652" s="50"/>
      <c r="AE652" s="50"/>
      <c r="AF652" s="50"/>
      <c r="AG652" s="50"/>
      <c r="AH652" s="50"/>
      <c r="AI652" s="50"/>
      <c r="AJ652" s="50"/>
      <c r="AK652" s="50"/>
      <c r="AL652" s="50"/>
      <c r="AM652" s="50"/>
      <c r="AN652" s="50"/>
      <c r="AO652" s="50"/>
      <c r="AP652" s="50"/>
      <c r="AQ652" s="50"/>
      <c r="AR652" s="50"/>
      <c r="AS652" s="50"/>
      <c r="AT652" s="50"/>
      <c r="AU652" s="50"/>
      <c r="AV652" s="50"/>
      <c r="AW652" s="50"/>
      <c r="AX652" s="50"/>
      <c r="AY652" s="50"/>
      <c r="AZ652" s="50"/>
      <c r="BA652" s="50"/>
      <c r="BB652" s="50"/>
      <c r="BC652" s="50"/>
      <c r="BD652" s="50"/>
      <c r="BE652" s="50"/>
      <c r="BF652" s="50"/>
      <c r="BG652" s="50"/>
      <c r="BH652" s="50"/>
      <c r="BI652" s="50"/>
      <c r="BJ652" s="50"/>
      <c r="BK652" s="50"/>
      <c r="BL652" s="50"/>
    </row>
    <row r="653" spans="1:64" ht="12" customHeight="1" x14ac:dyDescent="0.15">
      <c r="A653" s="50" t="s">
        <v>36234</v>
      </c>
      <c r="B653" s="50">
        <v>20</v>
      </c>
      <c r="C653" s="50" t="s">
        <v>14</v>
      </c>
      <c r="D653" s="50" t="s">
        <v>31</v>
      </c>
      <c r="E653" s="51" t="s">
        <v>36235</v>
      </c>
      <c r="F653" s="52">
        <v>43255</v>
      </c>
      <c r="G653" s="50" t="s">
        <v>36236</v>
      </c>
      <c r="H653" s="50" t="s">
        <v>1421</v>
      </c>
      <c r="I653" s="50" t="s">
        <v>360</v>
      </c>
      <c r="J653" s="50">
        <v>28411</v>
      </c>
      <c r="K653" s="50" t="s">
        <v>8421</v>
      </c>
      <c r="L653" s="50" t="s">
        <v>36237</v>
      </c>
      <c r="M653" s="50" t="s">
        <v>21</v>
      </c>
      <c r="N653" s="50" t="s">
        <v>36238</v>
      </c>
      <c r="O653" s="42" t="s">
        <v>394</v>
      </c>
      <c r="P653" s="50" t="s">
        <v>32398</v>
      </c>
      <c r="Q653" s="51" t="s">
        <v>36239</v>
      </c>
      <c r="R653" s="50" t="s">
        <v>542</v>
      </c>
      <c r="S653" s="50" t="s">
        <v>22</v>
      </c>
      <c r="T653" s="50" t="s">
        <v>28746</v>
      </c>
      <c r="U653" s="50" t="s">
        <v>28518</v>
      </c>
      <c r="V653" s="50" t="s">
        <v>28521</v>
      </c>
      <c r="W653" s="50" t="s">
        <v>94</v>
      </c>
      <c r="X653" s="50">
        <v>3740</v>
      </c>
      <c r="Y653" s="50"/>
      <c r="Z653" s="50"/>
      <c r="AA653" s="50"/>
      <c r="AB653" s="50"/>
      <c r="AC653" s="50"/>
      <c r="AD653" s="50"/>
      <c r="AE653" s="50"/>
      <c r="AF653" s="50"/>
      <c r="AG653" s="50"/>
      <c r="AH653" s="50"/>
      <c r="AI653" s="50"/>
      <c r="AJ653" s="50"/>
      <c r="AK653" s="50"/>
      <c r="AL653" s="50"/>
      <c r="AM653" s="50"/>
      <c r="AN653" s="50"/>
      <c r="AO653" s="50"/>
      <c r="AP653" s="50"/>
      <c r="AQ653" s="50"/>
      <c r="AR653" s="50"/>
      <c r="AS653" s="50"/>
      <c r="AT653" s="50"/>
      <c r="AU653" s="50"/>
      <c r="AV653" s="50"/>
      <c r="AW653" s="50"/>
      <c r="AX653" s="50"/>
      <c r="AY653" s="50"/>
      <c r="AZ653" s="50"/>
      <c r="BA653" s="50"/>
      <c r="BB653" s="50"/>
      <c r="BC653" s="50"/>
      <c r="BD653" s="50"/>
      <c r="BE653" s="50"/>
      <c r="BF653" s="50"/>
      <c r="BG653" s="50"/>
      <c r="BH653" s="50"/>
      <c r="BI653" s="50"/>
      <c r="BJ653" s="50"/>
      <c r="BK653" s="50"/>
      <c r="BL653" s="50"/>
    </row>
    <row r="654" spans="1:64" ht="12" customHeight="1" x14ac:dyDescent="0.15">
      <c r="A654" s="50" t="s">
        <v>36250</v>
      </c>
      <c r="B654" s="50">
        <v>34</v>
      </c>
      <c r="C654" s="50" t="s">
        <v>14</v>
      </c>
      <c r="D654" s="50" t="s">
        <v>42</v>
      </c>
      <c r="E654" s="51"/>
      <c r="F654" s="52">
        <v>43254</v>
      </c>
      <c r="G654" s="50" t="s">
        <v>36251</v>
      </c>
      <c r="H654" s="50" t="s">
        <v>767</v>
      </c>
      <c r="I654" s="50" t="s">
        <v>39</v>
      </c>
      <c r="J654" s="50">
        <v>92509</v>
      </c>
      <c r="K654" s="50" t="s">
        <v>767</v>
      </c>
      <c r="L654" s="50" t="s">
        <v>4355</v>
      </c>
      <c r="M654" s="50" t="s">
        <v>21</v>
      </c>
      <c r="N654" s="50" t="s">
        <v>36252</v>
      </c>
      <c r="O654" s="42" t="s">
        <v>394</v>
      </c>
      <c r="P654" s="50" t="s">
        <v>32398</v>
      </c>
      <c r="Q654" s="51" t="s">
        <v>36253</v>
      </c>
      <c r="R654" s="50" t="s">
        <v>948</v>
      </c>
      <c r="S654" s="50" t="s">
        <v>22</v>
      </c>
      <c r="T654" s="50" t="s">
        <v>28746</v>
      </c>
      <c r="U654" s="50" t="s">
        <v>28520</v>
      </c>
      <c r="V654" s="50" t="s">
        <v>28519</v>
      </c>
      <c r="W654" s="50" t="s">
        <v>94</v>
      </c>
      <c r="X654" s="50">
        <v>3741</v>
      </c>
      <c r="Y654" s="50"/>
      <c r="Z654" s="50"/>
      <c r="AA654" s="50"/>
      <c r="AB654" s="50"/>
      <c r="AC654" s="50"/>
      <c r="AD654" s="50"/>
      <c r="AE654" s="50"/>
      <c r="AF654" s="50"/>
      <c r="AG654" s="50"/>
      <c r="AH654" s="50"/>
      <c r="AI654" s="50"/>
      <c r="AJ654" s="50"/>
      <c r="AK654" s="50"/>
      <c r="AL654" s="50"/>
      <c r="AM654" s="50"/>
      <c r="AN654" s="50"/>
      <c r="AO654" s="50"/>
      <c r="AP654" s="50"/>
      <c r="AQ654" s="50"/>
      <c r="AR654" s="50"/>
      <c r="AS654" s="50"/>
      <c r="AT654" s="50"/>
      <c r="AU654" s="50"/>
      <c r="AV654" s="50"/>
      <c r="AW654" s="50"/>
      <c r="AX654" s="50"/>
      <c r="AY654" s="50"/>
      <c r="AZ654" s="50"/>
      <c r="BA654" s="50"/>
      <c r="BB654" s="50"/>
      <c r="BC654" s="50"/>
      <c r="BD654" s="50"/>
      <c r="BE654" s="50"/>
      <c r="BF654" s="50"/>
      <c r="BG654" s="50"/>
      <c r="BH654" s="50"/>
      <c r="BI654" s="50"/>
      <c r="BJ654" s="50"/>
      <c r="BK654" s="50"/>
      <c r="BL654" s="50"/>
    </row>
    <row r="655" spans="1:64" ht="12" customHeight="1" x14ac:dyDescent="0.15">
      <c r="A655" s="50" t="s">
        <v>3186</v>
      </c>
      <c r="B655" s="50" t="s">
        <v>23</v>
      </c>
      <c r="C655" s="50" t="s">
        <v>14</v>
      </c>
      <c r="D655" s="50" t="s">
        <v>24</v>
      </c>
      <c r="E655" s="51"/>
      <c r="F655" s="52">
        <v>43254</v>
      </c>
      <c r="G655" s="50" t="s">
        <v>36255</v>
      </c>
      <c r="H655" s="50" t="s">
        <v>36254</v>
      </c>
      <c r="I655" s="50" t="s">
        <v>39</v>
      </c>
      <c r="J655" s="50">
        <v>92254</v>
      </c>
      <c r="K655" s="50" t="s">
        <v>767</v>
      </c>
      <c r="L655" s="50" t="s">
        <v>4355</v>
      </c>
      <c r="M655" s="50" t="s">
        <v>21</v>
      </c>
      <c r="N655" s="50" t="s">
        <v>36256</v>
      </c>
      <c r="O655" s="42" t="s">
        <v>394</v>
      </c>
      <c r="P655" s="50" t="s">
        <v>32398</v>
      </c>
      <c r="Q655" s="51" t="s">
        <v>36257</v>
      </c>
      <c r="R655" s="50" t="s">
        <v>94</v>
      </c>
      <c r="S655" s="50" t="s">
        <v>22</v>
      </c>
      <c r="T655" s="50" t="s">
        <v>28997</v>
      </c>
      <c r="U655" s="50" t="s">
        <v>28518</v>
      </c>
      <c r="V655" s="50" t="s">
        <v>28521</v>
      </c>
      <c r="W655" s="50" t="s">
        <v>94</v>
      </c>
      <c r="X655" s="50">
        <v>3729</v>
      </c>
      <c r="Y655" s="50"/>
      <c r="Z655" s="50"/>
      <c r="AA655" s="50"/>
      <c r="AB655" s="50"/>
      <c r="AC655" s="50"/>
      <c r="AD655" s="50"/>
      <c r="AE655" s="50"/>
      <c r="AF655" s="50"/>
      <c r="AG655" s="50"/>
      <c r="AH655" s="50"/>
      <c r="AI655" s="50"/>
      <c r="AJ655" s="50"/>
      <c r="AK655" s="50"/>
      <c r="AL655" s="50"/>
      <c r="AM655" s="50"/>
      <c r="AN655" s="50"/>
      <c r="AO655" s="50"/>
      <c r="AP655" s="50"/>
      <c r="AQ655" s="50"/>
      <c r="AR655" s="50"/>
      <c r="AS655" s="50"/>
      <c r="AT655" s="50"/>
      <c r="AU655" s="50"/>
      <c r="AV655" s="50"/>
      <c r="AW655" s="50"/>
      <c r="AX655" s="50"/>
      <c r="AY655" s="50"/>
      <c r="AZ655" s="50"/>
      <c r="BA655" s="50"/>
      <c r="BB655" s="50"/>
      <c r="BC655" s="50"/>
      <c r="BD655" s="50"/>
      <c r="BE655" s="50"/>
      <c r="BF655" s="50"/>
      <c r="BG655" s="50"/>
      <c r="BH655" s="50"/>
      <c r="BI655" s="50"/>
      <c r="BJ655" s="50"/>
      <c r="BK655" s="50"/>
      <c r="BL655" s="50"/>
    </row>
    <row r="656" spans="1:64" ht="12" customHeight="1" x14ac:dyDescent="0.15">
      <c r="A656" s="50" t="s">
        <v>36244</v>
      </c>
      <c r="B656" s="50">
        <v>32</v>
      </c>
      <c r="C656" s="50" t="s">
        <v>14</v>
      </c>
      <c r="D656" s="50" t="s">
        <v>42</v>
      </c>
      <c r="E656" s="51"/>
      <c r="F656" s="52">
        <v>43254</v>
      </c>
      <c r="G656" s="50" t="s">
        <v>36246</v>
      </c>
      <c r="H656" s="50" t="s">
        <v>36245</v>
      </c>
      <c r="I656" s="50" t="s">
        <v>389</v>
      </c>
      <c r="J656" s="50">
        <v>73079</v>
      </c>
      <c r="K656" s="50" t="s">
        <v>2522</v>
      </c>
      <c r="L656" s="50" t="s">
        <v>36247</v>
      </c>
      <c r="M656" s="50" t="s">
        <v>21</v>
      </c>
      <c r="N656" s="50" t="s">
        <v>36248</v>
      </c>
      <c r="O656" s="42" t="s">
        <v>394</v>
      </c>
      <c r="P656" s="50" t="s">
        <v>32398</v>
      </c>
      <c r="Q656" s="51" t="s">
        <v>36249</v>
      </c>
      <c r="R656" s="50" t="s">
        <v>94</v>
      </c>
      <c r="S656" s="50" t="s">
        <v>29</v>
      </c>
      <c r="T656" s="50" t="s">
        <v>28523</v>
      </c>
      <c r="U656" s="50" t="s">
        <v>28518</v>
      </c>
      <c r="V656" s="50" t="s">
        <v>28519</v>
      </c>
      <c r="W656" s="50" t="s">
        <v>94</v>
      </c>
      <c r="X656" s="50">
        <v>3728</v>
      </c>
      <c r="Y656" s="50"/>
      <c r="Z656" s="50"/>
      <c r="AA656" s="50"/>
      <c r="AB656" s="50"/>
      <c r="AC656" s="50"/>
      <c r="AD656" s="50"/>
      <c r="AE656" s="50"/>
      <c r="AF656" s="50"/>
      <c r="AG656" s="50"/>
      <c r="AH656" s="50"/>
      <c r="AI656" s="50"/>
      <c r="AJ656" s="50"/>
      <c r="AK656" s="50"/>
      <c r="AL656" s="50"/>
      <c r="AM656" s="50"/>
      <c r="AN656" s="50"/>
      <c r="AO656" s="50"/>
      <c r="AP656" s="50"/>
      <c r="AQ656" s="50"/>
      <c r="AR656" s="50"/>
      <c r="AS656" s="50"/>
      <c r="AT656" s="50"/>
      <c r="AU656" s="50"/>
      <c r="AV656" s="50"/>
      <c r="AW656" s="50"/>
      <c r="AX656" s="50"/>
      <c r="AY656" s="50"/>
      <c r="AZ656" s="50"/>
      <c r="BA656" s="50"/>
      <c r="BB656" s="50"/>
      <c r="BC656" s="50"/>
      <c r="BD656" s="50"/>
      <c r="BE656" s="50"/>
      <c r="BF656" s="50"/>
      <c r="BG656" s="50"/>
      <c r="BH656" s="50"/>
      <c r="BI656" s="50"/>
      <c r="BJ656" s="50"/>
      <c r="BK656" s="50"/>
      <c r="BL656" s="50"/>
    </row>
    <row r="657" spans="1:64" ht="12" customHeight="1" x14ac:dyDescent="0.15">
      <c r="A657" s="50" t="s">
        <v>36258</v>
      </c>
      <c r="B657" s="50">
        <v>39</v>
      </c>
      <c r="C657" s="50" t="s">
        <v>14</v>
      </c>
      <c r="D657" s="50" t="s">
        <v>79</v>
      </c>
      <c r="E657" s="51" t="s">
        <v>36259</v>
      </c>
      <c r="F657" s="52">
        <v>43253</v>
      </c>
      <c r="G657" s="50" t="s">
        <v>36260</v>
      </c>
      <c r="H657" s="50" t="s">
        <v>1519</v>
      </c>
      <c r="I657" s="50" t="s">
        <v>167</v>
      </c>
      <c r="J657" s="50">
        <v>31204</v>
      </c>
      <c r="K657" s="50" t="s">
        <v>25716</v>
      </c>
      <c r="L657" s="50" t="s">
        <v>25717</v>
      </c>
      <c r="M657" s="50" t="s">
        <v>21</v>
      </c>
      <c r="N657" s="50" t="s">
        <v>36261</v>
      </c>
      <c r="O657" s="42" t="s">
        <v>394</v>
      </c>
      <c r="P657" s="50" t="s">
        <v>32398</v>
      </c>
      <c r="Q657" s="51" t="s">
        <v>36262</v>
      </c>
      <c r="R657" s="50" t="s">
        <v>94</v>
      </c>
      <c r="S657" s="50" t="s">
        <v>22</v>
      </c>
      <c r="T657" s="50" t="s">
        <v>28746</v>
      </c>
      <c r="V657" s="50"/>
      <c r="W657" s="50"/>
      <c r="Y657" s="50"/>
      <c r="Z657" s="50"/>
      <c r="AA657" s="50"/>
      <c r="AB657" s="50"/>
      <c r="AC657" s="50"/>
      <c r="AD657" s="50"/>
      <c r="AE657" s="50"/>
      <c r="AF657" s="50"/>
      <c r="AG657" s="50"/>
      <c r="AH657" s="50"/>
      <c r="AI657" s="50"/>
      <c r="AJ657" s="50"/>
      <c r="AK657" s="50"/>
      <c r="AL657" s="50"/>
      <c r="AM657" s="50"/>
      <c r="AN657" s="50"/>
      <c r="AO657" s="50"/>
      <c r="AP657" s="50"/>
      <c r="AQ657" s="50"/>
      <c r="AR657" s="50"/>
      <c r="AS657" s="50"/>
      <c r="AT657" s="50"/>
      <c r="AU657" s="50"/>
      <c r="AV657" s="50"/>
      <c r="AW657" s="50"/>
      <c r="AX657" s="50"/>
      <c r="AY657" s="50"/>
      <c r="AZ657" s="50"/>
      <c r="BA657" s="50"/>
      <c r="BB657" s="50"/>
      <c r="BC657" s="50"/>
      <c r="BD657" s="50"/>
      <c r="BE657" s="50"/>
      <c r="BF657" s="50"/>
      <c r="BG657" s="50"/>
      <c r="BH657" s="50"/>
      <c r="BI657" s="50"/>
      <c r="BJ657" s="50"/>
      <c r="BK657" s="50"/>
      <c r="BL657" s="50"/>
    </row>
    <row r="658" spans="1:64" ht="12" customHeight="1" x14ac:dyDescent="0.15">
      <c r="A658" s="50" t="s">
        <v>36263</v>
      </c>
      <c r="B658" s="50">
        <v>43</v>
      </c>
      <c r="C658" s="50" t="s">
        <v>14</v>
      </c>
      <c r="D658" s="50" t="s">
        <v>79</v>
      </c>
      <c r="E658" s="51"/>
      <c r="F658" s="52">
        <v>43253</v>
      </c>
      <c r="G658" s="50" t="s">
        <v>36264</v>
      </c>
      <c r="H658" s="50" t="s">
        <v>81</v>
      </c>
      <c r="I658" s="50" t="s">
        <v>38</v>
      </c>
      <c r="J658" s="50">
        <v>60644</v>
      </c>
      <c r="K658" s="50" t="s">
        <v>82</v>
      </c>
      <c r="L658" s="50" t="s">
        <v>23518</v>
      </c>
      <c r="M658" s="50" t="s">
        <v>21</v>
      </c>
      <c r="N658" s="50" t="s">
        <v>36265</v>
      </c>
      <c r="O658" s="42" t="s">
        <v>394</v>
      </c>
      <c r="P658" s="50" t="s">
        <v>32398</v>
      </c>
      <c r="Q658" s="51" t="s">
        <v>36266</v>
      </c>
      <c r="R658" s="50" t="s">
        <v>94</v>
      </c>
      <c r="S658" s="50" t="s">
        <v>373</v>
      </c>
      <c r="T658" s="50" t="s">
        <v>28836</v>
      </c>
      <c r="U658" s="50" t="s">
        <v>28520</v>
      </c>
      <c r="V658" s="50" t="s">
        <v>28519</v>
      </c>
      <c r="W658" s="50" t="s">
        <v>94</v>
      </c>
      <c r="X658" s="50">
        <v>3730</v>
      </c>
      <c r="Y658" s="50"/>
      <c r="Z658" s="50"/>
      <c r="AA658" s="50"/>
      <c r="AB658" s="50"/>
      <c r="AC658" s="50"/>
      <c r="AD658" s="50"/>
      <c r="AE658" s="50"/>
      <c r="AF658" s="50"/>
      <c r="AG658" s="50"/>
      <c r="AH658" s="50"/>
      <c r="AI658" s="50"/>
      <c r="AJ658" s="50"/>
      <c r="AK658" s="50"/>
      <c r="AL658" s="50"/>
      <c r="AM658" s="50"/>
      <c r="AN658" s="50"/>
      <c r="AO658" s="50"/>
      <c r="AP658" s="50"/>
      <c r="AQ658" s="50"/>
      <c r="AR658" s="50"/>
      <c r="AS658" s="50"/>
      <c r="AT658" s="50"/>
      <c r="AU658" s="50"/>
      <c r="AV658" s="50"/>
      <c r="AW658" s="50"/>
      <c r="AX658" s="50"/>
      <c r="AY658" s="50"/>
      <c r="AZ658" s="50"/>
      <c r="BA658" s="50"/>
      <c r="BB658" s="50"/>
      <c r="BC658" s="50"/>
      <c r="BD658" s="50"/>
      <c r="BE658" s="50"/>
      <c r="BF658" s="50"/>
      <c r="BG658" s="50"/>
      <c r="BH658" s="50"/>
      <c r="BI658" s="50"/>
      <c r="BJ658" s="50"/>
      <c r="BK658" s="50"/>
      <c r="BL658" s="50"/>
    </row>
    <row r="659" spans="1:64" ht="12" customHeight="1" x14ac:dyDescent="0.15">
      <c r="A659" s="50" t="s">
        <v>36271</v>
      </c>
      <c r="B659" s="50">
        <v>38</v>
      </c>
      <c r="C659" s="50" t="s">
        <v>14</v>
      </c>
      <c r="D659" s="50" t="s">
        <v>42</v>
      </c>
      <c r="E659" s="51"/>
      <c r="F659" s="52">
        <v>43252</v>
      </c>
      <c r="G659" s="50" t="s">
        <v>36272</v>
      </c>
      <c r="H659" s="50" t="s">
        <v>11862</v>
      </c>
      <c r="I659" s="50" t="s">
        <v>39</v>
      </c>
      <c r="J659" s="50">
        <v>90503</v>
      </c>
      <c r="K659" s="50" t="s">
        <v>92</v>
      </c>
      <c r="L659" s="50" t="s">
        <v>12114</v>
      </c>
      <c r="M659" s="50" t="s">
        <v>21</v>
      </c>
      <c r="N659" s="50" t="s">
        <v>36273</v>
      </c>
      <c r="O659" s="42" t="s">
        <v>394</v>
      </c>
      <c r="P659" s="50" t="s">
        <v>32398</v>
      </c>
      <c r="Q659" s="51" t="s">
        <v>36274</v>
      </c>
      <c r="R659" s="50" t="s">
        <v>94</v>
      </c>
      <c r="S659" s="50" t="s">
        <v>22</v>
      </c>
      <c r="T659" s="50" t="s">
        <v>28739</v>
      </c>
      <c r="U659" s="50" t="s">
        <v>28518</v>
      </c>
      <c r="V659" s="50" t="s">
        <v>28521</v>
      </c>
      <c r="W659" s="50" t="s">
        <v>94</v>
      </c>
      <c r="X659" s="50">
        <v>3732</v>
      </c>
      <c r="Y659" s="50"/>
      <c r="Z659" s="50"/>
      <c r="AA659" s="50"/>
      <c r="AB659" s="50"/>
      <c r="AC659" s="50"/>
      <c r="AD659" s="50"/>
      <c r="AE659" s="50"/>
      <c r="AF659" s="50"/>
      <c r="AG659" s="50"/>
      <c r="AH659" s="50"/>
      <c r="AI659" s="50"/>
      <c r="AJ659" s="50"/>
      <c r="AK659" s="50"/>
      <c r="AL659" s="50"/>
      <c r="AM659" s="50"/>
      <c r="AN659" s="50"/>
      <c r="AO659" s="50"/>
      <c r="AP659" s="50"/>
      <c r="AQ659" s="50"/>
      <c r="AR659" s="50"/>
      <c r="AS659" s="50"/>
      <c r="AT659" s="50"/>
      <c r="AU659" s="50"/>
      <c r="AV659" s="50"/>
      <c r="AW659" s="50"/>
      <c r="AX659" s="50"/>
      <c r="AY659" s="50"/>
      <c r="AZ659" s="50"/>
      <c r="BA659" s="50"/>
      <c r="BB659" s="50"/>
      <c r="BC659" s="50"/>
      <c r="BD659" s="50"/>
      <c r="BE659" s="50"/>
      <c r="BF659" s="50"/>
      <c r="BG659" s="50"/>
      <c r="BH659" s="50"/>
      <c r="BI659" s="50"/>
      <c r="BJ659" s="50"/>
      <c r="BK659" s="50"/>
      <c r="BL659" s="50"/>
    </row>
    <row r="660" spans="1:64" ht="12" customHeight="1" x14ac:dyDescent="0.15">
      <c r="A660" s="50" t="s">
        <v>36275</v>
      </c>
      <c r="B660" s="50">
        <v>55</v>
      </c>
      <c r="C660" s="50" t="s">
        <v>14</v>
      </c>
      <c r="D660" s="50" t="s">
        <v>926</v>
      </c>
      <c r="E660" s="51" t="s">
        <v>36276</v>
      </c>
      <c r="F660" s="52">
        <v>43252</v>
      </c>
      <c r="G660" s="50" t="s">
        <v>36277</v>
      </c>
      <c r="H660" s="50" t="s">
        <v>12210</v>
      </c>
      <c r="I660" s="50" t="s">
        <v>854</v>
      </c>
      <c r="J660" s="50">
        <v>96797</v>
      </c>
      <c r="K660" s="50" t="s">
        <v>2317</v>
      </c>
      <c r="L660" s="50" t="s">
        <v>3493</v>
      </c>
      <c r="M660" s="50" t="s">
        <v>21</v>
      </c>
      <c r="N660" s="50" t="s">
        <v>36278</v>
      </c>
      <c r="O660" s="42" t="s">
        <v>394</v>
      </c>
      <c r="P660" s="50" t="s">
        <v>32398</v>
      </c>
      <c r="Q660" s="51" t="s">
        <v>36279</v>
      </c>
      <c r="R660" s="50" t="s">
        <v>542</v>
      </c>
      <c r="S660" s="50" t="s">
        <v>22</v>
      </c>
      <c r="T660" s="50" t="s">
        <v>28739</v>
      </c>
      <c r="U660" s="50" t="s">
        <v>28520</v>
      </c>
      <c r="V660" s="50" t="s">
        <v>28521</v>
      </c>
      <c r="W660" s="50" t="s">
        <v>94</v>
      </c>
      <c r="X660" s="50">
        <v>3731</v>
      </c>
      <c r="Y660" s="50"/>
      <c r="Z660" s="50"/>
      <c r="AA660" s="50"/>
      <c r="AB660" s="50"/>
      <c r="AC660" s="50"/>
      <c r="AD660" s="50"/>
      <c r="AE660" s="50"/>
      <c r="AF660" s="50"/>
      <c r="AG660" s="50"/>
      <c r="AH660" s="50"/>
      <c r="AI660" s="50"/>
      <c r="AJ660" s="50"/>
      <c r="AK660" s="50"/>
      <c r="AL660" s="50"/>
      <c r="AM660" s="50"/>
      <c r="AN660" s="50"/>
      <c r="AO660" s="50"/>
      <c r="AP660" s="50"/>
      <c r="AQ660" s="50"/>
      <c r="AR660" s="50"/>
      <c r="AS660" s="50"/>
      <c r="AT660" s="50"/>
      <c r="AU660" s="50"/>
      <c r="AV660" s="50"/>
      <c r="AW660" s="50"/>
      <c r="AX660" s="50"/>
      <c r="AY660" s="50"/>
      <c r="AZ660" s="50"/>
      <c r="BA660" s="50"/>
      <c r="BB660" s="50"/>
      <c r="BC660" s="50"/>
      <c r="BD660" s="50"/>
      <c r="BE660" s="50"/>
      <c r="BF660" s="50"/>
      <c r="BG660" s="50"/>
      <c r="BH660" s="50"/>
      <c r="BI660" s="50"/>
      <c r="BJ660" s="50"/>
      <c r="BK660" s="50"/>
      <c r="BL660" s="50"/>
    </row>
    <row r="661" spans="1:64" ht="12" customHeight="1" x14ac:dyDescent="0.15">
      <c r="A661" s="50" t="s">
        <v>36267</v>
      </c>
      <c r="B661" s="50">
        <v>21</v>
      </c>
      <c r="C661" s="50" t="s">
        <v>14</v>
      </c>
      <c r="D661" s="50" t="s">
        <v>42</v>
      </c>
      <c r="E661" s="51"/>
      <c r="F661" s="52">
        <v>43252</v>
      </c>
      <c r="G661" s="50" t="s">
        <v>36268</v>
      </c>
      <c r="H661" s="50" t="s">
        <v>34652</v>
      </c>
      <c r="I661" s="50" t="s">
        <v>56</v>
      </c>
      <c r="J661" s="50">
        <v>33881</v>
      </c>
      <c r="K661" s="50" t="s">
        <v>1829</v>
      </c>
      <c r="L661" s="50" t="s">
        <v>251</v>
      </c>
      <c r="M661" s="50" t="s">
        <v>21</v>
      </c>
      <c r="N661" s="50" t="s">
        <v>36269</v>
      </c>
      <c r="O661" s="42" t="s">
        <v>394</v>
      </c>
      <c r="P661" s="50" t="s">
        <v>32398</v>
      </c>
      <c r="Q661" s="51" t="s">
        <v>36270</v>
      </c>
      <c r="R661" s="50" t="s">
        <v>94</v>
      </c>
      <c r="S661" s="50" t="s">
        <v>29</v>
      </c>
      <c r="T661" s="50" t="s">
        <v>28523</v>
      </c>
      <c r="U661" s="50" t="s">
        <v>28520</v>
      </c>
      <c r="V661" s="50"/>
      <c r="W661" s="50" t="s">
        <v>94</v>
      </c>
      <c r="X661" s="50">
        <v>3727</v>
      </c>
      <c r="Y661" s="50"/>
      <c r="Z661" s="50"/>
      <c r="AA661" s="50"/>
      <c r="AB661" s="50"/>
      <c r="AC661" s="50"/>
      <c r="AD661" s="50"/>
      <c r="AE661" s="50"/>
      <c r="AF661" s="50"/>
      <c r="AG661" s="50"/>
      <c r="AH661" s="50"/>
      <c r="AI661" s="50"/>
      <c r="AJ661" s="50"/>
      <c r="AK661" s="50"/>
      <c r="AL661" s="50"/>
      <c r="AM661" s="50"/>
      <c r="AN661" s="50"/>
      <c r="AO661" s="50"/>
      <c r="AP661" s="50"/>
      <c r="AQ661" s="50"/>
      <c r="AR661" s="50"/>
      <c r="AS661" s="50"/>
      <c r="AT661" s="50"/>
      <c r="AU661" s="50"/>
      <c r="AV661" s="50"/>
      <c r="AW661" s="50"/>
      <c r="AX661" s="50"/>
      <c r="AY661" s="50"/>
      <c r="AZ661" s="50"/>
      <c r="BA661" s="50"/>
      <c r="BB661" s="50"/>
      <c r="BC661" s="50"/>
      <c r="BD661" s="50"/>
      <c r="BE661" s="50"/>
      <c r="BF661" s="50"/>
      <c r="BG661" s="50"/>
      <c r="BH661" s="50"/>
      <c r="BI661" s="50"/>
      <c r="BJ661" s="50"/>
      <c r="BK661" s="50"/>
      <c r="BL661" s="50"/>
    </row>
    <row r="662" spans="1:64" ht="12" customHeight="1" x14ac:dyDescent="0.15">
      <c r="A662" s="50" t="s">
        <v>36291</v>
      </c>
      <c r="B662" s="50">
        <v>46</v>
      </c>
      <c r="C662" s="50" t="s">
        <v>108</v>
      </c>
      <c r="D662" s="50" t="s">
        <v>31</v>
      </c>
      <c r="E662" s="51" t="s">
        <v>36292</v>
      </c>
      <c r="F662" s="52">
        <v>43251</v>
      </c>
      <c r="G662" s="50" t="s">
        <v>36293</v>
      </c>
      <c r="H662" s="50" t="s">
        <v>15555</v>
      </c>
      <c r="I662" s="50" t="s">
        <v>39</v>
      </c>
      <c r="J662" s="50">
        <v>92831</v>
      </c>
      <c r="K662" s="50" t="s">
        <v>1044</v>
      </c>
      <c r="L662" s="50" t="s">
        <v>15557</v>
      </c>
      <c r="M662" s="50" t="s">
        <v>21</v>
      </c>
      <c r="N662" s="50" t="s">
        <v>36294</v>
      </c>
      <c r="O662" s="42" t="s">
        <v>394</v>
      </c>
      <c r="P662" s="50" t="s">
        <v>32398</v>
      </c>
      <c r="Q662" s="51" t="s">
        <v>36295</v>
      </c>
      <c r="R662" s="50" t="s">
        <v>542</v>
      </c>
      <c r="S662" s="50" t="s">
        <v>22</v>
      </c>
      <c r="T662" s="50" t="s">
        <v>28739</v>
      </c>
      <c r="U662" s="50" t="s">
        <v>28518</v>
      </c>
      <c r="V662" s="50" t="s">
        <v>28521</v>
      </c>
      <c r="W662" s="50" t="s">
        <v>94</v>
      </c>
      <c r="X662" s="50">
        <v>3725</v>
      </c>
      <c r="Y662" s="50"/>
      <c r="Z662" s="50"/>
      <c r="AA662" s="50"/>
      <c r="AB662" s="50"/>
      <c r="AC662" s="50"/>
      <c r="AD662" s="50"/>
      <c r="AE662" s="50"/>
      <c r="AF662" s="50"/>
      <c r="AG662" s="50"/>
      <c r="AH662" s="50"/>
      <c r="AI662" s="50"/>
      <c r="AJ662" s="50"/>
      <c r="AK662" s="50"/>
      <c r="AL662" s="50"/>
      <c r="AM662" s="50"/>
      <c r="AN662" s="50"/>
      <c r="AO662" s="50"/>
      <c r="AP662" s="50"/>
      <c r="AQ662" s="50"/>
      <c r="AR662" s="50"/>
      <c r="AS662" s="50"/>
      <c r="AT662" s="50"/>
      <c r="AU662" s="50"/>
      <c r="AV662" s="50"/>
      <c r="AW662" s="50"/>
      <c r="AX662" s="50"/>
      <c r="AY662" s="50"/>
      <c r="AZ662" s="50"/>
      <c r="BA662" s="50"/>
      <c r="BB662" s="50"/>
      <c r="BC662" s="50"/>
      <c r="BD662" s="50"/>
      <c r="BE662" s="50"/>
      <c r="BF662" s="50"/>
      <c r="BG662" s="50"/>
      <c r="BH662" s="50"/>
      <c r="BI662" s="50"/>
      <c r="BJ662" s="50"/>
      <c r="BK662" s="50"/>
      <c r="BL662" s="50"/>
    </row>
    <row r="663" spans="1:64" ht="12" customHeight="1" x14ac:dyDescent="0.15">
      <c r="A663" s="50" t="s">
        <v>36286</v>
      </c>
      <c r="B663" s="50">
        <v>42</v>
      </c>
      <c r="C663" s="50" t="s">
        <v>14</v>
      </c>
      <c r="D663" s="50" t="s">
        <v>79</v>
      </c>
      <c r="E663" s="51" t="s">
        <v>36287</v>
      </c>
      <c r="F663" s="52">
        <v>43251</v>
      </c>
      <c r="G663" s="50" t="s">
        <v>36288</v>
      </c>
      <c r="H663" s="50" t="s">
        <v>30335</v>
      </c>
      <c r="I663" s="50" t="s">
        <v>360</v>
      </c>
      <c r="J663" s="50">
        <v>27360</v>
      </c>
      <c r="K663" s="50" t="s">
        <v>863</v>
      </c>
      <c r="L663" s="50" t="s">
        <v>9650</v>
      </c>
      <c r="M663" s="50" t="s">
        <v>21</v>
      </c>
      <c r="N663" s="50" t="s">
        <v>36289</v>
      </c>
      <c r="O663" s="42" t="s">
        <v>394</v>
      </c>
      <c r="P663" s="50" t="s">
        <v>32398</v>
      </c>
      <c r="Q663" s="51" t="s">
        <v>36290</v>
      </c>
      <c r="R663" s="50" t="s">
        <v>94</v>
      </c>
      <c r="S663" s="50" t="s">
        <v>22</v>
      </c>
      <c r="T663" s="50" t="s">
        <v>28739</v>
      </c>
      <c r="U663" s="50" t="s">
        <v>28520</v>
      </c>
      <c r="V663" s="50" t="s">
        <v>28519</v>
      </c>
      <c r="W663" s="50" t="s">
        <v>94</v>
      </c>
      <c r="X663" s="50">
        <v>3726</v>
      </c>
      <c r="Y663" s="50"/>
      <c r="Z663" s="50"/>
      <c r="AA663" s="50"/>
      <c r="AB663" s="50"/>
      <c r="AC663" s="50"/>
      <c r="AD663" s="50"/>
      <c r="AE663" s="50"/>
      <c r="AF663" s="50"/>
      <c r="AG663" s="50"/>
      <c r="AH663" s="50"/>
      <c r="AI663" s="50"/>
      <c r="AJ663" s="50"/>
      <c r="AK663" s="50"/>
      <c r="AL663" s="50"/>
      <c r="AM663" s="50"/>
      <c r="AN663" s="50"/>
      <c r="AO663" s="50"/>
      <c r="AP663" s="50"/>
      <c r="AQ663" s="50"/>
      <c r="AR663" s="50"/>
      <c r="AS663" s="50"/>
      <c r="AT663" s="50"/>
      <c r="AU663" s="50"/>
      <c r="AV663" s="50"/>
      <c r="AW663" s="50"/>
      <c r="AX663" s="50"/>
      <c r="AY663" s="50"/>
      <c r="AZ663" s="50"/>
      <c r="BA663" s="50"/>
      <c r="BB663" s="50"/>
      <c r="BC663" s="50"/>
      <c r="BD663" s="50"/>
      <c r="BE663" s="50"/>
      <c r="BF663" s="50"/>
      <c r="BG663" s="50"/>
      <c r="BH663" s="50"/>
      <c r="BI663" s="50"/>
      <c r="BJ663" s="50"/>
      <c r="BK663" s="50"/>
      <c r="BL663" s="50"/>
    </row>
    <row r="664" spans="1:64" ht="12" customHeight="1" x14ac:dyDescent="0.15">
      <c r="A664" s="50" t="s">
        <v>36296</v>
      </c>
      <c r="B664" s="50">
        <v>80</v>
      </c>
      <c r="C664" s="50" t="s">
        <v>14</v>
      </c>
      <c r="D664" s="50" t="s">
        <v>42</v>
      </c>
      <c r="E664" s="51" t="s">
        <v>36297</v>
      </c>
      <c r="F664" s="52">
        <v>43251</v>
      </c>
      <c r="G664" s="50" t="s">
        <v>36298</v>
      </c>
      <c r="H664" s="50" t="s">
        <v>4094</v>
      </c>
      <c r="I664" s="50" t="s">
        <v>360</v>
      </c>
      <c r="J664" s="50">
        <v>28273</v>
      </c>
      <c r="K664" s="50" t="s">
        <v>4096</v>
      </c>
      <c r="L664" s="50" t="s">
        <v>4097</v>
      </c>
      <c r="M664" s="50" t="s">
        <v>373</v>
      </c>
      <c r="N664" s="50" t="s">
        <v>36299</v>
      </c>
      <c r="O664" s="42" t="s">
        <v>394</v>
      </c>
      <c r="P664" s="50" t="s">
        <v>32398</v>
      </c>
      <c r="Q664" s="51" t="s">
        <v>36300</v>
      </c>
      <c r="R664" s="50" t="s">
        <v>94</v>
      </c>
      <c r="S664" s="50" t="s">
        <v>12</v>
      </c>
      <c r="T664" s="50" t="s">
        <v>35819</v>
      </c>
      <c r="V664" s="50"/>
      <c r="W664" s="50"/>
      <c r="Y664" s="50"/>
      <c r="Z664" s="50"/>
      <c r="AA664" s="50"/>
      <c r="AB664" s="50"/>
      <c r="AC664" s="50"/>
      <c r="AD664" s="50"/>
      <c r="AE664" s="50"/>
      <c r="AF664" s="50"/>
      <c r="AG664" s="50"/>
      <c r="AH664" s="50"/>
      <c r="AI664" s="50"/>
      <c r="AJ664" s="50"/>
      <c r="AK664" s="50"/>
      <c r="AL664" s="50"/>
      <c r="AM664" s="50"/>
      <c r="AN664" s="50"/>
      <c r="AO664" s="50"/>
      <c r="AP664" s="50"/>
      <c r="AQ664" s="50"/>
      <c r="AR664" s="50"/>
      <c r="AS664" s="50"/>
      <c r="AT664" s="50"/>
      <c r="AU664" s="50"/>
      <c r="AV664" s="50"/>
      <c r="AW664" s="50"/>
      <c r="AX664" s="50"/>
      <c r="AY664" s="50"/>
      <c r="AZ664" s="50"/>
      <c r="BA664" s="50"/>
      <c r="BB664" s="50"/>
      <c r="BC664" s="50"/>
      <c r="BD664" s="50"/>
      <c r="BE664" s="50"/>
      <c r="BF664" s="50"/>
      <c r="BG664" s="50"/>
      <c r="BH664" s="50"/>
      <c r="BI664" s="50"/>
      <c r="BJ664" s="50"/>
      <c r="BK664" s="50"/>
      <c r="BL664" s="50"/>
    </row>
    <row r="665" spans="1:64" ht="12" customHeight="1" x14ac:dyDescent="0.15">
      <c r="A665" s="50" t="s">
        <v>36280</v>
      </c>
      <c r="B665" s="50">
        <v>39</v>
      </c>
      <c r="C665" s="50" t="s">
        <v>14</v>
      </c>
      <c r="D665" s="50" t="s">
        <v>42</v>
      </c>
      <c r="E665" s="51" t="s">
        <v>36281</v>
      </c>
      <c r="F665" s="52">
        <v>43251</v>
      </c>
      <c r="G665" s="50" t="s">
        <v>36282</v>
      </c>
      <c r="H665" s="50" t="s">
        <v>27369</v>
      </c>
      <c r="I665" s="50" t="s">
        <v>39</v>
      </c>
      <c r="J665" s="50">
        <v>93618</v>
      </c>
      <c r="K665" s="50" t="s">
        <v>1139</v>
      </c>
      <c r="L665" s="50" t="s">
        <v>36283</v>
      </c>
      <c r="M665" s="50" t="s">
        <v>21</v>
      </c>
      <c r="N665" s="50" t="s">
        <v>36284</v>
      </c>
      <c r="O665" s="42" t="s">
        <v>394</v>
      </c>
      <c r="P665" s="50" t="s">
        <v>32398</v>
      </c>
      <c r="Q665" s="51" t="s">
        <v>36285</v>
      </c>
      <c r="R665" s="50" t="s">
        <v>948</v>
      </c>
      <c r="S665" s="50" t="s">
        <v>29</v>
      </c>
      <c r="T665" s="50" t="s">
        <v>28523</v>
      </c>
      <c r="V665" s="50"/>
      <c r="W665" s="50"/>
      <c r="Y665" s="50"/>
      <c r="Z665" s="50"/>
      <c r="AA665" s="50"/>
      <c r="AB665" s="50"/>
      <c r="AC665" s="50"/>
      <c r="AD665" s="50"/>
      <c r="AE665" s="50"/>
      <c r="AF665" s="50"/>
      <c r="AG665" s="50"/>
      <c r="AH665" s="50"/>
      <c r="AI665" s="50"/>
      <c r="AJ665" s="50"/>
      <c r="AK665" s="50"/>
      <c r="AL665" s="50"/>
      <c r="AM665" s="50"/>
      <c r="AN665" s="50"/>
      <c r="AO665" s="50"/>
      <c r="AP665" s="50"/>
      <c r="AQ665" s="50"/>
      <c r="AR665" s="50"/>
      <c r="AS665" s="50"/>
      <c r="AT665" s="50"/>
      <c r="AU665" s="50"/>
      <c r="AV665" s="50"/>
      <c r="AW665" s="50"/>
      <c r="AX665" s="50"/>
      <c r="AY665" s="50"/>
      <c r="AZ665" s="50"/>
      <c r="BA665" s="50"/>
      <c r="BB665" s="50"/>
      <c r="BC665" s="50"/>
      <c r="BD665" s="50"/>
      <c r="BE665" s="50"/>
      <c r="BF665" s="50"/>
      <c r="BG665" s="50"/>
      <c r="BH665" s="50"/>
      <c r="BI665" s="50"/>
      <c r="BJ665" s="50"/>
      <c r="BK665" s="50"/>
      <c r="BL665" s="50"/>
    </row>
    <row r="666" spans="1:64" ht="12" customHeight="1" x14ac:dyDescent="0.15">
      <c r="A666" s="50" t="s">
        <v>36301</v>
      </c>
      <c r="B666" s="50">
        <v>23</v>
      </c>
      <c r="C666" s="50" t="s">
        <v>14</v>
      </c>
      <c r="D666" s="50" t="s">
        <v>79</v>
      </c>
      <c r="E666" s="51" t="s">
        <v>36302</v>
      </c>
      <c r="F666" s="52">
        <v>43250</v>
      </c>
      <c r="G666" s="50" t="s">
        <v>36303</v>
      </c>
      <c r="H666" s="50" t="s">
        <v>1200</v>
      </c>
      <c r="I666" s="50" t="s">
        <v>56</v>
      </c>
      <c r="J666" s="50">
        <v>33034</v>
      </c>
      <c r="K666" s="50" t="s">
        <v>155</v>
      </c>
      <c r="L666" s="50" t="s">
        <v>156</v>
      </c>
      <c r="M666" s="50" t="s">
        <v>21</v>
      </c>
      <c r="N666" s="50" t="s">
        <v>36304</v>
      </c>
      <c r="O666" s="42" t="s">
        <v>394</v>
      </c>
      <c r="P666" s="50" t="s">
        <v>32398</v>
      </c>
      <c r="Q666" s="51" t="s">
        <v>36305</v>
      </c>
      <c r="R666" s="50" t="s">
        <v>94</v>
      </c>
      <c r="S666" s="50" t="s">
        <v>22</v>
      </c>
      <c r="T666" s="50" t="s">
        <v>28746</v>
      </c>
      <c r="U666" s="50" t="s">
        <v>28518</v>
      </c>
      <c r="V666" s="50" t="s">
        <v>28521</v>
      </c>
      <c r="W666" s="50" t="s">
        <v>94</v>
      </c>
      <c r="X666" s="50">
        <v>3734</v>
      </c>
      <c r="Y666" s="50"/>
      <c r="Z666" s="50"/>
      <c r="AA666" s="50"/>
      <c r="AB666" s="50"/>
      <c r="AC666" s="50"/>
      <c r="AD666" s="50"/>
      <c r="AE666" s="50"/>
      <c r="AF666" s="50"/>
      <c r="AG666" s="50"/>
      <c r="AH666" s="50"/>
      <c r="AI666" s="50"/>
      <c r="AJ666" s="50"/>
      <c r="AK666" s="50"/>
      <c r="AL666" s="50"/>
      <c r="AM666" s="50"/>
      <c r="AN666" s="50"/>
      <c r="AO666" s="50"/>
      <c r="AP666" s="50"/>
      <c r="AQ666" s="50"/>
      <c r="AR666" s="50"/>
      <c r="AS666" s="50"/>
      <c r="AT666" s="50"/>
      <c r="AU666" s="50"/>
      <c r="AV666" s="50"/>
      <c r="AW666" s="50"/>
      <c r="AX666" s="50"/>
      <c r="AY666" s="50"/>
      <c r="AZ666" s="50"/>
      <c r="BA666" s="50"/>
      <c r="BB666" s="50"/>
      <c r="BC666" s="50"/>
      <c r="BD666" s="50"/>
      <c r="BE666" s="50"/>
      <c r="BF666" s="50"/>
      <c r="BG666" s="50"/>
      <c r="BH666" s="50"/>
      <c r="BI666" s="50"/>
      <c r="BJ666" s="50"/>
      <c r="BK666" s="50"/>
      <c r="BL666" s="50"/>
    </row>
    <row r="667" spans="1:64" ht="12" customHeight="1" x14ac:dyDescent="0.15">
      <c r="A667" s="50" t="s">
        <v>36306</v>
      </c>
      <c r="B667" s="50">
        <v>29</v>
      </c>
      <c r="C667" s="50" t="s">
        <v>14</v>
      </c>
      <c r="D667" s="50" t="s">
        <v>42</v>
      </c>
      <c r="E667" s="51"/>
      <c r="F667" s="52">
        <v>43250</v>
      </c>
      <c r="G667" s="50" t="s">
        <v>36307</v>
      </c>
      <c r="H667" s="50" t="s">
        <v>92</v>
      </c>
      <c r="I667" s="50" t="s">
        <v>39</v>
      </c>
      <c r="J667" s="50">
        <v>91331</v>
      </c>
      <c r="K667" s="50" t="s">
        <v>92</v>
      </c>
      <c r="L667" s="50" t="s">
        <v>93</v>
      </c>
      <c r="M667" s="50" t="s">
        <v>21</v>
      </c>
      <c r="N667" s="50" t="s">
        <v>36308</v>
      </c>
      <c r="O667" s="42" t="s">
        <v>394</v>
      </c>
      <c r="P667" s="50" t="s">
        <v>32398</v>
      </c>
      <c r="Q667" s="51" t="s">
        <v>36309</v>
      </c>
      <c r="R667" s="50" t="s">
        <v>94</v>
      </c>
      <c r="S667" s="50" t="s">
        <v>22</v>
      </c>
      <c r="T667" s="50" t="s">
        <v>28555</v>
      </c>
      <c r="U667" s="50" t="s">
        <v>28520</v>
      </c>
      <c r="V667" s="50" t="s">
        <v>28522</v>
      </c>
      <c r="W667" s="50" t="s">
        <v>94</v>
      </c>
      <c r="X667" s="50">
        <v>3721</v>
      </c>
      <c r="Y667" s="50"/>
      <c r="Z667" s="50"/>
      <c r="AA667" s="50"/>
      <c r="AB667" s="50"/>
      <c r="AC667" s="50"/>
      <c r="AD667" s="50"/>
      <c r="AE667" s="50"/>
      <c r="AF667" s="50"/>
      <c r="AG667" s="50"/>
      <c r="AH667" s="50"/>
      <c r="AI667" s="50"/>
      <c r="AJ667" s="50"/>
      <c r="AK667" s="50"/>
      <c r="AL667" s="50"/>
      <c r="AM667" s="50"/>
      <c r="AN667" s="50"/>
      <c r="AO667" s="50"/>
      <c r="AP667" s="50"/>
      <c r="AQ667" s="50"/>
      <c r="AR667" s="50"/>
      <c r="AS667" s="50"/>
      <c r="AT667" s="50"/>
      <c r="AU667" s="50"/>
      <c r="AV667" s="50"/>
      <c r="AW667" s="50"/>
      <c r="AX667" s="50"/>
      <c r="AY667" s="50"/>
      <c r="AZ667" s="50"/>
      <c r="BA667" s="50"/>
      <c r="BB667" s="50"/>
      <c r="BC667" s="50"/>
      <c r="BD667" s="50"/>
      <c r="BE667" s="50"/>
      <c r="BF667" s="50"/>
      <c r="BG667" s="50"/>
      <c r="BH667" s="50"/>
      <c r="BI667" s="50"/>
      <c r="BJ667" s="50"/>
      <c r="BK667" s="50"/>
      <c r="BL667" s="50"/>
    </row>
    <row r="668" spans="1:64" ht="12" customHeight="1" x14ac:dyDescent="0.15">
      <c r="A668" s="50" t="s">
        <v>36317</v>
      </c>
      <c r="B668" s="50">
        <v>34</v>
      </c>
      <c r="C668" s="50" t="s">
        <v>14</v>
      </c>
      <c r="D668" s="50" t="s">
        <v>133</v>
      </c>
      <c r="E668" s="51" t="s">
        <v>36318</v>
      </c>
      <c r="F668" s="52">
        <v>43249</v>
      </c>
      <c r="G668" s="50" t="s">
        <v>36319</v>
      </c>
      <c r="H668" s="50" t="s">
        <v>616</v>
      </c>
      <c r="I668" s="50" t="s">
        <v>117</v>
      </c>
      <c r="J668" s="50">
        <v>85051</v>
      </c>
      <c r="K668" s="50" t="s">
        <v>617</v>
      </c>
      <c r="L668" s="50" t="s">
        <v>618</v>
      </c>
      <c r="M668" s="50" t="s">
        <v>21</v>
      </c>
      <c r="N668" s="50" t="s">
        <v>36320</v>
      </c>
      <c r="O668" s="42" t="s">
        <v>394</v>
      </c>
      <c r="P668" s="50" t="s">
        <v>32398</v>
      </c>
      <c r="Q668" s="51" t="s">
        <v>36321</v>
      </c>
      <c r="R668" s="50" t="s">
        <v>94</v>
      </c>
      <c r="S668" s="50" t="s">
        <v>22</v>
      </c>
      <c r="T668" s="50" t="s">
        <v>28746</v>
      </c>
      <c r="U668" s="50" t="s">
        <v>28518</v>
      </c>
      <c r="V668" s="50" t="s">
        <v>28521</v>
      </c>
      <c r="W668" s="50" t="s">
        <v>94</v>
      </c>
      <c r="X668" s="50">
        <v>3722</v>
      </c>
      <c r="Y668" s="50"/>
      <c r="Z668" s="50"/>
      <c r="AA668" s="50"/>
      <c r="AB668" s="50"/>
      <c r="AC668" s="50"/>
      <c r="AD668" s="50"/>
      <c r="AE668" s="50"/>
      <c r="AF668" s="50"/>
      <c r="AG668" s="50"/>
      <c r="AH668" s="50"/>
      <c r="AI668" s="50"/>
      <c r="AJ668" s="50"/>
      <c r="AK668" s="50"/>
      <c r="AL668" s="50"/>
      <c r="AM668" s="50"/>
      <c r="AN668" s="50"/>
      <c r="AO668" s="50"/>
      <c r="AP668" s="50"/>
      <c r="AQ668" s="50"/>
      <c r="AR668" s="50"/>
      <c r="AS668" s="50"/>
      <c r="AT668" s="50"/>
      <c r="AU668" s="50"/>
      <c r="AV668" s="50"/>
      <c r="AW668" s="50"/>
      <c r="AX668" s="50"/>
      <c r="AY668" s="50"/>
      <c r="AZ668" s="50"/>
      <c r="BA668" s="50"/>
      <c r="BB668" s="50"/>
      <c r="BC668" s="50"/>
      <c r="BD668" s="50"/>
      <c r="BE668" s="50"/>
      <c r="BF668" s="50"/>
      <c r="BG668" s="50"/>
      <c r="BH668" s="50"/>
      <c r="BI668" s="50"/>
      <c r="BJ668" s="50"/>
      <c r="BK668" s="50"/>
      <c r="BL668" s="50"/>
    </row>
    <row r="669" spans="1:64" ht="12" customHeight="1" x14ac:dyDescent="0.15">
      <c r="A669" s="50" t="s">
        <v>36322</v>
      </c>
      <c r="B669" s="50">
        <v>51</v>
      </c>
      <c r="C669" s="50" t="s">
        <v>14</v>
      </c>
      <c r="D669" s="50" t="s">
        <v>42</v>
      </c>
      <c r="E669" s="51"/>
      <c r="F669" s="52">
        <v>43249</v>
      </c>
      <c r="G669" s="50" t="s">
        <v>36324</v>
      </c>
      <c r="H669" s="50" t="s">
        <v>36323</v>
      </c>
      <c r="I669" s="50" t="s">
        <v>39</v>
      </c>
      <c r="J669" s="50">
        <v>95367</v>
      </c>
      <c r="K669" s="50" t="s">
        <v>3138</v>
      </c>
      <c r="L669" s="50" t="s">
        <v>36325</v>
      </c>
      <c r="M669" s="50" t="s">
        <v>21</v>
      </c>
      <c r="N669" s="50" t="s">
        <v>36326</v>
      </c>
      <c r="O669" s="42" t="s">
        <v>394</v>
      </c>
      <c r="P669" s="50" t="s">
        <v>32398</v>
      </c>
      <c r="Q669" s="51" t="s">
        <v>36327</v>
      </c>
      <c r="R669" s="50" t="s">
        <v>94</v>
      </c>
      <c r="S669" s="50" t="s">
        <v>29</v>
      </c>
      <c r="T669" s="50" t="s">
        <v>28532</v>
      </c>
      <c r="U669" s="50" t="s">
        <v>28520</v>
      </c>
      <c r="V669" s="50" t="s">
        <v>28521</v>
      </c>
      <c r="W669" s="50" t="s">
        <v>94</v>
      </c>
      <c r="X669" s="50">
        <v>3724</v>
      </c>
      <c r="Y669" s="50"/>
      <c r="Z669" s="50"/>
      <c r="AA669" s="50"/>
      <c r="AB669" s="50"/>
      <c r="AC669" s="50"/>
      <c r="AD669" s="50"/>
      <c r="AE669" s="50"/>
      <c r="AF669" s="50"/>
      <c r="AG669" s="50"/>
      <c r="AH669" s="50"/>
      <c r="AI669" s="50"/>
      <c r="AJ669" s="50"/>
      <c r="AK669" s="50"/>
      <c r="AL669" s="50"/>
      <c r="AM669" s="50"/>
      <c r="AN669" s="50"/>
      <c r="AO669" s="50"/>
      <c r="AP669" s="50"/>
      <c r="AQ669" s="50"/>
      <c r="AR669" s="50"/>
      <c r="AS669" s="50"/>
      <c r="AT669" s="50"/>
      <c r="AU669" s="50"/>
      <c r="AV669" s="50"/>
      <c r="AW669" s="50"/>
      <c r="AX669" s="50"/>
      <c r="AY669" s="50"/>
      <c r="AZ669" s="50"/>
      <c r="BA669" s="50"/>
      <c r="BB669" s="50"/>
      <c r="BC669" s="50"/>
      <c r="BD669" s="50"/>
      <c r="BE669" s="50"/>
      <c r="BF669" s="50"/>
      <c r="BG669" s="50"/>
      <c r="BH669" s="50"/>
      <c r="BI669" s="50"/>
      <c r="BJ669" s="50"/>
      <c r="BK669" s="50"/>
      <c r="BL669" s="50"/>
    </row>
    <row r="670" spans="1:64" ht="12" customHeight="1" x14ac:dyDescent="0.15">
      <c r="A670" s="50" t="s">
        <v>36310</v>
      </c>
      <c r="B670" s="50">
        <v>19</v>
      </c>
      <c r="C670" s="50" t="s">
        <v>14</v>
      </c>
      <c r="D670" s="50" t="s">
        <v>31</v>
      </c>
      <c r="E670" s="51" t="s">
        <v>36312</v>
      </c>
      <c r="F670" s="52">
        <v>43249</v>
      </c>
      <c r="G670" s="50" t="s">
        <v>36313</v>
      </c>
      <c r="H670" s="50" t="s">
        <v>36311</v>
      </c>
      <c r="I670" s="50" t="s">
        <v>234</v>
      </c>
      <c r="J670" s="50">
        <v>84121</v>
      </c>
      <c r="K670" s="50" t="s">
        <v>595</v>
      </c>
      <c r="L670" s="50" t="s">
        <v>36314</v>
      </c>
      <c r="M670" s="50" t="s">
        <v>21</v>
      </c>
      <c r="N670" s="50" t="s">
        <v>36315</v>
      </c>
      <c r="O670" s="42" t="s">
        <v>394</v>
      </c>
      <c r="P670" s="50" t="s">
        <v>32398</v>
      </c>
      <c r="Q670" s="51" t="s">
        <v>36316</v>
      </c>
      <c r="R670" s="50" t="s">
        <v>94</v>
      </c>
      <c r="S670" s="50" t="s">
        <v>29</v>
      </c>
      <c r="T670" s="50" t="s">
        <v>28523</v>
      </c>
      <c r="U670" s="50" t="s">
        <v>28523</v>
      </c>
      <c r="V670" s="50" t="s">
        <v>28519</v>
      </c>
      <c r="W670" s="50" t="s">
        <v>94</v>
      </c>
      <c r="X670" s="50">
        <v>3733</v>
      </c>
      <c r="Y670" s="50"/>
      <c r="Z670" s="50"/>
      <c r="AA670" s="50"/>
      <c r="AB670" s="50"/>
      <c r="AC670" s="50"/>
      <c r="AD670" s="50"/>
      <c r="AE670" s="50"/>
      <c r="AF670" s="50"/>
      <c r="AG670" s="50"/>
      <c r="AH670" s="50"/>
      <c r="AI670" s="50"/>
      <c r="AJ670" s="50"/>
      <c r="AK670" s="50"/>
      <c r="AL670" s="50"/>
      <c r="AM670" s="50"/>
      <c r="AN670" s="50"/>
      <c r="AO670" s="50"/>
      <c r="AP670" s="50"/>
      <c r="AQ670" s="50"/>
      <c r="AR670" s="50"/>
      <c r="AS670" s="50"/>
      <c r="AT670" s="50"/>
      <c r="AU670" s="50"/>
      <c r="AV670" s="50"/>
      <c r="AW670" s="50"/>
      <c r="AX670" s="50"/>
      <c r="AY670" s="50"/>
      <c r="AZ670" s="50"/>
      <c r="BA670" s="50"/>
      <c r="BB670" s="50"/>
      <c r="BC670" s="50"/>
      <c r="BD670" s="50"/>
      <c r="BE670" s="50"/>
      <c r="BF670" s="50"/>
      <c r="BG670" s="50"/>
      <c r="BH670" s="50"/>
      <c r="BI670" s="50"/>
      <c r="BJ670" s="50"/>
      <c r="BK670" s="50"/>
      <c r="BL670" s="50"/>
    </row>
    <row r="671" spans="1:64" ht="12" customHeight="1" x14ac:dyDescent="0.15">
      <c r="A671" s="50" t="s">
        <v>36328</v>
      </c>
      <c r="B671" s="50">
        <v>23</v>
      </c>
      <c r="C671" s="50" t="s">
        <v>14</v>
      </c>
      <c r="D671" s="50" t="s">
        <v>24</v>
      </c>
      <c r="E671" s="51"/>
      <c r="F671" s="52">
        <v>43248</v>
      </c>
      <c r="G671" s="50" t="s">
        <v>36330</v>
      </c>
      <c r="H671" s="50" t="s">
        <v>36329</v>
      </c>
      <c r="I671" s="50" t="s">
        <v>234</v>
      </c>
      <c r="J671" s="50">
        <v>84084</v>
      </c>
      <c r="K671" s="50" t="s">
        <v>595</v>
      </c>
      <c r="L671" s="50" t="s">
        <v>596</v>
      </c>
      <c r="M671" s="50" t="s">
        <v>21</v>
      </c>
      <c r="N671" s="50" t="s">
        <v>36331</v>
      </c>
      <c r="O671" s="42" t="s">
        <v>394</v>
      </c>
      <c r="P671" s="50" t="s">
        <v>32398</v>
      </c>
      <c r="Q671" s="51" t="s">
        <v>36332</v>
      </c>
      <c r="R671" s="50" t="s">
        <v>94</v>
      </c>
      <c r="S671" s="50" t="s">
        <v>22</v>
      </c>
      <c r="T671" s="50" t="s">
        <v>28746</v>
      </c>
      <c r="U671" s="50" t="s">
        <v>28520</v>
      </c>
      <c r="V671" s="50" t="s">
        <v>28519</v>
      </c>
      <c r="W671" s="50" t="s">
        <v>94</v>
      </c>
      <c r="X671" s="50">
        <v>3711</v>
      </c>
      <c r="Y671" s="50"/>
      <c r="Z671" s="50"/>
      <c r="AA671" s="50"/>
      <c r="AB671" s="50"/>
      <c r="AC671" s="50"/>
      <c r="AD671" s="50"/>
      <c r="AE671" s="50"/>
      <c r="AF671" s="50"/>
      <c r="AG671" s="50"/>
      <c r="AH671" s="50"/>
      <c r="AI671" s="50"/>
      <c r="AJ671" s="50"/>
      <c r="AK671" s="50"/>
      <c r="AL671" s="50"/>
      <c r="AM671" s="50"/>
      <c r="AN671" s="50"/>
      <c r="AO671" s="50"/>
      <c r="AP671" s="50"/>
      <c r="AQ671" s="50"/>
      <c r="AR671" s="50"/>
      <c r="AS671" s="50"/>
      <c r="AT671" s="50"/>
      <c r="AU671" s="50"/>
      <c r="AV671" s="50"/>
      <c r="AW671" s="50"/>
      <c r="AX671" s="50"/>
      <c r="AY671" s="50"/>
      <c r="AZ671" s="50"/>
      <c r="BA671" s="50"/>
      <c r="BB671" s="50"/>
      <c r="BC671" s="50"/>
      <c r="BD671" s="50"/>
      <c r="BE671" s="50"/>
      <c r="BF671" s="50"/>
      <c r="BG671" s="50"/>
      <c r="BH671" s="50"/>
      <c r="BI671" s="50"/>
      <c r="BJ671" s="50"/>
      <c r="BK671" s="50"/>
      <c r="BL671" s="50"/>
    </row>
    <row r="672" spans="1:64" ht="12" customHeight="1" x14ac:dyDescent="0.15">
      <c r="A672" s="50" t="s">
        <v>36336</v>
      </c>
      <c r="B672" s="50">
        <v>42</v>
      </c>
      <c r="C672" s="50" t="s">
        <v>14</v>
      </c>
      <c r="D672" s="50" t="s">
        <v>42</v>
      </c>
      <c r="E672" s="51"/>
      <c r="F672" s="52">
        <v>43247</v>
      </c>
      <c r="G672" s="50" t="s">
        <v>36337</v>
      </c>
      <c r="H672" s="50" t="s">
        <v>150</v>
      </c>
      <c r="I672" s="50" t="s">
        <v>39</v>
      </c>
      <c r="J672" s="50">
        <v>92154</v>
      </c>
      <c r="K672" s="50" t="s">
        <v>150</v>
      </c>
      <c r="L672" s="50" t="s">
        <v>151</v>
      </c>
      <c r="M672" s="50" t="s">
        <v>21</v>
      </c>
      <c r="N672" s="50" t="s">
        <v>36338</v>
      </c>
      <c r="O672" s="42" t="s">
        <v>394</v>
      </c>
      <c r="P672" s="50" t="s">
        <v>32398</v>
      </c>
      <c r="Q672" s="51" t="s">
        <v>36339</v>
      </c>
      <c r="R672" s="50" t="s">
        <v>542</v>
      </c>
      <c r="S672" s="50" t="s">
        <v>22</v>
      </c>
      <c r="T672" s="50" t="s">
        <v>28739</v>
      </c>
      <c r="U672" s="50" t="s">
        <v>28518</v>
      </c>
      <c r="V672" s="50" t="s">
        <v>28521</v>
      </c>
      <c r="W672" s="50" t="s">
        <v>542</v>
      </c>
      <c r="X672" s="50">
        <v>3712</v>
      </c>
      <c r="Y672" s="50"/>
      <c r="Z672" s="50"/>
      <c r="AA672" s="50"/>
      <c r="AB672" s="50"/>
      <c r="AC672" s="50"/>
      <c r="AD672" s="50"/>
      <c r="AE672" s="50"/>
      <c r="AF672" s="50"/>
      <c r="AG672" s="50"/>
      <c r="AH672" s="50"/>
      <c r="AI672" s="50"/>
      <c r="AJ672" s="50"/>
      <c r="AK672" s="50"/>
      <c r="AL672" s="50"/>
      <c r="AM672" s="50"/>
      <c r="AN672" s="50"/>
      <c r="AO672" s="50"/>
      <c r="AP672" s="50"/>
      <c r="AQ672" s="50"/>
      <c r="AR672" s="50"/>
      <c r="AS672" s="50"/>
      <c r="AT672" s="50"/>
      <c r="AU672" s="50"/>
      <c r="AV672" s="50"/>
      <c r="AW672" s="50"/>
      <c r="AX672" s="50"/>
      <c r="AY672" s="50"/>
      <c r="AZ672" s="50"/>
      <c r="BA672" s="50"/>
      <c r="BB672" s="50"/>
      <c r="BC672" s="50"/>
      <c r="BD672" s="50"/>
      <c r="BE672" s="50"/>
      <c r="BF672" s="50"/>
      <c r="BG672" s="50"/>
      <c r="BH672" s="50"/>
      <c r="BI672" s="50"/>
      <c r="BJ672" s="50"/>
      <c r="BK672" s="50"/>
      <c r="BL672" s="50"/>
    </row>
    <row r="673" spans="1:64" ht="12" customHeight="1" x14ac:dyDescent="0.15">
      <c r="A673" s="50" t="s">
        <v>36340</v>
      </c>
      <c r="B673" s="50">
        <v>67</v>
      </c>
      <c r="C673" s="50" t="s">
        <v>14</v>
      </c>
      <c r="D673" s="50" t="s">
        <v>24</v>
      </c>
      <c r="E673" s="51"/>
      <c r="F673" s="52">
        <v>43247</v>
      </c>
      <c r="G673" s="50" t="s">
        <v>36341</v>
      </c>
      <c r="H673" s="50" t="s">
        <v>2241</v>
      </c>
      <c r="I673" s="50" t="s">
        <v>203</v>
      </c>
      <c r="J673" s="50">
        <v>81506</v>
      </c>
      <c r="K673" s="50" t="s">
        <v>1403</v>
      </c>
      <c r="L673" s="50" t="s">
        <v>36342</v>
      </c>
      <c r="M673" s="50" t="s">
        <v>21</v>
      </c>
      <c r="N673" s="50" t="s">
        <v>36343</v>
      </c>
      <c r="O673" s="42" t="s">
        <v>394</v>
      </c>
      <c r="P673" s="50" t="s">
        <v>32398</v>
      </c>
      <c r="Q673" s="51" t="s">
        <v>36344</v>
      </c>
      <c r="R673" s="50" t="s">
        <v>94</v>
      </c>
      <c r="S673" s="50" t="s">
        <v>22</v>
      </c>
      <c r="T673" s="50" t="s">
        <v>28746</v>
      </c>
      <c r="U673" s="50" t="s">
        <v>28520</v>
      </c>
      <c r="V673" s="50" t="s">
        <v>28521</v>
      </c>
      <c r="W673" s="50" t="s">
        <v>94</v>
      </c>
      <c r="X673" s="50">
        <v>3713</v>
      </c>
      <c r="Y673" s="50"/>
      <c r="Z673" s="50"/>
      <c r="AA673" s="50"/>
      <c r="AB673" s="50"/>
      <c r="AC673" s="50"/>
      <c r="AD673" s="50"/>
      <c r="AE673" s="50"/>
      <c r="AF673" s="50"/>
      <c r="AG673" s="50"/>
      <c r="AH673" s="50"/>
      <c r="AI673" s="50"/>
      <c r="AJ673" s="50"/>
      <c r="AK673" s="50"/>
      <c r="AL673" s="50"/>
      <c r="AM673" s="50"/>
      <c r="AN673" s="50"/>
      <c r="AO673" s="50"/>
      <c r="AP673" s="50"/>
      <c r="AQ673" s="50"/>
      <c r="AR673" s="50"/>
      <c r="AS673" s="50"/>
      <c r="AT673" s="50"/>
      <c r="AU673" s="50"/>
      <c r="AV673" s="50"/>
      <c r="AW673" s="50"/>
      <c r="AX673" s="50"/>
      <c r="AY673" s="50"/>
      <c r="AZ673" s="50"/>
      <c r="BA673" s="50"/>
      <c r="BB673" s="50"/>
      <c r="BC673" s="50"/>
      <c r="BD673" s="50"/>
      <c r="BE673" s="50"/>
      <c r="BF673" s="50"/>
      <c r="BG673" s="50"/>
      <c r="BH673" s="50"/>
      <c r="BI673" s="50"/>
      <c r="BJ673" s="50"/>
      <c r="BK673" s="50"/>
      <c r="BL673" s="50"/>
    </row>
    <row r="674" spans="1:64" ht="12" customHeight="1" x14ac:dyDescent="0.15">
      <c r="A674" s="50" t="s">
        <v>3186</v>
      </c>
      <c r="B674" s="50" t="s">
        <v>23</v>
      </c>
      <c r="C674" s="50" t="s">
        <v>14</v>
      </c>
      <c r="D674" s="50" t="s">
        <v>24</v>
      </c>
      <c r="E674" s="51"/>
      <c r="F674" s="52">
        <v>43247</v>
      </c>
      <c r="G674" s="50"/>
      <c r="H674" s="50" t="s">
        <v>36345</v>
      </c>
      <c r="I674" s="50" t="s">
        <v>425</v>
      </c>
      <c r="J674" s="50">
        <v>65646</v>
      </c>
      <c r="K674" s="50" t="s">
        <v>36346</v>
      </c>
      <c r="L674" s="50" t="s">
        <v>36347</v>
      </c>
      <c r="M674" s="50" t="s">
        <v>21</v>
      </c>
      <c r="N674" s="50" t="s">
        <v>36348</v>
      </c>
      <c r="O674" s="42" t="s">
        <v>394</v>
      </c>
      <c r="P674" s="50" t="s">
        <v>32398</v>
      </c>
      <c r="Q674" s="51" t="s">
        <v>36349</v>
      </c>
      <c r="R674" s="50" t="s">
        <v>542</v>
      </c>
      <c r="S674" s="50" t="s">
        <v>22</v>
      </c>
      <c r="T674" s="50" t="s">
        <v>28739</v>
      </c>
      <c r="U674" s="50" t="s">
        <v>28518</v>
      </c>
      <c r="V674" s="50" t="s">
        <v>28521</v>
      </c>
      <c r="W674" s="50" t="s">
        <v>94</v>
      </c>
      <c r="X674" s="50">
        <v>3735</v>
      </c>
      <c r="Y674" s="50"/>
      <c r="Z674" s="50"/>
      <c r="AA674" s="50"/>
      <c r="AB674" s="50"/>
      <c r="AC674" s="50"/>
      <c r="AD674" s="50"/>
      <c r="AE674" s="50"/>
      <c r="AF674" s="50"/>
      <c r="AG674" s="50"/>
      <c r="AH674" s="50"/>
      <c r="AI674" s="50"/>
      <c r="AJ674" s="50"/>
      <c r="AK674" s="50"/>
      <c r="AL674" s="50"/>
      <c r="AM674" s="50"/>
      <c r="AN674" s="50"/>
      <c r="AO674" s="50"/>
      <c r="AP674" s="50"/>
      <c r="AQ674" s="50"/>
      <c r="AR674" s="50"/>
      <c r="AS674" s="50"/>
      <c r="AT674" s="50"/>
      <c r="AU674" s="50"/>
      <c r="AV674" s="50"/>
      <c r="AW674" s="50"/>
      <c r="AX674" s="50"/>
      <c r="AY674" s="50"/>
      <c r="AZ674" s="50"/>
      <c r="BA674" s="50"/>
      <c r="BB674" s="50"/>
      <c r="BC674" s="50"/>
      <c r="BD674" s="50"/>
      <c r="BE674" s="50"/>
      <c r="BF674" s="50"/>
      <c r="BG674" s="50"/>
      <c r="BH674" s="50"/>
      <c r="BI674" s="50"/>
      <c r="BJ674" s="50"/>
      <c r="BK674" s="50"/>
      <c r="BL674" s="50"/>
    </row>
    <row r="675" spans="1:64" ht="12" customHeight="1" x14ac:dyDescent="0.15">
      <c r="A675" s="50" t="s">
        <v>3186</v>
      </c>
      <c r="B675" s="50">
        <v>39</v>
      </c>
      <c r="C675" s="50" t="s">
        <v>14</v>
      </c>
      <c r="D675" s="50" t="s">
        <v>24</v>
      </c>
      <c r="E675" s="51"/>
      <c r="F675" s="52">
        <v>43247</v>
      </c>
      <c r="G675" s="50" t="s">
        <v>36333</v>
      </c>
      <c r="H675" s="50" t="s">
        <v>738</v>
      </c>
      <c r="I675" s="50" t="s">
        <v>417</v>
      </c>
      <c r="J675" s="50">
        <v>10029</v>
      </c>
      <c r="K675" s="50" t="s">
        <v>738</v>
      </c>
      <c r="L675" s="50" t="s">
        <v>569</v>
      </c>
      <c r="M675" s="50" t="s">
        <v>2246</v>
      </c>
      <c r="N675" s="50" t="s">
        <v>36334</v>
      </c>
      <c r="O675" s="42" t="s">
        <v>394</v>
      </c>
      <c r="P675" s="50" t="s">
        <v>32398</v>
      </c>
      <c r="Q675" s="51" t="s">
        <v>36335</v>
      </c>
      <c r="R675" s="50" t="s">
        <v>23</v>
      </c>
      <c r="S675" s="50" t="s">
        <v>12</v>
      </c>
      <c r="T675" s="50" t="s">
        <v>31978</v>
      </c>
      <c r="V675" s="50"/>
      <c r="W675" s="50"/>
      <c r="Y675" s="50"/>
      <c r="Z675" s="50"/>
      <c r="AA675" s="50"/>
      <c r="AB675" s="50"/>
      <c r="AC675" s="50"/>
      <c r="AD675" s="50"/>
      <c r="AE675" s="50"/>
      <c r="AF675" s="50"/>
      <c r="AG675" s="50"/>
      <c r="AH675" s="50"/>
      <c r="AI675" s="50"/>
      <c r="AJ675" s="50"/>
      <c r="AK675" s="50"/>
      <c r="AL675" s="50"/>
      <c r="AM675" s="50"/>
      <c r="AN675" s="50"/>
      <c r="AO675" s="50"/>
      <c r="AP675" s="50"/>
      <c r="AQ675" s="50"/>
      <c r="AR675" s="50"/>
      <c r="AS675" s="50"/>
      <c r="AT675" s="50"/>
      <c r="AU675" s="50"/>
      <c r="AV675" s="50"/>
      <c r="AW675" s="50"/>
      <c r="AX675" s="50"/>
      <c r="AY675" s="50"/>
      <c r="AZ675" s="50"/>
      <c r="BA675" s="50"/>
      <c r="BB675" s="50"/>
      <c r="BC675" s="50"/>
      <c r="BD675" s="50"/>
      <c r="BE675" s="50"/>
      <c r="BF675" s="50"/>
      <c r="BG675" s="50"/>
      <c r="BH675" s="50"/>
      <c r="BI675" s="50"/>
      <c r="BJ675" s="50"/>
      <c r="BK675" s="50"/>
      <c r="BL675" s="50"/>
    </row>
    <row r="676" spans="1:64" ht="12" customHeight="1" x14ac:dyDescent="0.15">
      <c r="A676" s="50" t="s">
        <v>36350</v>
      </c>
      <c r="B676" s="50">
        <v>51</v>
      </c>
      <c r="C676" s="50" t="s">
        <v>14</v>
      </c>
      <c r="D676" s="50" t="s">
        <v>31</v>
      </c>
      <c r="E676" s="51"/>
      <c r="F676" s="52">
        <v>43246</v>
      </c>
      <c r="G676" s="50" t="s">
        <v>36352</v>
      </c>
      <c r="H676" s="50" t="s">
        <v>36351</v>
      </c>
      <c r="I676" s="50" t="s">
        <v>67</v>
      </c>
      <c r="J676" s="50">
        <v>77656</v>
      </c>
      <c r="K676" s="50" t="s">
        <v>1381</v>
      </c>
      <c r="L676" s="50" t="s">
        <v>36353</v>
      </c>
      <c r="M676" s="50" t="s">
        <v>21</v>
      </c>
      <c r="N676" s="50" t="s">
        <v>36354</v>
      </c>
      <c r="O676" s="42" t="s">
        <v>394</v>
      </c>
      <c r="P676" s="50" t="s">
        <v>32398</v>
      </c>
      <c r="Q676" s="51" t="s">
        <v>36355</v>
      </c>
      <c r="R676" s="50" t="s">
        <v>94</v>
      </c>
      <c r="S676" s="50" t="s">
        <v>22</v>
      </c>
      <c r="T676" s="50" t="s">
        <v>28746</v>
      </c>
      <c r="U676" s="50" t="s">
        <v>28518</v>
      </c>
      <c r="V676" s="50" t="s">
        <v>28521</v>
      </c>
      <c r="W676" s="50" t="s">
        <v>94</v>
      </c>
      <c r="X676" s="50">
        <v>3714</v>
      </c>
      <c r="Y676" s="50"/>
      <c r="Z676" s="50"/>
      <c r="AA676" s="50"/>
      <c r="AB676" s="50"/>
      <c r="AC676" s="50"/>
      <c r="AD676" s="50"/>
      <c r="AE676" s="50"/>
      <c r="AF676" s="50"/>
      <c r="AG676" s="50"/>
      <c r="AH676" s="50"/>
      <c r="AI676" s="50"/>
      <c r="AJ676" s="50"/>
      <c r="AK676" s="50"/>
      <c r="AL676" s="50"/>
      <c r="AM676" s="50"/>
      <c r="AN676" s="50"/>
      <c r="AO676" s="50"/>
      <c r="AP676" s="50"/>
      <c r="AQ676" s="50"/>
      <c r="AR676" s="50"/>
      <c r="AS676" s="50"/>
      <c r="AT676" s="50"/>
      <c r="AU676" s="50"/>
      <c r="AV676" s="50"/>
      <c r="AW676" s="50"/>
      <c r="AX676" s="50"/>
      <c r="AY676" s="50"/>
      <c r="AZ676" s="50"/>
      <c r="BA676" s="50"/>
      <c r="BB676" s="50"/>
      <c r="BC676" s="50"/>
      <c r="BD676" s="50"/>
      <c r="BE676" s="50"/>
      <c r="BF676" s="50"/>
      <c r="BG676" s="50"/>
      <c r="BH676" s="50"/>
      <c r="BI676" s="50"/>
      <c r="BJ676" s="50"/>
      <c r="BK676" s="50"/>
      <c r="BL676" s="50"/>
    </row>
    <row r="677" spans="1:64" ht="12" customHeight="1" x14ac:dyDescent="0.15">
      <c r="A677" s="50" t="s">
        <v>3186</v>
      </c>
      <c r="B677" s="50" t="s">
        <v>23</v>
      </c>
      <c r="C677" s="50" t="s">
        <v>14</v>
      </c>
      <c r="D677" s="50" t="s">
        <v>24</v>
      </c>
      <c r="E677" s="51"/>
      <c r="F677" s="52">
        <v>43245</v>
      </c>
      <c r="G677" s="50"/>
      <c r="H677" s="50"/>
      <c r="I677" s="50" t="s">
        <v>774</v>
      </c>
      <c r="J677" s="50"/>
      <c r="K677" s="50" t="s">
        <v>3973</v>
      </c>
      <c r="L677" s="50" t="s">
        <v>24963</v>
      </c>
      <c r="M677" s="50" t="s">
        <v>21</v>
      </c>
      <c r="N677" s="50" t="s">
        <v>36374</v>
      </c>
      <c r="O677" s="42" t="s">
        <v>394</v>
      </c>
      <c r="P677" s="50" t="s">
        <v>32398</v>
      </c>
      <c r="Q677" s="51" t="s">
        <v>36375</v>
      </c>
      <c r="R677" s="50" t="s">
        <v>94</v>
      </c>
      <c r="S677" s="50" t="s">
        <v>22</v>
      </c>
      <c r="T677" s="50" t="s">
        <v>28739</v>
      </c>
      <c r="U677" s="50" t="s">
        <v>28518</v>
      </c>
      <c r="V677" s="50" t="s">
        <v>28519</v>
      </c>
      <c r="W677" s="50" t="s">
        <v>94</v>
      </c>
      <c r="X677" s="50">
        <v>3716</v>
      </c>
      <c r="Y677" s="50"/>
      <c r="Z677" s="50"/>
      <c r="AA677" s="50"/>
      <c r="AB677" s="50"/>
      <c r="AC677" s="50"/>
      <c r="AD677" s="50"/>
      <c r="AE677" s="50"/>
      <c r="AF677" s="50"/>
      <c r="AG677" s="50"/>
      <c r="AH677" s="50"/>
      <c r="AI677" s="50"/>
      <c r="AJ677" s="50"/>
      <c r="AK677" s="50"/>
      <c r="AL677" s="50"/>
      <c r="AM677" s="50"/>
      <c r="AN677" s="50"/>
      <c r="AO677" s="50"/>
      <c r="AP677" s="50"/>
      <c r="AQ677" s="50"/>
      <c r="AR677" s="50"/>
      <c r="AS677" s="50"/>
      <c r="AT677" s="50"/>
      <c r="AU677" s="50"/>
      <c r="AV677" s="50"/>
      <c r="AW677" s="50"/>
      <c r="AX677" s="50"/>
      <c r="AY677" s="50"/>
      <c r="AZ677" s="50"/>
      <c r="BA677" s="50"/>
      <c r="BB677" s="50"/>
      <c r="BC677" s="50"/>
      <c r="BD677" s="50"/>
      <c r="BE677" s="50"/>
      <c r="BF677" s="50"/>
      <c r="BG677" s="50"/>
      <c r="BH677" s="50"/>
      <c r="BI677" s="50"/>
      <c r="BJ677" s="50"/>
      <c r="BK677" s="50"/>
      <c r="BL677" s="50"/>
    </row>
    <row r="678" spans="1:64" ht="12" customHeight="1" x14ac:dyDescent="0.15">
      <c r="A678" s="50" t="s">
        <v>36363</v>
      </c>
      <c r="B678" s="50">
        <v>35</v>
      </c>
      <c r="C678" s="50" t="s">
        <v>14</v>
      </c>
      <c r="D678" s="50" t="s">
        <v>42</v>
      </c>
      <c r="E678" s="51" t="s">
        <v>36364</v>
      </c>
      <c r="F678" s="52">
        <v>43245</v>
      </c>
      <c r="G678" s="50" t="s">
        <v>36365</v>
      </c>
      <c r="H678" s="50" t="s">
        <v>6514</v>
      </c>
      <c r="I678" s="50" t="s">
        <v>67</v>
      </c>
      <c r="J678" s="50">
        <v>79411</v>
      </c>
      <c r="K678" s="50" t="s">
        <v>6514</v>
      </c>
      <c r="L678" s="50" t="s">
        <v>7498</v>
      </c>
      <c r="M678" s="50" t="s">
        <v>385</v>
      </c>
      <c r="N678" s="50" t="s">
        <v>36366</v>
      </c>
      <c r="O678" s="42" t="s">
        <v>394</v>
      </c>
      <c r="P678" s="50" t="s">
        <v>32398</v>
      </c>
      <c r="Q678" s="51" t="s">
        <v>36367</v>
      </c>
      <c r="R678" s="50" t="s">
        <v>542</v>
      </c>
      <c r="S678" s="50" t="s">
        <v>12</v>
      </c>
      <c r="T678" s="50" t="s">
        <v>31978</v>
      </c>
      <c r="V678" s="50"/>
      <c r="W678" s="50"/>
      <c r="Y678" s="50"/>
      <c r="Z678" s="50"/>
      <c r="AA678" s="50"/>
      <c r="AB678" s="50"/>
      <c r="AC678" s="50"/>
      <c r="AD678" s="50"/>
      <c r="AE678" s="50"/>
      <c r="AF678" s="50"/>
      <c r="AG678" s="50"/>
      <c r="AH678" s="50"/>
      <c r="AI678" s="50"/>
      <c r="AJ678" s="50"/>
      <c r="AK678" s="50"/>
      <c r="AL678" s="50"/>
      <c r="AM678" s="50"/>
      <c r="AN678" s="50"/>
      <c r="AO678" s="50"/>
      <c r="AP678" s="50"/>
      <c r="AQ678" s="50"/>
      <c r="AR678" s="50"/>
      <c r="AS678" s="50"/>
      <c r="AT678" s="50"/>
      <c r="AU678" s="50"/>
      <c r="AV678" s="50"/>
      <c r="AW678" s="50"/>
      <c r="AX678" s="50"/>
      <c r="AY678" s="50"/>
      <c r="AZ678" s="50"/>
      <c r="BA678" s="50"/>
      <c r="BB678" s="50"/>
      <c r="BC678" s="50"/>
      <c r="BD678" s="50"/>
      <c r="BE678" s="50"/>
      <c r="BF678" s="50"/>
      <c r="BG678" s="50"/>
      <c r="BH678" s="50"/>
      <c r="BI678" s="50"/>
      <c r="BJ678" s="50"/>
      <c r="BK678" s="50"/>
      <c r="BL678" s="50"/>
    </row>
    <row r="679" spans="1:64" ht="12" customHeight="1" x14ac:dyDescent="0.15">
      <c r="A679" s="50" t="s">
        <v>36368</v>
      </c>
      <c r="B679" s="50">
        <v>57</v>
      </c>
      <c r="C679" s="50" t="s">
        <v>14</v>
      </c>
      <c r="D679" s="50" t="s">
        <v>31</v>
      </c>
      <c r="E679" s="51"/>
      <c r="F679" s="52">
        <v>43245</v>
      </c>
      <c r="G679" s="50" t="s">
        <v>36370</v>
      </c>
      <c r="H679" s="50" t="s">
        <v>36369</v>
      </c>
      <c r="I679" s="50" t="s">
        <v>67</v>
      </c>
      <c r="J679" s="50">
        <v>77355</v>
      </c>
      <c r="K679" s="50" t="s">
        <v>1039</v>
      </c>
      <c r="L679" s="50" t="s">
        <v>36371</v>
      </c>
      <c r="M679" s="50" t="s">
        <v>21</v>
      </c>
      <c r="N679" s="50" t="s">
        <v>36372</v>
      </c>
      <c r="O679" s="42" t="s">
        <v>35145</v>
      </c>
      <c r="P679" s="50" t="s">
        <v>32398</v>
      </c>
      <c r="Q679" s="51" t="s">
        <v>36373</v>
      </c>
      <c r="R679" s="50" t="s">
        <v>94</v>
      </c>
      <c r="S679" s="50" t="s">
        <v>29</v>
      </c>
      <c r="T679" s="50" t="s">
        <v>28523</v>
      </c>
      <c r="V679" s="50"/>
      <c r="W679" s="50"/>
      <c r="Y679" s="50"/>
      <c r="Z679" s="50"/>
      <c r="AA679" s="50"/>
      <c r="AB679" s="50"/>
      <c r="AC679" s="50"/>
      <c r="AD679" s="50"/>
      <c r="AE679" s="50"/>
      <c r="AF679" s="50"/>
      <c r="AG679" s="50"/>
      <c r="AH679" s="50"/>
      <c r="AI679" s="50"/>
      <c r="AJ679" s="50"/>
      <c r="AK679" s="50"/>
      <c r="AL679" s="50"/>
      <c r="AM679" s="50"/>
      <c r="AN679" s="50"/>
      <c r="AO679" s="50"/>
      <c r="AP679" s="50"/>
      <c r="AQ679" s="50"/>
      <c r="AR679" s="50"/>
      <c r="AS679" s="50"/>
      <c r="AT679" s="50"/>
      <c r="AU679" s="50"/>
      <c r="AV679" s="50"/>
      <c r="AW679" s="50"/>
      <c r="AX679" s="50"/>
      <c r="AY679" s="50"/>
      <c r="AZ679" s="50"/>
      <c r="BA679" s="50"/>
      <c r="BB679" s="50"/>
      <c r="BC679" s="50"/>
      <c r="BD679" s="50"/>
      <c r="BE679" s="50"/>
      <c r="BF679" s="50"/>
      <c r="BG679" s="50"/>
      <c r="BH679" s="50"/>
      <c r="BI679" s="50"/>
      <c r="BJ679" s="50"/>
      <c r="BK679" s="50"/>
      <c r="BL679" s="50"/>
    </row>
    <row r="680" spans="1:64" ht="12" customHeight="1" x14ac:dyDescent="0.15">
      <c r="A680" s="50" t="s">
        <v>36356</v>
      </c>
      <c r="B680" s="50">
        <v>29</v>
      </c>
      <c r="C680" s="50" t="s">
        <v>14</v>
      </c>
      <c r="D680" s="50" t="s">
        <v>42</v>
      </c>
      <c r="E680" s="51" t="s">
        <v>36358</v>
      </c>
      <c r="F680" s="52">
        <v>43245</v>
      </c>
      <c r="G680" s="50" t="s">
        <v>36359</v>
      </c>
      <c r="H680" s="50" t="s">
        <v>36357</v>
      </c>
      <c r="I680" s="50" t="s">
        <v>67</v>
      </c>
      <c r="J680" s="50">
        <v>79029</v>
      </c>
      <c r="K680" s="50" t="s">
        <v>2591</v>
      </c>
      <c r="L680" s="50" t="s">
        <v>36360</v>
      </c>
      <c r="M680" s="50" t="s">
        <v>21</v>
      </c>
      <c r="N680" s="50" t="s">
        <v>36361</v>
      </c>
      <c r="O680" s="42" t="s">
        <v>394</v>
      </c>
      <c r="P680" s="50" t="s">
        <v>32398</v>
      </c>
      <c r="Q680" s="51" t="s">
        <v>36362</v>
      </c>
      <c r="R680" s="50" t="s">
        <v>94</v>
      </c>
      <c r="S680" s="50" t="s">
        <v>373</v>
      </c>
      <c r="T680" s="50" t="s">
        <v>28836</v>
      </c>
      <c r="U680" s="50" t="s">
        <v>28520</v>
      </c>
      <c r="V680" s="50" t="s">
        <v>28521</v>
      </c>
      <c r="W680" s="50" t="s">
        <v>94</v>
      </c>
      <c r="X680" s="50">
        <v>3715</v>
      </c>
      <c r="Y680" s="50"/>
      <c r="Z680" s="50"/>
      <c r="AA680" s="50"/>
      <c r="AB680" s="50"/>
      <c r="AC680" s="50"/>
      <c r="AD680" s="50"/>
      <c r="AE680" s="50"/>
      <c r="AF680" s="50"/>
      <c r="AG680" s="50"/>
      <c r="AH680" s="50"/>
      <c r="AI680" s="50"/>
      <c r="AJ680" s="50"/>
      <c r="AK680" s="50"/>
      <c r="AL680" s="50"/>
      <c r="AM680" s="50"/>
      <c r="AN680" s="50"/>
      <c r="AO680" s="50"/>
      <c r="AP680" s="50"/>
      <c r="AQ680" s="50"/>
      <c r="AR680" s="50"/>
      <c r="AS680" s="50"/>
      <c r="AT680" s="50"/>
      <c r="AU680" s="50"/>
      <c r="AV680" s="50"/>
      <c r="AW680" s="50"/>
      <c r="AX680" s="50"/>
      <c r="AY680" s="50"/>
      <c r="AZ680" s="50"/>
      <c r="BA680" s="50"/>
      <c r="BB680" s="50"/>
      <c r="BC680" s="50"/>
      <c r="BD680" s="50"/>
      <c r="BE680" s="50"/>
      <c r="BF680" s="50"/>
      <c r="BG680" s="50"/>
      <c r="BH680" s="50"/>
      <c r="BI680" s="50"/>
      <c r="BJ680" s="50"/>
      <c r="BK680" s="50"/>
      <c r="BL680" s="50"/>
    </row>
    <row r="681" spans="1:64" ht="12" customHeight="1" x14ac:dyDescent="0.15">
      <c r="A681" s="50" t="s">
        <v>36387</v>
      </c>
      <c r="B681" s="50">
        <v>33</v>
      </c>
      <c r="C681" s="50" t="s">
        <v>14</v>
      </c>
      <c r="D681" s="50" t="s">
        <v>31</v>
      </c>
      <c r="E681" s="51" t="s">
        <v>36388</v>
      </c>
      <c r="F681" s="52">
        <v>43244</v>
      </c>
      <c r="G681" s="50" t="s">
        <v>36389</v>
      </c>
      <c r="H681" s="50" t="s">
        <v>968</v>
      </c>
      <c r="I681" s="50" t="s">
        <v>63</v>
      </c>
      <c r="J681" s="50">
        <v>44111</v>
      </c>
      <c r="K681" s="50" t="s">
        <v>99</v>
      </c>
      <c r="L681" s="50" t="s">
        <v>10652</v>
      </c>
      <c r="M681" s="50" t="s">
        <v>21</v>
      </c>
      <c r="N681" s="50" t="s">
        <v>36390</v>
      </c>
      <c r="O681" s="42" t="s">
        <v>394</v>
      </c>
      <c r="P681" s="50" t="s">
        <v>32398</v>
      </c>
      <c r="Q681" s="51" t="s">
        <v>36391</v>
      </c>
      <c r="R681" s="50" t="s">
        <v>94</v>
      </c>
      <c r="S681" s="50" t="s">
        <v>12</v>
      </c>
      <c r="T681" s="50" t="s">
        <v>31978</v>
      </c>
      <c r="U681" s="50" t="s">
        <v>28520</v>
      </c>
      <c r="V681" s="50" t="s">
        <v>28521</v>
      </c>
      <c r="W681" s="50" t="s">
        <v>94</v>
      </c>
      <c r="X681" s="50">
        <v>3737</v>
      </c>
      <c r="Y681" s="50"/>
      <c r="Z681" s="50"/>
      <c r="AA681" s="50"/>
      <c r="AB681" s="50"/>
      <c r="AC681" s="50"/>
      <c r="AD681" s="50"/>
      <c r="AE681" s="50"/>
      <c r="AF681" s="50"/>
      <c r="AG681" s="50"/>
      <c r="AH681" s="50"/>
      <c r="AI681" s="50"/>
      <c r="AJ681" s="50"/>
      <c r="AK681" s="50"/>
      <c r="AL681" s="50"/>
      <c r="AM681" s="50"/>
      <c r="AN681" s="50"/>
      <c r="AO681" s="50"/>
      <c r="AP681" s="50"/>
      <c r="AQ681" s="50"/>
      <c r="AR681" s="50"/>
      <c r="AS681" s="50"/>
      <c r="AT681" s="50"/>
      <c r="AU681" s="50"/>
      <c r="AV681" s="50"/>
      <c r="AW681" s="50"/>
      <c r="AX681" s="50"/>
      <c r="AY681" s="50"/>
      <c r="AZ681" s="50"/>
      <c r="BA681" s="50"/>
      <c r="BB681" s="50"/>
      <c r="BC681" s="50"/>
      <c r="BD681" s="50"/>
      <c r="BE681" s="50"/>
      <c r="BF681" s="50"/>
      <c r="BG681" s="50"/>
      <c r="BH681" s="50"/>
      <c r="BI681" s="50"/>
      <c r="BJ681" s="50"/>
      <c r="BK681" s="50"/>
      <c r="BL681" s="50"/>
    </row>
    <row r="682" spans="1:64" ht="12" customHeight="1" x14ac:dyDescent="0.15">
      <c r="A682" s="50" t="s">
        <v>36376</v>
      </c>
      <c r="B682" s="50">
        <v>30</v>
      </c>
      <c r="C682" s="50" t="s">
        <v>14</v>
      </c>
      <c r="D682" s="50" t="s">
        <v>31</v>
      </c>
      <c r="E682" s="51" t="s">
        <v>36378</v>
      </c>
      <c r="F682" s="52">
        <v>43244</v>
      </c>
      <c r="G682" s="50" t="s">
        <v>36379</v>
      </c>
      <c r="H682" s="50" t="s">
        <v>36377</v>
      </c>
      <c r="I682" s="50" t="s">
        <v>56</v>
      </c>
      <c r="J682" s="50">
        <v>32113</v>
      </c>
      <c r="K682" s="50" t="s">
        <v>414</v>
      </c>
      <c r="L682" s="50" t="s">
        <v>23088</v>
      </c>
      <c r="M682" s="50" t="s">
        <v>21</v>
      </c>
      <c r="N682" s="50" t="s">
        <v>36380</v>
      </c>
      <c r="O682" s="42" t="s">
        <v>394</v>
      </c>
      <c r="P682" s="50" t="s">
        <v>32398</v>
      </c>
      <c r="Q682" s="51" t="s">
        <v>36381</v>
      </c>
      <c r="R682" s="50" t="s">
        <v>23</v>
      </c>
      <c r="S682" s="50" t="s">
        <v>12</v>
      </c>
      <c r="T682" s="50" t="s">
        <v>31978</v>
      </c>
      <c r="U682" s="50" t="s">
        <v>28520</v>
      </c>
      <c r="V682" s="50" t="s">
        <v>28522</v>
      </c>
      <c r="W682" s="50" t="s">
        <v>542</v>
      </c>
      <c r="X682" s="50">
        <v>3717</v>
      </c>
      <c r="Y682" s="50"/>
      <c r="Z682" s="50"/>
      <c r="AA682" s="50"/>
      <c r="AB682" s="50"/>
      <c r="AC682" s="50"/>
      <c r="AD682" s="50"/>
      <c r="AE682" s="50"/>
      <c r="AF682" s="50"/>
      <c r="AG682" s="50"/>
      <c r="AH682" s="50"/>
      <c r="AI682" s="50"/>
      <c r="AJ682" s="50"/>
      <c r="AK682" s="50"/>
      <c r="AL682" s="50"/>
      <c r="AM682" s="50"/>
      <c r="AN682" s="50"/>
      <c r="AO682" s="50"/>
      <c r="AP682" s="50"/>
      <c r="AQ682" s="50"/>
      <c r="AR682" s="50"/>
      <c r="AS682" s="50"/>
      <c r="AT682" s="50"/>
      <c r="AU682" s="50"/>
      <c r="AV682" s="50"/>
      <c r="AW682" s="50"/>
      <c r="AX682" s="50"/>
      <c r="AY682" s="50"/>
      <c r="AZ682" s="50"/>
      <c r="BA682" s="50"/>
      <c r="BB682" s="50"/>
      <c r="BC682" s="50"/>
      <c r="BD682" s="50"/>
      <c r="BE682" s="50"/>
      <c r="BF682" s="50"/>
      <c r="BG682" s="50"/>
      <c r="BH682" s="50"/>
      <c r="BI682" s="50"/>
      <c r="BJ682" s="50"/>
      <c r="BK682" s="50"/>
      <c r="BL682" s="50"/>
    </row>
    <row r="683" spans="1:64" ht="12" customHeight="1" x14ac:dyDescent="0.15">
      <c r="A683" s="50" t="s">
        <v>36382</v>
      </c>
      <c r="B683" s="50">
        <v>31</v>
      </c>
      <c r="C683" s="50" t="s">
        <v>14</v>
      </c>
      <c r="D683" s="50" t="s">
        <v>31</v>
      </c>
      <c r="E683" s="51"/>
      <c r="F683" s="52">
        <v>43244</v>
      </c>
      <c r="G683" s="50" t="s">
        <v>36383</v>
      </c>
      <c r="H683" s="50" t="s">
        <v>14154</v>
      </c>
      <c r="I683" s="50" t="s">
        <v>203</v>
      </c>
      <c r="J683" s="50">
        <v>80701</v>
      </c>
      <c r="K683" s="50" t="s">
        <v>5313</v>
      </c>
      <c r="L683" s="50" t="s">
        <v>36384</v>
      </c>
      <c r="M683" s="50" t="s">
        <v>21</v>
      </c>
      <c r="N683" s="50" t="s">
        <v>36385</v>
      </c>
      <c r="O683" s="42" t="s">
        <v>394</v>
      </c>
      <c r="P683" s="50" t="s">
        <v>32398</v>
      </c>
      <c r="Q683" s="51" t="s">
        <v>36386</v>
      </c>
      <c r="R683" s="50" t="s">
        <v>542</v>
      </c>
      <c r="S683" s="50" t="s">
        <v>29</v>
      </c>
      <c r="T683" s="50" t="s">
        <v>28523</v>
      </c>
      <c r="U683" s="50" t="s">
        <v>28518</v>
      </c>
      <c r="V683" s="50" t="s">
        <v>28521</v>
      </c>
      <c r="W683" s="50" t="s">
        <v>94</v>
      </c>
      <c r="X683" s="50">
        <v>3736</v>
      </c>
      <c r="Y683" s="50"/>
      <c r="Z683" s="50"/>
      <c r="AA683" s="50"/>
      <c r="AB683" s="50"/>
      <c r="AC683" s="50"/>
      <c r="AD683" s="50"/>
      <c r="AE683" s="50"/>
      <c r="AF683" s="50"/>
      <c r="AG683" s="50"/>
      <c r="AH683" s="50"/>
      <c r="AI683" s="50"/>
      <c r="AJ683" s="50"/>
      <c r="AK683" s="50"/>
      <c r="AL683" s="50"/>
      <c r="AM683" s="50"/>
      <c r="AN683" s="50"/>
      <c r="AO683" s="50"/>
      <c r="AP683" s="50"/>
      <c r="AQ683" s="50"/>
      <c r="AR683" s="50"/>
      <c r="AS683" s="50"/>
      <c r="AT683" s="50"/>
      <c r="AU683" s="50"/>
      <c r="AV683" s="50"/>
      <c r="AW683" s="50"/>
      <c r="AX683" s="50"/>
      <c r="AY683" s="50"/>
      <c r="AZ683" s="50"/>
      <c r="BA683" s="50"/>
      <c r="BB683" s="50"/>
      <c r="BC683" s="50"/>
      <c r="BD683" s="50"/>
      <c r="BE683" s="50"/>
      <c r="BF683" s="50"/>
      <c r="BG683" s="50"/>
      <c r="BH683" s="50"/>
      <c r="BI683" s="50"/>
      <c r="BJ683" s="50"/>
      <c r="BK683" s="50"/>
      <c r="BL683" s="50"/>
    </row>
    <row r="684" spans="1:64" ht="12" customHeight="1" x14ac:dyDescent="0.15">
      <c r="A684" s="50" t="s">
        <v>36403</v>
      </c>
      <c r="B684" s="50">
        <v>31</v>
      </c>
      <c r="C684" s="50" t="s">
        <v>108</v>
      </c>
      <c r="D684" s="50" t="s">
        <v>31</v>
      </c>
      <c r="E684" s="51" t="s">
        <v>36405</v>
      </c>
      <c r="F684" s="52">
        <v>43243</v>
      </c>
      <c r="G684" s="50" t="s">
        <v>36406</v>
      </c>
      <c r="H684" s="50" t="s">
        <v>36404</v>
      </c>
      <c r="I684" s="50" t="s">
        <v>38</v>
      </c>
      <c r="J684" s="50">
        <v>60031</v>
      </c>
      <c r="K684" s="50" t="s">
        <v>1231</v>
      </c>
      <c r="L684" s="50" t="s">
        <v>36407</v>
      </c>
      <c r="M684" s="50" t="s">
        <v>21</v>
      </c>
      <c r="N684" s="50" t="s">
        <v>36408</v>
      </c>
      <c r="O684" s="42" t="s">
        <v>394</v>
      </c>
      <c r="P684" s="50" t="s">
        <v>32398</v>
      </c>
      <c r="Q684" s="51" t="s">
        <v>36409</v>
      </c>
      <c r="R684" s="50" t="s">
        <v>94</v>
      </c>
      <c r="S684" s="50" t="s">
        <v>22</v>
      </c>
      <c r="T684" s="50" t="s">
        <v>28746</v>
      </c>
      <c r="U684" s="50" t="s">
        <v>28520</v>
      </c>
      <c r="V684" s="50" t="s">
        <v>28522</v>
      </c>
      <c r="W684" s="50" t="s">
        <v>94</v>
      </c>
      <c r="X684" s="50">
        <v>3710</v>
      </c>
      <c r="Y684" s="50"/>
      <c r="Z684" s="50"/>
      <c r="AA684" s="50"/>
      <c r="AB684" s="50"/>
      <c r="AC684" s="50"/>
      <c r="AD684" s="50"/>
      <c r="AE684" s="50"/>
      <c r="AF684" s="50"/>
      <c r="AG684" s="50"/>
      <c r="AH684" s="50"/>
      <c r="AI684" s="50"/>
      <c r="AJ684" s="50"/>
      <c r="AK684" s="50"/>
      <c r="AL684" s="50"/>
      <c r="AM684" s="50"/>
      <c r="AN684" s="50"/>
      <c r="AO684" s="50"/>
      <c r="AP684" s="50"/>
      <c r="AQ684" s="50"/>
      <c r="AR684" s="50"/>
      <c r="AS684" s="50"/>
      <c r="AT684" s="50"/>
      <c r="AU684" s="50"/>
      <c r="AV684" s="50"/>
      <c r="AW684" s="50"/>
      <c r="AX684" s="50"/>
      <c r="AY684" s="50"/>
      <c r="AZ684" s="50"/>
      <c r="BA684" s="50"/>
      <c r="BB684" s="50"/>
      <c r="BC684" s="50"/>
      <c r="BD684" s="50"/>
      <c r="BE684" s="50"/>
      <c r="BF684" s="50"/>
      <c r="BG684" s="50"/>
      <c r="BH684" s="50"/>
      <c r="BI684" s="50"/>
      <c r="BJ684" s="50"/>
      <c r="BK684" s="50"/>
      <c r="BL684" s="50"/>
    </row>
    <row r="685" spans="1:64" ht="12" customHeight="1" x14ac:dyDescent="0.15">
      <c r="A685" s="50" t="s">
        <v>36392</v>
      </c>
      <c r="B685" s="50">
        <v>20</v>
      </c>
      <c r="C685" s="50" t="s">
        <v>108</v>
      </c>
      <c r="D685" s="50" t="s">
        <v>42</v>
      </c>
      <c r="E685" s="51" t="s">
        <v>36393</v>
      </c>
      <c r="F685" s="52">
        <v>43243</v>
      </c>
      <c r="G685" s="50" t="s">
        <v>36394</v>
      </c>
      <c r="H685" s="50" t="s">
        <v>4182</v>
      </c>
      <c r="I685" s="50" t="s">
        <v>67</v>
      </c>
      <c r="J685" s="50">
        <v>78046</v>
      </c>
      <c r="K685" s="50" t="s">
        <v>4184</v>
      </c>
      <c r="L685" s="50" t="s">
        <v>36395</v>
      </c>
      <c r="M685" s="50" t="s">
        <v>21</v>
      </c>
      <c r="N685" s="50" t="s">
        <v>36396</v>
      </c>
      <c r="O685" s="42" t="s">
        <v>394</v>
      </c>
      <c r="P685" s="50" t="s">
        <v>32398</v>
      </c>
      <c r="Q685" s="51" t="s">
        <v>36397</v>
      </c>
      <c r="R685" s="50" t="s">
        <v>94</v>
      </c>
      <c r="S685" s="50" t="s">
        <v>12</v>
      </c>
      <c r="T685" s="50" t="s">
        <v>31978</v>
      </c>
      <c r="U685" s="50" t="s">
        <v>28520</v>
      </c>
      <c r="V685" s="50" t="s">
        <v>28521</v>
      </c>
      <c r="W685" s="50" t="s">
        <v>94</v>
      </c>
      <c r="X685" s="50">
        <v>3720</v>
      </c>
      <c r="Y685" s="50"/>
      <c r="Z685" s="50"/>
      <c r="AA685" s="50"/>
      <c r="AB685" s="50"/>
      <c r="AC685" s="50"/>
      <c r="AD685" s="50"/>
      <c r="AE685" s="50"/>
      <c r="AF685" s="50"/>
      <c r="AG685" s="50"/>
      <c r="AH685" s="50"/>
      <c r="AI685" s="50"/>
      <c r="AJ685" s="50"/>
      <c r="AK685" s="50"/>
      <c r="AL685" s="50"/>
      <c r="AM685" s="50"/>
      <c r="AN685" s="50"/>
      <c r="AO685" s="50"/>
      <c r="AP685" s="50"/>
      <c r="AQ685" s="50"/>
      <c r="AR685" s="50"/>
      <c r="AS685" s="50"/>
      <c r="AT685" s="50"/>
      <c r="AU685" s="50"/>
      <c r="AV685" s="50"/>
      <c r="AW685" s="50"/>
      <c r="AX685" s="50"/>
      <c r="AY685" s="50"/>
      <c r="AZ685" s="50"/>
      <c r="BA685" s="50"/>
      <c r="BB685" s="50"/>
      <c r="BC685" s="50"/>
      <c r="BD685" s="50"/>
      <c r="BE685" s="50"/>
      <c r="BF685" s="50"/>
      <c r="BG685" s="50"/>
      <c r="BH685" s="50"/>
      <c r="BI685" s="50"/>
      <c r="BJ685" s="50"/>
      <c r="BK685" s="50"/>
      <c r="BL685" s="50"/>
    </row>
    <row r="686" spans="1:64" ht="12" customHeight="1" x14ac:dyDescent="0.15">
      <c r="A686" s="50" t="s">
        <v>36398</v>
      </c>
      <c r="B686" s="50">
        <v>25</v>
      </c>
      <c r="C686" s="50" t="s">
        <v>14</v>
      </c>
      <c r="D686" s="50" t="s">
        <v>31</v>
      </c>
      <c r="E686" s="51"/>
      <c r="F686" s="52">
        <v>43243</v>
      </c>
      <c r="G686" s="50" t="s">
        <v>36399</v>
      </c>
      <c r="H686" s="50" t="s">
        <v>19802</v>
      </c>
      <c r="I686" s="50" t="s">
        <v>432</v>
      </c>
      <c r="J686" s="50">
        <v>54956</v>
      </c>
      <c r="K686" s="50" t="s">
        <v>2290</v>
      </c>
      <c r="L686" s="50" t="s">
        <v>36400</v>
      </c>
      <c r="M686" s="50" t="s">
        <v>21</v>
      </c>
      <c r="N686" s="50" t="s">
        <v>36401</v>
      </c>
      <c r="O686" s="42" t="s">
        <v>394</v>
      </c>
      <c r="P686" s="50" t="s">
        <v>32398</v>
      </c>
      <c r="Q686" s="51" t="s">
        <v>36402</v>
      </c>
      <c r="R686" s="50" t="s">
        <v>542</v>
      </c>
      <c r="S686" s="50" t="s">
        <v>22</v>
      </c>
      <c r="T686" s="50" t="s">
        <v>28739</v>
      </c>
      <c r="U686" s="50" t="s">
        <v>28518</v>
      </c>
      <c r="V686" s="50" t="s">
        <v>28521</v>
      </c>
      <c r="W686" s="50" t="s">
        <v>94</v>
      </c>
      <c r="X686" s="50">
        <v>3718</v>
      </c>
      <c r="Y686" s="50"/>
      <c r="Z686" s="50"/>
      <c r="AA686" s="50"/>
      <c r="AB686" s="50"/>
      <c r="AC686" s="50"/>
      <c r="AD686" s="50"/>
      <c r="AE686" s="50"/>
      <c r="AF686" s="50"/>
      <c r="AG686" s="50"/>
      <c r="AH686" s="50"/>
      <c r="AI686" s="50"/>
      <c r="AJ686" s="50"/>
      <c r="AK686" s="50"/>
      <c r="AL686" s="50"/>
      <c r="AM686" s="50"/>
      <c r="AN686" s="50"/>
      <c r="AO686" s="50"/>
      <c r="AP686" s="50"/>
      <c r="AQ686" s="50"/>
      <c r="AR686" s="50"/>
      <c r="AS686" s="50"/>
      <c r="AT686" s="50"/>
      <c r="AU686" s="50"/>
      <c r="AV686" s="50"/>
      <c r="AW686" s="50"/>
      <c r="AX686" s="50"/>
      <c r="AY686" s="50"/>
      <c r="AZ686" s="50"/>
      <c r="BA686" s="50"/>
      <c r="BB686" s="50"/>
      <c r="BC686" s="50"/>
      <c r="BD686" s="50"/>
      <c r="BE686" s="50"/>
      <c r="BF686" s="50"/>
      <c r="BG686" s="50"/>
      <c r="BH686" s="50"/>
      <c r="BI686" s="50"/>
      <c r="BJ686" s="50"/>
      <c r="BK686" s="50"/>
      <c r="BL686" s="50"/>
    </row>
    <row r="687" spans="1:64" ht="12" customHeight="1" x14ac:dyDescent="0.15">
      <c r="A687" s="50" t="s">
        <v>36410</v>
      </c>
      <c r="B687" s="50">
        <v>46</v>
      </c>
      <c r="C687" s="50" t="s">
        <v>14</v>
      </c>
      <c r="D687" s="50" t="s">
        <v>79</v>
      </c>
      <c r="E687" s="51" t="s">
        <v>36411</v>
      </c>
      <c r="F687" s="52">
        <v>43243</v>
      </c>
      <c r="G687" s="50" t="s">
        <v>36412</v>
      </c>
      <c r="H687" s="50" t="s">
        <v>3413</v>
      </c>
      <c r="I687" s="50" t="s">
        <v>56</v>
      </c>
      <c r="J687" s="50">
        <v>32317</v>
      </c>
      <c r="K687" s="50" t="s">
        <v>3415</v>
      </c>
      <c r="L687" s="50" t="s">
        <v>36413</v>
      </c>
      <c r="M687" s="50" t="s">
        <v>385</v>
      </c>
      <c r="N687" s="50" t="s">
        <v>36414</v>
      </c>
      <c r="O687" s="42" t="s">
        <v>394</v>
      </c>
      <c r="P687" s="50" t="s">
        <v>32398</v>
      </c>
      <c r="Q687" s="51" t="s">
        <v>36415</v>
      </c>
      <c r="R687" s="50" t="s">
        <v>94</v>
      </c>
      <c r="S687" s="50" t="s">
        <v>29</v>
      </c>
      <c r="T687" s="50" t="s">
        <v>36416</v>
      </c>
      <c r="V687" s="50"/>
      <c r="W687" s="50"/>
      <c r="Y687" s="50"/>
      <c r="Z687" s="50"/>
      <c r="AA687" s="50"/>
      <c r="AB687" s="50"/>
      <c r="AC687" s="50"/>
      <c r="AD687" s="50"/>
      <c r="AE687" s="50"/>
      <c r="AF687" s="50"/>
      <c r="AG687" s="50"/>
      <c r="AH687" s="50"/>
      <c r="AI687" s="50"/>
      <c r="AJ687" s="50"/>
      <c r="AK687" s="50"/>
      <c r="AL687" s="50"/>
      <c r="AM687" s="50"/>
      <c r="AN687" s="50"/>
      <c r="AO687" s="50"/>
      <c r="AP687" s="50"/>
      <c r="AQ687" s="50"/>
      <c r="AR687" s="50"/>
      <c r="AS687" s="50"/>
      <c r="AT687" s="50"/>
      <c r="AU687" s="50"/>
      <c r="AV687" s="50"/>
      <c r="AW687" s="50"/>
      <c r="AX687" s="50"/>
      <c r="AY687" s="50"/>
      <c r="AZ687" s="50"/>
      <c r="BA687" s="50"/>
      <c r="BB687" s="50"/>
      <c r="BC687" s="50"/>
      <c r="BD687" s="50"/>
      <c r="BE687" s="50"/>
      <c r="BF687" s="50"/>
      <c r="BG687" s="50"/>
      <c r="BH687" s="50"/>
      <c r="BI687" s="50"/>
      <c r="BJ687" s="50"/>
      <c r="BK687" s="50"/>
      <c r="BL687" s="50"/>
    </row>
    <row r="688" spans="1:64" ht="12" customHeight="1" x14ac:dyDescent="0.15">
      <c r="A688" s="50" t="s">
        <v>36417</v>
      </c>
      <c r="B688" s="50">
        <v>49</v>
      </c>
      <c r="C688" s="50" t="s">
        <v>14</v>
      </c>
      <c r="D688" s="50" t="s">
        <v>42</v>
      </c>
      <c r="E688" s="51" t="s">
        <v>36419</v>
      </c>
      <c r="F688" s="52">
        <v>43242</v>
      </c>
      <c r="G688" s="50" t="s">
        <v>36420</v>
      </c>
      <c r="H688" s="50" t="s">
        <v>36418</v>
      </c>
      <c r="I688" s="50" t="s">
        <v>67</v>
      </c>
      <c r="J688" s="50">
        <v>78368</v>
      </c>
      <c r="K688" s="50" t="s">
        <v>7209</v>
      </c>
      <c r="L688" s="50" t="s">
        <v>36421</v>
      </c>
      <c r="M688" s="50" t="s">
        <v>21</v>
      </c>
      <c r="N688" s="50" t="s">
        <v>36422</v>
      </c>
      <c r="O688" s="42" t="s">
        <v>394</v>
      </c>
      <c r="P688" s="50" t="s">
        <v>32398</v>
      </c>
      <c r="Q688" s="51" t="s">
        <v>36423</v>
      </c>
      <c r="R688" s="50" t="s">
        <v>94</v>
      </c>
      <c r="S688" s="50" t="s">
        <v>22</v>
      </c>
      <c r="T688" s="50" t="s">
        <v>28739</v>
      </c>
      <c r="U688" s="50" t="s">
        <v>28518</v>
      </c>
      <c r="V688" s="50" t="s">
        <v>28521</v>
      </c>
      <c r="W688" s="50" t="s">
        <v>94</v>
      </c>
      <c r="X688" s="50">
        <v>3709</v>
      </c>
      <c r="Y688" s="50"/>
      <c r="Z688" s="50"/>
      <c r="AA688" s="50"/>
      <c r="AB688" s="50"/>
      <c r="AC688" s="50"/>
      <c r="AD688" s="50"/>
      <c r="AE688" s="50"/>
      <c r="AF688" s="50"/>
      <c r="AG688" s="50"/>
      <c r="AH688" s="50"/>
      <c r="AI688" s="50"/>
      <c r="AJ688" s="50"/>
      <c r="AK688" s="50"/>
      <c r="AL688" s="50"/>
      <c r="AM688" s="50"/>
      <c r="AN688" s="50"/>
      <c r="AO688" s="50"/>
      <c r="AP688" s="50"/>
      <c r="AQ688" s="50"/>
      <c r="AR688" s="50"/>
      <c r="AS688" s="50"/>
      <c r="AT688" s="50"/>
      <c r="AU688" s="50"/>
      <c r="AV688" s="50"/>
      <c r="AW688" s="50"/>
      <c r="AX688" s="50"/>
      <c r="AY688" s="50"/>
      <c r="AZ688" s="50"/>
      <c r="BA688" s="50"/>
      <c r="BB688" s="50"/>
      <c r="BC688" s="50"/>
      <c r="BD688" s="50"/>
      <c r="BE688" s="50"/>
      <c r="BF688" s="50"/>
      <c r="BG688" s="50"/>
      <c r="BH688" s="50"/>
      <c r="BI688" s="50"/>
      <c r="BJ688" s="50"/>
      <c r="BK688" s="50"/>
      <c r="BL688" s="50"/>
    </row>
    <row r="689" spans="1:64" ht="12" customHeight="1" x14ac:dyDescent="0.15">
      <c r="A689" s="50" t="s">
        <v>36424</v>
      </c>
      <c r="B689" s="50">
        <v>23</v>
      </c>
      <c r="C689" s="50" t="s">
        <v>108</v>
      </c>
      <c r="D689" s="50" t="s">
        <v>31</v>
      </c>
      <c r="E689" s="51"/>
      <c r="F689" s="52">
        <v>43241</v>
      </c>
      <c r="G689" s="50" t="s">
        <v>36426</v>
      </c>
      <c r="H689" s="50" t="s">
        <v>36425</v>
      </c>
      <c r="I689" s="50" t="s">
        <v>39</v>
      </c>
      <c r="J689" s="50">
        <v>92284</v>
      </c>
      <c r="K689" s="50" t="s">
        <v>303</v>
      </c>
      <c r="L689" s="50" t="s">
        <v>34637</v>
      </c>
      <c r="M689" s="50" t="s">
        <v>21</v>
      </c>
      <c r="N689" s="50" t="s">
        <v>36427</v>
      </c>
      <c r="O689" s="42" t="s">
        <v>394</v>
      </c>
      <c r="P689" s="50" t="s">
        <v>32398</v>
      </c>
      <c r="Q689" s="51" t="s">
        <v>36428</v>
      </c>
      <c r="R689" s="50" t="s">
        <v>94</v>
      </c>
      <c r="S689" s="50" t="s">
        <v>22</v>
      </c>
      <c r="T689" s="50" t="s">
        <v>28746</v>
      </c>
      <c r="V689" s="50"/>
      <c r="W689" s="50"/>
      <c r="Y689" s="50"/>
      <c r="Z689" s="50"/>
      <c r="AA689" s="50"/>
      <c r="AB689" s="50"/>
      <c r="AC689" s="50"/>
      <c r="AD689" s="50"/>
      <c r="AE689" s="50"/>
      <c r="AF689" s="50"/>
      <c r="AG689" s="50"/>
      <c r="AH689" s="50"/>
      <c r="AI689" s="50"/>
      <c r="AJ689" s="50"/>
      <c r="AK689" s="50"/>
      <c r="AL689" s="50"/>
      <c r="AM689" s="50"/>
      <c r="AN689" s="50"/>
      <c r="AO689" s="50"/>
      <c r="AP689" s="50"/>
      <c r="AQ689" s="50"/>
      <c r="AR689" s="50"/>
      <c r="AS689" s="50"/>
      <c r="AT689" s="50"/>
      <c r="AU689" s="50"/>
      <c r="AV689" s="50"/>
      <c r="AW689" s="50"/>
      <c r="AX689" s="50"/>
      <c r="AY689" s="50"/>
      <c r="AZ689" s="50"/>
      <c r="BA689" s="50"/>
      <c r="BB689" s="50"/>
      <c r="BC689" s="50"/>
      <c r="BD689" s="50"/>
      <c r="BE689" s="50"/>
      <c r="BF689" s="50"/>
      <c r="BG689" s="50"/>
      <c r="BH689" s="50"/>
      <c r="BI689" s="50"/>
      <c r="BJ689" s="50"/>
      <c r="BK689" s="50"/>
      <c r="BL689" s="50"/>
    </row>
    <row r="690" spans="1:64" ht="12" customHeight="1" x14ac:dyDescent="0.15">
      <c r="A690" s="50" t="s">
        <v>36441</v>
      </c>
      <c r="B690" s="50">
        <v>58</v>
      </c>
      <c r="C690" s="50" t="s">
        <v>14</v>
      </c>
      <c r="D690" s="50" t="s">
        <v>31</v>
      </c>
      <c r="E690" s="51"/>
      <c r="F690" s="52">
        <v>43241</v>
      </c>
      <c r="G690" s="50" t="s">
        <v>36426</v>
      </c>
      <c r="H690" s="50" t="s">
        <v>36425</v>
      </c>
      <c r="I690" s="50" t="s">
        <v>39</v>
      </c>
      <c r="J690" s="50">
        <v>92284</v>
      </c>
      <c r="K690" s="50" t="s">
        <v>303</v>
      </c>
      <c r="L690" s="50" t="s">
        <v>34637</v>
      </c>
      <c r="M690" s="50" t="s">
        <v>21</v>
      </c>
      <c r="N690" s="50" t="s">
        <v>36427</v>
      </c>
      <c r="O690" s="42" t="s">
        <v>394</v>
      </c>
      <c r="P690" s="50" t="s">
        <v>32398</v>
      </c>
      <c r="Q690" s="51" t="s">
        <v>36428</v>
      </c>
      <c r="R690" s="50" t="s">
        <v>542</v>
      </c>
      <c r="S690" s="50" t="s">
        <v>22</v>
      </c>
      <c r="T690" s="50" t="s">
        <v>28746</v>
      </c>
      <c r="U690" s="50" t="s">
        <v>28520</v>
      </c>
      <c r="V690" s="50" t="s">
        <v>28522</v>
      </c>
      <c r="W690" s="50" t="s">
        <v>94</v>
      </c>
      <c r="X690" s="50">
        <v>3707</v>
      </c>
      <c r="Y690" s="50"/>
      <c r="Z690" s="50"/>
      <c r="AA690" s="50"/>
      <c r="AB690" s="50"/>
      <c r="AC690" s="50"/>
      <c r="AD690" s="50"/>
      <c r="AE690" s="50"/>
      <c r="AF690" s="50"/>
      <c r="AG690" s="50"/>
      <c r="AH690" s="50"/>
      <c r="AI690" s="50"/>
      <c r="AJ690" s="50"/>
      <c r="AK690" s="50"/>
      <c r="AL690" s="50"/>
      <c r="AM690" s="50"/>
      <c r="AN690" s="50"/>
      <c r="AO690" s="50"/>
      <c r="AP690" s="50"/>
      <c r="AQ690" s="50"/>
      <c r="AR690" s="50"/>
      <c r="AS690" s="50"/>
      <c r="AT690" s="50"/>
      <c r="AU690" s="50"/>
      <c r="AV690" s="50"/>
      <c r="AW690" s="50"/>
      <c r="AX690" s="50"/>
      <c r="AY690" s="50"/>
      <c r="AZ690" s="50"/>
      <c r="BA690" s="50"/>
      <c r="BB690" s="50"/>
      <c r="BC690" s="50"/>
      <c r="BD690" s="50"/>
      <c r="BE690" s="50"/>
      <c r="BF690" s="50"/>
      <c r="BG690" s="50"/>
      <c r="BH690" s="50"/>
      <c r="BI690" s="50"/>
      <c r="BJ690" s="50"/>
      <c r="BK690" s="50"/>
      <c r="BL690" s="50"/>
    </row>
    <row r="691" spans="1:64" ht="12" customHeight="1" x14ac:dyDescent="0.15">
      <c r="A691" s="50" t="s">
        <v>36442</v>
      </c>
      <c r="B691" s="50">
        <v>67</v>
      </c>
      <c r="C691" s="50" t="s">
        <v>14</v>
      </c>
      <c r="D691" s="50" t="s">
        <v>24</v>
      </c>
      <c r="E691" s="51"/>
      <c r="F691" s="52">
        <v>43241</v>
      </c>
      <c r="G691" s="50" t="s">
        <v>36443</v>
      </c>
      <c r="H691" s="50" t="s">
        <v>562</v>
      </c>
      <c r="I691" s="50" t="s">
        <v>67</v>
      </c>
      <c r="J691" s="50">
        <v>78212</v>
      </c>
      <c r="K691" s="50" t="s">
        <v>563</v>
      </c>
      <c r="L691" s="50" t="s">
        <v>564</v>
      </c>
      <c r="M691" s="50" t="s">
        <v>373</v>
      </c>
      <c r="N691" s="50" t="s">
        <v>36444</v>
      </c>
      <c r="O691" s="42" t="s">
        <v>394</v>
      </c>
      <c r="P691" s="50" t="s">
        <v>32398</v>
      </c>
      <c r="Q691" s="51" t="s">
        <v>36445</v>
      </c>
      <c r="R691" s="50" t="s">
        <v>94</v>
      </c>
      <c r="S691" s="50" t="s">
        <v>12</v>
      </c>
      <c r="T691" s="50" t="s">
        <v>35819</v>
      </c>
      <c r="V691" s="50"/>
      <c r="W691" s="50"/>
      <c r="Y691" s="50"/>
      <c r="Z691" s="50"/>
      <c r="AA691" s="50"/>
      <c r="AB691" s="50"/>
      <c r="AC691" s="50"/>
      <c r="AD691" s="50"/>
      <c r="AE691" s="50"/>
      <c r="AF691" s="50"/>
      <c r="AG691" s="50"/>
      <c r="AH691" s="50"/>
      <c r="AI691" s="50"/>
      <c r="AJ691" s="50"/>
      <c r="AK691" s="50"/>
      <c r="AL691" s="50"/>
      <c r="AM691" s="50"/>
      <c r="AN691" s="50"/>
      <c r="AO691" s="50"/>
      <c r="AP691" s="50"/>
      <c r="AQ691" s="50"/>
      <c r="AR691" s="50"/>
      <c r="AS691" s="50"/>
      <c r="AT691" s="50"/>
      <c r="AU691" s="50"/>
      <c r="AV691" s="50"/>
      <c r="AW691" s="50"/>
      <c r="AX691" s="50"/>
      <c r="AY691" s="50"/>
      <c r="AZ691" s="50"/>
      <c r="BA691" s="50"/>
      <c r="BB691" s="50"/>
      <c r="BC691" s="50"/>
      <c r="BD691" s="50"/>
      <c r="BE691" s="50"/>
      <c r="BF691" s="50"/>
      <c r="BG691" s="50"/>
      <c r="BH691" s="50"/>
      <c r="BI691" s="50"/>
      <c r="BJ691" s="50"/>
      <c r="BK691" s="50"/>
      <c r="BL691" s="50"/>
    </row>
    <row r="692" spans="1:64" ht="12" customHeight="1" x14ac:dyDescent="0.15">
      <c r="A692" s="50" t="s">
        <v>36429</v>
      </c>
      <c r="B692" s="50">
        <v>45</v>
      </c>
      <c r="C692" s="50" t="s">
        <v>14</v>
      </c>
      <c r="D692" s="50" t="s">
        <v>31</v>
      </c>
      <c r="E692" s="51" t="s">
        <v>36431</v>
      </c>
      <c r="F692" s="52">
        <v>43241</v>
      </c>
      <c r="G692" s="50" t="s">
        <v>36432</v>
      </c>
      <c r="H692" s="50" t="s">
        <v>36430</v>
      </c>
      <c r="I692" s="50" t="s">
        <v>56</v>
      </c>
      <c r="J692" s="50">
        <v>32904</v>
      </c>
      <c r="K692" s="50" t="s">
        <v>1738</v>
      </c>
      <c r="L692" s="50" t="s">
        <v>36433</v>
      </c>
      <c r="M692" s="50" t="s">
        <v>385</v>
      </c>
      <c r="N692" s="50" t="s">
        <v>36434</v>
      </c>
      <c r="O692" s="42" t="s">
        <v>394</v>
      </c>
      <c r="P692" s="50" t="s">
        <v>32398</v>
      </c>
      <c r="Q692" s="51" t="s">
        <v>36435</v>
      </c>
      <c r="R692" s="50" t="s">
        <v>542</v>
      </c>
      <c r="S692" s="50" t="s">
        <v>12</v>
      </c>
      <c r="T692" s="50" t="s">
        <v>31978</v>
      </c>
      <c r="V692" s="50"/>
      <c r="W692" s="50"/>
      <c r="Y692" s="50"/>
      <c r="Z692" s="50"/>
      <c r="AA692" s="50"/>
      <c r="AB692" s="50"/>
      <c r="AC692" s="50"/>
      <c r="AD692" s="50"/>
      <c r="AE692" s="50"/>
      <c r="AF692" s="50"/>
      <c r="AG692" s="50"/>
      <c r="AH692" s="50"/>
      <c r="AI692" s="50"/>
      <c r="AJ692" s="50"/>
      <c r="AK692" s="50"/>
      <c r="AL692" s="50"/>
      <c r="AM692" s="50"/>
      <c r="AN692" s="50"/>
      <c r="AO692" s="50"/>
      <c r="AP692" s="50"/>
      <c r="AQ692" s="50"/>
      <c r="AR692" s="50"/>
      <c r="AS692" s="50"/>
      <c r="AT692" s="50"/>
      <c r="AU692" s="50"/>
      <c r="AV692" s="50"/>
      <c r="AW692" s="50"/>
      <c r="AX692" s="50"/>
      <c r="AY692" s="50"/>
      <c r="AZ692" s="50"/>
      <c r="BA692" s="50"/>
      <c r="BB692" s="50"/>
      <c r="BC692" s="50"/>
      <c r="BD692" s="50"/>
      <c r="BE692" s="50"/>
      <c r="BF692" s="50"/>
      <c r="BG692" s="50"/>
      <c r="BH692" s="50"/>
      <c r="BI692" s="50"/>
      <c r="BJ692" s="50"/>
      <c r="BK692" s="50"/>
      <c r="BL692" s="50"/>
    </row>
    <row r="693" spans="1:64" ht="12" customHeight="1" x14ac:dyDescent="0.15">
      <c r="A693" s="50" t="s">
        <v>36436</v>
      </c>
      <c r="B693" s="50">
        <v>47</v>
      </c>
      <c r="C693" s="50" t="s">
        <v>14</v>
      </c>
      <c r="D693" s="50" t="s">
        <v>79</v>
      </c>
      <c r="E693" s="51" t="s">
        <v>36437</v>
      </c>
      <c r="F693" s="52">
        <v>43241</v>
      </c>
      <c r="G693" s="50" t="s">
        <v>36438</v>
      </c>
      <c r="H693" s="50" t="s">
        <v>24352</v>
      </c>
      <c r="I693" s="50" t="s">
        <v>962</v>
      </c>
      <c r="J693" s="50">
        <v>72301</v>
      </c>
      <c r="K693" s="50" t="s">
        <v>5597</v>
      </c>
      <c r="L693" s="50" t="s">
        <v>28758</v>
      </c>
      <c r="M693" s="50" t="s">
        <v>21</v>
      </c>
      <c r="N693" s="50" t="s">
        <v>36439</v>
      </c>
      <c r="O693" s="42" t="s">
        <v>394</v>
      </c>
      <c r="P693" s="50" t="s">
        <v>32398</v>
      </c>
      <c r="Q693" s="51" t="s">
        <v>36440</v>
      </c>
      <c r="R693" s="50" t="s">
        <v>94</v>
      </c>
      <c r="S693" s="50" t="s">
        <v>373</v>
      </c>
      <c r="T693" s="50" t="s">
        <v>28836</v>
      </c>
      <c r="U693" s="50" t="s">
        <v>28520</v>
      </c>
      <c r="V693" s="50" t="s">
        <v>28519</v>
      </c>
      <c r="W693" s="50" t="s">
        <v>94</v>
      </c>
      <c r="X693" s="50">
        <v>3719</v>
      </c>
      <c r="Y693" s="50"/>
      <c r="Z693" s="50"/>
      <c r="AA693" s="50"/>
      <c r="AB693" s="50"/>
      <c r="AC693" s="50"/>
      <c r="AD693" s="50"/>
      <c r="AE693" s="50"/>
      <c r="AF693" s="50"/>
      <c r="AG693" s="50"/>
      <c r="AH693" s="50"/>
      <c r="AI693" s="50"/>
      <c r="AJ693" s="50"/>
      <c r="AK693" s="50"/>
      <c r="AL693" s="50"/>
      <c r="AM693" s="50"/>
      <c r="AN693" s="50"/>
      <c r="AO693" s="50"/>
      <c r="AP693" s="50"/>
      <c r="AQ693" s="50"/>
      <c r="AR693" s="50"/>
      <c r="AS693" s="50"/>
      <c r="AT693" s="50"/>
      <c r="AU693" s="50"/>
      <c r="AV693" s="50"/>
      <c r="AW693" s="50"/>
      <c r="AX693" s="50"/>
      <c r="AY693" s="50"/>
      <c r="AZ693" s="50"/>
      <c r="BA693" s="50"/>
      <c r="BB693" s="50"/>
      <c r="BC693" s="50"/>
      <c r="BD693" s="50"/>
      <c r="BE693" s="50"/>
      <c r="BF693" s="50"/>
      <c r="BG693" s="50"/>
      <c r="BH693" s="50"/>
      <c r="BI693" s="50"/>
      <c r="BJ693" s="50"/>
      <c r="BK693" s="50"/>
      <c r="BL693" s="50"/>
    </row>
    <row r="694" spans="1:64" ht="12" customHeight="1" x14ac:dyDescent="0.15">
      <c r="A694" s="50" t="s">
        <v>36446</v>
      </c>
      <c r="B694" s="50">
        <v>30</v>
      </c>
      <c r="C694" s="50" t="s">
        <v>14</v>
      </c>
      <c r="D694" s="50" t="s">
        <v>31</v>
      </c>
      <c r="E694" s="51"/>
      <c r="F694" s="52">
        <v>43240</v>
      </c>
      <c r="G694" s="50" t="s">
        <v>36447</v>
      </c>
      <c r="H694" s="50" t="s">
        <v>1262</v>
      </c>
      <c r="I694" s="50" t="s">
        <v>63</v>
      </c>
      <c r="J694" s="50">
        <v>43222</v>
      </c>
      <c r="K694" s="50" t="s">
        <v>1263</v>
      </c>
      <c r="L694" s="50" t="s">
        <v>12268</v>
      </c>
      <c r="M694" s="50" t="s">
        <v>21</v>
      </c>
      <c r="N694" s="50" t="s">
        <v>36448</v>
      </c>
      <c r="O694" s="42" t="s">
        <v>394</v>
      </c>
      <c r="P694" s="50" t="s">
        <v>32398</v>
      </c>
      <c r="Q694" s="51" t="s">
        <v>36449</v>
      </c>
      <c r="R694" s="50" t="s">
        <v>23</v>
      </c>
      <c r="S694" s="50" t="s">
        <v>22</v>
      </c>
      <c r="T694" s="50" t="s">
        <v>28746</v>
      </c>
      <c r="U694" s="50" t="s">
        <v>28520</v>
      </c>
      <c r="V694" s="50" t="s">
        <v>28521</v>
      </c>
      <c r="W694" s="50" t="s">
        <v>94</v>
      </c>
      <c r="X694" s="50">
        <v>3701</v>
      </c>
      <c r="Y694" s="50"/>
      <c r="Z694" s="50"/>
      <c r="AA694" s="50"/>
      <c r="AB694" s="50"/>
      <c r="AC694" s="50"/>
      <c r="AD694" s="50"/>
      <c r="AE694" s="50"/>
      <c r="AF694" s="50"/>
      <c r="AG694" s="50"/>
      <c r="AH694" s="50"/>
      <c r="AI694" s="50"/>
      <c r="AJ694" s="50"/>
      <c r="AK694" s="50"/>
      <c r="AL694" s="50"/>
      <c r="AM694" s="50"/>
      <c r="AN694" s="50"/>
      <c r="AO694" s="50"/>
      <c r="AP694" s="50"/>
      <c r="AQ694" s="50"/>
      <c r="AR694" s="50"/>
      <c r="AS694" s="50"/>
      <c r="AT694" s="50"/>
      <c r="AU694" s="50"/>
      <c r="AV694" s="50"/>
      <c r="AW694" s="50"/>
      <c r="AX694" s="50"/>
      <c r="AY694" s="50"/>
      <c r="AZ694" s="50"/>
      <c r="BA694" s="50"/>
      <c r="BB694" s="50"/>
      <c r="BC694" s="50"/>
      <c r="BD694" s="50"/>
      <c r="BE694" s="50"/>
      <c r="BF694" s="50"/>
      <c r="BG694" s="50"/>
      <c r="BH694" s="50"/>
      <c r="BI694" s="50"/>
      <c r="BJ694" s="50"/>
      <c r="BK694" s="50"/>
      <c r="BL694" s="50"/>
    </row>
    <row r="695" spans="1:64" ht="12" customHeight="1" x14ac:dyDescent="0.15">
      <c r="A695" s="50" t="s">
        <v>36450</v>
      </c>
      <c r="B695" s="50">
        <v>36</v>
      </c>
      <c r="C695" s="50" t="s">
        <v>14</v>
      </c>
      <c r="D695" s="50" t="s">
        <v>31</v>
      </c>
      <c r="E695" s="51"/>
      <c r="F695" s="52">
        <v>43240</v>
      </c>
      <c r="G695" s="50" t="s">
        <v>36451</v>
      </c>
      <c r="H695" s="50" t="s">
        <v>33360</v>
      </c>
      <c r="I695" s="50" t="s">
        <v>309</v>
      </c>
      <c r="J695" s="50">
        <v>40806</v>
      </c>
      <c r="K695" s="50" t="s">
        <v>24831</v>
      </c>
      <c r="L695" s="50" t="s">
        <v>19579</v>
      </c>
      <c r="M695" s="50" t="s">
        <v>21</v>
      </c>
      <c r="N695" s="50" t="s">
        <v>36452</v>
      </c>
      <c r="O695" s="42" t="s">
        <v>394</v>
      </c>
      <c r="P695" s="50" t="s">
        <v>32398</v>
      </c>
      <c r="Q695" s="51" t="s">
        <v>36453</v>
      </c>
      <c r="R695" s="50" t="s">
        <v>94</v>
      </c>
      <c r="S695" s="50" t="s">
        <v>22</v>
      </c>
      <c r="T695" s="50" t="s">
        <v>28746</v>
      </c>
      <c r="U695" s="50" t="s">
        <v>28518</v>
      </c>
      <c r="V695" s="50" t="s">
        <v>28522</v>
      </c>
      <c r="W695" s="50" t="s">
        <v>94</v>
      </c>
      <c r="X695" s="50">
        <v>3699</v>
      </c>
      <c r="Y695" s="50"/>
      <c r="Z695" s="50"/>
      <c r="AA695" s="50"/>
      <c r="AB695" s="50"/>
      <c r="AC695" s="50"/>
      <c r="AD695" s="50"/>
      <c r="AE695" s="50"/>
      <c r="AF695" s="50"/>
      <c r="AG695" s="50"/>
      <c r="AH695" s="50"/>
      <c r="AI695" s="50"/>
      <c r="AJ695" s="50"/>
      <c r="AK695" s="50"/>
      <c r="AL695" s="50"/>
      <c r="AM695" s="50"/>
      <c r="AN695" s="50"/>
      <c r="AO695" s="50"/>
      <c r="AP695" s="50"/>
      <c r="AQ695" s="50"/>
      <c r="AR695" s="50"/>
      <c r="AS695" s="50"/>
      <c r="AT695" s="50"/>
      <c r="AU695" s="50"/>
      <c r="AV695" s="50"/>
      <c r="AW695" s="50"/>
      <c r="AX695" s="50"/>
      <c r="AY695" s="50"/>
      <c r="AZ695" s="50"/>
      <c r="BA695" s="50"/>
      <c r="BB695" s="50"/>
      <c r="BC695" s="50"/>
      <c r="BD695" s="50"/>
      <c r="BE695" s="50"/>
      <c r="BF695" s="50"/>
      <c r="BG695" s="50"/>
      <c r="BH695" s="50"/>
      <c r="BI695" s="50"/>
      <c r="BJ695" s="50"/>
      <c r="BK695" s="50"/>
      <c r="BL695" s="50"/>
    </row>
    <row r="696" spans="1:64" ht="12" customHeight="1" x14ac:dyDescent="0.15">
      <c r="A696" s="50" t="s">
        <v>36454</v>
      </c>
      <c r="B696" s="50">
        <v>36</v>
      </c>
      <c r="C696" s="50" t="s">
        <v>14</v>
      </c>
      <c r="D696" s="50" t="s">
        <v>42</v>
      </c>
      <c r="E696" s="51"/>
      <c r="F696" s="52">
        <v>43239</v>
      </c>
      <c r="G696" s="50" t="s">
        <v>36455</v>
      </c>
      <c r="H696" s="50" t="s">
        <v>4577</v>
      </c>
      <c r="I696" s="50" t="s">
        <v>203</v>
      </c>
      <c r="J696" s="50">
        <v>81006</v>
      </c>
      <c r="K696" s="50" t="s">
        <v>4577</v>
      </c>
      <c r="L696" s="50" t="s">
        <v>30267</v>
      </c>
      <c r="M696" s="50" t="s">
        <v>21</v>
      </c>
      <c r="N696" s="50" t="s">
        <v>36456</v>
      </c>
      <c r="O696" s="42" t="s">
        <v>394</v>
      </c>
      <c r="P696" s="50" t="s">
        <v>32398</v>
      </c>
      <c r="Q696" s="51" t="s">
        <v>36457</v>
      </c>
      <c r="R696" s="50" t="s">
        <v>94</v>
      </c>
      <c r="S696" s="50" t="s">
        <v>22</v>
      </c>
      <c r="T696" s="50" t="s">
        <v>28746</v>
      </c>
      <c r="U696" s="50" t="s">
        <v>28520</v>
      </c>
      <c r="V696" s="50" t="s">
        <v>28521</v>
      </c>
      <c r="W696" s="50" t="s">
        <v>94</v>
      </c>
      <c r="X696" s="50">
        <v>3702</v>
      </c>
      <c r="Y696" s="50"/>
      <c r="Z696" s="50"/>
      <c r="AA696" s="50"/>
      <c r="AB696" s="50"/>
      <c r="AC696" s="50"/>
      <c r="AD696" s="50"/>
      <c r="AE696" s="50"/>
      <c r="AF696" s="50"/>
      <c r="AG696" s="50"/>
      <c r="AH696" s="50"/>
      <c r="AI696" s="50"/>
      <c r="AJ696" s="50"/>
      <c r="AK696" s="50"/>
      <c r="AL696" s="50"/>
      <c r="AM696" s="50"/>
      <c r="AN696" s="50"/>
      <c r="AO696" s="50"/>
      <c r="AP696" s="50"/>
      <c r="AQ696" s="50"/>
      <c r="AR696" s="50"/>
      <c r="AS696" s="50"/>
      <c r="AT696" s="50"/>
      <c r="AU696" s="50"/>
      <c r="AV696" s="50"/>
      <c r="AW696" s="50"/>
      <c r="AX696" s="50"/>
      <c r="AY696" s="50"/>
      <c r="AZ696" s="50"/>
      <c r="BA696" s="50"/>
      <c r="BB696" s="50"/>
      <c r="BC696" s="50"/>
      <c r="BD696" s="50"/>
      <c r="BE696" s="50"/>
      <c r="BF696" s="50"/>
      <c r="BG696" s="50"/>
      <c r="BH696" s="50"/>
      <c r="BI696" s="50"/>
      <c r="BJ696" s="50"/>
      <c r="BK696" s="50"/>
      <c r="BL696" s="50"/>
    </row>
    <row r="697" spans="1:64" ht="12" customHeight="1" x14ac:dyDescent="0.15">
      <c r="A697" s="50" t="s">
        <v>36458</v>
      </c>
      <c r="B697" s="50">
        <v>77</v>
      </c>
      <c r="C697" s="50" t="s">
        <v>14</v>
      </c>
      <c r="D697" s="50" t="s">
        <v>31</v>
      </c>
      <c r="E697" s="51"/>
      <c r="F697" s="52">
        <v>43239</v>
      </c>
      <c r="G697" s="50" t="s">
        <v>36459</v>
      </c>
      <c r="H697" s="50" t="s">
        <v>734</v>
      </c>
      <c r="I697" s="50" t="s">
        <v>263</v>
      </c>
      <c r="J697" s="50">
        <v>89705</v>
      </c>
      <c r="K697" s="50" t="s">
        <v>922</v>
      </c>
      <c r="L697" s="50" t="s">
        <v>36460</v>
      </c>
      <c r="M697" s="50" t="s">
        <v>21</v>
      </c>
      <c r="N697" s="50" t="s">
        <v>36461</v>
      </c>
      <c r="O697" s="42" t="s">
        <v>394</v>
      </c>
      <c r="P697" s="50" t="s">
        <v>32398</v>
      </c>
      <c r="Q697" s="51" t="s">
        <v>36462</v>
      </c>
      <c r="R697" s="50" t="s">
        <v>948</v>
      </c>
      <c r="S697" s="50" t="s">
        <v>373</v>
      </c>
      <c r="T697" s="50" t="s">
        <v>28836</v>
      </c>
      <c r="U697" s="50" t="s">
        <v>28520</v>
      </c>
      <c r="V697" s="50"/>
      <c r="W697" s="50" t="s">
        <v>94</v>
      </c>
      <c r="X697" s="50">
        <v>3700</v>
      </c>
      <c r="Y697" s="50"/>
      <c r="Z697" s="50"/>
      <c r="AA697" s="50"/>
      <c r="AB697" s="50"/>
      <c r="AC697" s="50"/>
      <c r="AD697" s="50"/>
      <c r="AE697" s="50"/>
      <c r="AF697" s="50"/>
      <c r="AG697" s="50"/>
      <c r="AH697" s="50"/>
      <c r="AI697" s="50"/>
      <c r="AJ697" s="50"/>
      <c r="AK697" s="50"/>
      <c r="AL697" s="50"/>
      <c r="AM697" s="50"/>
      <c r="AN697" s="50"/>
      <c r="AO697" s="50"/>
      <c r="AP697" s="50"/>
      <c r="AQ697" s="50"/>
      <c r="AR697" s="50"/>
      <c r="AS697" s="50"/>
      <c r="AT697" s="50"/>
      <c r="AU697" s="50"/>
      <c r="AV697" s="50"/>
      <c r="AW697" s="50"/>
      <c r="AX697" s="50"/>
      <c r="AY697" s="50"/>
      <c r="AZ697" s="50"/>
      <c r="BA697" s="50"/>
      <c r="BB697" s="50"/>
      <c r="BC697" s="50"/>
      <c r="BD697" s="50"/>
      <c r="BE697" s="50"/>
      <c r="BF697" s="50"/>
      <c r="BG697" s="50"/>
      <c r="BH697" s="50"/>
      <c r="BI697" s="50"/>
      <c r="BJ697" s="50"/>
      <c r="BK697" s="50"/>
      <c r="BL697" s="50"/>
    </row>
    <row r="698" spans="1:64" ht="12" customHeight="1" x14ac:dyDescent="0.15">
      <c r="A698" s="50" t="s">
        <v>3186</v>
      </c>
      <c r="B698" s="50" t="s">
        <v>23</v>
      </c>
      <c r="C698" s="50" t="s">
        <v>14</v>
      </c>
      <c r="D698" s="50" t="s">
        <v>24</v>
      </c>
      <c r="E698" s="51"/>
      <c r="F698" s="52">
        <v>43238</v>
      </c>
      <c r="G698" s="50" t="s">
        <v>36473</v>
      </c>
      <c r="H698" s="50" t="s">
        <v>36472</v>
      </c>
      <c r="I698" s="50" t="s">
        <v>51</v>
      </c>
      <c r="J698" s="50">
        <v>48150</v>
      </c>
      <c r="K698" s="50" t="s">
        <v>1107</v>
      </c>
      <c r="L698" s="50" t="s">
        <v>36474</v>
      </c>
      <c r="M698" s="50" t="s">
        <v>21</v>
      </c>
      <c r="N698" s="50" t="s">
        <v>36475</v>
      </c>
      <c r="O698" s="42" t="s">
        <v>394</v>
      </c>
      <c r="P698" s="50" t="s">
        <v>32398</v>
      </c>
      <c r="Q698" s="51" t="s">
        <v>36476</v>
      </c>
      <c r="R698" s="50" t="s">
        <v>542</v>
      </c>
      <c r="S698" s="50" t="s">
        <v>22</v>
      </c>
      <c r="T698" s="50" t="s">
        <v>28746</v>
      </c>
      <c r="U698" s="50" t="s">
        <v>28520</v>
      </c>
      <c r="V698" s="50" t="s">
        <v>28522</v>
      </c>
      <c r="W698" s="50" t="s">
        <v>94</v>
      </c>
      <c r="X698" s="50">
        <v>3703</v>
      </c>
      <c r="Y698" s="50"/>
      <c r="Z698" s="50"/>
      <c r="AA698" s="50"/>
      <c r="AB698" s="50"/>
      <c r="AC698" s="50"/>
      <c r="AD698" s="50"/>
      <c r="AE698" s="50"/>
      <c r="AF698" s="50"/>
      <c r="AG698" s="50"/>
      <c r="AH698" s="50"/>
      <c r="AI698" s="50"/>
      <c r="AJ698" s="50"/>
      <c r="AK698" s="50"/>
      <c r="AL698" s="50"/>
      <c r="AM698" s="50"/>
      <c r="AN698" s="50"/>
      <c r="AO698" s="50"/>
      <c r="AP698" s="50"/>
      <c r="AQ698" s="50"/>
      <c r="AR698" s="50"/>
      <c r="AS698" s="50"/>
      <c r="AT698" s="50"/>
      <c r="AU698" s="50"/>
      <c r="AV698" s="50"/>
      <c r="AW698" s="50"/>
      <c r="AX698" s="50"/>
      <c r="AY698" s="50"/>
      <c r="AZ698" s="50"/>
      <c r="BA698" s="50"/>
      <c r="BB698" s="50"/>
      <c r="BC698" s="50"/>
      <c r="BD698" s="50"/>
      <c r="BE698" s="50"/>
      <c r="BF698" s="50"/>
      <c r="BG698" s="50"/>
      <c r="BH698" s="50"/>
      <c r="BI698" s="50"/>
      <c r="BJ698" s="50"/>
      <c r="BK698" s="50"/>
      <c r="BL698" s="50"/>
    </row>
    <row r="699" spans="1:64" ht="12" customHeight="1" x14ac:dyDescent="0.15">
      <c r="A699" s="50" t="s">
        <v>36463</v>
      </c>
      <c r="B699" s="50">
        <v>24</v>
      </c>
      <c r="C699" s="50" t="s">
        <v>14</v>
      </c>
      <c r="D699" s="50" t="s">
        <v>31</v>
      </c>
      <c r="E699" s="51" t="s">
        <v>36464</v>
      </c>
      <c r="F699" s="52">
        <v>43238</v>
      </c>
      <c r="G699" s="50" t="s">
        <v>36465</v>
      </c>
      <c r="H699" s="50" t="s">
        <v>23294</v>
      </c>
      <c r="I699" s="50" t="s">
        <v>111</v>
      </c>
      <c r="J699" s="50">
        <v>97080</v>
      </c>
      <c r="K699" s="50" t="s">
        <v>1533</v>
      </c>
      <c r="L699" s="50" t="s">
        <v>23295</v>
      </c>
      <c r="M699" s="50" t="s">
        <v>21</v>
      </c>
      <c r="N699" s="50" t="s">
        <v>36466</v>
      </c>
      <c r="O699" s="42" t="s">
        <v>394</v>
      </c>
      <c r="P699" s="50" t="s">
        <v>32398</v>
      </c>
      <c r="Q699" s="51" t="s">
        <v>36467</v>
      </c>
      <c r="R699" s="50" t="s">
        <v>94</v>
      </c>
      <c r="S699" s="50" t="s">
        <v>22</v>
      </c>
      <c r="T699" s="50" t="s">
        <v>28533</v>
      </c>
      <c r="U699" s="50" t="s">
        <v>28518</v>
      </c>
      <c r="V699" s="50" t="s">
        <v>28519</v>
      </c>
      <c r="W699" s="50" t="s">
        <v>94</v>
      </c>
      <c r="X699" s="50">
        <v>3706</v>
      </c>
      <c r="Y699" s="50"/>
      <c r="Z699" s="50"/>
      <c r="AA699" s="50"/>
      <c r="AB699" s="50"/>
      <c r="AC699" s="50"/>
      <c r="AD699" s="50"/>
      <c r="AE699" s="50"/>
      <c r="AF699" s="50"/>
      <c r="AG699" s="50"/>
      <c r="AH699" s="50"/>
      <c r="AI699" s="50"/>
      <c r="AJ699" s="50"/>
      <c r="AK699" s="50"/>
      <c r="AL699" s="50"/>
      <c r="AM699" s="50"/>
      <c r="AN699" s="50"/>
      <c r="AO699" s="50"/>
      <c r="AP699" s="50"/>
      <c r="AQ699" s="50"/>
      <c r="AR699" s="50"/>
      <c r="AS699" s="50"/>
      <c r="AT699" s="50"/>
      <c r="AU699" s="50"/>
      <c r="AV699" s="50"/>
      <c r="AW699" s="50"/>
      <c r="AX699" s="50"/>
      <c r="AY699" s="50"/>
      <c r="AZ699" s="50"/>
      <c r="BA699" s="50"/>
      <c r="BB699" s="50"/>
      <c r="BC699" s="50"/>
      <c r="BD699" s="50"/>
      <c r="BE699" s="50"/>
      <c r="BF699" s="50"/>
      <c r="BG699" s="50"/>
      <c r="BH699" s="50"/>
      <c r="BI699" s="50"/>
      <c r="BJ699" s="50"/>
      <c r="BK699" s="50"/>
      <c r="BL699" s="50"/>
    </row>
    <row r="700" spans="1:64" ht="12" customHeight="1" x14ac:dyDescent="0.15">
      <c r="A700" s="50" t="s">
        <v>36468</v>
      </c>
      <c r="B700" s="50">
        <v>29</v>
      </c>
      <c r="C700" s="50" t="s">
        <v>14</v>
      </c>
      <c r="D700" s="50" t="s">
        <v>42</v>
      </c>
      <c r="E700" s="51"/>
      <c r="F700" s="52">
        <v>43238</v>
      </c>
      <c r="G700" s="50" t="s">
        <v>36469</v>
      </c>
      <c r="H700" s="50" t="s">
        <v>4182</v>
      </c>
      <c r="I700" s="50" t="s">
        <v>67</v>
      </c>
      <c r="J700" s="50">
        <v>78046</v>
      </c>
      <c r="K700" s="50" t="s">
        <v>4184</v>
      </c>
      <c r="L700" s="50" t="s">
        <v>4185</v>
      </c>
      <c r="M700" s="50" t="s">
        <v>21</v>
      </c>
      <c r="N700" s="50" t="s">
        <v>36470</v>
      </c>
      <c r="O700" s="42" t="s">
        <v>394</v>
      </c>
      <c r="P700" s="50" t="s">
        <v>32398</v>
      </c>
      <c r="Q700" s="51" t="s">
        <v>36471</v>
      </c>
      <c r="R700" s="50" t="s">
        <v>94</v>
      </c>
      <c r="S700" s="50" t="s">
        <v>29</v>
      </c>
      <c r="T700" s="50" t="s">
        <v>28524</v>
      </c>
      <c r="U700" s="50" t="s">
        <v>28518</v>
      </c>
      <c r="V700" s="50"/>
      <c r="W700" s="50" t="s">
        <v>94</v>
      </c>
      <c r="X700" s="50">
        <v>3704</v>
      </c>
      <c r="Y700" s="50"/>
      <c r="Z700" s="50"/>
      <c r="AA700" s="50"/>
      <c r="AB700" s="50"/>
      <c r="AC700" s="50"/>
      <c r="AD700" s="50"/>
      <c r="AE700" s="50"/>
      <c r="AF700" s="50"/>
      <c r="AG700" s="50"/>
      <c r="AH700" s="50"/>
      <c r="AI700" s="50"/>
      <c r="AJ700" s="50"/>
      <c r="AK700" s="50"/>
      <c r="AL700" s="50"/>
      <c r="AM700" s="50"/>
      <c r="AN700" s="50"/>
      <c r="AO700" s="50"/>
      <c r="AP700" s="50"/>
      <c r="AQ700" s="50"/>
      <c r="AR700" s="50"/>
      <c r="AS700" s="50"/>
      <c r="AT700" s="50"/>
      <c r="AU700" s="50"/>
      <c r="AV700" s="50"/>
      <c r="AW700" s="50"/>
      <c r="AX700" s="50"/>
      <c r="AY700" s="50"/>
      <c r="AZ700" s="50"/>
      <c r="BA700" s="50"/>
      <c r="BB700" s="50"/>
      <c r="BC700" s="50"/>
      <c r="BD700" s="50"/>
      <c r="BE700" s="50"/>
      <c r="BF700" s="50"/>
      <c r="BG700" s="50"/>
      <c r="BH700" s="50"/>
      <c r="BI700" s="50"/>
      <c r="BJ700" s="50"/>
      <c r="BK700" s="50"/>
      <c r="BL700" s="50"/>
    </row>
    <row r="701" spans="1:64" ht="12" customHeight="1" x14ac:dyDescent="0.15">
      <c r="A701" s="50" t="s">
        <v>36477</v>
      </c>
      <c r="B701" s="50">
        <v>34</v>
      </c>
      <c r="C701" s="50" t="s">
        <v>14</v>
      </c>
      <c r="D701" s="50" t="s">
        <v>31</v>
      </c>
      <c r="E701" s="51" t="s">
        <v>36478</v>
      </c>
      <c r="F701" s="52">
        <v>43237</v>
      </c>
      <c r="G701" s="50" t="s">
        <v>36479</v>
      </c>
      <c r="H701" s="50" t="s">
        <v>5081</v>
      </c>
      <c r="I701" s="50" t="s">
        <v>389</v>
      </c>
      <c r="J701" s="50">
        <v>73026</v>
      </c>
      <c r="K701" s="50" t="s">
        <v>968</v>
      </c>
      <c r="L701" s="50" t="s">
        <v>5525</v>
      </c>
      <c r="M701" s="50" t="s">
        <v>21</v>
      </c>
      <c r="N701" s="50" t="s">
        <v>36480</v>
      </c>
      <c r="O701" s="42" t="s">
        <v>394</v>
      </c>
      <c r="P701" s="50" t="s">
        <v>32398</v>
      </c>
      <c r="Q701" s="51" t="s">
        <v>36481</v>
      </c>
      <c r="R701" s="50" t="s">
        <v>94</v>
      </c>
      <c r="S701" s="50" t="s">
        <v>22</v>
      </c>
      <c r="T701" s="50" t="s">
        <v>28746</v>
      </c>
      <c r="U701" s="50" t="s">
        <v>28520</v>
      </c>
      <c r="V701" s="50" t="s">
        <v>28521</v>
      </c>
      <c r="W701" s="50" t="s">
        <v>94</v>
      </c>
      <c r="X701" s="50">
        <v>3708</v>
      </c>
      <c r="Y701" s="50"/>
      <c r="Z701" s="50"/>
      <c r="AA701" s="50"/>
      <c r="AB701" s="50"/>
      <c r="AC701" s="50"/>
      <c r="AD701" s="50"/>
      <c r="AE701" s="50"/>
      <c r="AF701" s="50"/>
      <c r="AG701" s="50"/>
      <c r="AH701" s="50"/>
      <c r="AI701" s="50"/>
      <c r="AJ701" s="50"/>
      <c r="AK701" s="50"/>
      <c r="AL701" s="50"/>
      <c r="AM701" s="50"/>
      <c r="AN701" s="50"/>
      <c r="AO701" s="50"/>
      <c r="AP701" s="50"/>
      <c r="AQ701" s="50"/>
      <c r="AR701" s="50"/>
      <c r="AS701" s="50"/>
      <c r="AT701" s="50"/>
      <c r="AU701" s="50"/>
      <c r="AV701" s="50"/>
      <c r="AW701" s="50"/>
      <c r="AX701" s="50"/>
      <c r="AY701" s="50"/>
      <c r="AZ701" s="50"/>
      <c r="BA701" s="50"/>
      <c r="BB701" s="50"/>
      <c r="BC701" s="50"/>
      <c r="BD701" s="50"/>
      <c r="BE701" s="50"/>
      <c r="BF701" s="50"/>
      <c r="BG701" s="50"/>
      <c r="BH701" s="50"/>
      <c r="BI701" s="50"/>
      <c r="BJ701" s="50"/>
      <c r="BK701" s="50"/>
      <c r="BL701" s="50"/>
    </row>
    <row r="702" spans="1:64" ht="12" customHeight="1" x14ac:dyDescent="0.15">
      <c r="A702" s="50" t="s">
        <v>36488</v>
      </c>
      <c r="B702" s="50">
        <v>59</v>
      </c>
      <c r="C702" s="50" t="s">
        <v>14</v>
      </c>
      <c r="D702" s="50" t="s">
        <v>31</v>
      </c>
      <c r="E702" s="51"/>
      <c r="F702" s="52">
        <v>43236</v>
      </c>
      <c r="G702" s="50" t="s">
        <v>36490</v>
      </c>
      <c r="H702" s="50" t="s">
        <v>36489</v>
      </c>
      <c r="I702" s="50" t="s">
        <v>63</v>
      </c>
      <c r="J702" s="50">
        <v>43935</v>
      </c>
      <c r="K702" s="50" t="s">
        <v>35607</v>
      </c>
      <c r="L702" s="50" t="s">
        <v>36491</v>
      </c>
      <c r="M702" s="50" t="s">
        <v>21</v>
      </c>
      <c r="N702" s="50" t="s">
        <v>36492</v>
      </c>
      <c r="O702" s="42" t="s">
        <v>394</v>
      </c>
      <c r="P702" s="50" t="s">
        <v>32398</v>
      </c>
      <c r="Q702" s="51" t="s">
        <v>36493</v>
      </c>
      <c r="R702" s="50" t="s">
        <v>542</v>
      </c>
      <c r="S702" s="50" t="s">
        <v>22</v>
      </c>
      <c r="T702" s="50" t="s">
        <v>28739</v>
      </c>
      <c r="U702" s="50" t="s">
        <v>28518</v>
      </c>
      <c r="V702" s="50" t="s">
        <v>28521</v>
      </c>
      <c r="W702" s="50" t="s">
        <v>94</v>
      </c>
      <c r="X702" s="50">
        <v>3705</v>
      </c>
      <c r="Y702" s="50"/>
      <c r="Z702" s="50"/>
      <c r="AA702" s="50"/>
      <c r="AB702" s="50"/>
      <c r="AC702" s="50"/>
      <c r="AD702" s="50"/>
      <c r="AE702" s="50"/>
      <c r="AF702" s="50"/>
      <c r="AG702" s="50"/>
      <c r="AH702" s="50"/>
      <c r="AI702" s="50"/>
      <c r="AJ702" s="50"/>
      <c r="AK702" s="50"/>
      <c r="AL702" s="50"/>
      <c r="AM702" s="50"/>
      <c r="AN702" s="50"/>
      <c r="AO702" s="50"/>
      <c r="AP702" s="50"/>
      <c r="AQ702" s="50"/>
      <c r="AR702" s="50"/>
      <c r="AS702" s="50"/>
      <c r="AT702" s="50"/>
      <c r="AU702" s="50"/>
      <c r="AV702" s="50"/>
      <c r="AW702" s="50"/>
      <c r="AX702" s="50"/>
      <c r="AY702" s="50"/>
      <c r="AZ702" s="50"/>
      <c r="BA702" s="50"/>
      <c r="BB702" s="50"/>
      <c r="BC702" s="50"/>
      <c r="BD702" s="50"/>
      <c r="BE702" s="50"/>
      <c r="BF702" s="50"/>
      <c r="BG702" s="50"/>
      <c r="BH702" s="50"/>
      <c r="BI702" s="50"/>
      <c r="BJ702" s="50"/>
      <c r="BK702" s="50"/>
      <c r="BL702" s="50"/>
    </row>
    <row r="703" spans="1:64" ht="12" customHeight="1" x14ac:dyDescent="0.15">
      <c r="A703" s="50" t="s">
        <v>36482</v>
      </c>
      <c r="B703" s="50">
        <v>49</v>
      </c>
      <c r="C703" s="50" t="s">
        <v>14</v>
      </c>
      <c r="D703" s="50" t="s">
        <v>24</v>
      </c>
      <c r="E703" s="51"/>
      <c r="F703" s="52">
        <v>43236</v>
      </c>
      <c r="G703" s="50" t="s">
        <v>36484</v>
      </c>
      <c r="H703" s="50" t="s">
        <v>36483</v>
      </c>
      <c r="I703" s="50" t="s">
        <v>425</v>
      </c>
      <c r="J703" s="50">
        <v>63376</v>
      </c>
      <c r="K703" s="50" t="s">
        <v>10208</v>
      </c>
      <c r="L703" s="50" t="s">
        <v>36485</v>
      </c>
      <c r="M703" s="50" t="s">
        <v>373</v>
      </c>
      <c r="N703" s="50" t="s">
        <v>36486</v>
      </c>
      <c r="O703" s="42" t="s">
        <v>394</v>
      </c>
      <c r="P703" s="50" t="s">
        <v>32398</v>
      </c>
      <c r="Q703" s="51" t="s">
        <v>36487</v>
      </c>
      <c r="R703" s="50" t="s">
        <v>94</v>
      </c>
      <c r="S703" s="50" t="s">
        <v>12</v>
      </c>
      <c r="T703" s="50" t="s">
        <v>35819</v>
      </c>
      <c r="V703" s="50"/>
      <c r="W703" s="50"/>
      <c r="Y703" s="50"/>
      <c r="Z703" s="50"/>
      <c r="AA703" s="50"/>
      <c r="AB703" s="50"/>
      <c r="AC703" s="50"/>
      <c r="AD703" s="50"/>
      <c r="AE703" s="50"/>
      <c r="AF703" s="50"/>
      <c r="AG703" s="50"/>
      <c r="AH703" s="50"/>
      <c r="AI703" s="50"/>
      <c r="AJ703" s="50"/>
      <c r="AK703" s="50"/>
      <c r="AL703" s="50"/>
      <c r="AM703" s="50"/>
      <c r="AN703" s="50"/>
      <c r="AO703" s="50"/>
      <c r="AP703" s="50"/>
      <c r="AQ703" s="50"/>
      <c r="AR703" s="50"/>
      <c r="AS703" s="50"/>
      <c r="AT703" s="50"/>
      <c r="AU703" s="50"/>
      <c r="AV703" s="50"/>
      <c r="AW703" s="50"/>
      <c r="AX703" s="50"/>
      <c r="AY703" s="50"/>
      <c r="AZ703" s="50"/>
      <c r="BA703" s="50"/>
      <c r="BB703" s="50"/>
      <c r="BC703" s="50"/>
      <c r="BD703" s="50"/>
      <c r="BE703" s="50"/>
      <c r="BF703" s="50"/>
      <c r="BG703" s="50"/>
      <c r="BH703" s="50"/>
      <c r="BI703" s="50"/>
      <c r="BJ703" s="50"/>
      <c r="BK703" s="50"/>
      <c r="BL703" s="50"/>
    </row>
    <row r="704" spans="1:64" ht="12" customHeight="1" x14ac:dyDescent="0.15">
      <c r="A704" s="50" t="s">
        <v>36494</v>
      </c>
      <c r="B704" s="50">
        <v>34</v>
      </c>
      <c r="C704" s="50" t="s">
        <v>14</v>
      </c>
      <c r="D704" s="50" t="s">
        <v>31</v>
      </c>
      <c r="E704" s="51" t="s">
        <v>36495</v>
      </c>
      <c r="F704" s="52">
        <v>43235</v>
      </c>
      <c r="G704" s="50" t="s">
        <v>36496</v>
      </c>
      <c r="H704" s="50" t="s">
        <v>35605</v>
      </c>
      <c r="I704" s="50" t="s">
        <v>56</v>
      </c>
      <c r="J704" s="50">
        <v>32746</v>
      </c>
      <c r="K704" s="50" t="s">
        <v>8963</v>
      </c>
      <c r="L704" s="50" t="s">
        <v>16631</v>
      </c>
      <c r="M704" s="50" t="s">
        <v>21</v>
      </c>
      <c r="N704" s="50" t="s">
        <v>36497</v>
      </c>
      <c r="O704" s="42" t="s">
        <v>394</v>
      </c>
      <c r="P704" s="50" t="s">
        <v>32398</v>
      </c>
      <c r="Q704" s="51" t="s">
        <v>35606</v>
      </c>
      <c r="R704" s="50" t="s">
        <v>94</v>
      </c>
      <c r="S704" s="50" t="s">
        <v>22</v>
      </c>
      <c r="T704" s="50" t="s">
        <v>28746</v>
      </c>
      <c r="U704" s="50" t="s">
        <v>28518</v>
      </c>
      <c r="V704" s="50" t="s">
        <v>28519</v>
      </c>
      <c r="W704" s="50" t="s">
        <v>94</v>
      </c>
      <c r="X704" s="50">
        <v>3698</v>
      </c>
      <c r="Y704" s="50"/>
      <c r="Z704" s="50"/>
      <c r="AA704" s="50"/>
      <c r="AB704" s="50"/>
      <c r="AC704" s="50"/>
      <c r="AD704" s="50"/>
      <c r="AE704" s="50"/>
      <c r="AF704" s="50"/>
      <c r="AG704" s="50"/>
      <c r="AH704" s="50"/>
      <c r="AI704" s="50"/>
      <c r="AJ704" s="50"/>
      <c r="AK704" s="50"/>
      <c r="AL704" s="50"/>
      <c r="AM704" s="50"/>
      <c r="AN704" s="50"/>
      <c r="AO704" s="50"/>
      <c r="AP704" s="50"/>
      <c r="AQ704" s="50"/>
      <c r="AR704" s="50"/>
      <c r="AS704" s="50"/>
      <c r="AT704" s="50"/>
      <c r="AU704" s="50"/>
      <c r="AV704" s="50"/>
      <c r="AW704" s="50"/>
      <c r="AX704" s="50"/>
      <c r="AY704" s="50"/>
      <c r="AZ704" s="50"/>
      <c r="BA704" s="50"/>
      <c r="BB704" s="50"/>
      <c r="BC704" s="50"/>
      <c r="BD704" s="50"/>
      <c r="BE704" s="50"/>
      <c r="BF704" s="50"/>
      <c r="BG704" s="50"/>
      <c r="BH704" s="50"/>
      <c r="BI704" s="50"/>
      <c r="BJ704" s="50"/>
      <c r="BK704" s="50"/>
      <c r="BL704" s="50"/>
    </row>
    <row r="705" spans="1:64" ht="12" customHeight="1" x14ac:dyDescent="0.15">
      <c r="A705" s="50" t="s">
        <v>35071</v>
      </c>
      <c r="B705" s="50">
        <v>24</v>
      </c>
      <c r="C705" s="50" t="s">
        <v>14</v>
      </c>
      <c r="D705" s="50" t="s">
        <v>79</v>
      </c>
      <c r="E705" s="51"/>
      <c r="F705" s="52">
        <v>43234</v>
      </c>
      <c r="G705" s="50" t="s">
        <v>35072</v>
      </c>
      <c r="H705" s="50" t="s">
        <v>6247</v>
      </c>
      <c r="I705" s="50" t="s">
        <v>46</v>
      </c>
      <c r="J705" s="50">
        <v>20735</v>
      </c>
      <c r="K705" s="50" t="s">
        <v>35073</v>
      </c>
      <c r="L705" s="50" t="s">
        <v>20791</v>
      </c>
      <c r="M705" s="50" t="s">
        <v>21</v>
      </c>
      <c r="N705" s="50" t="s">
        <v>35074</v>
      </c>
      <c r="O705" s="42" t="s">
        <v>394</v>
      </c>
      <c r="P705" s="50" t="s">
        <v>32398</v>
      </c>
      <c r="Q705" s="51" t="s">
        <v>35075</v>
      </c>
      <c r="R705" s="50"/>
      <c r="S705" s="50" t="s">
        <v>22</v>
      </c>
      <c r="T705" s="50" t="s">
        <v>28746</v>
      </c>
      <c r="U705" s="50" t="s">
        <v>28520</v>
      </c>
      <c r="V705" s="50" t="s">
        <v>28521</v>
      </c>
      <c r="W705" s="50" t="s">
        <v>94</v>
      </c>
      <c r="X705" s="50">
        <v>3685</v>
      </c>
      <c r="Y705" s="50"/>
      <c r="Z705" s="50"/>
      <c r="AA705" s="50"/>
      <c r="AB705" s="50"/>
      <c r="AC705" s="50"/>
      <c r="AD705" s="50"/>
      <c r="AE705" s="50"/>
      <c r="AF705" s="50"/>
      <c r="AG705" s="50"/>
      <c r="AH705" s="50"/>
      <c r="AI705" s="50"/>
      <c r="AJ705" s="50"/>
      <c r="AK705" s="50"/>
      <c r="AL705" s="50"/>
      <c r="AM705" s="50"/>
      <c r="AN705" s="50"/>
      <c r="AO705" s="50"/>
      <c r="AP705" s="50"/>
      <c r="AQ705" s="50"/>
      <c r="AR705" s="50"/>
      <c r="AS705" s="50"/>
      <c r="AT705" s="50"/>
      <c r="AU705" s="50"/>
      <c r="AV705" s="50"/>
      <c r="AW705" s="50"/>
      <c r="AX705" s="50"/>
      <c r="AY705" s="50"/>
      <c r="AZ705" s="50"/>
      <c r="BA705" s="50"/>
      <c r="BB705" s="50"/>
      <c r="BC705" s="50"/>
      <c r="BD705" s="50"/>
      <c r="BE705" s="50"/>
      <c r="BF705" s="50"/>
      <c r="BG705" s="50"/>
      <c r="BH705" s="50"/>
      <c r="BI705" s="50"/>
      <c r="BJ705" s="50"/>
      <c r="BK705" s="50"/>
      <c r="BL705" s="50"/>
    </row>
    <row r="706" spans="1:64" ht="12" customHeight="1" x14ac:dyDescent="0.15">
      <c r="A706" s="50" t="s">
        <v>35086</v>
      </c>
      <c r="B706" s="50">
        <v>36</v>
      </c>
      <c r="C706" s="50" t="s">
        <v>14</v>
      </c>
      <c r="D706" s="50" t="s">
        <v>42</v>
      </c>
      <c r="E706" s="51"/>
      <c r="F706" s="52">
        <v>43234</v>
      </c>
      <c r="G706" s="50" t="s">
        <v>36500</v>
      </c>
      <c r="H706" s="50" t="s">
        <v>562</v>
      </c>
      <c r="I706" s="50" t="s">
        <v>67</v>
      </c>
      <c r="J706" s="50">
        <v>78203</v>
      </c>
      <c r="K706" s="50" t="s">
        <v>563</v>
      </c>
      <c r="L706" s="50" t="s">
        <v>564</v>
      </c>
      <c r="M706" s="50" t="s">
        <v>21</v>
      </c>
      <c r="N706" s="50" t="s">
        <v>36501</v>
      </c>
      <c r="O706" s="42" t="s">
        <v>394</v>
      </c>
      <c r="P706" s="50" t="s">
        <v>32398</v>
      </c>
      <c r="Q706" s="51" t="s">
        <v>36502</v>
      </c>
      <c r="R706" s="50" t="s">
        <v>94</v>
      </c>
      <c r="S706" s="50" t="s">
        <v>22</v>
      </c>
      <c r="T706" s="50" t="s">
        <v>28746</v>
      </c>
      <c r="U706" s="50" t="s">
        <v>28520</v>
      </c>
      <c r="V706" s="50" t="s">
        <v>28521</v>
      </c>
      <c r="W706" s="50" t="s">
        <v>94</v>
      </c>
      <c r="X706" s="50">
        <v>3695</v>
      </c>
      <c r="Y706" s="50"/>
      <c r="Z706" s="50"/>
      <c r="AA706" s="50"/>
      <c r="AB706" s="50"/>
      <c r="AC706" s="50"/>
      <c r="AD706" s="50"/>
      <c r="AE706" s="50"/>
      <c r="AF706" s="50"/>
      <c r="AG706" s="50"/>
      <c r="AH706" s="50"/>
      <c r="AI706" s="50"/>
      <c r="AJ706" s="50"/>
      <c r="AK706" s="50"/>
      <c r="AL706" s="50"/>
      <c r="AM706" s="50"/>
      <c r="AN706" s="50"/>
      <c r="AO706" s="50"/>
      <c r="AP706" s="50"/>
      <c r="AQ706" s="50"/>
      <c r="AR706" s="50"/>
      <c r="AS706" s="50"/>
      <c r="AT706" s="50"/>
      <c r="AU706" s="50"/>
      <c r="AV706" s="50"/>
      <c r="AW706" s="50"/>
      <c r="AX706" s="50"/>
      <c r="AY706" s="50"/>
      <c r="AZ706" s="50"/>
      <c r="BA706" s="50"/>
      <c r="BB706" s="50"/>
      <c r="BC706" s="50"/>
      <c r="BD706" s="50"/>
      <c r="BE706" s="50"/>
      <c r="BF706" s="50"/>
      <c r="BG706" s="50"/>
      <c r="BH706" s="50"/>
      <c r="BI706" s="50"/>
      <c r="BJ706" s="50"/>
      <c r="BK706" s="50"/>
      <c r="BL706" s="50"/>
    </row>
    <row r="707" spans="1:64" ht="12" customHeight="1" x14ac:dyDescent="0.15">
      <c r="A707" s="50" t="s">
        <v>35080</v>
      </c>
      <c r="B707" s="50">
        <v>54</v>
      </c>
      <c r="C707" s="50" t="s">
        <v>14</v>
      </c>
      <c r="D707" s="50" t="s">
        <v>31</v>
      </c>
      <c r="E707" s="51"/>
      <c r="F707" s="52">
        <v>43234</v>
      </c>
      <c r="G707" s="50" t="s">
        <v>35081</v>
      </c>
      <c r="H707" s="50" t="s">
        <v>35082</v>
      </c>
      <c r="I707" s="50" t="s">
        <v>4274</v>
      </c>
      <c r="J707" s="50">
        <v>4280</v>
      </c>
      <c r="K707" s="50" t="s">
        <v>35083</v>
      </c>
      <c r="L707" s="50" t="s">
        <v>29694</v>
      </c>
      <c r="M707" s="50" t="s">
        <v>21</v>
      </c>
      <c r="N707" s="50" t="s">
        <v>35084</v>
      </c>
      <c r="O707" s="42" t="s">
        <v>394</v>
      </c>
      <c r="P707" s="50" t="s">
        <v>32398</v>
      </c>
      <c r="Q707" s="51" t="s">
        <v>35085</v>
      </c>
      <c r="R707" s="50" t="s">
        <v>94</v>
      </c>
      <c r="S707" s="50" t="s">
        <v>22</v>
      </c>
      <c r="T707" s="50" t="s">
        <v>28746</v>
      </c>
      <c r="U707" s="50" t="s">
        <v>28520</v>
      </c>
      <c r="V707" s="50" t="s">
        <v>28521</v>
      </c>
      <c r="W707" s="50" t="s">
        <v>94</v>
      </c>
      <c r="X707" s="50">
        <v>3688</v>
      </c>
      <c r="Y707" s="50"/>
      <c r="Z707" s="50"/>
      <c r="AA707" s="50"/>
      <c r="AB707" s="50"/>
      <c r="AC707" s="50"/>
      <c r="AD707" s="50"/>
      <c r="AE707" s="50"/>
      <c r="AF707" s="50"/>
      <c r="AG707" s="50"/>
      <c r="AH707" s="50"/>
      <c r="AI707" s="50"/>
      <c r="AJ707" s="50"/>
      <c r="AK707" s="50"/>
      <c r="AL707" s="50"/>
      <c r="AM707" s="50"/>
      <c r="AN707" s="50"/>
      <c r="AO707" s="50"/>
      <c r="AP707" s="50"/>
      <c r="AQ707" s="50"/>
      <c r="AR707" s="50"/>
      <c r="AS707" s="50"/>
      <c r="AT707" s="50"/>
      <c r="AU707" s="50"/>
      <c r="AV707" s="50"/>
      <c r="AW707" s="50"/>
      <c r="AX707" s="50"/>
      <c r="AY707" s="50"/>
      <c r="AZ707" s="50"/>
      <c r="BA707" s="50"/>
      <c r="BB707" s="50"/>
      <c r="BC707" s="50"/>
      <c r="BD707" s="50"/>
      <c r="BE707" s="50"/>
      <c r="BF707" s="50"/>
      <c r="BG707" s="50"/>
      <c r="BH707" s="50"/>
      <c r="BI707" s="50"/>
      <c r="BJ707" s="50"/>
      <c r="BK707" s="50"/>
      <c r="BL707" s="50"/>
    </row>
    <row r="708" spans="1:64" ht="12" customHeight="1" x14ac:dyDescent="0.15">
      <c r="A708" s="50" t="s">
        <v>36503</v>
      </c>
      <c r="B708" s="50">
        <v>53</v>
      </c>
      <c r="C708" s="50" t="s">
        <v>14</v>
      </c>
      <c r="D708" s="50" t="s">
        <v>31</v>
      </c>
      <c r="E708" s="51" t="s">
        <v>36504</v>
      </c>
      <c r="F708" s="52">
        <v>43234</v>
      </c>
      <c r="G708" s="50" t="s">
        <v>36505</v>
      </c>
      <c r="H708" s="50" t="s">
        <v>35087</v>
      </c>
      <c r="I708" s="50" t="s">
        <v>38</v>
      </c>
      <c r="J708" s="50">
        <v>62301</v>
      </c>
      <c r="K708" s="50" t="s">
        <v>1883</v>
      </c>
      <c r="L708" s="50" t="s">
        <v>35088</v>
      </c>
      <c r="M708" s="50" t="s">
        <v>21</v>
      </c>
      <c r="N708" s="50" t="s">
        <v>36506</v>
      </c>
      <c r="O708" s="42" t="s">
        <v>394</v>
      </c>
      <c r="P708" s="50" t="s">
        <v>32398</v>
      </c>
      <c r="Q708" s="51" t="s">
        <v>36507</v>
      </c>
      <c r="R708" s="50" t="s">
        <v>94</v>
      </c>
      <c r="S708" s="50" t="s">
        <v>22</v>
      </c>
      <c r="T708" s="50" t="s">
        <v>28746</v>
      </c>
      <c r="U708" s="50" t="s">
        <v>28518</v>
      </c>
      <c r="V708" s="50" t="s">
        <v>28521</v>
      </c>
      <c r="W708" s="50" t="s">
        <v>94</v>
      </c>
      <c r="X708" s="50">
        <v>3694</v>
      </c>
      <c r="Y708" s="50"/>
      <c r="Z708" s="50"/>
      <c r="AA708" s="50"/>
      <c r="AB708" s="50"/>
      <c r="AC708" s="50"/>
      <c r="AD708" s="50"/>
      <c r="AE708" s="50"/>
      <c r="AF708" s="50"/>
      <c r="AG708" s="50"/>
      <c r="AH708" s="50"/>
      <c r="AI708" s="50"/>
      <c r="AJ708" s="50"/>
      <c r="AK708" s="50"/>
      <c r="AL708" s="50"/>
      <c r="AM708" s="50"/>
      <c r="AN708" s="50"/>
      <c r="AO708" s="50"/>
      <c r="AP708" s="50"/>
      <c r="AQ708" s="50"/>
      <c r="AR708" s="50"/>
      <c r="AS708" s="50"/>
      <c r="AT708" s="50"/>
      <c r="AU708" s="50"/>
      <c r="AV708" s="50"/>
      <c r="AW708" s="50"/>
      <c r="AX708" s="50"/>
      <c r="AY708" s="50"/>
      <c r="AZ708" s="50"/>
      <c r="BA708" s="50"/>
      <c r="BB708" s="50"/>
      <c r="BC708" s="50"/>
      <c r="BD708" s="50"/>
      <c r="BE708" s="50"/>
      <c r="BF708" s="50"/>
      <c r="BG708" s="50"/>
      <c r="BH708" s="50"/>
      <c r="BI708" s="50"/>
      <c r="BJ708" s="50"/>
      <c r="BK708" s="50"/>
      <c r="BL708" s="50"/>
    </row>
    <row r="709" spans="1:64" ht="12" customHeight="1" x14ac:dyDescent="0.15">
      <c r="A709" s="50" t="s">
        <v>35066</v>
      </c>
      <c r="B709" s="50">
        <v>24</v>
      </c>
      <c r="C709" s="50" t="s">
        <v>14</v>
      </c>
      <c r="D709" s="50" t="s">
        <v>79</v>
      </c>
      <c r="E709" s="51" t="s">
        <v>36499</v>
      </c>
      <c r="F709" s="52">
        <v>43234</v>
      </c>
      <c r="G709" s="50" t="s">
        <v>35067</v>
      </c>
      <c r="H709" s="50" t="s">
        <v>858</v>
      </c>
      <c r="I709" s="50" t="s">
        <v>238</v>
      </c>
      <c r="J709" s="50">
        <v>23227</v>
      </c>
      <c r="K709" s="50" t="s">
        <v>858</v>
      </c>
      <c r="L709" s="50" t="s">
        <v>35068</v>
      </c>
      <c r="M709" s="50" t="s">
        <v>5307</v>
      </c>
      <c r="N709" s="50" t="s">
        <v>35069</v>
      </c>
      <c r="O709" s="42" t="s">
        <v>394</v>
      </c>
      <c r="P709" s="50" t="s">
        <v>32398</v>
      </c>
      <c r="Q709" s="51" t="s">
        <v>35070</v>
      </c>
      <c r="R709" s="50" t="s">
        <v>94</v>
      </c>
      <c r="S709" s="50" t="s">
        <v>12</v>
      </c>
      <c r="T709" s="50" t="s">
        <v>31978</v>
      </c>
      <c r="U709" s="50" t="s">
        <v>28520</v>
      </c>
      <c r="V709" s="50" t="s">
        <v>28519</v>
      </c>
      <c r="W709" s="50" t="s">
        <v>542</v>
      </c>
      <c r="X709" s="50">
        <v>3696</v>
      </c>
      <c r="Y709" s="50"/>
      <c r="Z709" s="50"/>
      <c r="AA709" s="50"/>
      <c r="AB709" s="50"/>
      <c r="AC709" s="50"/>
      <c r="AD709" s="50"/>
      <c r="AE709" s="50"/>
      <c r="AF709" s="50"/>
      <c r="AG709" s="50"/>
      <c r="AH709" s="50"/>
      <c r="AI709" s="50"/>
      <c r="AJ709" s="50"/>
      <c r="AK709" s="50"/>
      <c r="AL709" s="50"/>
      <c r="AM709" s="50"/>
      <c r="AN709" s="50"/>
      <c r="AO709" s="50"/>
      <c r="AP709" s="50"/>
      <c r="AQ709" s="50"/>
      <c r="AR709" s="50"/>
      <c r="AS709" s="50"/>
      <c r="AT709" s="50"/>
      <c r="AU709" s="50"/>
      <c r="AV709" s="50"/>
      <c r="AW709" s="50"/>
      <c r="AX709" s="50"/>
      <c r="AY709" s="50"/>
      <c r="AZ709" s="50"/>
      <c r="BA709" s="50"/>
      <c r="BB709" s="50"/>
      <c r="BC709" s="50"/>
      <c r="BD709" s="50"/>
      <c r="BE709" s="50"/>
      <c r="BF709" s="50"/>
      <c r="BG709" s="50"/>
      <c r="BH709" s="50"/>
      <c r="BI709" s="50"/>
      <c r="BJ709" s="50"/>
      <c r="BK709" s="50"/>
      <c r="BL709" s="50"/>
    </row>
    <row r="710" spans="1:64" ht="12" customHeight="1" x14ac:dyDescent="0.15">
      <c r="A710" s="50" t="s">
        <v>35076</v>
      </c>
      <c r="B710" s="50">
        <v>20</v>
      </c>
      <c r="C710" s="50" t="s">
        <v>14</v>
      </c>
      <c r="D710" s="50" t="s">
        <v>31</v>
      </c>
      <c r="E710" s="51" t="s">
        <v>36498</v>
      </c>
      <c r="F710" s="52">
        <v>43234</v>
      </c>
      <c r="G710" s="50" t="s">
        <v>35579</v>
      </c>
      <c r="H710" s="50" t="s">
        <v>35077</v>
      </c>
      <c r="I710" s="50" t="s">
        <v>51</v>
      </c>
      <c r="J710" s="50">
        <v>48067</v>
      </c>
      <c r="K710" s="50" t="s">
        <v>588</v>
      </c>
      <c r="L710" s="50" t="s">
        <v>35068</v>
      </c>
      <c r="M710" s="50" t="s">
        <v>21</v>
      </c>
      <c r="N710" s="50" t="s">
        <v>35078</v>
      </c>
      <c r="O710" s="42" t="s">
        <v>394</v>
      </c>
      <c r="P710" s="50" t="s">
        <v>32398</v>
      </c>
      <c r="Q710" s="51" t="s">
        <v>35079</v>
      </c>
      <c r="R710" s="50" t="s">
        <v>23</v>
      </c>
      <c r="S710" s="50" t="s">
        <v>12</v>
      </c>
      <c r="T710" s="50" t="s">
        <v>31978</v>
      </c>
      <c r="U710" s="50" t="s">
        <v>28520</v>
      </c>
      <c r="V710" s="50" t="s">
        <v>28521</v>
      </c>
      <c r="W710" s="50" t="s">
        <v>94</v>
      </c>
      <c r="X710" s="50">
        <v>3687</v>
      </c>
      <c r="Y710" s="50"/>
      <c r="Z710" s="50"/>
      <c r="AA710" s="50"/>
      <c r="AB710" s="50"/>
      <c r="AC710" s="50"/>
      <c r="AD710" s="50"/>
      <c r="AE710" s="50"/>
      <c r="AF710" s="50"/>
      <c r="AG710" s="50"/>
      <c r="AH710" s="50"/>
      <c r="AI710" s="50"/>
      <c r="AJ710" s="50"/>
      <c r="AK710" s="50"/>
      <c r="AL710" s="50"/>
      <c r="AM710" s="50"/>
      <c r="AN710" s="50"/>
      <c r="AO710" s="50"/>
      <c r="AP710" s="50"/>
      <c r="AQ710" s="50"/>
      <c r="AR710" s="50"/>
      <c r="AS710" s="50"/>
      <c r="AT710" s="50"/>
      <c r="AU710" s="50"/>
      <c r="AV710" s="50"/>
      <c r="AW710" s="50"/>
      <c r="AX710" s="50"/>
      <c r="AY710" s="50"/>
      <c r="AZ710" s="50"/>
      <c r="BA710" s="50"/>
      <c r="BB710" s="50"/>
      <c r="BC710" s="50"/>
      <c r="BD710" s="50"/>
      <c r="BE710" s="50"/>
      <c r="BF710" s="50"/>
      <c r="BG710" s="50"/>
      <c r="BH710" s="50"/>
      <c r="BI710" s="50"/>
      <c r="BJ710" s="50"/>
      <c r="BK710" s="50"/>
      <c r="BL710" s="50"/>
    </row>
    <row r="711" spans="1:64" ht="12" customHeight="1" x14ac:dyDescent="0.15">
      <c r="A711" s="50" t="s">
        <v>35098</v>
      </c>
      <c r="B711" s="50">
        <v>54</v>
      </c>
      <c r="C711" s="50" t="s">
        <v>14</v>
      </c>
      <c r="D711" s="50" t="s">
        <v>24</v>
      </c>
      <c r="E711" s="51"/>
      <c r="F711" s="52">
        <v>43233</v>
      </c>
      <c r="G711" s="50" t="s">
        <v>35099</v>
      </c>
      <c r="H711" s="50" t="s">
        <v>35100</v>
      </c>
      <c r="I711" s="50" t="s">
        <v>167</v>
      </c>
      <c r="J711" s="50">
        <v>30521</v>
      </c>
      <c r="K711" s="50" t="s">
        <v>1263</v>
      </c>
      <c r="L711" s="50" t="s">
        <v>35101</v>
      </c>
      <c r="M711" s="50" t="s">
        <v>21</v>
      </c>
      <c r="N711" s="50" t="s">
        <v>35102</v>
      </c>
      <c r="O711" s="42" t="s">
        <v>394</v>
      </c>
      <c r="P711" s="50" t="s">
        <v>395</v>
      </c>
      <c r="Q711" s="51" t="s">
        <v>35103</v>
      </c>
      <c r="R711" s="50" t="s">
        <v>94</v>
      </c>
      <c r="S711" s="50" t="s">
        <v>22</v>
      </c>
      <c r="T711" s="50" t="s">
        <v>28746</v>
      </c>
      <c r="U711" s="50" t="s">
        <v>28520</v>
      </c>
      <c r="V711" s="50" t="s">
        <v>28521</v>
      </c>
      <c r="W711" s="50" t="s">
        <v>94</v>
      </c>
      <c r="X711" s="50">
        <v>3690</v>
      </c>
      <c r="Y711" s="50"/>
      <c r="Z711" s="50"/>
      <c r="AA711" s="50"/>
      <c r="AB711" s="50"/>
      <c r="AC711" s="50"/>
      <c r="AD711" s="50"/>
      <c r="AE711" s="50"/>
      <c r="AF711" s="50"/>
      <c r="AG711" s="50"/>
      <c r="AH711" s="50"/>
      <c r="AI711" s="50"/>
      <c r="AJ711" s="50"/>
      <c r="AK711" s="50"/>
      <c r="AL711" s="50"/>
      <c r="AM711" s="50"/>
      <c r="AN711" s="50"/>
      <c r="AO711" s="50"/>
      <c r="AP711" s="50"/>
      <c r="AQ711" s="50"/>
      <c r="AR711" s="50"/>
      <c r="AS711" s="50"/>
      <c r="AT711" s="50"/>
      <c r="AU711" s="50"/>
      <c r="AV711" s="50"/>
      <c r="AW711" s="50"/>
      <c r="AX711" s="50"/>
      <c r="AY711" s="50"/>
      <c r="AZ711" s="50"/>
      <c r="BA711" s="50"/>
      <c r="BB711" s="50"/>
      <c r="BC711" s="50"/>
      <c r="BD711" s="50"/>
      <c r="BE711" s="50"/>
      <c r="BF711" s="50"/>
      <c r="BG711" s="50"/>
      <c r="BH711" s="50"/>
      <c r="BI711" s="50"/>
      <c r="BJ711" s="50"/>
      <c r="BK711" s="50"/>
      <c r="BL711" s="50"/>
    </row>
    <row r="712" spans="1:64" ht="12" customHeight="1" x14ac:dyDescent="0.15">
      <c r="A712" s="50" t="s">
        <v>35092</v>
      </c>
      <c r="B712" s="50">
        <v>38</v>
      </c>
      <c r="C712" s="50" t="s">
        <v>14</v>
      </c>
      <c r="D712" s="50" t="s">
        <v>24</v>
      </c>
      <c r="E712" s="51"/>
      <c r="F712" s="52">
        <v>43233</v>
      </c>
      <c r="G712" s="50" t="s">
        <v>35093</v>
      </c>
      <c r="H712" s="50" t="s">
        <v>35094</v>
      </c>
      <c r="I712" s="50" t="s">
        <v>51</v>
      </c>
      <c r="J712" s="50">
        <v>48127</v>
      </c>
      <c r="K712" s="50" t="s">
        <v>1107</v>
      </c>
      <c r="L712" s="50" t="s">
        <v>35095</v>
      </c>
      <c r="M712" s="50" t="s">
        <v>21</v>
      </c>
      <c r="N712" s="50" t="s">
        <v>35096</v>
      </c>
      <c r="O712" s="42" t="s">
        <v>394</v>
      </c>
      <c r="P712" s="50" t="s">
        <v>32398</v>
      </c>
      <c r="Q712" s="51" t="s">
        <v>35097</v>
      </c>
      <c r="R712" s="50" t="s">
        <v>94</v>
      </c>
      <c r="S712" s="50" t="s">
        <v>22</v>
      </c>
      <c r="T712" s="50" t="s">
        <v>28746</v>
      </c>
      <c r="V712" s="50"/>
      <c r="W712" s="50"/>
      <c r="Y712" s="50"/>
      <c r="Z712" s="50"/>
      <c r="AA712" s="50"/>
      <c r="AB712" s="50"/>
      <c r="AC712" s="50"/>
      <c r="AD712" s="50"/>
      <c r="AE712" s="50"/>
      <c r="AF712" s="50"/>
      <c r="AG712" s="50"/>
      <c r="AH712" s="50"/>
      <c r="AI712" s="50"/>
      <c r="AJ712" s="50"/>
      <c r="AK712" s="50"/>
      <c r="AL712" s="50"/>
      <c r="AM712" s="50"/>
      <c r="AN712" s="50"/>
      <c r="AO712" s="50"/>
      <c r="AP712" s="50"/>
      <c r="AQ712" s="50"/>
      <c r="AR712" s="50"/>
      <c r="AS712" s="50"/>
      <c r="AT712" s="50"/>
      <c r="AU712" s="50"/>
      <c r="AV712" s="50"/>
      <c r="AW712" s="50"/>
      <c r="AX712" s="50"/>
      <c r="AY712" s="50"/>
      <c r="AZ712" s="50"/>
      <c r="BA712" s="50"/>
      <c r="BB712" s="50"/>
      <c r="BC712" s="50"/>
      <c r="BD712" s="50"/>
      <c r="BE712" s="50"/>
      <c r="BF712" s="50"/>
      <c r="BG712" s="50"/>
      <c r="BH712" s="50"/>
      <c r="BI712" s="50"/>
      <c r="BJ712" s="50"/>
      <c r="BK712" s="50"/>
      <c r="BL712" s="50"/>
    </row>
    <row r="713" spans="1:64" ht="12" customHeight="1" x14ac:dyDescent="0.15">
      <c r="A713" s="50" t="s">
        <v>3186</v>
      </c>
      <c r="B713" s="50" t="s">
        <v>23</v>
      </c>
      <c r="C713" s="50" t="s">
        <v>14</v>
      </c>
      <c r="D713" s="50" t="s">
        <v>24</v>
      </c>
      <c r="E713" s="51"/>
      <c r="F713" s="52">
        <v>43233</v>
      </c>
      <c r="G713" s="50" t="s">
        <v>36509</v>
      </c>
      <c r="H713" s="50" t="s">
        <v>27768</v>
      </c>
      <c r="I713" s="50" t="s">
        <v>167</v>
      </c>
      <c r="J713" s="50">
        <v>30297</v>
      </c>
      <c r="K713" s="50" t="s">
        <v>1759</v>
      </c>
      <c r="L713" s="50" t="s">
        <v>13140</v>
      </c>
      <c r="M713" s="50" t="s">
        <v>21</v>
      </c>
      <c r="N713" s="50" t="s">
        <v>36510</v>
      </c>
      <c r="O713" s="42" t="s">
        <v>394</v>
      </c>
      <c r="P713" s="50" t="s">
        <v>32398</v>
      </c>
      <c r="Q713" s="51" t="s">
        <v>36511</v>
      </c>
      <c r="R713" s="50" t="s">
        <v>94</v>
      </c>
      <c r="S713" s="50" t="s">
        <v>22</v>
      </c>
      <c r="T713" s="50" t="s">
        <v>28746</v>
      </c>
      <c r="V713" s="50"/>
      <c r="W713" s="50"/>
      <c r="Y713" s="50"/>
      <c r="Z713" s="50"/>
      <c r="AA713" s="50"/>
      <c r="AB713" s="50"/>
      <c r="AC713" s="50"/>
      <c r="AD713" s="50"/>
      <c r="AE713" s="50"/>
      <c r="AF713" s="50"/>
      <c r="AG713" s="50"/>
      <c r="AH713" s="50"/>
      <c r="AI713" s="50"/>
      <c r="AJ713" s="50"/>
      <c r="AK713" s="50"/>
      <c r="AL713" s="50"/>
      <c r="AM713" s="50"/>
      <c r="AN713" s="50"/>
      <c r="AO713" s="50"/>
      <c r="AP713" s="50"/>
      <c r="AQ713" s="50"/>
      <c r="AR713" s="50"/>
      <c r="AS713" s="50"/>
      <c r="AT713" s="50"/>
      <c r="AU713" s="50"/>
      <c r="AV713" s="50"/>
      <c r="AW713" s="50"/>
      <c r="AX713" s="50"/>
      <c r="AY713" s="50"/>
      <c r="AZ713" s="50"/>
      <c r="BA713" s="50"/>
      <c r="BB713" s="50"/>
      <c r="BC713" s="50"/>
      <c r="BD713" s="50"/>
      <c r="BE713" s="50"/>
      <c r="BF713" s="50"/>
      <c r="BG713" s="50"/>
      <c r="BH713" s="50"/>
      <c r="BI713" s="50"/>
      <c r="BJ713" s="50"/>
      <c r="BK713" s="50"/>
      <c r="BL713" s="50"/>
    </row>
    <row r="714" spans="1:64" ht="12" customHeight="1" x14ac:dyDescent="0.15">
      <c r="A714" s="50" t="s">
        <v>3186</v>
      </c>
      <c r="B714" s="50" t="s">
        <v>23</v>
      </c>
      <c r="C714" s="50" t="s">
        <v>14</v>
      </c>
      <c r="D714" s="50" t="s">
        <v>24</v>
      </c>
      <c r="E714" s="51"/>
      <c r="F714" s="52">
        <v>43233</v>
      </c>
      <c r="G714" s="50" t="s">
        <v>36513</v>
      </c>
      <c r="H714" s="50" t="s">
        <v>36512</v>
      </c>
      <c r="I714" s="50" t="s">
        <v>297</v>
      </c>
      <c r="J714" s="50">
        <v>98629</v>
      </c>
      <c r="K714" s="50" t="s">
        <v>557</v>
      </c>
      <c r="L714" s="50" t="s">
        <v>12247</v>
      </c>
      <c r="M714" s="50" t="s">
        <v>2246</v>
      </c>
      <c r="N714" s="50" t="s">
        <v>36514</v>
      </c>
      <c r="O714" s="42" t="s">
        <v>394</v>
      </c>
      <c r="P714" s="50" t="s">
        <v>32398</v>
      </c>
      <c r="Q714" s="51" t="s">
        <v>36515</v>
      </c>
      <c r="R714" s="50" t="s">
        <v>94</v>
      </c>
      <c r="S714" s="50" t="s">
        <v>12</v>
      </c>
      <c r="T714" s="50" t="s">
        <v>31978</v>
      </c>
      <c r="V714" s="50"/>
      <c r="W714" s="50"/>
      <c r="Y714" s="50"/>
      <c r="Z714" s="50"/>
      <c r="AA714" s="50"/>
      <c r="AB714" s="50"/>
      <c r="AC714" s="50"/>
      <c r="AD714" s="50"/>
      <c r="AE714" s="50"/>
      <c r="AF714" s="50"/>
      <c r="AG714" s="50"/>
      <c r="AH714" s="50"/>
      <c r="AI714" s="50"/>
      <c r="AJ714" s="50"/>
      <c r="AK714" s="50"/>
      <c r="AL714" s="50"/>
      <c r="AM714" s="50"/>
      <c r="AN714" s="50"/>
      <c r="AO714" s="50"/>
      <c r="AP714" s="50"/>
      <c r="AQ714" s="50"/>
      <c r="AR714" s="50"/>
      <c r="AS714" s="50"/>
      <c r="AT714" s="50"/>
      <c r="AU714" s="50"/>
      <c r="AV714" s="50"/>
      <c r="AW714" s="50"/>
      <c r="AX714" s="50"/>
      <c r="AY714" s="50"/>
      <c r="AZ714" s="50"/>
      <c r="BA714" s="50"/>
      <c r="BB714" s="50"/>
      <c r="BC714" s="50"/>
      <c r="BD714" s="50"/>
      <c r="BE714" s="50"/>
      <c r="BF714" s="50"/>
      <c r="BG714" s="50"/>
      <c r="BH714" s="50"/>
      <c r="BI714" s="50"/>
      <c r="BJ714" s="50"/>
      <c r="BK714" s="50"/>
      <c r="BL714" s="50"/>
    </row>
    <row r="715" spans="1:64" ht="12" customHeight="1" x14ac:dyDescent="0.15">
      <c r="A715" s="50" t="s">
        <v>35089</v>
      </c>
      <c r="B715" s="50">
        <v>29</v>
      </c>
      <c r="C715" s="50" t="s">
        <v>14</v>
      </c>
      <c r="D715" s="50" t="s">
        <v>79</v>
      </c>
      <c r="E715" s="51" t="s">
        <v>36508</v>
      </c>
      <c r="F715" s="52">
        <v>43233</v>
      </c>
      <c r="G715" s="50" t="s">
        <v>35580</v>
      </c>
      <c r="H715" s="50" t="s">
        <v>2645</v>
      </c>
      <c r="I715" s="50" t="s">
        <v>238</v>
      </c>
      <c r="J715" s="50">
        <v>23701</v>
      </c>
      <c r="K715" s="50" t="s">
        <v>2647</v>
      </c>
      <c r="L715" s="50" t="s">
        <v>2648</v>
      </c>
      <c r="M715" s="50" t="s">
        <v>21</v>
      </c>
      <c r="N715" s="50" t="s">
        <v>35090</v>
      </c>
      <c r="O715" s="42" t="s">
        <v>394</v>
      </c>
      <c r="P715" s="50" t="s">
        <v>32398</v>
      </c>
      <c r="Q715" s="51" t="s">
        <v>35091</v>
      </c>
      <c r="R715" s="50" t="s">
        <v>94</v>
      </c>
      <c r="S715" s="50" t="s">
        <v>29</v>
      </c>
      <c r="T715" s="50" t="s">
        <v>28523</v>
      </c>
      <c r="V715" s="50"/>
      <c r="W715" s="50"/>
      <c r="Y715" s="50"/>
      <c r="Z715" s="50"/>
      <c r="AA715" s="50"/>
      <c r="AB715" s="50"/>
      <c r="AC715" s="50"/>
      <c r="AD715" s="50"/>
      <c r="AE715" s="50"/>
      <c r="AF715" s="50"/>
      <c r="AG715" s="50"/>
      <c r="AH715" s="50"/>
      <c r="AI715" s="50"/>
      <c r="AJ715" s="50"/>
      <c r="AK715" s="50"/>
      <c r="AL715" s="50"/>
      <c r="AM715" s="50"/>
      <c r="AN715" s="50"/>
      <c r="AO715" s="50"/>
      <c r="AP715" s="50"/>
      <c r="AQ715" s="50"/>
      <c r="AR715" s="50"/>
      <c r="AS715" s="50"/>
      <c r="AT715" s="50"/>
      <c r="AU715" s="50"/>
      <c r="AV715" s="50"/>
      <c r="AW715" s="50"/>
      <c r="AX715" s="50"/>
      <c r="AY715" s="50"/>
      <c r="AZ715" s="50"/>
      <c r="BA715" s="50"/>
      <c r="BB715" s="50"/>
      <c r="BC715" s="50"/>
      <c r="BD715" s="50"/>
      <c r="BE715" s="50"/>
      <c r="BF715" s="50"/>
      <c r="BG715" s="50"/>
      <c r="BH715" s="50"/>
      <c r="BI715" s="50"/>
      <c r="BJ715" s="50"/>
      <c r="BK715" s="50"/>
      <c r="BL715" s="50"/>
    </row>
    <row r="716" spans="1:64" ht="12" customHeight="1" x14ac:dyDescent="0.15">
      <c r="A716" s="50" t="s">
        <v>35104</v>
      </c>
      <c r="B716" s="50">
        <v>36</v>
      </c>
      <c r="C716" s="50" t="s">
        <v>14</v>
      </c>
      <c r="D716" s="50" t="s">
        <v>31</v>
      </c>
      <c r="E716" s="51"/>
      <c r="F716" s="52">
        <v>43233</v>
      </c>
      <c r="G716" s="50" t="s">
        <v>35581</v>
      </c>
      <c r="H716" s="50" t="s">
        <v>14406</v>
      </c>
      <c r="I716" s="50" t="s">
        <v>19</v>
      </c>
      <c r="J716" s="50">
        <v>70422</v>
      </c>
      <c r="K716" s="50" t="s">
        <v>10215</v>
      </c>
      <c r="L716" s="50" t="s">
        <v>35105</v>
      </c>
      <c r="M716" s="50" t="s">
        <v>21</v>
      </c>
      <c r="N716" s="50" t="s">
        <v>35106</v>
      </c>
      <c r="O716" s="42" t="s">
        <v>394</v>
      </c>
      <c r="P716" s="50" t="s">
        <v>32398</v>
      </c>
      <c r="Q716" s="51" t="s">
        <v>35107</v>
      </c>
      <c r="R716" s="50" t="s">
        <v>94</v>
      </c>
      <c r="S716" s="50" t="s">
        <v>29</v>
      </c>
      <c r="T716" s="50" t="s">
        <v>28524</v>
      </c>
      <c r="V716" s="50"/>
      <c r="W716" s="50"/>
      <c r="Y716" s="50"/>
      <c r="Z716" s="50"/>
      <c r="AA716" s="50"/>
      <c r="AB716" s="50"/>
      <c r="AC716" s="50"/>
      <c r="AD716" s="50"/>
      <c r="AE716" s="50"/>
      <c r="AF716" s="50"/>
      <c r="AG716" s="50"/>
      <c r="AH716" s="50"/>
      <c r="AI716" s="50"/>
      <c r="AJ716" s="50"/>
      <c r="AK716" s="50"/>
      <c r="AL716" s="50"/>
      <c r="AM716" s="50"/>
      <c r="AN716" s="50"/>
      <c r="AO716" s="50"/>
      <c r="AP716" s="50"/>
      <c r="AQ716" s="50"/>
      <c r="AR716" s="50"/>
      <c r="AS716" s="50"/>
      <c r="AT716" s="50"/>
      <c r="AU716" s="50"/>
      <c r="AV716" s="50"/>
      <c r="AW716" s="50"/>
      <c r="AX716" s="50"/>
      <c r="AY716" s="50"/>
      <c r="AZ716" s="50"/>
      <c r="BA716" s="50"/>
      <c r="BB716" s="50"/>
      <c r="BC716" s="50"/>
      <c r="BD716" s="50"/>
      <c r="BE716" s="50"/>
      <c r="BF716" s="50"/>
      <c r="BG716" s="50"/>
      <c r="BH716" s="50"/>
      <c r="BI716" s="50"/>
      <c r="BJ716" s="50"/>
      <c r="BK716" s="50"/>
      <c r="BL716" s="50"/>
    </row>
    <row r="717" spans="1:64" ht="12" customHeight="1" x14ac:dyDescent="0.15">
      <c r="A717" s="50" t="s">
        <v>35108</v>
      </c>
      <c r="B717" s="50">
        <v>55</v>
      </c>
      <c r="C717" s="50" t="s">
        <v>14</v>
      </c>
      <c r="D717" s="50" t="s">
        <v>31</v>
      </c>
      <c r="E717" s="51" t="s">
        <v>35109</v>
      </c>
      <c r="F717" s="52">
        <v>43232</v>
      </c>
      <c r="G717" s="50" t="s">
        <v>35110</v>
      </c>
      <c r="H717" s="50" t="s">
        <v>1262</v>
      </c>
      <c r="I717" s="50" t="s">
        <v>63</v>
      </c>
      <c r="J717" s="50">
        <v>43223</v>
      </c>
      <c r="K717" s="50" t="s">
        <v>1263</v>
      </c>
      <c r="L717" s="50" t="s">
        <v>1264</v>
      </c>
      <c r="M717" s="50" t="s">
        <v>21</v>
      </c>
      <c r="N717" s="50" t="s">
        <v>35111</v>
      </c>
      <c r="O717" s="42" t="s">
        <v>394</v>
      </c>
      <c r="P717" s="50" t="s">
        <v>395</v>
      </c>
      <c r="Q717" s="51" t="s">
        <v>35112</v>
      </c>
      <c r="R717" s="50" t="s">
        <v>23</v>
      </c>
      <c r="S717" s="50" t="s">
        <v>22</v>
      </c>
      <c r="T717" s="50" t="s">
        <v>28746</v>
      </c>
      <c r="U717" s="50" t="s">
        <v>28520</v>
      </c>
      <c r="V717" s="50" t="s">
        <v>28519</v>
      </c>
      <c r="W717" s="50" t="s">
        <v>94</v>
      </c>
      <c r="X717" s="50">
        <v>3693</v>
      </c>
      <c r="Y717" s="50"/>
      <c r="Z717" s="50"/>
      <c r="AA717" s="50"/>
      <c r="AB717" s="50"/>
      <c r="AC717" s="50"/>
      <c r="AD717" s="50"/>
      <c r="AE717" s="50"/>
      <c r="AF717" s="50"/>
      <c r="AG717" s="50"/>
      <c r="AH717" s="50"/>
      <c r="AI717" s="50"/>
      <c r="AJ717" s="50"/>
      <c r="AK717" s="50"/>
      <c r="AL717" s="50"/>
      <c r="AM717" s="50"/>
      <c r="AN717" s="50"/>
      <c r="AO717" s="50"/>
      <c r="AP717" s="50"/>
      <c r="AQ717" s="50"/>
      <c r="AR717" s="50"/>
      <c r="AS717" s="50"/>
      <c r="AT717" s="50"/>
      <c r="AU717" s="50"/>
      <c r="AV717" s="50"/>
      <c r="AW717" s="50"/>
      <c r="AX717" s="50"/>
      <c r="AY717" s="50"/>
      <c r="AZ717" s="50"/>
      <c r="BA717" s="50"/>
      <c r="BB717" s="50"/>
      <c r="BC717" s="50"/>
      <c r="BD717" s="50"/>
      <c r="BE717" s="50"/>
      <c r="BF717" s="50"/>
      <c r="BG717" s="50"/>
      <c r="BH717" s="50"/>
      <c r="BI717" s="50"/>
      <c r="BJ717" s="50"/>
      <c r="BK717" s="50"/>
      <c r="BL717" s="50"/>
    </row>
    <row r="718" spans="1:64" ht="12" customHeight="1" x14ac:dyDescent="0.15">
      <c r="A718" s="50" t="s">
        <v>35125</v>
      </c>
      <c r="B718" s="50">
        <v>24</v>
      </c>
      <c r="C718" s="50" t="s">
        <v>14</v>
      </c>
      <c r="D718" s="50" t="s">
        <v>133</v>
      </c>
      <c r="E718" s="51" t="s">
        <v>35126</v>
      </c>
      <c r="F718" s="52">
        <v>43231</v>
      </c>
      <c r="G718" s="50" t="s">
        <v>35583</v>
      </c>
      <c r="H718" s="50" t="s">
        <v>35127</v>
      </c>
      <c r="I718" s="50" t="s">
        <v>774</v>
      </c>
      <c r="J718" s="50">
        <v>83221</v>
      </c>
      <c r="K718" s="50" t="s">
        <v>35128</v>
      </c>
      <c r="L718" s="50" t="s">
        <v>35129</v>
      </c>
      <c r="M718" s="50" t="s">
        <v>21</v>
      </c>
      <c r="N718" s="50" t="s">
        <v>35130</v>
      </c>
      <c r="O718" s="42" t="s">
        <v>394</v>
      </c>
      <c r="P718" s="50" t="s">
        <v>395</v>
      </c>
      <c r="Q718" s="51" t="s">
        <v>35131</v>
      </c>
      <c r="R718" s="50" t="s">
        <v>94</v>
      </c>
      <c r="S718" s="50" t="s">
        <v>22</v>
      </c>
      <c r="T718" s="50" t="s">
        <v>28739</v>
      </c>
      <c r="U718" s="50" t="s">
        <v>28520</v>
      </c>
      <c r="V718" s="50" t="s">
        <v>28521</v>
      </c>
      <c r="W718" s="50"/>
      <c r="Y718" s="50"/>
      <c r="Z718" s="50"/>
      <c r="AA718" s="50"/>
      <c r="AB718" s="50"/>
      <c r="AC718" s="50"/>
      <c r="AD718" s="50"/>
      <c r="AE718" s="50"/>
      <c r="AF718" s="50"/>
      <c r="AG718" s="50"/>
      <c r="AH718" s="50"/>
      <c r="AI718" s="50"/>
      <c r="AJ718" s="50"/>
      <c r="AK718" s="50"/>
      <c r="AL718" s="50"/>
      <c r="AM718" s="50"/>
      <c r="AN718" s="50"/>
      <c r="AO718" s="50"/>
      <c r="AP718" s="50"/>
      <c r="AQ718" s="50"/>
      <c r="AR718" s="50"/>
      <c r="AS718" s="50"/>
      <c r="AT718" s="50"/>
      <c r="AU718" s="50"/>
      <c r="AV718" s="50"/>
      <c r="AW718" s="50"/>
      <c r="AX718" s="50"/>
      <c r="AY718" s="50"/>
      <c r="AZ718" s="50"/>
      <c r="BA718" s="50"/>
      <c r="BB718" s="50"/>
      <c r="BC718" s="50"/>
      <c r="BD718" s="50"/>
      <c r="BE718" s="50"/>
      <c r="BF718" s="50"/>
      <c r="BG718" s="50"/>
      <c r="BH718" s="50"/>
      <c r="BI718" s="50"/>
      <c r="BJ718" s="50"/>
      <c r="BK718" s="50"/>
      <c r="BL718" s="50"/>
    </row>
    <row r="719" spans="1:64" ht="12" customHeight="1" x14ac:dyDescent="0.15">
      <c r="A719" s="50" t="s">
        <v>3186</v>
      </c>
      <c r="B719" s="50" t="s">
        <v>23</v>
      </c>
      <c r="C719" s="50" t="s">
        <v>14</v>
      </c>
      <c r="D719" s="50" t="s">
        <v>24</v>
      </c>
      <c r="E719" s="51"/>
      <c r="F719" s="52">
        <v>43231</v>
      </c>
      <c r="G719" s="50"/>
      <c r="H719" s="50" t="s">
        <v>35113</v>
      </c>
      <c r="I719" s="50" t="s">
        <v>432</v>
      </c>
      <c r="J719" s="50">
        <v>54436</v>
      </c>
      <c r="K719" s="50" t="s">
        <v>557</v>
      </c>
      <c r="L719" s="50" t="s">
        <v>35114</v>
      </c>
      <c r="M719" s="50" t="s">
        <v>21</v>
      </c>
      <c r="N719" s="50" t="s">
        <v>35115</v>
      </c>
      <c r="O719" s="42" t="s">
        <v>394</v>
      </c>
      <c r="P719" s="50" t="s">
        <v>395</v>
      </c>
      <c r="Q719" s="51" t="s">
        <v>35116</v>
      </c>
      <c r="R719" s="50" t="s">
        <v>94</v>
      </c>
      <c r="S719" s="50" t="s">
        <v>22</v>
      </c>
      <c r="T719" s="50" t="s">
        <v>28746</v>
      </c>
      <c r="U719" s="50" t="s">
        <v>28520</v>
      </c>
      <c r="V719" s="50" t="s">
        <v>28519</v>
      </c>
      <c r="W719" s="50" t="s">
        <v>94</v>
      </c>
      <c r="X719" s="50">
        <v>3692</v>
      </c>
      <c r="Y719" s="50"/>
      <c r="Z719" s="50"/>
      <c r="AA719" s="50"/>
      <c r="AB719" s="50"/>
      <c r="AC719" s="50"/>
      <c r="AD719" s="50"/>
      <c r="AE719" s="50"/>
      <c r="AF719" s="50"/>
      <c r="AG719" s="50"/>
      <c r="AH719" s="50"/>
      <c r="AI719" s="50"/>
      <c r="AJ719" s="50"/>
      <c r="AK719" s="50"/>
      <c r="AL719" s="50"/>
      <c r="AM719" s="50"/>
      <c r="AN719" s="50"/>
      <c r="AO719" s="50"/>
      <c r="AP719" s="50"/>
      <c r="AQ719" s="50"/>
      <c r="AR719" s="50"/>
      <c r="AS719" s="50"/>
      <c r="AT719" s="50"/>
      <c r="AU719" s="50"/>
      <c r="AV719" s="50"/>
      <c r="AW719" s="50"/>
      <c r="AX719" s="50"/>
      <c r="AY719" s="50"/>
      <c r="AZ719" s="50"/>
      <c r="BA719" s="50"/>
      <c r="BB719" s="50"/>
      <c r="BC719" s="50"/>
      <c r="BD719" s="50"/>
      <c r="BE719" s="50"/>
      <c r="BF719" s="50"/>
      <c r="BG719" s="50"/>
      <c r="BH719" s="50"/>
      <c r="BI719" s="50"/>
      <c r="BJ719" s="50"/>
      <c r="BK719" s="50"/>
      <c r="BL719" s="50"/>
    </row>
    <row r="720" spans="1:64" ht="12" customHeight="1" x14ac:dyDescent="0.15">
      <c r="A720" s="50" t="s">
        <v>39006</v>
      </c>
      <c r="B720" s="50">
        <v>52</v>
      </c>
      <c r="C720" s="50" t="s">
        <v>14</v>
      </c>
      <c r="D720" s="50" t="s">
        <v>31</v>
      </c>
      <c r="E720" s="51"/>
      <c r="F720" s="52">
        <v>43231</v>
      </c>
      <c r="G720" s="50" t="s">
        <v>35117</v>
      </c>
      <c r="H720" s="50" t="s">
        <v>35118</v>
      </c>
      <c r="I720" s="50" t="s">
        <v>389</v>
      </c>
      <c r="J720" s="50">
        <v>74571</v>
      </c>
      <c r="K720" s="50" t="s">
        <v>35119</v>
      </c>
      <c r="L720" s="50" t="s">
        <v>2004</v>
      </c>
      <c r="M720" s="50" t="s">
        <v>21</v>
      </c>
      <c r="N720" s="50" t="s">
        <v>35120</v>
      </c>
      <c r="O720" s="42" t="s">
        <v>394</v>
      </c>
      <c r="P720" s="50" t="s">
        <v>395</v>
      </c>
      <c r="Q720" s="51" t="s">
        <v>35121</v>
      </c>
      <c r="R720" s="50" t="s">
        <v>94</v>
      </c>
      <c r="S720" s="50" t="s">
        <v>22</v>
      </c>
      <c r="T720" s="50" t="s">
        <v>28746</v>
      </c>
      <c r="U720" s="50" t="s">
        <v>28520</v>
      </c>
      <c r="V720" s="50" t="s">
        <v>28521</v>
      </c>
      <c r="W720" s="50"/>
      <c r="Y720" s="50"/>
      <c r="Z720" s="50"/>
      <c r="AA720" s="50"/>
      <c r="AB720" s="50"/>
      <c r="AC720" s="50"/>
      <c r="AD720" s="50"/>
      <c r="AE720" s="50"/>
      <c r="AF720" s="50"/>
      <c r="AG720" s="50"/>
      <c r="AH720" s="50"/>
      <c r="AI720" s="50"/>
      <c r="AJ720" s="50"/>
      <c r="AK720" s="50"/>
      <c r="AL720" s="50"/>
      <c r="AM720" s="50"/>
      <c r="AN720" s="50"/>
      <c r="AO720" s="50"/>
      <c r="AP720" s="50"/>
      <c r="AQ720" s="50"/>
      <c r="AR720" s="50"/>
      <c r="AS720" s="50"/>
      <c r="AT720" s="50"/>
      <c r="AU720" s="50"/>
      <c r="AV720" s="50"/>
      <c r="AW720" s="50"/>
      <c r="AX720" s="50"/>
      <c r="AY720" s="50"/>
      <c r="AZ720" s="50"/>
      <c r="BA720" s="50"/>
      <c r="BB720" s="50"/>
      <c r="BC720" s="50"/>
      <c r="BD720" s="50"/>
      <c r="BE720" s="50"/>
      <c r="BF720" s="50"/>
      <c r="BG720" s="50"/>
      <c r="BH720" s="50"/>
      <c r="BI720" s="50"/>
      <c r="BJ720" s="50"/>
      <c r="BK720" s="50"/>
      <c r="BL720" s="50"/>
    </row>
    <row r="721" spans="1:64" ht="12" customHeight="1" x14ac:dyDescent="0.15">
      <c r="A721" s="50" t="s">
        <v>35122</v>
      </c>
      <c r="B721" s="50">
        <v>51</v>
      </c>
      <c r="C721" s="50" t="s">
        <v>14</v>
      </c>
      <c r="D721" s="50" t="s">
        <v>31</v>
      </c>
      <c r="E721" s="51"/>
      <c r="F721" s="52">
        <v>43231</v>
      </c>
      <c r="G721" s="50" t="s">
        <v>35582</v>
      </c>
      <c r="H721" s="50" t="s">
        <v>21868</v>
      </c>
      <c r="I721" s="50" t="s">
        <v>211</v>
      </c>
      <c r="J721" s="50">
        <v>47711</v>
      </c>
      <c r="K721" s="50" t="s">
        <v>21869</v>
      </c>
      <c r="L721" s="50" t="s">
        <v>21870</v>
      </c>
      <c r="M721" s="50" t="s">
        <v>21</v>
      </c>
      <c r="N721" s="50" t="s">
        <v>35123</v>
      </c>
      <c r="O721" s="42" t="s">
        <v>394</v>
      </c>
      <c r="P721" s="50" t="s">
        <v>395</v>
      </c>
      <c r="Q721" s="51" t="s">
        <v>35124</v>
      </c>
      <c r="R721" s="50" t="s">
        <v>23</v>
      </c>
      <c r="S721" s="50" t="s">
        <v>22</v>
      </c>
      <c r="T721" s="50" t="s">
        <v>28746</v>
      </c>
      <c r="U721" s="50" t="s">
        <v>28520</v>
      </c>
      <c r="V721" s="50" t="s">
        <v>28521</v>
      </c>
      <c r="W721" s="50"/>
      <c r="Y721" s="50"/>
      <c r="Z721" s="50"/>
      <c r="AA721" s="50"/>
      <c r="AB721" s="50"/>
      <c r="AC721" s="50"/>
      <c r="AD721" s="50"/>
      <c r="AE721" s="50"/>
      <c r="AF721" s="50"/>
      <c r="AG721" s="50"/>
      <c r="AH721" s="50"/>
      <c r="AI721" s="50"/>
      <c r="AJ721" s="50"/>
      <c r="AK721" s="50"/>
      <c r="AL721" s="50"/>
      <c r="AM721" s="50"/>
      <c r="AN721" s="50"/>
      <c r="AO721" s="50"/>
      <c r="AP721" s="50"/>
      <c r="AQ721" s="50"/>
      <c r="AR721" s="50"/>
      <c r="AS721" s="50"/>
      <c r="AT721" s="50"/>
      <c r="AU721" s="50"/>
      <c r="AV721" s="50"/>
      <c r="AW721" s="50"/>
      <c r="AX721" s="50"/>
      <c r="AY721" s="50"/>
      <c r="AZ721" s="50"/>
      <c r="BA721" s="50"/>
      <c r="BB721" s="50"/>
      <c r="BC721" s="50"/>
      <c r="BD721" s="50"/>
      <c r="BE721" s="50"/>
      <c r="BF721" s="50"/>
      <c r="BG721" s="50"/>
      <c r="BH721" s="50"/>
      <c r="BI721" s="50"/>
      <c r="BJ721" s="50"/>
      <c r="BK721" s="50"/>
      <c r="BL721" s="50"/>
    </row>
    <row r="722" spans="1:64" ht="12" customHeight="1" x14ac:dyDescent="0.15">
      <c r="A722" s="50" t="s">
        <v>35135</v>
      </c>
      <c r="B722" s="50">
        <v>33</v>
      </c>
      <c r="C722" s="50" t="s">
        <v>14</v>
      </c>
      <c r="D722" s="50" t="s">
        <v>31</v>
      </c>
      <c r="E722" s="51" t="s">
        <v>35136</v>
      </c>
      <c r="F722" s="52">
        <v>43230</v>
      </c>
      <c r="G722" s="50" t="s">
        <v>35137</v>
      </c>
      <c r="H722" s="50" t="s">
        <v>35138</v>
      </c>
      <c r="I722" s="50" t="s">
        <v>398</v>
      </c>
      <c r="J722" s="50">
        <v>15068</v>
      </c>
      <c r="K722" s="50" t="s">
        <v>11722</v>
      </c>
      <c r="L722" s="50" t="s">
        <v>35139</v>
      </c>
      <c r="M722" s="50" t="s">
        <v>21</v>
      </c>
      <c r="N722" s="50" t="s">
        <v>35140</v>
      </c>
      <c r="O722" s="42" t="s">
        <v>394</v>
      </c>
      <c r="P722" s="50" t="s">
        <v>395</v>
      </c>
      <c r="Q722" s="51" t="s">
        <v>35141</v>
      </c>
      <c r="R722" s="50" t="s">
        <v>94</v>
      </c>
      <c r="S722" s="50" t="s">
        <v>22</v>
      </c>
      <c r="T722" s="50" t="s">
        <v>28746</v>
      </c>
      <c r="U722" s="50" t="s">
        <v>28518</v>
      </c>
      <c r="V722" s="50" t="s">
        <v>28521</v>
      </c>
      <c r="W722" s="50" t="s">
        <v>94</v>
      </c>
      <c r="X722" s="50">
        <v>3684</v>
      </c>
      <c r="Y722" s="50"/>
      <c r="Z722" s="50"/>
      <c r="AA722" s="50"/>
      <c r="AB722" s="50"/>
      <c r="AC722" s="50"/>
      <c r="AD722" s="50"/>
      <c r="AE722" s="50"/>
      <c r="AF722" s="50"/>
      <c r="AG722" s="50"/>
      <c r="AH722" s="50"/>
      <c r="AI722" s="50"/>
      <c r="AJ722" s="50"/>
      <c r="AK722" s="50"/>
      <c r="AL722" s="50"/>
      <c r="AM722" s="50"/>
      <c r="AN722" s="50"/>
      <c r="AO722" s="50"/>
      <c r="AP722" s="50"/>
      <c r="AQ722" s="50"/>
      <c r="AR722" s="50"/>
      <c r="AS722" s="50"/>
      <c r="AT722" s="50"/>
      <c r="AU722" s="50"/>
      <c r="AV722" s="50"/>
      <c r="AW722" s="50"/>
      <c r="AX722" s="50"/>
      <c r="AY722" s="50"/>
      <c r="AZ722" s="50"/>
      <c r="BA722" s="50"/>
      <c r="BB722" s="50"/>
      <c r="BC722" s="50"/>
      <c r="BD722" s="50"/>
      <c r="BE722" s="50"/>
      <c r="BF722" s="50"/>
      <c r="BG722" s="50"/>
      <c r="BH722" s="50"/>
      <c r="BI722" s="50"/>
      <c r="BJ722" s="50"/>
      <c r="BK722" s="50"/>
      <c r="BL722" s="50"/>
    </row>
    <row r="723" spans="1:64" ht="12" customHeight="1" x14ac:dyDescent="0.15">
      <c r="A723" s="50" t="s">
        <v>35132</v>
      </c>
      <c r="B723" s="50">
        <v>46</v>
      </c>
      <c r="C723" s="50" t="s">
        <v>14</v>
      </c>
      <c r="D723" s="50" t="s">
        <v>31</v>
      </c>
      <c r="E723" s="51"/>
      <c r="F723" s="52">
        <v>43230</v>
      </c>
      <c r="G723" s="50" t="s">
        <v>35584</v>
      </c>
      <c r="H723" s="50" t="s">
        <v>1461</v>
      </c>
      <c r="I723" s="50" t="s">
        <v>313</v>
      </c>
      <c r="J723" s="50">
        <v>37813</v>
      </c>
      <c r="K723" s="50" t="s">
        <v>1462</v>
      </c>
      <c r="L723" s="50" t="s">
        <v>1463</v>
      </c>
      <c r="M723" s="50" t="s">
        <v>21</v>
      </c>
      <c r="N723" s="50" t="s">
        <v>35133</v>
      </c>
      <c r="O723" s="42" t="s">
        <v>394</v>
      </c>
      <c r="P723" s="50" t="s">
        <v>395</v>
      </c>
      <c r="Q723" s="51" t="s">
        <v>35134</v>
      </c>
      <c r="R723" s="50" t="s">
        <v>94</v>
      </c>
      <c r="S723" s="50" t="s">
        <v>373</v>
      </c>
      <c r="T723" s="50" t="s">
        <v>28836</v>
      </c>
      <c r="U723" s="50" t="s">
        <v>28520</v>
      </c>
      <c r="V723" s="50" t="s">
        <v>28521</v>
      </c>
      <c r="W723" s="50" t="s">
        <v>94</v>
      </c>
      <c r="X723" s="50">
        <v>3683</v>
      </c>
      <c r="Y723" s="50"/>
      <c r="Z723" s="50"/>
      <c r="AA723" s="50"/>
      <c r="AB723" s="50"/>
      <c r="AC723" s="50"/>
      <c r="AD723" s="50"/>
      <c r="AE723" s="50"/>
      <c r="AF723" s="50"/>
      <c r="AG723" s="50"/>
      <c r="AH723" s="50"/>
      <c r="AI723" s="50"/>
      <c r="AJ723" s="50"/>
      <c r="AK723" s="50"/>
      <c r="AL723" s="50"/>
      <c r="AM723" s="50"/>
      <c r="AN723" s="50"/>
      <c r="AO723" s="50"/>
      <c r="AP723" s="50"/>
      <c r="AQ723" s="50"/>
      <c r="AR723" s="50"/>
      <c r="AS723" s="50"/>
      <c r="AT723" s="50"/>
      <c r="AU723" s="50"/>
      <c r="AV723" s="50"/>
      <c r="AW723" s="50"/>
      <c r="AX723" s="50"/>
      <c r="AY723" s="50"/>
      <c r="AZ723" s="50"/>
      <c r="BA723" s="50"/>
      <c r="BB723" s="50"/>
      <c r="BC723" s="50"/>
      <c r="BD723" s="50"/>
      <c r="BE723" s="50"/>
      <c r="BF723" s="50"/>
      <c r="BG723" s="50"/>
      <c r="BH723" s="50"/>
      <c r="BI723" s="50"/>
      <c r="BJ723" s="50"/>
      <c r="BK723" s="50"/>
      <c r="BL723" s="50"/>
    </row>
    <row r="724" spans="1:64" ht="12" customHeight="1" x14ac:dyDescent="0.15">
      <c r="A724" s="50" t="s">
        <v>35142</v>
      </c>
      <c r="B724" s="50">
        <v>30</v>
      </c>
      <c r="C724" s="50" t="s">
        <v>14</v>
      </c>
      <c r="D724" s="50" t="s">
        <v>79</v>
      </c>
      <c r="E724" s="51"/>
      <c r="F724" s="52">
        <v>43229</v>
      </c>
      <c r="G724" s="50" t="s">
        <v>35143</v>
      </c>
      <c r="H724" s="50" t="s">
        <v>427</v>
      </c>
      <c r="I724" s="50" t="s">
        <v>653</v>
      </c>
      <c r="J724" s="50">
        <v>39212</v>
      </c>
      <c r="K724" s="50" t="s">
        <v>9864</v>
      </c>
      <c r="L724" s="50" t="s">
        <v>6109</v>
      </c>
      <c r="M724" s="50" t="s">
        <v>21</v>
      </c>
      <c r="N724" s="50" t="s">
        <v>35144</v>
      </c>
      <c r="O724" s="42" t="s">
        <v>35145</v>
      </c>
      <c r="P724" s="50" t="s">
        <v>395</v>
      </c>
      <c r="Q724" s="51" t="s">
        <v>35146</v>
      </c>
      <c r="R724" s="50" t="s">
        <v>94</v>
      </c>
      <c r="S724" s="50" t="s">
        <v>22</v>
      </c>
      <c r="T724" s="50" t="s">
        <v>28746</v>
      </c>
      <c r="U724" s="50" t="s">
        <v>28520</v>
      </c>
      <c r="V724" s="50" t="s">
        <v>28521</v>
      </c>
      <c r="W724" s="50" t="s">
        <v>94</v>
      </c>
      <c r="X724" s="50">
        <v>3682</v>
      </c>
      <c r="Y724" s="50"/>
      <c r="Z724" s="50"/>
      <c r="AA724" s="50"/>
      <c r="AB724" s="50"/>
      <c r="AC724" s="50"/>
      <c r="AD724" s="50"/>
      <c r="AE724" s="50"/>
      <c r="AF724" s="50"/>
      <c r="AG724" s="50"/>
      <c r="AH724" s="50"/>
      <c r="AI724" s="50"/>
      <c r="AJ724" s="50"/>
      <c r="AK724" s="50"/>
      <c r="AL724" s="50"/>
      <c r="AM724" s="50"/>
      <c r="AN724" s="50"/>
      <c r="AO724" s="50"/>
      <c r="AP724" s="50"/>
      <c r="AQ724" s="50"/>
      <c r="AR724" s="50"/>
      <c r="AS724" s="50"/>
      <c r="AT724" s="50"/>
      <c r="AU724" s="50"/>
      <c r="AV724" s="50"/>
      <c r="AW724" s="50"/>
      <c r="AX724" s="50"/>
      <c r="AY724" s="50"/>
      <c r="AZ724" s="50"/>
      <c r="BA724" s="50"/>
      <c r="BB724" s="50"/>
      <c r="BC724" s="50"/>
      <c r="BD724" s="50"/>
      <c r="BE724" s="50"/>
      <c r="BF724" s="50"/>
      <c r="BG724" s="50"/>
      <c r="BH724" s="50"/>
      <c r="BI724" s="50"/>
      <c r="BJ724" s="50"/>
      <c r="BK724" s="50"/>
      <c r="BL724" s="50"/>
    </row>
    <row r="725" spans="1:64" ht="12" customHeight="1" x14ac:dyDescent="0.15">
      <c r="A725" s="50" t="s">
        <v>35167</v>
      </c>
      <c r="B725" s="50">
        <v>45</v>
      </c>
      <c r="C725" s="50" t="s">
        <v>14</v>
      </c>
      <c r="D725" s="50" t="s">
        <v>42</v>
      </c>
      <c r="E725" s="51" t="s">
        <v>35168</v>
      </c>
      <c r="F725" s="52">
        <v>43228</v>
      </c>
      <c r="G725" s="50" t="s">
        <v>35169</v>
      </c>
      <c r="H725" s="50" t="s">
        <v>1672</v>
      </c>
      <c r="I725" s="50" t="s">
        <v>203</v>
      </c>
      <c r="J725" s="50">
        <v>80634</v>
      </c>
      <c r="K725" s="50" t="s">
        <v>1674</v>
      </c>
      <c r="L725" s="50" t="s">
        <v>1675</v>
      </c>
      <c r="M725" s="50" t="s">
        <v>21</v>
      </c>
      <c r="N725" s="50" t="s">
        <v>35170</v>
      </c>
      <c r="O725" s="42" t="s">
        <v>394</v>
      </c>
      <c r="P725" s="50" t="s">
        <v>395</v>
      </c>
      <c r="Q725" s="51" t="s">
        <v>35171</v>
      </c>
      <c r="R725" s="50" t="s">
        <v>94</v>
      </c>
      <c r="S725" s="50" t="s">
        <v>22</v>
      </c>
      <c r="T725" s="50" t="s">
        <v>28739</v>
      </c>
      <c r="U725" s="50" t="s">
        <v>28523</v>
      </c>
      <c r="V725" s="50" t="s">
        <v>28521</v>
      </c>
      <c r="W725" s="50"/>
      <c r="Y725" s="50"/>
      <c r="Z725" s="50"/>
      <c r="AA725" s="50"/>
      <c r="AB725" s="50"/>
      <c r="AC725" s="50"/>
      <c r="AD725" s="50"/>
      <c r="AE725" s="50"/>
      <c r="AF725" s="50"/>
      <c r="AG725" s="50"/>
      <c r="AH725" s="50"/>
      <c r="AI725" s="50"/>
      <c r="AJ725" s="50"/>
      <c r="AK725" s="50"/>
      <c r="AL725" s="50"/>
      <c r="AM725" s="50"/>
      <c r="AN725" s="50"/>
      <c r="AO725" s="50"/>
      <c r="AP725" s="50"/>
      <c r="AQ725" s="50"/>
      <c r="AR725" s="50"/>
      <c r="AS725" s="50"/>
      <c r="AT725" s="50"/>
      <c r="AU725" s="50"/>
      <c r="AV725" s="50"/>
      <c r="AW725" s="50"/>
      <c r="AX725" s="50"/>
      <c r="AY725" s="50"/>
      <c r="AZ725" s="50"/>
      <c r="BA725" s="50"/>
      <c r="BB725" s="50"/>
      <c r="BC725" s="50"/>
      <c r="BD725" s="50"/>
      <c r="BE725" s="50"/>
      <c r="BF725" s="50"/>
      <c r="BG725" s="50"/>
      <c r="BH725" s="50"/>
      <c r="BI725" s="50"/>
      <c r="BJ725" s="50"/>
      <c r="BK725" s="50"/>
      <c r="BL725" s="50"/>
    </row>
    <row r="726" spans="1:64" ht="12" customHeight="1" x14ac:dyDescent="0.15">
      <c r="A726" s="50" t="s">
        <v>35147</v>
      </c>
      <c r="B726" s="50">
        <v>37</v>
      </c>
      <c r="C726" s="50" t="s">
        <v>14</v>
      </c>
      <c r="D726" s="50" t="s">
        <v>24</v>
      </c>
      <c r="E726" s="51"/>
      <c r="F726" s="52">
        <v>43228</v>
      </c>
      <c r="G726" s="50" t="s">
        <v>35148</v>
      </c>
      <c r="H726" s="50" t="s">
        <v>548</v>
      </c>
      <c r="I726" s="50" t="s">
        <v>117</v>
      </c>
      <c r="J726" s="50">
        <v>85712</v>
      </c>
      <c r="K726" s="50" t="s">
        <v>549</v>
      </c>
      <c r="L726" s="50" t="s">
        <v>550</v>
      </c>
      <c r="M726" s="50" t="s">
        <v>21</v>
      </c>
      <c r="N726" s="50" t="s">
        <v>35149</v>
      </c>
      <c r="O726" s="42" t="s">
        <v>394</v>
      </c>
      <c r="P726" s="50" t="s">
        <v>395</v>
      </c>
      <c r="Q726" s="51" t="s">
        <v>35150</v>
      </c>
      <c r="R726" s="50" t="s">
        <v>23</v>
      </c>
      <c r="S726" s="50" t="s">
        <v>22</v>
      </c>
      <c r="T726" s="50" t="s">
        <v>28739</v>
      </c>
      <c r="U726" s="50" t="s">
        <v>28518</v>
      </c>
      <c r="V726" s="50" t="s">
        <v>28522</v>
      </c>
      <c r="W726" s="50" t="s">
        <v>94</v>
      </c>
      <c r="X726" s="50">
        <v>3678</v>
      </c>
      <c r="Y726" s="50"/>
      <c r="Z726" s="50"/>
      <c r="AA726" s="50"/>
      <c r="AB726" s="50"/>
      <c r="AC726" s="50"/>
      <c r="AD726" s="50"/>
      <c r="AE726" s="50"/>
      <c r="AF726" s="50"/>
      <c r="AG726" s="50"/>
      <c r="AH726" s="50"/>
      <c r="AI726" s="50"/>
      <c r="AJ726" s="50"/>
      <c r="AK726" s="50"/>
      <c r="AL726" s="50"/>
      <c r="AM726" s="50"/>
      <c r="AN726" s="50"/>
      <c r="AO726" s="50"/>
      <c r="AP726" s="50"/>
      <c r="AQ726" s="50"/>
      <c r="AR726" s="50"/>
      <c r="AS726" s="50"/>
      <c r="AT726" s="50"/>
      <c r="AU726" s="50"/>
      <c r="AV726" s="50"/>
      <c r="AW726" s="50"/>
      <c r="AX726" s="50"/>
      <c r="AY726" s="50"/>
      <c r="AZ726" s="50"/>
      <c r="BA726" s="50"/>
      <c r="BB726" s="50"/>
      <c r="BC726" s="50"/>
      <c r="BD726" s="50"/>
      <c r="BE726" s="50"/>
      <c r="BF726" s="50"/>
      <c r="BG726" s="50"/>
      <c r="BH726" s="50"/>
      <c r="BI726" s="50"/>
      <c r="BJ726" s="50"/>
      <c r="BK726" s="50"/>
      <c r="BL726" s="50"/>
    </row>
    <row r="727" spans="1:64" ht="12" customHeight="1" x14ac:dyDescent="0.15">
      <c r="A727" s="50" t="s">
        <v>35163</v>
      </c>
      <c r="B727" s="50">
        <v>23</v>
      </c>
      <c r="C727" s="50" t="s">
        <v>14</v>
      </c>
      <c r="D727" s="50" t="s">
        <v>24</v>
      </c>
      <c r="E727" s="51"/>
      <c r="F727" s="52">
        <v>43228</v>
      </c>
      <c r="G727" s="50" t="s">
        <v>35164</v>
      </c>
      <c r="H727" s="50" t="s">
        <v>1403</v>
      </c>
      <c r="I727" s="50" t="s">
        <v>117</v>
      </c>
      <c r="J727" s="50">
        <v>85210</v>
      </c>
      <c r="K727" s="50" t="s">
        <v>617</v>
      </c>
      <c r="L727" s="50" t="s">
        <v>18885</v>
      </c>
      <c r="M727" s="50" t="s">
        <v>21</v>
      </c>
      <c r="N727" s="50" t="s">
        <v>35165</v>
      </c>
      <c r="O727" s="42" t="s">
        <v>394</v>
      </c>
      <c r="P727" s="50" t="s">
        <v>395</v>
      </c>
      <c r="Q727" s="51" t="s">
        <v>35166</v>
      </c>
      <c r="R727" s="50" t="s">
        <v>94</v>
      </c>
      <c r="S727" s="50" t="s">
        <v>22</v>
      </c>
      <c r="T727" s="50" t="s">
        <v>28746</v>
      </c>
      <c r="U727" s="50" t="s">
        <v>28520</v>
      </c>
      <c r="V727" s="50" t="s">
        <v>28521</v>
      </c>
      <c r="W727" s="50"/>
      <c r="Y727" s="50"/>
      <c r="Z727" s="50"/>
      <c r="AA727" s="50"/>
      <c r="AB727" s="50"/>
      <c r="AC727" s="50"/>
      <c r="AD727" s="50"/>
      <c r="AE727" s="50"/>
      <c r="AF727" s="50"/>
      <c r="AG727" s="50"/>
      <c r="AH727" s="50"/>
      <c r="AI727" s="50"/>
      <c r="AJ727" s="50"/>
      <c r="AK727" s="50"/>
      <c r="AL727" s="50"/>
      <c r="AM727" s="50"/>
      <c r="AN727" s="50"/>
      <c r="AO727" s="50"/>
      <c r="AP727" s="50"/>
      <c r="AQ727" s="50"/>
      <c r="AR727" s="50"/>
      <c r="AS727" s="50"/>
      <c r="AT727" s="50"/>
      <c r="AU727" s="50"/>
      <c r="AV727" s="50"/>
      <c r="AW727" s="50"/>
      <c r="AX727" s="50"/>
      <c r="AY727" s="50"/>
      <c r="AZ727" s="50"/>
      <c r="BA727" s="50"/>
      <c r="BB727" s="50"/>
      <c r="BC727" s="50"/>
      <c r="BD727" s="50"/>
      <c r="BE727" s="50"/>
      <c r="BF727" s="50"/>
      <c r="BG727" s="50"/>
      <c r="BH727" s="50"/>
      <c r="BI727" s="50"/>
      <c r="BJ727" s="50"/>
      <c r="BK727" s="50"/>
      <c r="BL727" s="50"/>
    </row>
    <row r="728" spans="1:64" ht="12" customHeight="1" x14ac:dyDescent="0.15">
      <c r="A728" s="50" t="s">
        <v>35157</v>
      </c>
      <c r="B728" s="50">
        <v>65</v>
      </c>
      <c r="C728" s="50" t="s">
        <v>14</v>
      </c>
      <c r="D728" s="50" t="s">
        <v>31</v>
      </c>
      <c r="E728" s="51" t="s">
        <v>35158</v>
      </c>
      <c r="F728" s="52">
        <v>43228</v>
      </c>
      <c r="G728" s="50" t="s">
        <v>35159</v>
      </c>
      <c r="H728" s="50" t="s">
        <v>1467</v>
      </c>
      <c r="I728" s="50" t="s">
        <v>398</v>
      </c>
      <c r="J728" s="50">
        <v>17601</v>
      </c>
      <c r="K728" s="50" t="s">
        <v>1467</v>
      </c>
      <c r="L728" s="50" t="s">
        <v>35160</v>
      </c>
      <c r="M728" s="50" t="s">
        <v>21</v>
      </c>
      <c r="N728" s="50" t="s">
        <v>35161</v>
      </c>
      <c r="O728" s="42" t="s">
        <v>394</v>
      </c>
      <c r="P728" s="50" t="s">
        <v>395</v>
      </c>
      <c r="Q728" s="51" t="s">
        <v>35162</v>
      </c>
      <c r="R728" s="50" t="s">
        <v>94</v>
      </c>
      <c r="S728" s="50" t="s">
        <v>22</v>
      </c>
      <c r="T728" s="50" t="s">
        <v>28746</v>
      </c>
      <c r="U728" s="50" t="s">
        <v>28520</v>
      </c>
      <c r="V728" s="50" t="s">
        <v>28521</v>
      </c>
      <c r="W728" s="50" t="s">
        <v>94</v>
      </c>
      <c r="X728" s="50">
        <v>3677</v>
      </c>
      <c r="Y728" s="50"/>
      <c r="Z728" s="50"/>
      <c r="AA728" s="50"/>
      <c r="AB728" s="50"/>
      <c r="AC728" s="50"/>
      <c r="AD728" s="50"/>
      <c r="AE728" s="50"/>
      <c r="AF728" s="50"/>
      <c r="AG728" s="50"/>
      <c r="AH728" s="50"/>
      <c r="AI728" s="50"/>
      <c r="AJ728" s="50"/>
      <c r="AK728" s="50"/>
      <c r="AL728" s="50"/>
      <c r="AM728" s="50"/>
      <c r="AN728" s="50"/>
      <c r="AO728" s="50"/>
      <c r="AP728" s="50"/>
      <c r="AQ728" s="50"/>
      <c r="AR728" s="50"/>
      <c r="AS728" s="50"/>
      <c r="AT728" s="50"/>
      <c r="AU728" s="50"/>
      <c r="AV728" s="50"/>
      <c r="AW728" s="50"/>
      <c r="AX728" s="50"/>
      <c r="AY728" s="50"/>
      <c r="AZ728" s="50"/>
      <c r="BA728" s="50"/>
      <c r="BB728" s="50"/>
      <c r="BC728" s="50"/>
      <c r="BD728" s="50"/>
      <c r="BE728" s="50"/>
      <c r="BF728" s="50"/>
      <c r="BG728" s="50"/>
      <c r="BH728" s="50"/>
      <c r="BI728" s="50"/>
      <c r="BJ728" s="50"/>
      <c r="BK728" s="50"/>
      <c r="BL728" s="50"/>
    </row>
    <row r="729" spans="1:64" ht="12" customHeight="1" x14ac:dyDescent="0.15">
      <c r="A729" s="50" t="s">
        <v>35151</v>
      </c>
      <c r="B729" s="50">
        <v>37</v>
      </c>
      <c r="C729" s="50" t="s">
        <v>14</v>
      </c>
      <c r="D729" s="50" t="s">
        <v>31</v>
      </c>
      <c r="E729" s="51" t="s">
        <v>35152</v>
      </c>
      <c r="F729" s="52">
        <v>43228</v>
      </c>
      <c r="G729" s="50" t="s">
        <v>35153</v>
      </c>
      <c r="H729" s="50" t="s">
        <v>35154</v>
      </c>
      <c r="I729" s="50" t="s">
        <v>238</v>
      </c>
      <c r="J729" s="50">
        <v>24340</v>
      </c>
      <c r="K729" s="50" t="s">
        <v>112</v>
      </c>
      <c r="L729" s="50" t="s">
        <v>113</v>
      </c>
      <c r="M729" s="50" t="s">
        <v>21</v>
      </c>
      <c r="N729" s="50" t="s">
        <v>35155</v>
      </c>
      <c r="O729" s="42" t="s">
        <v>394</v>
      </c>
      <c r="P729" s="50" t="s">
        <v>395</v>
      </c>
      <c r="Q729" s="51" t="s">
        <v>35156</v>
      </c>
      <c r="R729" s="50" t="s">
        <v>94</v>
      </c>
      <c r="S729" s="50" t="s">
        <v>12</v>
      </c>
      <c r="T729" s="50" t="s">
        <v>31675</v>
      </c>
      <c r="U729" s="50" t="s">
        <v>28518</v>
      </c>
      <c r="V729" s="50" t="s">
        <v>20623</v>
      </c>
      <c r="W729" s="50" t="s">
        <v>94</v>
      </c>
      <c r="X729" s="50">
        <v>3679</v>
      </c>
      <c r="Y729" s="50"/>
      <c r="Z729" s="50"/>
      <c r="AA729" s="50"/>
      <c r="AB729" s="50"/>
      <c r="AC729" s="50"/>
      <c r="AD729" s="50"/>
      <c r="AE729" s="50"/>
      <c r="AF729" s="50"/>
      <c r="AG729" s="50"/>
      <c r="AH729" s="50"/>
      <c r="AI729" s="50"/>
      <c r="AJ729" s="50"/>
      <c r="AK729" s="50"/>
      <c r="AL729" s="50"/>
      <c r="AM729" s="50"/>
      <c r="AN729" s="50"/>
      <c r="AO729" s="50"/>
      <c r="AP729" s="50"/>
      <c r="AQ729" s="50"/>
      <c r="AR729" s="50"/>
      <c r="AS729" s="50"/>
      <c r="AT729" s="50"/>
      <c r="AU729" s="50"/>
      <c r="AV729" s="50"/>
      <c r="AW729" s="50"/>
      <c r="AX729" s="50"/>
      <c r="AY729" s="50"/>
      <c r="AZ729" s="50"/>
      <c r="BA729" s="50"/>
      <c r="BB729" s="50"/>
      <c r="BC729" s="50"/>
      <c r="BD729" s="50"/>
      <c r="BE729" s="50"/>
      <c r="BF729" s="50"/>
      <c r="BG729" s="50"/>
      <c r="BH729" s="50"/>
      <c r="BI729" s="50"/>
      <c r="BJ729" s="50"/>
      <c r="BK729" s="50"/>
      <c r="BL729" s="50"/>
    </row>
    <row r="730" spans="1:64" ht="12" customHeight="1" x14ac:dyDescent="0.15">
      <c r="A730" s="50" t="s">
        <v>35201</v>
      </c>
      <c r="B730" s="50">
        <v>49</v>
      </c>
      <c r="C730" s="50" t="s">
        <v>108</v>
      </c>
      <c r="D730" s="50" t="s">
        <v>42</v>
      </c>
      <c r="E730" s="51" t="s">
        <v>35202</v>
      </c>
      <c r="F730" s="52">
        <v>43227</v>
      </c>
      <c r="G730" s="50" t="s">
        <v>35587</v>
      </c>
      <c r="H730" s="50" t="s">
        <v>13075</v>
      </c>
      <c r="I730" s="50" t="s">
        <v>117</v>
      </c>
      <c r="J730" s="50">
        <v>85364</v>
      </c>
      <c r="K730" s="50" t="s">
        <v>13075</v>
      </c>
      <c r="L730" s="50" t="s">
        <v>13077</v>
      </c>
      <c r="M730" s="50" t="s">
        <v>21</v>
      </c>
      <c r="N730" s="50" t="s">
        <v>35203</v>
      </c>
      <c r="O730" s="42" t="s">
        <v>394</v>
      </c>
      <c r="P730" s="50" t="s">
        <v>395</v>
      </c>
      <c r="Q730" s="51" t="s">
        <v>35204</v>
      </c>
      <c r="R730" s="50" t="s">
        <v>94</v>
      </c>
      <c r="S730" s="50" t="s">
        <v>22</v>
      </c>
      <c r="T730" s="50" t="s">
        <v>28746</v>
      </c>
      <c r="U730" s="50" t="s">
        <v>28523</v>
      </c>
      <c r="V730" s="50" t="s">
        <v>28521</v>
      </c>
      <c r="W730" s="50"/>
      <c r="Y730" s="50"/>
      <c r="Z730" s="50"/>
      <c r="AA730" s="50"/>
      <c r="AB730" s="50"/>
      <c r="AC730" s="50"/>
      <c r="AD730" s="50"/>
      <c r="AE730" s="50"/>
      <c r="AF730" s="50"/>
      <c r="AG730" s="50"/>
      <c r="AH730" s="50"/>
      <c r="AI730" s="50"/>
      <c r="AJ730" s="50"/>
      <c r="AK730" s="50"/>
      <c r="AL730" s="50"/>
      <c r="AM730" s="50"/>
      <c r="AN730" s="50"/>
      <c r="AO730" s="50"/>
      <c r="AP730" s="50"/>
      <c r="AQ730" s="50"/>
      <c r="AR730" s="50"/>
      <c r="AS730" s="50"/>
      <c r="AT730" s="50"/>
      <c r="AU730" s="50"/>
      <c r="AV730" s="50"/>
      <c r="AW730" s="50"/>
      <c r="AX730" s="50"/>
      <c r="AY730" s="50"/>
      <c r="AZ730" s="50"/>
      <c r="BA730" s="50"/>
      <c r="BB730" s="50"/>
      <c r="BC730" s="50"/>
      <c r="BD730" s="50"/>
      <c r="BE730" s="50"/>
      <c r="BF730" s="50"/>
      <c r="BG730" s="50"/>
      <c r="BH730" s="50"/>
      <c r="BI730" s="50"/>
      <c r="BJ730" s="50"/>
      <c r="BK730" s="50"/>
      <c r="BL730" s="50"/>
    </row>
    <row r="731" spans="1:64" ht="12" customHeight="1" x14ac:dyDescent="0.15">
      <c r="A731" s="50" t="s">
        <v>35172</v>
      </c>
      <c r="B731" s="50">
        <v>55</v>
      </c>
      <c r="C731" s="50" t="s">
        <v>108</v>
      </c>
      <c r="D731" s="50" t="s">
        <v>31</v>
      </c>
      <c r="E731" s="51"/>
      <c r="F731" s="52">
        <v>43227</v>
      </c>
      <c r="G731" s="50" t="s">
        <v>35173</v>
      </c>
      <c r="H731" s="50" t="s">
        <v>3438</v>
      </c>
      <c r="I731" s="50" t="s">
        <v>167</v>
      </c>
      <c r="J731" s="50">
        <v>30161</v>
      </c>
      <c r="K731" s="50" t="s">
        <v>3440</v>
      </c>
      <c r="L731" s="50" t="s">
        <v>35174</v>
      </c>
      <c r="M731" s="50" t="s">
        <v>21</v>
      </c>
      <c r="N731" s="50" t="s">
        <v>35175</v>
      </c>
      <c r="O731" s="42" t="s">
        <v>394</v>
      </c>
      <c r="P731" s="50" t="s">
        <v>395</v>
      </c>
      <c r="Q731" s="51" t="s">
        <v>35176</v>
      </c>
      <c r="R731" s="50" t="s">
        <v>94</v>
      </c>
      <c r="S731" s="50" t="s">
        <v>22</v>
      </c>
      <c r="T731" s="50" t="s">
        <v>28746</v>
      </c>
      <c r="U731" s="50" t="s">
        <v>28520</v>
      </c>
      <c r="V731" s="50" t="s">
        <v>28519</v>
      </c>
      <c r="W731" s="50" t="s">
        <v>94</v>
      </c>
      <c r="X731" s="50">
        <v>3675</v>
      </c>
      <c r="Y731" s="50"/>
      <c r="Z731" s="50"/>
      <c r="AA731" s="50"/>
      <c r="AB731" s="50"/>
      <c r="AC731" s="50"/>
      <c r="AD731" s="50"/>
      <c r="AE731" s="50"/>
      <c r="AF731" s="50"/>
      <c r="AG731" s="50"/>
      <c r="AH731" s="50"/>
      <c r="AI731" s="50"/>
      <c r="AJ731" s="50"/>
      <c r="AK731" s="50"/>
      <c r="AL731" s="50"/>
      <c r="AM731" s="50"/>
      <c r="AN731" s="50"/>
      <c r="AO731" s="50"/>
      <c r="AP731" s="50"/>
      <c r="AQ731" s="50"/>
      <c r="AR731" s="50"/>
      <c r="AS731" s="50"/>
      <c r="AT731" s="50"/>
      <c r="AU731" s="50"/>
      <c r="AV731" s="50"/>
      <c r="AW731" s="50"/>
      <c r="AX731" s="50"/>
      <c r="AY731" s="50"/>
      <c r="AZ731" s="50"/>
      <c r="BA731" s="50"/>
      <c r="BB731" s="50"/>
      <c r="BC731" s="50"/>
      <c r="BD731" s="50"/>
      <c r="BE731" s="50"/>
      <c r="BF731" s="50"/>
      <c r="BG731" s="50"/>
      <c r="BH731" s="50"/>
      <c r="BI731" s="50"/>
      <c r="BJ731" s="50"/>
      <c r="BK731" s="50"/>
      <c r="BL731" s="50"/>
    </row>
    <row r="732" spans="1:64" ht="12" customHeight="1" x14ac:dyDescent="0.15">
      <c r="A732" s="50" t="s">
        <v>35190</v>
      </c>
      <c r="B732" s="50">
        <v>63</v>
      </c>
      <c r="C732" s="50" t="s">
        <v>14</v>
      </c>
      <c r="D732" s="50" t="s">
        <v>24</v>
      </c>
      <c r="E732" s="51"/>
      <c r="F732" s="52">
        <v>43227</v>
      </c>
      <c r="G732" s="50" t="s">
        <v>35191</v>
      </c>
      <c r="H732" s="50" t="s">
        <v>21968</v>
      </c>
      <c r="I732" s="50" t="s">
        <v>26</v>
      </c>
      <c r="J732" s="50">
        <v>29832</v>
      </c>
      <c r="K732" s="50" t="s">
        <v>11384</v>
      </c>
      <c r="L732" s="50" t="s">
        <v>35192</v>
      </c>
      <c r="M732" s="50" t="s">
        <v>21</v>
      </c>
      <c r="N732" s="50" t="s">
        <v>35193</v>
      </c>
      <c r="O732" s="42" t="s">
        <v>394</v>
      </c>
      <c r="P732" s="50" t="s">
        <v>395</v>
      </c>
      <c r="Q732" s="51" t="s">
        <v>35194</v>
      </c>
      <c r="R732" s="50"/>
      <c r="S732" s="50" t="s">
        <v>22</v>
      </c>
      <c r="T732" s="50" t="s">
        <v>28746</v>
      </c>
      <c r="U732" s="50" t="s">
        <v>28520</v>
      </c>
      <c r="V732" s="50" t="s">
        <v>28519</v>
      </c>
      <c r="W732" s="50" t="s">
        <v>94</v>
      </c>
      <c r="X732" s="50">
        <v>3676</v>
      </c>
      <c r="Y732" s="50"/>
      <c r="Z732" s="50"/>
      <c r="AA732" s="50"/>
      <c r="AB732" s="50"/>
      <c r="AC732" s="50"/>
      <c r="AD732" s="50"/>
      <c r="AE732" s="50"/>
      <c r="AF732" s="50"/>
      <c r="AG732" s="50"/>
      <c r="AH732" s="50"/>
      <c r="AI732" s="50"/>
      <c r="AJ732" s="50"/>
      <c r="AK732" s="50"/>
      <c r="AL732" s="50"/>
      <c r="AM732" s="50"/>
      <c r="AN732" s="50"/>
      <c r="AO732" s="50"/>
      <c r="AP732" s="50"/>
      <c r="AQ732" s="50"/>
      <c r="AR732" s="50"/>
      <c r="AS732" s="50"/>
      <c r="AT732" s="50"/>
      <c r="AU732" s="50"/>
      <c r="AV732" s="50"/>
      <c r="AW732" s="50"/>
      <c r="AX732" s="50"/>
      <c r="AY732" s="50"/>
      <c r="AZ732" s="50"/>
      <c r="BA732" s="50"/>
      <c r="BB732" s="50"/>
      <c r="BC732" s="50"/>
      <c r="BD732" s="50"/>
      <c r="BE732" s="50"/>
      <c r="BF732" s="50"/>
      <c r="BG732" s="50"/>
      <c r="BH732" s="50"/>
      <c r="BI732" s="50"/>
      <c r="BJ732" s="50"/>
      <c r="BK732" s="50"/>
      <c r="BL732" s="50"/>
    </row>
    <row r="733" spans="1:64" ht="12" customHeight="1" x14ac:dyDescent="0.15">
      <c r="A733" s="50" t="s">
        <v>35182</v>
      </c>
      <c r="B733" s="50">
        <v>26</v>
      </c>
      <c r="C733" s="50" t="s">
        <v>14</v>
      </c>
      <c r="D733" s="50" t="s">
        <v>31</v>
      </c>
      <c r="E733" s="51"/>
      <c r="F733" s="52">
        <v>43227</v>
      </c>
      <c r="G733" s="50" t="s">
        <v>35585</v>
      </c>
      <c r="H733" s="50" t="s">
        <v>2442</v>
      </c>
      <c r="I733" s="50" t="s">
        <v>389</v>
      </c>
      <c r="J733" s="50">
        <v>74145</v>
      </c>
      <c r="K733" s="50" t="s">
        <v>2442</v>
      </c>
      <c r="L733" s="50" t="s">
        <v>3299</v>
      </c>
      <c r="M733" s="50" t="s">
        <v>21</v>
      </c>
      <c r="N733" s="50" t="s">
        <v>35183</v>
      </c>
      <c r="O733" s="42" t="s">
        <v>394</v>
      </c>
      <c r="P733" s="50" t="s">
        <v>395</v>
      </c>
      <c r="Q733" s="51" t="s">
        <v>35184</v>
      </c>
      <c r="R733" s="50" t="s">
        <v>94</v>
      </c>
      <c r="S733" s="50" t="s">
        <v>22</v>
      </c>
      <c r="T733" s="50" t="s">
        <v>28746</v>
      </c>
      <c r="U733" s="50" t="s">
        <v>28518</v>
      </c>
      <c r="V733" s="50" t="s">
        <v>28521</v>
      </c>
      <c r="W733" s="50" t="s">
        <v>542</v>
      </c>
      <c r="X733" s="50">
        <v>3674</v>
      </c>
      <c r="Y733" s="50"/>
      <c r="Z733" s="50"/>
      <c r="AA733" s="50"/>
      <c r="AB733" s="50"/>
      <c r="AC733" s="50"/>
      <c r="AD733" s="50"/>
      <c r="AE733" s="50"/>
      <c r="AF733" s="50"/>
      <c r="AG733" s="50"/>
      <c r="AH733" s="50"/>
      <c r="AI733" s="50"/>
      <c r="AJ733" s="50"/>
      <c r="AK733" s="50"/>
      <c r="AL733" s="50"/>
      <c r="AM733" s="50"/>
      <c r="AN733" s="50"/>
      <c r="AO733" s="50"/>
      <c r="AP733" s="50"/>
      <c r="AQ733" s="50"/>
      <c r="AR733" s="50"/>
      <c r="AS733" s="50"/>
      <c r="AT733" s="50"/>
      <c r="AU733" s="50"/>
      <c r="AV733" s="50"/>
      <c r="AW733" s="50"/>
      <c r="AX733" s="50"/>
      <c r="AY733" s="50"/>
      <c r="AZ733" s="50"/>
      <c r="BA733" s="50"/>
      <c r="BB733" s="50"/>
      <c r="BC733" s="50"/>
      <c r="BD733" s="50"/>
      <c r="BE733" s="50"/>
      <c r="BF733" s="50"/>
      <c r="BG733" s="50"/>
      <c r="BH733" s="50"/>
      <c r="BI733" s="50"/>
      <c r="BJ733" s="50"/>
      <c r="BK733" s="50"/>
      <c r="BL733" s="50"/>
    </row>
    <row r="734" spans="1:64" ht="12" customHeight="1" x14ac:dyDescent="0.15">
      <c r="A734" s="50" t="s">
        <v>35185</v>
      </c>
      <c r="B734" s="50">
        <v>50</v>
      </c>
      <c r="C734" s="50" t="s">
        <v>14</v>
      </c>
      <c r="D734" s="50" t="s">
        <v>31</v>
      </c>
      <c r="E734" s="51" t="s">
        <v>35186</v>
      </c>
      <c r="F734" s="52">
        <v>43227</v>
      </c>
      <c r="G734" s="50" t="s">
        <v>35187</v>
      </c>
      <c r="H734" s="50" t="s">
        <v>29491</v>
      </c>
      <c r="I734" s="50" t="s">
        <v>432</v>
      </c>
      <c r="J734" s="50">
        <v>54915</v>
      </c>
      <c r="K734" s="50" t="s">
        <v>29492</v>
      </c>
      <c r="L734" s="50" t="s">
        <v>29493</v>
      </c>
      <c r="M734" s="50" t="s">
        <v>21</v>
      </c>
      <c r="N734" s="50" t="s">
        <v>35188</v>
      </c>
      <c r="O734" s="42" t="s">
        <v>394</v>
      </c>
      <c r="P734" s="50" t="s">
        <v>395</v>
      </c>
      <c r="Q734" s="51" t="s">
        <v>35189</v>
      </c>
      <c r="R734" s="50" t="s">
        <v>94</v>
      </c>
      <c r="S734" s="50" t="s">
        <v>22</v>
      </c>
      <c r="T734" s="50" t="s">
        <v>28746</v>
      </c>
      <c r="U734" s="50" t="s">
        <v>28518</v>
      </c>
      <c r="V734" s="50" t="s">
        <v>28521</v>
      </c>
      <c r="W734" s="50" t="s">
        <v>94</v>
      </c>
      <c r="X734" s="50">
        <v>3680</v>
      </c>
      <c r="Y734" s="50"/>
      <c r="Z734" s="50"/>
      <c r="AA734" s="50"/>
      <c r="AB734" s="50"/>
      <c r="AC734" s="50"/>
      <c r="AD734" s="50"/>
      <c r="AE734" s="50"/>
      <c r="AF734" s="50"/>
      <c r="AG734" s="50"/>
      <c r="AH734" s="50"/>
      <c r="AI734" s="50"/>
      <c r="AJ734" s="50"/>
      <c r="AK734" s="50"/>
      <c r="AL734" s="50"/>
      <c r="AM734" s="50"/>
      <c r="AN734" s="50"/>
      <c r="AO734" s="50"/>
      <c r="AP734" s="50"/>
      <c r="AQ734" s="50"/>
      <c r="AR734" s="50"/>
      <c r="AS734" s="50"/>
      <c r="AT734" s="50"/>
      <c r="AU734" s="50"/>
      <c r="AV734" s="50"/>
      <c r="AW734" s="50"/>
      <c r="AX734" s="50"/>
      <c r="AY734" s="50"/>
      <c r="AZ734" s="50"/>
      <c r="BA734" s="50"/>
      <c r="BB734" s="50"/>
      <c r="BC734" s="50"/>
      <c r="BD734" s="50"/>
      <c r="BE734" s="50"/>
      <c r="BF734" s="50"/>
      <c r="BG734" s="50"/>
      <c r="BH734" s="50"/>
      <c r="BI734" s="50"/>
      <c r="BJ734" s="50"/>
      <c r="BK734" s="50"/>
      <c r="BL734" s="50"/>
    </row>
    <row r="735" spans="1:64" ht="12" customHeight="1" x14ac:dyDescent="0.15">
      <c r="A735" s="50" t="s">
        <v>35195</v>
      </c>
      <c r="B735" s="50">
        <v>48</v>
      </c>
      <c r="C735" s="50" t="s">
        <v>14</v>
      </c>
      <c r="D735" s="50" t="s">
        <v>31</v>
      </c>
      <c r="E735" s="51" t="s">
        <v>35196</v>
      </c>
      <c r="F735" s="52">
        <v>43227</v>
      </c>
      <c r="G735" s="50" t="s">
        <v>35586</v>
      </c>
      <c r="H735" s="50" t="s">
        <v>35197</v>
      </c>
      <c r="I735" s="50" t="s">
        <v>962</v>
      </c>
      <c r="J735" s="50">
        <v>72937</v>
      </c>
      <c r="K735" s="50" t="s">
        <v>7903</v>
      </c>
      <c r="L735" s="50" t="s">
        <v>35198</v>
      </c>
      <c r="M735" s="50" t="s">
        <v>21</v>
      </c>
      <c r="N735" s="50" t="s">
        <v>35199</v>
      </c>
      <c r="O735" s="42" t="s">
        <v>394</v>
      </c>
      <c r="P735" s="50" t="s">
        <v>395</v>
      </c>
      <c r="Q735" s="51" t="s">
        <v>35200</v>
      </c>
      <c r="R735" s="50" t="s">
        <v>94</v>
      </c>
      <c r="S735" s="50" t="s">
        <v>22</v>
      </c>
      <c r="T735" s="50" t="s">
        <v>28746</v>
      </c>
      <c r="U735" s="50" t="s">
        <v>28520</v>
      </c>
      <c r="V735" s="50" t="s">
        <v>28521</v>
      </c>
      <c r="W735" s="50"/>
      <c r="Y735" s="50"/>
      <c r="Z735" s="50"/>
      <c r="AA735" s="50"/>
      <c r="AB735" s="50"/>
      <c r="AC735" s="50"/>
      <c r="AD735" s="50"/>
      <c r="AE735" s="50"/>
      <c r="AF735" s="50"/>
      <c r="AG735" s="50"/>
      <c r="AH735" s="50"/>
      <c r="AI735" s="50"/>
      <c r="AJ735" s="50"/>
      <c r="AK735" s="50"/>
      <c r="AL735" s="50"/>
      <c r="AM735" s="50"/>
      <c r="AN735" s="50"/>
      <c r="AO735" s="50"/>
      <c r="AP735" s="50"/>
      <c r="AQ735" s="50"/>
      <c r="AR735" s="50"/>
      <c r="AS735" s="50"/>
      <c r="AT735" s="50"/>
      <c r="AU735" s="50"/>
      <c r="AV735" s="50"/>
      <c r="AW735" s="50"/>
      <c r="AX735" s="50"/>
      <c r="AY735" s="50"/>
      <c r="AZ735" s="50"/>
      <c r="BA735" s="50"/>
      <c r="BB735" s="50"/>
      <c r="BC735" s="50"/>
      <c r="BD735" s="50"/>
      <c r="BE735" s="50"/>
      <c r="BF735" s="50"/>
      <c r="BG735" s="50"/>
      <c r="BH735" s="50"/>
      <c r="BI735" s="50"/>
      <c r="BJ735" s="50"/>
      <c r="BK735" s="50"/>
      <c r="BL735" s="50"/>
    </row>
    <row r="736" spans="1:64" ht="12" customHeight="1" x14ac:dyDescent="0.15">
      <c r="A736" s="50" t="s">
        <v>35177</v>
      </c>
      <c r="B736" s="50">
        <v>32</v>
      </c>
      <c r="C736" s="50" t="s">
        <v>14</v>
      </c>
      <c r="D736" s="50" t="s">
        <v>42</v>
      </c>
      <c r="E736" s="51" t="s">
        <v>35178</v>
      </c>
      <c r="F736" s="52">
        <v>43227</v>
      </c>
      <c r="G736" s="50" t="s">
        <v>35179</v>
      </c>
      <c r="H736" s="50" t="s">
        <v>1043</v>
      </c>
      <c r="I736" s="50" t="s">
        <v>56</v>
      </c>
      <c r="J736" s="50">
        <v>32803</v>
      </c>
      <c r="K736" s="50" t="s">
        <v>1044</v>
      </c>
      <c r="L736" s="50" t="s">
        <v>1045</v>
      </c>
      <c r="M736" s="50" t="s">
        <v>21</v>
      </c>
      <c r="N736" s="50" t="s">
        <v>35180</v>
      </c>
      <c r="O736" s="42" t="s">
        <v>35145</v>
      </c>
      <c r="P736" s="50" t="s">
        <v>395</v>
      </c>
      <c r="Q736" s="51" t="s">
        <v>35181</v>
      </c>
      <c r="R736" s="50" t="s">
        <v>94</v>
      </c>
      <c r="S736" s="50" t="s">
        <v>373</v>
      </c>
      <c r="T736" s="50" t="s">
        <v>28836</v>
      </c>
      <c r="U736" s="50" t="s">
        <v>28520</v>
      </c>
      <c r="V736" s="50" t="s">
        <v>28519</v>
      </c>
      <c r="W736" s="50" t="s">
        <v>94</v>
      </c>
      <c r="X736" s="50">
        <v>3672</v>
      </c>
      <c r="Y736" s="50"/>
      <c r="Z736" s="50"/>
      <c r="AA736" s="50"/>
      <c r="AB736" s="50"/>
      <c r="AC736" s="50"/>
      <c r="AD736" s="50"/>
      <c r="AE736" s="50"/>
      <c r="AF736" s="50"/>
      <c r="AG736" s="50"/>
      <c r="AH736" s="50"/>
      <c r="AI736" s="50"/>
      <c r="AJ736" s="50"/>
      <c r="AK736" s="50"/>
      <c r="AL736" s="50"/>
      <c r="AM736" s="50"/>
      <c r="AN736" s="50"/>
      <c r="AO736" s="50"/>
      <c r="AP736" s="50"/>
      <c r="AQ736" s="50"/>
      <c r="AR736" s="50"/>
      <c r="AS736" s="50"/>
      <c r="AT736" s="50"/>
      <c r="AU736" s="50"/>
      <c r="AV736" s="50"/>
      <c r="AW736" s="50"/>
      <c r="AX736" s="50"/>
      <c r="AY736" s="50"/>
      <c r="AZ736" s="50"/>
      <c r="BA736" s="50"/>
      <c r="BB736" s="50"/>
      <c r="BC736" s="50"/>
      <c r="BD736" s="50"/>
      <c r="BE736" s="50"/>
      <c r="BF736" s="50"/>
      <c r="BG736" s="50"/>
      <c r="BH736" s="50"/>
      <c r="BI736" s="50"/>
      <c r="BJ736" s="50"/>
      <c r="BK736" s="50"/>
      <c r="BL736" s="50"/>
    </row>
    <row r="737" spans="1:64" ht="12" customHeight="1" x14ac:dyDescent="0.15">
      <c r="A737" s="50" t="s">
        <v>35214</v>
      </c>
      <c r="B737" s="50">
        <v>32</v>
      </c>
      <c r="C737" s="50" t="s">
        <v>14</v>
      </c>
      <c r="D737" s="50" t="s">
        <v>79</v>
      </c>
      <c r="E737" s="51"/>
      <c r="F737" s="52">
        <v>43226</v>
      </c>
      <c r="G737" s="50" t="s">
        <v>35215</v>
      </c>
      <c r="H737" s="50" t="s">
        <v>8066</v>
      </c>
      <c r="I737" s="50" t="s">
        <v>167</v>
      </c>
      <c r="J737" s="50">
        <v>30344</v>
      </c>
      <c r="K737" s="50" t="s">
        <v>1526</v>
      </c>
      <c r="L737" s="50" t="s">
        <v>35216</v>
      </c>
      <c r="M737" s="50" t="s">
        <v>21</v>
      </c>
      <c r="N737" s="50" t="s">
        <v>35217</v>
      </c>
      <c r="O737" s="42" t="s">
        <v>394</v>
      </c>
      <c r="P737" s="50" t="s">
        <v>395</v>
      </c>
      <c r="Q737" s="51" t="s">
        <v>35218</v>
      </c>
      <c r="R737" s="50" t="s">
        <v>94</v>
      </c>
      <c r="S737" s="50" t="s">
        <v>22</v>
      </c>
      <c r="T737" s="50" t="s">
        <v>385</v>
      </c>
      <c r="U737" s="50" t="s">
        <v>28520</v>
      </c>
      <c r="V737" s="50" t="s">
        <v>28519</v>
      </c>
      <c r="W737" s="50" t="s">
        <v>94</v>
      </c>
      <c r="X737" s="50">
        <v>3669</v>
      </c>
      <c r="Y737" s="50"/>
      <c r="Z737" s="50"/>
      <c r="AA737" s="50"/>
      <c r="AB737" s="50"/>
      <c r="AC737" s="50"/>
      <c r="AD737" s="50"/>
      <c r="AE737" s="50"/>
      <c r="AF737" s="50"/>
      <c r="AG737" s="50"/>
      <c r="AH737" s="50"/>
      <c r="AI737" s="50"/>
      <c r="AJ737" s="50"/>
      <c r="AK737" s="50"/>
      <c r="AL737" s="50"/>
      <c r="AM737" s="50"/>
      <c r="AN737" s="50"/>
      <c r="AO737" s="50"/>
      <c r="AP737" s="50"/>
      <c r="AQ737" s="50"/>
      <c r="AR737" s="50"/>
      <c r="AS737" s="50"/>
      <c r="AT737" s="50"/>
      <c r="AU737" s="50"/>
      <c r="AV737" s="50"/>
      <c r="AW737" s="50"/>
      <c r="AX737" s="50"/>
      <c r="AY737" s="50"/>
      <c r="AZ737" s="50"/>
      <c r="BA737" s="50"/>
      <c r="BB737" s="50"/>
      <c r="BC737" s="50"/>
      <c r="BD737" s="50"/>
      <c r="BE737" s="50"/>
      <c r="BF737" s="50"/>
      <c r="BG737" s="50"/>
      <c r="BH737" s="50"/>
      <c r="BI737" s="50"/>
      <c r="BJ737" s="50"/>
      <c r="BK737" s="50"/>
      <c r="BL737" s="50"/>
    </row>
    <row r="738" spans="1:64" ht="12" customHeight="1" x14ac:dyDescent="0.15">
      <c r="A738" s="50" t="s">
        <v>35219</v>
      </c>
      <c r="B738" s="50">
        <v>73</v>
      </c>
      <c r="C738" s="50" t="s">
        <v>14</v>
      </c>
      <c r="D738" s="50" t="s">
        <v>31</v>
      </c>
      <c r="E738" s="51"/>
      <c r="F738" s="52">
        <v>43226</v>
      </c>
      <c r="G738" s="50"/>
      <c r="H738" s="50" t="s">
        <v>8594</v>
      </c>
      <c r="I738" s="50" t="s">
        <v>63</v>
      </c>
      <c r="J738" s="50">
        <v>43736</v>
      </c>
      <c r="K738" s="50" t="s">
        <v>35220</v>
      </c>
      <c r="L738" s="50" t="s">
        <v>35221</v>
      </c>
      <c r="M738" s="50" t="s">
        <v>21</v>
      </c>
      <c r="N738" s="50" t="s">
        <v>35222</v>
      </c>
      <c r="O738" s="42" t="s">
        <v>394</v>
      </c>
      <c r="P738" s="50" t="s">
        <v>395</v>
      </c>
      <c r="Q738" s="51" t="s">
        <v>35223</v>
      </c>
      <c r="R738" s="50" t="s">
        <v>542</v>
      </c>
      <c r="S738" s="50" t="s">
        <v>22</v>
      </c>
      <c r="T738" s="50" t="s">
        <v>28746</v>
      </c>
      <c r="U738" s="50" t="s">
        <v>28520</v>
      </c>
      <c r="V738" s="50" t="s">
        <v>28521</v>
      </c>
      <c r="W738" s="50" t="s">
        <v>94</v>
      </c>
      <c r="X738" s="50">
        <v>3667</v>
      </c>
      <c r="Y738" s="50"/>
      <c r="Z738" s="50"/>
      <c r="AA738" s="50"/>
      <c r="AB738" s="50"/>
      <c r="AC738" s="50"/>
      <c r="AD738" s="50"/>
      <c r="AE738" s="50"/>
      <c r="AF738" s="50"/>
      <c r="AG738" s="50"/>
      <c r="AH738" s="50"/>
      <c r="AI738" s="50"/>
      <c r="AJ738" s="50"/>
      <c r="AK738" s="50"/>
      <c r="AL738" s="50"/>
      <c r="AM738" s="50"/>
      <c r="AN738" s="50"/>
      <c r="AO738" s="50"/>
      <c r="AP738" s="50"/>
      <c r="AQ738" s="50"/>
      <c r="AR738" s="50"/>
      <c r="AS738" s="50"/>
      <c r="AT738" s="50"/>
      <c r="AU738" s="50"/>
      <c r="AV738" s="50"/>
      <c r="AW738" s="50"/>
      <c r="AX738" s="50"/>
      <c r="AY738" s="50"/>
      <c r="AZ738" s="50"/>
      <c r="BA738" s="50"/>
      <c r="BB738" s="50"/>
      <c r="BC738" s="50"/>
      <c r="BD738" s="50"/>
      <c r="BE738" s="50"/>
      <c r="BF738" s="50"/>
      <c r="BG738" s="50"/>
      <c r="BH738" s="50"/>
      <c r="BI738" s="50"/>
      <c r="BJ738" s="50"/>
      <c r="BK738" s="50"/>
      <c r="BL738" s="50"/>
    </row>
    <row r="739" spans="1:64" ht="12" customHeight="1" x14ac:dyDescent="0.15">
      <c r="A739" s="50" t="s">
        <v>35205</v>
      </c>
      <c r="B739" s="50">
        <v>38</v>
      </c>
      <c r="C739" s="50" t="s">
        <v>14</v>
      </c>
      <c r="D739" s="50" t="s">
        <v>31</v>
      </c>
      <c r="E739" s="51"/>
      <c r="F739" s="52">
        <v>43226</v>
      </c>
      <c r="G739" s="50" t="s">
        <v>35206</v>
      </c>
      <c r="H739" s="50" t="s">
        <v>1294</v>
      </c>
      <c r="I739" s="50" t="s">
        <v>1066</v>
      </c>
      <c r="J739" s="50">
        <v>82601</v>
      </c>
      <c r="K739" s="50" t="s">
        <v>1295</v>
      </c>
      <c r="L739" s="50" t="s">
        <v>1296</v>
      </c>
      <c r="M739" s="50" t="s">
        <v>21</v>
      </c>
      <c r="N739" s="50" t="s">
        <v>35207</v>
      </c>
      <c r="O739" s="42" t="s">
        <v>394</v>
      </c>
      <c r="P739" s="50" t="s">
        <v>395</v>
      </c>
      <c r="Q739" s="51" t="s">
        <v>35208</v>
      </c>
      <c r="R739" s="50" t="s">
        <v>94</v>
      </c>
      <c r="S739" s="50" t="s">
        <v>22</v>
      </c>
      <c r="T739" s="50" t="s">
        <v>28746</v>
      </c>
      <c r="U739" s="50" t="s">
        <v>28520</v>
      </c>
      <c r="V739" s="50" t="s">
        <v>28521</v>
      </c>
      <c r="W739" s="50" t="s">
        <v>94</v>
      </c>
      <c r="X739" s="50">
        <v>3673</v>
      </c>
      <c r="Y739" s="50"/>
      <c r="Z739" s="50"/>
      <c r="AA739" s="50"/>
      <c r="AB739" s="50"/>
      <c r="AC739" s="50"/>
      <c r="AD739" s="50"/>
      <c r="AE739" s="50"/>
      <c r="AF739" s="50"/>
      <c r="AG739" s="50"/>
      <c r="AH739" s="50"/>
      <c r="AI739" s="50"/>
      <c r="AJ739" s="50"/>
      <c r="AK739" s="50"/>
      <c r="AL739" s="50"/>
      <c r="AM739" s="50"/>
      <c r="AN739" s="50"/>
      <c r="AO739" s="50"/>
      <c r="AP739" s="50"/>
      <c r="AQ739" s="50"/>
      <c r="AR739" s="50"/>
      <c r="AS739" s="50"/>
      <c r="AT739" s="50"/>
      <c r="AU739" s="50"/>
      <c r="AV739" s="50"/>
      <c r="AW739" s="50"/>
      <c r="AX739" s="50"/>
      <c r="AY739" s="50"/>
      <c r="AZ739" s="50"/>
      <c r="BA739" s="50"/>
      <c r="BB739" s="50"/>
      <c r="BC739" s="50"/>
      <c r="BD739" s="50"/>
      <c r="BE739" s="50"/>
      <c r="BF739" s="50"/>
      <c r="BG739" s="50"/>
      <c r="BH739" s="50"/>
      <c r="BI739" s="50"/>
      <c r="BJ739" s="50"/>
      <c r="BK739" s="50"/>
      <c r="BL739" s="50"/>
    </row>
    <row r="740" spans="1:64" ht="12" customHeight="1" x14ac:dyDescent="0.15">
      <c r="A740" s="50" t="s">
        <v>35209</v>
      </c>
      <c r="B740" s="50">
        <v>39</v>
      </c>
      <c r="C740" s="50" t="s">
        <v>14</v>
      </c>
      <c r="D740" s="50" t="s">
        <v>31</v>
      </c>
      <c r="E740" s="51"/>
      <c r="F740" s="52">
        <v>43226</v>
      </c>
      <c r="G740" s="50" t="s">
        <v>35210</v>
      </c>
      <c r="H740" s="50" t="s">
        <v>8963</v>
      </c>
      <c r="I740" s="50" t="s">
        <v>389</v>
      </c>
      <c r="J740" s="50">
        <v>74868</v>
      </c>
      <c r="K740" s="50" t="s">
        <v>8963</v>
      </c>
      <c r="L740" s="50" t="s">
        <v>35211</v>
      </c>
      <c r="M740" s="50" t="s">
        <v>21</v>
      </c>
      <c r="N740" s="50" t="s">
        <v>35212</v>
      </c>
      <c r="O740" s="42" t="s">
        <v>394</v>
      </c>
      <c r="P740" s="50" t="s">
        <v>395</v>
      </c>
      <c r="Q740" s="51" t="s">
        <v>35213</v>
      </c>
      <c r="R740" s="50" t="s">
        <v>94</v>
      </c>
      <c r="S740" s="50" t="s">
        <v>22</v>
      </c>
      <c r="T740" s="50" t="s">
        <v>28746</v>
      </c>
      <c r="U740" s="50" t="s">
        <v>28520</v>
      </c>
      <c r="V740" s="50" t="s">
        <v>28519</v>
      </c>
      <c r="W740" s="50" t="s">
        <v>94</v>
      </c>
      <c r="X740" s="50">
        <v>3668</v>
      </c>
      <c r="Y740" s="50"/>
      <c r="Z740" s="50"/>
      <c r="AA740" s="50"/>
      <c r="AB740" s="50"/>
      <c r="AC740" s="50"/>
      <c r="AD740" s="50"/>
      <c r="AE740" s="50"/>
      <c r="AF740" s="50"/>
      <c r="AG740" s="50"/>
      <c r="AH740" s="50"/>
      <c r="AI740" s="50"/>
      <c r="AJ740" s="50"/>
      <c r="AK740" s="50"/>
      <c r="AL740" s="50"/>
      <c r="AM740" s="50"/>
      <c r="AN740" s="50"/>
      <c r="AO740" s="50"/>
      <c r="AP740" s="50"/>
      <c r="AQ740" s="50"/>
      <c r="AR740" s="50"/>
      <c r="AS740" s="50"/>
      <c r="AT740" s="50"/>
      <c r="AU740" s="50"/>
      <c r="AV740" s="50"/>
      <c r="AW740" s="50"/>
      <c r="AX740" s="50"/>
      <c r="AY740" s="50"/>
      <c r="AZ740" s="50"/>
      <c r="BA740" s="50"/>
      <c r="BB740" s="50"/>
      <c r="BC740" s="50"/>
      <c r="BD740" s="50"/>
      <c r="BE740" s="50"/>
      <c r="BF740" s="50"/>
      <c r="BG740" s="50"/>
      <c r="BH740" s="50"/>
      <c r="BI740" s="50"/>
      <c r="BJ740" s="50"/>
      <c r="BK740" s="50"/>
      <c r="BL740" s="50"/>
    </row>
    <row r="741" spans="1:64" ht="12" customHeight="1" x14ac:dyDescent="0.15">
      <c r="A741" s="50" t="s">
        <v>35233</v>
      </c>
      <c r="B741" s="50">
        <v>59</v>
      </c>
      <c r="C741" s="50" t="s">
        <v>14</v>
      </c>
      <c r="D741" s="50" t="s">
        <v>24</v>
      </c>
      <c r="E741" s="51"/>
      <c r="F741" s="52">
        <v>43225</v>
      </c>
      <c r="G741" s="50" t="s">
        <v>35588</v>
      </c>
      <c r="H741" s="50" t="s">
        <v>562</v>
      </c>
      <c r="I741" s="50" t="s">
        <v>67</v>
      </c>
      <c r="J741" s="50">
        <v>78254</v>
      </c>
      <c r="K741" s="50" t="s">
        <v>563</v>
      </c>
      <c r="L741" s="50" t="s">
        <v>34785</v>
      </c>
      <c r="M741" s="50" t="s">
        <v>21</v>
      </c>
      <c r="N741" s="50" t="s">
        <v>35234</v>
      </c>
      <c r="O741" s="42" t="s">
        <v>394</v>
      </c>
      <c r="P741" s="50" t="s">
        <v>395</v>
      </c>
      <c r="Q741" s="51" t="s">
        <v>35235</v>
      </c>
      <c r="R741" s="50" t="s">
        <v>94</v>
      </c>
      <c r="S741" s="50" t="s">
        <v>22</v>
      </c>
      <c r="T741" s="50" t="s">
        <v>28746</v>
      </c>
      <c r="U741" s="50" t="s">
        <v>28520</v>
      </c>
      <c r="V741" s="50" t="s">
        <v>28522</v>
      </c>
      <c r="W741" s="50"/>
      <c r="Y741" s="50"/>
      <c r="Z741" s="50"/>
      <c r="AA741" s="50"/>
      <c r="AB741" s="50"/>
      <c r="AC741" s="50"/>
      <c r="AD741" s="50"/>
      <c r="AE741" s="50"/>
      <c r="AF741" s="50"/>
      <c r="AG741" s="50"/>
      <c r="AH741" s="50"/>
      <c r="AI741" s="50"/>
      <c r="AJ741" s="50"/>
      <c r="AK741" s="50"/>
      <c r="AL741" s="50"/>
      <c r="AM741" s="50"/>
      <c r="AN741" s="50"/>
      <c r="AO741" s="50"/>
      <c r="AP741" s="50"/>
      <c r="AQ741" s="50"/>
      <c r="AR741" s="50"/>
      <c r="AS741" s="50"/>
      <c r="AT741" s="50"/>
      <c r="AU741" s="50"/>
      <c r="AV741" s="50"/>
      <c r="AW741" s="50"/>
      <c r="AX741" s="50"/>
      <c r="AY741" s="50"/>
      <c r="AZ741" s="50"/>
      <c r="BA741" s="50"/>
      <c r="BB741" s="50"/>
      <c r="BC741" s="50"/>
      <c r="BD741" s="50"/>
      <c r="BE741" s="50"/>
      <c r="BF741" s="50"/>
      <c r="BG741" s="50"/>
      <c r="BH741" s="50"/>
      <c r="BI741" s="50"/>
      <c r="BJ741" s="50"/>
      <c r="BK741" s="50"/>
      <c r="BL741" s="50"/>
    </row>
    <row r="742" spans="1:64" ht="12" customHeight="1" x14ac:dyDescent="0.15">
      <c r="A742" s="50" t="s">
        <v>35224</v>
      </c>
      <c r="B742" s="50">
        <v>51</v>
      </c>
      <c r="C742" s="50" t="s">
        <v>14</v>
      </c>
      <c r="D742" s="50" t="s">
        <v>24</v>
      </c>
      <c r="E742" s="51"/>
      <c r="F742" s="52">
        <v>43225</v>
      </c>
      <c r="G742" s="50" t="s">
        <v>35225</v>
      </c>
      <c r="H742" s="50" t="s">
        <v>3814</v>
      </c>
      <c r="I742" s="50" t="s">
        <v>117</v>
      </c>
      <c r="J742" s="50">
        <v>85281</v>
      </c>
      <c r="K742" s="50" t="s">
        <v>617</v>
      </c>
      <c r="L742" s="50" t="s">
        <v>4774</v>
      </c>
      <c r="M742" s="50" t="s">
        <v>21</v>
      </c>
      <c r="N742" s="50" t="s">
        <v>35226</v>
      </c>
      <c r="O742" s="42" t="s">
        <v>394</v>
      </c>
      <c r="P742" s="50" t="s">
        <v>395</v>
      </c>
      <c r="Q742" s="51" t="s">
        <v>35227</v>
      </c>
      <c r="R742" s="50" t="s">
        <v>94</v>
      </c>
      <c r="S742" s="50" t="s">
        <v>22</v>
      </c>
      <c r="T742" s="50" t="s">
        <v>28746</v>
      </c>
      <c r="U742" s="50" t="s">
        <v>28520</v>
      </c>
      <c r="V742" s="50" t="s">
        <v>28522</v>
      </c>
      <c r="W742" s="50" t="s">
        <v>94</v>
      </c>
      <c r="X742" s="50">
        <v>3671</v>
      </c>
      <c r="Y742" s="50"/>
      <c r="Z742" s="50"/>
      <c r="AA742" s="50"/>
      <c r="AB742" s="50"/>
      <c r="AC742" s="50"/>
      <c r="AD742" s="50"/>
      <c r="AE742" s="50"/>
      <c r="AF742" s="50"/>
      <c r="AG742" s="50"/>
      <c r="AH742" s="50"/>
      <c r="AI742" s="50"/>
      <c r="AJ742" s="50"/>
      <c r="AK742" s="50"/>
      <c r="AL742" s="50"/>
      <c r="AM742" s="50"/>
      <c r="AN742" s="50"/>
      <c r="AO742" s="50"/>
      <c r="AP742" s="50"/>
      <c r="AQ742" s="50"/>
      <c r="AR742" s="50"/>
      <c r="AS742" s="50"/>
      <c r="AT742" s="50"/>
      <c r="AU742" s="50"/>
      <c r="AV742" s="50"/>
      <c r="AW742" s="50"/>
      <c r="AX742" s="50"/>
      <c r="AY742" s="50"/>
      <c r="AZ742" s="50"/>
      <c r="BA742" s="50"/>
      <c r="BB742" s="50"/>
      <c r="BC742" s="50"/>
      <c r="BD742" s="50"/>
      <c r="BE742" s="50"/>
      <c r="BF742" s="50"/>
      <c r="BG742" s="50"/>
      <c r="BH742" s="50"/>
      <c r="BI742" s="50"/>
      <c r="BJ742" s="50"/>
      <c r="BK742" s="50"/>
      <c r="BL742" s="50"/>
    </row>
    <row r="743" spans="1:64" ht="12" customHeight="1" x14ac:dyDescent="0.15">
      <c r="A743" s="50" t="s">
        <v>35228</v>
      </c>
      <c r="B743" s="50">
        <v>24</v>
      </c>
      <c r="C743" s="50" t="s">
        <v>14</v>
      </c>
      <c r="D743" s="50" t="s">
        <v>31</v>
      </c>
      <c r="E743" s="51" t="s">
        <v>35229</v>
      </c>
      <c r="F743" s="52">
        <v>43225</v>
      </c>
      <c r="G743" s="50" t="s">
        <v>35230</v>
      </c>
      <c r="H743" s="50" t="s">
        <v>1038</v>
      </c>
      <c r="I743" s="50" t="s">
        <v>63</v>
      </c>
      <c r="J743" s="50">
        <v>45440</v>
      </c>
      <c r="K743" s="50" t="s">
        <v>1039</v>
      </c>
      <c r="L743" s="50" t="s">
        <v>31168</v>
      </c>
      <c r="M743" s="50" t="s">
        <v>21</v>
      </c>
      <c r="N743" s="50" t="s">
        <v>35231</v>
      </c>
      <c r="O743" s="42" t="s">
        <v>394</v>
      </c>
      <c r="P743" s="50" t="s">
        <v>395</v>
      </c>
      <c r="Q743" s="51" t="s">
        <v>35232</v>
      </c>
      <c r="R743" s="50" t="s">
        <v>94</v>
      </c>
      <c r="S743" s="50" t="s">
        <v>22</v>
      </c>
      <c r="T743" s="50" t="s">
        <v>28746</v>
      </c>
      <c r="U743" s="50" t="s">
        <v>28520</v>
      </c>
      <c r="V743" s="50" t="s">
        <v>28521</v>
      </c>
      <c r="W743" s="50" t="s">
        <v>94</v>
      </c>
      <c r="X743" s="50">
        <v>3670</v>
      </c>
      <c r="Y743" s="50"/>
      <c r="Z743" s="50"/>
      <c r="AA743" s="50"/>
      <c r="AB743" s="50"/>
      <c r="AC743" s="50"/>
      <c r="AD743" s="50"/>
      <c r="AE743" s="50"/>
      <c r="AF743" s="50"/>
      <c r="AG743" s="50"/>
      <c r="AH743" s="50"/>
      <c r="AI743" s="50"/>
      <c r="AJ743" s="50"/>
      <c r="AK743" s="50"/>
      <c r="AL743" s="50"/>
      <c r="AM743" s="50"/>
      <c r="AN743" s="50"/>
      <c r="AO743" s="50"/>
      <c r="AP743" s="50"/>
      <c r="AQ743" s="50"/>
      <c r="AR743" s="50"/>
      <c r="AS743" s="50"/>
      <c r="AT743" s="50"/>
      <c r="AU743" s="50"/>
      <c r="AV743" s="50"/>
      <c r="AW743" s="50"/>
      <c r="AX743" s="50"/>
      <c r="AY743" s="50"/>
      <c r="AZ743" s="50"/>
      <c r="BA743" s="50"/>
      <c r="BB743" s="50"/>
      <c r="BC743" s="50"/>
      <c r="BD743" s="50"/>
      <c r="BE743" s="50"/>
      <c r="BF743" s="50"/>
      <c r="BG743" s="50"/>
      <c r="BH743" s="50"/>
      <c r="BI743" s="50"/>
      <c r="BJ743" s="50"/>
      <c r="BK743" s="50"/>
      <c r="BL743" s="50"/>
    </row>
    <row r="744" spans="1:64" ht="12" customHeight="1" x14ac:dyDescent="0.15">
      <c r="A744" s="50" t="s">
        <v>35236</v>
      </c>
      <c r="B744" s="50">
        <v>21</v>
      </c>
      <c r="C744" s="50" t="s">
        <v>14</v>
      </c>
      <c r="D744" s="50" t="s">
        <v>31</v>
      </c>
      <c r="E744" s="51" t="s">
        <v>35237</v>
      </c>
      <c r="F744" s="52">
        <v>43224</v>
      </c>
      <c r="G744" s="50" t="s">
        <v>35238</v>
      </c>
      <c r="H744" s="50" t="s">
        <v>3958</v>
      </c>
      <c r="I744" s="50" t="s">
        <v>211</v>
      </c>
      <c r="J744" s="50">
        <v>47802</v>
      </c>
      <c r="K744" s="50" t="s">
        <v>3959</v>
      </c>
      <c r="L744" s="50" t="s">
        <v>35239</v>
      </c>
      <c r="M744" s="50" t="s">
        <v>21</v>
      </c>
      <c r="N744" s="50" t="s">
        <v>35240</v>
      </c>
      <c r="O744" s="42" t="s">
        <v>394</v>
      </c>
      <c r="P744" s="50" t="s">
        <v>395</v>
      </c>
      <c r="Q744" s="51" t="s">
        <v>35241</v>
      </c>
      <c r="R744" s="50" t="s">
        <v>94</v>
      </c>
      <c r="S744" s="50" t="s">
        <v>22</v>
      </c>
      <c r="T744" s="50" t="s">
        <v>28746</v>
      </c>
      <c r="U744" s="50" t="s">
        <v>28520</v>
      </c>
      <c r="V744" s="50" t="s">
        <v>28521</v>
      </c>
      <c r="W744" s="50"/>
      <c r="Y744" s="50"/>
      <c r="Z744" s="50"/>
      <c r="AA744" s="50"/>
      <c r="AB744" s="50"/>
      <c r="AC744" s="50"/>
      <c r="AD744" s="50"/>
      <c r="AE744" s="50"/>
      <c r="AF744" s="50"/>
      <c r="AG744" s="50"/>
      <c r="AH744" s="50"/>
      <c r="AI744" s="50"/>
      <c r="AJ744" s="50"/>
      <c r="AK744" s="50"/>
      <c r="AL744" s="50"/>
      <c r="AM744" s="50"/>
      <c r="AN744" s="50"/>
      <c r="AO744" s="50"/>
      <c r="AP744" s="50"/>
      <c r="AQ744" s="50"/>
      <c r="AR744" s="50"/>
      <c r="AS744" s="50"/>
      <c r="AT744" s="50"/>
      <c r="AU744" s="50"/>
      <c r="AV744" s="50"/>
      <c r="AW744" s="50"/>
      <c r="AX744" s="50"/>
      <c r="AY744" s="50"/>
      <c r="AZ744" s="50"/>
      <c r="BA744" s="50"/>
      <c r="BB744" s="50"/>
      <c r="BC744" s="50"/>
      <c r="BD744" s="50"/>
      <c r="BE744" s="50"/>
      <c r="BF744" s="50"/>
      <c r="BG744" s="50"/>
      <c r="BH744" s="50"/>
      <c r="BI744" s="50"/>
      <c r="BJ744" s="50"/>
      <c r="BK744" s="50"/>
      <c r="BL744" s="50"/>
    </row>
    <row r="745" spans="1:64" ht="12" customHeight="1" x14ac:dyDescent="0.15">
      <c r="A745" s="50" t="s">
        <v>35242</v>
      </c>
      <c r="B745" s="50">
        <v>54</v>
      </c>
      <c r="C745" s="50" t="s">
        <v>14</v>
      </c>
      <c r="D745" s="50" t="s">
        <v>24</v>
      </c>
      <c r="E745" s="51"/>
      <c r="F745" s="52">
        <v>43224</v>
      </c>
      <c r="G745" s="50" t="s">
        <v>35243</v>
      </c>
      <c r="H745" s="50" t="s">
        <v>35244</v>
      </c>
      <c r="I745" s="50" t="s">
        <v>4274</v>
      </c>
      <c r="J745" s="50">
        <v>4763</v>
      </c>
      <c r="K745" s="50" t="s">
        <v>4276</v>
      </c>
      <c r="L745" s="50" t="s">
        <v>29694</v>
      </c>
      <c r="M745" s="50" t="s">
        <v>21</v>
      </c>
      <c r="N745" s="50" t="s">
        <v>35245</v>
      </c>
      <c r="O745" s="42" t="s">
        <v>394</v>
      </c>
      <c r="P745" s="50" t="s">
        <v>395</v>
      </c>
      <c r="Q745" s="51" t="s">
        <v>35246</v>
      </c>
      <c r="R745" s="50" t="s">
        <v>94</v>
      </c>
      <c r="S745" s="50" t="s">
        <v>12</v>
      </c>
      <c r="T745" s="50" t="s">
        <v>31675</v>
      </c>
      <c r="U745" s="50" t="s">
        <v>28523</v>
      </c>
      <c r="V745" s="50" t="s">
        <v>28521</v>
      </c>
      <c r="W745" s="50"/>
      <c r="Y745" s="50"/>
      <c r="Z745" s="50"/>
      <c r="AA745" s="50"/>
      <c r="AB745" s="50"/>
      <c r="AC745" s="50"/>
      <c r="AD745" s="50"/>
      <c r="AE745" s="50"/>
      <c r="AF745" s="50"/>
      <c r="AG745" s="50"/>
      <c r="AH745" s="50"/>
      <c r="AI745" s="50"/>
      <c r="AJ745" s="50"/>
      <c r="AK745" s="50"/>
      <c r="AL745" s="50"/>
      <c r="AM745" s="50"/>
      <c r="AN745" s="50"/>
      <c r="AO745" s="50"/>
      <c r="AP745" s="50"/>
      <c r="AQ745" s="50"/>
      <c r="AR745" s="50"/>
      <c r="AS745" s="50"/>
      <c r="AT745" s="50"/>
      <c r="AU745" s="50"/>
      <c r="AV745" s="50"/>
      <c r="AW745" s="50"/>
      <c r="AX745" s="50"/>
      <c r="AY745" s="50"/>
      <c r="AZ745" s="50"/>
      <c r="BA745" s="50"/>
      <c r="BB745" s="50"/>
      <c r="BC745" s="50"/>
      <c r="BD745" s="50"/>
      <c r="BE745" s="50"/>
      <c r="BF745" s="50"/>
      <c r="BG745" s="50"/>
      <c r="BH745" s="50"/>
      <c r="BI745" s="50"/>
      <c r="BJ745" s="50"/>
      <c r="BK745" s="50"/>
      <c r="BL745" s="50"/>
    </row>
    <row r="746" spans="1:64" ht="12" customHeight="1" x14ac:dyDescent="0.15">
      <c r="A746" s="50" t="s">
        <v>35253</v>
      </c>
      <c r="B746" s="50">
        <v>26</v>
      </c>
      <c r="C746" s="50" t="s">
        <v>14</v>
      </c>
      <c r="D746" s="50" t="s">
        <v>42</v>
      </c>
      <c r="E746" s="51" t="s">
        <v>35254</v>
      </c>
      <c r="F746" s="52">
        <v>43223</v>
      </c>
      <c r="G746" s="50" t="s">
        <v>35590</v>
      </c>
      <c r="H746" s="50" t="s">
        <v>35255</v>
      </c>
      <c r="I746" s="50" t="s">
        <v>39</v>
      </c>
      <c r="J746" s="50">
        <v>93647</v>
      </c>
      <c r="K746" s="50" t="s">
        <v>1139</v>
      </c>
      <c r="L746" s="50" t="s">
        <v>19587</v>
      </c>
      <c r="M746" s="50" t="s">
        <v>21</v>
      </c>
      <c r="N746" s="50" t="s">
        <v>35256</v>
      </c>
      <c r="O746" s="42" t="s">
        <v>394</v>
      </c>
      <c r="P746" s="50" t="s">
        <v>395</v>
      </c>
      <c r="Q746" s="51" t="s">
        <v>35257</v>
      </c>
      <c r="R746" s="50" t="s">
        <v>542</v>
      </c>
      <c r="S746" s="50" t="s">
        <v>22</v>
      </c>
      <c r="T746" s="50" t="s">
        <v>28541</v>
      </c>
      <c r="U746" s="50" t="s">
        <v>28520</v>
      </c>
      <c r="V746" s="50" t="s">
        <v>28521</v>
      </c>
      <c r="W746" s="50" t="s">
        <v>94</v>
      </c>
      <c r="X746" s="50">
        <v>3664</v>
      </c>
      <c r="Y746" s="50"/>
      <c r="Z746" s="50"/>
      <c r="AA746" s="50"/>
      <c r="AB746" s="50"/>
      <c r="AC746" s="50"/>
      <c r="AD746" s="50"/>
      <c r="AE746" s="50"/>
      <c r="AF746" s="50"/>
      <c r="AG746" s="50"/>
      <c r="AH746" s="50"/>
      <c r="AI746" s="50"/>
      <c r="AJ746" s="50"/>
      <c r="AK746" s="50"/>
      <c r="AL746" s="50"/>
      <c r="AM746" s="50"/>
      <c r="AN746" s="50"/>
      <c r="AO746" s="50"/>
      <c r="AP746" s="50"/>
      <c r="AQ746" s="50"/>
      <c r="AR746" s="50"/>
      <c r="AS746" s="50"/>
      <c r="AT746" s="50"/>
      <c r="AU746" s="50"/>
      <c r="AV746" s="50"/>
      <c r="AW746" s="50"/>
      <c r="AX746" s="50"/>
      <c r="AY746" s="50"/>
      <c r="AZ746" s="50"/>
      <c r="BA746" s="50"/>
      <c r="BB746" s="50"/>
      <c r="BC746" s="50"/>
      <c r="BD746" s="50"/>
      <c r="BE746" s="50"/>
      <c r="BF746" s="50"/>
      <c r="BG746" s="50"/>
      <c r="BH746" s="50"/>
      <c r="BI746" s="50"/>
      <c r="BJ746" s="50"/>
      <c r="BK746" s="50"/>
      <c r="BL746" s="50"/>
    </row>
    <row r="747" spans="1:64" ht="12" customHeight="1" x14ac:dyDescent="0.15">
      <c r="A747" s="50" t="s">
        <v>35247</v>
      </c>
      <c r="B747" s="50">
        <v>28</v>
      </c>
      <c r="C747" s="50" t="s">
        <v>14</v>
      </c>
      <c r="D747" s="50" t="s">
        <v>31</v>
      </c>
      <c r="E747" s="51"/>
      <c r="F747" s="52">
        <v>43223</v>
      </c>
      <c r="G747" s="50" t="s">
        <v>35589</v>
      </c>
      <c r="H747" s="50" t="s">
        <v>35248</v>
      </c>
      <c r="I747" s="50" t="s">
        <v>67</v>
      </c>
      <c r="J747" s="50">
        <v>78383</v>
      </c>
      <c r="K747" s="50" t="s">
        <v>35249</v>
      </c>
      <c r="L747" s="50" t="s">
        <v>35250</v>
      </c>
      <c r="M747" s="50" t="s">
        <v>21</v>
      </c>
      <c r="N747" s="50" t="s">
        <v>35251</v>
      </c>
      <c r="O747" s="42" t="s">
        <v>394</v>
      </c>
      <c r="P747" s="50" t="s">
        <v>395</v>
      </c>
      <c r="Q747" s="51" t="s">
        <v>35252</v>
      </c>
      <c r="R747" s="50" t="s">
        <v>542</v>
      </c>
      <c r="S747" s="50" t="s">
        <v>22</v>
      </c>
      <c r="T747" s="50" t="s">
        <v>28739</v>
      </c>
      <c r="U747" s="50" t="s">
        <v>28520</v>
      </c>
      <c r="V747" s="50" t="s">
        <v>28521</v>
      </c>
      <c r="W747" s="50" t="s">
        <v>94</v>
      </c>
      <c r="X747" s="50">
        <v>3666</v>
      </c>
      <c r="Y747" s="50"/>
      <c r="Z747" s="50"/>
      <c r="AA747" s="50"/>
      <c r="AB747" s="50"/>
      <c r="AC747" s="50"/>
      <c r="AD747" s="50"/>
      <c r="AE747" s="50"/>
      <c r="AF747" s="50"/>
      <c r="AG747" s="50"/>
      <c r="AH747" s="50"/>
      <c r="AI747" s="50"/>
      <c r="AJ747" s="50"/>
      <c r="AK747" s="50"/>
      <c r="AL747" s="50"/>
      <c r="AM747" s="50"/>
      <c r="AN747" s="50"/>
      <c r="AO747" s="50"/>
      <c r="AP747" s="50"/>
      <c r="AQ747" s="50"/>
      <c r="AR747" s="50"/>
      <c r="AS747" s="50"/>
      <c r="AT747" s="50"/>
      <c r="AU747" s="50"/>
      <c r="AV747" s="50"/>
      <c r="AW747" s="50"/>
      <c r="AX747" s="50"/>
      <c r="AY747" s="50"/>
      <c r="AZ747" s="50"/>
      <c r="BA747" s="50"/>
      <c r="BB747" s="50"/>
      <c r="BC747" s="50"/>
      <c r="BD747" s="50"/>
      <c r="BE747" s="50"/>
      <c r="BF747" s="50"/>
      <c r="BG747" s="50"/>
      <c r="BH747" s="50"/>
      <c r="BI747" s="50"/>
      <c r="BJ747" s="50"/>
      <c r="BK747" s="50"/>
      <c r="BL747" s="50"/>
    </row>
    <row r="748" spans="1:64" ht="12" customHeight="1" x14ac:dyDescent="0.15">
      <c r="A748" s="50" t="s">
        <v>35263</v>
      </c>
      <c r="B748" s="50">
        <v>24</v>
      </c>
      <c r="C748" s="50" t="s">
        <v>14</v>
      </c>
      <c r="D748" s="50" t="s">
        <v>79</v>
      </c>
      <c r="E748" s="51"/>
      <c r="F748" s="52">
        <v>43222</v>
      </c>
      <c r="G748" s="50" t="s">
        <v>35264</v>
      </c>
      <c r="H748" s="50" t="s">
        <v>1262</v>
      </c>
      <c r="I748" s="50" t="s">
        <v>167</v>
      </c>
      <c r="J748" s="50">
        <v>31904</v>
      </c>
      <c r="K748" s="50" t="s">
        <v>10541</v>
      </c>
      <c r="L748" s="50" t="s">
        <v>3317</v>
      </c>
      <c r="M748" s="50" t="s">
        <v>21</v>
      </c>
      <c r="N748" s="50" t="s">
        <v>35265</v>
      </c>
      <c r="O748" s="42" t="s">
        <v>394</v>
      </c>
      <c r="P748" s="50" t="s">
        <v>395</v>
      </c>
      <c r="Q748" s="51" t="s">
        <v>35266</v>
      </c>
      <c r="R748" s="50" t="s">
        <v>94</v>
      </c>
      <c r="S748" s="50" t="s">
        <v>22</v>
      </c>
      <c r="T748" s="50" t="s">
        <v>28746</v>
      </c>
      <c r="U748" s="50" t="s">
        <v>28518</v>
      </c>
      <c r="V748" s="50" t="s">
        <v>28519</v>
      </c>
      <c r="W748" s="50" t="s">
        <v>94</v>
      </c>
      <c r="X748" s="50">
        <v>3663</v>
      </c>
      <c r="Y748" s="50"/>
      <c r="Z748" s="50"/>
      <c r="AA748" s="50"/>
      <c r="AB748" s="50"/>
      <c r="AC748" s="50"/>
      <c r="AD748" s="50"/>
      <c r="AE748" s="50"/>
      <c r="AF748" s="50"/>
      <c r="AG748" s="50"/>
      <c r="AH748" s="50"/>
      <c r="AI748" s="50"/>
      <c r="AJ748" s="50"/>
      <c r="AK748" s="50"/>
      <c r="AL748" s="50"/>
      <c r="AM748" s="50"/>
      <c r="AN748" s="50"/>
      <c r="AO748" s="50"/>
      <c r="AP748" s="50"/>
      <c r="AQ748" s="50"/>
      <c r="AR748" s="50"/>
      <c r="AS748" s="50"/>
      <c r="AT748" s="50"/>
      <c r="AU748" s="50"/>
      <c r="AV748" s="50"/>
      <c r="AW748" s="50"/>
      <c r="AX748" s="50"/>
      <c r="AY748" s="50"/>
      <c r="AZ748" s="50"/>
      <c r="BA748" s="50"/>
      <c r="BB748" s="50"/>
      <c r="BC748" s="50"/>
      <c r="BD748" s="50"/>
      <c r="BE748" s="50"/>
      <c r="BF748" s="50"/>
      <c r="BG748" s="50"/>
      <c r="BH748" s="50"/>
      <c r="BI748" s="50"/>
      <c r="BJ748" s="50"/>
      <c r="BK748" s="50"/>
      <c r="BL748" s="50"/>
    </row>
    <row r="749" spans="1:64" ht="12" customHeight="1" x14ac:dyDescent="0.15">
      <c r="A749" s="50" t="s">
        <v>35274</v>
      </c>
      <c r="B749" s="50">
        <v>67</v>
      </c>
      <c r="C749" s="50" t="s">
        <v>14</v>
      </c>
      <c r="D749" s="50" t="s">
        <v>79</v>
      </c>
      <c r="E749" s="51"/>
      <c r="F749" s="52">
        <v>43222</v>
      </c>
      <c r="G749" s="50" t="s">
        <v>35591</v>
      </c>
      <c r="H749" s="50" t="s">
        <v>279</v>
      </c>
      <c r="I749" s="50" t="s">
        <v>67</v>
      </c>
      <c r="J749" s="50">
        <v>75228</v>
      </c>
      <c r="K749" s="50" t="s">
        <v>279</v>
      </c>
      <c r="L749" s="50" t="s">
        <v>280</v>
      </c>
      <c r="M749" s="50" t="s">
        <v>21</v>
      </c>
      <c r="N749" s="50" t="s">
        <v>35275</v>
      </c>
      <c r="O749" s="42" t="s">
        <v>394</v>
      </c>
      <c r="P749" s="50" t="s">
        <v>395</v>
      </c>
      <c r="Q749" s="51" t="s">
        <v>35276</v>
      </c>
      <c r="R749" s="50" t="s">
        <v>94</v>
      </c>
      <c r="S749" s="50" t="s">
        <v>22</v>
      </c>
      <c r="T749" s="50" t="s">
        <v>28746</v>
      </c>
      <c r="U749" s="50" t="s">
        <v>28520</v>
      </c>
      <c r="V749" s="50" t="s">
        <v>28521</v>
      </c>
      <c r="W749" s="50" t="s">
        <v>94</v>
      </c>
      <c r="X749" s="50">
        <v>3662</v>
      </c>
      <c r="Y749" s="50"/>
      <c r="Z749" s="50"/>
      <c r="AA749" s="50"/>
      <c r="AB749" s="50"/>
      <c r="AC749" s="50"/>
      <c r="AD749" s="50"/>
      <c r="AE749" s="50"/>
      <c r="AF749" s="50"/>
      <c r="AG749" s="50"/>
      <c r="AH749" s="50"/>
      <c r="AI749" s="50"/>
      <c r="AJ749" s="50"/>
      <c r="AK749" s="50"/>
      <c r="AL749" s="50"/>
      <c r="AM749" s="50"/>
      <c r="AN749" s="50"/>
      <c r="AO749" s="50"/>
      <c r="AP749" s="50"/>
      <c r="AQ749" s="50"/>
      <c r="AR749" s="50"/>
      <c r="AS749" s="50"/>
      <c r="AT749" s="50"/>
      <c r="AU749" s="50"/>
      <c r="AV749" s="50"/>
      <c r="AW749" s="50"/>
      <c r="AX749" s="50"/>
      <c r="AY749" s="50"/>
      <c r="AZ749" s="50"/>
      <c r="BA749" s="50"/>
      <c r="BB749" s="50"/>
      <c r="BC749" s="50"/>
      <c r="BD749" s="50"/>
      <c r="BE749" s="50"/>
      <c r="BF749" s="50"/>
      <c r="BG749" s="50"/>
      <c r="BH749" s="50"/>
      <c r="BI749" s="50"/>
      <c r="BJ749" s="50"/>
      <c r="BK749" s="50"/>
      <c r="BL749" s="50"/>
    </row>
    <row r="750" spans="1:64" ht="12" customHeight="1" x14ac:dyDescent="0.15">
      <c r="A750" s="50" t="s">
        <v>35267</v>
      </c>
      <c r="B750" s="50">
        <v>49</v>
      </c>
      <c r="C750" s="50" t="s">
        <v>14</v>
      </c>
      <c r="D750" s="50" t="s">
        <v>31</v>
      </c>
      <c r="E750" s="51" t="s">
        <v>35268</v>
      </c>
      <c r="F750" s="52">
        <v>43222</v>
      </c>
      <c r="G750" s="50" t="s">
        <v>35269</v>
      </c>
      <c r="H750" s="50" t="s">
        <v>35270</v>
      </c>
      <c r="I750" s="50" t="s">
        <v>360</v>
      </c>
      <c r="J750" s="50">
        <v>27298</v>
      </c>
      <c r="K750" s="50" t="s">
        <v>15525</v>
      </c>
      <c r="L750" s="50" t="s">
        <v>35271</v>
      </c>
      <c r="M750" s="50" t="s">
        <v>21</v>
      </c>
      <c r="N750" s="50" t="s">
        <v>35272</v>
      </c>
      <c r="O750" s="42" t="s">
        <v>394</v>
      </c>
      <c r="P750" s="50" t="s">
        <v>395</v>
      </c>
      <c r="Q750" s="51" t="s">
        <v>35273</v>
      </c>
      <c r="R750" s="50" t="s">
        <v>94</v>
      </c>
      <c r="S750" s="50" t="s">
        <v>22</v>
      </c>
      <c r="T750" s="50" t="s">
        <v>28746</v>
      </c>
      <c r="U750" s="50" t="s">
        <v>28520</v>
      </c>
      <c r="V750" s="50" t="s">
        <v>28521</v>
      </c>
      <c r="W750" s="50" t="s">
        <v>94</v>
      </c>
      <c r="X750" s="50">
        <v>3660</v>
      </c>
      <c r="Y750" s="50"/>
      <c r="Z750" s="50"/>
      <c r="AA750" s="50"/>
      <c r="AB750" s="50"/>
      <c r="AC750" s="50"/>
      <c r="AD750" s="50"/>
      <c r="AE750" s="50"/>
      <c r="AF750" s="50"/>
      <c r="AG750" s="50"/>
      <c r="AH750" s="50"/>
      <c r="AI750" s="50"/>
      <c r="AJ750" s="50"/>
      <c r="AK750" s="50"/>
      <c r="AL750" s="50"/>
      <c r="AM750" s="50"/>
      <c r="AN750" s="50"/>
      <c r="AO750" s="50"/>
      <c r="AP750" s="50"/>
      <c r="AQ750" s="50"/>
      <c r="AR750" s="50"/>
      <c r="AS750" s="50"/>
      <c r="AT750" s="50"/>
      <c r="AU750" s="50"/>
      <c r="AV750" s="50"/>
      <c r="AW750" s="50"/>
      <c r="AX750" s="50"/>
      <c r="AY750" s="50"/>
      <c r="AZ750" s="50"/>
      <c r="BA750" s="50"/>
      <c r="BB750" s="50"/>
      <c r="BC750" s="50"/>
      <c r="BD750" s="50"/>
      <c r="BE750" s="50"/>
      <c r="BF750" s="50"/>
      <c r="BG750" s="50"/>
      <c r="BH750" s="50"/>
      <c r="BI750" s="50"/>
      <c r="BJ750" s="50"/>
      <c r="BK750" s="50"/>
      <c r="BL750" s="50"/>
    </row>
    <row r="751" spans="1:64" ht="12" customHeight="1" x14ac:dyDescent="0.15">
      <c r="A751" s="50" t="s">
        <v>35277</v>
      </c>
      <c r="B751" s="50">
        <v>27</v>
      </c>
      <c r="C751" s="50" t="s">
        <v>14</v>
      </c>
      <c r="D751" s="50" t="s">
        <v>42</v>
      </c>
      <c r="E751" s="51" t="s">
        <v>35278</v>
      </c>
      <c r="F751" s="52">
        <v>43222</v>
      </c>
      <c r="G751" s="50" t="s">
        <v>35279</v>
      </c>
      <c r="H751" s="50" t="s">
        <v>424</v>
      </c>
      <c r="I751" s="50" t="s">
        <v>357</v>
      </c>
      <c r="J751" s="50">
        <v>66102</v>
      </c>
      <c r="K751" s="50" t="s">
        <v>585</v>
      </c>
      <c r="L751" s="50" t="s">
        <v>2080</v>
      </c>
      <c r="M751" s="50" t="s">
        <v>21</v>
      </c>
      <c r="N751" s="50" t="s">
        <v>35280</v>
      </c>
      <c r="O751" s="42" t="s">
        <v>394</v>
      </c>
      <c r="P751" s="50" t="s">
        <v>395</v>
      </c>
      <c r="Q751" s="51" t="s">
        <v>35281</v>
      </c>
      <c r="R751" s="50" t="s">
        <v>94</v>
      </c>
      <c r="S751" s="50" t="s">
        <v>29</v>
      </c>
      <c r="T751" s="50" t="s">
        <v>28523</v>
      </c>
      <c r="U751" s="50" t="s">
        <v>28518</v>
      </c>
      <c r="V751" s="50"/>
      <c r="W751" s="50" t="s">
        <v>94</v>
      </c>
      <c r="X751" s="50">
        <v>3661</v>
      </c>
      <c r="Y751" s="50"/>
      <c r="Z751" s="50"/>
      <c r="AA751" s="50"/>
      <c r="AB751" s="50"/>
      <c r="AC751" s="50"/>
      <c r="AD751" s="50"/>
      <c r="AE751" s="50"/>
      <c r="AF751" s="50"/>
      <c r="AG751" s="50"/>
      <c r="AH751" s="50"/>
      <c r="AI751" s="50"/>
      <c r="AJ751" s="50"/>
      <c r="AK751" s="50"/>
      <c r="AL751" s="50"/>
      <c r="AM751" s="50"/>
      <c r="AN751" s="50"/>
      <c r="AO751" s="50"/>
      <c r="AP751" s="50"/>
      <c r="AQ751" s="50"/>
      <c r="AR751" s="50"/>
      <c r="AS751" s="50"/>
      <c r="AT751" s="50"/>
      <c r="AU751" s="50"/>
      <c r="AV751" s="50"/>
      <c r="AW751" s="50"/>
      <c r="AX751" s="50"/>
      <c r="AY751" s="50"/>
      <c r="AZ751" s="50"/>
      <c r="BA751" s="50"/>
      <c r="BB751" s="50"/>
      <c r="BC751" s="50"/>
      <c r="BD751" s="50"/>
      <c r="BE751" s="50"/>
      <c r="BF751" s="50"/>
      <c r="BG751" s="50"/>
      <c r="BH751" s="50"/>
      <c r="BI751" s="50"/>
      <c r="BJ751" s="50"/>
      <c r="BK751" s="50"/>
      <c r="BL751" s="50"/>
    </row>
    <row r="752" spans="1:64" ht="12" customHeight="1" x14ac:dyDescent="0.15">
      <c r="A752" s="50" t="s">
        <v>35258</v>
      </c>
      <c r="B752" s="50">
        <v>44</v>
      </c>
      <c r="C752" s="50" t="s">
        <v>14</v>
      </c>
      <c r="D752" s="50" t="s">
        <v>31</v>
      </c>
      <c r="E752" s="51"/>
      <c r="F752" s="52">
        <v>43222</v>
      </c>
      <c r="G752" s="50" t="s">
        <v>35259</v>
      </c>
      <c r="H752" s="50" t="s">
        <v>16923</v>
      </c>
      <c r="I752" s="50" t="s">
        <v>137</v>
      </c>
      <c r="J752" s="50">
        <v>57719</v>
      </c>
      <c r="K752" s="50" t="s">
        <v>138</v>
      </c>
      <c r="L752" s="50" t="s">
        <v>35260</v>
      </c>
      <c r="M752" s="50" t="s">
        <v>21</v>
      </c>
      <c r="N752" s="50" t="s">
        <v>35261</v>
      </c>
      <c r="O752" s="42" t="s">
        <v>394</v>
      </c>
      <c r="P752" s="50" t="s">
        <v>395</v>
      </c>
      <c r="Q752" s="51" t="s">
        <v>35262</v>
      </c>
      <c r="R752" s="50" t="s">
        <v>94</v>
      </c>
      <c r="S752" s="50" t="s">
        <v>29</v>
      </c>
      <c r="T752" s="50" t="s">
        <v>28523</v>
      </c>
      <c r="U752" s="50" t="s">
        <v>28523</v>
      </c>
      <c r="V752" s="50"/>
      <c r="W752" s="50" t="s">
        <v>94</v>
      </c>
      <c r="X752" s="50">
        <v>3659</v>
      </c>
      <c r="Y752" s="50"/>
      <c r="Z752" s="50"/>
      <c r="AA752" s="50"/>
      <c r="AB752" s="50"/>
      <c r="AC752" s="50"/>
      <c r="AD752" s="50"/>
      <c r="AE752" s="50"/>
      <c r="AF752" s="50"/>
      <c r="AG752" s="50"/>
      <c r="AH752" s="50"/>
      <c r="AI752" s="50"/>
      <c r="AJ752" s="50"/>
      <c r="AK752" s="50"/>
      <c r="AL752" s="50"/>
      <c r="AM752" s="50"/>
      <c r="AN752" s="50"/>
      <c r="AO752" s="50"/>
      <c r="AP752" s="50"/>
      <c r="AQ752" s="50"/>
      <c r="AR752" s="50"/>
      <c r="AS752" s="50"/>
      <c r="AT752" s="50"/>
      <c r="AU752" s="50"/>
      <c r="AV752" s="50"/>
      <c r="AW752" s="50"/>
      <c r="AX752" s="50"/>
      <c r="AY752" s="50"/>
      <c r="AZ752" s="50"/>
      <c r="BA752" s="50"/>
      <c r="BB752" s="50"/>
      <c r="BC752" s="50"/>
      <c r="BD752" s="50"/>
      <c r="BE752" s="50"/>
      <c r="BF752" s="50"/>
      <c r="BG752" s="50"/>
      <c r="BH752" s="50"/>
      <c r="BI752" s="50"/>
      <c r="BJ752" s="50"/>
      <c r="BK752" s="50"/>
      <c r="BL752" s="50"/>
    </row>
    <row r="753" spans="1:64" ht="12" customHeight="1" x14ac:dyDescent="0.15">
      <c r="A753" s="50" t="s">
        <v>3186</v>
      </c>
      <c r="B753" s="50" t="s">
        <v>23</v>
      </c>
      <c r="C753" s="50" t="s">
        <v>14</v>
      </c>
      <c r="D753" s="50" t="s">
        <v>24</v>
      </c>
      <c r="E753" s="51"/>
      <c r="F753" s="52">
        <v>43221</v>
      </c>
      <c r="G753" s="50" t="s">
        <v>35282</v>
      </c>
      <c r="H753" s="50" t="s">
        <v>31356</v>
      </c>
      <c r="I753" s="50" t="s">
        <v>117</v>
      </c>
      <c r="J753" s="50">
        <v>85346</v>
      </c>
      <c r="K753" s="50" t="s">
        <v>3906</v>
      </c>
      <c r="L753" s="50" t="s">
        <v>10894</v>
      </c>
      <c r="M753" s="50" t="s">
        <v>21</v>
      </c>
      <c r="N753" s="50" t="s">
        <v>35283</v>
      </c>
      <c r="O753" s="42" t="s">
        <v>394</v>
      </c>
      <c r="P753" s="50" t="s">
        <v>395</v>
      </c>
      <c r="Q753" s="51" t="s">
        <v>35284</v>
      </c>
      <c r="R753" s="50" t="s">
        <v>94</v>
      </c>
      <c r="S753" s="50" t="s">
        <v>22</v>
      </c>
      <c r="T753" s="50" t="s">
        <v>28746</v>
      </c>
      <c r="U753" s="50" t="s">
        <v>28520</v>
      </c>
      <c r="V753" s="50" t="s">
        <v>20623</v>
      </c>
      <c r="W753" s="50" t="s">
        <v>94</v>
      </c>
      <c r="X753" s="50">
        <v>3658</v>
      </c>
      <c r="Y753" s="50"/>
      <c r="Z753" s="50"/>
      <c r="AA753" s="50"/>
      <c r="AB753" s="50"/>
      <c r="AC753" s="50"/>
      <c r="AD753" s="50"/>
      <c r="AE753" s="50"/>
      <c r="AF753" s="50"/>
      <c r="AG753" s="50"/>
      <c r="AH753" s="50"/>
      <c r="AI753" s="50"/>
      <c r="AJ753" s="50"/>
      <c r="AK753" s="50"/>
      <c r="AL753" s="50"/>
      <c r="AM753" s="50"/>
      <c r="AN753" s="50"/>
      <c r="AO753" s="50"/>
      <c r="AP753" s="50"/>
      <c r="AQ753" s="50"/>
      <c r="AR753" s="50"/>
      <c r="AS753" s="50"/>
      <c r="AT753" s="50"/>
      <c r="AU753" s="50"/>
      <c r="AV753" s="50"/>
      <c r="AW753" s="50"/>
      <c r="AX753" s="50"/>
      <c r="AY753" s="50"/>
      <c r="AZ753" s="50"/>
      <c r="BA753" s="50"/>
      <c r="BB753" s="50"/>
      <c r="BC753" s="50"/>
      <c r="BD753" s="50"/>
      <c r="BE753" s="50"/>
      <c r="BF753" s="50"/>
      <c r="BG753" s="50"/>
      <c r="BH753" s="50"/>
      <c r="BI753" s="50"/>
      <c r="BJ753" s="50"/>
      <c r="BK753" s="50"/>
      <c r="BL753" s="50"/>
    </row>
    <row r="754" spans="1:64" ht="12" customHeight="1" x14ac:dyDescent="0.15">
      <c r="A754" s="50" t="s">
        <v>3186</v>
      </c>
      <c r="B754" s="50" t="s">
        <v>23</v>
      </c>
      <c r="C754" s="50" t="s">
        <v>14</v>
      </c>
      <c r="D754" s="50" t="s">
        <v>24</v>
      </c>
      <c r="E754" s="51"/>
      <c r="F754" s="52">
        <v>43221</v>
      </c>
      <c r="G754" s="50" t="s">
        <v>35285</v>
      </c>
      <c r="H754" s="50" t="s">
        <v>562</v>
      </c>
      <c r="I754" s="50" t="s">
        <v>67</v>
      </c>
      <c r="J754" s="50">
        <v>78211</v>
      </c>
      <c r="K754" s="50" t="s">
        <v>563</v>
      </c>
      <c r="L754" s="50" t="s">
        <v>18885</v>
      </c>
      <c r="M754" s="50" t="s">
        <v>21</v>
      </c>
      <c r="N754" s="50" t="s">
        <v>35286</v>
      </c>
      <c r="O754" s="42" t="s">
        <v>394</v>
      </c>
      <c r="P754" s="50" t="s">
        <v>395</v>
      </c>
      <c r="Q754" s="51" t="s">
        <v>35287</v>
      </c>
      <c r="R754" s="50" t="s">
        <v>94</v>
      </c>
      <c r="S754" s="50" t="s">
        <v>22</v>
      </c>
      <c r="T754" s="50" t="s">
        <v>28746</v>
      </c>
      <c r="U754" s="50" t="s">
        <v>28520</v>
      </c>
      <c r="V754" s="50" t="s">
        <v>28519</v>
      </c>
      <c r="W754" s="50" t="s">
        <v>94</v>
      </c>
      <c r="X754" s="50">
        <v>3657</v>
      </c>
      <c r="Y754" s="50"/>
      <c r="Z754" s="50"/>
      <c r="AA754" s="50"/>
      <c r="AB754" s="50"/>
      <c r="AC754" s="50"/>
      <c r="AD754" s="50"/>
      <c r="AE754" s="50"/>
      <c r="AF754" s="50"/>
      <c r="AG754" s="50"/>
      <c r="AH754" s="50"/>
      <c r="AI754" s="50"/>
      <c r="AJ754" s="50"/>
      <c r="AK754" s="50"/>
      <c r="AL754" s="50"/>
      <c r="AM754" s="50"/>
      <c r="AN754" s="50"/>
      <c r="AO754" s="50"/>
      <c r="AP754" s="50"/>
      <c r="AQ754" s="50"/>
      <c r="AR754" s="50"/>
      <c r="AS754" s="50"/>
      <c r="AT754" s="50"/>
      <c r="AU754" s="50"/>
      <c r="AV754" s="50"/>
      <c r="AW754" s="50"/>
      <c r="AX754" s="50"/>
      <c r="AY754" s="50"/>
      <c r="AZ754" s="50"/>
      <c r="BA754" s="50"/>
      <c r="BB754" s="50"/>
      <c r="BC754" s="50"/>
      <c r="BD754" s="50"/>
      <c r="BE754" s="50"/>
      <c r="BF754" s="50"/>
      <c r="BG754" s="50"/>
      <c r="BH754" s="50"/>
      <c r="BI754" s="50"/>
      <c r="BJ754" s="50"/>
      <c r="BK754" s="50"/>
      <c r="BL754" s="50"/>
    </row>
    <row r="755" spans="1:64" ht="12" customHeight="1" x14ac:dyDescent="0.15">
      <c r="A755" s="50" t="s">
        <v>35288</v>
      </c>
      <c r="B755" s="50">
        <v>49</v>
      </c>
      <c r="C755" s="50" t="s">
        <v>14</v>
      </c>
      <c r="D755" s="50" t="s">
        <v>31</v>
      </c>
      <c r="E755" s="51"/>
      <c r="F755" s="52">
        <v>43221</v>
      </c>
      <c r="G755" s="50" t="s">
        <v>35289</v>
      </c>
      <c r="H755" s="50" t="s">
        <v>34185</v>
      </c>
      <c r="I755" s="50" t="s">
        <v>67</v>
      </c>
      <c r="J755" s="50">
        <v>77573</v>
      </c>
      <c r="K755" s="50" t="s">
        <v>5178</v>
      </c>
      <c r="L755" s="50" t="s">
        <v>34617</v>
      </c>
      <c r="M755" s="50" t="s">
        <v>21</v>
      </c>
      <c r="N755" s="50" t="s">
        <v>35290</v>
      </c>
      <c r="O755" s="42" t="s">
        <v>394</v>
      </c>
      <c r="P755" s="50" t="s">
        <v>395</v>
      </c>
      <c r="Q755" s="51" t="s">
        <v>35291</v>
      </c>
      <c r="R755" s="50" t="s">
        <v>94</v>
      </c>
      <c r="S755" s="50" t="s">
        <v>22</v>
      </c>
      <c r="T755" s="50" t="s">
        <v>30368</v>
      </c>
      <c r="U755" s="50" t="s">
        <v>28523</v>
      </c>
      <c r="V755" s="50" t="s">
        <v>28521</v>
      </c>
      <c r="W755" s="50"/>
      <c r="Y755" s="50"/>
      <c r="Z755" s="50"/>
      <c r="AA755" s="50"/>
      <c r="AB755" s="50"/>
      <c r="AC755" s="50"/>
      <c r="AD755" s="50"/>
      <c r="AE755" s="50"/>
      <c r="AF755" s="50"/>
      <c r="AG755" s="50"/>
      <c r="AH755" s="50"/>
      <c r="AI755" s="50"/>
      <c r="AJ755" s="50"/>
      <c r="AK755" s="50"/>
      <c r="AL755" s="50"/>
      <c r="AM755" s="50"/>
      <c r="AN755" s="50"/>
      <c r="AO755" s="50"/>
      <c r="AP755" s="50"/>
      <c r="AQ755" s="50"/>
      <c r="AR755" s="50"/>
      <c r="AS755" s="50"/>
      <c r="AT755" s="50"/>
      <c r="AU755" s="50"/>
      <c r="AV755" s="50"/>
      <c r="AW755" s="50"/>
      <c r="AX755" s="50"/>
      <c r="AY755" s="50"/>
      <c r="AZ755" s="50"/>
      <c r="BA755" s="50"/>
      <c r="BB755" s="50"/>
      <c r="BC755" s="50"/>
      <c r="BD755" s="50"/>
      <c r="BE755" s="50"/>
      <c r="BF755" s="50"/>
      <c r="BG755" s="50"/>
      <c r="BH755" s="50"/>
      <c r="BI755" s="50"/>
      <c r="BJ755" s="50"/>
      <c r="BK755" s="50"/>
      <c r="BL755" s="50"/>
    </row>
    <row r="756" spans="1:64" ht="12" customHeight="1" x14ac:dyDescent="0.15">
      <c r="A756" s="50" t="s">
        <v>35301</v>
      </c>
      <c r="B756" s="50">
        <v>64</v>
      </c>
      <c r="C756" s="50" t="s">
        <v>14</v>
      </c>
      <c r="D756" s="50" t="s">
        <v>79</v>
      </c>
      <c r="E756" s="51"/>
      <c r="F756" s="52">
        <v>43220</v>
      </c>
      <c r="G756" s="50" t="s">
        <v>35592</v>
      </c>
      <c r="H756" s="50" t="s">
        <v>1262</v>
      </c>
      <c r="I756" s="50" t="s">
        <v>63</v>
      </c>
      <c r="J756" s="50">
        <v>43224</v>
      </c>
      <c r="K756" s="50" t="s">
        <v>1263</v>
      </c>
      <c r="L756" s="50" t="s">
        <v>12268</v>
      </c>
      <c r="M756" s="50" t="s">
        <v>21</v>
      </c>
      <c r="N756" s="50" t="s">
        <v>35302</v>
      </c>
      <c r="O756" s="42" t="s">
        <v>394</v>
      </c>
      <c r="P756" s="50" t="s">
        <v>395</v>
      </c>
      <c r="Q756" s="51" t="s">
        <v>35303</v>
      </c>
      <c r="R756" s="50" t="s">
        <v>94</v>
      </c>
      <c r="S756" s="50" t="s">
        <v>22</v>
      </c>
      <c r="T756" s="50" t="s">
        <v>28739</v>
      </c>
      <c r="V756" s="50"/>
      <c r="W756" s="50"/>
      <c r="Y756" s="50"/>
      <c r="Z756" s="50"/>
      <c r="AA756" s="50"/>
      <c r="AB756" s="50"/>
      <c r="AC756" s="50"/>
      <c r="AD756" s="50"/>
      <c r="AE756" s="50"/>
      <c r="AF756" s="50"/>
      <c r="AG756" s="50"/>
      <c r="AH756" s="50"/>
      <c r="AI756" s="50"/>
      <c r="AJ756" s="50"/>
      <c r="AK756" s="50"/>
      <c r="AL756" s="50"/>
      <c r="AM756" s="50"/>
      <c r="AN756" s="50"/>
      <c r="AO756" s="50"/>
      <c r="AP756" s="50"/>
      <c r="AQ756" s="50"/>
      <c r="AR756" s="50"/>
      <c r="AS756" s="50"/>
      <c r="AT756" s="50"/>
      <c r="AU756" s="50"/>
      <c r="AV756" s="50"/>
      <c r="AW756" s="50"/>
      <c r="AX756" s="50"/>
      <c r="AY756" s="50"/>
      <c r="AZ756" s="50"/>
      <c r="BA756" s="50"/>
      <c r="BB756" s="50"/>
      <c r="BC756" s="50"/>
      <c r="BD756" s="50"/>
      <c r="BE756" s="50"/>
      <c r="BF756" s="50"/>
      <c r="BG756" s="50"/>
      <c r="BH756" s="50"/>
      <c r="BI756" s="50"/>
      <c r="BJ756" s="50"/>
      <c r="BK756" s="50"/>
      <c r="BL756" s="50"/>
    </row>
    <row r="757" spans="1:64" ht="12" customHeight="1" x14ac:dyDescent="0.15">
      <c r="A757" s="50" t="s">
        <v>35297</v>
      </c>
      <c r="B757" s="50">
        <v>59</v>
      </c>
      <c r="C757" s="50" t="s">
        <v>14</v>
      </c>
      <c r="D757" s="50" t="s">
        <v>24</v>
      </c>
      <c r="E757" s="51"/>
      <c r="F757" s="52">
        <v>43220</v>
      </c>
      <c r="G757" s="50" t="s">
        <v>35298</v>
      </c>
      <c r="H757" s="50" t="s">
        <v>1262</v>
      </c>
      <c r="I757" s="50" t="s">
        <v>63</v>
      </c>
      <c r="J757" s="50">
        <v>43223</v>
      </c>
      <c r="K757" s="50" t="s">
        <v>1263</v>
      </c>
      <c r="L757" s="50" t="s">
        <v>12268</v>
      </c>
      <c r="M757" s="50" t="s">
        <v>5307</v>
      </c>
      <c r="N757" s="50" t="s">
        <v>35299</v>
      </c>
      <c r="O757" s="42" t="s">
        <v>394</v>
      </c>
      <c r="P757" s="50" t="s">
        <v>395</v>
      </c>
      <c r="Q757" s="51" t="s">
        <v>35300</v>
      </c>
      <c r="R757" s="50"/>
      <c r="S757" s="50" t="s">
        <v>22</v>
      </c>
      <c r="T757" s="50" t="s">
        <v>28739</v>
      </c>
      <c r="U757" s="50" t="s">
        <v>28523</v>
      </c>
      <c r="V757" s="50"/>
      <c r="W757" s="50" t="s">
        <v>94</v>
      </c>
      <c r="X757" s="50">
        <v>3656</v>
      </c>
      <c r="Y757" s="50"/>
      <c r="Z757" s="50"/>
      <c r="AA757" s="50"/>
      <c r="AB757" s="50"/>
      <c r="AC757" s="50"/>
      <c r="AD757" s="50"/>
      <c r="AE757" s="50"/>
      <c r="AF757" s="50"/>
      <c r="AG757" s="50"/>
      <c r="AH757" s="50"/>
      <c r="AI757" s="50"/>
      <c r="AJ757" s="50"/>
      <c r="AK757" s="50"/>
      <c r="AL757" s="50"/>
      <c r="AM757" s="50"/>
      <c r="AN757" s="50"/>
      <c r="AO757" s="50"/>
      <c r="AP757" s="50"/>
      <c r="AQ757" s="50"/>
      <c r="AR757" s="50"/>
      <c r="AS757" s="50"/>
      <c r="AT757" s="50"/>
      <c r="AU757" s="50"/>
      <c r="AV757" s="50"/>
      <c r="AW757" s="50"/>
      <c r="AX757" s="50"/>
      <c r="AY757" s="50"/>
      <c r="AZ757" s="50"/>
      <c r="BA757" s="50"/>
      <c r="BB757" s="50"/>
      <c r="BC757" s="50"/>
      <c r="BD757" s="50"/>
      <c r="BE757" s="50"/>
      <c r="BF757" s="50"/>
      <c r="BG757" s="50"/>
      <c r="BH757" s="50"/>
      <c r="BI757" s="50"/>
      <c r="BJ757" s="50"/>
      <c r="BK757" s="50"/>
      <c r="BL757" s="50"/>
    </row>
    <row r="758" spans="1:64" ht="12" customHeight="1" x14ac:dyDescent="0.15">
      <c r="A758" s="50" t="s">
        <v>35292</v>
      </c>
      <c r="B758" s="50">
        <v>47</v>
      </c>
      <c r="C758" s="50" t="s">
        <v>14</v>
      </c>
      <c r="D758" s="50" t="s">
        <v>31</v>
      </c>
      <c r="E758" s="51"/>
      <c r="F758" s="52">
        <v>43220</v>
      </c>
      <c r="G758" s="50" t="s">
        <v>35293</v>
      </c>
      <c r="H758" s="50" t="s">
        <v>1263</v>
      </c>
      <c r="I758" s="50" t="s">
        <v>360</v>
      </c>
      <c r="J758" s="50">
        <v>28734</v>
      </c>
      <c r="K758" s="50" t="s">
        <v>1519</v>
      </c>
      <c r="L758" s="50" t="s">
        <v>35294</v>
      </c>
      <c r="M758" s="50" t="s">
        <v>21</v>
      </c>
      <c r="N758" s="50" t="s">
        <v>35295</v>
      </c>
      <c r="O758" s="42" t="s">
        <v>394</v>
      </c>
      <c r="P758" s="50" t="s">
        <v>395</v>
      </c>
      <c r="Q758" s="51" t="s">
        <v>35296</v>
      </c>
      <c r="R758" s="50" t="s">
        <v>94</v>
      </c>
      <c r="S758" s="50" t="s">
        <v>22</v>
      </c>
      <c r="T758" s="50" t="s">
        <v>28746</v>
      </c>
      <c r="U758" s="50" t="s">
        <v>28520</v>
      </c>
      <c r="V758" s="50" t="s">
        <v>28521</v>
      </c>
      <c r="W758" s="50" t="s">
        <v>94</v>
      </c>
      <c r="X758" s="50">
        <v>3654</v>
      </c>
      <c r="Y758" s="50"/>
      <c r="Z758" s="50"/>
      <c r="AA758" s="50"/>
      <c r="AB758" s="50"/>
      <c r="AC758" s="50"/>
      <c r="AD758" s="50"/>
      <c r="AE758" s="50"/>
      <c r="AF758" s="50"/>
      <c r="AG758" s="50"/>
      <c r="AH758" s="50"/>
      <c r="AI758" s="50"/>
      <c r="AJ758" s="50"/>
      <c r="AK758" s="50"/>
      <c r="AL758" s="50"/>
      <c r="AM758" s="50"/>
      <c r="AN758" s="50"/>
      <c r="AO758" s="50"/>
      <c r="AP758" s="50"/>
      <c r="AQ758" s="50"/>
      <c r="AR758" s="50"/>
      <c r="AS758" s="50"/>
      <c r="AT758" s="50"/>
      <c r="AU758" s="50"/>
      <c r="AV758" s="50"/>
      <c r="AW758" s="50"/>
      <c r="AX758" s="50"/>
      <c r="AY758" s="50"/>
      <c r="AZ758" s="50"/>
      <c r="BA758" s="50"/>
      <c r="BB758" s="50"/>
      <c r="BC758" s="50"/>
      <c r="BD758" s="50"/>
      <c r="BE758" s="50"/>
      <c r="BF758" s="50"/>
      <c r="BG758" s="50"/>
      <c r="BH758" s="50"/>
      <c r="BI758" s="50"/>
      <c r="BJ758" s="50"/>
      <c r="BK758" s="50"/>
      <c r="BL758" s="50"/>
    </row>
    <row r="759" spans="1:64" ht="12" customHeight="1" x14ac:dyDescent="0.15">
      <c r="A759" s="50" t="s">
        <v>35310</v>
      </c>
      <c r="B759" s="50">
        <v>26</v>
      </c>
      <c r="C759" s="50" t="s">
        <v>14</v>
      </c>
      <c r="D759" s="50" t="s">
        <v>31</v>
      </c>
      <c r="E759" s="51" t="s">
        <v>35311</v>
      </c>
      <c r="F759" s="52">
        <v>43219</v>
      </c>
      <c r="G759" s="50" t="s">
        <v>35594</v>
      </c>
      <c r="H759" s="50" t="s">
        <v>35312</v>
      </c>
      <c r="I759" s="50" t="s">
        <v>364</v>
      </c>
      <c r="J759" s="50">
        <v>50566</v>
      </c>
      <c r="K759" s="50" t="s">
        <v>3195</v>
      </c>
      <c r="L759" s="50" t="s">
        <v>35313</v>
      </c>
      <c r="M759" s="50" t="s">
        <v>21</v>
      </c>
      <c r="N759" s="50" t="s">
        <v>35314</v>
      </c>
      <c r="O759" s="42" t="s">
        <v>394</v>
      </c>
      <c r="P759" s="50" t="s">
        <v>395</v>
      </c>
      <c r="Q759" s="51" t="s">
        <v>35315</v>
      </c>
      <c r="R759" s="50" t="s">
        <v>94</v>
      </c>
      <c r="S759" s="50" t="s">
        <v>22</v>
      </c>
      <c r="T759" s="50" t="s">
        <v>28746</v>
      </c>
      <c r="U759" s="50" t="s">
        <v>28520</v>
      </c>
      <c r="V759" s="50" t="s">
        <v>28521</v>
      </c>
      <c r="W759" s="50" t="s">
        <v>94</v>
      </c>
      <c r="X759" s="50">
        <v>3655</v>
      </c>
      <c r="Y759" s="50"/>
      <c r="Z759" s="50"/>
      <c r="AA759" s="50"/>
      <c r="AB759" s="50"/>
      <c r="AC759" s="50"/>
      <c r="AD759" s="50"/>
      <c r="AE759" s="50"/>
      <c r="AF759" s="50"/>
      <c r="AG759" s="50"/>
      <c r="AH759" s="50"/>
      <c r="AI759" s="50"/>
      <c r="AJ759" s="50"/>
      <c r="AK759" s="50"/>
      <c r="AL759" s="50"/>
      <c r="AM759" s="50"/>
      <c r="AN759" s="50"/>
      <c r="AO759" s="50"/>
      <c r="AP759" s="50"/>
      <c r="AQ759" s="50"/>
      <c r="AR759" s="50"/>
      <c r="AS759" s="50"/>
      <c r="AT759" s="50"/>
      <c r="AU759" s="50"/>
      <c r="AV759" s="50"/>
      <c r="AW759" s="50"/>
      <c r="AX759" s="50"/>
      <c r="AY759" s="50"/>
      <c r="AZ759" s="50"/>
      <c r="BA759" s="50"/>
      <c r="BB759" s="50"/>
      <c r="BC759" s="50"/>
      <c r="BD759" s="50"/>
      <c r="BE759" s="50"/>
      <c r="BF759" s="50"/>
      <c r="BG759" s="50"/>
      <c r="BH759" s="50"/>
      <c r="BI759" s="50"/>
      <c r="BJ759" s="50"/>
      <c r="BK759" s="50"/>
      <c r="BL759" s="50"/>
    </row>
    <row r="760" spans="1:64" ht="12" customHeight="1" x14ac:dyDescent="0.15">
      <c r="A760" s="50" t="s">
        <v>35306</v>
      </c>
      <c r="B760" s="50">
        <v>38</v>
      </c>
      <c r="C760" s="50" t="s">
        <v>14</v>
      </c>
      <c r="D760" s="50" t="s">
        <v>31</v>
      </c>
      <c r="E760" s="51"/>
      <c r="F760" s="52">
        <v>43219</v>
      </c>
      <c r="G760" s="50" t="s">
        <v>35307</v>
      </c>
      <c r="H760" s="50" t="s">
        <v>453</v>
      </c>
      <c r="I760" s="50" t="s">
        <v>19</v>
      </c>
      <c r="J760" s="50">
        <v>71107</v>
      </c>
      <c r="K760" s="50" t="s">
        <v>5798</v>
      </c>
      <c r="L760" s="50" t="s">
        <v>454</v>
      </c>
      <c r="M760" s="50" t="s">
        <v>21</v>
      </c>
      <c r="N760" s="50" t="s">
        <v>35308</v>
      </c>
      <c r="O760" s="42" t="s">
        <v>394</v>
      </c>
      <c r="P760" s="50" t="s">
        <v>395</v>
      </c>
      <c r="Q760" s="51" t="s">
        <v>35309</v>
      </c>
      <c r="R760" s="50" t="s">
        <v>94</v>
      </c>
      <c r="S760" s="50" t="s">
        <v>12</v>
      </c>
      <c r="T760" s="50" t="s">
        <v>31978</v>
      </c>
      <c r="U760" s="50" t="s">
        <v>28520</v>
      </c>
      <c r="V760" s="50" t="s">
        <v>28522</v>
      </c>
      <c r="W760" s="50" t="s">
        <v>94</v>
      </c>
      <c r="X760" s="50">
        <v>3650</v>
      </c>
      <c r="Y760" s="50"/>
      <c r="Z760" s="50"/>
      <c r="AA760" s="50"/>
      <c r="AB760" s="50"/>
      <c r="AC760" s="50"/>
      <c r="AD760" s="50"/>
      <c r="AE760" s="50"/>
      <c r="AF760" s="50"/>
      <c r="AG760" s="50"/>
      <c r="AH760" s="50"/>
      <c r="AI760" s="50"/>
      <c r="AJ760" s="50"/>
      <c r="AK760" s="50"/>
      <c r="AL760" s="50"/>
      <c r="AM760" s="50"/>
      <c r="AN760" s="50"/>
      <c r="AO760" s="50"/>
      <c r="AP760" s="50"/>
      <c r="AQ760" s="50"/>
      <c r="AR760" s="50"/>
      <c r="AS760" s="50"/>
      <c r="AT760" s="50"/>
      <c r="AU760" s="50"/>
      <c r="AV760" s="50"/>
      <c r="AW760" s="50"/>
      <c r="AX760" s="50"/>
      <c r="AY760" s="50"/>
      <c r="AZ760" s="50"/>
      <c r="BA760" s="50"/>
      <c r="BB760" s="50"/>
      <c r="BC760" s="50"/>
      <c r="BD760" s="50"/>
      <c r="BE760" s="50"/>
      <c r="BF760" s="50"/>
      <c r="BG760" s="50"/>
      <c r="BH760" s="50"/>
      <c r="BI760" s="50"/>
      <c r="BJ760" s="50"/>
      <c r="BK760" s="50"/>
      <c r="BL760" s="50"/>
    </row>
    <row r="761" spans="1:64" ht="12" customHeight="1" x14ac:dyDescent="0.15">
      <c r="A761" s="50" t="s">
        <v>3186</v>
      </c>
      <c r="B761" s="50" t="s">
        <v>23</v>
      </c>
      <c r="C761" s="50" t="s">
        <v>14</v>
      </c>
      <c r="D761" s="50" t="s">
        <v>31</v>
      </c>
      <c r="E761" s="51"/>
      <c r="F761" s="52">
        <v>43219</v>
      </c>
      <c r="G761" s="50" t="s">
        <v>35593</v>
      </c>
      <c r="H761" s="50" t="s">
        <v>19761</v>
      </c>
      <c r="I761" s="50" t="s">
        <v>39</v>
      </c>
      <c r="J761" s="50">
        <v>92373</v>
      </c>
      <c r="K761" s="50" t="s">
        <v>303</v>
      </c>
      <c r="L761" s="50" t="s">
        <v>21657</v>
      </c>
      <c r="M761" s="50" t="s">
        <v>21</v>
      </c>
      <c r="N761" s="50" t="s">
        <v>35304</v>
      </c>
      <c r="O761" s="42" t="s">
        <v>394</v>
      </c>
      <c r="P761" s="50" t="s">
        <v>395</v>
      </c>
      <c r="Q761" s="51" t="s">
        <v>35305</v>
      </c>
      <c r="R761" s="50" t="s">
        <v>94</v>
      </c>
      <c r="S761" s="50" t="s">
        <v>29</v>
      </c>
      <c r="T761" s="50" t="s">
        <v>28523</v>
      </c>
      <c r="U761" s="50" t="s">
        <v>28523</v>
      </c>
      <c r="V761" s="50" t="s">
        <v>28521</v>
      </c>
      <c r="W761" s="50" t="s">
        <v>94</v>
      </c>
      <c r="X761" s="50">
        <v>3651</v>
      </c>
      <c r="Y761" s="50"/>
      <c r="Z761" s="50"/>
      <c r="AA761" s="50"/>
      <c r="AB761" s="50"/>
      <c r="AC761" s="50"/>
      <c r="AD761" s="50"/>
      <c r="AE761" s="50"/>
      <c r="AF761" s="50"/>
      <c r="AG761" s="50"/>
      <c r="AH761" s="50"/>
      <c r="AI761" s="50"/>
      <c r="AJ761" s="50"/>
      <c r="AK761" s="50"/>
      <c r="AL761" s="50"/>
      <c r="AM761" s="50"/>
      <c r="AN761" s="50"/>
      <c r="AO761" s="50"/>
      <c r="AP761" s="50"/>
      <c r="AQ761" s="50"/>
      <c r="AR761" s="50"/>
      <c r="AS761" s="50"/>
      <c r="AT761" s="50"/>
      <c r="AU761" s="50"/>
      <c r="AV761" s="50"/>
      <c r="AW761" s="50"/>
      <c r="AX761" s="50"/>
      <c r="AY761" s="50"/>
      <c r="AZ761" s="50"/>
      <c r="BA761" s="50"/>
      <c r="BB761" s="50"/>
      <c r="BC761" s="50"/>
      <c r="BD761" s="50"/>
      <c r="BE761" s="50"/>
      <c r="BF761" s="50"/>
      <c r="BG761" s="50"/>
      <c r="BH761" s="50"/>
      <c r="BI761" s="50"/>
      <c r="BJ761" s="50"/>
      <c r="BK761" s="50"/>
      <c r="BL761" s="50"/>
    </row>
    <row r="762" spans="1:64" ht="12" customHeight="1" x14ac:dyDescent="0.15">
      <c r="A762" s="50" t="s">
        <v>35323</v>
      </c>
      <c r="B762" s="50">
        <v>36</v>
      </c>
      <c r="C762" s="50" t="s">
        <v>108</v>
      </c>
      <c r="D762" s="50" t="s">
        <v>79</v>
      </c>
      <c r="E762" s="51"/>
      <c r="F762" s="52">
        <v>43218</v>
      </c>
      <c r="G762" s="50" t="s">
        <v>35324</v>
      </c>
      <c r="H762" s="50" t="s">
        <v>35325</v>
      </c>
      <c r="I762" s="50" t="s">
        <v>167</v>
      </c>
      <c r="J762" s="50">
        <v>30097</v>
      </c>
      <c r="K762" s="50" t="s">
        <v>1300</v>
      </c>
      <c r="L762" s="50" t="s">
        <v>35326</v>
      </c>
      <c r="M762" s="50" t="s">
        <v>21</v>
      </c>
      <c r="N762" s="50" t="s">
        <v>35327</v>
      </c>
      <c r="O762" s="42" t="s">
        <v>394</v>
      </c>
      <c r="P762" s="50" t="s">
        <v>395</v>
      </c>
      <c r="Q762" s="51" t="s">
        <v>35328</v>
      </c>
      <c r="R762" s="50" t="s">
        <v>542</v>
      </c>
      <c r="S762" s="50" t="s">
        <v>22</v>
      </c>
      <c r="T762" s="50" t="s">
        <v>28739</v>
      </c>
      <c r="U762" s="50" t="s">
        <v>28518</v>
      </c>
      <c r="V762" s="50" t="s">
        <v>28521</v>
      </c>
      <c r="W762" s="50" t="s">
        <v>94</v>
      </c>
      <c r="X762" s="50">
        <v>3649</v>
      </c>
      <c r="Y762" s="50"/>
      <c r="Z762" s="50"/>
      <c r="AA762" s="50"/>
      <c r="AB762" s="50"/>
      <c r="AC762" s="50"/>
      <c r="AD762" s="50"/>
      <c r="AE762" s="50"/>
      <c r="AF762" s="50"/>
      <c r="AG762" s="50"/>
      <c r="AH762" s="50"/>
      <c r="AI762" s="50"/>
      <c r="AJ762" s="50"/>
      <c r="AK762" s="50"/>
      <c r="AL762" s="50"/>
      <c r="AM762" s="50"/>
      <c r="AN762" s="50"/>
      <c r="AO762" s="50"/>
      <c r="AP762" s="50"/>
      <c r="AQ762" s="50"/>
      <c r="AR762" s="50"/>
      <c r="AS762" s="50"/>
      <c r="AT762" s="50"/>
      <c r="AU762" s="50"/>
      <c r="AV762" s="50"/>
      <c r="AW762" s="50"/>
      <c r="AX762" s="50"/>
      <c r="AY762" s="50"/>
      <c r="AZ762" s="50"/>
      <c r="BA762" s="50"/>
      <c r="BB762" s="50"/>
      <c r="BC762" s="50"/>
      <c r="BD762" s="50"/>
      <c r="BE762" s="50"/>
      <c r="BF762" s="50"/>
      <c r="BG762" s="50"/>
      <c r="BH762" s="50"/>
      <c r="BI762" s="50"/>
      <c r="BJ762" s="50"/>
      <c r="BK762" s="50"/>
      <c r="BL762" s="50"/>
    </row>
    <row r="763" spans="1:64" ht="12" customHeight="1" x14ac:dyDescent="0.15">
      <c r="A763" s="50" t="s">
        <v>35319</v>
      </c>
      <c r="B763" s="50">
        <v>26</v>
      </c>
      <c r="C763" s="50" t="s">
        <v>14</v>
      </c>
      <c r="D763" s="50" t="s">
        <v>42</v>
      </c>
      <c r="E763" s="51"/>
      <c r="F763" s="52">
        <v>43218</v>
      </c>
      <c r="G763" s="50" t="s">
        <v>35320</v>
      </c>
      <c r="H763" s="50" t="s">
        <v>2527</v>
      </c>
      <c r="I763" s="50" t="s">
        <v>39</v>
      </c>
      <c r="J763" s="50">
        <v>95758</v>
      </c>
      <c r="K763" s="50" t="s">
        <v>1612</v>
      </c>
      <c r="L763" s="50" t="s">
        <v>26752</v>
      </c>
      <c r="M763" s="50" t="s">
        <v>21</v>
      </c>
      <c r="N763" s="50" t="s">
        <v>35321</v>
      </c>
      <c r="O763" s="42" t="s">
        <v>394</v>
      </c>
      <c r="P763" s="50" t="s">
        <v>395</v>
      </c>
      <c r="Q763" s="51" t="s">
        <v>35322</v>
      </c>
      <c r="R763" s="50" t="s">
        <v>94</v>
      </c>
      <c r="S763" s="50" t="s">
        <v>22</v>
      </c>
      <c r="T763" s="50" t="s">
        <v>28746</v>
      </c>
      <c r="U763" s="50" t="s">
        <v>28520</v>
      </c>
      <c r="V763" s="50" t="s">
        <v>28521</v>
      </c>
      <c r="W763" s="50" t="s">
        <v>94</v>
      </c>
      <c r="X763" s="50">
        <v>3653</v>
      </c>
      <c r="Y763" s="50"/>
      <c r="Z763" s="50"/>
      <c r="AA763" s="50"/>
      <c r="AB763" s="50"/>
      <c r="AC763" s="50"/>
      <c r="AD763" s="50"/>
      <c r="AE763" s="50"/>
      <c r="AF763" s="50"/>
      <c r="AG763" s="50"/>
      <c r="AH763" s="50"/>
      <c r="AI763" s="50"/>
      <c r="AJ763" s="50"/>
      <c r="AK763" s="50"/>
      <c r="AL763" s="50"/>
      <c r="AM763" s="50"/>
      <c r="AN763" s="50"/>
      <c r="AO763" s="50"/>
      <c r="AP763" s="50"/>
      <c r="AQ763" s="50"/>
      <c r="AR763" s="50"/>
      <c r="AS763" s="50"/>
      <c r="AT763" s="50"/>
      <c r="AU763" s="50"/>
      <c r="AV763" s="50"/>
      <c r="AW763" s="50"/>
      <c r="AX763" s="50"/>
      <c r="AY763" s="50"/>
      <c r="AZ763" s="50"/>
      <c r="BA763" s="50"/>
      <c r="BB763" s="50"/>
      <c r="BC763" s="50"/>
      <c r="BD763" s="50"/>
      <c r="BE763" s="50"/>
      <c r="BF763" s="50"/>
      <c r="BG763" s="50"/>
      <c r="BH763" s="50"/>
      <c r="BI763" s="50"/>
      <c r="BJ763" s="50"/>
      <c r="BK763" s="50"/>
      <c r="BL763" s="50"/>
    </row>
    <row r="764" spans="1:64" ht="12" customHeight="1" x14ac:dyDescent="0.15">
      <c r="A764" s="50" t="s">
        <v>35329</v>
      </c>
      <c r="B764" s="50">
        <v>35</v>
      </c>
      <c r="C764" s="50" t="s">
        <v>14</v>
      </c>
      <c r="D764" s="50" t="s">
        <v>24</v>
      </c>
      <c r="E764" s="51"/>
      <c r="F764" s="52">
        <v>43218</v>
      </c>
      <c r="G764" s="50" t="s">
        <v>35595</v>
      </c>
      <c r="H764" s="50" t="s">
        <v>35330</v>
      </c>
      <c r="I764" s="50" t="s">
        <v>51</v>
      </c>
      <c r="J764" s="50">
        <v>48316</v>
      </c>
      <c r="K764" s="50" t="s">
        <v>1091</v>
      </c>
      <c r="L764" s="50" t="s">
        <v>35331</v>
      </c>
      <c r="M764" s="50" t="s">
        <v>21</v>
      </c>
      <c r="N764" s="50" t="s">
        <v>35332</v>
      </c>
      <c r="O764" s="42" t="s">
        <v>394</v>
      </c>
      <c r="P764" s="50" t="s">
        <v>395</v>
      </c>
      <c r="Q764" s="51" t="s">
        <v>35333</v>
      </c>
      <c r="R764" s="50" t="s">
        <v>542</v>
      </c>
      <c r="S764" s="50" t="s">
        <v>22</v>
      </c>
      <c r="T764" s="50" t="s">
        <v>28746</v>
      </c>
      <c r="V764" s="50" t="s">
        <v>28521</v>
      </c>
      <c r="W764" s="50"/>
      <c r="Y764" s="50"/>
      <c r="Z764" s="50"/>
      <c r="AA764" s="50"/>
      <c r="AB764" s="50"/>
      <c r="AC764" s="50"/>
      <c r="AD764" s="50"/>
      <c r="AE764" s="50"/>
      <c r="AF764" s="50"/>
      <c r="AG764" s="50"/>
      <c r="AH764" s="50"/>
      <c r="AI764" s="50"/>
      <c r="AJ764" s="50"/>
      <c r="AK764" s="50"/>
      <c r="AL764" s="50"/>
      <c r="AM764" s="50"/>
      <c r="AN764" s="50"/>
      <c r="AO764" s="50"/>
      <c r="AP764" s="50"/>
      <c r="AQ764" s="50"/>
      <c r="AR764" s="50"/>
      <c r="AS764" s="50"/>
      <c r="AT764" s="50"/>
      <c r="AU764" s="50"/>
      <c r="AV764" s="50"/>
      <c r="AW764" s="50"/>
      <c r="AX764" s="50"/>
      <c r="AY764" s="50"/>
      <c r="AZ764" s="50"/>
      <c r="BA764" s="50"/>
      <c r="BB764" s="50"/>
      <c r="BC764" s="50"/>
      <c r="BD764" s="50"/>
      <c r="BE764" s="50"/>
      <c r="BF764" s="50"/>
      <c r="BG764" s="50"/>
      <c r="BH764" s="50"/>
      <c r="BI764" s="50"/>
      <c r="BJ764" s="50"/>
      <c r="BK764" s="50"/>
      <c r="BL764" s="50"/>
    </row>
    <row r="765" spans="1:64" ht="12" customHeight="1" x14ac:dyDescent="0.15">
      <c r="A765" s="50" t="s">
        <v>3186</v>
      </c>
      <c r="B765" s="50" t="s">
        <v>23</v>
      </c>
      <c r="C765" s="50" t="s">
        <v>14</v>
      </c>
      <c r="D765" s="50" t="s">
        <v>24</v>
      </c>
      <c r="E765" s="51"/>
      <c r="F765" s="52">
        <v>43218</v>
      </c>
      <c r="G765" s="50" t="s">
        <v>35316</v>
      </c>
      <c r="H765" s="50" t="s">
        <v>1273</v>
      </c>
      <c r="I765" s="50" t="s">
        <v>203</v>
      </c>
      <c r="J765" s="50">
        <v>80233</v>
      </c>
      <c r="K765" s="50" t="s">
        <v>1883</v>
      </c>
      <c r="L765" s="50" t="s">
        <v>22608</v>
      </c>
      <c r="M765" s="50" t="s">
        <v>21</v>
      </c>
      <c r="N765" s="50" t="s">
        <v>35317</v>
      </c>
      <c r="O765" s="42" t="s">
        <v>394</v>
      </c>
      <c r="P765" s="50" t="s">
        <v>395</v>
      </c>
      <c r="Q765" s="51" t="s">
        <v>35318</v>
      </c>
      <c r="R765" s="50" t="s">
        <v>94</v>
      </c>
      <c r="S765" s="50" t="s">
        <v>22</v>
      </c>
      <c r="T765" s="50" t="s">
        <v>28746</v>
      </c>
      <c r="U765" s="50" t="s">
        <v>28518</v>
      </c>
      <c r="V765" s="50" t="s">
        <v>28521</v>
      </c>
      <c r="W765" s="50" t="s">
        <v>94</v>
      </c>
      <c r="X765" s="50">
        <v>3652</v>
      </c>
      <c r="Y765" s="50"/>
      <c r="Z765" s="50"/>
      <c r="AA765" s="50"/>
      <c r="AB765" s="50"/>
      <c r="AC765" s="50"/>
      <c r="AD765" s="50"/>
      <c r="AE765" s="50"/>
      <c r="AF765" s="50"/>
      <c r="AG765" s="50"/>
      <c r="AH765" s="50"/>
      <c r="AI765" s="50"/>
      <c r="AJ765" s="50"/>
      <c r="AK765" s="50"/>
      <c r="AL765" s="50"/>
      <c r="AM765" s="50"/>
      <c r="AN765" s="50"/>
      <c r="AO765" s="50"/>
      <c r="AP765" s="50"/>
      <c r="AQ765" s="50"/>
      <c r="AR765" s="50"/>
      <c r="AS765" s="50"/>
      <c r="AT765" s="50"/>
      <c r="AU765" s="50"/>
      <c r="AV765" s="50"/>
      <c r="AW765" s="50"/>
      <c r="AX765" s="50"/>
      <c r="AY765" s="50"/>
      <c r="AZ765" s="50"/>
      <c r="BA765" s="50"/>
      <c r="BB765" s="50"/>
      <c r="BC765" s="50"/>
      <c r="BD765" s="50"/>
      <c r="BE765" s="50"/>
      <c r="BF765" s="50"/>
      <c r="BG765" s="50"/>
      <c r="BH765" s="50"/>
      <c r="BI765" s="50"/>
      <c r="BJ765" s="50"/>
      <c r="BK765" s="50"/>
      <c r="BL765" s="50"/>
    </row>
    <row r="766" spans="1:64" ht="12" customHeight="1" x14ac:dyDescent="0.15">
      <c r="A766" s="50" t="s">
        <v>35339</v>
      </c>
      <c r="B766" s="50">
        <v>56</v>
      </c>
      <c r="C766" s="50" t="s">
        <v>108</v>
      </c>
      <c r="D766" s="50" t="s">
        <v>31</v>
      </c>
      <c r="E766" s="51"/>
      <c r="F766" s="52">
        <v>43216</v>
      </c>
      <c r="G766" s="50" t="s">
        <v>35596</v>
      </c>
      <c r="H766" s="50" t="s">
        <v>9569</v>
      </c>
      <c r="I766" s="50" t="s">
        <v>39</v>
      </c>
      <c r="J766" s="50">
        <v>95966</v>
      </c>
      <c r="K766" s="50" t="s">
        <v>5131</v>
      </c>
      <c r="L766" s="50" t="s">
        <v>9571</v>
      </c>
      <c r="M766" s="50" t="s">
        <v>21</v>
      </c>
      <c r="N766" s="50" t="s">
        <v>35340</v>
      </c>
      <c r="O766" s="42" t="s">
        <v>394</v>
      </c>
      <c r="P766" s="50" t="s">
        <v>395</v>
      </c>
      <c r="Q766" s="51" t="s">
        <v>35341</v>
      </c>
      <c r="R766" s="50" t="s">
        <v>94</v>
      </c>
      <c r="S766" s="50" t="s">
        <v>373</v>
      </c>
      <c r="T766" s="50" t="s">
        <v>28836</v>
      </c>
      <c r="U766" s="50" t="s">
        <v>28520</v>
      </c>
      <c r="V766" s="50" t="s">
        <v>28519</v>
      </c>
      <c r="W766" s="50" t="s">
        <v>542</v>
      </c>
      <c r="X766" s="50">
        <v>3648</v>
      </c>
      <c r="Y766" s="50"/>
      <c r="Z766" s="50"/>
      <c r="AA766" s="50"/>
      <c r="AB766" s="50"/>
      <c r="AC766" s="50"/>
      <c r="AD766" s="50"/>
      <c r="AE766" s="50"/>
      <c r="AF766" s="50"/>
      <c r="AG766" s="50"/>
      <c r="AH766" s="50"/>
      <c r="AI766" s="50"/>
      <c r="AJ766" s="50"/>
      <c r="AK766" s="50"/>
      <c r="AL766" s="50"/>
      <c r="AM766" s="50"/>
      <c r="AN766" s="50"/>
      <c r="AO766" s="50"/>
      <c r="AP766" s="50"/>
      <c r="AQ766" s="50"/>
      <c r="AR766" s="50"/>
      <c r="AS766" s="50"/>
      <c r="AT766" s="50"/>
      <c r="AU766" s="50"/>
      <c r="AV766" s="50"/>
      <c r="AW766" s="50"/>
      <c r="AX766" s="50"/>
      <c r="AY766" s="50"/>
      <c r="AZ766" s="50"/>
      <c r="BA766" s="50"/>
      <c r="BB766" s="50"/>
      <c r="BC766" s="50"/>
      <c r="BD766" s="50"/>
      <c r="BE766" s="50"/>
      <c r="BF766" s="50"/>
      <c r="BG766" s="50"/>
      <c r="BH766" s="50"/>
      <c r="BI766" s="50"/>
      <c r="BJ766" s="50"/>
      <c r="BK766" s="50"/>
      <c r="BL766" s="50"/>
    </row>
    <row r="767" spans="1:64" ht="12" customHeight="1" x14ac:dyDescent="0.15">
      <c r="A767" s="50" t="s">
        <v>35334</v>
      </c>
      <c r="B767" s="50">
        <v>22</v>
      </c>
      <c r="C767" s="50" t="s">
        <v>14</v>
      </c>
      <c r="D767" s="50" t="s">
        <v>24</v>
      </c>
      <c r="E767" s="51"/>
      <c r="F767" s="52">
        <v>43216</v>
      </c>
      <c r="G767" s="50" t="s">
        <v>35335</v>
      </c>
      <c r="H767" s="50" t="s">
        <v>30203</v>
      </c>
      <c r="I767" s="50" t="s">
        <v>67</v>
      </c>
      <c r="J767" s="50">
        <v>76384</v>
      </c>
      <c r="K767" s="50" t="s">
        <v>35336</v>
      </c>
      <c r="L767" s="50" t="s">
        <v>275</v>
      </c>
      <c r="M767" s="50" t="s">
        <v>21</v>
      </c>
      <c r="N767" s="50" t="s">
        <v>35337</v>
      </c>
      <c r="O767" s="42" t="s">
        <v>394</v>
      </c>
      <c r="P767" s="50" t="s">
        <v>395</v>
      </c>
      <c r="Q767" s="51" t="s">
        <v>35338</v>
      </c>
      <c r="R767" s="50" t="s">
        <v>94</v>
      </c>
      <c r="S767" s="50" t="s">
        <v>22</v>
      </c>
      <c r="T767" s="50" t="s">
        <v>28739</v>
      </c>
      <c r="U767" s="50" t="s">
        <v>28520</v>
      </c>
      <c r="V767" s="50" t="s">
        <v>28519</v>
      </c>
      <c r="W767" s="50" t="s">
        <v>94</v>
      </c>
      <c r="X767" s="50">
        <v>3646</v>
      </c>
      <c r="Y767" s="50"/>
      <c r="Z767" s="50"/>
      <c r="AA767" s="50"/>
      <c r="AB767" s="50"/>
      <c r="AC767" s="50"/>
      <c r="AD767" s="50"/>
      <c r="AE767" s="50"/>
      <c r="AF767" s="50"/>
      <c r="AG767" s="50"/>
      <c r="AH767" s="50"/>
      <c r="AI767" s="50"/>
      <c r="AJ767" s="50"/>
      <c r="AK767" s="50"/>
      <c r="AL767" s="50"/>
      <c r="AM767" s="50"/>
      <c r="AN767" s="50"/>
      <c r="AO767" s="50"/>
      <c r="AP767" s="50"/>
      <c r="AQ767" s="50"/>
      <c r="AR767" s="50"/>
      <c r="AS767" s="50"/>
      <c r="AT767" s="50"/>
      <c r="AU767" s="50"/>
      <c r="AV767" s="50"/>
      <c r="AW767" s="50"/>
      <c r="AX767" s="50"/>
      <c r="AY767" s="50"/>
      <c r="AZ767" s="50"/>
      <c r="BA767" s="50"/>
      <c r="BB767" s="50"/>
      <c r="BC767" s="50"/>
      <c r="BD767" s="50"/>
      <c r="BE767" s="50"/>
      <c r="BF767" s="50"/>
      <c r="BG767" s="50"/>
      <c r="BH767" s="50"/>
      <c r="BI767" s="50"/>
      <c r="BJ767" s="50"/>
      <c r="BK767" s="50"/>
      <c r="BL767" s="50"/>
    </row>
    <row r="768" spans="1:64" ht="12" customHeight="1" x14ac:dyDescent="0.15">
      <c r="A768" s="50" t="s">
        <v>35347</v>
      </c>
      <c r="B768" s="50">
        <v>42</v>
      </c>
      <c r="C768" s="50" t="s">
        <v>14</v>
      </c>
      <c r="D768" s="50" t="s">
        <v>79</v>
      </c>
      <c r="E768" s="51"/>
      <c r="F768" s="52">
        <v>43215</v>
      </c>
      <c r="G768" s="50" t="s">
        <v>35597</v>
      </c>
      <c r="H768" s="50" t="s">
        <v>874</v>
      </c>
      <c r="I768" s="50" t="s">
        <v>309</v>
      </c>
      <c r="J768" s="50">
        <v>40212</v>
      </c>
      <c r="K768" s="50" t="s">
        <v>1747</v>
      </c>
      <c r="L768" s="50" t="s">
        <v>875</v>
      </c>
      <c r="M768" s="50" t="s">
        <v>21</v>
      </c>
      <c r="N768" s="50" t="s">
        <v>35348</v>
      </c>
      <c r="O768" s="42" t="s">
        <v>394</v>
      </c>
      <c r="P768" s="50" t="s">
        <v>395</v>
      </c>
      <c r="Q768" s="51" t="s">
        <v>35349</v>
      </c>
      <c r="R768" s="50" t="s">
        <v>23</v>
      </c>
      <c r="S768" s="50" t="s">
        <v>22</v>
      </c>
      <c r="T768" s="50" t="s">
        <v>28739</v>
      </c>
      <c r="U768" s="50" t="s">
        <v>28520</v>
      </c>
      <c r="V768" s="50" t="s">
        <v>28521</v>
      </c>
      <c r="W768" s="50" t="s">
        <v>94</v>
      </c>
      <c r="X768" s="50">
        <v>3643</v>
      </c>
      <c r="Y768" s="50"/>
      <c r="Z768" s="50"/>
      <c r="AA768" s="50"/>
      <c r="AB768" s="50"/>
      <c r="AC768" s="50"/>
      <c r="AD768" s="50"/>
      <c r="AE768" s="50"/>
      <c r="AF768" s="50"/>
      <c r="AG768" s="50"/>
      <c r="AH768" s="50"/>
      <c r="AI768" s="50"/>
      <c r="AJ768" s="50"/>
      <c r="AK768" s="50"/>
      <c r="AL768" s="50"/>
      <c r="AM768" s="50"/>
      <c r="AN768" s="50"/>
      <c r="AO768" s="50"/>
      <c r="AP768" s="50"/>
      <c r="AQ768" s="50"/>
      <c r="AR768" s="50"/>
      <c r="AS768" s="50"/>
      <c r="AT768" s="50"/>
      <c r="AU768" s="50"/>
      <c r="AV768" s="50"/>
      <c r="AW768" s="50"/>
      <c r="AX768" s="50"/>
      <c r="AY768" s="50"/>
      <c r="AZ768" s="50"/>
      <c r="BA768" s="50"/>
      <c r="BB768" s="50"/>
      <c r="BC768" s="50"/>
      <c r="BD768" s="50"/>
      <c r="BE768" s="50"/>
      <c r="BF768" s="50"/>
      <c r="BG768" s="50"/>
      <c r="BH768" s="50"/>
      <c r="BI768" s="50"/>
      <c r="BJ768" s="50"/>
      <c r="BK768" s="50"/>
      <c r="BL768" s="50"/>
    </row>
    <row r="769" spans="1:64" ht="12" customHeight="1" x14ac:dyDescent="0.15">
      <c r="A769" s="50" t="s">
        <v>35342</v>
      </c>
      <c r="B769" s="50">
        <v>36</v>
      </c>
      <c r="C769" s="50" t="s">
        <v>14</v>
      </c>
      <c r="D769" s="50" t="s">
        <v>31</v>
      </c>
      <c r="E769" s="51" t="s">
        <v>35343</v>
      </c>
      <c r="F769" s="52">
        <v>43215</v>
      </c>
      <c r="G769" s="50" t="s">
        <v>35344</v>
      </c>
      <c r="H769" s="50" t="s">
        <v>1273</v>
      </c>
      <c r="I769" s="50" t="s">
        <v>203</v>
      </c>
      <c r="J769" s="50">
        <v>80220</v>
      </c>
      <c r="K769" s="50" t="s">
        <v>1273</v>
      </c>
      <c r="L769" s="50" t="s">
        <v>1274</v>
      </c>
      <c r="M769" s="50" t="s">
        <v>21</v>
      </c>
      <c r="N769" s="50" t="s">
        <v>35345</v>
      </c>
      <c r="O769" s="42" t="s">
        <v>394</v>
      </c>
      <c r="P769" s="50" t="s">
        <v>395</v>
      </c>
      <c r="Q769" s="51" t="s">
        <v>35346</v>
      </c>
      <c r="R769" s="50" t="s">
        <v>94</v>
      </c>
      <c r="S769" s="50" t="s">
        <v>22</v>
      </c>
      <c r="T769" s="50" t="s">
        <v>28746</v>
      </c>
      <c r="U769" s="50" t="s">
        <v>28518</v>
      </c>
      <c r="V769" s="50" t="s">
        <v>28519</v>
      </c>
      <c r="W769" s="50" t="s">
        <v>94</v>
      </c>
      <c r="X769" s="50">
        <v>3644</v>
      </c>
      <c r="Y769" s="50"/>
      <c r="Z769" s="50"/>
      <c r="AA769" s="50"/>
      <c r="AB769" s="50"/>
      <c r="AC769" s="50"/>
      <c r="AD769" s="50"/>
      <c r="AE769" s="50"/>
      <c r="AF769" s="50"/>
      <c r="AG769" s="50"/>
      <c r="AH769" s="50"/>
      <c r="AI769" s="50"/>
      <c r="AJ769" s="50"/>
      <c r="AK769" s="50"/>
      <c r="AL769" s="50"/>
      <c r="AM769" s="50"/>
      <c r="AN769" s="50"/>
      <c r="AO769" s="50"/>
      <c r="AP769" s="50"/>
      <c r="AQ769" s="50"/>
      <c r="AR769" s="50"/>
      <c r="AS769" s="50"/>
      <c r="AT769" s="50"/>
      <c r="AU769" s="50"/>
      <c r="AV769" s="50"/>
      <c r="AW769" s="50"/>
      <c r="AX769" s="50"/>
      <c r="AY769" s="50"/>
      <c r="AZ769" s="50"/>
      <c r="BA769" s="50"/>
      <c r="BB769" s="50"/>
      <c r="BC769" s="50"/>
      <c r="BD769" s="50"/>
      <c r="BE769" s="50"/>
      <c r="BF769" s="50"/>
      <c r="BG769" s="50"/>
      <c r="BH769" s="50"/>
      <c r="BI769" s="50"/>
      <c r="BJ769" s="50"/>
      <c r="BK769" s="50"/>
      <c r="BL769" s="50"/>
    </row>
    <row r="770" spans="1:64" ht="12" customHeight="1" x14ac:dyDescent="0.15">
      <c r="A770" s="50" t="s">
        <v>35350</v>
      </c>
      <c r="B770" s="50">
        <v>41</v>
      </c>
      <c r="C770" s="50" t="s">
        <v>14</v>
      </c>
      <c r="D770" s="50" t="s">
        <v>31</v>
      </c>
      <c r="E770" s="51" t="s">
        <v>35351</v>
      </c>
      <c r="F770" s="52">
        <v>43215</v>
      </c>
      <c r="G770" s="50" t="s">
        <v>35352</v>
      </c>
      <c r="H770" s="50" t="s">
        <v>19533</v>
      </c>
      <c r="I770" s="50" t="s">
        <v>203</v>
      </c>
      <c r="J770" s="50">
        <v>80904</v>
      </c>
      <c r="K770" s="50" t="s">
        <v>841</v>
      </c>
      <c r="L770" s="50" t="s">
        <v>19535</v>
      </c>
      <c r="M770" s="50" t="s">
        <v>21</v>
      </c>
      <c r="N770" s="50" t="s">
        <v>35353</v>
      </c>
      <c r="O770" s="42" t="s">
        <v>394</v>
      </c>
      <c r="P770" s="50" t="s">
        <v>395</v>
      </c>
      <c r="Q770" s="51" t="s">
        <v>35354</v>
      </c>
      <c r="R770" s="50" t="s">
        <v>94</v>
      </c>
      <c r="S770" s="50" t="s">
        <v>22</v>
      </c>
      <c r="T770" s="50" t="s">
        <v>28746</v>
      </c>
      <c r="U770" s="50" t="s">
        <v>28520</v>
      </c>
      <c r="V770" s="50" t="s">
        <v>28522</v>
      </c>
      <c r="W770" s="50" t="s">
        <v>94</v>
      </c>
      <c r="X770" s="50">
        <v>3641</v>
      </c>
      <c r="Y770" s="50"/>
      <c r="Z770" s="50"/>
      <c r="AA770" s="50"/>
      <c r="AB770" s="50"/>
      <c r="AC770" s="50"/>
      <c r="AD770" s="50"/>
      <c r="AE770" s="50"/>
      <c r="AF770" s="50"/>
      <c r="AG770" s="50"/>
      <c r="AH770" s="50"/>
      <c r="AI770" s="50"/>
      <c r="AJ770" s="50"/>
      <c r="AK770" s="50"/>
      <c r="AL770" s="50"/>
      <c r="AM770" s="50"/>
      <c r="AN770" s="50"/>
      <c r="AO770" s="50"/>
      <c r="AP770" s="50"/>
      <c r="AQ770" s="50"/>
      <c r="AR770" s="50"/>
      <c r="AS770" s="50"/>
      <c r="AT770" s="50"/>
      <c r="AU770" s="50"/>
      <c r="AV770" s="50"/>
      <c r="AW770" s="50"/>
      <c r="AX770" s="50"/>
      <c r="AY770" s="50"/>
      <c r="AZ770" s="50"/>
      <c r="BA770" s="50"/>
      <c r="BB770" s="50"/>
      <c r="BC770" s="50"/>
      <c r="BD770" s="50"/>
      <c r="BE770" s="50"/>
      <c r="BF770" s="50"/>
      <c r="BG770" s="50"/>
      <c r="BH770" s="50"/>
      <c r="BI770" s="50"/>
      <c r="BJ770" s="50"/>
      <c r="BK770" s="50"/>
      <c r="BL770" s="50"/>
    </row>
    <row r="771" spans="1:64" ht="12" customHeight="1" x14ac:dyDescent="0.15">
      <c r="A771" s="50" t="s">
        <v>10874</v>
      </c>
      <c r="B771" s="50">
        <v>39</v>
      </c>
      <c r="C771" s="50" t="s">
        <v>14</v>
      </c>
      <c r="D771" s="50" t="s">
        <v>31</v>
      </c>
      <c r="E771" s="51" t="s">
        <v>35355</v>
      </c>
      <c r="F771" s="52">
        <v>43215</v>
      </c>
      <c r="G771" s="50" t="s">
        <v>35356</v>
      </c>
      <c r="H771" s="50" t="s">
        <v>616</v>
      </c>
      <c r="I771" s="50" t="s">
        <v>117</v>
      </c>
      <c r="J771" s="50">
        <v>85012</v>
      </c>
      <c r="K771" s="50" t="s">
        <v>617</v>
      </c>
      <c r="L771" s="50" t="s">
        <v>618</v>
      </c>
      <c r="M771" s="50" t="s">
        <v>385</v>
      </c>
      <c r="N771" s="50" t="s">
        <v>35357</v>
      </c>
      <c r="O771" s="42" t="s">
        <v>394</v>
      </c>
      <c r="P771" s="50" t="s">
        <v>395</v>
      </c>
      <c r="Q771" s="51" t="s">
        <v>35358</v>
      </c>
      <c r="R771" s="50" t="s">
        <v>94</v>
      </c>
      <c r="S771" s="50" t="s">
        <v>12</v>
      </c>
      <c r="T771" s="50" t="s">
        <v>31978</v>
      </c>
      <c r="U771" s="50" t="s">
        <v>28523</v>
      </c>
      <c r="V771" s="50" t="s">
        <v>28521</v>
      </c>
      <c r="W771" s="50"/>
      <c r="Y771" s="50"/>
      <c r="Z771" s="50"/>
      <c r="AA771" s="50"/>
      <c r="AB771" s="50"/>
      <c r="AC771" s="50"/>
      <c r="AD771" s="50"/>
      <c r="AE771" s="50"/>
      <c r="AF771" s="50"/>
      <c r="AG771" s="50"/>
      <c r="AH771" s="50"/>
      <c r="AI771" s="50"/>
      <c r="AJ771" s="50"/>
      <c r="AK771" s="50"/>
      <c r="AL771" s="50"/>
      <c r="AM771" s="50"/>
      <c r="AN771" s="50"/>
      <c r="AO771" s="50"/>
      <c r="AP771" s="50"/>
      <c r="AQ771" s="50"/>
      <c r="AR771" s="50"/>
      <c r="AS771" s="50"/>
      <c r="AT771" s="50"/>
      <c r="AU771" s="50"/>
      <c r="AV771" s="50"/>
      <c r="AW771" s="50"/>
      <c r="AX771" s="50"/>
      <c r="AY771" s="50"/>
      <c r="AZ771" s="50"/>
      <c r="BA771" s="50"/>
      <c r="BB771" s="50"/>
      <c r="BC771" s="50"/>
      <c r="BD771" s="50"/>
      <c r="BE771" s="50"/>
      <c r="BF771" s="50"/>
      <c r="BG771" s="50"/>
      <c r="BH771" s="50"/>
      <c r="BI771" s="50"/>
      <c r="BJ771" s="50"/>
      <c r="BK771" s="50"/>
      <c r="BL771" s="50"/>
    </row>
    <row r="772" spans="1:64" ht="12" customHeight="1" x14ac:dyDescent="0.15">
      <c r="A772" s="50" t="s">
        <v>35363</v>
      </c>
      <c r="B772" s="50">
        <v>21</v>
      </c>
      <c r="C772" s="50" t="s">
        <v>14</v>
      </c>
      <c r="D772" s="50" t="s">
        <v>79</v>
      </c>
      <c r="E772" s="51"/>
      <c r="F772" s="52">
        <v>43214</v>
      </c>
      <c r="G772" s="50" t="s">
        <v>35364</v>
      </c>
      <c r="H772" s="50" t="s">
        <v>874</v>
      </c>
      <c r="I772" s="50" t="s">
        <v>309</v>
      </c>
      <c r="J772" s="50">
        <v>40212</v>
      </c>
      <c r="K772" s="50" t="s">
        <v>1747</v>
      </c>
      <c r="L772" s="50" t="s">
        <v>875</v>
      </c>
      <c r="M772" s="50" t="s">
        <v>21</v>
      </c>
      <c r="N772" s="50" t="s">
        <v>35365</v>
      </c>
      <c r="O772" s="42" t="s">
        <v>394</v>
      </c>
      <c r="P772" s="50" t="s">
        <v>395</v>
      </c>
      <c r="Q772" s="51" t="s">
        <v>35366</v>
      </c>
      <c r="R772" s="50" t="s">
        <v>94</v>
      </c>
      <c r="S772" s="50" t="s">
        <v>22</v>
      </c>
      <c r="T772" s="50" t="s">
        <v>28746</v>
      </c>
      <c r="U772" s="50" t="s">
        <v>28520</v>
      </c>
      <c r="V772" s="50"/>
      <c r="W772" s="50" t="s">
        <v>542</v>
      </c>
      <c r="X772" s="50">
        <v>3642</v>
      </c>
      <c r="Y772" s="50"/>
      <c r="Z772" s="50"/>
      <c r="AA772" s="50"/>
      <c r="AB772" s="50"/>
      <c r="AC772" s="50"/>
      <c r="AD772" s="50"/>
      <c r="AE772" s="50"/>
      <c r="AF772" s="50"/>
      <c r="AG772" s="50"/>
      <c r="AH772" s="50"/>
      <c r="AI772" s="50"/>
      <c r="AJ772" s="50"/>
      <c r="AK772" s="50"/>
      <c r="AL772" s="50"/>
      <c r="AM772" s="50"/>
      <c r="AN772" s="50"/>
      <c r="AO772" s="50"/>
      <c r="AP772" s="50"/>
      <c r="AQ772" s="50"/>
      <c r="AR772" s="50"/>
      <c r="AS772" s="50"/>
      <c r="AT772" s="50"/>
      <c r="AU772" s="50"/>
      <c r="AV772" s="50"/>
      <c r="AW772" s="50"/>
      <c r="AX772" s="50"/>
      <c r="AY772" s="50"/>
      <c r="AZ772" s="50"/>
      <c r="BA772" s="50"/>
      <c r="BB772" s="50"/>
      <c r="BC772" s="50"/>
      <c r="BD772" s="50"/>
      <c r="BE772" s="50"/>
      <c r="BF772" s="50"/>
      <c r="BG772" s="50"/>
      <c r="BH772" s="50"/>
      <c r="BI772" s="50"/>
      <c r="BJ772" s="50"/>
      <c r="BK772" s="50"/>
      <c r="BL772" s="50"/>
    </row>
    <row r="773" spans="1:64" ht="12" customHeight="1" x14ac:dyDescent="0.15">
      <c r="A773" s="50" t="s">
        <v>39007</v>
      </c>
      <c r="B773" s="50">
        <v>44</v>
      </c>
      <c r="C773" s="50" t="s">
        <v>14</v>
      </c>
      <c r="D773" s="50" t="s">
        <v>42</v>
      </c>
      <c r="E773" s="51"/>
      <c r="F773" s="52">
        <v>43214</v>
      </c>
      <c r="G773" s="50" t="s">
        <v>35359</v>
      </c>
      <c r="H773" s="50" t="s">
        <v>562</v>
      </c>
      <c r="I773" s="50" t="s">
        <v>67</v>
      </c>
      <c r="J773" s="50">
        <v>78205</v>
      </c>
      <c r="K773" s="50" t="s">
        <v>563</v>
      </c>
      <c r="L773" s="50" t="s">
        <v>35360</v>
      </c>
      <c r="M773" s="50" t="s">
        <v>21</v>
      </c>
      <c r="N773" s="50" t="s">
        <v>35361</v>
      </c>
      <c r="O773" s="42" t="s">
        <v>394</v>
      </c>
      <c r="P773" s="50" t="s">
        <v>395</v>
      </c>
      <c r="Q773" s="51" t="s">
        <v>35362</v>
      </c>
      <c r="R773" s="50" t="s">
        <v>94</v>
      </c>
      <c r="S773" s="50" t="s">
        <v>22</v>
      </c>
      <c r="T773" s="50" t="s">
        <v>28746</v>
      </c>
      <c r="U773" s="50" t="s">
        <v>28518</v>
      </c>
      <c r="V773" s="50" t="s">
        <v>28522</v>
      </c>
      <c r="W773" s="50" t="s">
        <v>94</v>
      </c>
      <c r="X773" s="50">
        <v>3640</v>
      </c>
      <c r="Y773" s="50"/>
      <c r="Z773" s="50"/>
      <c r="AA773" s="50"/>
      <c r="AB773" s="50"/>
      <c r="AC773" s="50"/>
      <c r="AD773" s="50"/>
      <c r="AE773" s="50"/>
      <c r="AF773" s="50"/>
      <c r="AG773" s="50"/>
      <c r="AH773" s="50"/>
      <c r="AI773" s="50"/>
      <c r="AJ773" s="50"/>
      <c r="AK773" s="50"/>
      <c r="AL773" s="50"/>
      <c r="AM773" s="50"/>
      <c r="AN773" s="50"/>
      <c r="AO773" s="50"/>
      <c r="AP773" s="50"/>
      <c r="AQ773" s="50"/>
      <c r="AR773" s="50"/>
      <c r="AS773" s="50"/>
      <c r="AT773" s="50"/>
      <c r="AU773" s="50"/>
      <c r="AV773" s="50"/>
      <c r="AW773" s="50"/>
      <c r="AX773" s="50"/>
      <c r="AY773" s="50"/>
      <c r="AZ773" s="50"/>
      <c r="BA773" s="50"/>
      <c r="BB773" s="50"/>
      <c r="BC773" s="50"/>
      <c r="BD773" s="50"/>
      <c r="BE773" s="50"/>
      <c r="BF773" s="50"/>
      <c r="BG773" s="50"/>
      <c r="BH773" s="50"/>
      <c r="BI773" s="50"/>
      <c r="BJ773" s="50"/>
      <c r="BK773" s="50"/>
      <c r="BL773" s="50"/>
    </row>
    <row r="774" spans="1:64" ht="12" customHeight="1" x14ac:dyDescent="0.15">
      <c r="A774" s="50" t="s">
        <v>3186</v>
      </c>
      <c r="B774" s="50" t="s">
        <v>23</v>
      </c>
      <c r="C774" s="50" t="s">
        <v>14</v>
      </c>
      <c r="D774" s="50" t="s">
        <v>24</v>
      </c>
      <c r="E774" s="51"/>
      <c r="F774" s="52">
        <v>43214</v>
      </c>
      <c r="G774" s="50" t="s">
        <v>35598</v>
      </c>
      <c r="H774" s="50" t="s">
        <v>121</v>
      </c>
      <c r="I774" s="50" t="s">
        <v>67</v>
      </c>
      <c r="J774" s="50">
        <v>79109</v>
      </c>
      <c r="K774" s="50" t="s">
        <v>122</v>
      </c>
      <c r="L774" s="50" t="s">
        <v>15030</v>
      </c>
      <c r="M774" s="50" t="s">
        <v>21</v>
      </c>
      <c r="N774" s="50" t="s">
        <v>35367</v>
      </c>
      <c r="O774" s="42" t="s">
        <v>394</v>
      </c>
      <c r="P774" s="50" t="s">
        <v>395</v>
      </c>
      <c r="Q774" s="51" t="s">
        <v>35368</v>
      </c>
      <c r="R774" s="50" t="s">
        <v>542</v>
      </c>
      <c r="S774" s="50" t="s">
        <v>22</v>
      </c>
      <c r="T774" s="50" t="s">
        <v>28746</v>
      </c>
      <c r="U774" s="50" t="s">
        <v>28520</v>
      </c>
      <c r="V774" s="50" t="s">
        <v>28521</v>
      </c>
      <c r="W774" s="50" t="s">
        <v>94</v>
      </c>
      <c r="X774" s="50">
        <v>3645</v>
      </c>
      <c r="Y774" s="50"/>
      <c r="Z774" s="50"/>
      <c r="AA774" s="50"/>
      <c r="AB774" s="50"/>
      <c r="AC774" s="50"/>
      <c r="AD774" s="50"/>
      <c r="AE774" s="50"/>
      <c r="AF774" s="50"/>
      <c r="AG774" s="50"/>
      <c r="AH774" s="50"/>
      <c r="AI774" s="50"/>
      <c r="AJ774" s="50"/>
      <c r="AK774" s="50"/>
      <c r="AL774" s="50"/>
      <c r="AM774" s="50"/>
      <c r="AN774" s="50"/>
      <c r="AO774" s="50"/>
      <c r="AP774" s="50"/>
      <c r="AQ774" s="50"/>
      <c r="AR774" s="50"/>
      <c r="AS774" s="50"/>
      <c r="AT774" s="50"/>
      <c r="AU774" s="50"/>
      <c r="AV774" s="50"/>
      <c r="AW774" s="50"/>
      <c r="AX774" s="50"/>
      <c r="AY774" s="50"/>
      <c r="AZ774" s="50"/>
      <c r="BA774" s="50"/>
      <c r="BB774" s="50"/>
      <c r="BC774" s="50"/>
      <c r="BD774" s="50"/>
      <c r="BE774" s="50"/>
      <c r="BF774" s="50"/>
      <c r="BG774" s="50"/>
      <c r="BH774" s="50"/>
      <c r="BI774" s="50"/>
      <c r="BJ774" s="50"/>
      <c r="BK774" s="50"/>
      <c r="BL774" s="50"/>
    </row>
    <row r="775" spans="1:64" ht="12" customHeight="1" x14ac:dyDescent="0.15">
      <c r="A775" s="50" t="s">
        <v>35369</v>
      </c>
      <c r="B775" s="50">
        <v>37</v>
      </c>
      <c r="C775" s="50" t="s">
        <v>14</v>
      </c>
      <c r="D775" s="50" t="s">
        <v>79</v>
      </c>
      <c r="E775" s="51"/>
      <c r="F775" s="52">
        <v>43213</v>
      </c>
      <c r="G775" s="50" t="s">
        <v>35370</v>
      </c>
      <c r="H775" s="50" t="s">
        <v>12120</v>
      </c>
      <c r="I775" s="50" t="s">
        <v>67</v>
      </c>
      <c r="J775" s="50">
        <v>75052</v>
      </c>
      <c r="K775" s="50" t="s">
        <v>279</v>
      </c>
      <c r="L775" s="50" t="s">
        <v>12122</v>
      </c>
      <c r="M775" s="50" t="s">
        <v>21</v>
      </c>
      <c r="N775" s="50" t="s">
        <v>35371</v>
      </c>
      <c r="O775" s="42" t="s">
        <v>394</v>
      </c>
      <c r="P775" s="50" t="s">
        <v>395</v>
      </c>
      <c r="Q775" s="51" t="s">
        <v>35372</v>
      </c>
      <c r="R775" s="50" t="s">
        <v>94</v>
      </c>
      <c r="S775" s="50" t="s">
        <v>22</v>
      </c>
      <c r="T775" s="50" t="s">
        <v>28746</v>
      </c>
      <c r="U775" s="50" t="s">
        <v>28523</v>
      </c>
      <c r="V775" s="50" t="s">
        <v>28521</v>
      </c>
      <c r="W775" s="50"/>
      <c r="Y775" s="50"/>
      <c r="Z775" s="50"/>
      <c r="AA775" s="50"/>
      <c r="AB775" s="50"/>
      <c r="AC775" s="50"/>
      <c r="AD775" s="50"/>
      <c r="AE775" s="50"/>
      <c r="AF775" s="50"/>
      <c r="AG775" s="50"/>
      <c r="AH775" s="50"/>
      <c r="AI775" s="50"/>
      <c r="AJ775" s="50"/>
      <c r="AK775" s="50"/>
      <c r="AL775" s="50"/>
      <c r="AM775" s="50"/>
      <c r="AN775" s="50"/>
      <c r="AO775" s="50"/>
      <c r="AP775" s="50"/>
      <c r="AQ775" s="50"/>
      <c r="AR775" s="50"/>
      <c r="AS775" s="50"/>
      <c r="AT775" s="50"/>
      <c r="AU775" s="50"/>
      <c r="AV775" s="50"/>
      <c r="AW775" s="50"/>
      <c r="AX775" s="50"/>
      <c r="AY775" s="50"/>
      <c r="AZ775" s="50"/>
      <c r="BA775" s="50"/>
      <c r="BB775" s="50"/>
      <c r="BC775" s="50"/>
      <c r="BD775" s="50"/>
      <c r="BE775" s="50"/>
      <c r="BF775" s="50"/>
      <c r="BG775" s="50"/>
      <c r="BH775" s="50"/>
      <c r="BI775" s="50"/>
      <c r="BJ775" s="50"/>
      <c r="BK775" s="50"/>
      <c r="BL775" s="50"/>
    </row>
    <row r="776" spans="1:64" ht="12" customHeight="1" x14ac:dyDescent="0.15">
      <c r="A776" s="50" t="s">
        <v>35373</v>
      </c>
      <c r="B776" s="50">
        <v>37</v>
      </c>
      <c r="C776" s="50" t="s">
        <v>14</v>
      </c>
      <c r="D776" s="50" t="s">
        <v>42</v>
      </c>
      <c r="E776" s="51"/>
      <c r="F776" s="52">
        <v>43212</v>
      </c>
      <c r="G776" s="50" t="s">
        <v>35374</v>
      </c>
      <c r="H776" s="50" t="s">
        <v>874</v>
      </c>
      <c r="I776" s="50" t="s">
        <v>309</v>
      </c>
      <c r="J776" s="50">
        <v>40218</v>
      </c>
      <c r="K776" s="50" t="s">
        <v>1747</v>
      </c>
      <c r="L776" s="50" t="s">
        <v>35375</v>
      </c>
      <c r="M776" s="50" t="s">
        <v>21</v>
      </c>
      <c r="N776" s="50" t="s">
        <v>35376</v>
      </c>
      <c r="O776" s="42" t="s">
        <v>394</v>
      </c>
      <c r="P776" s="50" t="s">
        <v>395</v>
      </c>
      <c r="Q776" s="51" t="s">
        <v>35377</v>
      </c>
      <c r="R776" s="50" t="s">
        <v>94</v>
      </c>
      <c r="S776" s="50" t="s">
        <v>22</v>
      </c>
      <c r="T776" s="50" t="s">
        <v>28746</v>
      </c>
      <c r="U776" s="50" t="s">
        <v>28520</v>
      </c>
      <c r="V776" s="50" t="s">
        <v>28522</v>
      </c>
      <c r="W776" s="50" t="s">
        <v>94</v>
      </c>
      <c r="X776" s="50">
        <v>3639</v>
      </c>
      <c r="Y776" s="50"/>
      <c r="Z776" s="50"/>
      <c r="AA776" s="50"/>
      <c r="AB776" s="50"/>
      <c r="AC776" s="50"/>
      <c r="AD776" s="50"/>
      <c r="AE776" s="50"/>
      <c r="AF776" s="50"/>
      <c r="AG776" s="50"/>
      <c r="AH776" s="50"/>
      <c r="AI776" s="50"/>
      <c r="AJ776" s="50"/>
      <c r="AK776" s="50"/>
      <c r="AL776" s="50"/>
      <c r="AM776" s="50"/>
      <c r="AN776" s="50"/>
      <c r="AO776" s="50"/>
      <c r="AP776" s="50"/>
      <c r="AQ776" s="50"/>
      <c r="AR776" s="50"/>
      <c r="AS776" s="50"/>
      <c r="AT776" s="50"/>
      <c r="AU776" s="50"/>
      <c r="AV776" s="50"/>
      <c r="AW776" s="50"/>
      <c r="AX776" s="50"/>
      <c r="AY776" s="50"/>
      <c r="AZ776" s="50"/>
      <c r="BA776" s="50"/>
      <c r="BB776" s="50"/>
      <c r="BC776" s="50"/>
      <c r="BD776" s="50"/>
      <c r="BE776" s="50"/>
      <c r="BF776" s="50"/>
      <c r="BG776" s="50"/>
      <c r="BH776" s="50"/>
      <c r="BI776" s="50"/>
      <c r="BJ776" s="50"/>
      <c r="BK776" s="50"/>
      <c r="BL776" s="50"/>
    </row>
    <row r="777" spans="1:64" ht="12" customHeight="1" x14ac:dyDescent="0.15">
      <c r="A777" s="50" t="s">
        <v>35378</v>
      </c>
      <c r="B777" s="50">
        <v>27</v>
      </c>
      <c r="C777" s="50" t="s">
        <v>14</v>
      </c>
      <c r="D777" s="50" t="s">
        <v>31</v>
      </c>
      <c r="E777" s="51" t="s">
        <v>35379</v>
      </c>
      <c r="F777" s="52">
        <v>43212</v>
      </c>
      <c r="G777" s="50" t="s">
        <v>35380</v>
      </c>
      <c r="H777" s="50" t="s">
        <v>35381</v>
      </c>
      <c r="I777" s="50" t="s">
        <v>51</v>
      </c>
      <c r="J777" s="50">
        <v>49460</v>
      </c>
      <c r="K777" s="50" t="s">
        <v>7565</v>
      </c>
      <c r="L777" s="50" t="s">
        <v>35382</v>
      </c>
      <c r="M777" s="50" t="s">
        <v>21</v>
      </c>
      <c r="N777" s="50" t="s">
        <v>35383</v>
      </c>
      <c r="O777" s="42" t="s">
        <v>394</v>
      </c>
      <c r="P777" s="50" t="s">
        <v>395</v>
      </c>
      <c r="Q777" s="51" t="s">
        <v>35384</v>
      </c>
      <c r="R777" s="50" t="s">
        <v>94</v>
      </c>
      <c r="S777" s="50" t="s">
        <v>22</v>
      </c>
      <c r="T777" s="50" t="s">
        <v>28746</v>
      </c>
      <c r="U777" s="50" t="s">
        <v>28520</v>
      </c>
      <c r="V777" s="50" t="s">
        <v>28521</v>
      </c>
      <c r="W777" s="50" t="s">
        <v>94</v>
      </c>
      <c r="X777" s="50">
        <v>3635</v>
      </c>
      <c r="Y777" s="50"/>
      <c r="Z777" s="50"/>
      <c r="AA777" s="50"/>
      <c r="AB777" s="50"/>
      <c r="AC777" s="50"/>
      <c r="AD777" s="50"/>
      <c r="AE777" s="50"/>
      <c r="AF777" s="50"/>
      <c r="AG777" s="50"/>
      <c r="AH777" s="50"/>
      <c r="AI777" s="50"/>
      <c r="AJ777" s="50"/>
      <c r="AK777" s="50"/>
      <c r="AL777" s="50"/>
      <c r="AM777" s="50"/>
      <c r="AN777" s="50"/>
      <c r="AO777" s="50"/>
      <c r="AP777" s="50"/>
      <c r="AQ777" s="50"/>
      <c r="AR777" s="50"/>
      <c r="AS777" s="50"/>
      <c r="AT777" s="50"/>
      <c r="AU777" s="50"/>
      <c r="AV777" s="50"/>
      <c r="AW777" s="50"/>
      <c r="AX777" s="50"/>
      <c r="AY777" s="50"/>
      <c r="AZ777" s="50"/>
      <c r="BA777" s="50"/>
      <c r="BB777" s="50"/>
      <c r="BC777" s="50"/>
      <c r="BD777" s="50"/>
      <c r="BE777" s="50"/>
      <c r="BF777" s="50"/>
      <c r="BG777" s="50"/>
      <c r="BH777" s="50"/>
      <c r="BI777" s="50"/>
      <c r="BJ777" s="50"/>
      <c r="BK777" s="50"/>
      <c r="BL777" s="50"/>
    </row>
    <row r="778" spans="1:64" ht="12" customHeight="1" x14ac:dyDescent="0.15">
      <c r="A778" s="50" t="s">
        <v>35390</v>
      </c>
      <c r="B778" s="50">
        <v>25</v>
      </c>
      <c r="C778" s="50" t="s">
        <v>14</v>
      </c>
      <c r="D778" s="50" t="s">
        <v>79</v>
      </c>
      <c r="E778" s="51"/>
      <c r="F778" s="52">
        <v>43211</v>
      </c>
      <c r="G778" s="50" t="s">
        <v>35391</v>
      </c>
      <c r="H778" s="50" t="s">
        <v>1168</v>
      </c>
      <c r="I778" s="50" t="s">
        <v>313</v>
      </c>
      <c r="J778" s="50">
        <v>38122</v>
      </c>
      <c r="K778" s="50" t="s">
        <v>1169</v>
      </c>
      <c r="L778" s="50" t="s">
        <v>1170</v>
      </c>
      <c r="M778" s="50" t="s">
        <v>21</v>
      </c>
      <c r="N778" s="50" t="s">
        <v>35392</v>
      </c>
      <c r="O778" s="42" t="s">
        <v>394</v>
      </c>
      <c r="P778" s="50" t="s">
        <v>395</v>
      </c>
      <c r="Q778" s="51" t="s">
        <v>35393</v>
      </c>
      <c r="R778" s="50" t="s">
        <v>94</v>
      </c>
      <c r="S778" s="50" t="s">
        <v>22</v>
      </c>
      <c r="T778" s="50" t="s">
        <v>28746</v>
      </c>
      <c r="U778" s="50" t="s">
        <v>28518</v>
      </c>
      <c r="V778" s="50" t="s">
        <v>28522</v>
      </c>
      <c r="W778" s="50" t="s">
        <v>94</v>
      </c>
      <c r="X778" s="50">
        <v>3633</v>
      </c>
      <c r="Y778" s="50"/>
      <c r="Z778" s="50"/>
      <c r="AA778" s="50"/>
      <c r="AB778" s="50"/>
      <c r="AC778" s="50"/>
      <c r="AD778" s="50"/>
      <c r="AE778" s="50"/>
      <c r="AF778" s="50"/>
      <c r="AG778" s="50"/>
      <c r="AH778" s="50"/>
      <c r="AI778" s="50"/>
      <c r="AJ778" s="50"/>
      <c r="AK778" s="50"/>
      <c r="AL778" s="50"/>
      <c r="AM778" s="50"/>
      <c r="AN778" s="50"/>
      <c r="AO778" s="50"/>
      <c r="AP778" s="50"/>
      <c r="AQ778" s="50"/>
      <c r="AR778" s="50"/>
      <c r="AS778" s="50"/>
      <c r="AT778" s="50"/>
      <c r="AU778" s="50"/>
      <c r="AV778" s="50"/>
      <c r="AW778" s="50"/>
      <c r="AX778" s="50"/>
      <c r="AY778" s="50"/>
      <c r="AZ778" s="50"/>
      <c r="BA778" s="50"/>
      <c r="BB778" s="50"/>
      <c r="BC778" s="50"/>
      <c r="BD778" s="50"/>
      <c r="BE778" s="50"/>
      <c r="BF778" s="50"/>
      <c r="BG778" s="50"/>
      <c r="BH778" s="50"/>
      <c r="BI778" s="50"/>
      <c r="BJ778" s="50"/>
      <c r="BK778" s="50"/>
      <c r="BL778" s="50"/>
    </row>
    <row r="779" spans="1:64" ht="12" customHeight="1" x14ac:dyDescent="0.15">
      <c r="A779" s="50" t="s">
        <v>35394</v>
      </c>
      <c r="B779" s="50">
        <v>89</v>
      </c>
      <c r="C779" s="50" t="s">
        <v>14</v>
      </c>
      <c r="D779" s="50" t="s">
        <v>24</v>
      </c>
      <c r="E779" s="51"/>
      <c r="F779" s="52">
        <v>43211</v>
      </c>
      <c r="G779" s="50" t="s">
        <v>35395</v>
      </c>
      <c r="H779" s="50" t="s">
        <v>35396</v>
      </c>
      <c r="I779" s="50" t="s">
        <v>117</v>
      </c>
      <c r="J779" s="50">
        <v>86337</v>
      </c>
      <c r="K779" s="50" t="s">
        <v>173</v>
      </c>
      <c r="L779" s="50" t="s">
        <v>35397</v>
      </c>
      <c r="M779" s="50" t="s">
        <v>21</v>
      </c>
      <c r="N779" s="50" t="s">
        <v>35398</v>
      </c>
      <c r="O779" s="42" t="s">
        <v>394</v>
      </c>
      <c r="P779" s="50" t="s">
        <v>395</v>
      </c>
      <c r="Q779" s="51" t="s">
        <v>35399</v>
      </c>
      <c r="R779" s="50" t="s">
        <v>23</v>
      </c>
      <c r="S779" s="50" t="s">
        <v>22</v>
      </c>
      <c r="T779" s="50" t="s">
        <v>28746</v>
      </c>
      <c r="U779" s="50" t="s">
        <v>28523</v>
      </c>
      <c r="V779" s="50" t="s">
        <v>28521</v>
      </c>
      <c r="W779" s="50"/>
      <c r="Y779" s="50"/>
      <c r="Z779" s="50"/>
      <c r="AA779" s="50"/>
      <c r="AB779" s="50"/>
      <c r="AC779" s="50"/>
      <c r="AD779" s="50"/>
      <c r="AE779" s="50"/>
      <c r="AF779" s="50"/>
      <c r="AG779" s="50"/>
      <c r="AH779" s="50"/>
      <c r="AI779" s="50"/>
      <c r="AJ779" s="50"/>
      <c r="AK779" s="50"/>
      <c r="AL779" s="50"/>
      <c r="AM779" s="50"/>
      <c r="AN779" s="50"/>
      <c r="AO779" s="50"/>
      <c r="AP779" s="50"/>
      <c r="AQ779" s="50"/>
      <c r="AR779" s="50"/>
      <c r="AS779" s="50"/>
      <c r="AT779" s="50"/>
      <c r="AU779" s="50"/>
      <c r="AV779" s="50"/>
      <c r="AW779" s="50"/>
      <c r="AX779" s="50"/>
      <c r="AY779" s="50"/>
      <c r="AZ779" s="50"/>
      <c r="BA779" s="50"/>
      <c r="BB779" s="50"/>
      <c r="BC779" s="50"/>
      <c r="BD779" s="50"/>
      <c r="BE779" s="50"/>
      <c r="BF779" s="50"/>
      <c r="BG779" s="50"/>
      <c r="BH779" s="50"/>
      <c r="BI779" s="50"/>
      <c r="BJ779" s="50"/>
      <c r="BK779" s="50"/>
      <c r="BL779" s="50"/>
    </row>
    <row r="780" spans="1:64" ht="12" customHeight="1" x14ac:dyDescent="0.15">
      <c r="A780" s="50" t="s">
        <v>35385</v>
      </c>
      <c r="B780" s="50">
        <v>48</v>
      </c>
      <c r="C780" s="50" t="s">
        <v>14</v>
      </c>
      <c r="D780" s="50" t="s">
        <v>31</v>
      </c>
      <c r="E780" s="51"/>
      <c r="F780" s="52">
        <v>43211</v>
      </c>
      <c r="G780" s="50" t="s">
        <v>35386</v>
      </c>
      <c r="H780" s="50" t="s">
        <v>2796</v>
      </c>
      <c r="I780" s="50" t="s">
        <v>364</v>
      </c>
      <c r="J780" s="50">
        <v>50036</v>
      </c>
      <c r="K780" s="50" t="s">
        <v>2796</v>
      </c>
      <c r="L780" s="50" t="s">
        <v>35387</v>
      </c>
      <c r="M780" s="50" t="s">
        <v>21</v>
      </c>
      <c r="N780" s="50" t="s">
        <v>35388</v>
      </c>
      <c r="O780" s="42" t="s">
        <v>394</v>
      </c>
      <c r="P780" s="50" t="s">
        <v>395</v>
      </c>
      <c r="Q780" s="51" t="s">
        <v>35389</v>
      </c>
      <c r="R780" s="50" t="s">
        <v>94</v>
      </c>
      <c r="S780" s="50" t="s">
        <v>22</v>
      </c>
      <c r="T780" s="50" t="s">
        <v>28739</v>
      </c>
      <c r="U780" s="50" t="s">
        <v>28518</v>
      </c>
      <c r="V780" s="50"/>
      <c r="W780" s="50" t="s">
        <v>94</v>
      </c>
      <c r="X780" s="50">
        <v>3632</v>
      </c>
      <c r="Y780" s="50"/>
      <c r="Z780" s="50"/>
      <c r="AA780" s="50"/>
      <c r="AB780" s="50"/>
      <c r="AC780" s="50"/>
      <c r="AD780" s="50"/>
      <c r="AE780" s="50"/>
      <c r="AF780" s="50"/>
      <c r="AG780" s="50"/>
      <c r="AH780" s="50"/>
      <c r="AI780" s="50"/>
      <c r="AJ780" s="50"/>
      <c r="AK780" s="50"/>
      <c r="AL780" s="50"/>
      <c r="AM780" s="50"/>
      <c r="AN780" s="50"/>
      <c r="AO780" s="50"/>
      <c r="AP780" s="50"/>
      <c r="AQ780" s="50"/>
      <c r="AR780" s="50"/>
      <c r="AS780" s="50"/>
      <c r="AT780" s="50"/>
      <c r="AU780" s="50"/>
      <c r="AV780" s="50"/>
      <c r="AW780" s="50"/>
      <c r="AX780" s="50"/>
      <c r="AY780" s="50"/>
      <c r="AZ780" s="50"/>
      <c r="BA780" s="50"/>
      <c r="BB780" s="50"/>
      <c r="BC780" s="50"/>
      <c r="BD780" s="50"/>
      <c r="BE780" s="50"/>
      <c r="BF780" s="50"/>
      <c r="BG780" s="50"/>
      <c r="BH780" s="50"/>
      <c r="BI780" s="50"/>
      <c r="BJ780" s="50"/>
      <c r="BK780" s="50"/>
      <c r="BL780" s="50"/>
    </row>
    <row r="781" spans="1:64" ht="12" customHeight="1" x14ac:dyDescent="0.15">
      <c r="A781" s="50" t="s">
        <v>35400</v>
      </c>
      <c r="B781" s="50">
        <v>18</v>
      </c>
      <c r="C781" s="50" t="s">
        <v>14</v>
      </c>
      <c r="D781" s="50" t="s">
        <v>31</v>
      </c>
      <c r="E781" s="51" t="s">
        <v>35401</v>
      </c>
      <c r="F781" s="52">
        <v>43210</v>
      </c>
      <c r="G781" s="50" t="s">
        <v>35402</v>
      </c>
      <c r="H781" s="50" t="s">
        <v>35403</v>
      </c>
      <c r="I781" s="50" t="s">
        <v>38</v>
      </c>
      <c r="J781" s="50">
        <v>61755</v>
      </c>
      <c r="K781" s="50" t="s">
        <v>8987</v>
      </c>
      <c r="L781" s="50" t="s">
        <v>35404</v>
      </c>
      <c r="M781" s="50" t="s">
        <v>21</v>
      </c>
      <c r="N781" s="50" t="s">
        <v>35405</v>
      </c>
      <c r="O781" s="42" t="s">
        <v>394</v>
      </c>
      <c r="P781" s="50" t="s">
        <v>395</v>
      </c>
      <c r="Q781" s="51" t="s">
        <v>35406</v>
      </c>
      <c r="R781" s="50" t="s">
        <v>94</v>
      </c>
      <c r="S781" s="50" t="s">
        <v>22</v>
      </c>
      <c r="T781" s="50" t="s">
        <v>28746</v>
      </c>
      <c r="U781" s="50" t="s">
        <v>28520</v>
      </c>
      <c r="V781" s="50" t="s">
        <v>28521</v>
      </c>
      <c r="W781" s="50" t="s">
        <v>94</v>
      </c>
      <c r="X781" s="50">
        <v>3638</v>
      </c>
      <c r="Y781" s="50"/>
      <c r="Z781" s="50"/>
      <c r="AA781" s="50"/>
      <c r="AB781" s="50"/>
      <c r="AC781" s="50"/>
      <c r="AD781" s="50"/>
      <c r="AE781" s="50"/>
      <c r="AF781" s="50"/>
      <c r="AG781" s="50"/>
      <c r="AH781" s="50"/>
      <c r="AI781" s="50"/>
      <c r="AJ781" s="50"/>
      <c r="AK781" s="50"/>
      <c r="AL781" s="50"/>
      <c r="AM781" s="50"/>
      <c r="AN781" s="50"/>
      <c r="AO781" s="50"/>
      <c r="AP781" s="50"/>
      <c r="AQ781" s="50"/>
      <c r="AR781" s="50"/>
      <c r="AS781" s="50"/>
      <c r="AT781" s="50"/>
      <c r="AU781" s="50"/>
      <c r="AV781" s="50"/>
      <c r="AW781" s="50"/>
      <c r="AX781" s="50"/>
      <c r="AY781" s="50"/>
      <c r="AZ781" s="50"/>
      <c r="BA781" s="50"/>
      <c r="BB781" s="50"/>
      <c r="BC781" s="50"/>
      <c r="BD781" s="50"/>
      <c r="BE781" s="50"/>
      <c r="BF781" s="50"/>
      <c r="BG781" s="50"/>
      <c r="BH781" s="50"/>
      <c r="BI781" s="50"/>
      <c r="BJ781" s="50"/>
      <c r="BK781" s="50"/>
      <c r="BL781" s="50"/>
    </row>
    <row r="782" spans="1:64" ht="12" customHeight="1" x14ac:dyDescent="0.15">
      <c r="A782" s="50" t="s">
        <v>35413</v>
      </c>
      <c r="B782" s="50">
        <v>48</v>
      </c>
      <c r="C782" s="50" t="s">
        <v>14</v>
      </c>
      <c r="D782" s="50" t="s">
        <v>79</v>
      </c>
      <c r="E782" s="51"/>
      <c r="F782" s="52">
        <v>43210</v>
      </c>
      <c r="G782" s="50" t="s">
        <v>35414</v>
      </c>
      <c r="H782" s="50" t="s">
        <v>1043</v>
      </c>
      <c r="I782" s="50" t="s">
        <v>56</v>
      </c>
      <c r="J782" s="50">
        <v>32805</v>
      </c>
      <c r="K782" s="50" t="s">
        <v>1044</v>
      </c>
      <c r="L782" s="50" t="s">
        <v>4327</v>
      </c>
      <c r="M782" s="50" t="s">
        <v>21</v>
      </c>
      <c r="N782" s="50" t="s">
        <v>35415</v>
      </c>
      <c r="O782" s="42" t="s">
        <v>394</v>
      </c>
      <c r="P782" s="50" t="s">
        <v>395</v>
      </c>
      <c r="Q782" s="51" t="s">
        <v>35416</v>
      </c>
      <c r="R782" s="50" t="s">
        <v>94</v>
      </c>
      <c r="S782" s="50" t="s">
        <v>29</v>
      </c>
      <c r="T782" s="50" t="s">
        <v>28523</v>
      </c>
      <c r="U782" s="50" t="s">
        <v>28518</v>
      </c>
      <c r="V782" s="50"/>
      <c r="W782" s="50" t="s">
        <v>94</v>
      </c>
      <c r="X782" s="50">
        <v>3636</v>
      </c>
      <c r="Y782" s="50"/>
      <c r="Z782" s="50"/>
      <c r="AA782" s="50"/>
      <c r="AB782" s="50"/>
      <c r="AC782" s="50"/>
      <c r="AD782" s="50"/>
      <c r="AE782" s="50"/>
      <c r="AF782" s="50"/>
      <c r="AG782" s="50"/>
      <c r="AH782" s="50"/>
      <c r="AI782" s="50"/>
      <c r="AJ782" s="50"/>
      <c r="AK782" s="50"/>
      <c r="AL782" s="50"/>
      <c r="AM782" s="50"/>
      <c r="AN782" s="50"/>
      <c r="AO782" s="50"/>
      <c r="AP782" s="50"/>
      <c r="AQ782" s="50"/>
      <c r="AR782" s="50"/>
      <c r="AS782" s="50"/>
      <c r="AT782" s="50"/>
      <c r="AU782" s="50"/>
      <c r="AV782" s="50"/>
      <c r="AW782" s="50"/>
      <c r="AX782" s="50"/>
      <c r="AY782" s="50"/>
      <c r="AZ782" s="50"/>
      <c r="BA782" s="50"/>
      <c r="BB782" s="50"/>
      <c r="BC782" s="50"/>
      <c r="BD782" s="50"/>
      <c r="BE782" s="50"/>
      <c r="BF782" s="50"/>
      <c r="BG782" s="50"/>
      <c r="BH782" s="50"/>
      <c r="BI782" s="50"/>
      <c r="BJ782" s="50"/>
      <c r="BK782" s="50"/>
      <c r="BL782" s="50"/>
    </row>
    <row r="783" spans="1:64" ht="12" customHeight="1" x14ac:dyDescent="0.15">
      <c r="A783" s="50" t="s">
        <v>35407</v>
      </c>
      <c r="B783" s="50">
        <v>49</v>
      </c>
      <c r="C783" s="50" t="s">
        <v>14</v>
      </c>
      <c r="D783" s="50" t="s">
        <v>31</v>
      </c>
      <c r="E783" s="51" t="s">
        <v>35408</v>
      </c>
      <c r="F783" s="52">
        <v>43210</v>
      </c>
      <c r="G783" s="50" t="s">
        <v>35409</v>
      </c>
      <c r="H783" s="50" t="s">
        <v>35410</v>
      </c>
      <c r="I783" s="50" t="s">
        <v>39</v>
      </c>
      <c r="J783" s="50">
        <v>95631</v>
      </c>
      <c r="K783" s="50" t="s">
        <v>1049</v>
      </c>
      <c r="L783" s="50" t="s">
        <v>941</v>
      </c>
      <c r="M783" s="50" t="s">
        <v>21</v>
      </c>
      <c r="N783" s="50" t="s">
        <v>35411</v>
      </c>
      <c r="O783" s="42" t="s">
        <v>394</v>
      </c>
      <c r="P783" s="50" t="s">
        <v>395</v>
      </c>
      <c r="Q783" s="51" t="s">
        <v>35412</v>
      </c>
      <c r="R783" s="50" t="s">
        <v>542</v>
      </c>
      <c r="S783" s="50" t="s">
        <v>373</v>
      </c>
      <c r="T783" s="50" t="s">
        <v>28836</v>
      </c>
      <c r="U783" s="50" t="s">
        <v>28518</v>
      </c>
      <c r="V783" s="50" t="s">
        <v>28519</v>
      </c>
      <c r="W783" s="50" t="s">
        <v>94</v>
      </c>
      <c r="X783" s="50">
        <v>3634</v>
      </c>
      <c r="Y783" s="50"/>
      <c r="Z783" s="50"/>
      <c r="AA783" s="50"/>
      <c r="AB783" s="50"/>
      <c r="AC783" s="50"/>
      <c r="AD783" s="50"/>
      <c r="AE783" s="50"/>
      <c r="AF783" s="50"/>
      <c r="AG783" s="50"/>
      <c r="AH783" s="50"/>
      <c r="AI783" s="50"/>
      <c r="AJ783" s="50"/>
      <c r="AK783" s="50"/>
      <c r="AL783" s="50"/>
      <c r="AM783" s="50"/>
      <c r="AN783" s="50"/>
      <c r="AO783" s="50"/>
      <c r="AP783" s="50"/>
      <c r="AQ783" s="50"/>
      <c r="AR783" s="50"/>
      <c r="AS783" s="50"/>
      <c r="AT783" s="50"/>
      <c r="AU783" s="50"/>
      <c r="AV783" s="50"/>
      <c r="AW783" s="50"/>
      <c r="AX783" s="50"/>
      <c r="AY783" s="50"/>
      <c r="AZ783" s="50"/>
      <c r="BA783" s="50"/>
      <c r="BB783" s="50"/>
      <c r="BC783" s="50"/>
      <c r="BD783" s="50"/>
      <c r="BE783" s="50"/>
      <c r="BF783" s="50"/>
      <c r="BG783" s="50"/>
      <c r="BH783" s="50"/>
      <c r="BI783" s="50"/>
      <c r="BJ783" s="50"/>
      <c r="BK783" s="50"/>
      <c r="BL783" s="50"/>
    </row>
    <row r="784" spans="1:64" ht="12" customHeight="1" x14ac:dyDescent="0.15">
      <c r="A784" s="50" t="s">
        <v>35421</v>
      </c>
      <c r="B784" s="50">
        <v>48</v>
      </c>
      <c r="C784" s="50" t="s">
        <v>14</v>
      </c>
      <c r="D784" s="50" t="s">
        <v>79</v>
      </c>
      <c r="E784" s="51" t="s">
        <v>35422</v>
      </c>
      <c r="F784" s="52">
        <v>43208</v>
      </c>
      <c r="G784" s="50" t="s">
        <v>35423</v>
      </c>
      <c r="H784" s="50" t="s">
        <v>2297</v>
      </c>
      <c r="I784" s="50" t="s">
        <v>51</v>
      </c>
      <c r="J784" s="50">
        <v>49048</v>
      </c>
      <c r="K784" s="50" t="s">
        <v>2297</v>
      </c>
      <c r="L784" s="50" t="s">
        <v>35424</v>
      </c>
      <c r="M784" s="50" t="s">
        <v>21</v>
      </c>
      <c r="N784" s="50" t="s">
        <v>35425</v>
      </c>
      <c r="O784" s="42" t="s">
        <v>394</v>
      </c>
      <c r="P784" s="50" t="s">
        <v>395</v>
      </c>
      <c r="Q784" s="51" t="s">
        <v>35426</v>
      </c>
      <c r="R784" s="50" t="s">
        <v>94</v>
      </c>
      <c r="S784" s="50" t="s">
        <v>22</v>
      </c>
      <c r="T784" s="50" t="s">
        <v>28746</v>
      </c>
      <c r="U784" s="50" t="s">
        <v>28520</v>
      </c>
      <c r="V784" s="50" t="s">
        <v>28521</v>
      </c>
      <c r="W784" s="50" t="s">
        <v>94</v>
      </c>
      <c r="X784" s="50">
        <v>3630</v>
      </c>
      <c r="Y784" s="50"/>
      <c r="Z784" s="50"/>
      <c r="AA784" s="50"/>
      <c r="AB784" s="50"/>
      <c r="AC784" s="50"/>
      <c r="AD784" s="50"/>
      <c r="AE784" s="50"/>
      <c r="AF784" s="50"/>
      <c r="AG784" s="50"/>
      <c r="AH784" s="50"/>
      <c r="AI784" s="50"/>
      <c r="AJ784" s="50"/>
      <c r="AK784" s="50"/>
      <c r="AL784" s="50"/>
      <c r="AM784" s="50"/>
      <c r="AN784" s="50"/>
      <c r="AO784" s="50"/>
      <c r="AP784" s="50"/>
      <c r="AQ784" s="50"/>
      <c r="AR784" s="50"/>
      <c r="AS784" s="50"/>
      <c r="AT784" s="50"/>
      <c r="AU784" s="50"/>
      <c r="AV784" s="50"/>
      <c r="AW784" s="50"/>
      <c r="AX784" s="50"/>
      <c r="AY784" s="50"/>
      <c r="AZ784" s="50"/>
      <c r="BA784" s="50"/>
      <c r="BB784" s="50"/>
      <c r="BC784" s="50"/>
      <c r="BD784" s="50"/>
      <c r="BE784" s="50"/>
      <c r="BF784" s="50"/>
      <c r="BG784" s="50"/>
      <c r="BH784" s="50"/>
      <c r="BI784" s="50"/>
      <c r="BJ784" s="50"/>
      <c r="BK784" s="50"/>
      <c r="BL784" s="50"/>
    </row>
    <row r="785" spans="1:64" ht="12" customHeight="1" x14ac:dyDescent="0.15">
      <c r="A785" s="50" t="s">
        <v>35427</v>
      </c>
      <c r="B785" s="50">
        <v>31</v>
      </c>
      <c r="C785" s="50" t="s">
        <v>14</v>
      </c>
      <c r="D785" s="50" t="s">
        <v>79</v>
      </c>
      <c r="E785" s="51" t="s">
        <v>35428</v>
      </c>
      <c r="F785" s="52">
        <v>43208</v>
      </c>
      <c r="G785" s="50" t="s">
        <v>35600</v>
      </c>
      <c r="H785" s="50" t="s">
        <v>2155</v>
      </c>
      <c r="I785" s="50" t="s">
        <v>56</v>
      </c>
      <c r="J785" s="50">
        <v>33311</v>
      </c>
      <c r="K785" s="50" t="s">
        <v>1102</v>
      </c>
      <c r="L785" s="50" t="s">
        <v>5525</v>
      </c>
      <c r="M785" s="50" t="s">
        <v>21</v>
      </c>
      <c r="N785" s="50" t="s">
        <v>35429</v>
      </c>
      <c r="O785" s="42" t="s">
        <v>394</v>
      </c>
      <c r="P785" s="50" t="s">
        <v>395</v>
      </c>
      <c r="Q785" s="51" t="s">
        <v>35430</v>
      </c>
      <c r="R785" s="50" t="s">
        <v>94</v>
      </c>
      <c r="S785" s="50" t="s">
        <v>22</v>
      </c>
      <c r="T785" s="50" t="s">
        <v>28746</v>
      </c>
      <c r="U785" s="50" t="s">
        <v>28520</v>
      </c>
      <c r="V785" s="50" t="s">
        <v>28521</v>
      </c>
      <c r="W785" s="50" t="s">
        <v>94</v>
      </c>
      <c r="X785" s="50">
        <v>3628</v>
      </c>
      <c r="Y785" s="50"/>
      <c r="Z785" s="50"/>
      <c r="AA785" s="50"/>
      <c r="AB785" s="50"/>
      <c r="AC785" s="50"/>
      <c r="AD785" s="50"/>
      <c r="AE785" s="50"/>
      <c r="AF785" s="50"/>
      <c r="AG785" s="50"/>
      <c r="AH785" s="50"/>
      <c r="AI785" s="50"/>
      <c r="AJ785" s="50"/>
      <c r="AK785" s="50"/>
      <c r="AL785" s="50"/>
      <c r="AM785" s="50"/>
      <c r="AN785" s="50"/>
      <c r="AO785" s="50"/>
      <c r="AP785" s="50"/>
      <c r="AQ785" s="50"/>
      <c r="AR785" s="50"/>
      <c r="AS785" s="50"/>
      <c r="AT785" s="50"/>
      <c r="AU785" s="50"/>
      <c r="AV785" s="50"/>
      <c r="AW785" s="50"/>
      <c r="AX785" s="50"/>
      <c r="AY785" s="50"/>
      <c r="AZ785" s="50"/>
      <c r="BA785" s="50"/>
      <c r="BB785" s="50"/>
      <c r="BC785" s="50"/>
      <c r="BD785" s="50"/>
      <c r="BE785" s="50"/>
      <c r="BF785" s="50"/>
      <c r="BG785" s="50"/>
      <c r="BH785" s="50"/>
      <c r="BI785" s="50"/>
      <c r="BJ785" s="50"/>
      <c r="BK785" s="50"/>
      <c r="BL785" s="50"/>
    </row>
    <row r="786" spans="1:64" ht="12" customHeight="1" x14ac:dyDescent="0.15">
      <c r="A786" s="50" t="s">
        <v>35431</v>
      </c>
      <c r="B786" s="50">
        <v>32</v>
      </c>
      <c r="C786" s="50" t="s">
        <v>14</v>
      </c>
      <c r="D786" s="50" t="s">
        <v>31</v>
      </c>
      <c r="E786" s="51" t="s">
        <v>35432</v>
      </c>
      <c r="F786" s="52">
        <v>43208</v>
      </c>
      <c r="G786" s="50" t="s">
        <v>35433</v>
      </c>
      <c r="H786" s="50" t="s">
        <v>20051</v>
      </c>
      <c r="I786" s="50" t="s">
        <v>167</v>
      </c>
      <c r="J786" s="50">
        <v>30134</v>
      </c>
      <c r="K786" s="50" t="s">
        <v>922</v>
      </c>
      <c r="L786" s="50" t="s">
        <v>1599</v>
      </c>
      <c r="M786" s="50" t="s">
        <v>21</v>
      </c>
      <c r="N786" s="50" t="s">
        <v>35434</v>
      </c>
      <c r="O786" s="42" t="s">
        <v>394</v>
      </c>
      <c r="P786" s="50" t="s">
        <v>395</v>
      </c>
      <c r="Q786" s="51" t="s">
        <v>35435</v>
      </c>
      <c r="R786" s="50" t="s">
        <v>542</v>
      </c>
      <c r="S786" s="50" t="s">
        <v>22</v>
      </c>
      <c r="T786" s="50" t="s">
        <v>28739</v>
      </c>
      <c r="U786" s="50" t="s">
        <v>28520</v>
      </c>
      <c r="V786" s="50" t="s">
        <v>28521</v>
      </c>
      <c r="W786" s="50" t="s">
        <v>542</v>
      </c>
      <c r="X786" s="50">
        <v>3626</v>
      </c>
      <c r="Y786" s="50"/>
      <c r="Z786" s="50"/>
      <c r="AA786" s="50"/>
      <c r="AB786" s="50"/>
      <c r="AC786" s="50"/>
      <c r="AD786" s="50"/>
      <c r="AE786" s="50"/>
      <c r="AF786" s="50"/>
      <c r="AG786" s="50"/>
      <c r="AH786" s="50"/>
      <c r="AI786" s="50"/>
      <c r="AJ786" s="50"/>
      <c r="AK786" s="50"/>
      <c r="AL786" s="50"/>
      <c r="AM786" s="50"/>
      <c r="AN786" s="50"/>
      <c r="AO786" s="50"/>
      <c r="AP786" s="50"/>
      <c r="AQ786" s="50"/>
      <c r="AR786" s="50"/>
      <c r="AS786" s="50"/>
      <c r="AT786" s="50"/>
      <c r="AU786" s="50"/>
      <c r="AV786" s="50"/>
      <c r="AW786" s="50"/>
      <c r="AX786" s="50"/>
      <c r="AY786" s="50"/>
      <c r="AZ786" s="50"/>
      <c r="BA786" s="50"/>
      <c r="BB786" s="50"/>
      <c r="BC786" s="50"/>
      <c r="BD786" s="50"/>
      <c r="BE786" s="50"/>
      <c r="BF786" s="50"/>
      <c r="BG786" s="50"/>
      <c r="BH786" s="50"/>
      <c r="BI786" s="50"/>
      <c r="BJ786" s="50"/>
      <c r="BK786" s="50"/>
      <c r="BL786" s="50"/>
    </row>
    <row r="787" spans="1:64" ht="12" customHeight="1" x14ac:dyDescent="0.15">
      <c r="A787" s="50" t="s">
        <v>35417</v>
      </c>
      <c r="B787" s="50">
        <v>45</v>
      </c>
      <c r="C787" s="50" t="s">
        <v>14</v>
      </c>
      <c r="D787" s="50" t="s">
        <v>31</v>
      </c>
      <c r="E787" s="51" t="s">
        <v>35418</v>
      </c>
      <c r="F787" s="52">
        <v>43208</v>
      </c>
      <c r="G787" s="50" t="s">
        <v>35599</v>
      </c>
      <c r="H787" s="50" t="s">
        <v>4085</v>
      </c>
      <c r="I787" s="50" t="s">
        <v>425</v>
      </c>
      <c r="J787" s="50">
        <v>65757</v>
      </c>
      <c r="K787" s="50" t="s">
        <v>4842</v>
      </c>
      <c r="L787" s="50" t="s">
        <v>12452</v>
      </c>
      <c r="M787" s="50" t="s">
        <v>21</v>
      </c>
      <c r="N787" s="50" t="s">
        <v>35419</v>
      </c>
      <c r="O787" s="42" t="s">
        <v>34268</v>
      </c>
      <c r="P787" s="50" t="s">
        <v>395</v>
      </c>
      <c r="Q787" s="51" t="s">
        <v>35420</v>
      </c>
      <c r="R787" s="50" t="s">
        <v>94</v>
      </c>
      <c r="S787" s="50" t="s">
        <v>22</v>
      </c>
      <c r="T787" s="50" t="s">
        <v>28746</v>
      </c>
      <c r="U787" s="50" t="s">
        <v>28520</v>
      </c>
      <c r="V787" s="50" t="s">
        <v>28522</v>
      </c>
      <c r="W787" s="50" t="s">
        <v>94</v>
      </c>
      <c r="X787" s="50">
        <v>3627</v>
      </c>
      <c r="Y787" s="50"/>
      <c r="Z787" s="50"/>
      <c r="AA787" s="50"/>
      <c r="AB787" s="50"/>
      <c r="AC787" s="50"/>
      <c r="AD787" s="50"/>
      <c r="AE787" s="50"/>
      <c r="AF787" s="50"/>
      <c r="AG787" s="50"/>
      <c r="AH787" s="50"/>
      <c r="AI787" s="50"/>
      <c r="AJ787" s="50"/>
      <c r="AK787" s="50"/>
      <c r="AL787" s="50"/>
      <c r="AM787" s="50"/>
      <c r="AN787" s="50"/>
      <c r="AO787" s="50"/>
      <c r="AP787" s="50"/>
      <c r="AQ787" s="50"/>
      <c r="AR787" s="50"/>
      <c r="AS787" s="50"/>
      <c r="AT787" s="50"/>
      <c r="AU787" s="50"/>
      <c r="AV787" s="50"/>
      <c r="AW787" s="50"/>
      <c r="AX787" s="50"/>
      <c r="AY787" s="50"/>
      <c r="AZ787" s="50"/>
      <c r="BA787" s="50"/>
      <c r="BB787" s="50"/>
      <c r="BC787" s="50"/>
      <c r="BD787" s="50"/>
      <c r="BE787" s="50"/>
      <c r="BF787" s="50"/>
      <c r="BG787" s="50"/>
      <c r="BH787" s="50"/>
      <c r="BI787" s="50"/>
      <c r="BJ787" s="50"/>
      <c r="BK787" s="50"/>
      <c r="BL787" s="50"/>
    </row>
    <row r="788" spans="1:64" ht="12" customHeight="1" x14ac:dyDescent="0.15">
      <c r="A788" s="50" t="s">
        <v>35436</v>
      </c>
      <c r="B788" s="50">
        <v>32</v>
      </c>
      <c r="C788" s="50" t="s">
        <v>14</v>
      </c>
      <c r="D788" s="50" t="s">
        <v>133</v>
      </c>
      <c r="E788" s="51" t="s">
        <v>35437</v>
      </c>
      <c r="F788" s="52">
        <v>43208</v>
      </c>
      <c r="G788" s="50" t="s">
        <v>35438</v>
      </c>
      <c r="H788" s="50" t="s">
        <v>233</v>
      </c>
      <c r="I788" s="50" t="s">
        <v>234</v>
      </c>
      <c r="J788" s="50">
        <v>84105</v>
      </c>
      <c r="K788" s="50" t="s">
        <v>595</v>
      </c>
      <c r="L788" s="50" t="s">
        <v>235</v>
      </c>
      <c r="M788" s="50" t="s">
        <v>21</v>
      </c>
      <c r="N788" s="50" t="s">
        <v>35439</v>
      </c>
      <c r="O788" s="42" t="s">
        <v>394</v>
      </c>
      <c r="P788" s="50" t="s">
        <v>395</v>
      </c>
      <c r="Q788" s="51" t="s">
        <v>35440</v>
      </c>
      <c r="R788" s="50" t="s">
        <v>94</v>
      </c>
      <c r="S788" s="50" t="s">
        <v>29</v>
      </c>
      <c r="T788" s="50" t="s">
        <v>28523</v>
      </c>
      <c r="U788" s="50" t="s">
        <v>28518</v>
      </c>
      <c r="V788" s="50" t="s">
        <v>28521</v>
      </c>
      <c r="W788" s="50" t="s">
        <v>94</v>
      </c>
      <c r="X788" s="50">
        <v>3629</v>
      </c>
      <c r="Y788" s="50"/>
      <c r="Z788" s="50"/>
      <c r="AA788" s="50"/>
      <c r="AB788" s="50"/>
      <c r="AC788" s="50"/>
      <c r="AD788" s="50"/>
      <c r="AE788" s="50"/>
      <c r="AF788" s="50"/>
      <c r="AG788" s="50"/>
      <c r="AH788" s="50"/>
      <c r="AI788" s="50"/>
      <c r="AJ788" s="50"/>
      <c r="AK788" s="50"/>
      <c r="AL788" s="50"/>
      <c r="AM788" s="50"/>
      <c r="AN788" s="50"/>
      <c r="AO788" s="50"/>
      <c r="AP788" s="50"/>
      <c r="AQ788" s="50"/>
      <c r="AR788" s="50"/>
      <c r="AS788" s="50"/>
      <c r="AT788" s="50"/>
      <c r="AU788" s="50"/>
      <c r="AV788" s="50"/>
      <c r="AW788" s="50"/>
      <c r="AX788" s="50"/>
      <c r="AY788" s="50"/>
      <c r="AZ788" s="50"/>
      <c r="BA788" s="50"/>
      <c r="BB788" s="50"/>
      <c r="BC788" s="50"/>
      <c r="BD788" s="50"/>
      <c r="BE788" s="50"/>
      <c r="BF788" s="50"/>
      <c r="BG788" s="50"/>
      <c r="BH788" s="50"/>
      <c r="BI788" s="50"/>
      <c r="BJ788" s="50"/>
      <c r="BK788" s="50"/>
      <c r="BL788" s="50"/>
    </row>
    <row r="789" spans="1:64" ht="12" customHeight="1" x14ac:dyDescent="0.15">
      <c r="A789" s="50" t="s">
        <v>35455</v>
      </c>
      <c r="B789" s="50">
        <v>41</v>
      </c>
      <c r="C789" s="50" t="s">
        <v>14</v>
      </c>
      <c r="D789" s="50" t="s">
        <v>79</v>
      </c>
      <c r="E789" s="51" t="s">
        <v>35456</v>
      </c>
      <c r="F789" s="52">
        <v>43207</v>
      </c>
      <c r="G789" s="50" t="s">
        <v>35457</v>
      </c>
      <c r="H789" s="50" t="s">
        <v>6351</v>
      </c>
      <c r="I789" s="50" t="s">
        <v>234</v>
      </c>
      <c r="J789" s="50">
        <v>84044</v>
      </c>
      <c r="K789" s="50" t="s">
        <v>595</v>
      </c>
      <c r="L789" s="50" t="s">
        <v>35458</v>
      </c>
      <c r="M789" s="50" t="s">
        <v>21</v>
      </c>
      <c r="N789" s="50" t="s">
        <v>35459</v>
      </c>
      <c r="O789" s="42" t="s">
        <v>394</v>
      </c>
      <c r="P789" s="50" t="s">
        <v>395</v>
      </c>
      <c r="Q789" s="51" t="s">
        <v>35460</v>
      </c>
      <c r="R789" s="50" t="s">
        <v>542</v>
      </c>
      <c r="S789" s="50" t="s">
        <v>29</v>
      </c>
      <c r="T789" s="50" t="s">
        <v>28534</v>
      </c>
      <c r="U789" s="50" t="s">
        <v>28520</v>
      </c>
      <c r="V789" s="50" t="s">
        <v>28519</v>
      </c>
      <c r="W789" s="50" t="s">
        <v>94</v>
      </c>
      <c r="X789" s="50">
        <v>3622</v>
      </c>
      <c r="Y789" s="50"/>
      <c r="Z789" s="50"/>
      <c r="AA789" s="50"/>
      <c r="AB789" s="50"/>
      <c r="AC789" s="50"/>
      <c r="AD789" s="50"/>
      <c r="AE789" s="50"/>
      <c r="AF789" s="50"/>
      <c r="AG789" s="50"/>
      <c r="AH789" s="50"/>
      <c r="AI789" s="50"/>
      <c r="AJ789" s="50"/>
      <c r="AK789" s="50"/>
      <c r="AL789" s="50"/>
      <c r="AM789" s="50"/>
      <c r="AN789" s="50"/>
      <c r="AO789" s="50"/>
      <c r="AP789" s="50"/>
      <c r="AQ789" s="50"/>
      <c r="AR789" s="50"/>
      <c r="AS789" s="50"/>
      <c r="AT789" s="50"/>
      <c r="AU789" s="50"/>
      <c r="AV789" s="50"/>
      <c r="AW789" s="50"/>
      <c r="AX789" s="50"/>
      <c r="AY789" s="50"/>
      <c r="AZ789" s="50"/>
      <c r="BA789" s="50"/>
      <c r="BB789" s="50"/>
      <c r="BC789" s="50"/>
      <c r="BD789" s="50"/>
      <c r="BE789" s="50"/>
      <c r="BF789" s="50"/>
      <c r="BG789" s="50"/>
      <c r="BH789" s="50"/>
      <c r="BI789" s="50"/>
      <c r="BJ789" s="50"/>
      <c r="BK789" s="50"/>
      <c r="BL789" s="50"/>
    </row>
    <row r="790" spans="1:64" ht="12" customHeight="1" x14ac:dyDescent="0.15">
      <c r="A790" s="50" t="s">
        <v>35447</v>
      </c>
      <c r="B790" s="50">
        <v>25</v>
      </c>
      <c r="C790" s="50" t="s">
        <v>14</v>
      </c>
      <c r="D790" s="50" t="s">
        <v>79</v>
      </c>
      <c r="E790" s="51"/>
      <c r="F790" s="52">
        <v>43207</v>
      </c>
      <c r="G790" s="50" t="s">
        <v>35448</v>
      </c>
      <c r="H790" s="50" t="s">
        <v>29401</v>
      </c>
      <c r="I790" s="50" t="s">
        <v>167</v>
      </c>
      <c r="J790" s="50">
        <v>30168</v>
      </c>
      <c r="K790" s="50" t="s">
        <v>3237</v>
      </c>
      <c r="L790" s="50" t="s">
        <v>3238</v>
      </c>
      <c r="M790" s="50" t="s">
        <v>21</v>
      </c>
      <c r="N790" s="50" t="s">
        <v>35449</v>
      </c>
      <c r="O790" s="42" t="s">
        <v>394</v>
      </c>
      <c r="P790" s="50" t="s">
        <v>395</v>
      </c>
      <c r="Q790" s="51" t="s">
        <v>35450</v>
      </c>
      <c r="R790" s="50" t="s">
        <v>948</v>
      </c>
      <c r="S790" s="50" t="s">
        <v>373</v>
      </c>
      <c r="T790" s="50" t="s">
        <v>28836</v>
      </c>
      <c r="U790" s="50" t="s">
        <v>28520</v>
      </c>
      <c r="V790" s="50" t="s">
        <v>28519</v>
      </c>
      <c r="W790" s="50" t="s">
        <v>94</v>
      </c>
      <c r="X790" s="50">
        <v>3624</v>
      </c>
      <c r="Y790" s="50"/>
      <c r="Z790" s="50"/>
      <c r="AA790" s="50"/>
      <c r="AB790" s="50"/>
      <c r="AC790" s="50"/>
      <c r="AD790" s="50"/>
      <c r="AE790" s="50"/>
      <c r="AF790" s="50"/>
      <c r="AG790" s="50"/>
      <c r="AH790" s="50"/>
      <c r="AI790" s="50"/>
      <c r="AJ790" s="50"/>
      <c r="AK790" s="50"/>
      <c r="AL790" s="50"/>
      <c r="AM790" s="50"/>
      <c r="AN790" s="50"/>
      <c r="AO790" s="50"/>
      <c r="AP790" s="50"/>
      <c r="AQ790" s="50"/>
      <c r="AR790" s="50"/>
      <c r="AS790" s="50"/>
      <c r="AT790" s="50"/>
      <c r="AU790" s="50"/>
      <c r="AV790" s="50"/>
      <c r="AW790" s="50"/>
      <c r="AX790" s="50"/>
      <c r="AY790" s="50"/>
      <c r="AZ790" s="50"/>
      <c r="BA790" s="50"/>
      <c r="BB790" s="50"/>
      <c r="BC790" s="50"/>
      <c r="BD790" s="50"/>
      <c r="BE790" s="50"/>
      <c r="BF790" s="50"/>
      <c r="BG790" s="50"/>
      <c r="BH790" s="50"/>
      <c r="BI790" s="50"/>
      <c r="BJ790" s="50"/>
      <c r="BK790" s="50"/>
      <c r="BL790" s="50"/>
    </row>
    <row r="791" spans="1:64" ht="12" customHeight="1" x14ac:dyDescent="0.15">
      <c r="A791" s="50" t="s">
        <v>35451</v>
      </c>
      <c r="B791" s="50">
        <v>39</v>
      </c>
      <c r="C791" s="50" t="s">
        <v>14</v>
      </c>
      <c r="D791" s="50" t="s">
        <v>31</v>
      </c>
      <c r="E791" s="51"/>
      <c r="F791" s="52">
        <v>43207</v>
      </c>
      <c r="G791" s="50" t="s">
        <v>35601</v>
      </c>
      <c r="H791" s="50" t="s">
        <v>4168</v>
      </c>
      <c r="I791" s="50" t="s">
        <v>389</v>
      </c>
      <c r="J791" s="50">
        <v>73460</v>
      </c>
      <c r="K791" s="50" t="s">
        <v>21968</v>
      </c>
      <c r="L791" s="50" t="s">
        <v>35452</v>
      </c>
      <c r="M791" s="50" t="s">
        <v>21</v>
      </c>
      <c r="N791" s="50" t="s">
        <v>35453</v>
      </c>
      <c r="O791" s="42" t="s">
        <v>394</v>
      </c>
      <c r="P791" s="50" t="s">
        <v>395</v>
      </c>
      <c r="Q791" s="51" t="s">
        <v>35454</v>
      </c>
      <c r="R791" s="50" t="s">
        <v>94</v>
      </c>
      <c r="S791" s="50" t="s">
        <v>373</v>
      </c>
      <c r="T791" s="50" t="s">
        <v>28836</v>
      </c>
      <c r="U791" s="50" t="s">
        <v>28520</v>
      </c>
      <c r="V791" s="50" t="s">
        <v>28519</v>
      </c>
      <c r="W791" s="50" t="s">
        <v>94</v>
      </c>
      <c r="X791" s="50">
        <v>3625</v>
      </c>
      <c r="Y791" s="50"/>
      <c r="Z791" s="50"/>
      <c r="AA791" s="50"/>
      <c r="AB791" s="50"/>
      <c r="AC791" s="50"/>
      <c r="AD791" s="50"/>
      <c r="AE791" s="50"/>
      <c r="AF791" s="50"/>
      <c r="AG791" s="50"/>
      <c r="AH791" s="50"/>
      <c r="AI791" s="50"/>
      <c r="AJ791" s="50"/>
      <c r="AK791" s="50"/>
      <c r="AL791" s="50"/>
      <c r="AM791" s="50"/>
      <c r="AN791" s="50"/>
      <c r="AO791" s="50"/>
      <c r="AP791" s="50"/>
      <c r="AQ791" s="50"/>
      <c r="AR791" s="50"/>
      <c r="AS791" s="50"/>
      <c r="AT791" s="50"/>
      <c r="AU791" s="50"/>
      <c r="AV791" s="50"/>
      <c r="AW791" s="50"/>
      <c r="AX791" s="50"/>
      <c r="AY791" s="50"/>
      <c r="AZ791" s="50"/>
      <c r="BA791" s="50"/>
      <c r="BB791" s="50"/>
      <c r="BC791" s="50"/>
      <c r="BD791" s="50"/>
      <c r="BE791" s="50"/>
      <c r="BF791" s="50"/>
      <c r="BG791" s="50"/>
      <c r="BH791" s="50"/>
      <c r="BI791" s="50"/>
      <c r="BJ791" s="50"/>
      <c r="BK791" s="50"/>
      <c r="BL791" s="50"/>
    </row>
    <row r="792" spans="1:64" ht="12" customHeight="1" x14ac:dyDescent="0.15">
      <c r="A792" s="50" t="s">
        <v>35441</v>
      </c>
      <c r="B792" s="50">
        <v>40</v>
      </c>
      <c r="C792" s="50" t="s">
        <v>14</v>
      </c>
      <c r="D792" s="50" t="s">
        <v>31</v>
      </c>
      <c r="E792" s="51" t="s">
        <v>35442</v>
      </c>
      <c r="F792" s="52">
        <v>43207</v>
      </c>
      <c r="G792" s="50" t="s">
        <v>35443</v>
      </c>
      <c r="H792" s="50" t="s">
        <v>18318</v>
      </c>
      <c r="I792" s="50" t="s">
        <v>309</v>
      </c>
      <c r="J792" s="50">
        <v>42717</v>
      </c>
      <c r="K792" s="50" t="s">
        <v>3086</v>
      </c>
      <c r="L792" s="50" t="s">
        <v>35444</v>
      </c>
      <c r="M792" s="50" t="s">
        <v>21</v>
      </c>
      <c r="N792" s="50" t="s">
        <v>35445</v>
      </c>
      <c r="O792" s="42" t="s">
        <v>394</v>
      </c>
      <c r="P792" s="50" t="s">
        <v>395</v>
      </c>
      <c r="Q792" s="51" t="s">
        <v>35446</v>
      </c>
      <c r="R792" s="50" t="s">
        <v>94</v>
      </c>
      <c r="S792" s="50" t="s">
        <v>373</v>
      </c>
      <c r="T792" s="50" t="s">
        <v>28836</v>
      </c>
      <c r="U792" s="50" t="s">
        <v>28520</v>
      </c>
      <c r="V792" s="50" t="s">
        <v>28519</v>
      </c>
      <c r="W792" s="50" t="s">
        <v>94</v>
      </c>
      <c r="X792" s="50">
        <v>3631</v>
      </c>
      <c r="Y792" s="50"/>
      <c r="Z792" s="50"/>
      <c r="AA792" s="50"/>
      <c r="AB792" s="50"/>
      <c r="AC792" s="50"/>
      <c r="AD792" s="50"/>
      <c r="AE792" s="50"/>
      <c r="AF792" s="50"/>
      <c r="AG792" s="50"/>
      <c r="AH792" s="50"/>
      <c r="AI792" s="50"/>
      <c r="AJ792" s="50"/>
      <c r="AK792" s="50"/>
      <c r="AL792" s="50"/>
      <c r="AM792" s="50"/>
      <c r="AN792" s="50"/>
      <c r="AO792" s="50"/>
      <c r="AP792" s="50"/>
      <c r="AQ792" s="50"/>
      <c r="AR792" s="50"/>
      <c r="AS792" s="50"/>
      <c r="AT792" s="50"/>
      <c r="AU792" s="50"/>
      <c r="AV792" s="50"/>
      <c r="AW792" s="50"/>
      <c r="AX792" s="50"/>
      <c r="AY792" s="50"/>
      <c r="AZ792" s="50"/>
      <c r="BA792" s="50"/>
      <c r="BB792" s="50"/>
      <c r="BC792" s="50"/>
      <c r="BD792" s="50"/>
      <c r="BE792" s="50"/>
      <c r="BF792" s="50"/>
      <c r="BG792" s="50"/>
      <c r="BH792" s="50"/>
      <c r="BI792" s="50"/>
      <c r="BJ792" s="50"/>
      <c r="BK792" s="50"/>
      <c r="BL792" s="50"/>
    </row>
    <row r="793" spans="1:64" ht="12" customHeight="1" x14ac:dyDescent="0.15">
      <c r="A793" s="50" t="s">
        <v>35461</v>
      </c>
      <c r="B793" s="50">
        <v>36</v>
      </c>
      <c r="C793" s="50" t="s">
        <v>14</v>
      </c>
      <c r="D793" s="50" t="s">
        <v>133</v>
      </c>
      <c r="E793" s="51"/>
      <c r="F793" s="52">
        <v>43205</v>
      </c>
      <c r="G793" s="50" t="s">
        <v>35462</v>
      </c>
      <c r="H793" s="50" t="s">
        <v>35463</v>
      </c>
      <c r="I793" s="50" t="s">
        <v>838</v>
      </c>
      <c r="J793" s="50">
        <v>59050</v>
      </c>
      <c r="K793" s="50" t="s">
        <v>8414</v>
      </c>
      <c r="L793" s="50" t="s">
        <v>35464</v>
      </c>
      <c r="M793" s="50" t="s">
        <v>21</v>
      </c>
      <c r="N793" s="50" t="s">
        <v>35465</v>
      </c>
      <c r="O793" s="42" t="s">
        <v>394</v>
      </c>
      <c r="P793" s="50" t="s">
        <v>395</v>
      </c>
      <c r="Q793" s="51" t="s">
        <v>35466</v>
      </c>
      <c r="R793" s="50" t="s">
        <v>948</v>
      </c>
      <c r="S793" s="50" t="s">
        <v>22</v>
      </c>
      <c r="T793" s="50" t="s">
        <v>28739</v>
      </c>
      <c r="U793" s="50" t="s">
        <v>28518</v>
      </c>
      <c r="V793" s="50" t="s">
        <v>28521</v>
      </c>
      <c r="W793" s="50" t="s">
        <v>94</v>
      </c>
      <c r="X793" s="50">
        <v>3616</v>
      </c>
      <c r="Y793" s="50"/>
      <c r="Z793" s="50"/>
      <c r="AA793" s="50"/>
      <c r="AB793" s="50"/>
      <c r="AC793" s="50"/>
      <c r="AD793" s="50"/>
      <c r="AE793" s="50"/>
      <c r="AF793" s="50"/>
      <c r="AG793" s="50"/>
      <c r="AH793" s="50"/>
      <c r="AI793" s="50"/>
      <c r="AJ793" s="50"/>
      <c r="AK793" s="50"/>
      <c r="AL793" s="50"/>
      <c r="AM793" s="50"/>
      <c r="AN793" s="50"/>
      <c r="AO793" s="50"/>
      <c r="AP793" s="50"/>
      <c r="AQ793" s="50"/>
      <c r="AR793" s="50"/>
      <c r="AS793" s="50"/>
      <c r="AT793" s="50"/>
      <c r="AU793" s="50"/>
      <c r="AV793" s="50"/>
      <c r="AW793" s="50"/>
      <c r="AX793" s="50"/>
      <c r="AY793" s="50"/>
      <c r="AZ793" s="50"/>
      <c r="BA793" s="50"/>
      <c r="BB793" s="50"/>
      <c r="BC793" s="50"/>
      <c r="BD793" s="50"/>
      <c r="BE793" s="50"/>
      <c r="BF793" s="50"/>
      <c r="BG793" s="50"/>
      <c r="BH793" s="50"/>
      <c r="BI793" s="50"/>
      <c r="BJ793" s="50"/>
      <c r="BK793" s="50"/>
      <c r="BL793" s="50"/>
    </row>
    <row r="794" spans="1:64" ht="12" customHeight="1" x14ac:dyDescent="0.15">
      <c r="A794" s="50" t="s">
        <v>35470</v>
      </c>
      <c r="B794" s="50">
        <v>39</v>
      </c>
      <c r="C794" s="50" t="s">
        <v>14</v>
      </c>
      <c r="D794" s="50" t="s">
        <v>79</v>
      </c>
      <c r="E794" s="51"/>
      <c r="F794" s="52">
        <v>43204</v>
      </c>
      <c r="G794" s="50" t="s">
        <v>35471</v>
      </c>
      <c r="H794" s="50" t="s">
        <v>616</v>
      </c>
      <c r="I794" s="50" t="s">
        <v>117</v>
      </c>
      <c r="J794" s="50">
        <v>85013</v>
      </c>
      <c r="K794" s="50" t="s">
        <v>617</v>
      </c>
      <c r="L794" s="50" t="s">
        <v>618</v>
      </c>
      <c r="M794" s="50" t="s">
        <v>21</v>
      </c>
      <c r="N794" s="50" t="s">
        <v>35472</v>
      </c>
      <c r="O794" s="42" t="s">
        <v>394</v>
      </c>
      <c r="P794" s="50" t="s">
        <v>395</v>
      </c>
      <c r="Q794" s="51" t="s">
        <v>35473</v>
      </c>
      <c r="R794" s="50" t="s">
        <v>94</v>
      </c>
      <c r="S794" s="50" t="s">
        <v>22</v>
      </c>
      <c r="T794" s="50" t="s">
        <v>28746</v>
      </c>
      <c r="U794" s="50" t="s">
        <v>28520</v>
      </c>
      <c r="V794" s="50" t="s">
        <v>20623</v>
      </c>
      <c r="W794" s="50" t="s">
        <v>94</v>
      </c>
      <c r="X794" s="50">
        <v>3618</v>
      </c>
      <c r="Y794" s="50"/>
      <c r="Z794" s="50"/>
      <c r="AA794" s="50"/>
      <c r="AB794" s="50"/>
      <c r="AC794" s="50"/>
      <c r="AD794" s="50"/>
      <c r="AE794" s="50"/>
      <c r="AF794" s="50"/>
      <c r="AG794" s="50"/>
      <c r="AH794" s="50"/>
      <c r="AI794" s="50"/>
      <c r="AJ794" s="50"/>
      <c r="AK794" s="50"/>
      <c r="AL794" s="50"/>
      <c r="AM794" s="50"/>
      <c r="AN794" s="50"/>
      <c r="AO794" s="50"/>
      <c r="AP794" s="50"/>
      <c r="AQ794" s="50"/>
      <c r="AR794" s="50"/>
      <c r="AS794" s="50"/>
      <c r="AT794" s="50"/>
      <c r="AU794" s="50"/>
      <c r="AV794" s="50"/>
      <c r="AW794" s="50"/>
      <c r="AX794" s="50"/>
      <c r="AY794" s="50"/>
      <c r="AZ794" s="50"/>
      <c r="BA794" s="50"/>
      <c r="BB794" s="50"/>
      <c r="BC794" s="50"/>
      <c r="BD794" s="50"/>
      <c r="BE794" s="50"/>
      <c r="BF794" s="50"/>
      <c r="BG794" s="50"/>
      <c r="BH794" s="50"/>
      <c r="BI794" s="50"/>
      <c r="BJ794" s="50"/>
      <c r="BK794" s="50"/>
      <c r="BL794" s="50"/>
    </row>
    <row r="795" spans="1:64" ht="12" customHeight="1" x14ac:dyDescent="0.15">
      <c r="A795" s="50" t="s">
        <v>35479</v>
      </c>
      <c r="B795" s="50">
        <v>44</v>
      </c>
      <c r="C795" s="50" t="s">
        <v>14</v>
      </c>
      <c r="D795" s="50" t="s">
        <v>42</v>
      </c>
      <c r="E795" s="51"/>
      <c r="F795" s="52">
        <v>43204</v>
      </c>
      <c r="G795" s="50" t="s">
        <v>35480</v>
      </c>
      <c r="H795" s="50" t="s">
        <v>616</v>
      </c>
      <c r="I795" s="50" t="s">
        <v>117</v>
      </c>
      <c r="J795" s="50">
        <v>85041</v>
      </c>
      <c r="K795" s="50" t="s">
        <v>617</v>
      </c>
      <c r="L795" s="50" t="s">
        <v>618</v>
      </c>
      <c r="M795" s="50" t="s">
        <v>21</v>
      </c>
      <c r="N795" s="50" t="s">
        <v>35481</v>
      </c>
      <c r="O795" s="42" t="s">
        <v>394</v>
      </c>
      <c r="P795" s="50" t="s">
        <v>395</v>
      </c>
      <c r="Q795" s="51" t="s">
        <v>35482</v>
      </c>
      <c r="R795" s="50" t="s">
        <v>948</v>
      </c>
      <c r="S795" s="50" t="s">
        <v>22</v>
      </c>
      <c r="T795" s="50" t="s">
        <v>28746</v>
      </c>
      <c r="U795" s="50" t="s">
        <v>28520</v>
      </c>
      <c r="V795" s="50" t="s">
        <v>28521</v>
      </c>
      <c r="W795" s="50" t="s">
        <v>94</v>
      </c>
      <c r="X795" s="50">
        <v>3620</v>
      </c>
      <c r="Y795" s="50"/>
      <c r="Z795" s="50"/>
      <c r="AA795" s="50"/>
      <c r="AB795" s="50"/>
      <c r="AC795" s="50"/>
      <c r="AD795" s="50"/>
      <c r="AE795" s="50"/>
      <c r="AF795" s="50"/>
      <c r="AG795" s="50"/>
      <c r="AH795" s="50"/>
      <c r="AI795" s="50"/>
      <c r="AJ795" s="50"/>
      <c r="AK795" s="50"/>
      <c r="AL795" s="50"/>
      <c r="AM795" s="50"/>
      <c r="AN795" s="50"/>
      <c r="AO795" s="50"/>
      <c r="AP795" s="50"/>
      <c r="AQ795" s="50"/>
      <c r="AR795" s="50"/>
      <c r="AS795" s="50"/>
      <c r="AT795" s="50"/>
      <c r="AU795" s="50"/>
      <c r="AV795" s="50"/>
      <c r="AW795" s="50"/>
      <c r="AX795" s="50"/>
      <c r="AY795" s="50"/>
      <c r="AZ795" s="50"/>
      <c r="BA795" s="50"/>
      <c r="BB795" s="50"/>
      <c r="BC795" s="50"/>
      <c r="BD795" s="50"/>
      <c r="BE795" s="50"/>
      <c r="BF795" s="50"/>
      <c r="BG795" s="50"/>
      <c r="BH795" s="50"/>
      <c r="BI795" s="50"/>
      <c r="BJ795" s="50"/>
      <c r="BK795" s="50"/>
      <c r="BL795" s="50"/>
    </row>
    <row r="796" spans="1:64" ht="12" customHeight="1" x14ac:dyDescent="0.15">
      <c r="A796" s="50" t="s">
        <v>35474</v>
      </c>
      <c r="B796" s="50">
        <v>55</v>
      </c>
      <c r="C796" s="50" t="s">
        <v>14</v>
      </c>
      <c r="D796" s="50" t="s">
        <v>42</v>
      </c>
      <c r="E796" s="51"/>
      <c r="F796" s="52">
        <v>43204</v>
      </c>
      <c r="G796" s="50" t="s">
        <v>35475</v>
      </c>
      <c r="H796" s="50" t="s">
        <v>22953</v>
      </c>
      <c r="I796" s="50" t="s">
        <v>75</v>
      </c>
      <c r="J796" s="50">
        <v>8332</v>
      </c>
      <c r="K796" s="50" t="s">
        <v>3086</v>
      </c>
      <c r="L796" s="50" t="s">
        <v>35476</v>
      </c>
      <c r="M796" s="50" t="s">
        <v>21</v>
      </c>
      <c r="N796" s="50" t="s">
        <v>35477</v>
      </c>
      <c r="O796" s="42" t="s">
        <v>394</v>
      </c>
      <c r="P796" s="50" t="s">
        <v>395</v>
      </c>
      <c r="Q796" s="51" t="s">
        <v>35478</v>
      </c>
      <c r="R796" s="50" t="s">
        <v>94</v>
      </c>
      <c r="S796" s="50" t="s">
        <v>29</v>
      </c>
      <c r="T796" s="50" t="s">
        <v>28523</v>
      </c>
      <c r="U796" s="50" t="s">
        <v>28518</v>
      </c>
      <c r="V796" s="50" t="s">
        <v>28519</v>
      </c>
      <c r="W796" s="50" t="s">
        <v>94</v>
      </c>
      <c r="X796" s="50">
        <v>3617</v>
      </c>
      <c r="Y796" s="50"/>
      <c r="Z796" s="50"/>
      <c r="AA796" s="50"/>
      <c r="AB796" s="50"/>
      <c r="AC796" s="50"/>
      <c r="AD796" s="50"/>
      <c r="AE796" s="50"/>
      <c r="AF796" s="50"/>
      <c r="AG796" s="50"/>
      <c r="AH796" s="50"/>
      <c r="AI796" s="50"/>
      <c r="AJ796" s="50"/>
      <c r="AK796" s="50"/>
      <c r="AL796" s="50"/>
      <c r="AM796" s="50"/>
      <c r="AN796" s="50"/>
      <c r="AO796" s="50"/>
      <c r="AP796" s="50"/>
      <c r="AQ796" s="50"/>
      <c r="AR796" s="50"/>
      <c r="AS796" s="50"/>
      <c r="AT796" s="50"/>
      <c r="AU796" s="50"/>
      <c r="AV796" s="50"/>
      <c r="AW796" s="50"/>
      <c r="AX796" s="50"/>
      <c r="AY796" s="50"/>
      <c r="AZ796" s="50"/>
      <c r="BA796" s="50"/>
      <c r="BB796" s="50"/>
      <c r="BC796" s="50"/>
      <c r="BD796" s="50"/>
      <c r="BE796" s="50"/>
      <c r="BF796" s="50"/>
      <c r="BG796" s="50"/>
      <c r="BH796" s="50"/>
      <c r="BI796" s="50"/>
      <c r="BJ796" s="50"/>
      <c r="BK796" s="50"/>
      <c r="BL796" s="50"/>
    </row>
    <row r="797" spans="1:64" ht="12" customHeight="1" x14ac:dyDescent="0.15">
      <c r="A797" s="50" t="s">
        <v>35467</v>
      </c>
      <c r="B797" s="50">
        <v>32</v>
      </c>
      <c r="C797" s="50" t="s">
        <v>14</v>
      </c>
      <c r="D797" s="50" t="s">
        <v>31</v>
      </c>
      <c r="E797" s="51"/>
      <c r="F797" s="52">
        <v>43204</v>
      </c>
      <c r="G797" s="50" t="s">
        <v>35602</v>
      </c>
      <c r="H797" s="50" t="s">
        <v>2039</v>
      </c>
      <c r="I797" s="50" t="s">
        <v>167</v>
      </c>
      <c r="J797" s="50">
        <v>30117</v>
      </c>
      <c r="K797" s="50" t="s">
        <v>2041</v>
      </c>
      <c r="L797" s="50" t="s">
        <v>4210</v>
      </c>
      <c r="M797" s="50" t="s">
        <v>21</v>
      </c>
      <c r="N797" s="50" t="s">
        <v>35468</v>
      </c>
      <c r="O797" s="42" t="s">
        <v>394</v>
      </c>
      <c r="P797" s="50" t="s">
        <v>395</v>
      </c>
      <c r="Q797" s="51" t="s">
        <v>35469</v>
      </c>
      <c r="R797" s="50" t="s">
        <v>948</v>
      </c>
      <c r="S797" s="50" t="s">
        <v>373</v>
      </c>
      <c r="T797" s="50" t="s">
        <v>28836</v>
      </c>
      <c r="U797" s="50" t="s">
        <v>28520</v>
      </c>
      <c r="V797" s="50" t="s">
        <v>28521</v>
      </c>
      <c r="W797" s="50" t="s">
        <v>94</v>
      </c>
      <c r="X797" s="50">
        <v>3619</v>
      </c>
      <c r="Y797" s="50"/>
      <c r="Z797" s="50"/>
      <c r="AA797" s="50"/>
      <c r="AB797" s="50"/>
      <c r="AC797" s="50"/>
      <c r="AD797" s="50"/>
      <c r="AE797" s="50"/>
      <c r="AF797" s="50"/>
      <c r="AG797" s="50"/>
      <c r="AH797" s="50"/>
      <c r="AI797" s="50"/>
      <c r="AJ797" s="50"/>
      <c r="AK797" s="50"/>
      <c r="AL797" s="50"/>
      <c r="AM797" s="50"/>
      <c r="AN797" s="50"/>
      <c r="AO797" s="50"/>
      <c r="AP797" s="50"/>
      <c r="AQ797" s="50"/>
      <c r="AR797" s="50"/>
      <c r="AS797" s="50"/>
      <c r="AT797" s="50"/>
      <c r="AU797" s="50"/>
      <c r="AV797" s="50"/>
      <c r="AW797" s="50"/>
      <c r="AX797" s="50"/>
      <c r="AY797" s="50"/>
      <c r="AZ797" s="50"/>
      <c r="BA797" s="50"/>
      <c r="BB797" s="50"/>
      <c r="BC797" s="50"/>
      <c r="BD797" s="50"/>
      <c r="BE797" s="50"/>
      <c r="BF797" s="50"/>
      <c r="BG797" s="50"/>
      <c r="BH797" s="50"/>
      <c r="BI797" s="50"/>
      <c r="BJ797" s="50"/>
      <c r="BK797" s="50"/>
      <c r="BL797" s="50"/>
    </row>
    <row r="798" spans="1:64" ht="12" customHeight="1" x14ac:dyDescent="0.15">
      <c r="A798" s="50" t="s">
        <v>35489</v>
      </c>
      <c r="B798" s="50">
        <v>34</v>
      </c>
      <c r="C798" s="50" t="s">
        <v>14</v>
      </c>
      <c r="D798" s="50" t="s">
        <v>31</v>
      </c>
      <c r="E798" s="51" t="s">
        <v>35490</v>
      </c>
      <c r="F798" s="52">
        <v>43203</v>
      </c>
      <c r="G798" s="50" t="s">
        <v>35491</v>
      </c>
      <c r="H798" s="50" t="s">
        <v>783</v>
      </c>
      <c r="I798" s="50" t="s">
        <v>67</v>
      </c>
      <c r="J798" s="50">
        <v>76711</v>
      </c>
      <c r="K798" s="50" t="s">
        <v>784</v>
      </c>
      <c r="L798" s="50" t="s">
        <v>785</v>
      </c>
      <c r="M798" s="50" t="s">
        <v>21</v>
      </c>
      <c r="N798" s="50" t="s">
        <v>35492</v>
      </c>
      <c r="O798" s="42" t="s">
        <v>394</v>
      </c>
      <c r="P798" s="50" t="s">
        <v>395</v>
      </c>
      <c r="Q798" s="51" t="s">
        <v>35493</v>
      </c>
      <c r="R798" s="50" t="s">
        <v>94</v>
      </c>
      <c r="S798" s="50" t="s">
        <v>22</v>
      </c>
      <c r="T798" s="50" t="s">
        <v>28739</v>
      </c>
      <c r="U798" s="50" t="s">
        <v>28518</v>
      </c>
      <c r="V798" s="50" t="s">
        <v>28521</v>
      </c>
      <c r="W798" s="50" t="s">
        <v>94</v>
      </c>
      <c r="X798" s="50">
        <v>3612</v>
      </c>
      <c r="Y798" s="50"/>
      <c r="Z798" s="50"/>
      <c r="AA798" s="50"/>
      <c r="AB798" s="50"/>
      <c r="AC798" s="50"/>
      <c r="AD798" s="50"/>
      <c r="AE798" s="50"/>
      <c r="AF798" s="50"/>
      <c r="AG798" s="50"/>
      <c r="AH798" s="50"/>
      <c r="AI798" s="50"/>
      <c r="AJ798" s="50"/>
      <c r="AK798" s="50"/>
      <c r="AL798" s="50"/>
      <c r="AM798" s="50"/>
      <c r="AN798" s="50"/>
      <c r="AO798" s="50"/>
      <c r="AP798" s="50"/>
      <c r="AQ798" s="50"/>
      <c r="AR798" s="50"/>
      <c r="AS798" s="50"/>
      <c r="AT798" s="50"/>
      <c r="AU798" s="50"/>
      <c r="AV798" s="50"/>
      <c r="AW798" s="50"/>
      <c r="AX798" s="50"/>
      <c r="AY798" s="50"/>
      <c r="AZ798" s="50"/>
      <c r="BA798" s="50"/>
      <c r="BB798" s="50"/>
      <c r="BC798" s="50"/>
      <c r="BD798" s="50"/>
      <c r="BE798" s="50"/>
      <c r="BF798" s="50"/>
      <c r="BG798" s="50"/>
      <c r="BH798" s="50"/>
      <c r="BI798" s="50"/>
      <c r="BJ798" s="50"/>
      <c r="BK798" s="50"/>
      <c r="BL798" s="50"/>
    </row>
    <row r="799" spans="1:64" ht="12" customHeight="1" x14ac:dyDescent="0.15">
      <c r="A799" s="50" t="s">
        <v>35494</v>
      </c>
      <c r="B799" s="50">
        <v>17</v>
      </c>
      <c r="C799" s="50" t="s">
        <v>14</v>
      </c>
      <c r="D799" s="50" t="s">
        <v>42</v>
      </c>
      <c r="E799" s="51" t="s">
        <v>35495</v>
      </c>
      <c r="F799" s="52">
        <v>43203</v>
      </c>
      <c r="G799" s="50" t="s">
        <v>35496</v>
      </c>
      <c r="H799" s="50" t="s">
        <v>207</v>
      </c>
      <c r="I799" s="50" t="s">
        <v>56</v>
      </c>
      <c r="J799" s="50">
        <v>33176</v>
      </c>
      <c r="K799" s="50" t="s">
        <v>155</v>
      </c>
      <c r="L799" s="50" t="s">
        <v>1009</v>
      </c>
      <c r="M799" s="50" t="s">
        <v>373</v>
      </c>
      <c r="N799" s="50" t="s">
        <v>35497</v>
      </c>
      <c r="O799" s="42" t="s">
        <v>394</v>
      </c>
      <c r="P799" s="50" t="s">
        <v>395</v>
      </c>
      <c r="Q799" s="51" t="s">
        <v>35498</v>
      </c>
      <c r="R799" s="50" t="s">
        <v>94</v>
      </c>
      <c r="S799" s="50" t="s">
        <v>12</v>
      </c>
      <c r="T799" s="50" t="s">
        <v>35499</v>
      </c>
      <c r="U799" s="50" t="s">
        <v>28518</v>
      </c>
      <c r="V799" s="50" t="s">
        <v>28521</v>
      </c>
      <c r="W799" s="50"/>
      <c r="Y799" s="50"/>
      <c r="Z799" s="50"/>
      <c r="AA799" s="50"/>
      <c r="AB799" s="50"/>
      <c r="AC799" s="50"/>
      <c r="AD799" s="50"/>
      <c r="AE799" s="50"/>
      <c r="AF799" s="50"/>
      <c r="AG799" s="50"/>
      <c r="AH799" s="50"/>
      <c r="AI799" s="50"/>
      <c r="AJ799" s="50"/>
      <c r="AK799" s="50"/>
      <c r="AL799" s="50"/>
      <c r="AM799" s="50"/>
      <c r="AN799" s="50"/>
      <c r="AO799" s="50"/>
      <c r="AP799" s="50"/>
      <c r="AQ799" s="50"/>
      <c r="AR799" s="50"/>
      <c r="AS799" s="50"/>
      <c r="AT799" s="50"/>
      <c r="AU799" s="50"/>
      <c r="AV799" s="50"/>
      <c r="AW799" s="50"/>
      <c r="AX799" s="50"/>
      <c r="AY799" s="50"/>
      <c r="AZ799" s="50"/>
      <c r="BA799" s="50"/>
      <c r="BB799" s="50"/>
      <c r="BC799" s="50"/>
      <c r="BD799" s="50"/>
      <c r="BE799" s="50"/>
      <c r="BF799" s="50"/>
      <c r="BG799" s="50"/>
      <c r="BH799" s="50"/>
      <c r="BI799" s="50"/>
      <c r="BJ799" s="50"/>
      <c r="BK799" s="50"/>
      <c r="BL799" s="50"/>
    </row>
    <row r="800" spans="1:64" ht="12" customHeight="1" x14ac:dyDescent="0.15">
      <c r="A800" s="50" t="s">
        <v>35500</v>
      </c>
      <c r="B800" s="50">
        <v>24</v>
      </c>
      <c r="C800" s="50" t="s">
        <v>14</v>
      </c>
      <c r="D800" s="50" t="s">
        <v>31</v>
      </c>
      <c r="E800" s="51" t="s">
        <v>35501</v>
      </c>
      <c r="F800" s="52">
        <v>43203</v>
      </c>
      <c r="G800" s="50" t="s">
        <v>35603</v>
      </c>
      <c r="H800" s="50" t="s">
        <v>1844</v>
      </c>
      <c r="I800" s="50" t="s">
        <v>39</v>
      </c>
      <c r="J800" s="50">
        <v>92805</v>
      </c>
      <c r="K800" s="50" t="s">
        <v>1044</v>
      </c>
      <c r="L800" s="50" t="s">
        <v>1846</v>
      </c>
      <c r="M800" s="50" t="s">
        <v>21</v>
      </c>
      <c r="N800" s="50" t="s">
        <v>35502</v>
      </c>
      <c r="O800" s="42" t="s">
        <v>394</v>
      </c>
      <c r="P800" s="50" t="s">
        <v>395</v>
      </c>
      <c r="Q800" s="51" t="s">
        <v>35503</v>
      </c>
      <c r="R800" s="50" t="s">
        <v>542</v>
      </c>
      <c r="S800" s="50" t="s">
        <v>12</v>
      </c>
      <c r="T800" s="50" t="s">
        <v>31978</v>
      </c>
      <c r="U800" s="50" t="s">
        <v>28518</v>
      </c>
      <c r="V800" s="50" t="s">
        <v>28521</v>
      </c>
      <c r="W800" s="50"/>
      <c r="Y800" s="50"/>
      <c r="Z800" s="50"/>
      <c r="AA800" s="50"/>
      <c r="AB800" s="50"/>
      <c r="AC800" s="50"/>
      <c r="AD800" s="50"/>
      <c r="AE800" s="50"/>
      <c r="AF800" s="50"/>
      <c r="AG800" s="50"/>
      <c r="AH800" s="50"/>
      <c r="AI800" s="50"/>
      <c r="AJ800" s="50"/>
      <c r="AK800" s="50"/>
      <c r="AL800" s="50"/>
      <c r="AM800" s="50"/>
      <c r="AN800" s="50"/>
      <c r="AO800" s="50"/>
      <c r="AP800" s="50"/>
      <c r="AQ800" s="50"/>
      <c r="AR800" s="50"/>
      <c r="AS800" s="50"/>
      <c r="AT800" s="50"/>
      <c r="AU800" s="50"/>
      <c r="AV800" s="50"/>
      <c r="AW800" s="50"/>
      <c r="AX800" s="50"/>
      <c r="AY800" s="50"/>
      <c r="AZ800" s="50"/>
      <c r="BA800" s="50"/>
      <c r="BB800" s="50"/>
      <c r="BC800" s="50"/>
      <c r="BD800" s="50"/>
      <c r="BE800" s="50"/>
      <c r="BF800" s="50"/>
      <c r="BG800" s="50"/>
      <c r="BH800" s="50"/>
      <c r="BI800" s="50"/>
      <c r="BJ800" s="50"/>
      <c r="BK800" s="50"/>
      <c r="BL800" s="50"/>
    </row>
    <row r="801" spans="1:64" ht="12" customHeight="1" x14ac:dyDescent="0.15">
      <c r="A801" s="50" t="s">
        <v>35483</v>
      </c>
      <c r="B801" s="50">
        <v>31</v>
      </c>
      <c r="C801" s="50" t="s">
        <v>14</v>
      </c>
      <c r="D801" s="50" t="s">
        <v>31</v>
      </c>
      <c r="E801" s="51" t="s">
        <v>35484</v>
      </c>
      <c r="F801" s="52">
        <v>43203</v>
      </c>
      <c r="G801" s="50" t="s">
        <v>35485</v>
      </c>
      <c r="H801" s="50" t="s">
        <v>35486</v>
      </c>
      <c r="I801" s="50" t="s">
        <v>203</v>
      </c>
      <c r="J801" s="50">
        <v>80229</v>
      </c>
      <c r="K801" s="50" t="s">
        <v>1883</v>
      </c>
      <c r="L801" s="50" t="s">
        <v>5525</v>
      </c>
      <c r="M801" s="50" t="s">
        <v>21</v>
      </c>
      <c r="N801" s="50" t="s">
        <v>35487</v>
      </c>
      <c r="O801" s="42" t="s">
        <v>394</v>
      </c>
      <c r="P801" s="50" t="s">
        <v>395</v>
      </c>
      <c r="Q801" s="51" t="s">
        <v>35488</v>
      </c>
      <c r="R801" s="50" t="s">
        <v>94</v>
      </c>
      <c r="S801" s="50" t="s">
        <v>29</v>
      </c>
      <c r="T801" s="50" t="s">
        <v>28523</v>
      </c>
      <c r="U801" s="50" t="s">
        <v>28523</v>
      </c>
      <c r="V801" s="50"/>
      <c r="W801" s="50" t="s">
        <v>94</v>
      </c>
      <c r="X801" s="50">
        <v>3621</v>
      </c>
      <c r="Y801" s="50"/>
      <c r="Z801" s="50"/>
      <c r="AA801" s="50"/>
      <c r="AB801" s="50"/>
      <c r="AC801" s="50"/>
      <c r="AD801" s="50"/>
      <c r="AE801" s="50"/>
      <c r="AF801" s="50"/>
      <c r="AG801" s="50"/>
      <c r="AH801" s="50"/>
      <c r="AI801" s="50"/>
      <c r="AJ801" s="50"/>
      <c r="AK801" s="50"/>
      <c r="AL801" s="50"/>
      <c r="AM801" s="50"/>
      <c r="AN801" s="50"/>
      <c r="AO801" s="50"/>
      <c r="AP801" s="50"/>
      <c r="AQ801" s="50"/>
      <c r="AR801" s="50"/>
      <c r="AS801" s="50"/>
      <c r="AT801" s="50"/>
      <c r="AU801" s="50"/>
      <c r="AV801" s="50"/>
      <c r="AW801" s="50"/>
      <c r="AX801" s="50"/>
      <c r="AY801" s="50"/>
      <c r="AZ801" s="50"/>
      <c r="BA801" s="50"/>
      <c r="BB801" s="50"/>
      <c r="BC801" s="50"/>
      <c r="BD801" s="50"/>
      <c r="BE801" s="50"/>
      <c r="BF801" s="50"/>
      <c r="BG801" s="50"/>
      <c r="BH801" s="50"/>
      <c r="BI801" s="50"/>
      <c r="BJ801" s="50"/>
      <c r="BK801" s="50"/>
      <c r="BL801" s="50"/>
    </row>
    <row r="802" spans="1:64" ht="12" customHeight="1" x14ac:dyDescent="0.15">
      <c r="A802" s="50" t="s">
        <v>35518</v>
      </c>
      <c r="B802" s="50">
        <v>30</v>
      </c>
      <c r="C802" s="50" t="s">
        <v>14</v>
      </c>
      <c r="D802" s="50" t="s">
        <v>79</v>
      </c>
      <c r="E802" s="51" t="s">
        <v>35519</v>
      </c>
      <c r="F802" s="52">
        <v>43202</v>
      </c>
      <c r="G802" s="50" t="s">
        <v>35604</v>
      </c>
      <c r="H802" s="50" t="s">
        <v>1879</v>
      </c>
      <c r="I802" s="50" t="s">
        <v>167</v>
      </c>
      <c r="J802" s="50">
        <v>30318</v>
      </c>
      <c r="K802" s="50" t="s">
        <v>1526</v>
      </c>
      <c r="L802" s="50" t="s">
        <v>2495</v>
      </c>
      <c r="M802" s="50" t="s">
        <v>21</v>
      </c>
      <c r="N802" s="50" t="s">
        <v>35520</v>
      </c>
      <c r="O802" s="42" t="s">
        <v>394</v>
      </c>
      <c r="P802" s="50" t="s">
        <v>395</v>
      </c>
      <c r="Q802" s="51" t="s">
        <v>35521</v>
      </c>
      <c r="R802" s="50" t="s">
        <v>542</v>
      </c>
      <c r="S802" s="50" t="s">
        <v>22</v>
      </c>
      <c r="T802" s="50" t="s">
        <v>28746</v>
      </c>
      <c r="U802" s="50" t="s">
        <v>28520</v>
      </c>
      <c r="V802" s="50" t="s">
        <v>28521</v>
      </c>
      <c r="W802" s="50" t="s">
        <v>94</v>
      </c>
      <c r="X802" s="50">
        <v>3608</v>
      </c>
      <c r="Y802" s="50"/>
      <c r="Z802" s="50"/>
      <c r="AA802" s="50"/>
      <c r="AB802" s="50"/>
      <c r="AC802" s="50"/>
      <c r="AD802" s="50"/>
      <c r="AE802" s="50"/>
      <c r="AF802" s="50"/>
      <c r="AG802" s="50"/>
      <c r="AH802" s="50"/>
      <c r="AI802" s="50"/>
      <c r="AJ802" s="50"/>
      <c r="AK802" s="50"/>
      <c r="AL802" s="50"/>
      <c r="AM802" s="50"/>
      <c r="AN802" s="50"/>
      <c r="AO802" s="50"/>
      <c r="AP802" s="50"/>
      <c r="AQ802" s="50"/>
      <c r="AR802" s="50"/>
      <c r="AS802" s="50"/>
      <c r="AT802" s="50"/>
      <c r="AU802" s="50"/>
      <c r="AV802" s="50"/>
      <c r="AW802" s="50"/>
      <c r="AX802" s="50"/>
      <c r="AY802" s="50"/>
      <c r="AZ802" s="50"/>
      <c r="BA802" s="50"/>
      <c r="BB802" s="50"/>
      <c r="BC802" s="50"/>
      <c r="BD802" s="50"/>
      <c r="BE802" s="50"/>
      <c r="BF802" s="50"/>
      <c r="BG802" s="50"/>
      <c r="BH802" s="50"/>
      <c r="BI802" s="50"/>
      <c r="BJ802" s="50"/>
      <c r="BK802" s="50"/>
      <c r="BL802" s="50"/>
    </row>
    <row r="803" spans="1:64" ht="12" customHeight="1" x14ac:dyDescent="0.15">
      <c r="A803" s="50" t="s">
        <v>35504</v>
      </c>
      <c r="B803" s="50">
        <v>39</v>
      </c>
      <c r="C803" s="50" t="s">
        <v>14</v>
      </c>
      <c r="D803" s="50" t="s">
        <v>79</v>
      </c>
      <c r="E803" s="51" t="s">
        <v>35505</v>
      </c>
      <c r="F803" s="52">
        <v>43202</v>
      </c>
      <c r="G803" s="50" t="s">
        <v>35506</v>
      </c>
      <c r="H803" s="50" t="s">
        <v>35507</v>
      </c>
      <c r="I803" s="50" t="s">
        <v>962</v>
      </c>
      <c r="J803" s="50">
        <v>72390</v>
      </c>
      <c r="K803" s="50" t="s">
        <v>25081</v>
      </c>
      <c r="L803" s="50" t="s">
        <v>35508</v>
      </c>
      <c r="M803" s="50" t="s">
        <v>21</v>
      </c>
      <c r="N803" s="50" t="s">
        <v>35509</v>
      </c>
      <c r="O803" s="42" t="s">
        <v>394</v>
      </c>
      <c r="P803" s="50" t="s">
        <v>395</v>
      </c>
      <c r="Q803" s="51" t="s">
        <v>35510</v>
      </c>
      <c r="R803" s="50" t="s">
        <v>94</v>
      </c>
      <c r="S803" s="50" t="s">
        <v>22</v>
      </c>
      <c r="T803" s="50" t="s">
        <v>28739</v>
      </c>
      <c r="U803" s="50" t="s">
        <v>28520</v>
      </c>
      <c r="V803" s="50" t="s">
        <v>28521</v>
      </c>
      <c r="W803" s="50" t="s">
        <v>94</v>
      </c>
      <c r="X803" s="50">
        <v>3610</v>
      </c>
      <c r="Y803" s="50"/>
      <c r="Z803" s="50"/>
      <c r="AA803" s="50"/>
      <c r="AB803" s="50"/>
      <c r="AC803" s="50"/>
      <c r="AD803" s="50"/>
      <c r="AE803" s="50"/>
      <c r="AF803" s="50"/>
      <c r="AG803" s="50"/>
      <c r="AH803" s="50"/>
      <c r="AI803" s="50"/>
      <c r="AJ803" s="50"/>
      <c r="AK803" s="50"/>
      <c r="AL803" s="50"/>
      <c r="AM803" s="50"/>
      <c r="AN803" s="50"/>
      <c r="AO803" s="50"/>
      <c r="AP803" s="50"/>
      <c r="AQ803" s="50"/>
      <c r="AR803" s="50"/>
      <c r="AS803" s="50"/>
      <c r="AT803" s="50"/>
      <c r="AU803" s="50"/>
      <c r="AV803" s="50"/>
      <c r="AW803" s="50"/>
      <c r="AX803" s="50"/>
      <c r="AY803" s="50"/>
      <c r="AZ803" s="50"/>
      <c r="BA803" s="50"/>
      <c r="BB803" s="50"/>
      <c r="BC803" s="50"/>
      <c r="BD803" s="50"/>
      <c r="BE803" s="50"/>
      <c r="BF803" s="50"/>
      <c r="BG803" s="50"/>
      <c r="BH803" s="50"/>
      <c r="BI803" s="50"/>
      <c r="BJ803" s="50"/>
      <c r="BK803" s="50"/>
      <c r="BL803" s="50"/>
    </row>
    <row r="804" spans="1:64" ht="12" customHeight="1" x14ac:dyDescent="0.15">
      <c r="A804" s="50" t="s">
        <v>35514</v>
      </c>
      <c r="B804" s="50">
        <v>45</v>
      </c>
      <c r="C804" s="50" t="s">
        <v>14</v>
      </c>
      <c r="D804" s="50" t="s">
        <v>79</v>
      </c>
      <c r="E804" s="51"/>
      <c r="F804" s="52">
        <v>43202</v>
      </c>
      <c r="G804" s="50" t="s">
        <v>35515</v>
      </c>
      <c r="H804" s="50" t="s">
        <v>112</v>
      </c>
      <c r="I804" s="50" t="s">
        <v>398</v>
      </c>
      <c r="J804" s="50">
        <v>15301</v>
      </c>
      <c r="K804" s="50" t="s">
        <v>112</v>
      </c>
      <c r="L804" s="50" t="s">
        <v>498</v>
      </c>
      <c r="M804" s="50" t="s">
        <v>21</v>
      </c>
      <c r="N804" s="50" t="s">
        <v>35516</v>
      </c>
      <c r="O804" s="42" t="s">
        <v>394</v>
      </c>
      <c r="P804" s="50" t="s">
        <v>395</v>
      </c>
      <c r="Q804" s="51" t="s">
        <v>35517</v>
      </c>
      <c r="R804" s="50" t="s">
        <v>94</v>
      </c>
      <c r="S804" s="50" t="s">
        <v>22</v>
      </c>
      <c r="T804" s="50" t="s">
        <v>28746</v>
      </c>
      <c r="U804" s="50" t="s">
        <v>28520</v>
      </c>
      <c r="V804" s="50" t="s">
        <v>20623</v>
      </c>
      <c r="W804" s="50" t="s">
        <v>94</v>
      </c>
      <c r="X804" s="50">
        <v>3611</v>
      </c>
      <c r="Y804" s="50"/>
      <c r="Z804" s="50"/>
      <c r="AA804" s="50"/>
      <c r="AB804" s="50"/>
      <c r="AC804" s="50"/>
      <c r="AD804" s="50"/>
      <c r="AE804" s="50"/>
      <c r="AF804" s="50"/>
      <c r="AG804" s="50"/>
      <c r="AH804" s="50"/>
      <c r="AI804" s="50"/>
      <c r="AJ804" s="50"/>
      <c r="AK804" s="50"/>
      <c r="AL804" s="50"/>
      <c r="AM804" s="50"/>
      <c r="AN804" s="50"/>
      <c r="AO804" s="50"/>
      <c r="AP804" s="50"/>
      <c r="AQ804" s="50"/>
      <c r="AR804" s="50"/>
      <c r="AS804" s="50"/>
      <c r="AT804" s="50"/>
      <c r="AU804" s="50"/>
      <c r="AV804" s="50"/>
      <c r="AW804" s="50"/>
      <c r="AX804" s="50"/>
      <c r="AY804" s="50"/>
      <c r="AZ804" s="50"/>
      <c r="BA804" s="50"/>
      <c r="BB804" s="50"/>
      <c r="BC804" s="50"/>
      <c r="BD804" s="50"/>
      <c r="BE804" s="50"/>
      <c r="BF804" s="50"/>
      <c r="BG804" s="50"/>
      <c r="BH804" s="50"/>
      <c r="BI804" s="50"/>
      <c r="BJ804" s="50"/>
      <c r="BK804" s="50"/>
      <c r="BL804" s="50"/>
    </row>
    <row r="805" spans="1:64" ht="12" customHeight="1" x14ac:dyDescent="0.15">
      <c r="A805" s="50" t="s">
        <v>3186</v>
      </c>
      <c r="B805" s="50" t="s">
        <v>23</v>
      </c>
      <c r="C805" s="50" t="s">
        <v>14</v>
      </c>
      <c r="D805" s="50" t="s">
        <v>24</v>
      </c>
      <c r="E805" s="51"/>
      <c r="F805" s="52">
        <v>43202</v>
      </c>
      <c r="G805" s="50"/>
      <c r="H805" s="50" t="s">
        <v>27387</v>
      </c>
      <c r="I805" s="50" t="s">
        <v>203</v>
      </c>
      <c r="J805" s="50">
        <v>80117</v>
      </c>
      <c r="K805" s="50" t="s">
        <v>25954</v>
      </c>
      <c r="L805" s="50" t="s">
        <v>35528</v>
      </c>
      <c r="M805" s="50" t="s">
        <v>385</v>
      </c>
      <c r="N805" s="50" t="s">
        <v>35529</v>
      </c>
      <c r="O805" s="42" t="s">
        <v>394</v>
      </c>
      <c r="P805" s="50" t="s">
        <v>395</v>
      </c>
      <c r="Q805" s="51" t="s">
        <v>35530</v>
      </c>
      <c r="R805" s="50" t="s">
        <v>94</v>
      </c>
      <c r="S805" s="50" t="s">
        <v>22</v>
      </c>
      <c r="T805" s="50" t="s">
        <v>28746</v>
      </c>
      <c r="U805" s="50" t="s">
        <v>28523</v>
      </c>
      <c r="V805" s="50" t="s">
        <v>28521</v>
      </c>
      <c r="W805" s="50"/>
      <c r="Y805" s="50"/>
      <c r="Z805" s="50"/>
      <c r="AA805" s="50"/>
      <c r="AB805" s="50"/>
      <c r="AC805" s="50"/>
      <c r="AD805" s="50"/>
      <c r="AE805" s="50"/>
      <c r="AF805" s="50"/>
      <c r="AG805" s="50"/>
      <c r="AH805" s="50"/>
      <c r="AI805" s="50"/>
      <c r="AJ805" s="50"/>
      <c r="AK805" s="50"/>
      <c r="AL805" s="50"/>
      <c r="AM805" s="50"/>
      <c r="AN805" s="50"/>
      <c r="AO805" s="50"/>
      <c r="AP805" s="50"/>
      <c r="AQ805" s="50"/>
      <c r="AR805" s="50"/>
      <c r="AS805" s="50"/>
      <c r="AT805" s="50"/>
      <c r="AU805" s="50"/>
      <c r="AV805" s="50"/>
      <c r="AW805" s="50"/>
      <c r="AX805" s="50"/>
      <c r="AY805" s="50"/>
      <c r="AZ805" s="50"/>
      <c r="BA805" s="50"/>
      <c r="BB805" s="50"/>
      <c r="BC805" s="50"/>
      <c r="BD805" s="50"/>
      <c r="BE805" s="50"/>
      <c r="BF805" s="50"/>
      <c r="BG805" s="50"/>
      <c r="BH805" s="50"/>
      <c r="BI805" s="50"/>
      <c r="BJ805" s="50"/>
      <c r="BK805" s="50"/>
      <c r="BL805" s="50"/>
    </row>
    <row r="806" spans="1:64" ht="12" customHeight="1" x14ac:dyDescent="0.15">
      <c r="A806" s="50" t="s">
        <v>35522</v>
      </c>
      <c r="B806" s="50">
        <v>23</v>
      </c>
      <c r="C806" s="50" t="s">
        <v>14</v>
      </c>
      <c r="D806" s="50" t="s">
        <v>31</v>
      </c>
      <c r="E806" s="51" t="s">
        <v>35523</v>
      </c>
      <c r="F806" s="52">
        <v>43202</v>
      </c>
      <c r="G806" s="50" t="s">
        <v>35524</v>
      </c>
      <c r="H806" s="50" t="s">
        <v>35525</v>
      </c>
      <c r="I806" s="50" t="s">
        <v>127</v>
      </c>
      <c r="J806" s="50">
        <v>55042</v>
      </c>
      <c r="K806" s="50" t="s">
        <v>112</v>
      </c>
      <c r="L806" s="50" t="s">
        <v>10471</v>
      </c>
      <c r="M806" s="50" t="s">
        <v>21</v>
      </c>
      <c r="N806" s="50" t="s">
        <v>35526</v>
      </c>
      <c r="O806" s="42" t="s">
        <v>394</v>
      </c>
      <c r="P806" s="50" t="s">
        <v>395</v>
      </c>
      <c r="Q806" s="51" t="s">
        <v>35527</v>
      </c>
      <c r="R806" s="50" t="s">
        <v>542</v>
      </c>
      <c r="S806" s="50" t="s">
        <v>22</v>
      </c>
      <c r="T806" s="50" t="s">
        <v>28746</v>
      </c>
      <c r="U806" s="50" t="s">
        <v>28523</v>
      </c>
      <c r="V806" s="50" t="s">
        <v>28521</v>
      </c>
      <c r="W806" s="50" t="s">
        <v>94</v>
      </c>
      <c r="X806" s="50">
        <v>3609</v>
      </c>
      <c r="Y806" s="50"/>
      <c r="Z806" s="50"/>
      <c r="AA806" s="50"/>
      <c r="AB806" s="50"/>
      <c r="AC806" s="50"/>
      <c r="AD806" s="50"/>
      <c r="AE806" s="50"/>
      <c r="AF806" s="50"/>
      <c r="AG806" s="50"/>
      <c r="AH806" s="50"/>
      <c r="AI806" s="50"/>
      <c r="AJ806" s="50"/>
      <c r="AK806" s="50"/>
      <c r="AL806" s="50"/>
      <c r="AM806" s="50"/>
      <c r="AN806" s="50"/>
      <c r="AO806" s="50"/>
      <c r="AP806" s="50"/>
      <c r="AQ806" s="50"/>
      <c r="AR806" s="50"/>
      <c r="AS806" s="50"/>
      <c r="AT806" s="50"/>
      <c r="AU806" s="50"/>
      <c r="AV806" s="50"/>
      <c r="AW806" s="50"/>
      <c r="AX806" s="50"/>
      <c r="AY806" s="50"/>
      <c r="AZ806" s="50"/>
      <c r="BA806" s="50"/>
      <c r="BB806" s="50"/>
      <c r="BC806" s="50"/>
      <c r="BD806" s="50"/>
      <c r="BE806" s="50"/>
      <c r="BF806" s="50"/>
      <c r="BG806" s="50"/>
      <c r="BH806" s="50"/>
      <c r="BI806" s="50"/>
      <c r="BJ806" s="50"/>
      <c r="BK806" s="50"/>
      <c r="BL806" s="50"/>
    </row>
    <row r="807" spans="1:64" ht="12" customHeight="1" x14ac:dyDescent="0.15">
      <c r="A807" s="50" t="s">
        <v>3186</v>
      </c>
      <c r="B807" s="50" t="s">
        <v>23</v>
      </c>
      <c r="C807" s="50" t="s">
        <v>14</v>
      </c>
      <c r="D807" s="50" t="s">
        <v>24</v>
      </c>
      <c r="E807" s="51"/>
      <c r="F807" s="52">
        <v>43202</v>
      </c>
      <c r="G807" s="50" t="s">
        <v>35511</v>
      </c>
      <c r="H807" s="50" t="s">
        <v>2587</v>
      </c>
      <c r="I807" s="50" t="s">
        <v>203</v>
      </c>
      <c r="J807" s="50">
        <v>81082</v>
      </c>
      <c r="K807" s="50" t="s">
        <v>2588</v>
      </c>
      <c r="L807" s="50" t="s">
        <v>2589</v>
      </c>
      <c r="M807" s="50" t="s">
        <v>21</v>
      </c>
      <c r="N807" s="50" t="s">
        <v>35512</v>
      </c>
      <c r="O807" s="42" t="s">
        <v>394</v>
      </c>
      <c r="P807" s="50" t="s">
        <v>395</v>
      </c>
      <c r="Q807" s="51" t="s">
        <v>35513</v>
      </c>
      <c r="R807" s="50" t="s">
        <v>94</v>
      </c>
      <c r="S807" s="50" t="s">
        <v>29</v>
      </c>
      <c r="T807" s="50" t="s">
        <v>28546</v>
      </c>
      <c r="U807" s="50" t="s">
        <v>28518</v>
      </c>
      <c r="V807" s="50" t="s">
        <v>28521</v>
      </c>
      <c r="W807" s="50" t="s">
        <v>94</v>
      </c>
      <c r="X807" s="50">
        <v>3614</v>
      </c>
      <c r="Y807" s="50"/>
      <c r="Z807" s="50"/>
      <c r="AA807" s="50"/>
      <c r="AB807" s="50"/>
      <c r="AC807" s="50"/>
      <c r="AD807" s="50"/>
      <c r="AE807" s="50"/>
      <c r="AF807" s="50"/>
      <c r="AG807" s="50"/>
      <c r="AH807" s="50"/>
      <c r="AI807" s="50"/>
      <c r="AJ807" s="50"/>
      <c r="AK807" s="50"/>
      <c r="AL807" s="50"/>
      <c r="AM807" s="50"/>
      <c r="AN807" s="50"/>
      <c r="AO807" s="50"/>
      <c r="AP807" s="50"/>
      <c r="AQ807" s="50"/>
      <c r="AR807" s="50"/>
      <c r="AS807" s="50"/>
      <c r="AT807" s="50"/>
      <c r="AU807" s="50"/>
      <c r="AV807" s="50"/>
      <c r="AW807" s="50"/>
      <c r="AX807" s="50"/>
      <c r="AY807" s="50"/>
      <c r="AZ807" s="50"/>
      <c r="BA807" s="50"/>
      <c r="BB807" s="50"/>
      <c r="BC807" s="50"/>
      <c r="BD807" s="50"/>
      <c r="BE807" s="50"/>
      <c r="BF807" s="50"/>
      <c r="BG807" s="50"/>
      <c r="BH807" s="50"/>
      <c r="BI807" s="50"/>
      <c r="BJ807" s="50"/>
      <c r="BK807" s="50"/>
      <c r="BL807" s="50"/>
    </row>
    <row r="808" spans="1:64" ht="12" customHeight="1" x14ac:dyDescent="0.15">
      <c r="A808" s="50" t="s">
        <v>35552</v>
      </c>
      <c r="B808" s="50">
        <v>71</v>
      </c>
      <c r="C808" s="50" t="s">
        <v>108</v>
      </c>
      <c r="D808" s="50" t="s">
        <v>31</v>
      </c>
      <c r="E808" s="51"/>
      <c r="F808" s="52">
        <v>43201</v>
      </c>
      <c r="G808" s="50" t="s">
        <v>35548</v>
      </c>
      <c r="H808" s="50" t="s">
        <v>6237</v>
      </c>
      <c r="I808" s="50" t="s">
        <v>19</v>
      </c>
      <c r="J808" s="50">
        <v>71457</v>
      </c>
      <c r="K808" s="50" t="s">
        <v>6237</v>
      </c>
      <c r="L808" s="50" t="s">
        <v>35549</v>
      </c>
      <c r="M808" s="50" t="s">
        <v>21</v>
      </c>
      <c r="N808" s="50" t="s">
        <v>35550</v>
      </c>
      <c r="O808" s="42" t="s">
        <v>394</v>
      </c>
      <c r="P808" s="50" t="s">
        <v>395</v>
      </c>
      <c r="Q808" s="51" t="s">
        <v>35553</v>
      </c>
      <c r="R808" s="50" t="s">
        <v>94</v>
      </c>
      <c r="S808" s="50" t="s">
        <v>22</v>
      </c>
      <c r="T808" s="50" t="s">
        <v>28746</v>
      </c>
      <c r="U808" s="50" t="s">
        <v>28520</v>
      </c>
      <c r="V808" s="50" t="s">
        <v>28521</v>
      </c>
      <c r="W808" s="50" t="s">
        <v>94</v>
      </c>
      <c r="X808" s="50">
        <v>3605</v>
      </c>
      <c r="Y808" s="50"/>
      <c r="Z808" s="50"/>
      <c r="AA808" s="50"/>
      <c r="AB808" s="50"/>
      <c r="AC808" s="50"/>
      <c r="AD808" s="50"/>
      <c r="AE808" s="50"/>
      <c r="AF808" s="50"/>
      <c r="AG808" s="50"/>
      <c r="AH808" s="50"/>
      <c r="AI808" s="50"/>
      <c r="AJ808" s="50"/>
      <c r="AK808" s="50"/>
      <c r="AL808" s="50"/>
      <c r="AM808" s="50"/>
      <c r="AN808" s="50"/>
      <c r="AO808" s="50"/>
      <c r="AP808" s="50"/>
      <c r="AQ808" s="50"/>
      <c r="AR808" s="50"/>
      <c r="AS808" s="50"/>
      <c r="AT808" s="50"/>
      <c r="AU808" s="50"/>
      <c r="AV808" s="50"/>
      <c r="AW808" s="50"/>
      <c r="AX808" s="50"/>
      <c r="AY808" s="50"/>
      <c r="AZ808" s="50"/>
      <c r="BA808" s="50"/>
      <c r="BB808" s="50"/>
      <c r="BC808" s="50"/>
      <c r="BD808" s="50"/>
      <c r="BE808" s="50"/>
      <c r="BF808" s="50"/>
      <c r="BG808" s="50"/>
      <c r="BH808" s="50"/>
      <c r="BI808" s="50"/>
      <c r="BJ808" s="50"/>
      <c r="BK808" s="50"/>
      <c r="BL808" s="50"/>
    </row>
    <row r="809" spans="1:64" ht="12" customHeight="1" x14ac:dyDescent="0.15">
      <c r="A809" s="50" t="s">
        <v>35542</v>
      </c>
      <c r="B809" s="50">
        <v>25</v>
      </c>
      <c r="C809" s="50" t="s">
        <v>14</v>
      </c>
      <c r="D809" s="50" t="s">
        <v>79</v>
      </c>
      <c r="E809" s="51" t="s">
        <v>35543</v>
      </c>
      <c r="F809" s="52">
        <v>43201</v>
      </c>
      <c r="G809" s="50" t="s">
        <v>35544</v>
      </c>
      <c r="H809" s="50" t="s">
        <v>15836</v>
      </c>
      <c r="I809" s="50" t="s">
        <v>39</v>
      </c>
      <c r="J809" s="50">
        <v>90249</v>
      </c>
      <c r="K809" s="50" t="s">
        <v>92</v>
      </c>
      <c r="L809" s="50" t="s">
        <v>15838</v>
      </c>
      <c r="M809" s="50" t="s">
        <v>21</v>
      </c>
      <c r="N809" s="50" t="s">
        <v>35545</v>
      </c>
      <c r="O809" s="42" t="s">
        <v>394</v>
      </c>
      <c r="P809" s="50" t="s">
        <v>395</v>
      </c>
      <c r="Q809" s="51" t="s">
        <v>35546</v>
      </c>
      <c r="R809" s="50" t="s">
        <v>94</v>
      </c>
      <c r="S809" s="50" t="s">
        <v>22</v>
      </c>
      <c r="T809" s="50" t="s">
        <v>28746</v>
      </c>
      <c r="U809" s="50" t="s">
        <v>28520</v>
      </c>
      <c r="V809" s="50" t="s">
        <v>28521</v>
      </c>
      <c r="W809" s="50" t="s">
        <v>94</v>
      </c>
      <c r="X809" s="50">
        <v>3606</v>
      </c>
      <c r="Y809" s="50"/>
      <c r="Z809" s="50"/>
      <c r="AA809" s="50"/>
      <c r="AB809" s="50"/>
      <c r="AC809" s="50"/>
      <c r="AD809" s="50"/>
      <c r="AE809" s="50"/>
      <c r="AF809" s="50"/>
      <c r="AG809" s="50"/>
      <c r="AH809" s="50"/>
      <c r="AI809" s="50"/>
      <c r="AJ809" s="50"/>
      <c r="AK809" s="50"/>
      <c r="AL809" s="50"/>
      <c r="AM809" s="50"/>
      <c r="AN809" s="50"/>
      <c r="AO809" s="50"/>
      <c r="AP809" s="50"/>
      <c r="AQ809" s="50"/>
      <c r="AR809" s="50"/>
      <c r="AS809" s="50"/>
      <c r="AT809" s="50"/>
      <c r="AU809" s="50"/>
      <c r="AV809" s="50"/>
      <c r="AW809" s="50"/>
      <c r="AX809" s="50"/>
      <c r="AY809" s="50"/>
      <c r="AZ809" s="50"/>
      <c r="BA809" s="50"/>
      <c r="BB809" s="50"/>
      <c r="BC809" s="50"/>
      <c r="BD809" s="50"/>
      <c r="BE809" s="50"/>
      <c r="BF809" s="50"/>
      <c r="BG809" s="50"/>
      <c r="BH809" s="50"/>
      <c r="BI809" s="50"/>
      <c r="BJ809" s="50"/>
      <c r="BK809" s="50"/>
      <c r="BL809" s="50"/>
    </row>
    <row r="810" spans="1:64" ht="12" customHeight="1" x14ac:dyDescent="0.15">
      <c r="A810" s="50" t="s">
        <v>35536</v>
      </c>
      <c r="B810" s="50">
        <v>61</v>
      </c>
      <c r="C810" s="50" t="s">
        <v>14</v>
      </c>
      <c r="D810" s="50" t="s">
        <v>31</v>
      </c>
      <c r="E810" s="51"/>
      <c r="F810" s="52">
        <v>43201</v>
      </c>
      <c r="G810" s="50" t="s">
        <v>35537</v>
      </c>
      <c r="H810" s="50" t="s">
        <v>35538</v>
      </c>
      <c r="I810" s="50" t="s">
        <v>417</v>
      </c>
      <c r="J810" s="50">
        <v>14036</v>
      </c>
      <c r="K810" s="50" t="s">
        <v>8346</v>
      </c>
      <c r="L810" s="50" t="s">
        <v>35539</v>
      </c>
      <c r="M810" s="50" t="s">
        <v>21</v>
      </c>
      <c r="N810" s="50" t="s">
        <v>35540</v>
      </c>
      <c r="O810" s="42" t="s">
        <v>394</v>
      </c>
      <c r="P810" s="50" t="s">
        <v>395</v>
      </c>
      <c r="Q810" s="51" t="s">
        <v>35541</v>
      </c>
      <c r="R810" s="50" t="s">
        <v>94</v>
      </c>
      <c r="S810" s="50" t="s">
        <v>22</v>
      </c>
      <c r="T810" s="50" t="s">
        <v>28746</v>
      </c>
      <c r="U810" s="50" t="s">
        <v>28520</v>
      </c>
      <c r="V810" s="50" t="s">
        <v>28521</v>
      </c>
      <c r="W810" s="50" t="s">
        <v>542</v>
      </c>
      <c r="X810" s="50">
        <v>3607</v>
      </c>
      <c r="Y810" s="50"/>
      <c r="Z810" s="50"/>
      <c r="AA810" s="50"/>
      <c r="AB810" s="50"/>
      <c r="AC810" s="50"/>
      <c r="AD810" s="50"/>
      <c r="AE810" s="50"/>
      <c r="AF810" s="50"/>
      <c r="AG810" s="50"/>
      <c r="AH810" s="50"/>
      <c r="AI810" s="50"/>
      <c r="AJ810" s="50"/>
      <c r="AK810" s="50"/>
      <c r="AL810" s="50"/>
      <c r="AM810" s="50"/>
      <c r="AN810" s="50"/>
      <c r="AO810" s="50"/>
      <c r="AP810" s="50"/>
      <c r="AQ810" s="50"/>
      <c r="AR810" s="50"/>
      <c r="AS810" s="50"/>
      <c r="AT810" s="50"/>
      <c r="AU810" s="50"/>
      <c r="AV810" s="50"/>
      <c r="AW810" s="50"/>
      <c r="AX810" s="50"/>
      <c r="AY810" s="50"/>
      <c r="AZ810" s="50"/>
      <c r="BA810" s="50"/>
      <c r="BB810" s="50"/>
      <c r="BC810" s="50"/>
      <c r="BD810" s="50"/>
      <c r="BE810" s="50"/>
      <c r="BF810" s="50"/>
      <c r="BG810" s="50"/>
      <c r="BH810" s="50"/>
      <c r="BI810" s="50"/>
      <c r="BJ810" s="50"/>
      <c r="BK810" s="50"/>
      <c r="BL810" s="50"/>
    </row>
    <row r="811" spans="1:64" ht="12" customHeight="1" x14ac:dyDescent="0.15">
      <c r="A811" s="50" t="s">
        <v>35531</v>
      </c>
      <c r="B811" s="50">
        <v>39</v>
      </c>
      <c r="C811" s="50" t="s">
        <v>14</v>
      </c>
      <c r="D811" s="50" t="s">
        <v>31</v>
      </c>
      <c r="E811" s="51" t="s">
        <v>35532</v>
      </c>
      <c r="F811" s="52">
        <v>43201</v>
      </c>
      <c r="G811" s="50" t="s">
        <v>35533</v>
      </c>
      <c r="H811" s="50" t="s">
        <v>12056</v>
      </c>
      <c r="I811" s="50" t="s">
        <v>360</v>
      </c>
      <c r="J811" s="50">
        <v>28675</v>
      </c>
      <c r="K811" s="50" t="s">
        <v>12058</v>
      </c>
      <c r="L811" s="50" t="s">
        <v>12059</v>
      </c>
      <c r="M811" s="50" t="s">
        <v>21</v>
      </c>
      <c r="N811" s="50" t="s">
        <v>35534</v>
      </c>
      <c r="O811" s="42" t="s">
        <v>394</v>
      </c>
      <c r="P811" s="50" t="s">
        <v>395</v>
      </c>
      <c r="Q811" s="51" t="s">
        <v>35535</v>
      </c>
      <c r="R811" s="50" t="s">
        <v>94</v>
      </c>
      <c r="S811" s="50" t="s">
        <v>22</v>
      </c>
      <c r="T811" s="50" t="s">
        <v>28541</v>
      </c>
      <c r="U811" s="50" t="s">
        <v>28518</v>
      </c>
      <c r="V811" s="50" t="s">
        <v>28521</v>
      </c>
      <c r="W811" s="50" t="s">
        <v>542</v>
      </c>
      <c r="X811" s="50">
        <v>3613</v>
      </c>
      <c r="Y811" s="50"/>
      <c r="Z811" s="50"/>
      <c r="AA811" s="50"/>
      <c r="AB811" s="50"/>
      <c r="AC811" s="50"/>
      <c r="AD811" s="50"/>
      <c r="AE811" s="50"/>
      <c r="AF811" s="50"/>
      <c r="AG811" s="50"/>
      <c r="AH811" s="50"/>
      <c r="AI811" s="50"/>
      <c r="AJ811" s="50"/>
      <c r="AK811" s="50"/>
      <c r="AL811" s="50"/>
      <c r="AM811" s="50"/>
      <c r="AN811" s="50"/>
      <c r="AO811" s="50"/>
      <c r="AP811" s="50"/>
      <c r="AQ811" s="50"/>
      <c r="AR811" s="50"/>
      <c r="AS811" s="50"/>
      <c r="AT811" s="50"/>
      <c r="AU811" s="50"/>
      <c r="AV811" s="50"/>
      <c r="AW811" s="50"/>
      <c r="AX811" s="50"/>
      <c r="AY811" s="50"/>
      <c r="AZ811" s="50"/>
      <c r="BA811" s="50"/>
      <c r="BB811" s="50"/>
      <c r="BC811" s="50"/>
      <c r="BD811" s="50"/>
      <c r="BE811" s="50"/>
      <c r="BF811" s="50"/>
      <c r="BG811" s="50"/>
      <c r="BH811" s="50"/>
      <c r="BI811" s="50"/>
      <c r="BJ811" s="50"/>
      <c r="BK811" s="50"/>
      <c r="BL811" s="50"/>
    </row>
    <row r="812" spans="1:64" ht="12" customHeight="1" x14ac:dyDescent="0.15">
      <c r="A812" s="50" t="s">
        <v>35547</v>
      </c>
      <c r="B812" s="50">
        <v>50</v>
      </c>
      <c r="C812" s="50" t="s">
        <v>14</v>
      </c>
      <c r="D812" s="50" t="s">
        <v>31</v>
      </c>
      <c r="E812" s="51"/>
      <c r="F812" s="52">
        <v>43201</v>
      </c>
      <c r="G812" s="50" t="s">
        <v>35548</v>
      </c>
      <c r="H812" s="50" t="s">
        <v>6237</v>
      </c>
      <c r="I812" s="50" t="s">
        <v>19</v>
      </c>
      <c r="J812" s="50">
        <v>71457</v>
      </c>
      <c r="K812" s="50" t="s">
        <v>6237</v>
      </c>
      <c r="L812" s="50" t="s">
        <v>35549</v>
      </c>
      <c r="M812" s="50" t="s">
        <v>21</v>
      </c>
      <c r="N812" s="50" t="s">
        <v>35550</v>
      </c>
      <c r="O812" s="42" t="s">
        <v>394</v>
      </c>
      <c r="P812" s="50" t="s">
        <v>395</v>
      </c>
      <c r="Q812" s="51" t="s">
        <v>35551</v>
      </c>
      <c r="R812" s="50" t="s">
        <v>94</v>
      </c>
      <c r="S812" s="50" t="s">
        <v>22</v>
      </c>
      <c r="T812" s="50" t="s">
        <v>28746</v>
      </c>
      <c r="U812" s="50" t="s">
        <v>28520</v>
      </c>
      <c r="V812" s="50" t="s">
        <v>28521</v>
      </c>
      <c r="W812" s="50" t="s">
        <v>94</v>
      </c>
      <c r="X812" s="50">
        <v>3637</v>
      </c>
      <c r="Y812" s="50"/>
      <c r="Z812" s="50"/>
      <c r="AA812" s="50"/>
      <c r="AB812" s="50"/>
      <c r="AC812" s="50"/>
      <c r="AD812" s="50"/>
      <c r="AE812" s="50"/>
      <c r="AF812" s="50"/>
      <c r="AG812" s="50"/>
      <c r="AH812" s="50"/>
      <c r="AI812" s="50"/>
      <c r="AJ812" s="50"/>
      <c r="AK812" s="50"/>
      <c r="AL812" s="50"/>
      <c r="AM812" s="50"/>
      <c r="AN812" s="50"/>
      <c r="AO812" s="50"/>
      <c r="AP812" s="50"/>
      <c r="AQ812" s="50"/>
      <c r="AR812" s="50"/>
      <c r="AS812" s="50"/>
      <c r="AT812" s="50"/>
      <c r="AU812" s="50"/>
      <c r="AV812" s="50"/>
      <c r="AW812" s="50"/>
      <c r="AX812" s="50"/>
      <c r="AY812" s="50"/>
      <c r="AZ812" s="50"/>
      <c r="BA812" s="50"/>
      <c r="BB812" s="50"/>
      <c r="BC812" s="50"/>
      <c r="BD812" s="50"/>
      <c r="BE812" s="50"/>
      <c r="BF812" s="50"/>
      <c r="BG812" s="50"/>
      <c r="BH812" s="50"/>
      <c r="BI812" s="50"/>
      <c r="BJ812" s="50"/>
      <c r="BK812" s="50"/>
      <c r="BL812" s="50"/>
    </row>
    <row r="813" spans="1:64" ht="12" customHeight="1" x14ac:dyDescent="0.15">
      <c r="A813" s="50" t="s">
        <v>35563</v>
      </c>
      <c r="B813" s="50">
        <v>30</v>
      </c>
      <c r="C813" s="50" t="s">
        <v>14</v>
      </c>
      <c r="D813" s="50" t="s">
        <v>79</v>
      </c>
      <c r="E813" s="51" t="s">
        <v>35564</v>
      </c>
      <c r="F813" s="52">
        <v>43200</v>
      </c>
      <c r="G813" s="50" t="s">
        <v>35565</v>
      </c>
      <c r="H813" s="50" t="s">
        <v>92</v>
      </c>
      <c r="I813" s="50" t="s">
        <v>39</v>
      </c>
      <c r="J813" s="50">
        <v>90008</v>
      </c>
      <c r="K813" s="50" t="s">
        <v>92</v>
      </c>
      <c r="L813" s="50" t="s">
        <v>93</v>
      </c>
      <c r="M813" s="50" t="s">
        <v>21</v>
      </c>
      <c r="N813" s="50" t="s">
        <v>35566</v>
      </c>
      <c r="O813" s="42" t="s">
        <v>394</v>
      </c>
      <c r="P813" s="50" t="s">
        <v>395</v>
      </c>
      <c r="Q813" s="51" t="s">
        <v>35567</v>
      </c>
      <c r="R813" s="50" t="s">
        <v>542</v>
      </c>
      <c r="S813" s="50" t="s">
        <v>22</v>
      </c>
      <c r="T813" s="50" t="s">
        <v>28739</v>
      </c>
      <c r="U813" s="50" t="s">
        <v>28518</v>
      </c>
      <c r="V813" s="50" t="s">
        <v>28522</v>
      </c>
      <c r="W813" s="50" t="s">
        <v>94</v>
      </c>
      <c r="X813" s="50">
        <v>3602</v>
      </c>
      <c r="Y813" s="50"/>
      <c r="Z813" s="50"/>
      <c r="AA813" s="50"/>
      <c r="AB813" s="50"/>
      <c r="AC813" s="50"/>
      <c r="AD813" s="50"/>
      <c r="AE813" s="50"/>
      <c r="AF813" s="50"/>
      <c r="AG813" s="50"/>
      <c r="AH813" s="50"/>
      <c r="AI813" s="50"/>
      <c r="AJ813" s="50"/>
      <c r="AK813" s="50"/>
      <c r="AL813" s="50"/>
      <c r="AM813" s="50"/>
      <c r="AN813" s="50"/>
      <c r="AO813" s="50"/>
      <c r="AP813" s="50"/>
      <c r="AQ813" s="50"/>
      <c r="AR813" s="50"/>
      <c r="AS813" s="50"/>
      <c r="AT813" s="50"/>
      <c r="AU813" s="50"/>
      <c r="AV813" s="50"/>
      <c r="AW813" s="50"/>
      <c r="AX813" s="50"/>
      <c r="AY813" s="50"/>
      <c r="AZ813" s="50"/>
      <c r="BA813" s="50"/>
      <c r="BB813" s="50"/>
      <c r="BC813" s="50"/>
      <c r="BD813" s="50"/>
      <c r="BE813" s="50"/>
      <c r="BF813" s="50"/>
      <c r="BG813" s="50"/>
      <c r="BH813" s="50"/>
      <c r="BI813" s="50"/>
      <c r="BJ813" s="50"/>
      <c r="BK813" s="50"/>
      <c r="BL813" s="50"/>
    </row>
    <row r="814" spans="1:64" ht="12" customHeight="1" x14ac:dyDescent="0.15">
      <c r="A814" s="50" t="s">
        <v>35559</v>
      </c>
      <c r="B814" s="50">
        <v>39</v>
      </c>
      <c r="C814" s="50" t="s">
        <v>14</v>
      </c>
      <c r="D814" s="50" t="s">
        <v>24</v>
      </c>
      <c r="E814" s="51"/>
      <c r="F814" s="52">
        <v>43200</v>
      </c>
      <c r="G814" s="50" t="s">
        <v>35560</v>
      </c>
      <c r="H814" s="50" t="s">
        <v>548</v>
      </c>
      <c r="I814" s="50" t="s">
        <v>117</v>
      </c>
      <c r="J814" s="50">
        <v>85719</v>
      </c>
      <c r="K814" s="50" t="s">
        <v>549</v>
      </c>
      <c r="L814" s="50" t="s">
        <v>550</v>
      </c>
      <c r="M814" s="50" t="s">
        <v>21</v>
      </c>
      <c r="N814" s="50" t="s">
        <v>35561</v>
      </c>
      <c r="O814" s="42" t="s">
        <v>394</v>
      </c>
      <c r="P814" s="50" t="s">
        <v>395</v>
      </c>
      <c r="Q814" s="51" t="s">
        <v>35562</v>
      </c>
      <c r="R814" s="50" t="s">
        <v>94</v>
      </c>
      <c r="S814" s="50" t="s">
        <v>22</v>
      </c>
      <c r="T814" s="50" t="s">
        <v>28746</v>
      </c>
      <c r="U814" s="50" t="s">
        <v>28518</v>
      </c>
      <c r="V814" s="50" t="s">
        <v>28521</v>
      </c>
      <c r="W814" s="50" t="s">
        <v>94</v>
      </c>
      <c r="X814" s="50">
        <v>3601</v>
      </c>
      <c r="Y814" s="50"/>
      <c r="Z814" s="50"/>
      <c r="AA814" s="50"/>
      <c r="AB814" s="50"/>
      <c r="AC814" s="50"/>
      <c r="AD814" s="50"/>
      <c r="AE814" s="50"/>
      <c r="AF814" s="50"/>
      <c r="AG814" s="50"/>
      <c r="AH814" s="50"/>
      <c r="AI814" s="50"/>
      <c r="AJ814" s="50"/>
      <c r="AK814" s="50"/>
      <c r="AL814" s="50"/>
      <c r="AM814" s="50"/>
      <c r="AN814" s="50"/>
      <c r="AO814" s="50"/>
      <c r="AP814" s="50"/>
      <c r="AQ814" s="50"/>
      <c r="AR814" s="50"/>
      <c r="AS814" s="50"/>
      <c r="AT814" s="50"/>
      <c r="AU814" s="50"/>
      <c r="AV814" s="50"/>
      <c r="AW814" s="50"/>
      <c r="AX814" s="50"/>
      <c r="AY814" s="50"/>
      <c r="AZ814" s="50"/>
      <c r="BA814" s="50"/>
      <c r="BB814" s="50"/>
      <c r="BC814" s="50"/>
      <c r="BD814" s="50"/>
      <c r="BE814" s="50"/>
      <c r="BF814" s="50"/>
      <c r="BG814" s="50"/>
      <c r="BH814" s="50"/>
      <c r="BI814" s="50"/>
      <c r="BJ814" s="50"/>
      <c r="BK814" s="50"/>
      <c r="BL814" s="50"/>
    </row>
    <row r="815" spans="1:64" ht="12" customHeight="1" x14ac:dyDescent="0.15">
      <c r="A815" s="50" t="s">
        <v>35062</v>
      </c>
      <c r="B815" s="50">
        <v>44</v>
      </c>
      <c r="C815" s="50" t="s">
        <v>14</v>
      </c>
      <c r="D815" s="50" t="s">
        <v>31</v>
      </c>
      <c r="E815" s="51"/>
      <c r="F815" s="52">
        <v>43200</v>
      </c>
      <c r="G815" s="50" t="s">
        <v>35063</v>
      </c>
      <c r="H815" s="50" t="s">
        <v>4476</v>
      </c>
      <c r="I815" s="50" t="s">
        <v>838</v>
      </c>
      <c r="J815" s="50">
        <v>59102</v>
      </c>
      <c r="K815" s="50" t="s">
        <v>4478</v>
      </c>
      <c r="L815" s="50" t="s">
        <v>10222</v>
      </c>
      <c r="M815" s="50" t="s">
        <v>21</v>
      </c>
      <c r="N815" s="50" t="s">
        <v>35064</v>
      </c>
      <c r="O815" s="42" t="s">
        <v>394</v>
      </c>
      <c r="P815" s="50" t="s">
        <v>395</v>
      </c>
      <c r="Q815" s="51" t="s">
        <v>35065</v>
      </c>
      <c r="R815" s="50" t="s">
        <v>23</v>
      </c>
      <c r="S815" s="50" t="s">
        <v>12</v>
      </c>
      <c r="T815" s="50" t="s">
        <v>31675</v>
      </c>
      <c r="U815" s="50" t="s">
        <v>28518</v>
      </c>
      <c r="V815" s="50" t="s">
        <v>28521</v>
      </c>
      <c r="W815" s="50" t="s">
        <v>94</v>
      </c>
      <c r="X815" s="50">
        <v>3600</v>
      </c>
      <c r="Y815" s="50"/>
      <c r="Z815" s="50"/>
      <c r="AA815" s="50"/>
      <c r="AB815" s="50"/>
      <c r="AC815" s="50"/>
      <c r="AD815" s="50"/>
      <c r="AE815" s="50"/>
      <c r="AF815" s="50"/>
      <c r="AG815" s="50"/>
      <c r="AH815" s="50"/>
      <c r="AI815" s="50"/>
      <c r="AJ815" s="50"/>
      <c r="AK815" s="50"/>
      <c r="AL815" s="50"/>
      <c r="AM815" s="50"/>
      <c r="AN815" s="50"/>
      <c r="AO815" s="50"/>
      <c r="AP815" s="50"/>
      <c r="AQ815" s="50"/>
      <c r="AR815" s="50"/>
      <c r="AS815" s="50"/>
      <c r="AT815" s="50"/>
      <c r="AU815" s="50"/>
      <c r="AV815" s="50"/>
      <c r="AW815" s="50"/>
      <c r="AX815" s="50"/>
      <c r="AY815" s="50"/>
      <c r="AZ815" s="50"/>
      <c r="BA815" s="50"/>
      <c r="BB815" s="50"/>
      <c r="BC815" s="50"/>
      <c r="BD815" s="50"/>
      <c r="BE815" s="50"/>
      <c r="BF815" s="50"/>
      <c r="BG815" s="50"/>
      <c r="BH815" s="50"/>
      <c r="BI815" s="50"/>
      <c r="BJ815" s="50"/>
      <c r="BK815" s="50"/>
      <c r="BL815" s="50"/>
    </row>
    <row r="816" spans="1:64" ht="12" customHeight="1" x14ac:dyDescent="0.15">
      <c r="A816" s="50" t="s">
        <v>35554</v>
      </c>
      <c r="B816" s="50">
        <v>28</v>
      </c>
      <c r="C816" s="50" t="s">
        <v>14</v>
      </c>
      <c r="D816" s="50" t="s">
        <v>31</v>
      </c>
      <c r="E816" s="51" t="s">
        <v>35555</v>
      </c>
      <c r="F816" s="52">
        <v>43200</v>
      </c>
      <c r="G816" s="50" t="s">
        <v>35556</v>
      </c>
      <c r="H816" s="50" t="s">
        <v>35077</v>
      </c>
      <c r="I816" s="50" t="s">
        <v>51</v>
      </c>
      <c r="J816" s="50">
        <v>48073</v>
      </c>
      <c r="K816" s="50" t="s">
        <v>588</v>
      </c>
      <c r="L816" s="50" t="s">
        <v>35068</v>
      </c>
      <c r="M816" s="50" t="s">
        <v>21</v>
      </c>
      <c r="N816" s="50" t="s">
        <v>35557</v>
      </c>
      <c r="O816" s="42" t="s">
        <v>394</v>
      </c>
      <c r="P816" s="50" t="s">
        <v>395</v>
      </c>
      <c r="Q816" s="51" t="s">
        <v>35558</v>
      </c>
      <c r="R816" s="50" t="s">
        <v>94</v>
      </c>
      <c r="S816" s="50" t="s">
        <v>373</v>
      </c>
      <c r="T816" s="50" t="s">
        <v>28836</v>
      </c>
      <c r="U816" s="50" t="s">
        <v>28518</v>
      </c>
      <c r="V816" s="50" t="s">
        <v>28519</v>
      </c>
      <c r="W816" s="50" t="s">
        <v>94</v>
      </c>
      <c r="X816" s="50">
        <v>3603</v>
      </c>
      <c r="Y816" s="50"/>
      <c r="Z816" s="50"/>
      <c r="AA816" s="50"/>
      <c r="AB816" s="50"/>
      <c r="AC816" s="50"/>
      <c r="AD816" s="50"/>
      <c r="AE816" s="50"/>
      <c r="AF816" s="50"/>
      <c r="AG816" s="50"/>
      <c r="AH816" s="50"/>
      <c r="AI816" s="50"/>
      <c r="AJ816" s="50"/>
      <c r="AK816" s="50"/>
      <c r="AL816" s="50"/>
      <c r="AM816" s="50"/>
      <c r="AN816" s="50"/>
      <c r="AO816" s="50"/>
      <c r="AP816" s="50"/>
      <c r="AQ816" s="50"/>
      <c r="AR816" s="50"/>
      <c r="AS816" s="50"/>
      <c r="AT816" s="50"/>
      <c r="AU816" s="50"/>
      <c r="AV816" s="50"/>
      <c r="AW816" s="50"/>
      <c r="AX816" s="50"/>
      <c r="AY816" s="50"/>
      <c r="AZ816" s="50"/>
      <c r="BA816" s="50"/>
      <c r="BB816" s="50"/>
      <c r="BC816" s="50"/>
      <c r="BD816" s="50"/>
      <c r="BE816" s="50"/>
      <c r="BF816" s="50"/>
      <c r="BG816" s="50"/>
      <c r="BH816" s="50"/>
      <c r="BI816" s="50"/>
      <c r="BJ816" s="50"/>
      <c r="BK816" s="50"/>
      <c r="BL816" s="50"/>
    </row>
    <row r="817" spans="1:64" ht="12" customHeight="1" x14ac:dyDescent="0.15">
      <c r="A817" s="50" t="s">
        <v>35573</v>
      </c>
      <c r="B817" s="50">
        <v>27</v>
      </c>
      <c r="C817" s="50" t="s">
        <v>108</v>
      </c>
      <c r="D817" s="50" t="s">
        <v>42</v>
      </c>
      <c r="E817" s="51" t="s">
        <v>35574</v>
      </c>
      <c r="F817" s="52">
        <v>43199</v>
      </c>
      <c r="G817" s="50" t="s">
        <v>35570</v>
      </c>
      <c r="H817" s="50" t="s">
        <v>4182</v>
      </c>
      <c r="I817" s="50" t="s">
        <v>67</v>
      </c>
      <c r="J817" s="50">
        <v>78045</v>
      </c>
      <c r="K817" s="50" t="s">
        <v>4184</v>
      </c>
      <c r="L817" s="50" t="s">
        <v>4629</v>
      </c>
      <c r="M817" s="50" t="s">
        <v>20623</v>
      </c>
      <c r="N817" s="50" t="s">
        <v>35571</v>
      </c>
      <c r="O817" s="42" t="s">
        <v>394</v>
      </c>
      <c r="P817" s="50" t="s">
        <v>395</v>
      </c>
      <c r="Q817" s="51" t="s">
        <v>35572</v>
      </c>
      <c r="R817" s="50" t="s">
        <v>94</v>
      </c>
      <c r="S817" s="50" t="s">
        <v>12</v>
      </c>
      <c r="T817" s="50" t="s">
        <v>31978</v>
      </c>
      <c r="U817" s="50" t="s">
        <v>28518</v>
      </c>
      <c r="V817" s="50" t="s">
        <v>28521</v>
      </c>
      <c r="W817" s="50"/>
      <c r="Y817" s="50"/>
      <c r="Z817" s="50"/>
      <c r="AA817" s="50"/>
      <c r="AB817" s="50"/>
      <c r="AC817" s="50"/>
      <c r="AD817" s="50"/>
      <c r="AE817" s="50"/>
      <c r="AF817" s="50"/>
      <c r="AG817" s="50"/>
      <c r="AH817" s="50"/>
      <c r="AI817" s="50"/>
      <c r="AJ817" s="50"/>
      <c r="AK817" s="50"/>
      <c r="AL817" s="50"/>
      <c r="AM817" s="50"/>
      <c r="AN817" s="50"/>
      <c r="AO817" s="50"/>
      <c r="AP817" s="50"/>
      <c r="AQ817" s="50"/>
      <c r="AR817" s="50"/>
      <c r="AS817" s="50"/>
      <c r="AT817" s="50"/>
      <c r="AU817" s="50"/>
      <c r="AV817" s="50"/>
      <c r="AW817" s="50"/>
      <c r="AX817" s="50"/>
      <c r="AY817" s="50"/>
      <c r="AZ817" s="50"/>
      <c r="BA817" s="50"/>
      <c r="BB817" s="50"/>
      <c r="BC817" s="50"/>
      <c r="BD817" s="50"/>
      <c r="BE817" s="50"/>
      <c r="BF817" s="50"/>
      <c r="BG817" s="50"/>
      <c r="BH817" s="50"/>
      <c r="BI817" s="50"/>
      <c r="BJ817" s="50"/>
      <c r="BK817" s="50"/>
      <c r="BL817" s="50"/>
    </row>
    <row r="818" spans="1:64" ht="12" customHeight="1" x14ac:dyDescent="0.15">
      <c r="A818" s="50" t="s">
        <v>35047</v>
      </c>
      <c r="B818" s="50">
        <v>23</v>
      </c>
      <c r="C818" s="50" t="s">
        <v>14</v>
      </c>
      <c r="D818" s="50" t="s">
        <v>926</v>
      </c>
      <c r="E818" s="51"/>
      <c r="F818" s="52">
        <v>43199</v>
      </c>
      <c r="G818" s="50" t="s">
        <v>35048</v>
      </c>
      <c r="H818" s="50" t="s">
        <v>647</v>
      </c>
      <c r="I818" s="50" t="s">
        <v>51</v>
      </c>
      <c r="J818" s="50">
        <v>48085</v>
      </c>
      <c r="K818" s="50" t="s">
        <v>588</v>
      </c>
      <c r="L818" s="50" t="s">
        <v>649</v>
      </c>
      <c r="M818" s="50" t="s">
        <v>5307</v>
      </c>
      <c r="N818" s="50" t="s">
        <v>35049</v>
      </c>
      <c r="O818" s="42" t="s">
        <v>394</v>
      </c>
      <c r="P818" s="50" t="s">
        <v>395</v>
      </c>
      <c r="Q818" s="51" t="s">
        <v>35050</v>
      </c>
      <c r="R818" s="50" t="s">
        <v>94</v>
      </c>
      <c r="S818" s="50" t="s">
        <v>22</v>
      </c>
      <c r="T818" s="50" t="s">
        <v>28739</v>
      </c>
      <c r="U818" s="50" t="s">
        <v>28520</v>
      </c>
      <c r="V818" s="50" t="s">
        <v>28521</v>
      </c>
      <c r="W818" s="50" t="s">
        <v>94</v>
      </c>
      <c r="X818" s="50">
        <v>3597</v>
      </c>
      <c r="Y818" s="50"/>
      <c r="Z818" s="50"/>
      <c r="AA818" s="50"/>
      <c r="AB818" s="50"/>
      <c r="AC818" s="50"/>
      <c r="AD818" s="50"/>
      <c r="AE818" s="50"/>
      <c r="AF818" s="50"/>
      <c r="AG818" s="50"/>
      <c r="AH818" s="50"/>
      <c r="AI818" s="50"/>
      <c r="AJ818" s="50"/>
      <c r="AK818" s="50"/>
      <c r="AL818" s="50"/>
      <c r="AM818" s="50"/>
      <c r="AN818" s="50"/>
      <c r="AO818" s="50"/>
      <c r="AP818" s="50"/>
      <c r="AQ818" s="50"/>
      <c r="AR818" s="50"/>
      <c r="AS818" s="50"/>
      <c r="AT818" s="50"/>
      <c r="AU818" s="50"/>
      <c r="AV818" s="50"/>
      <c r="AW818" s="50"/>
      <c r="AX818" s="50"/>
      <c r="AY818" s="50"/>
      <c r="AZ818" s="50"/>
      <c r="BA818" s="50"/>
      <c r="BB818" s="50"/>
      <c r="BC818" s="50"/>
      <c r="BD818" s="50"/>
      <c r="BE818" s="50"/>
      <c r="BF818" s="50"/>
      <c r="BG818" s="50"/>
      <c r="BH818" s="50"/>
      <c r="BI818" s="50"/>
      <c r="BJ818" s="50"/>
      <c r="BK818" s="50"/>
      <c r="BL818" s="50"/>
    </row>
    <row r="819" spans="1:64" ht="12" customHeight="1" x14ac:dyDescent="0.15">
      <c r="A819" s="50" t="s">
        <v>35043</v>
      </c>
      <c r="B819" s="50">
        <v>29</v>
      </c>
      <c r="C819" s="50" t="s">
        <v>14</v>
      </c>
      <c r="D819" s="50" t="s">
        <v>31</v>
      </c>
      <c r="E819" s="51"/>
      <c r="F819" s="52">
        <v>43199</v>
      </c>
      <c r="G819" s="50" t="s">
        <v>35044</v>
      </c>
      <c r="H819" s="50" t="s">
        <v>92</v>
      </c>
      <c r="I819" s="50" t="s">
        <v>39</v>
      </c>
      <c r="J819" s="50">
        <v>91367</v>
      </c>
      <c r="K819" s="50" t="s">
        <v>92</v>
      </c>
      <c r="L819" s="50" t="s">
        <v>93</v>
      </c>
      <c r="M819" s="50" t="s">
        <v>21</v>
      </c>
      <c r="N819" s="50" t="s">
        <v>35045</v>
      </c>
      <c r="O819" s="42" t="s">
        <v>394</v>
      </c>
      <c r="P819" s="50" t="s">
        <v>395</v>
      </c>
      <c r="Q819" s="51" t="s">
        <v>35046</v>
      </c>
      <c r="R819" s="50" t="s">
        <v>94</v>
      </c>
      <c r="S819" s="50" t="s">
        <v>22</v>
      </c>
      <c r="T819" s="50" t="s">
        <v>28746</v>
      </c>
      <c r="U819" s="50" t="s">
        <v>28518</v>
      </c>
      <c r="V819" s="50" t="s">
        <v>28522</v>
      </c>
      <c r="W819" s="50" t="s">
        <v>542</v>
      </c>
      <c r="X819" s="50">
        <v>3599</v>
      </c>
      <c r="Y819" s="50"/>
      <c r="Z819" s="50"/>
      <c r="AA819" s="50"/>
      <c r="AB819" s="50"/>
      <c r="AC819" s="50"/>
      <c r="AD819" s="50"/>
      <c r="AE819" s="50"/>
      <c r="AF819" s="50"/>
      <c r="AG819" s="50"/>
      <c r="AH819" s="50"/>
      <c r="AI819" s="50"/>
      <c r="AJ819" s="50"/>
      <c r="AK819" s="50"/>
      <c r="AL819" s="50"/>
      <c r="AM819" s="50"/>
      <c r="AN819" s="50"/>
      <c r="AO819" s="50"/>
      <c r="AP819" s="50"/>
      <c r="AQ819" s="50"/>
      <c r="AR819" s="50"/>
      <c r="AS819" s="50"/>
      <c r="AT819" s="50"/>
      <c r="AU819" s="50"/>
      <c r="AV819" s="50"/>
      <c r="AW819" s="50"/>
      <c r="AX819" s="50"/>
      <c r="AY819" s="50"/>
      <c r="AZ819" s="50"/>
      <c r="BA819" s="50"/>
      <c r="BB819" s="50"/>
      <c r="BC819" s="50"/>
      <c r="BD819" s="50"/>
      <c r="BE819" s="50"/>
      <c r="BF819" s="50"/>
      <c r="BG819" s="50"/>
      <c r="BH819" s="50"/>
      <c r="BI819" s="50"/>
      <c r="BJ819" s="50"/>
      <c r="BK819" s="50"/>
      <c r="BL819" s="50"/>
    </row>
    <row r="820" spans="1:64" ht="12" customHeight="1" x14ac:dyDescent="0.15">
      <c r="A820" s="50" t="s">
        <v>35056</v>
      </c>
      <c r="B820" s="50">
        <v>34</v>
      </c>
      <c r="C820" s="50" t="s">
        <v>14</v>
      </c>
      <c r="D820" s="50" t="s">
        <v>31</v>
      </c>
      <c r="E820" s="51"/>
      <c r="F820" s="52">
        <v>43199</v>
      </c>
      <c r="G820" s="50" t="s">
        <v>35057</v>
      </c>
      <c r="H820" s="50" t="s">
        <v>35058</v>
      </c>
      <c r="I820" s="50" t="s">
        <v>389</v>
      </c>
      <c r="J820" s="50">
        <v>74359</v>
      </c>
      <c r="K820" s="50" t="s">
        <v>890</v>
      </c>
      <c r="L820" s="50" t="s">
        <v>35059</v>
      </c>
      <c r="M820" s="50" t="s">
        <v>21</v>
      </c>
      <c r="N820" s="50" t="s">
        <v>35060</v>
      </c>
      <c r="O820" s="42" t="s">
        <v>394</v>
      </c>
      <c r="P820" s="50" t="s">
        <v>395</v>
      </c>
      <c r="Q820" s="51" t="s">
        <v>35061</v>
      </c>
      <c r="R820" s="50" t="s">
        <v>94</v>
      </c>
      <c r="S820" s="50" t="s">
        <v>22</v>
      </c>
      <c r="T820" s="50" t="s">
        <v>28746</v>
      </c>
      <c r="U820" s="50" t="s">
        <v>28520</v>
      </c>
      <c r="V820" s="50" t="s">
        <v>28519</v>
      </c>
      <c r="W820" s="50"/>
      <c r="Y820" s="50"/>
      <c r="Z820" s="50"/>
      <c r="AA820" s="50"/>
      <c r="AB820" s="50"/>
      <c r="AC820" s="50"/>
      <c r="AD820" s="50"/>
      <c r="AE820" s="50"/>
      <c r="AF820" s="50"/>
      <c r="AG820" s="50"/>
      <c r="AH820" s="50"/>
      <c r="AI820" s="50"/>
      <c r="AJ820" s="50"/>
      <c r="AK820" s="50"/>
      <c r="AL820" s="50"/>
      <c r="AM820" s="50"/>
      <c r="AN820" s="50"/>
      <c r="AO820" s="50"/>
      <c r="AP820" s="50"/>
      <c r="AQ820" s="50"/>
      <c r="AR820" s="50"/>
      <c r="AS820" s="50"/>
      <c r="AT820" s="50"/>
      <c r="AU820" s="50"/>
      <c r="AV820" s="50"/>
      <c r="AW820" s="50"/>
      <c r="AX820" s="50"/>
      <c r="AY820" s="50"/>
      <c r="AZ820" s="50"/>
      <c r="BA820" s="50"/>
      <c r="BB820" s="50"/>
      <c r="BC820" s="50"/>
      <c r="BD820" s="50"/>
      <c r="BE820" s="50"/>
      <c r="BF820" s="50"/>
      <c r="BG820" s="50"/>
      <c r="BH820" s="50"/>
      <c r="BI820" s="50"/>
      <c r="BJ820" s="50"/>
      <c r="BK820" s="50"/>
      <c r="BL820" s="50"/>
    </row>
    <row r="821" spans="1:64" ht="12" customHeight="1" x14ac:dyDescent="0.15">
      <c r="A821" s="50" t="s">
        <v>35051</v>
      </c>
      <c r="B821" s="50">
        <v>29</v>
      </c>
      <c r="C821" s="50" t="s">
        <v>14</v>
      </c>
      <c r="D821" s="50" t="s">
        <v>31</v>
      </c>
      <c r="E821" s="51" t="s">
        <v>35052</v>
      </c>
      <c r="F821" s="52">
        <v>43199</v>
      </c>
      <c r="G821" s="50" t="s">
        <v>35053</v>
      </c>
      <c r="H821" s="50" t="s">
        <v>4476</v>
      </c>
      <c r="I821" s="50" t="s">
        <v>838</v>
      </c>
      <c r="J821" s="50">
        <v>59101</v>
      </c>
      <c r="K821" s="50" t="s">
        <v>4478</v>
      </c>
      <c r="L821" s="50" t="s">
        <v>10222</v>
      </c>
      <c r="M821" s="50" t="s">
        <v>5307</v>
      </c>
      <c r="N821" s="50" t="s">
        <v>35054</v>
      </c>
      <c r="O821" s="42" t="s">
        <v>394</v>
      </c>
      <c r="P821" s="50" t="s">
        <v>395</v>
      </c>
      <c r="Q821" s="51" t="s">
        <v>35055</v>
      </c>
      <c r="R821" s="50" t="s">
        <v>94</v>
      </c>
      <c r="S821" s="50" t="s">
        <v>22</v>
      </c>
      <c r="T821" s="50" t="s">
        <v>28739</v>
      </c>
      <c r="U821" s="50" t="s">
        <v>28520</v>
      </c>
      <c r="V821" s="50" t="s">
        <v>28521</v>
      </c>
      <c r="W821" s="50" t="s">
        <v>542</v>
      </c>
      <c r="X821" s="50">
        <v>3598</v>
      </c>
      <c r="Y821" s="50"/>
      <c r="Z821" s="50"/>
      <c r="AA821" s="50"/>
      <c r="AB821" s="50"/>
      <c r="AC821" s="50"/>
      <c r="AD821" s="50"/>
      <c r="AE821" s="50"/>
      <c r="AF821" s="50"/>
      <c r="AG821" s="50"/>
      <c r="AH821" s="50"/>
      <c r="AI821" s="50"/>
      <c r="AJ821" s="50"/>
      <c r="AK821" s="50"/>
      <c r="AL821" s="50"/>
      <c r="AM821" s="50"/>
      <c r="AN821" s="50"/>
      <c r="AO821" s="50"/>
      <c r="AP821" s="50"/>
      <c r="AQ821" s="50"/>
      <c r="AR821" s="50"/>
      <c r="AS821" s="50"/>
      <c r="AT821" s="50"/>
      <c r="AU821" s="50"/>
      <c r="AV821" s="50"/>
      <c r="AW821" s="50"/>
      <c r="AX821" s="50"/>
      <c r="AY821" s="50"/>
      <c r="AZ821" s="50"/>
      <c r="BA821" s="50"/>
      <c r="BB821" s="50"/>
      <c r="BC821" s="50"/>
      <c r="BD821" s="50"/>
      <c r="BE821" s="50"/>
      <c r="BF821" s="50"/>
      <c r="BG821" s="50"/>
      <c r="BH821" s="50"/>
      <c r="BI821" s="50"/>
      <c r="BJ821" s="50"/>
      <c r="BK821" s="50"/>
      <c r="BL821" s="50"/>
    </row>
    <row r="822" spans="1:64" ht="12" customHeight="1" x14ac:dyDescent="0.15">
      <c r="A822" s="50" t="s">
        <v>35568</v>
      </c>
      <c r="B822" s="50">
        <v>1</v>
      </c>
      <c r="C822" s="50" t="s">
        <v>14</v>
      </c>
      <c r="D822" s="50" t="s">
        <v>42</v>
      </c>
      <c r="E822" s="51" t="s">
        <v>35569</v>
      </c>
      <c r="F822" s="52">
        <v>43199</v>
      </c>
      <c r="G822" s="50" t="s">
        <v>35570</v>
      </c>
      <c r="H822" s="50" t="s">
        <v>4182</v>
      </c>
      <c r="I822" s="50" t="s">
        <v>67</v>
      </c>
      <c r="J822" s="50">
        <v>78045</v>
      </c>
      <c r="K822" s="50" t="s">
        <v>4184</v>
      </c>
      <c r="L822" s="50" t="s">
        <v>4629</v>
      </c>
      <c r="M822" s="50" t="s">
        <v>20623</v>
      </c>
      <c r="N822" s="50" t="s">
        <v>35571</v>
      </c>
      <c r="O822" s="42" t="s">
        <v>394</v>
      </c>
      <c r="P822" s="50" t="s">
        <v>395</v>
      </c>
      <c r="Q822" s="51" t="s">
        <v>35572</v>
      </c>
      <c r="R822" s="50" t="s">
        <v>94</v>
      </c>
      <c r="S822" s="50" t="s">
        <v>12</v>
      </c>
      <c r="T822" s="50" t="s">
        <v>31978</v>
      </c>
      <c r="U822" s="50" t="s">
        <v>28518</v>
      </c>
      <c r="V822" s="50" t="s">
        <v>28521</v>
      </c>
      <c r="W822" s="50"/>
      <c r="Y822" s="50"/>
      <c r="Z822" s="50"/>
      <c r="AA822" s="50"/>
      <c r="AB822" s="50"/>
      <c r="AC822" s="50"/>
      <c r="AD822" s="50"/>
      <c r="AE822" s="50"/>
      <c r="AF822" s="50"/>
      <c r="AG822" s="50"/>
      <c r="AH822" s="50"/>
      <c r="AI822" s="50"/>
      <c r="AJ822" s="50"/>
      <c r="AK822" s="50"/>
      <c r="AL822" s="50"/>
      <c r="AM822" s="50"/>
      <c r="AN822" s="50"/>
      <c r="AO822" s="50"/>
      <c r="AP822" s="50"/>
      <c r="AQ822" s="50"/>
      <c r="AR822" s="50"/>
      <c r="AS822" s="50"/>
      <c r="AT822" s="50"/>
      <c r="AU822" s="50"/>
      <c r="AV822" s="50"/>
      <c r="AW822" s="50"/>
      <c r="AX822" s="50"/>
      <c r="AY822" s="50"/>
      <c r="AZ822" s="50"/>
      <c r="BA822" s="50"/>
      <c r="BB822" s="50"/>
      <c r="BC822" s="50"/>
      <c r="BD822" s="50"/>
      <c r="BE822" s="50"/>
      <c r="BF822" s="50"/>
      <c r="BG822" s="50"/>
      <c r="BH822" s="50"/>
      <c r="BI822" s="50"/>
      <c r="BJ822" s="50"/>
      <c r="BK822" s="50"/>
      <c r="BL822" s="50"/>
    </row>
    <row r="823" spans="1:64" ht="12" customHeight="1" x14ac:dyDescent="0.15">
      <c r="A823" s="50" t="s">
        <v>35038</v>
      </c>
      <c r="B823" s="50">
        <v>25</v>
      </c>
      <c r="C823" s="50" t="s">
        <v>14</v>
      </c>
      <c r="D823" s="50" t="s">
        <v>79</v>
      </c>
      <c r="E823" s="51" t="s">
        <v>35039</v>
      </c>
      <c r="F823" s="52">
        <v>43198</v>
      </c>
      <c r="G823" s="50" t="s">
        <v>35040</v>
      </c>
      <c r="H823" s="50" t="s">
        <v>11179</v>
      </c>
      <c r="I823" s="50" t="s">
        <v>238</v>
      </c>
      <c r="J823" s="50">
        <v>24540</v>
      </c>
      <c r="K823" s="50" t="s">
        <v>34435</v>
      </c>
      <c r="L823" s="50" t="s">
        <v>11182</v>
      </c>
      <c r="M823" s="50" t="s">
        <v>21</v>
      </c>
      <c r="N823" s="50" t="s">
        <v>35041</v>
      </c>
      <c r="O823" s="42" t="s">
        <v>394</v>
      </c>
      <c r="P823" s="50" t="s">
        <v>395</v>
      </c>
      <c r="Q823" s="51" t="s">
        <v>35042</v>
      </c>
      <c r="R823" s="50" t="s">
        <v>94</v>
      </c>
      <c r="S823" s="50" t="s">
        <v>12</v>
      </c>
      <c r="T823" s="50" t="s">
        <v>31978</v>
      </c>
      <c r="U823" s="50" t="s">
        <v>28518</v>
      </c>
      <c r="V823" s="50" t="s">
        <v>20623</v>
      </c>
      <c r="W823" s="50" t="s">
        <v>542</v>
      </c>
      <c r="X823" s="50">
        <v>3594</v>
      </c>
      <c r="Y823" s="50"/>
      <c r="Z823" s="50"/>
      <c r="AA823" s="50"/>
      <c r="AB823" s="50"/>
      <c r="AC823" s="50"/>
      <c r="AD823" s="50"/>
      <c r="AE823" s="50"/>
      <c r="AF823" s="50"/>
      <c r="AG823" s="50"/>
      <c r="AH823" s="50"/>
      <c r="AI823" s="50"/>
      <c r="AJ823" s="50"/>
      <c r="AK823" s="50"/>
      <c r="AL823" s="50"/>
      <c r="AM823" s="50"/>
      <c r="AN823" s="50"/>
      <c r="AO823" s="50"/>
      <c r="AP823" s="50"/>
      <c r="AQ823" s="50"/>
      <c r="AR823" s="50"/>
      <c r="AS823" s="50"/>
      <c r="AT823" s="50"/>
      <c r="AU823" s="50"/>
      <c r="AV823" s="50"/>
      <c r="AW823" s="50"/>
      <c r="AX823" s="50"/>
      <c r="AY823" s="50"/>
      <c r="AZ823" s="50"/>
      <c r="BA823" s="50"/>
      <c r="BB823" s="50"/>
      <c r="BC823" s="50"/>
      <c r="BD823" s="50"/>
      <c r="BE823" s="50"/>
      <c r="BF823" s="50"/>
      <c r="BG823" s="50"/>
      <c r="BH823" s="50"/>
      <c r="BI823" s="50"/>
      <c r="BJ823" s="50"/>
      <c r="BK823" s="50"/>
      <c r="BL823" s="50"/>
    </row>
    <row r="824" spans="1:64" ht="12" customHeight="1" x14ac:dyDescent="0.15">
      <c r="A824" s="50" t="s">
        <v>35023</v>
      </c>
      <c r="B824" s="50">
        <v>24</v>
      </c>
      <c r="C824" s="50" t="s">
        <v>14</v>
      </c>
      <c r="D824" s="50" t="s">
        <v>42</v>
      </c>
      <c r="E824" s="51"/>
      <c r="F824" s="52">
        <v>43198</v>
      </c>
      <c r="G824" s="50" t="s">
        <v>35024</v>
      </c>
      <c r="H824" s="50" t="s">
        <v>18220</v>
      </c>
      <c r="I824" s="50" t="s">
        <v>39</v>
      </c>
      <c r="J824" s="50">
        <v>92234</v>
      </c>
      <c r="K824" s="50" t="s">
        <v>767</v>
      </c>
      <c r="L824" s="50" t="s">
        <v>18221</v>
      </c>
      <c r="M824" s="50" t="s">
        <v>21</v>
      </c>
      <c r="N824" s="50" t="s">
        <v>35025</v>
      </c>
      <c r="O824" s="42" t="s">
        <v>394</v>
      </c>
      <c r="P824" s="50" t="s">
        <v>395</v>
      </c>
      <c r="Q824" s="51" t="s">
        <v>35026</v>
      </c>
      <c r="R824" s="50" t="s">
        <v>94</v>
      </c>
      <c r="S824" s="50" t="s">
        <v>12</v>
      </c>
      <c r="T824" s="50" t="s">
        <v>31675</v>
      </c>
      <c r="U824" s="50" t="s">
        <v>28520</v>
      </c>
      <c r="V824" s="50" t="s">
        <v>28521</v>
      </c>
      <c r="W824" s="50" t="s">
        <v>94</v>
      </c>
      <c r="X824" s="50">
        <v>3593</v>
      </c>
      <c r="Y824" s="50"/>
      <c r="Z824" s="50"/>
      <c r="AA824" s="50"/>
      <c r="AB824" s="50"/>
      <c r="AC824" s="50"/>
      <c r="AD824" s="50"/>
      <c r="AE824" s="50"/>
      <c r="AF824" s="50"/>
      <c r="AG824" s="50"/>
      <c r="AH824" s="50"/>
      <c r="AI824" s="50"/>
      <c r="AJ824" s="50"/>
      <c r="AK824" s="50"/>
      <c r="AL824" s="50"/>
      <c r="AM824" s="50"/>
      <c r="AN824" s="50"/>
      <c r="AO824" s="50"/>
      <c r="AP824" s="50"/>
      <c r="AQ824" s="50"/>
      <c r="AR824" s="50"/>
      <c r="AS824" s="50"/>
      <c r="AT824" s="50"/>
      <c r="AU824" s="50"/>
      <c r="AV824" s="50"/>
      <c r="AW824" s="50"/>
      <c r="AX824" s="50"/>
      <c r="AY824" s="50"/>
      <c r="AZ824" s="50"/>
      <c r="BA824" s="50"/>
      <c r="BB824" s="50"/>
      <c r="BC824" s="50"/>
      <c r="BD824" s="50"/>
      <c r="BE824" s="50"/>
      <c r="BF824" s="50"/>
      <c r="BG824" s="50"/>
      <c r="BH824" s="50"/>
      <c r="BI824" s="50"/>
      <c r="BJ824" s="50"/>
      <c r="BK824" s="50"/>
      <c r="BL824" s="50"/>
    </row>
    <row r="825" spans="1:64" ht="12" customHeight="1" x14ac:dyDescent="0.15">
      <c r="A825" s="50" t="s">
        <v>35031</v>
      </c>
      <c r="B825" s="50">
        <v>20</v>
      </c>
      <c r="C825" s="50" t="s">
        <v>14</v>
      </c>
      <c r="D825" s="50" t="s">
        <v>79</v>
      </c>
      <c r="E825" s="51" t="s">
        <v>35032</v>
      </c>
      <c r="F825" s="52">
        <v>43198</v>
      </c>
      <c r="G825" s="50" t="s">
        <v>35033</v>
      </c>
      <c r="H825" s="50" t="s">
        <v>35034</v>
      </c>
      <c r="I825" s="50" t="s">
        <v>234</v>
      </c>
      <c r="J825" s="50">
        <v>84119</v>
      </c>
      <c r="K825" s="50" t="s">
        <v>595</v>
      </c>
      <c r="L825" s="50" t="s">
        <v>35035</v>
      </c>
      <c r="M825" s="50" t="s">
        <v>21</v>
      </c>
      <c r="N825" s="50" t="s">
        <v>35036</v>
      </c>
      <c r="O825" s="42" t="s">
        <v>394</v>
      </c>
      <c r="P825" s="50" t="s">
        <v>395</v>
      </c>
      <c r="Q825" s="51" t="s">
        <v>35037</v>
      </c>
      <c r="R825" s="50" t="s">
        <v>94</v>
      </c>
      <c r="S825" s="50" t="s">
        <v>29</v>
      </c>
      <c r="T825" s="50" t="s">
        <v>28523</v>
      </c>
      <c r="U825" s="50" t="s">
        <v>28518</v>
      </c>
      <c r="V825" s="50" t="s">
        <v>28522</v>
      </c>
      <c r="W825" s="50" t="s">
        <v>542</v>
      </c>
      <c r="X825" s="50">
        <v>3595</v>
      </c>
      <c r="Y825" s="50"/>
      <c r="Z825" s="50"/>
      <c r="AA825" s="50"/>
      <c r="AB825" s="50"/>
      <c r="AC825" s="50"/>
      <c r="AD825" s="50"/>
      <c r="AE825" s="50"/>
      <c r="AF825" s="50"/>
      <c r="AG825" s="50"/>
      <c r="AH825" s="50"/>
      <c r="AI825" s="50"/>
      <c r="AJ825" s="50"/>
      <c r="AK825" s="50"/>
      <c r="AL825" s="50"/>
      <c r="AM825" s="50"/>
      <c r="AN825" s="50"/>
      <c r="AO825" s="50"/>
      <c r="AP825" s="50"/>
      <c r="AQ825" s="50"/>
      <c r="AR825" s="50"/>
      <c r="AS825" s="50"/>
      <c r="AT825" s="50"/>
      <c r="AU825" s="50"/>
      <c r="AV825" s="50"/>
      <c r="AW825" s="50"/>
      <c r="AX825" s="50"/>
      <c r="AY825" s="50"/>
      <c r="AZ825" s="50"/>
      <c r="BA825" s="50"/>
      <c r="BB825" s="50"/>
      <c r="BC825" s="50"/>
      <c r="BD825" s="50"/>
      <c r="BE825" s="50"/>
      <c r="BF825" s="50"/>
      <c r="BG825" s="50"/>
      <c r="BH825" s="50"/>
      <c r="BI825" s="50"/>
      <c r="BJ825" s="50"/>
      <c r="BK825" s="50"/>
      <c r="BL825" s="50"/>
    </row>
    <row r="826" spans="1:64" ht="12" customHeight="1" x14ac:dyDescent="0.15">
      <c r="A826" s="50" t="s">
        <v>35027</v>
      </c>
      <c r="B826" s="50">
        <v>45</v>
      </c>
      <c r="C826" s="50" t="s">
        <v>14</v>
      </c>
      <c r="D826" s="50" t="s">
        <v>31</v>
      </c>
      <c r="E826" s="51"/>
      <c r="F826" s="52">
        <v>43198</v>
      </c>
      <c r="G826" s="50" t="s">
        <v>35028</v>
      </c>
      <c r="H826" s="50" t="s">
        <v>874</v>
      </c>
      <c r="I826" s="50" t="s">
        <v>309</v>
      </c>
      <c r="J826" s="50">
        <v>40258</v>
      </c>
      <c r="K826" s="50" t="s">
        <v>1747</v>
      </c>
      <c r="L826" s="50" t="s">
        <v>875</v>
      </c>
      <c r="M826" s="50" t="s">
        <v>21</v>
      </c>
      <c r="N826" s="50" t="s">
        <v>35029</v>
      </c>
      <c r="O826" s="42" t="s">
        <v>394</v>
      </c>
      <c r="P826" s="50" t="s">
        <v>395</v>
      </c>
      <c r="Q826" s="51" t="s">
        <v>35030</v>
      </c>
      <c r="R826" s="50" t="s">
        <v>948</v>
      </c>
      <c r="S826" s="50" t="s">
        <v>29</v>
      </c>
      <c r="T826" s="50" t="s">
        <v>28534</v>
      </c>
      <c r="U826" s="50" t="s">
        <v>28518</v>
      </c>
      <c r="V826" s="50" t="s">
        <v>28521</v>
      </c>
      <c r="W826" s="50" t="s">
        <v>542</v>
      </c>
      <c r="X826" s="50">
        <v>3596</v>
      </c>
      <c r="Y826" s="50"/>
      <c r="Z826" s="50"/>
      <c r="AA826" s="50"/>
      <c r="AB826" s="50"/>
      <c r="AC826" s="50"/>
      <c r="AD826" s="50"/>
      <c r="AE826" s="50"/>
      <c r="AF826" s="50"/>
      <c r="AG826" s="50"/>
      <c r="AH826" s="50"/>
      <c r="AI826" s="50"/>
      <c r="AJ826" s="50"/>
      <c r="AK826" s="50"/>
      <c r="AL826" s="50"/>
      <c r="AM826" s="50"/>
      <c r="AN826" s="50"/>
      <c r="AO826" s="50"/>
      <c r="AP826" s="50"/>
      <c r="AQ826" s="50"/>
      <c r="AR826" s="50"/>
      <c r="AS826" s="50"/>
      <c r="AT826" s="50"/>
      <c r="AU826" s="50"/>
      <c r="AV826" s="50"/>
      <c r="AW826" s="50"/>
      <c r="AX826" s="50"/>
      <c r="AY826" s="50"/>
      <c r="AZ826" s="50"/>
      <c r="BA826" s="50"/>
      <c r="BB826" s="50"/>
      <c r="BC826" s="50"/>
      <c r="BD826" s="50"/>
      <c r="BE826" s="50"/>
      <c r="BF826" s="50"/>
      <c r="BG826" s="50"/>
      <c r="BH826" s="50"/>
      <c r="BI826" s="50"/>
      <c r="BJ826" s="50"/>
      <c r="BK826" s="50"/>
      <c r="BL826" s="50"/>
    </row>
    <row r="827" spans="1:64" ht="12" customHeight="1" x14ac:dyDescent="0.15">
      <c r="A827" s="50" t="s">
        <v>35014</v>
      </c>
      <c r="B827" s="50">
        <v>33</v>
      </c>
      <c r="C827" s="50" t="s">
        <v>14</v>
      </c>
      <c r="D827" s="50" t="s">
        <v>31</v>
      </c>
      <c r="E827" s="51"/>
      <c r="F827" s="52">
        <v>43197</v>
      </c>
      <c r="G827" s="50" t="s">
        <v>35015</v>
      </c>
      <c r="H827" s="50" t="s">
        <v>9569</v>
      </c>
      <c r="I827" s="50" t="s">
        <v>39</v>
      </c>
      <c r="J827" s="50">
        <v>95965</v>
      </c>
      <c r="K827" s="50" t="s">
        <v>5131</v>
      </c>
      <c r="L827" s="50" t="s">
        <v>9571</v>
      </c>
      <c r="M827" s="50" t="s">
        <v>21</v>
      </c>
      <c r="N827" s="50" t="s">
        <v>35016</v>
      </c>
      <c r="O827" s="42" t="s">
        <v>394</v>
      </c>
      <c r="P827" s="50" t="s">
        <v>395</v>
      </c>
      <c r="Q827" s="51" t="s">
        <v>35017</v>
      </c>
      <c r="R827" s="50" t="s">
        <v>94</v>
      </c>
      <c r="S827" s="50" t="s">
        <v>22</v>
      </c>
      <c r="T827" s="50" t="s">
        <v>28746</v>
      </c>
      <c r="U827" s="50" t="s">
        <v>28520</v>
      </c>
      <c r="V827" s="50" t="s">
        <v>28521</v>
      </c>
      <c r="W827" s="50" t="s">
        <v>94</v>
      </c>
      <c r="X827" s="50">
        <v>3592</v>
      </c>
      <c r="Y827" s="50"/>
      <c r="Z827" s="50"/>
      <c r="AA827" s="50"/>
      <c r="AB827" s="50"/>
      <c r="AC827" s="50"/>
      <c r="AD827" s="50"/>
      <c r="AE827" s="50"/>
      <c r="AF827" s="50"/>
      <c r="AG827" s="50"/>
      <c r="AH827" s="50"/>
      <c r="AI827" s="50"/>
      <c r="AJ827" s="50"/>
      <c r="AK827" s="50"/>
      <c r="AL827" s="50"/>
      <c r="AM827" s="50"/>
      <c r="AN827" s="50"/>
      <c r="AO827" s="50"/>
      <c r="AP827" s="50"/>
      <c r="AQ827" s="50"/>
      <c r="AR827" s="50"/>
      <c r="AS827" s="50"/>
      <c r="AT827" s="50"/>
      <c r="AU827" s="50"/>
      <c r="AV827" s="50"/>
      <c r="AW827" s="50"/>
      <c r="AX827" s="50"/>
      <c r="AY827" s="50"/>
      <c r="AZ827" s="50"/>
      <c r="BA827" s="50"/>
      <c r="BB827" s="50"/>
      <c r="BC827" s="50"/>
      <c r="BD827" s="50"/>
      <c r="BE827" s="50"/>
      <c r="BF827" s="50"/>
      <c r="BG827" s="50"/>
      <c r="BH827" s="50"/>
      <c r="BI827" s="50"/>
      <c r="BJ827" s="50"/>
      <c r="BK827" s="50"/>
      <c r="BL827" s="50"/>
    </row>
    <row r="828" spans="1:64" ht="12" customHeight="1" x14ac:dyDescent="0.15">
      <c r="A828" s="50" t="s">
        <v>35018</v>
      </c>
      <c r="B828" s="50">
        <v>48</v>
      </c>
      <c r="C828" s="50" t="s">
        <v>14</v>
      </c>
      <c r="D828" s="50" t="s">
        <v>31</v>
      </c>
      <c r="E828" s="51" t="s">
        <v>35019</v>
      </c>
      <c r="F828" s="52">
        <v>43197</v>
      </c>
      <c r="G828" s="50" t="s">
        <v>35020</v>
      </c>
      <c r="H828" s="50" t="s">
        <v>1531</v>
      </c>
      <c r="I828" s="50" t="s">
        <v>111</v>
      </c>
      <c r="J828" s="50">
        <v>97214</v>
      </c>
      <c r="K828" s="50" t="s">
        <v>1533</v>
      </c>
      <c r="L828" s="50" t="s">
        <v>17235</v>
      </c>
      <c r="M828" s="50" t="s">
        <v>21</v>
      </c>
      <c r="N828" s="50" t="s">
        <v>35021</v>
      </c>
      <c r="O828" s="42" t="s">
        <v>394</v>
      </c>
      <c r="P828" s="50" t="s">
        <v>395</v>
      </c>
      <c r="Q828" s="51" t="s">
        <v>35022</v>
      </c>
      <c r="R828" s="50" t="s">
        <v>542</v>
      </c>
      <c r="S828" s="50" t="s">
        <v>22</v>
      </c>
      <c r="T828" s="50" t="s">
        <v>28739</v>
      </c>
      <c r="U828" s="50" t="s">
        <v>28518</v>
      </c>
      <c r="V828" s="50" t="s">
        <v>20623</v>
      </c>
      <c r="W828" s="50" t="s">
        <v>94</v>
      </c>
      <c r="X828" s="50">
        <v>3591</v>
      </c>
      <c r="Y828" s="50"/>
      <c r="Z828" s="50"/>
      <c r="AA828" s="50"/>
      <c r="AB828" s="50"/>
      <c r="AC828" s="50"/>
      <c r="AD828" s="50"/>
      <c r="AE828" s="50"/>
      <c r="AF828" s="50"/>
      <c r="AG828" s="50"/>
      <c r="AH828" s="50"/>
      <c r="AI828" s="50"/>
      <c r="AJ828" s="50"/>
      <c r="AK828" s="50"/>
      <c r="AL828" s="50"/>
      <c r="AM828" s="50"/>
      <c r="AN828" s="50"/>
      <c r="AO828" s="50"/>
      <c r="AP828" s="50"/>
      <c r="AQ828" s="50"/>
      <c r="AR828" s="50"/>
      <c r="AS828" s="50"/>
      <c r="AT828" s="50"/>
      <c r="AU828" s="50"/>
      <c r="AV828" s="50"/>
      <c r="AW828" s="50"/>
      <c r="AX828" s="50"/>
      <c r="AY828" s="50"/>
      <c r="AZ828" s="50"/>
      <c r="BA828" s="50"/>
      <c r="BB828" s="50"/>
      <c r="BC828" s="50"/>
      <c r="BD828" s="50"/>
      <c r="BE828" s="50"/>
      <c r="BF828" s="50"/>
      <c r="BG828" s="50"/>
      <c r="BH828" s="50"/>
      <c r="BI828" s="50"/>
      <c r="BJ828" s="50"/>
      <c r="BK828" s="50"/>
      <c r="BL828" s="50"/>
    </row>
    <row r="829" spans="1:64" ht="12" customHeight="1" x14ac:dyDescent="0.15">
      <c r="A829" s="50" t="s">
        <v>35009</v>
      </c>
      <c r="B829" s="50">
        <v>26</v>
      </c>
      <c r="C829" s="50" t="s">
        <v>14</v>
      </c>
      <c r="D829" s="50" t="s">
        <v>24</v>
      </c>
      <c r="E829" s="51"/>
      <c r="F829" s="52">
        <v>43196</v>
      </c>
      <c r="G829" s="50" t="s">
        <v>35010</v>
      </c>
      <c r="H829" s="50" t="s">
        <v>296</v>
      </c>
      <c r="I829" s="50" t="s">
        <v>39</v>
      </c>
      <c r="J829" s="50">
        <v>95901</v>
      </c>
      <c r="K829" s="50" t="s">
        <v>1306</v>
      </c>
      <c r="L829" s="50" t="s">
        <v>35011</v>
      </c>
      <c r="M829" s="50" t="s">
        <v>21</v>
      </c>
      <c r="N829" s="50" t="s">
        <v>35012</v>
      </c>
      <c r="O829" s="42" t="s">
        <v>394</v>
      </c>
      <c r="P829" s="50" t="s">
        <v>395</v>
      </c>
      <c r="Q829" s="51" t="s">
        <v>35013</v>
      </c>
      <c r="R829" s="50" t="s">
        <v>948</v>
      </c>
      <c r="S829" s="50" t="s">
        <v>22</v>
      </c>
      <c r="T829" s="50" t="s">
        <v>28746</v>
      </c>
      <c r="U829" s="50" t="s">
        <v>28520</v>
      </c>
      <c r="V829" s="50" t="s">
        <v>28519</v>
      </c>
      <c r="W829" s="50" t="s">
        <v>94</v>
      </c>
      <c r="X829" s="50">
        <v>3588</v>
      </c>
      <c r="Y829" s="50"/>
      <c r="Z829" s="50"/>
      <c r="AA829" s="50"/>
      <c r="AB829" s="50"/>
      <c r="AC829" s="50"/>
      <c r="AD829" s="50"/>
      <c r="AE829" s="50"/>
      <c r="AF829" s="50"/>
      <c r="AG829" s="50"/>
      <c r="AH829" s="50"/>
      <c r="AI829" s="50"/>
      <c r="AJ829" s="50"/>
      <c r="AK829" s="50"/>
      <c r="AL829" s="50"/>
      <c r="AM829" s="50"/>
      <c r="AN829" s="50"/>
      <c r="AO829" s="50"/>
      <c r="AP829" s="50"/>
      <c r="AQ829" s="50"/>
      <c r="AR829" s="50"/>
      <c r="AS829" s="50"/>
      <c r="AT829" s="50"/>
      <c r="AU829" s="50"/>
      <c r="AV829" s="50"/>
      <c r="AW829" s="50"/>
      <c r="AX829" s="50"/>
      <c r="AY829" s="50"/>
      <c r="AZ829" s="50"/>
      <c r="BA829" s="50"/>
      <c r="BB829" s="50"/>
      <c r="BC829" s="50"/>
      <c r="BD829" s="50"/>
      <c r="BE829" s="50"/>
      <c r="BF829" s="50"/>
      <c r="BG829" s="50"/>
      <c r="BH829" s="50"/>
      <c r="BI829" s="50"/>
      <c r="BJ829" s="50"/>
      <c r="BK829" s="50"/>
      <c r="BL829" s="50"/>
    </row>
    <row r="830" spans="1:64" ht="12" customHeight="1" x14ac:dyDescent="0.15">
      <c r="A830" s="50" t="s">
        <v>35004</v>
      </c>
      <c r="B830" s="50">
        <v>23</v>
      </c>
      <c r="C830" s="50" t="s">
        <v>14</v>
      </c>
      <c r="D830" s="50" t="s">
        <v>31</v>
      </c>
      <c r="E830" s="51"/>
      <c r="F830" s="52">
        <v>43196</v>
      </c>
      <c r="G830" s="50" t="s">
        <v>35005</v>
      </c>
      <c r="H830" s="50" t="s">
        <v>643</v>
      </c>
      <c r="I830" s="50" t="s">
        <v>962</v>
      </c>
      <c r="J830" s="50">
        <v>72650</v>
      </c>
      <c r="K830" s="50" t="s">
        <v>6537</v>
      </c>
      <c r="L830" s="50" t="s">
        <v>35006</v>
      </c>
      <c r="M830" s="50" t="s">
        <v>21</v>
      </c>
      <c r="N830" s="50" t="s">
        <v>35007</v>
      </c>
      <c r="O830" s="42" t="s">
        <v>394</v>
      </c>
      <c r="P830" s="50" t="s">
        <v>395</v>
      </c>
      <c r="Q830" s="51" t="s">
        <v>35008</v>
      </c>
      <c r="R830" s="50" t="s">
        <v>94</v>
      </c>
      <c r="S830" s="50" t="s">
        <v>22</v>
      </c>
      <c r="T830" s="50" t="s">
        <v>28739</v>
      </c>
      <c r="U830" s="50" t="s">
        <v>28520</v>
      </c>
      <c r="V830" s="50" t="s">
        <v>28522</v>
      </c>
      <c r="W830" s="50" t="s">
        <v>94</v>
      </c>
      <c r="X830" s="50">
        <v>3590</v>
      </c>
      <c r="Y830" s="50"/>
      <c r="Z830" s="50"/>
      <c r="AA830" s="50"/>
      <c r="AB830" s="50"/>
      <c r="AC830" s="50"/>
      <c r="AD830" s="50"/>
      <c r="AE830" s="50"/>
      <c r="AF830" s="50"/>
      <c r="AG830" s="50"/>
      <c r="AH830" s="50"/>
      <c r="AI830" s="50"/>
      <c r="AJ830" s="50"/>
      <c r="AK830" s="50"/>
      <c r="AL830" s="50"/>
      <c r="AM830" s="50"/>
      <c r="AN830" s="50"/>
      <c r="AO830" s="50"/>
      <c r="AP830" s="50"/>
      <c r="AQ830" s="50"/>
      <c r="AR830" s="50"/>
      <c r="AS830" s="50"/>
      <c r="AT830" s="50"/>
      <c r="AU830" s="50"/>
      <c r="AV830" s="50"/>
      <c r="AW830" s="50"/>
      <c r="AX830" s="50"/>
      <c r="AY830" s="50"/>
      <c r="AZ830" s="50"/>
      <c r="BA830" s="50"/>
      <c r="BB830" s="50"/>
      <c r="BC830" s="50"/>
      <c r="BD830" s="50"/>
      <c r="BE830" s="50"/>
      <c r="BF830" s="50"/>
      <c r="BG830" s="50"/>
      <c r="BH830" s="50"/>
      <c r="BI830" s="50"/>
      <c r="BJ830" s="50"/>
      <c r="BK830" s="50"/>
      <c r="BL830" s="50"/>
    </row>
    <row r="831" spans="1:64" ht="12" customHeight="1" x14ac:dyDescent="0.15">
      <c r="A831" s="50" t="s">
        <v>34982</v>
      </c>
      <c r="B831" s="50">
        <v>50</v>
      </c>
      <c r="C831" s="50" t="s">
        <v>108</v>
      </c>
      <c r="D831" s="50" t="s">
        <v>24</v>
      </c>
      <c r="E831" s="51"/>
      <c r="F831" s="52">
        <v>43195</v>
      </c>
      <c r="G831" s="50" t="s">
        <v>34983</v>
      </c>
      <c r="H831" s="50" t="s">
        <v>34984</v>
      </c>
      <c r="I831" s="50" t="s">
        <v>46</v>
      </c>
      <c r="J831" s="50">
        <v>20640</v>
      </c>
      <c r="K831" s="50" t="s">
        <v>2778</v>
      </c>
      <c r="L831" s="50" t="s">
        <v>34985</v>
      </c>
      <c r="M831" s="50" t="s">
        <v>21</v>
      </c>
      <c r="N831" s="50" t="s">
        <v>34986</v>
      </c>
      <c r="O831" s="42" t="s">
        <v>24802</v>
      </c>
      <c r="P831" s="50" t="s">
        <v>32398</v>
      </c>
      <c r="Q831" s="51" t="s">
        <v>34987</v>
      </c>
      <c r="R831" s="50" t="s">
        <v>94</v>
      </c>
      <c r="S831" s="50" t="s">
        <v>12</v>
      </c>
      <c r="T831" s="50" t="s">
        <v>31978</v>
      </c>
      <c r="U831" s="50" t="s">
        <v>28518</v>
      </c>
      <c r="V831" s="50" t="s">
        <v>28521</v>
      </c>
      <c r="W831" s="50"/>
      <c r="Y831" s="50"/>
      <c r="Z831" s="50"/>
      <c r="AA831" s="50"/>
      <c r="AB831" s="50"/>
      <c r="AC831" s="50"/>
      <c r="AD831" s="50"/>
      <c r="AE831" s="50"/>
      <c r="AF831" s="50"/>
      <c r="AG831" s="50"/>
      <c r="AH831" s="50"/>
      <c r="AI831" s="50"/>
      <c r="AJ831" s="50"/>
      <c r="AK831" s="50"/>
      <c r="AL831" s="50"/>
      <c r="AM831" s="50"/>
      <c r="AN831" s="50"/>
      <c r="AO831" s="50"/>
      <c r="AP831" s="50"/>
      <c r="AQ831" s="50"/>
      <c r="AR831" s="50"/>
      <c r="AS831" s="50"/>
      <c r="AT831" s="50"/>
      <c r="AU831" s="50"/>
      <c r="AV831" s="50"/>
      <c r="AW831" s="50"/>
      <c r="AX831" s="50"/>
      <c r="AY831" s="50"/>
      <c r="AZ831" s="50"/>
      <c r="BA831" s="50"/>
      <c r="BB831" s="50"/>
      <c r="BC831" s="50"/>
      <c r="BD831" s="50"/>
      <c r="BE831" s="50"/>
      <c r="BF831" s="50"/>
      <c r="BG831" s="50"/>
      <c r="BH831" s="50"/>
      <c r="BI831" s="50"/>
      <c r="BJ831" s="50"/>
      <c r="BK831" s="50"/>
      <c r="BL831" s="50"/>
    </row>
    <row r="832" spans="1:64" ht="12" customHeight="1" x14ac:dyDescent="0.15">
      <c r="A832" s="50" t="s">
        <v>35577</v>
      </c>
      <c r="B832" s="50">
        <v>18</v>
      </c>
      <c r="C832" s="50" t="s">
        <v>14</v>
      </c>
      <c r="D832" s="50" t="s">
        <v>15</v>
      </c>
      <c r="E832" s="51"/>
      <c r="F832" s="52">
        <v>43195</v>
      </c>
      <c r="G832" s="50" t="s">
        <v>34972</v>
      </c>
      <c r="H832" s="50" t="s">
        <v>1117</v>
      </c>
      <c r="I832" s="50" t="s">
        <v>39</v>
      </c>
      <c r="J832" s="50">
        <v>94536</v>
      </c>
      <c r="K832" s="50" t="s">
        <v>589</v>
      </c>
      <c r="L832" s="50" t="s">
        <v>1118</v>
      </c>
      <c r="M832" s="50" t="s">
        <v>21</v>
      </c>
      <c r="N832" s="50" t="s">
        <v>34973</v>
      </c>
      <c r="O832" s="42" t="s">
        <v>394</v>
      </c>
      <c r="P832" s="50" t="s">
        <v>395</v>
      </c>
      <c r="Q832" s="51" t="s">
        <v>34974</v>
      </c>
      <c r="R832" s="50" t="s">
        <v>94</v>
      </c>
      <c r="S832" s="50" t="s">
        <v>22</v>
      </c>
      <c r="T832" s="50" t="s">
        <v>28746</v>
      </c>
      <c r="U832" s="50" t="s">
        <v>28520</v>
      </c>
      <c r="V832" s="50" t="s">
        <v>28522</v>
      </c>
      <c r="W832" s="50" t="s">
        <v>94</v>
      </c>
      <c r="X832" s="50">
        <v>3587</v>
      </c>
      <c r="Y832" s="50"/>
      <c r="Z832" s="50"/>
      <c r="AA832" s="50"/>
      <c r="AB832" s="50"/>
      <c r="AC832" s="50"/>
      <c r="AD832" s="50"/>
      <c r="AE832" s="50"/>
      <c r="AF832" s="50"/>
      <c r="AG832" s="50"/>
      <c r="AH832" s="50"/>
      <c r="AI832" s="50"/>
      <c r="AJ832" s="50"/>
      <c r="AK832" s="50"/>
      <c r="AL832" s="50"/>
      <c r="AM832" s="50"/>
      <c r="AN832" s="50"/>
      <c r="AO832" s="50"/>
      <c r="AP832" s="50"/>
      <c r="AQ832" s="50"/>
      <c r="AR832" s="50"/>
      <c r="AS832" s="50"/>
      <c r="AT832" s="50"/>
      <c r="AU832" s="50"/>
      <c r="AV832" s="50"/>
      <c r="AW832" s="50"/>
      <c r="AX832" s="50"/>
      <c r="AY832" s="50"/>
      <c r="AZ832" s="50"/>
      <c r="BA832" s="50"/>
      <c r="BB832" s="50"/>
      <c r="BC832" s="50"/>
      <c r="BD832" s="50"/>
      <c r="BE832" s="50"/>
      <c r="BF832" s="50"/>
      <c r="BG832" s="50"/>
      <c r="BH832" s="50"/>
      <c r="BI832" s="50"/>
      <c r="BJ832" s="50"/>
      <c r="BK832" s="50"/>
      <c r="BL832" s="50"/>
    </row>
    <row r="833" spans="1:64" ht="12" customHeight="1" x14ac:dyDescent="0.15">
      <c r="A833" s="50" t="s">
        <v>34978</v>
      </c>
      <c r="B833" s="50">
        <v>56</v>
      </c>
      <c r="C833" s="50" t="s">
        <v>14</v>
      </c>
      <c r="D833" s="50" t="s">
        <v>42</v>
      </c>
      <c r="E833" s="51"/>
      <c r="F833" s="52">
        <v>43195</v>
      </c>
      <c r="G833" s="50" t="s">
        <v>34979</v>
      </c>
      <c r="H833" s="50" t="s">
        <v>15825</v>
      </c>
      <c r="I833" s="50" t="s">
        <v>211</v>
      </c>
      <c r="J833" s="50">
        <v>46619</v>
      </c>
      <c r="K833" s="50" t="s">
        <v>10904</v>
      </c>
      <c r="L833" s="50" t="s">
        <v>15827</v>
      </c>
      <c r="M833" s="50" t="s">
        <v>21</v>
      </c>
      <c r="N833" s="50" t="s">
        <v>34980</v>
      </c>
      <c r="O833" s="42" t="s">
        <v>394</v>
      </c>
      <c r="P833" s="50" t="s">
        <v>32398</v>
      </c>
      <c r="Q833" s="51" t="s">
        <v>34981</v>
      </c>
      <c r="R833" s="50" t="s">
        <v>94</v>
      </c>
      <c r="S833" s="50" t="s">
        <v>22</v>
      </c>
      <c r="T833" s="50" t="s">
        <v>28739</v>
      </c>
      <c r="U833" s="50" t="s">
        <v>28523</v>
      </c>
      <c r="V833" s="50" t="s">
        <v>28521</v>
      </c>
      <c r="W833" s="50"/>
      <c r="Y833" s="50"/>
      <c r="Z833" s="50"/>
      <c r="AA833" s="50"/>
      <c r="AB833" s="50"/>
      <c r="AC833" s="50"/>
      <c r="AD833" s="50"/>
      <c r="AE833" s="50"/>
      <c r="AF833" s="50"/>
      <c r="AG833" s="50"/>
      <c r="AH833" s="50"/>
      <c r="AI833" s="50"/>
      <c r="AJ833" s="50"/>
      <c r="AK833" s="50"/>
      <c r="AL833" s="50"/>
      <c r="AM833" s="50"/>
      <c r="AN833" s="50"/>
      <c r="AO833" s="50"/>
      <c r="AP833" s="50"/>
      <c r="AQ833" s="50"/>
      <c r="AR833" s="50"/>
      <c r="AS833" s="50"/>
      <c r="AT833" s="50"/>
      <c r="AU833" s="50"/>
      <c r="AV833" s="50"/>
      <c r="AW833" s="50"/>
      <c r="AX833" s="50"/>
      <c r="AY833" s="50"/>
      <c r="AZ833" s="50"/>
      <c r="BA833" s="50"/>
      <c r="BB833" s="50"/>
      <c r="BC833" s="50"/>
      <c r="BD833" s="50"/>
      <c r="BE833" s="50"/>
      <c r="BF833" s="50"/>
      <c r="BG833" s="50"/>
      <c r="BH833" s="50"/>
      <c r="BI833" s="50"/>
      <c r="BJ833" s="50"/>
      <c r="BK833" s="50"/>
      <c r="BL833" s="50"/>
    </row>
    <row r="834" spans="1:64" ht="12" customHeight="1" x14ac:dyDescent="0.15">
      <c r="A834" s="50" t="s">
        <v>35000</v>
      </c>
      <c r="B834" s="50">
        <v>59</v>
      </c>
      <c r="C834" s="50" t="s">
        <v>14</v>
      </c>
      <c r="D834" s="50" t="s">
        <v>31</v>
      </c>
      <c r="E834" s="51" t="s">
        <v>35575</v>
      </c>
      <c r="F834" s="52">
        <v>43195</v>
      </c>
      <c r="G834" s="50" t="s">
        <v>35001</v>
      </c>
      <c r="H834" s="50" t="s">
        <v>35002</v>
      </c>
      <c r="I834" s="50" t="s">
        <v>144</v>
      </c>
      <c r="J834" s="50">
        <v>26301</v>
      </c>
      <c r="K834" s="50" t="s">
        <v>3924</v>
      </c>
      <c r="L834" s="50" t="s">
        <v>11877</v>
      </c>
      <c r="M834" s="50" t="s">
        <v>21</v>
      </c>
      <c r="N834" s="50" t="s">
        <v>35576</v>
      </c>
      <c r="O834" s="42" t="s">
        <v>394</v>
      </c>
      <c r="P834" s="50" t="s">
        <v>395</v>
      </c>
      <c r="Q834" s="51" t="s">
        <v>35003</v>
      </c>
      <c r="R834" s="50" t="s">
        <v>94</v>
      </c>
      <c r="S834" s="50" t="s">
        <v>22</v>
      </c>
      <c r="T834" s="50" t="s">
        <v>28746</v>
      </c>
      <c r="U834" s="50" t="s">
        <v>28518</v>
      </c>
      <c r="V834" s="50" t="s">
        <v>28522</v>
      </c>
      <c r="W834" s="50" t="s">
        <v>542</v>
      </c>
      <c r="X834" s="50">
        <v>3623</v>
      </c>
      <c r="Y834" s="50"/>
      <c r="Z834" s="50"/>
      <c r="AA834" s="50"/>
      <c r="AB834" s="50"/>
      <c r="AC834" s="50"/>
      <c r="AD834" s="50"/>
      <c r="AE834" s="50"/>
      <c r="AF834" s="50"/>
      <c r="AG834" s="50"/>
      <c r="AH834" s="50"/>
      <c r="AI834" s="50"/>
      <c r="AJ834" s="50"/>
      <c r="AK834" s="50"/>
      <c r="AL834" s="50"/>
      <c r="AM834" s="50"/>
      <c r="AN834" s="50"/>
      <c r="AO834" s="50"/>
      <c r="AP834" s="50"/>
      <c r="AQ834" s="50"/>
      <c r="AR834" s="50"/>
      <c r="AS834" s="50"/>
      <c r="AT834" s="50"/>
      <c r="AU834" s="50"/>
      <c r="AV834" s="50"/>
      <c r="AW834" s="50"/>
      <c r="AX834" s="50"/>
      <c r="AY834" s="50"/>
      <c r="AZ834" s="50"/>
      <c r="BA834" s="50"/>
      <c r="BB834" s="50"/>
      <c r="BC834" s="50"/>
      <c r="BD834" s="50"/>
      <c r="BE834" s="50"/>
      <c r="BF834" s="50"/>
      <c r="BG834" s="50"/>
      <c r="BH834" s="50"/>
      <c r="BI834" s="50"/>
      <c r="BJ834" s="50"/>
      <c r="BK834" s="50"/>
      <c r="BL834" s="50"/>
    </row>
    <row r="835" spans="1:64" ht="12" customHeight="1" x14ac:dyDescent="0.15">
      <c r="A835" s="50" t="s">
        <v>34988</v>
      </c>
      <c r="B835" s="50">
        <v>81</v>
      </c>
      <c r="C835" s="50" t="s">
        <v>14</v>
      </c>
      <c r="D835" s="50" t="s">
        <v>31</v>
      </c>
      <c r="E835" s="51" t="s">
        <v>34989</v>
      </c>
      <c r="F835" s="52">
        <v>43195</v>
      </c>
      <c r="G835" s="50" t="s">
        <v>34990</v>
      </c>
      <c r="H835" s="50" t="s">
        <v>1962</v>
      </c>
      <c r="I835" s="50" t="s">
        <v>417</v>
      </c>
      <c r="J835" s="50">
        <v>14612</v>
      </c>
      <c r="K835" s="50" t="s">
        <v>1087</v>
      </c>
      <c r="L835" s="50" t="s">
        <v>1964</v>
      </c>
      <c r="M835" s="50" t="s">
        <v>21</v>
      </c>
      <c r="N835" s="50" t="s">
        <v>34991</v>
      </c>
      <c r="O835" s="42" t="s">
        <v>394</v>
      </c>
      <c r="P835" s="50" t="s">
        <v>395</v>
      </c>
      <c r="Q835" s="51" t="s">
        <v>34992</v>
      </c>
      <c r="R835" s="50" t="s">
        <v>94</v>
      </c>
      <c r="S835" s="50" t="s">
        <v>22</v>
      </c>
      <c r="T835" s="50" t="s">
        <v>28746</v>
      </c>
      <c r="U835" s="50" t="s">
        <v>28520</v>
      </c>
      <c r="V835" s="50" t="s">
        <v>28521</v>
      </c>
      <c r="W835" s="50" t="s">
        <v>94</v>
      </c>
      <c r="X835" s="50">
        <v>3578</v>
      </c>
      <c r="Y835" s="50"/>
      <c r="Z835" s="50"/>
      <c r="AA835" s="50"/>
      <c r="AB835" s="50"/>
      <c r="AC835" s="50"/>
      <c r="AD835" s="50"/>
      <c r="AE835" s="50"/>
      <c r="AF835" s="50"/>
      <c r="AG835" s="50"/>
      <c r="AH835" s="50"/>
      <c r="AI835" s="50"/>
      <c r="AJ835" s="50"/>
      <c r="AK835" s="50"/>
      <c r="AL835" s="50"/>
      <c r="AM835" s="50"/>
      <c r="AN835" s="50"/>
      <c r="AO835" s="50"/>
      <c r="AP835" s="50"/>
      <c r="AQ835" s="50"/>
      <c r="AR835" s="50"/>
      <c r="AS835" s="50"/>
      <c r="AT835" s="50"/>
      <c r="AU835" s="50"/>
      <c r="AV835" s="50"/>
      <c r="AW835" s="50"/>
      <c r="AX835" s="50"/>
      <c r="AY835" s="50"/>
      <c r="AZ835" s="50"/>
      <c r="BA835" s="50"/>
      <c r="BB835" s="50"/>
      <c r="BC835" s="50"/>
      <c r="BD835" s="50"/>
      <c r="BE835" s="50"/>
      <c r="BF835" s="50"/>
      <c r="BG835" s="50"/>
      <c r="BH835" s="50"/>
      <c r="BI835" s="50"/>
      <c r="BJ835" s="50"/>
      <c r="BK835" s="50"/>
      <c r="BL835" s="50"/>
    </row>
    <row r="836" spans="1:64" ht="12" customHeight="1" x14ac:dyDescent="0.15">
      <c r="A836" s="50" t="s">
        <v>34993</v>
      </c>
      <c r="B836" s="50">
        <v>40</v>
      </c>
      <c r="C836" s="50" t="s">
        <v>14</v>
      </c>
      <c r="D836" s="50" t="s">
        <v>31</v>
      </c>
      <c r="E836" s="51" t="s">
        <v>34994</v>
      </c>
      <c r="F836" s="52">
        <v>43195</v>
      </c>
      <c r="G836" s="50" t="s">
        <v>34995</v>
      </c>
      <c r="H836" s="50" t="s">
        <v>34996</v>
      </c>
      <c r="I836" s="50" t="s">
        <v>398</v>
      </c>
      <c r="J836" s="50">
        <v>16156</v>
      </c>
      <c r="K836" s="50" t="s">
        <v>2028</v>
      </c>
      <c r="L836" s="50" t="s">
        <v>34997</v>
      </c>
      <c r="M836" s="50" t="s">
        <v>21</v>
      </c>
      <c r="N836" s="50" t="s">
        <v>34998</v>
      </c>
      <c r="O836" s="42" t="s">
        <v>394</v>
      </c>
      <c r="P836" s="50" t="s">
        <v>395</v>
      </c>
      <c r="Q836" s="51" t="s">
        <v>34999</v>
      </c>
      <c r="R836" s="50" t="s">
        <v>94</v>
      </c>
      <c r="S836" s="50" t="s">
        <v>22</v>
      </c>
      <c r="T836" s="50" t="s">
        <v>28746</v>
      </c>
      <c r="U836" s="50" t="s">
        <v>28520</v>
      </c>
      <c r="V836" s="50" t="s">
        <v>28521</v>
      </c>
      <c r="W836" s="50" t="s">
        <v>94</v>
      </c>
      <c r="X836" s="50">
        <v>3582</v>
      </c>
      <c r="Y836" s="50"/>
      <c r="Z836" s="50"/>
      <c r="AA836" s="50"/>
      <c r="AB836" s="50"/>
      <c r="AC836" s="50"/>
      <c r="AD836" s="50"/>
      <c r="AE836" s="50"/>
      <c r="AF836" s="50"/>
      <c r="AG836" s="50"/>
      <c r="AH836" s="50"/>
      <c r="AI836" s="50"/>
      <c r="AJ836" s="50"/>
      <c r="AK836" s="50"/>
      <c r="AL836" s="50"/>
      <c r="AM836" s="50"/>
      <c r="AN836" s="50"/>
      <c r="AO836" s="50"/>
      <c r="AP836" s="50"/>
      <c r="AQ836" s="50"/>
      <c r="AR836" s="50"/>
      <c r="AS836" s="50"/>
      <c r="AT836" s="50"/>
      <c r="AU836" s="50"/>
      <c r="AV836" s="50"/>
      <c r="AW836" s="50"/>
      <c r="AX836" s="50"/>
      <c r="AY836" s="50"/>
      <c r="AZ836" s="50"/>
      <c r="BA836" s="50"/>
      <c r="BB836" s="50"/>
      <c r="BC836" s="50"/>
      <c r="BD836" s="50"/>
      <c r="BE836" s="50"/>
      <c r="BF836" s="50"/>
      <c r="BG836" s="50"/>
      <c r="BH836" s="50"/>
      <c r="BI836" s="50"/>
      <c r="BJ836" s="50"/>
      <c r="BK836" s="50"/>
      <c r="BL836" s="50"/>
    </row>
    <row r="837" spans="1:64" ht="12" customHeight="1" x14ac:dyDescent="0.15">
      <c r="A837" s="50" t="s">
        <v>35578</v>
      </c>
      <c r="B837" s="50">
        <v>26</v>
      </c>
      <c r="C837" s="50" t="s">
        <v>14</v>
      </c>
      <c r="D837" s="50" t="s">
        <v>79</v>
      </c>
      <c r="E837" s="51"/>
      <c r="F837" s="52">
        <v>43195</v>
      </c>
      <c r="G837" s="50" t="s">
        <v>34975</v>
      </c>
      <c r="H837" s="50" t="s">
        <v>342</v>
      </c>
      <c r="I837" s="50" t="s">
        <v>39</v>
      </c>
      <c r="J837" s="50">
        <v>92311</v>
      </c>
      <c r="K837" s="50" t="s">
        <v>303</v>
      </c>
      <c r="L837" s="50" t="s">
        <v>343</v>
      </c>
      <c r="M837" s="50" t="s">
        <v>21</v>
      </c>
      <c r="N837" s="50" t="s">
        <v>34976</v>
      </c>
      <c r="O837" s="42" t="s">
        <v>394</v>
      </c>
      <c r="P837" s="50" t="s">
        <v>395</v>
      </c>
      <c r="Q837" s="51" t="s">
        <v>34977</v>
      </c>
      <c r="R837" s="50" t="s">
        <v>94</v>
      </c>
      <c r="S837" s="50" t="s">
        <v>373</v>
      </c>
      <c r="T837" s="50" t="s">
        <v>28836</v>
      </c>
      <c r="U837" s="50" t="s">
        <v>28520</v>
      </c>
      <c r="V837" s="50" t="s">
        <v>28521</v>
      </c>
      <c r="W837" s="50" t="s">
        <v>94</v>
      </c>
      <c r="X837" s="50">
        <v>3586</v>
      </c>
      <c r="Y837" s="50"/>
      <c r="Z837" s="50"/>
      <c r="AA837" s="50"/>
      <c r="AB837" s="50"/>
      <c r="AC837" s="50"/>
      <c r="AD837" s="50"/>
      <c r="AE837" s="50"/>
      <c r="AF837" s="50"/>
      <c r="AG837" s="50"/>
      <c r="AH837" s="50"/>
      <c r="AI837" s="50"/>
      <c r="AJ837" s="50"/>
      <c r="AK837" s="50"/>
      <c r="AL837" s="50"/>
      <c r="AM837" s="50"/>
      <c r="AN837" s="50"/>
      <c r="AO837" s="50"/>
      <c r="AP837" s="50"/>
      <c r="AQ837" s="50"/>
      <c r="AR837" s="50"/>
      <c r="AS837" s="50"/>
      <c r="AT837" s="50"/>
      <c r="AU837" s="50"/>
      <c r="AV837" s="50"/>
      <c r="AW837" s="50"/>
      <c r="AX837" s="50"/>
      <c r="AY837" s="50"/>
      <c r="AZ837" s="50"/>
      <c r="BA837" s="50"/>
      <c r="BB837" s="50"/>
      <c r="BC837" s="50"/>
      <c r="BD837" s="50"/>
      <c r="BE837" s="50"/>
      <c r="BF837" s="50"/>
      <c r="BG837" s="50"/>
      <c r="BH837" s="50"/>
      <c r="BI837" s="50"/>
      <c r="BJ837" s="50"/>
      <c r="BK837" s="50"/>
      <c r="BL837" s="50"/>
    </row>
    <row r="838" spans="1:64" ht="12" customHeight="1" x14ac:dyDescent="0.15">
      <c r="A838" s="50" t="s">
        <v>34937</v>
      </c>
      <c r="B838" s="50">
        <v>44</v>
      </c>
      <c r="C838" s="50" t="s">
        <v>108</v>
      </c>
      <c r="D838" s="50" t="s">
        <v>31</v>
      </c>
      <c r="E838" s="51"/>
      <c r="F838" s="52">
        <v>43194</v>
      </c>
      <c r="G838" s="50" t="s">
        <v>34938</v>
      </c>
      <c r="H838" s="50" t="s">
        <v>616</v>
      </c>
      <c r="I838" s="50" t="s">
        <v>117</v>
      </c>
      <c r="J838" s="50">
        <v>85308</v>
      </c>
      <c r="K838" s="50" t="s">
        <v>617</v>
      </c>
      <c r="L838" s="50" t="s">
        <v>618</v>
      </c>
      <c r="M838" s="50" t="s">
        <v>21</v>
      </c>
      <c r="N838" s="50" t="s">
        <v>34939</v>
      </c>
      <c r="O838" s="42" t="s">
        <v>394</v>
      </c>
      <c r="P838" s="50" t="s">
        <v>32398</v>
      </c>
      <c r="Q838" s="51" t="s">
        <v>34940</v>
      </c>
      <c r="R838" s="50" t="s">
        <v>23</v>
      </c>
      <c r="S838" s="50" t="s">
        <v>22</v>
      </c>
      <c r="T838" s="50" t="s">
        <v>28746</v>
      </c>
      <c r="U838" s="50" t="s">
        <v>28520</v>
      </c>
      <c r="V838" s="50" t="s">
        <v>28521</v>
      </c>
      <c r="W838" s="50" t="s">
        <v>94</v>
      </c>
      <c r="X838" s="50">
        <v>3581</v>
      </c>
      <c r="Y838" s="50"/>
      <c r="Z838" s="50"/>
      <c r="AA838" s="50"/>
      <c r="AB838" s="50"/>
      <c r="AC838" s="50"/>
      <c r="AD838" s="50"/>
      <c r="AE838" s="50"/>
      <c r="AF838" s="50"/>
      <c r="AG838" s="50"/>
      <c r="AH838" s="50"/>
      <c r="AI838" s="50"/>
      <c r="AJ838" s="50"/>
      <c r="AK838" s="50"/>
      <c r="AL838" s="50"/>
      <c r="AM838" s="50"/>
      <c r="AN838" s="50"/>
      <c r="AO838" s="50"/>
      <c r="AP838" s="50"/>
      <c r="AQ838" s="50"/>
      <c r="AR838" s="50"/>
      <c r="AS838" s="50"/>
      <c r="AT838" s="50"/>
      <c r="AU838" s="50"/>
      <c r="AV838" s="50"/>
      <c r="AW838" s="50"/>
      <c r="AX838" s="50"/>
      <c r="AY838" s="50"/>
      <c r="AZ838" s="50"/>
      <c r="BA838" s="50"/>
      <c r="BB838" s="50"/>
      <c r="BC838" s="50"/>
      <c r="BD838" s="50"/>
      <c r="BE838" s="50"/>
      <c r="BF838" s="50"/>
      <c r="BG838" s="50"/>
      <c r="BH838" s="50"/>
      <c r="BI838" s="50"/>
      <c r="BJ838" s="50"/>
      <c r="BK838" s="50"/>
      <c r="BL838" s="50"/>
    </row>
    <row r="839" spans="1:64" ht="12" customHeight="1" x14ac:dyDescent="0.15">
      <c r="A839" s="50" t="s">
        <v>34950</v>
      </c>
      <c r="B839" s="50">
        <v>56</v>
      </c>
      <c r="C839" s="50" t="s">
        <v>14</v>
      </c>
      <c r="D839" s="50" t="s">
        <v>79</v>
      </c>
      <c r="E839" s="51" t="s">
        <v>34951</v>
      </c>
      <c r="F839" s="52">
        <v>43194</v>
      </c>
      <c r="G839" s="50" t="s">
        <v>34952</v>
      </c>
      <c r="H839" s="50" t="s">
        <v>438</v>
      </c>
      <c r="I839" s="50" t="s">
        <v>51</v>
      </c>
      <c r="J839" s="50">
        <v>48205</v>
      </c>
      <c r="K839" s="50" t="s">
        <v>1107</v>
      </c>
      <c r="L839" s="50" t="s">
        <v>31147</v>
      </c>
      <c r="M839" s="50" t="s">
        <v>21</v>
      </c>
      <c r="N839" s="50" t="s">
        <v>34953</v>
      </c>
      <c r="O839" s="42" t="s">
        <v>394</v>
      </c>
      <c r="P839" s="50" t="s">
        <v>32398</v>
      </c>
      <c r="Q839" s="51" t="s">
        <v>34954</v>
      </c>
      <c r="R839" s="50" t="s">
        <v>94</v>
      </c>
      <c r="S839" s="50" t="s">
        <v>22</v>
      </c>
      <c r="T839" s="50" t="s">
        <v>28746</v>
      </c>
      <c r="U839" s="50" t="s">
        <v>28520</v>
      </c>
      <c r="V839" s="50" t="s">
        <v>28522</v>
      </c>
      <c r="W839" s="50"/>
      <c r="Y839" s="50"/>
      <c r="Z839" s="50"/>
      <c r="AA839" s="50"/>
      <c r="AB839" s="50"/>
      <c r="AC839" s="50"/>
      <c r="AD839" s="50"/>
      <c r="AE839" s="50"/>
      <c r="AF839" s="50"/>
      <c r="AG839" s="50"/>
      <c r="AH839" s="50"/>
      <c r="AI839" s="50"/>
      <c r="AJ839" s="50"/>
      <c r="AK839" s="50"/>
      <c r="AL839" s="50"/>
      <c r="AM839" s="50"/>
      <c r="AN839" s="50"/>
      <c r="AO839" s="50"/>
      <c r="AP839" s="50"/>
      <c r="AQ839" s="50"/>
      <c r="AR839" s="50"/>
      <c r="AS839" s="50"/>
      <c r="AT839" s="50"/>
      <c r="AU839" s="50"/>
      <c r="AV839" s="50"/>
      <c r="AW839" s="50"/>
      <c r="AX839" s="50"/>
      <c r="AY839" s="50"/>
      <c r="AZ839" s="50"/>
      <c r="BA839" s="50"/>
      <c r="BB839" s="50"/>
      <c r="BC839" s="50"/>
      <c r="BD839" s="50"/>
      <c r="BE839" s="50"/>
      <c r="BF839" s="50"/>
      <c r="BG839" s="50"/>
      <c r="BH839" s="50"/>
      <c r="BI839" s="50"/>
      <c r="BJ839" s="50"/>
      <c r="BK839" s="50"/>
      <c r="BL839" s="50"/>
    </row>
    <row r="840" spans="1:64" ht="12" customHeight="1" x14ac:dyDescent="0.15">
      <c r="A840" s="50" t="s">
        <v>34945</v>
      </c>
      <c r="B840" s="50">
        <v>70</v>
      </c>
      <c r="C840" s="50" t="s">
        <v>14</v>
      </c>
      <c r="D840" s="50" t="s">
        <v>24</v>
      </c>
      <c r="E840" s="51"/>
      <c r="F840" s="52">
        <v>43194</v>
      </c>
      <c r="G840" s="50" t="s">
        <v>34946</v>
      </c>
      <c r="H840" s="50" t="s">
        <v>34947</v>
      </c>
      <c r="I840" s="50" t="s">
        <v>167</v>
      </c>
      <c r="J840" s="50">
        <v>30258</v>
      </c>
      <c r="K840" s="50" t="s">
        <v>3157</v>
      </c>
      <c r="L840" s="50" t="s">
        <v>3158</v>
      </c>
      <c r="M840" s="50" t="s">
        <v>21</v>
      </c>
      <c r="N840" s="50" t="s">
        <v>34948</v>
      </c>
      <c r="O840" s="42" t="s">
        <v>394</v>
      </c>
      <c r="P840" s="50" t="s">
        <v>32398</v>
      </c>
      <c r="Q840" s="51" t="s">
        <v>34949</v>
      </c>
      <c r="R840" s="50" t="s">
        <v>94</v>
      </c>
      <c r="S840" s="50" t="s">
        <v>22</v>
      </c>
      <c r="T840" s="50" t="s">
        <v>28746</v>
      </c>
      <c r="U840" s="50" t="s">
        <v>28520</v>
      </c>
      <c r="V840" s="50" t="s">
        <v>28521</v>
      </c>
      <c r="W840" s="50" t="s">
        <v>94</v>
      </c>
      <c r="X840" s="50">
        <v>3580</v>
      </c>
      <c r="Y840" s="50"/>
      <c r="Z840" s="50"/>
      <c r="AA840" s="50"/>
      <c r="AB840" s="50"/>
      <c r="AC840" s="50"/>
      <c r="AD840" s="50"/>
      <c r="AE840" s="50"/>
      <c r="AF840" s="50"/>
      <c r="AG840" s="50"/>
      <c r="AH840" s="50"/>
      <c r="AI840" s="50"/>
      <c r="AJ840" s="50"/>
      <c r="AK840" s="50"/>
      <c r="AL840" s="50"/>
      <c r="AM840" s="50"/>
      <c r="AN840" s="50"/>
      <c r="AO840" s="50"/>
      <c r="AP840" s="50"/>
      <c r="AQ840" s="50"/>
      <c r="AR840" s="50"/>
      <c r="AS840" s="50"/>
      <c r="AT840" s="50"/>
      <c r="AU840" s="50"/>
      <c r="AV840" s="50"/>
      <c r="AW840" s="50"/>
      <c r="AX840" s="50"/>
      <c r="AY840" s="50"/>
      <c r="AZ840" s="50"/>
      <c r="BA840" s="50"/>
      <c r="BB840" s="50"/>
      <c r="BC840" s="50"/>
      <c r="BD840" s="50"/>
      <c r="BE840" s="50"/>
      <c r="BF840" s="50"/>
      <c r="BG840" s="50"/>
      <c r="BH840" s="50"/>
      <c r="BI840" s="50"/>
      <c r="BJ840" s="50"/>
      <c r="BK840" s="50"/>
      <c r="BL840" s="50"/>
    </row>
    <row r="841" spans="1:64" ht="12" customHeight="1" x14ac:dyDescent="0.15">
      <c r="A841" s="50" t="s">
        <v>3186</v>
      </c>
      <c r="B841" s="50" t="s">
        <v>23</v>
      </c>
      <c r="C841" s="50" t="s">
        <v>14</v>
      </c>
      <c r="D841" s="50" t="s">
        <v>24</v>
      </c>
      <c r="E841" s="51"/>
      <c r="F841" s="52">
        <v>43194</v>
      </c>
      <c r="G841" s="50" t="s">
        <v>34959</v>
      </c>
      <c r="H841" s="50" t="s">
        <v>7307</v>
      </c>
      <c r="I841" s="50" t="s">
        <v>389</v>
      </c>
      <c r="J841" s="50">
        <v>74447</v>
      </c>
      <c r="K841" s="50" t="s">
        <v>7307</v>
      </c>
      <c r="L841" s="50" t="s">
        <v>11013</v>
      </c>
      <c r="M841" s="50" t="s">
        <v>21</v>
      </c>
      <c r="N841" s="50" t="s">
        <v>34960</v>
      </c>
      <c r="O841" s="42" t="s">
        <v>394</v>
      </c>
      <c r="P841" s="50" t="s">
        <v>32398</v>
      </c>
      <c r="Q841" s="51" t="s">
        <v>34961</v>
      </c>
      <c r="R841" s="50" t="s">
        <v>542</v>
      </c>
      <c r="S841" s="50" t="s">
        <v>22</v>
      </c>
      <c r="T841" s="50" t="s">
        <v>28739</v>
      </c>
      <c r="U841" s="50" t="s">
        <v>28518</v>
      </c>
      <c r="V841" s="50" t="s">
        <v>28521</v>
      </c>
      <c r="W841" s="50" t="s">
        <v>94</v>
      </c>
      <c r="X841" s="50">
        <v>3574</v>
      </c>
      <c r="Y841" s="50"/>
      <c r="Z841" s="50"/>
      <c r="AA841" s="50"/>
      <c r="AB841" s="50"/>
      <c r="AC841" s="50"/>
      <c r="AD841" s="50"/>
      <c r="AE841" s="50"/>
      <c r="AF841" s="50"/>
      <c r="AG841" s="50"/>
      <c r="AH841" s="50"/>
      <c r="AI841" s="50"/>
      <c r="AJ841" s="50"/>
      <c r="AK841" s="50"/>
      <c r="AL841" s="50"/>
      <c r="AM841" s="50"/>
      <c r="AN841" s="50"/>
      <c r="AO841" s="50"/>
      <c r="AP841" s="50"/>
      <c r="AQ841" s="50"/>
      <c r="AR841" s="50"/>
      <c r="AS841" s="50"/>
      <c r="AT841" s="50"/>
      <c r="AU841" s="50"/>
      <c r="AV841" s="50"/>
      <c r="AW841" s="50"/>
      <c r="AX841" s="50"/>
      <c r="AY841" s="50"/>
      <c r="AZ841" s="50"/>
      <c r="BA841" s="50"/>
      <c r="BB841" s="50"/>
      <c r="BC841" s="50"/>
      <c r="BD841" s="50"/>
      <c r="BE841" s="50"/>
      <c r="BF841" s="50"/>
      <c r="BG841" s="50"/>
      <c r="BH841" s="50"/>
      <c r="BI841" s="50"/>
      <c r="BJ841" s="50"/>
      <c r="BK841" s="50"/>
      <c r="BL841" s="50"/>
    </row>
    <row r="842" spans="1:64" ht="12" customHeight="1" x14ac:dyDescent="0.15">
      <c r="A842" s="50" t="s">
        <v>34962</v>
      </c>
      <c r="B842" s="50">
        <v>34</v>
      </c>
      <c r="C842" s="50" t="s">
        <v>14</v>
      </c>
      <c r="D842" s="50" t="s">
        <v>31</v>
      </c>
      <c r="E842" s="51" t="s">
        <v>34963</v>
      </c>
      <c r="F842" s="52">
        <v>43194</v>
      </c>
      <c r="G842" s="50" t="s">
        <v>34964</v>
      </c>
      <c r="H842" s="50" t="s">
        <v>12128</v>
      </c>
      <c r="I842" s="50" t="s">
        <v>67</v>
      </c>
      <c r="J842" s="50">
        <v>78414</v>
      </c>
      <c r="K842" s="50" t="s">
        <v>12130</v>
      </c>
      <c r="L842" s="50" t="s">
        <v>12131</v>
      </c>
      <c r="M842" s="50" t="s">
        <v>21</v>
      </c>
      <c r="N842" s="50" t="s">
        <v>34965</v>
      </c>
      <c r="O842" s="42" t="s">
        <v>394</v>
      </c>
      <c r="P842" s="50" t="s">
        <v>32398</v>
      </c>
      <c r="Q842" s="51" t="s">
        <v>34966</v>
      </c>
      <c r="R842" s="50" t="s">
        <v>94</v>
      </c>
      <c r="S842" s="50" t="s">
        <v>22</v>
      </c>
      <c r="T842" s="50" t="s">
        <v>28746</v>
      </c>
      <c r="U842" s="50" t="s">
        <v>28518</v>
      </c>
      <c r="V842" s="50" t="s">
        <v>28522</v>
      </c>
      <c r="W842" s="50" t="s">
        <v>94</v>
      </c>
      <c r="X842" s="50">
        <v>3575</v>
      </c>
      <c r="Y842" s="50"/>
      <c r="Z842" s="50"/>
      <c r="AA842" s="50"/>
      <c r="AB842" s="50"/>
      <c r="AC842" s="50"/>
      <c r="AD842" s="50"/>
      <c r="AE842" s="50"/>
      <c r="AF842" s="50"/>
      <c r="AG842" s="50"/>
      <c r="AH842" s="50"/>
      <c r="AI842" s="50"/>
      <c r="AJ842" s="50"/>
      <c r="AK842" s="50"/>
      <c r="AL842" s="50"/>
      <c r="AM842" s="50"/>
      <c r="AN842" s="50"/>
      <c r="AO842" s="50"/>
      <c r="AP842" s="50"/>
      <c r="AQ842" s="50"/>
      <c r="AR842" s="50"/>
      <c r="AS842" s="50"/>
      <c r="AT842" s="50"/>
      <c r="AU842" s="50"/>
      <c r="AV842" s="50"/>
      <c r="AW842" s="50"/>
      <c r="AX842" s="50"/>
      <c r="AY842" s="50"/>
      <c r="AZ842" s="50"/>
      <c r="BA842" s="50"/>
      <c r="BB842" s="50"/>
      <c r="BC842" s="50"/>
      <c r="BD842" s="50"/>
      <c r="BE842" s="50"/>
      <c r="BF842" s="50"/>
      <c r="BG842" s="50"/>
      <c r="BH842" s="50"/>
      <c r="BI842" s="50"/>
      <c r="BJ842" s="50"/>
      <c r="BK842" s="50"/>
      <c r="BL842" s="50"/>
    </row>
    <row r="843" spans="1:64" ht="12" customHeight="1" x14ac:dyDescent="0.15">
      <c r="A843" s="50" t="s">
        <v>34941</v>
      </c>
      <c r="B843" s="50">
        <v>30</v>
      </c>
      <c r="C843" s="50" t="s">
        <v>14</v>
      </c>
      <c r="D843" s="50" t="s">
        <v>31</v>
      </c>
      <c r="E843" s="51"/>
      <c r="F843" s="52">
        <v>43194</v>
      </c>
      <c r="G843" s="50" t="s">
        <v>34942</v>
      </c>
      <c r="H843" s="50" t="s">
        <v>1403</v>
      </c>
      <c r="I843" s="50" t="s">
        <v>117</v>
      </c>
      <c r="J843" s="50">
        <v>85202</v>
      </c>
      <c r="K843" s="50" t="s">
        <v>617</v>
      </c>
      <c r="L843" s="50" t="s">
        <v>1404</v>
      </c>
      <c r="M843" s="50" t="s">
        <v>21</v>
      </c>
      <c r="N843" s="50" t="s">
        <v>34943</v>
      </c>
      <c r="O843" s="42" t="s">
        <v>394</v>
      </c>
      <c r="P843" s="50" t="s">
        <v>32398</v>
      </c>
      <c r="Q843" s="51" t="s">
        <v>34944</v>
      </c>
      <c r="R843" s="50" t="s">
        <v>94</v>
      </c>
      <c r="S843" s="50" t="s">
        <v>22</v>
      </c>
      <c r="T843" s="50" t="s">
        <v>28746</v>
      </c>
      <c r="U843" s="50" t="s">
        <v>28520</v>
      </c>
      <c r="V843" s="50" t="s">
        <v>28522</v>
      </c>
      <c r="W843" s="50" t="s">
        <v>94</v>
      </c>
      <c r="X843" s="50">
        <v>3584</v>
      </c>
      <c r="Y843" s="50"/>
      <c r="Z843" s="50"/>
      <c r="AA843" s="50"/>
      <c r="AB843" s="50"/>
      <c r="AC843" s="50"/>
      <c r="AD843" s="50"/>
      <c r="AE843" s="50"/>
      <c r="AF843" s="50"/>
      <c r="AG843" s="50"/>
      <c r="AH843" s="50"/>
      <c r="AI843" s="50"/>
      <c r="AJ843" s="50"/>
      <c r="AK843" s="50"/>
      <c r="AL843" s="50"/>
      <c r="AM843" s="50"/>
      <c r="AN843" s="50"/>
      <c r="AO843" s="50"/>
      <c r="AP843" s="50"/>
      <c r="AQ843" s="50"/>
      <c r="AR843" s="50"/>
      <c r="AS843" s="50"/>
      <c r="AT843" s="50"/>
      <c r="AU843" s="50"/>
      <c r="AV843" s="50"/>
      <c r="AW843" s="50"/>
      <c r="AX843" s="50"/>
      <c r="AY843" s="50"/>
      <c r="AZ843" s="50"/>
      <c r="BA843" s="50"/>
      <c r="BB843" s="50"/>
      <c r="BC843" s="50"/>
      <c r="BD843" s="50"/>
      <c r="BE843" s="50"/>
      <c r="BF843" s="50"/>
      <c r="BG843" s="50"/>
      <c r="BH843" s="50"/>
      <c r="BI843" s="50"/>
      <c r="BJ843" s="50"/>
      <c r="BK843" s="50"/>
      <c r="BL843" s="50"/>
    </row>
    <row r="844" spans="1:64" ht="12" customHeight="1" x14ac:dyDescent="0.15">
      <c r="A844" s="50" t="s">
        <v>34967</v>
      </c>
      <c r="B844" s="50">
        <v>36</v>
      </c>
      <c r="C844" s="50" t="s">
        <v>14</v>
      </c>
      <c r="D844" s="50" t="s">
        <v>31</v>
      </c>
      <c r="E844" s="51" t="s">
        <v>34968</v>
      </c>
      <c r="F844" s="52">
        <v>43194</v>
      </c>
      <c r="G844" s="50" t="s">
        <v>34969</v>
      </c>
      <c r="H844" s="50" t="s">
        <v>16668</v>
      </c>
      <c r="I844" s="50" t="s">
        <v>297</v>
      </c>
      <c r="J844" s="50">
        <v>98003</v>
      </c>
      <c r="K844" s="50" t="s">
        <v>1185</v>
      </c>
      <c r="L844" s="50" t="s">
        <v>16670</v>
      </c>
      <c r="M844" s="50" t="s">
        <v>21</v>
      </c>
      <c r="N844" s="50" t="s">
        <v>34970</v>
      </c>
      <c r="O844" s="42" t="s">
        <v>394</v>
      </c>
      <c r="P844" s="50" t="s">
        <v>32398</v>
      </c>
      <c r="Q844" s="51" t="s">
        <v>34971</v>
      </c>
      <c r="R844" s="50" t="s">
        <v>94</v>
      </c>
      <c r="S844" s="50" t="s">
        <v>22</v>
      </c>
      <c r="T844" s="50" t="s">
        <v>28746</v>
      </c>
      <c r="U844" s="50" t="s">
        <v>28520</v>
      </c>
      <c r="V844" s="50" t="s">
        <v>28521</v>
      </c>
      <c r="W844" s="50"/>
      <c r="Y844" s="50"/>
      <c r="Z844" s="50"/>
      <c r="AA844" s="50"/>
      <c r="AB844" s="50"/>
      <c r="AC844" s="50"/>
      <c r="AD844" s="50"/>
      <c r="AE844" s="50"/>
      <c r="AF844" s="50"/>
      <c r="AG844" s="50"/>
      <c r="AH844" s="50"/>
      <c r="AI844" s="50"/>
      <c r="AJ844" s="50"/>
      <c r="AK844" s="50"/>
      <c r="AL844" s="50"/>
      <c r="AM844" s="50"/>
      <c r="AN844" s="50"/>
      <c r="AO844" s="50"/>
      <c r="AP844" s="50"/>
      <c r="AQ844" s="50"/>
      <c r="AR844" s="50"/>
      <c r="AS844" s="50"/>
      <c r="AT844" s="50"/>
      <c r="AU844" s="50"/>
      <c r="AV844" s="50"/>
      <c r="AW844" s="50"/>
      <c r="AX844" s="50"/>
      <c r="AY844" s="50"/>
      <c r="AZ844" s="50"/>
      <c r="BA844" s="50"/>
      <c r="BB844" s="50"/>
      <c r="BC844" s="50"/>
      <c r="BD844" s="50"/>
      <c r="BE844" s="50"/>
      <c r="BF844" s="50"/>
      <c r="BG844" s="50"/>
      <c r="BH844" s="50"/>
      <c r="BI844" s="50"/>
      <c r="BJ844" s="50"/>
      <c r="BK844" s="50"/>
      <c r="BL844" s="50"/>
    </row>
    <row r="845" spans="1:64" ht="12" customHeight="1" x14ac:dyDescent="0.15">
      <c r="A845" s="50" t="s">
        <v>34848</v>
      </c>
      <c r="B845" s="50">
        <v>34</v>
      </c>
      <c r="C845" s="50" t="s">
        <v>14</v>
      </c>
      <c r="D845" s="50" t="s">
        <v>79</v>
      </c>
      <c r="E845" s="51" t="s">
        <v>34955</v>
      </c>
      <c r="F845" s="52">
        <v>43194</v>
      </c>
      <c r="G845" s="50" t="s">
        <v>34956</v>
      </c>
      <c r="H845" s="50" t="s">
        <v>1679</v>
      </c>
      <c r="I845" s="50" t="s">
        <v>417</v>
      </c>
      <c r="J845" s="50">
        <v>11213</v>
      </c>
      <c r="K845" s="50" t="s">
        <v>1681</v>
      </c>
      <c r="L845" s="50" t="s">
        <v>569</v>
      </c>
      <c r="M845" s="50" t="s">
        <v>21</v>
      </c>
      <c r="N845" s="50" t="s">
        <v>34957</v>
      </c>
      <c r="O845" s="42" t="s">
        <v>394</v>
      </c>
      <c r="P845" s="50" t="s">
        <v>32398</v>
      </c>
      <c r="Q845" s="51" t="s">
        <v>34958</v>
      </c>
      <c r="R845" s="50" t="s">
        <v>542</v>
      </c>
      <c r="S845" s="50" t="s">
        <v>29</v>
      </c>
      <c r="T845" s="50" t="s">
        <v>28532</v>
      </c>
      <c r="U845" s="50" t="s">
        <v>28520</v>
      </c>
      <c r="V845" s="50" t="s">
        <v>28521</v>
      </c>
      <c r="W845" s="50" t="s">
        <v>94</v>
      </c>
      <c r="X845" s="50">
        <v>3577</v>
      </c>
      <c r="Y845" s="50"/>
      <c r="Z845" s="50"/>
      <c r="AA845" s="50"/>
      <c r="AB845" s="50"/>
      <c r="AC845" s="50"/>
      <c r="AD845" s="50"/>
      <c r="AE845" s="50"/>
      <c r="AF845" s="50"/>
      <c r="AG845" s="50"/>
      <c r="AH845" s="50"/>
      <c r="AI845" s="50"/>
      <c r="AJ845" s="50"/>
      <c r="AK845" s="50"/>
      <c r="AL845" s="50"/>
      <c r="AM845" s="50"/>
      <c r="AN845" s="50"/>
      <c r="AO845" s="50"/>
      <c r="AP845" s="50"/>
      <c r="AQ845" s="50"/>
      <c r="AR845" s="50"/>
      <c r="AS845" s="50"/>
      <c r="AT845" s="50"/>
      <c r="AU845" s="50"/>
      <c r="AV845" s="50"/>
      <c r="AW845" s="50"/>
      <c r="AX845" s="50"/>
      <c r="AY845" s="50"/>
      <c r="AZ845" s="50"/>
      <c r="BA845" s="50"/>
      <c r="BB845" s="50"/>
      <c r="BC845" s="50"/>
      <c r="BD845" s="50"/>
      <c r="BE845" s="50"/>
      <c r="BF845" s="50"/>
      <c r="BG845" s="50"/>
      <c r="BH845" s="50"/>
      <c r="BI845" s="50"/>
      <c r="BJ845" s="50"/>
      <c r="BK845" s="50"/>
      <c r="BL845" s="50"/>
    </row>
    <row r="846" spans="1:64" ht="12" customHeight="1" x14ac:dyDescent="0.15">
      <c r="A846" s="50" t="s">
        <v>34930</v>
      </c>
      <c r="B846" s="50">
        <v>24</v>
      </c>
      <c r="C846" s="50" t="s">
        <v>14</v>
      </c>
      <c r="D846" s="50" t="s">
        <v>42</v>
      </c>
      <c r="E846" s="51" t="s">
        <v>34931</v>
      </c>
      <c r="F846" s="52">
        <v>43193</v>
      </c>
      <c r="G846" s="50" t="s">
        <v>34932</v>
      </c>
      <c r="H846" s="50" t="s">
        <v>34933</v>
      </c>
      <c r="I846" s="50" t="s">
        <v>39</v>
      </c>
      <c r="J846" s="50">
        <v>94954</v>
      </c>
      <c r="K846" s="50" t="s">
        <v>2616</v>
      </c>
      <c r="L846" s="50" t="s">
        <v>34934</v>
      </c>
      <c r="M846" s="50" t="s">
        <v>21</v>
      </c>
      <c r="N846" s="50" t="s">
        <v>34935</v>
      </c>
      <c r="O846" s="42" t="s">
        <v>394</v>
      </c>
      <c r="P846" s="50" t="s">
        <v>32398</v>
      </c>
      <c r="Q846" s="51" t="s">
        <v>34936</v>
      </c>
      <c r="R846" s="50" t="s">
        <v>94</v>
      </c>
      <c r="S846" s="50" t="s">
        <v>22</v>
      </c>
      <c r="T846" s="50" t="s">
        <v>28746</v>
      </c>
      <c r="U846" s="50" t="s">
        <v>28520</v>
      </c>
      <c r="V846" s="50" t="s">
        <v>28521</v>
      </c>
      <c r="W846" s="50"/>
      <c r="Y846" s="50"/>
      <c r="Z846" s="50"/>
      <c r="AA846" s="50"/>
      <c r="AB846" s="50"/>
      <c r="AC846" s="50"/>
      <c r="AD846" s="50"/>
      <c r="AE846" s="50"/>
      <c r="AF846" s="50"/>
      <c r="AG846" s="50"/>
      <c r="AH846" s="50"/>
      <c r="AI846" s="50"/>
      <c r="AJ846" s="50"/>
      <c r="AK846" s="50"/>
      <c r="AL846" s="50"/>
      <c r="AM846" s="50"/>
      <c r="AN846" s="50"/>
      <c r="AO846" s="50"/>
      <c r="AP846" s="50"/>
      <c r="AQ846" s="50"/>
      <c r="AR846" s="50"/>
      <c r="AS846" s="50"/>
      <c r="AT846" s="50"/>
      <c r="AU846" s="50"/>
      <c r="AV846" s="50"/>
      <c r="AW846" s="50"/>
      <c r="AX846" s="50"/>
      <c r="AY846" s="50"/>
      <c r="AZ846" s="50"/>
      <c r="BA846" s="50"/>
      <c r="BB846" s="50"/>
      <c r="BC846" s="50"/>
      <c r="BD846" s="50"/>
      <c r="BE846" s="50"/>
      <c r="BF846" s="50"/>
      <c r="BG846" s="50"/>
      <c r="BH846" s="50"/>
      <c r="BI846" s="50"/>
      <c r="BJ846" s="50"/>
      <c r="BK846" s="50"/>
      <c r="BL846" s="50"/>
    </row>
    <row r="847" spans="1:64" ht="12" customHeight="1" x14ac:dyDescent="0.15">
      <c r="A847" s="50" t="s">
        <v>34925</v>
      </c>
      <c r="B847" s="50">
        <v>49</v>
      </c>
      <c r="C847" s="50" t="s">
        <v>14</v>
      </c>
      <c r="D847" s="50" t="s">
        <v>31</v>
      </c>
      <c r="E847" s="51" t="s">
        <v>34926</v>
      </c>
      <c r="F847" s="52">
        <v>43193</v>
      </c>
      <c r="G847" s="50" t="s">
        <v>34927</v>
      </c>
      <c r="H847" s="50" t="s">
        <v>2117</v>
      </c>
      <c r="I847" s="50" t="s">
        <v>88</v>
      </c>
      <c r="J847" s="50">
        <v>35806</v>
      </c>
      <c r="K847" s="50" t="s">
        <v>2119</v>
      </c>
      <c r="L847" s="50" t="s">
        <v>2120</v>
      </c>
      <c r="M847" s="50" t="s">
        <v>21</v>
      </c>
      <c r="N847" s="50" t="s">
        <v>34928</v>
      </c>
      <c r="O847" s="42" t="s">
        <v>394</v>
      </c>
      <c r="P847" s="50" t="s">
        <v>32398</v>
      </c>
      <c r="Q847" s="51" t="s">
        <v>34929</v>
      </c>
      <c r="R847" s="50" t="s">
        <v>542</v>
      </c>
      <c r="S847" s="50" t="s">
        <v>22</v>
      </c>
      <c r="T847" s="50" t="s">
        <v>28746</v>
      </c>
      <c r="U847" s="50" t="s">
        <v>28523</v>
      </c>
      <c r="V847" s="50" t="s">
        <v>28521</v>
      </c>
      <c r="W847" s="50" t="s">
        <v>542</v>
      </c>
      <c r="X847" s="50">
        <v>3579</v>
      </c>
      <c r="Y847" s="50"/>
      <c r="Z847" s="50"/>
      <c r="AA847" s="50"/>
      <c r="AB847" s="50"/>
      <c r="AC847" s="50"/>
      <c r="AD847" s="50"/>
      <c r="AE847" s="50"/>
      <c r="AF847" s="50"/>
      <c r="AG847" s="50"/>
      <c r="AH847" s="50"/>
      <c r="AI847" s="50"/>
      <c r="AJ847" s="50"/>
      <c r="AK847" s="50"/>
      <c r="AL847" s="50"/>
      <c r="AM847" s="50"/>
      <c r="AN847" s="50"/>
      <c r="AO847" s="50"/>
      <c r="AP847" s="50"/>
      <c r="AQ847" s="50"/>
      <c r="AR847" s="50"/>
      <c r="AS847" s="50"/>
      <c r="AT847" s="50"/>
      <c r="AU847" s="50"/>
      <c r="AV847" s="50"/>
      <c r="AW847" s="50"/>
      <c r="AX847" s="50"/>
      <c r="AY847" s="50"/>
      <c r="AZ847" s="50"/>
      <c r="BA847" s="50"/>
      <c r="BB847" s="50"/>
      <c r="BC847" s="50"/>
      <c r="BD847" s="50"/>
      <c r="BE847" s="50"/>
      <c r="BF847" s="50"/>
      <c r="BG847" s="50"/>
      <c r="BH847" s="50"/>
      <c r="BI847" s="50"/>
      <c r="BJ847" s="50"/>
      <c r="BK847" s="50"/>
      <c r="BL847" s="50"/>
    </row>
    <row r="848" spans="1:64" ht="12" customHeight="1" x14ac:dyDescent="0.15">
      <c r="A848" s="50" t="s">
        <v>34828</v>
      </c>
      <c r="B848" s="50">
        <v>41</v>
      </c>
      <c r="C848" s="50" t="s">
        <v>14</v>
      </c>
      <c r="D848" s="50" t="s">
        <v>79</v>
      </c>
      <c r="E848" s="51" t="s">
        <v>34829</v>
      </c>
      <c r="F848" s="52">
        <v>43191</v>
      </c>
      <c r="G848" s="50" t="s">
        <v>34830</v>
      </c>
      <c r="H848" s="50" t="s">
        <v>27</v>
      </c>
      <c r="I848" s="50" t="s">
        <v>360</v>
      </c>
      <c r="J848" s="50">
        <v>28590</v>
      </c>
      <c r="K848" s="50" t="s">
        <v>810</v>
      </c>
      <c r="L848" s="50" t="s">
        <v>811</v>
      </c>
      <c r="M848" s="50" t="s">
        <v>21</v>
      </c>
      <c r="N848" s="50" t="s">
        <v>34831</v>
      </c>
      <c r="O848" s="42" t="s">
        <v>394</v>
      </c>
      <c r="P848" s="50" t="s">
        <v>32398</v>
      </c>
      <c r="Q848" s="51" t="s">
        <v>34832</v>
      </c>
      <c r="R848" s="50" t="s">
        <v>94</v>
      </c>
      <c r="S848" s="50" t="s">
        <v>22</v>
      </c>
      <c r="T848" s="50" t="s">
        <v>28739</v>
      </c>
      <c r="U848" s="50" t="s">
        <v>28518</v>
      </c>
      <c r="V848" s="50" t="s">
        <v>28521</v>
      </c>
      <c r="W848" s="50" t="s">
        <v>94</v>
      </c>
      <c r="X848" s="50">
        <v>3565</v>
      </c>
      <c r="Y848" s="50"/>
      <c r="Z848" s="50"/>
      <c r="AA848" s="50"/>
      <c r="AB848" s="50"/>
      <c r="AC848" s="50"/>
      <c r="AD848" s="50"/>
      <c r="AE848" s="50"/>
      <c r="AF848" s="50"/>
      <c r="AG848" s="50"/>
      <c r="AH848" s="50"/>
      <c r="AI848" s="50"/>
      <c r="AJ848" s="50"/>
      <c r="AK848" s="50"/>
      <c r="AL848" s="50"/>
      <c r="AM848" s="50"/>
      <c r="AN848" s="50"/>
      <c r="AO848" s="50"/>
      <c r="AP848" s="50"/>
      <c r="AQ848" s="50"/>
      <c r="AR848" s="50"/>
      <c r="AS848" s="50"/>
      <c r="AT848" s="50"/>
      <c r="AU848" s="50"/>
      <c r="AV848" s="50"/>
      <c r="AW848" s="50"/>
      <c r="AX848" s="50"/>
      <c r="AY848" s="50"/>
      <c r="AZ848" s="50"/>
      <c r="BA848" s="50"/>
      <c r="BB848" s="50"/>
      <c r="BC848" s="50"/>
      <c r="BD848" s="50"/>
      <c r="BE848" s="50"/>
      <c r="BF848" s="50"/>
      <c r="BG848" s="50"/>
      <c r="BH848" s="50"/>
      <c r="BI848" s="50"/>
      <c r="BJ848" s="50"/>
      <c r="BK848" s="50"/>
      <c r="BL848" s="50"/>
    </row>
    <row r="849" spans="1:64" ht="12" customHeight="1" x14ac:dyDescent="0.15">
      <c r="A849" s="50" t="s">
        <v>34779</v>
      </c>
      <c r="B849" s="50">
        <v>34</v>
      </c>
      <c r="C849" s="50" t="s">
        <v>14</v>
      </c>
      <c r="D849" s="50" t="s">
        <v>79</v>
      </c>
      <c r="E849" s="51"/>
      <c r="F849" s="52">
        <v>43191</v>
      </c>
      <c r="G849" s="50" t="s">
        <v>34780</v>
      </c>
      <c r="H849" s="50" t="s">
        <v>4342</v>
      </c>
      <c r="I849" s="50" t="s">
        <v>51</v>
      </c>
      <c r="J849" s="50">
        <v>49509</v>
      </c>
      <c r="K849" s="50" t="s">
        <v>2489</v>
      </c>
      <c r="L849" s="50" t="s">
        <v>6109</v>
      </c>
      <c r="M849" s="50" t="s">
        <v>21</v>
      </c>
      <c r="N849" s="50" t="s">
        <v>34781</v>
      </c>
      <c r="O849" s="42" t="s">
        <v>394</v>
      </c>
      <c r="P849" s="50" t="s">
        <v>32398</v>
      </c>
      <c r="Q849" s="51" t="s">
        <v>34782</v>
      </c>
      <c r="R849" s="50" t="s">
        <v>542</v>
      </c>
      <c r="S849" s="50" t="s">
        <v>22</v>
      </c>
      <c r="T849" s="50" t="s">
        <v>28746</v>
      </c>
      <c r="U849" s="50" t="s">
        <v>28520</v>
      </c>
      <c r="V849" s="50" t="s">
        <v>28521</v>
      </c>
      <c r="W849" s="50" t="s">
        <v>94</v>
      </c>
      <c r="X849" s="50">
        <v>3566</v>
      </c>
      <c r="Y849" s="50"/>
      <c r="Z849" s="50"/>
      <c r="AA849" s="50"/>
      <c r="AB849" s="50"/>
      <c r="AC849" s="50"/>
      <c r="AD849" s="50"/>
      <c r="AE849" s="50"/>
      <c r="AF849" s="50"/>
      <c r="AG849" s="50"/>
      <c r="AH849" s="50"/>
      <c r="AI849" s="50"/>
      <c r="AJ849" s="50"/>
      <c r="AK849" s="50"/>
      <c r="AL849" s="50"/>
      <c r="AM849" s="50"/>
      <c r="AN849" s="50"/>
      <c r="AO849" s="50"/>
      <c r="AP849" s="50"/>
      <c r="AQ849" s="50"/>
      <c r="AR849" s="50"/>
      <c r="AS849" s="50"/>
      <c r="AT849" s="50"/>
      <c r="AU849" s="50"/>
      <c r="AV849" s="50"/>
      <c r="AW849" s="50"/>
      <c r="AX849" s="50"/>
      <c r="AY849" s="50"/>
      <c r="AZ849" s="50"/>
      <c r="BA849" s="50"/>
      <c r="BB849" s="50"/>
      <c r="BC849" s="50"/>
      <c r="BD849" s="50"/>
      <c r="BE849" s="50"/>
      <c r="BF849" s="50"/>
      <c r="BG849" s="50"/>
      <c r="BH849" s="50"/>
      <c r="BI849" s="50"/>
      <c r="BJ849" s="50"/>
      <c r="BK849" s="50"/>
      <c r="BL849" s="50"/>
    </row>
    <row r="850" spans="1:64" ht="12" customHeight="1" x14ac:dyDescent="0.15">
      <c r="A850" s="50" t="s">
        <v>34763</v>
      </c>
      <c r="B850" s="50">
        <v>41</v>
      </c>
      <c r="C850" s="50" t="s">
        <v>14</v>
      </c>
      <c r="D850" s="50" t="s">
        <v>79</v>
      </c>
      <c r="E850" s="51" t="s">
        <v>34764</v>
      </c>
      <c r="F850" s="52">
        <v>43191</v>
      </c>
      <c r="G850" s="50" t="s">
        <v>34765</v>
      </c>
      <c r="H850" s="50" t="s">
        <v>1537</v>
      </c>
      <c r="I850" s="50" t="s">
        <v>56</v>
      </c>
      <c r="J850" s="50">
        <v>33605</v>
      </c>
      <c r="K850" s="50" t="s">
        <v>622</v>
      </c>
      <c r="L850" s="50" t="s">
        <v>1539</v>
      </c>
      <c r="M850" s="50" t="s">
        <v>21</v>
      </c>
      <c r="N850" s="50" t="s">
        <v>34766</v>
      </c>
      <c r="O850" s="42" t="s">
        <v>394</v>
      </c>
      <c r="P850" s="50" t="s">
        <v>32398</v>
      </c>
      <c r="Q850" s="51" t="s">
        <v>34767</v>
      </c>
      <c r="R850" s="50" t="s">
        <v>94</v>
      </c>
      <c r="S850" s="50" t="s">
        <v>22</v>
      </c>
      <c r="T850" s="50" t="s">
        <v>28746</v>
      </c>
      <c r="U850" s="50" t="s">
        <v>28520</v>
      </c>
      <c r="V850" s="50" t="s">
        <v>28519</v>
      </c>
      <c r="W850" s="50" t="s">
        <v>94</v>
      </c>
      <c r="X850" s="50">
        <v>3564</v>
      </c>
      <c r="Y850" s="50"/>
      <c r="Z850" s="50"/>
      <c r="AA850" s="50"/>
      <c r="AB850" s="50"/>
      <c r="AC850" s="50"/>
      <c r="AD850" s="50"/>
      <c r="AE850" s="50"/>
      <c r="AF850" s="50"/>
      <c r="AG850" s="50"/>
      <c r="AH850" s="50"/>
      <c r="AI850" s="50"/>
      <c r="AJ850" s="50"/>
      <c r="AK850" s="50"/>
      <c r="AL850" s="50"/>
      <c r="AM850" s="50"/>
      <c r="AN850" s="50"/>
      <c r="AO850" s="50"/>
      <c r="AP850" s="50"/>
      <c r="AQ850" s="50"/>
      <c r="AR850" s="50"/>
      <c r="AS850" s="50"/>
      <c r="AT850" s="50"/>
      <c r="AU850" s="50"/>
      <c r="AV850" s="50"/>
      <c r="AW850" s="50"/>
      <c r="AX850" s="50"/>
      <c r="AY850" s="50"/>
      <c r="AZ850" s="50"/>
      <c r="BA850" s="50"/>
      <c r="BB850" s="50"/>
      <c r="BC850" s="50"/>
      <c r="BD850" s="50"/>
      <c r="BE850" s="50"/>
      <c r="BF850" s="50"/>
      <c r="BG850" s="50"/>
      <c r="BH850" s="50"/>
      <c r="BI850" s="50"/>
      <c r="BJ850" s="50"/>
      <c r="BK850" s="50"/>
      <c r="BL850" s="50"/>
    </row>
    <row r="851" spans="1:64" ht="12" customHeight="1" x14ac:dyDescent="0.15">
      <c r="A851" s="50" t="s">
        <v>34773</v>
      </c>
      <c r="B851" s="50">
        <v>60</v>
      </c>
      <c r="C851" s="50" t="s">
        <v>14</v>
      </c>
      <c r="D851" s="50" t="s">
        <v>79</v>
      </c>
      <c r="E851" s="51"/>
      <c r="F851" s="52">
        <v>43191</v>
      </c>
      <c r="G851" s="50" t="s">
        <v>34774</v>
      </c>
      <c r="H851" s="50" t="s">
        <v>34775</v>
      </c>
      <c r="I851" s="50" t="s">
        <v>19</v>
      </c>
      <c r="J851" s="50">
        <v>71461</v>
      </c>
      <c r="K851" s="50" t="s">
        <v>30203</v>
      </c>
      <c r="L851" s="50" t="s">
        <v>34776</v>
      </c>
      <c r="M851" s="50" t="s">
        <v>21</v>
      </c>
      <c r="N851" s="50" t="s">
        <v>34777</v>
      </c>
      <c r="O851" s="42" t="s">
        <v>394</v>
      </c>
      <c r="P851" s="50" t="s">
        <v>32398</v>
      </c>
      <c r="Q851" s="51" t="s">
        <v>34778</v>
      </c>
      <c r="R851" s="50" t="s">
        <v>94</v>
      </c>
      <c r="S851" s="50" t="s">
        <v>22</v>
      </c>
      <c r="T851" s="50" t="s">
        <v>28746</v>
      </c>
      <c r="U851" s="50" t="s">
        <v>28520</v>
      </c>
      <c r="V851" s="50" t="s">
        <v>28521</v>
      </c>
      <c r="W851" s="50" t="s">
        <v>94</v>
      </c>
      <c r="X851" s="50">
        <v>3562</v>
      </c>
      <c r="Y851" s="50"/>
      <c r="Z851" s="50"/>
      <c r="AA851" s="50"/>
      <c r="AB851" s="50"/>
      <c r="AC851" s="50"/>
      <c r="AD851" s="50"/>
      <c r="AE851" s="50"/>
      <c r="AF851" s="50"/>
      <c r="AG851" s="50"/>
      <c r="AH851" s="50"/>
      <c r="AI851" s="50"/>
      <c r="AJ851" s="50"/>
      <c r="AK851" s="50"/>
      <c r="AL851" s="50"/>
      <c r="AM851" s="50"/>
      <c r="AN851" s="50"/>
      <c r="AO851" s="50"/>
      <c r="AP851" s="50"/>
      <c r="AQ851" s="50"/>
      <c r="AR851" s="50"/>
      <c r="AS851" s="50"/>
      <c r="AT851" s="50"/>
      <c r="AU851" s="50"/>
      <c r="AV851" s="50"/>
      <c r="AW851" s="50"/>
      <c r="AX851" s="50"/>
      <c r="AY851" s="50"/>
      <c r="AZ851" s="50"/>
      <c r="BA851" s="50"/>
      <c r="BB851" s="50"/>
      <c r="BC851" s="50"/>
      <c r="BD851" s="50"/>
      <c r="BE851" s="50"/>
      <c r="BF851" s="50"/>
      <c r="BG851" s="50"/>
      <c r="BH851" s="50"/>
      <c r="BI851" s="50"/>
      <c r="BJ851" s="50"/>
      <c r="BK851" s="50"/>
      <c r="BL851" s="50"/>
    </row>
    <row r="852" spans="1:64" ht="12" customHeight="1" x14ac:dyDescent="0.15">
      <c r="A852" s="50" t="s">
        <v>34833</v>
      </c>
      <c r="B852" s="50">
        <v>22</v>
      </c>
      <c r="C852" s="50" t="s">
        <v>14</v>
      </c>
      <c r="D852" s="50" t="s">
        <v>42</v>
      </c>
      <c r="E852" s="51"/>
      <c r="F852" s="52">
        <v>43191</v>
      </c>
      <c r="G852" s="50" t="s">
        <v>34834</v>
      </c>
      <c r="H852" s="50" t="s">
        <v>1174</v>
      </c>
      <c r="I852" s="50" t="s">
        <v>67</v>
      </c>
      <c r="J852" s="50">
        <v>78526</v>
      </c>
      <c r="K852" s="50" t="s">
        <v>1175</v>
      </c>
      <c r="L852" s="50" t="s">
        <v>34835</v>
      </c>
      <c r="M852" s="50" t="s">
        <v>21</v>
      </c>
      <c r="N852" s="50" t="s">
        <v>34836</v>
      </c>
      <c r="O852" s="42" t="s">
        <v>394</v>
      </c>
      <c r="P852" s="50" t="s">
        <v>32398</v>
      </c>
      <c r="Q852" s="51" t="s">
        <v>34837</v>
      </c>
      <c r="R852" s="50" t="s">
        <v>542</v>
      </c>
      <c r="S852" s="50" t="s">
        <v>22</v>
      </c>
      <c r="T852" s="50" t="s">
        <v>28739</v>
      </c>
      <c r="U852" s="50" t="s">
        <v>28518</v>
      </c>
      <c r="V852" s="50" t="s">
        <v>28521</v>
      </c>
      <c r="W852" s="50" t="s">
        <v>94</v>
      </c>
      <c r="X852" s="50">
        <v>3572</v>
      </c>
      <c r="Y852" s="50"/>
      <c r="Z852" s="50"/>
      <c r="AA852" s="50"/>
      <c r="AB852" s="50"/>
      <c r="AC852" s="50"/>
      <c r="AD852" s="50"/>
      <c r="AE852" s="50"/>
      <c r="AF852" s="50"/>
      <c r="AG852" s="50"/>
      <c r="AH852" s="50"/>
      <c r="AI852" s="50"/>
      <c r="AJ852" s="50"/>
      <c r="AK852" s="50"/>
      <c r="AL852" s="50"/>
      <c r="AM852" s="50"/>
      <c r="AN852" s="50"/>
      <c r="AO852" s="50"/>
      <c r="AP852" s="50"/>
      <c r="AQ852" s="50"/>
      <c r="AR852" s="50"/>
      <c r="AS852" s="50"/>
      <c r="AT852" s="50"/>
      <c r="AU852" s="50"/>
      <c r="AV852" s="50"/>
      <c r="AW852" s="50"/>
      <c r="AX852" s="50"/>
      <c r="AY852" s="50"/>
      <c r="AZ852" s="50"/>
      <c r="BA852" s="50"/>
      <c r="BB852" s="50"/>
      <c r="BC852" s="50"/>
      <c r="BD852" s="50"/>
      <c r="BE852" s="50"/>
      <c r="BF852" s="50"/>
      <c r="BG852" s="50"/>
      <c r="BH852" s="50"/>
      <c r="BI852" s="50"/>
      <c r="BJ852" s="50"/>
      <c r="BK852" s="50"/>
      <c r="BL852" s="50"/>
    </row>
    <row r="853" spans="1:64" ht="12" customHeight="1" x14ac:dyDescent="0.15">
      <c r="A853" s="50" t="s">
        <v>34783</v>
      </c>
      <c r="B853" s="50">
        <v>33</v>
      </c>
      <c r="C853" s="50" t="s">
        <v>14</v>
      </c>
      <c r="D853" s="50" t="s">
        <v>42</v>
      </c>
      <c r="E853" s="51"/>
      <c r="F853" s="52">
        <v>43191</v>
      </c>
      <c r="G853" s="50" t="s">
        <v>34784</v>
      </c>
      <c r="H853" s="50" t="s">
        <v>562</v>
      </c>
      <c r="I853" s="50" t="s">
        <v>67</v>
      </c>
      <c r="J853" s="50">
        <v>78253</v>
      </c>
      <c r="K853" s="50" t="s">
        <v>563</v>
      </c>
      <c r="L853" s="50" t="s">
        <v>34785</v>
      </c>
      <c r="M853" s="50" t="s">
        <v>21</v>
      </c>
      <c r="N853" s="50" t="s">
        <v>34786</v>
      </c>
      <c r="O853" s="42" t="s">
        <v>394</v>
      </c>
      <c r="P853" s="50" t="s">
        <v>32398</v>
      </c>
      <c r="Q853" s="51" t="s">
        <v>34787</v>
      </c>
      <c r="R853" s="50" t="s">
        <v>94</v>
      </c>
      <c r="S853" s="50" t="s">
        <v>22</v>
      </c>
      <c r="T853" s="50" t="s">
        <v>28746</v>
      </c>
      <c r="U853" s="50" t="s">
        <v>28518</v>
      </c>
      <c r="V853" s="50" t="s">
        <v>28521</v>
      </c>
      <c r="W853" s="50" t="s">
        <v>94</v>
      </c>
      <c r="X853" s="50">
        <v>3561</v>
      </c>
      <c r="Y853" s="50"/>
      <c r="Z853" s="50"/>
      <c r="AA853" s="50"/>
      <c r="AB853" s="50"/>
      <c r="AC853" s="50"/>
      <c r="AD853" s="50"/>
      <c r="AE853" s="50"/>
      <c r="AF853" s="50"/>
      <c r="AG853" s="50"/>
      <c r="AH853" s="50"/>
      <c r="AI853" s="50"/>
      <c r="AJ853" s="50"/>
      <c r="AK853" s="50"/>
      <c r="AL853" s="50"/>
      <c r="AM853" s="50"/>
      <c r="AN853" s="50"/>
      <c r="AO853" s="50"/>
      <c r="AP853" s="50"/>
      <c r="AQ853" s="50"/>
      <c r="AR853" s="50"/>
      <c r="AS853" s="50"/>
      <c r="AT853" s="50"/>
      <c r="AU853" s="50"/>
      <c r="AV853" s="50"/>
      <c r="AW853" s="50"/>
      <c r="AX853" s="50"/>
      <c r="AY853" s="50"/>
      <c r="AZ853" s="50"/>
      <c r="BA853" s="50"/>
      <c r="BB853" s="50"/>
      <c r="BC853" s="50"/>
      <c r="BD853" s="50"/>
      <c r="BE853" s="50"/>
      <c r="BF853" s="50"/>
      <c r="BG853" s="50"/>
      <c r="BH853" s="50"/>
      <c r="BI853" s="50"/>
      <c r="BJ853" s="50"/>
      <c r="BK853" s="50"/>
      <c r="BL853" s="50"/>
    </row>
    <row r="854" spans="1:64" ht="12" customHeight="1" x14ac:dyDescent="0.15">
      <c r="A854" s="50" t="s">
        <v>34768</v>
      </c>
      <c r="B854" s="50">
        <v>24</v>
      </c>
      <c r="C854" s="50" t="s">
        <v>14</v>
      </c>
      <c r="D854" s="50" t="s">
        <v>31</v>
      </c>
      <c r="E854" s="51" t="s">
        <v>34769</v>
      </c>
      <c r="F854" s="52">
        <v>43191</v>
      </c>
      <c r="G854" s="50" t="s">
        <v>34770</v>
      </c>
      <c r="H854" s="50" t="s">
        <v>1216</v>
      </c>
      <c r="I854" s="50" t="s">
        <v>19</v>
      </c>
      <c r="J854" s="50">
        <v>70433</v>
      </c>
      <c r="K854" s="50" t="s">
        <v>17171</v>
      </c>
      <c r="L854" s="50" t="s">
        <v>17172</v>
      </c>
      <c r="M854" s="50" t="s">
        <v>21</v>
      </c>
      <c r="N854" s="50" t="s">
        <v>34771</v>
      </c>
      <c r="O854" s="42" t="s">
        <v>394</v>
      </c>
      <c r="P854" s="50" t="s">
        <v>32398</v>
      </c>
      <c r="Q854" s="51" t="s">
        <v>34772</v>
      </c>
      <c r="R854" s="50" t="s">
        <v>94</v>
      </c>
      <c r="S854" s="50" t="s">
        <v>22</v>
      </c>
      <c r="T854" s="50" t="s">
        <v>28746</v>
      </c>
      <c r="U854" s="50" t="s">
        <v>28520</v>
      </c>
      <c r="V854" s="50" t="s">
        <v>28519</v>
      </c>
      <c r="W854" s="50" t="s">
        <v>94</v>
      </c>
      <c r="X854" s="50">
        <v>3563</v>
      </c>
      <c r="Y854" s="50"/>
      <c r="Z854" s="50"/>
      <c r="AA854" s="50"/>
      <c r="AB854" s="50"/>
      <c r="AC854" s="50"/>
      <c r="AD854" s="50"/>
      <c r="AE854" s="50"/>
      <c r="AF854" s="50"/>
      <c r="AG854" s="50"/>
      <c r="AH854" s="50"/>
      <c r="AI854" s="50"/>
      <c r="AJ854" s="50"/>
      <c r="AK854" s="50"/>
      <c r="AL854" s="50"/>
      <c r="AM854" s="50"/>
      <c r="AN854" s="50"/>
      <c r="AO854" s="50"/>
      <c r="AP854" s="50"/>
      <c r="AQ854" s="50"/>
      <c r="AR854" s="50"/>
      <c r="AS854" s="50"/>
      <c r="AT854" s="50"/>
      <c r="AU854" s="50"/>
      <c r="AV854" s="50"/>
      <c r="AW854" s="50"/>
      <c r="AX854" s="50"/>
      <c r="AY854" s="50"/>
      <c r="AZ854" s="50"/>
      <c r="BA854" s="50"/>
      <c r="BB854" s="50"/>
      <c r="BC854" s="50"/>
      <c r="BD854" s="50"/>
      <c r="BE854" s="50"/>
      <c r="BF854" s="50"/>
      <c r="BG854" s="50"/>
      <c r="BH854" s="50"/>
      <c r="BI854" s="50"/>
      <c r="BJ854" s="50"/>
      <c r="BK854" s="50"/>
      <c r="BL854" s="50"/>
    </row>
    <row r="855" spans="1:64" ht="12" customHeight="1" x14ac:dyDescent="0.15">
      <c r="A855" s="50" t="s">
        <v>3186</v>
      </c>
      <c r="B855" s="50" t="s">
        <v>23</v>
      </c>
      <c r="C855" s="50" t="s">
        <v>14</v>
      </c>
      <c r="D855" s="50" t="s">
        <v>31</v>
      </c>
      <c r="E855" s="51"/>
      <c r="F855" s="52">
        <v>43191</v>
      </c>
      <c r="G855" s="50" t="s">
        <v>34838</v>
      </c>
      <c r="H855" s="50" t="s">
        <v>8330</v>
      </c>
      <c r="I855" s="50" t="s">
        <v>425</v>
      </c>
      <c r="J855" s="50">
        <v>64012</v>
      </c>
      <c r="K855" s="50" t="s">
        <v>8186</v>
      </c>
      <c r="L855" s="50" t="s">
        <v>34839</v>
      </c>
      <c r="M855" s="50" t="s">
        <v>21</v>
      </c>
      <c r="N855" s="50" t="s">
        <v>34840</v>
      </c>
      <c r="O855" s="42" t="s">
        <v>394</v>
      </c>
      <c r="P855" s="50" t="s">
        <v>32398</v>
      </c>
      <c r="Q855" s="51" t="s">
        <v>34841</v>
      </c>
      <c r="R855" s="50" t="s">
        <v>948</v>
      </c>
      <c r="S855" s="50" t="s">
        <v>22</v>
      </c>
      <c r="T855" s="50" t="s">
        <v>28739</v>
      </c>
      <c r="U855" s="50" t="s">
        <v>28518</v>
      </c>
      <c r="V855" s="50"/>
      <c r="W855" s="50" t="s">
        <v>94</v>
      </c>
      <c r="X855" s="50">
        <v>3573</v>
      </c>
      <c r="Y855" s="50"/>
      <c r="Z855" s="50"/>
      <c r="AA855" s="50"/>
      <c r="AB855" s="50"/>
      <c r="AC855" s="50"/>
      <c r="AD855" s="50"/>
      <c r="AE855" s="50"/>
      <c r="AF855" s="50"/>
      <c r="AG855" s="50"/>
      <c r="AH855" s="50"/>
      <c r="AI855" s="50"/>
      <c r="AJ855" s="50"/>
      <c r="AK855" s="50"/>
      <c r="AL855" s="50"/>
      <c r="AM855" s="50"/>
      <c r="AN855" s="50"/>
      <c r="AO855" s="50"/>
      <c r="AP855" s="50"/>
      <c r="AQ855" s="50"/>
      <c r="AR855" s="50"/>
      <c r="AS855" s="50"/>
      <c r="AT855" s="50"/>
      <c r="AU855" s="50"/>
      <c r="AV855" s="50"/>
      <c r="AW855" s="50"/>
      <c r="AX855" s="50"/>
      <c r="AY855" s="50"/>
      <c r="AZ855" s="50"/>
      <c r="BA855" s="50"/>
      <c r="BB855" s="50"/>
      <c r="BC855" s="50"/>
      <c r="BD855" s="50"/>
      <c r="BE855" s="50"/>
      <c r="BF855" s="50"/>
      <c r="BG855" s="50"/>
      <c r="BH855" s="50"/>
      <c r="BI855" s="50"/>
      <c r="BJ855" s="50"/>
      <c r="BK855" s="50"/>
      <c r="BL855" s="50"/>
    </row>
    <row r="856" spans="1:64" ht="12" customHeight="1" x14ac:dyDescent="0.15">
      <c r="A856" s="50" t="s">
        <v>34759</v>
      </c>
      <c r="B856" s="50">
        <v>58</v>
      </c>
      <c r="C856" s="50" t="s">
        <v>14</v>
      </c>
      <c r="D856" s="50" t="s">
        <v>133</v>
      </c>
      <c r="E856" s="51"/>
      <c r="F856" s="52">
        <v>43190</v>
      </c>
      <c r="G856" s="50" t="s">
        <v>34760</v>
      </c>
      <c r="H856" s="50" t="s">
        <v>616</v>
      </c>
      <c r="I856" s="50" t="s">
        <v>117</v>
      </c>
      <c r="J856" s="50">
        <v>85008</v>
      </c>
      <c r="K856" s="50" t="s">
        <v>617</v>
      </c>
      <c r="L856" s="50" t="s">
        <v>618</v>
      </c>
      <c r="M856" s="50" t="s">
        <v>21</v>
      </c>
      <c r="N856" s="50" t="s">
        <v>34761</v>
      </c>
      <c r="O856" s="42" t="s">
        <v>394</v>
      </c>
      <c r="P856" s="50" t="s">
        <v>32398</v>
      </c>
      <c r="Q856" s="51" t="s">
        <v>34762</v>
      </c>
      <c r="R856" s="50" t="s">
        <v>94</v>
      </c>
      <c r="S856" s="50" t="s">
        <v>22</v>
      </c>
      <c r="T856" s="50" t="s">
        <v>28746</v>
      </c>
      <c r="U856" s="50" t="s">
        <v>28520</v>
      </c>
      <c r="V856" s="50" t="s">
        <v>28522</v>
      </c>
      <c r="W856" s="50" t="s">
        <v>94</v>
      </c>
      <c r="X856" s="50">
        <v>3571</v>
      </c>
      <c r="Y856" s="50"/>
      <c r="Z856" s="50"/>
      <c r="AA856" s="50"/>
      <c r="AB856" s="50"/>
      <c r="AC856" s="50"/>
      <c r="AD856" s="50"/>
      <c r="AE856" s="50"/>
      <c r="AF856" s="50"/>
      <c r="AG856" s="50"/>
      <c r="AH856" s="50"/>
      <c r="AI856" s="50"/>
      <c r="AJ856" s="50"/>
      <c r="AK856" s="50"/>
      <c r="AL856" s="50"/>
      <c r="AM856" s="50"/>
      <c r="AN856" s="50"/>
      <c r="AO856" s="50"/>
      <c r="AP856" s="50"/>
      <c r="AQ856" s="50"/>
      <c r="AR856" s="50"/>
      <c r="AS856" s="50"/>
      <c r="AT856" s="50"/>
      <c r="AU856" s="50"/>
      <c r="AV856" s="50"/>
      <c r="AW856" s="50"/>
      <c r="AX856" s="50"/>
      <c r="AY856" s="50"/>
      <c r="AZ856" s="50"/>
      <c r="BA856" s="50"/>
      <c r="BB856" s="50"/>
      <c r="BC856" s="50"/>
      <c r="BD856" s="50"/>
      <c r="BE856" s="50"/>
      <c r="BF856" s="50"/>
      <c r="BG856" s="50"/>
      <c r="BH856" s="50"/>
      <c r="BI856" s="50"/>
      <c r="BJ856" s="50"/>
      <c r="BK856" s="50"/>
      <c r="BL856" s="50"/>
    </row>
    <row r="857" spans="1:64" ht="12" customHeight="1" x14ac:dyDescent="0.15">
      <c r="A857" s="50" t="s">
        <v>34842</v>
      </c>
      <c r="B857" s="50">
        <v>27</v>
      </c>
      <c r="C857" s="50" t="s">
        <v>14</v>
      </c>
      <c r="D857" s="50" t="s">
        <v>31</v>
      </c>
      <c r="E857" s="51" t="s">
        <v>34843</v>
      </c>
      <c r="F857" s="52">
        <v>43190</v>
      </c>
      <c r="G857" s="50" t="s">
        <v>34844</v>
      </c>
      <c r="H857" s="50" t="s">
        <v>5017</v>
      </c>
      <c r="I857" s="50" t="s">
        <v>389</v>
      </c>
      <c r="J857" s="50">
        <v>73044</v>
      </c>
      <c r="K857" s="50" t="s">
        <v>974</v>
      </c>
      <c r="L857" s="50" t="s">
        <v>34845</v>
      </c>
      <c r="M857" s="50" t="s">
        <v>21</v>
      </c>
      <c r="N857" s="50" t="s">
        <v>34846</v>
      </c>
      <c r="O857" s="42" t="s">
        <v>394</v>
      </c>
      <c r="P857" s="50" t="s">
        <v>32398</v>
      </c>
      <c r="Q857" s="51" t="s">
        <v>34847</v>
      </c>
      <c r="R857" s="50" t="s">
        <v>94</v>
      </c>
      <c r="S857" s="50" t="s">
        <v>22</v>
      </c>
      <c r="T857" s="50" t="s">
        <v>28541</v>
      </c>
      <c r="U857" s="50" t="s">
        <v>28520</v>
      </c>
      <c r="V857" s="50" t="s">
        <v>28521</v>
      </c>
      <c r="W857" s="50" t="s">
        <v>94</v>
      </c>
      <c r="X857" s="50">
        <v>3567</v>
      </c>
      <c r="Y857" s="50"/>
      <c r="Z857" s="50"/>
      <c r="AA857" s="50"/>
      <c r="AB857" s="50"/>
      <c r="AC857" s="50"/>
      <c r="AD857" s="50"/>
      <c r="AE857" s="50"/>
      <c r="AF857" s="50"/>
      <c r="AG857" s="50"/>
      <c r="AH857" s="50"/>
      <c r="AI857" s="50"/>
      <c r="AJ857" s="50"/>
      <c r="AK857" s="50"/>
      <c r="AL857" s="50"/>
      <c r="AM857" s="50"/>
      <c r="AN857" s="50"/>
      <c r="AO857" s="50"/>
      <c r="AP857" s="50"/>
      <c r="AQ857" s="50"/>
      <c r="AR857" s="50"/>
      <c r="AS857" s="50"/>
      <c r="AT857" s="50"/>
      <c r="AU857" s="50"/>
      <c r="AV857" s="50"/>
      <c r="AW857" s="50"/>
      <c r="AX857" s="50"/>
      <c r="AY857" s="50"/>
      <c r="AZ857" s="50"/>
      <c r="BA857" s="50"/>
      <c r="BB857" s="50"/>
      <c r="BC857" s="50"/>
      <c r="BD857" s="50"/>
      <c r="BE857" s="50"/>
      <c r="BF857" s="50"/>
      <c r="BG857" s="50"/>
      <c r="BH857" s="50"/>
      <c r="BI857" s="50"/>
      <c r="BJ857" s="50"/>
      <c r="BK857" s="50"/>
      <c r="BL857" s="50"/>
    </row>
    <row r="858" spans="1:64" ht="12" customHeight="1" x14ac:dyDescent="0.15">
      <c r="A858" s="50" t="s">
        <v>34893</v>
      </c>
      <c r="B858" s="50">
        <v>21</v>
      </c>
      <c r="C858" s="50" t="s">
        <v>14</v>
      </c>
      <c r="D858" s="50" t="s">
        <v>42</v>
      </c>
      <c r="E858" s="51" t="s">
        <v>34894</v>
      </c>
      <c r="F858" s="52">
        <v>43190</v>
      </c>
      <c r="G858" s="50" t="s">
        <v>34895</v>
      </c>
      <c r="H858" s="50" t="s">
        <v>1581</v>
      </c>
      <c r="I858" s="50" t="s">
        <v>263</v>
      </c>
      <c r="J858" s="50">
        <v>89502</v>
      </c>
      <c r="K858" s="50" t="s">
        <v>6131</v>
      </c>
      <c r="L858" s="50" t="s">
        <v>7340</v>
      </c>
      <c r="M858" s="50" t="s">
        <v>21</v>
      </c>
      <c r="N858" s="50" t="s">
        <v>34896</v>
      </c>
      <c r="O858" s="42" t="s">
        <v>394</v>
      </c>
      <c r="P858" s="50" t="s">
        <v>32398</v>
      </c>
      <c r="Q858" s="51" t="s">
        <v>34897</v>
      </c>
      <c r="R858" s="50" t="s">
        <v>94</v>
      </c>
      <c r="S858" s="50" t="s">
        <v>29</v>
      </c>
      <c r="T858" s="50" t="s">
        <v>28523</v>
      </c>
      <c r="U858" s="50" t="s">
        <v>28523</v>
      </c>
      <c r="V858" s="50" t="s">
        <v>28521</v>
      </c>
      <c r="W858" s="50" t="s">
        <v>94</v>
      </c>
      <c r="X858" s="50">
        <v>3576</v>
      </c>
      <c r="Y858" s="50"/>
      <c r="Z858" s="50"/>
      <c r="AA858" s="50"/>
      <c r="AB858" s="50"/>
      <c r="AC858" s="50"/>
      <c r="AD858" s="50"/>
      <c r="AE858" s="50"/>
      <c r="AF858" s="50"/>
      <c r="AG858" s="50"/>
      <c r="AH858" s="50"/>
      <c r="AI858" s="50"/>
      <c r="AJ858" s="50"/>
      <c r="AK858" s="50"/>
      <c r="AL858" s="50"/>
      <c r="AM858" s="50"/>
      <c r="AN858" s="50"/>
      <c r="AO858" s="50"/>
      <c r="AP858" s="50"/>
      <c r="AQ858" s="50"/>
      <c r="AR858" s="50"/>
      <c r="AS858" s="50"/>
      <c r="AT858" s="50"/>
      <c r="AU858" s="50"/>
      <c r="AV858" s="50"/>
      <c r="AW858" s="50"/>
      <c r="AX858" s="50"/>
      <c r="AY858" s="50"/>
      <c r="AZ858" s="50"/>
      <c r="BA858" s="50"/>
      <c r="BB858" s="50"/>
      <c r="BC858" s="50"/>
      <c r="BD858" s="50"/>
      <c r="BE858" s="50"/>
      <c r="BF858" s="50"/>
      <c r="BG858" s="50"/>
      <c r="BH858" s="50"/>
      <c r="BI858" s="50"/>
      <c r="BJ858" s="50"/>
      <c r="BK858" s="50"/>
      <c r="BL858" s="50"/>
    </row>
    <row r="859" spans="1:64" ht="12" customHeight="1" x14ac:dyDescent="0.15">
      <c r="A859" s="50" t="s">
        <v>34868</v>
      </c>
      <c r="B859" s="50">
        <v>64</v>
      </c>
      <c r="C859" s="50" t="s">
        <v>108</v>
      </c>
      <c r="D859" s="50" t="s">
        <v>31</v>
      </c>
      <c r="E859" s="51"/>
      <c r="F859" s="52">
        <v>43189</v>
      </c>
      <c r="G859" s="50" t="s">
        <v>34869</v>
      </c>
      <c r="H859" s="50" t="s">
        <v>12945</v>
      </c>
      <c r="I859" s="50" t="s">
        <v>417</v>
      </c>
      <c r="J859" s="50">
        <v>14216</v>
      </c>
      <c r="K859" s="50" t="s">
        <v>8596</v>
      </c>
      <c r="L859" s="50" t="s">
        <v>20631</v>
      </c>
      <c r="M859" s="50" t="s">
        <v>373</v>
      </c>
      <c r="N859" s="50" t="s">
        <v>34870</v>
      </c>
      <c r="O859" s="42" t="s">
        <v>394</v>
      </c>
      <c r="P859" s="50" t="s">
        <v>32398</v>
      </c>
      <c r="Q859" s="51" t="s">
        <v>34871</v>
      </c>
      <c r="R859" s="50" t="s">
        <v>94</v>
      </c>
      <c r="S859" s="50" t="s">
        <v>12</v>
      </c>
      <c r="T859" s="50" t="s">
        <v>31978</v>
      </c>
      <c r="U859" s="50" t="s">
        <v>28518</v>
      </c>
      <c r="V859" s="50" t="s">
        <v>28521</v>
      </c>
      <c r="W859" s="50"/>
      <c r="Y859" s="50"/>
      <c r="Z859" s="50"/>
      <c r="AA859" s="50"/>
      <c r="AB859" s="50"/>
      <c r="AC859" s="50"/>
      <c r="AD859" s="50"/>
      <c r="AE859" s="50"/>
      <c r="AF859" s="50"/>
      <c r="AG859" s="50"/>
      <c r="AH859" s="50"/>
      <c r="AI859" s="50"/>
      <c r="AJ859" s="50"/>
      <c r="AK859" s="50"/>
      <c r="AL859" s="50"/>
      <c r="AM859" s="50"/>
      <c r="AN859" s="50"/>
      <c r="AO859" s="50"/>
      <c r="AP859" s="50"/>
      <c r="AQ859" s="50"/>
      <c r="AR859" s="50"/>
      <c r="AS859" s="50"/>
      <c r="AT859" s="50"/>
      <c r="AU859" s="50"/>
      <c r="AV859" s="50"/>
      <c r="AW859" s="50"/>
      <c r="AX859" s="50"/>
      <c r="AY859" s="50"/>
      <c r="AZ859" s="50"/>
      <c r="BA859" s="50"/>
      <c r="BB859" s="50"/>
      <c r="BC859" s="50"/>
      <c r="BD859" s="50"/>
      <c r="BE859" s="50"/>
      <c r="BF859" s="50"/>
      <c r="BG859" s="50"/>
      <c r="BH859" s="50"/>
      <c r="BI859" s="50"/>
      <c r="BJ859" s="50"/>
      <c r="BK859" s="50"/>
      <c r="BL859" s="50"/>
    </row>
    <row r="860" spans="1:64" ht="12" customHeight="1" x14ac:dyDescent="0.15">
      <c r="A860" s="50" t="s">
        <v>34754</v>
      </c>
      <c r="B860" s="50">
        <v>60</v>
      </c>
      <c r="C860" s="50" t="s">
        <v>14</v>
      </c>
      <c r="D860" s="50" t="s">
        <v>79</v>
      </c>
      <c r="E860" s="51" t="s">
        <v>34755</v>
      </c>
      <c r="F860" s="52">
        <v>43189</v>
      </c>
      <c r="G860" s="50" t="s">
        <v>34756</v>
      </c>
      <c r="H860" s="50" t="s">
        <v>19861</v>
      </c>
      <c r="I860" s="50" t="s">
        <v>360</v>
      </c>
      <c r="J860" s="50">
        <v>27105</v>
      </c>
      <c r="K860" s="50" t="s">
        <v>9175</v>
      </c>
      <c r="L860" s="50" t="s">
        <v>19858</v>
      </c>
      <c r="M860" s="50" t="s">
        <v>21</v>
      </c>
      <c r="N860" s="50" t="s">
        <v>34757</v>
      </c>
      <c r="O860" s="42" t="s">
        <v>394</v>
      </c>
      <c r="P860" s="50" t="s">
        <v>32398</v>
      </c>
      <c r="Q860" s="51" t="s">
        <v>34758</v>
      </c>
      <c r="R860" s="50" t="s">
        <v>94</v>
      </c>
      <c r="S860" s="50" t="s">
        <v>22</v>
      </c>
      <c r="T860" s="50" t="s">
        <v>28746</v>
      </c>
      <c r="U860" s="50" t="s">
        <v>28518</v>
      </c>
      <c r="V860" s="50" t="s">
        <v>28521</v>
      </c>
      <c r="W860" s="50" t="s">
        <v>94</v>
      </c>
      <c r="X860" s="50">
        <v>3560</v>
      </c>
      <c r="Y860" s="50"/>
      <c r="Z860" s="50"/>
      <c r="AA860" s="50"/>
      <c r="AB860" s="50"/>
      <c r="AC860" s="50"/>
      <c r="AD860" s="50"/>
      <c r="AE860" s="50"/>
      <c r="AF860" s="50"/>
      <c r="AG860" s="50"/>
      <c r="AH860" s="50"/>
      <c r="AI860" s="50"/>
      <c r="AJ860" s="50"/>
      <c r="AK860" s="50"/>
      <c r="AL860" s="50"/>
      <c r="AM860" s="50"/>
      <c r="AN860" s="50"/>
      <c r="AO860" s="50"/>
      <c r="AP860" s="50"/>
      <c r="AQ860" s="50"/>
      <c r="AR860" s="50"/>
      <c r="AS860" s="50"/>
      <c r="AT860" s="50"/>
      <c r="AU860" s="50"/>
      <c r="AV860" s="50"/>
      <c r="AW860" s="50"/>
      <c r="AX860" s="50"/>
      <c r="AY860" s="50"/>
      <c r="AZ860" s="50"/>
      <c r="BA860" s="50"/>
      <c r="BB860" s="50"/>
      <c r="BC860" s="50"/>
      <c r="BD860" s="50"/>
      <c r="BE860" s="50"/>
      <c r="BF860" s="50"/>
      <c r="BG860" s="50"/>
      <c r="BH860" s="50"/>
      <c r="BI860" s="50"/>
      <c r="BJ860" s="50"/>
      <c r="BK860" s="50"/>
      <c r="BL860" s="50"/>
    </row>
    <row r="861" spans="1:64" ht="12" customHeight="1" x14ac:dyDescent="0.15">
      <c r="A861" s="50" t="s">
        <v>34849</v>
      </c>
      <c r="B861" s="50">
        <v>42</v>
      </c>
      <c r="C861" s="50" t="s">
        <v>14</v>
      </c>
      <c r="D861" s="50" t="s">
        <v>31</v>
      </c>
      <c r="E861" s="51" t="s">
        <v>34850</v>
      </c>
      <c r="F861" s="52">
        <v>43189</v>
      </c>
      <c r="G861" s="50" t="s">
        <v>34851</v>
      </c>
      <c r="H861" s="50" t="s">
        <v>1397</v>
      </c>
      <c r="I861" s="50" t="s">
        <v>39</v>
      </c>
      <c r="J861" s="50">
        <v>95301</v>
      </c>
      <c r="K861" s="50" t="s">
        <v>1398</v>
      </c>
      <c r="L861" s="50" t="s">
        <v>34852</v>
      </c>
      <c r="M861" s="50" t="s">
        <v>21</v>
      </c>
      <c r="N861" s="50" t="s">
        <v>34853</v>
      </c>
      <c r="O861" s="42" t="s">
        <v>394</v>
      </c>
      <c r="P861" s="50" t="s">
        <v>32398</v>
      </c>
      <c r="Q861" s="51" t="s">
        <v>34854</v>
      </c>
      <c r="R861" s="50" t="s">
        <v>94</v>
      </c>
      <c r="S861" s="50" t="s">
        <v>29</v>
      </c>
      <c r="T861" s="50" t="s">
        <v>31675</v>
      </c>
      <c r="U861" s="50" t="s">
        <v>28518</v>
      </c>
      <c r="V861" s="50" t="s">
        <v>28521</v>
      </c>
      <c r="W861" s="50" t="s">
        <v>94</v>
      </c>
      <c r="X861" s="50">
        <v>3568</v>
      </c>
      <c r="Y861" s="50"/>
      <c r="Z861" s="50"/>
      <c r="AA861" s="50"/>
      <c r="AB861" s="50"/>
      <c r="AC861" s="50"/>
      <c r="AD861" s="50"/>
      <c r="AE861" s="50"/>
      <c r="AF861" s="50"/>
      <c r="AG861" s="50"/>
      <c r="AH861" s="50"/>
      <c r="AI861" s="50"/>
      <c r="AJ861" s="50"/>
      <c r="AK861" s="50"/>
      <c r="AL861" s="50"/>
      <c r="AM861" s="50"/>
      <c r="AN861" s="50"/>
      <c r="AO861" s="50"/>
      <c r="AP861" s="50"/>
      <c r="AQ861" s="50"/>
      <c r="AR861" s="50"/>
      <c r="AS861" s="50"/>
      <c r="AT861" s="50"/>
      <c r="AU861" s="50"/>
      <c r="AV861" s="50"/>
      <c r="AW861" s="50"/>
      <c r="AX861" s="50"/>
      <c r="AY861" s="50"/>
      <c r="AZ861" s="50"/>
      <c r="BA861" s="50"/>
      <c r="BB861" s="50"/>
      <c r="BC861" s="50"/>
      <c r="BD861" s="50"/>
      <c r="BE861" s="50"/>
      <c r="BF861" s="50"/>
      <c r="BG861" s="50"/>
      <c r="BH861" s="50"/>
      <c r="BI861" s="50"/>
      <c r="BJ861" s="50"/>
      <c r="BK861" s="50"/>
      <c r="BL861" s="50"/>
    </row>
    <row r="862" spans="1:64" ht="12" customHeight="1" x14ac:dyDescent="0.15">
      <c r="A862" s="50" t="s">
        <v>34738</v>
      </c>
      <c r="B862" s="50">
        <v>19</v>
      </c>
      <c r="C862" s="50" t="s">
        <v>14</v>
      </c>
      <c r="D862" s="50" t="s">
        <v>79</v>
      </c>
      <c r="E862" s="51" t="s">
        <v>34739</v>
      </c>
      <c r="F862" s="52">
        <v>43188</v>
      </c>
      <c r="G862" s="50" t="s">
        <v>34740</v>
      </c>
      <c r="H862" s="50" t="s">
        <v>3005</v>
      </c>
      <c r="I862" s="50" t="s">
        <v>38</v>
      </c>
      <c r="J862" s="50">
        <v>60099</v>
      </c>
      <c r="K862" s="50" t="s">
        <v>1231</v>
      </c>
      <c r="L862" s="50" t="s">
        <v>34741</v>
      </c>
      <c r="M862" s="50" t="s">
        <v>21</v>
      </c>
      <c r="N862" s="50" t="s">
        <v>34742</v>
      </c>
      <c r="O862" s="42" t="s">
        <v>394</v>
      </c>
      <c r="P862" s="50" t="s">
        <v>32398</v>
      </c>
      <c r="Q862" s="51" t="s">
        <v>34743</v>
      </c>
      <c r="R862" s="50" t="s">
        <v>94</v>
      </c>
      <c r="S862" s="50" t="s">
        <v>22</v>
      </c>
      <c r="T862" s="50" t="s">
        <v>28746</v>
      </c>
      <c r="U862" s="50" t="s">
        <v>28520</v>
      </c>
      <c r="V862" s="50" t="s">
        <v>28521</v>
      </c>
      <c r="W862" s="50"/>
      <c r="Y862" s="50"/>
      <c r="Z862" s="50"/>
      <c r="AA862" s="50"/>
      <c r="AB862" s="50"/>
      <c r="AC862" s="50"/>
      <c r="AD862" s="50"/>
      <c r="AE862" s="50"/>
      <c r="AF862" s="50"/>
      <c r="AG862" s="50"/>
      <c r="AH862" s="50"/>
      <c r="AI862" s="50"/>
      <c r="AJ862" s="50"/>
      <c r="AK862" s="50"/>
      <c r="AL862" s="50"/>
      <c r="AM862" s="50"/>
      <c r="AN862" s="50"/>
      <c r="AO862" s="50"/>
      <c r="AP862" s="50"/>
      <c r="AQ862" s="50"/>
      <c r="AR862" s="50"/>
      <c r="AS862" s="50"/>
      <c r="AT862" s="50"/>
      <c r="AU862" s="50"/>
      <c r="AV862" s="50"/>
      <c r="AW862" s="50"/>
      <c r="AX862" s="50"/>
      <c r="AY862" s="50"/>
      <c r="AZ862" s="50"/>
      <c r="BA862" s="50"/>
      <c r="BB862" s="50"/>
      <c r="BC862" s="50"/>
      <c r="BD862" s="50"/>
      <c r="BE862" s="50"/>
      <c r="BF862" s="50"/>
      <c r="BG862" s="50"/>
      <c r="BH862" s="50"/>
      <c r="BI862" s="50"/>
      <c r="BJ862" s="50"/>
      <c r="BK862" s="50"/>
      <c r="BL862" s="50"/>
    </row>
    <row r="863" spans="1:64" ht="12" customHeight="1" x14ac:dyDescent="0.15">
      <c r="A863" s="50" t="s">
        <v>34748</v>
      </c>
      <c r="B863" s="50">
        <v>39</v>
      </c>
      <c r="C863" s="50" t="s">
        <v>14</v>
      </c>
      <c r="D863" s="50" t="s">
        <v>79</v>
      </c>
      <c r="E863" s="51" t="s">
        <v>34749</v>
      </c>
      <c r="F863" s="52">
        <v>43188</v>
      </c>
      <c r="G863" s="50" t="s">
        <v>34750</v>
      </c>
      <c r="H863" s="50" t="s">
        <v>2175</v>
      </c>
      <c r="I863" s="50" t="s">
        <v>144</v>
      </c>
      <c r="J863" s="50">
        <v>25302</v>
      </c>
      <c r="K863" s="50" t="s">
        <v>899</v>
      </c>
      <c r="L863" s="50" t="s">
        <v>34751</v>
      </c>
      <c r="M863" s="50" t="s">
        <v>21</v>
      </c>
      <c r="N863" s="50" t="s">
        <v>34752</v>
      </c>
      <c r="O863" s="42" t="s">
        <v>394</v>
      </c>
      <c r="P863" s="50" t="s">
        <v>32398</v>
      </c>
      <c r="Q863" s="51" t="s">
        <v>34753</v>
      </c>
      <c r="R863" s="50" t="s">
        <v>542</v>
      </c>
      <c r="S863" s="50" t="s">
        <v>22</v>
      </c>
      <c r="T863" s="50" t="s">
        <v>28746</v>
      </c>
      <c r="U863" s="50" t="s">
        <v>28520</v>
      </c>
      <c r="V863" s="50" t="s">
        <v>28519</v>
      </c>
      <c r="W863" s="50" t="s">
        <v>94</v>
      </c>
      <c r="X863" s="50">
        <v>3556</v>
      </c>
      <c r="Y863" s="50"/>
      <c r="Z863" s="50"/>
      <c r="AA863" s="50"/>
      <c r="AB863" s="50"/>
      <c r="AC863" s="50"/>
      <c r="AD863" s="50"/>
      <c r="AE863" s="50"/>
      <c r="AF863" s="50"/>
      <c r="AG863" s="50"/>
      <c r="AH863" s="50"/>
      <c r="AI863" s="50"/>
      <c r="AJ863" s="50"/>
      <c r="AK863" s="50"/>
      <c r="AL863" s="50"/>
      <c r="AM863" s="50"/>
      <c r="AN863" s="50"/>
      <c r="AO863" s="50"/>
      <c r="AP863" s="50"/>
      <c r="AQ863" s="50"/>
      <c r="AR863" s="50"/>
      <c r="AS863" s="50"/>
      <c r="AT863" s="50"/>
      <c r="AU863" s="50"/>
      <c r="AV863" s="50"/>
      <c r="AW863" s="50"/>
      <c r="AX863" s="50"/>
      <c r="AY863" s="50"/>
      <c r="AZ863" s="50"/>
      <c r="BA863" s="50"/>
      <c r="BB863" s="50"/>
      <c r="BC863" s="50"/>
      <c r="BD863" s="50"/>
      <c r="BE863" s="50"/>
      <c r="BF863" s="50"/>
      <c r="BG863" s="50"/>
      <c r="BH863" s="50"/>
      <c r="BI863" s="50"/>
      <c r="BJ863" s="50"/>
      <c r="BK863" s="50"/>
      <c r="BL863" s="50"/>
    </row>
    <row r="864" spans="1:64" ht="12" customHeight="1" x14ac:dyDescent="0.15">
      <c r="A864" s="50" t="s">
        <v>34824</v>
      </c>
      <c r="B864" s="50">
        <v>39</v>
      </c>
      <c r="C864" s="50" t="s">
        <v>14</v>
      </c>
      <c r="D864" s="50" t="s">
        <v>31</v>
      </c>
      <c r="E864" s="51" t="s">
        <v>34825</v>
      </c>
      <c r="F864" s="52">
        <v>43188</v>
      </c>
      <c r="G864" s="50" t="s">
        <v>22625</v>
      </c>
      <c r="H864" s="50" t="s">
        <v>639</v>
      </c>
      <c r="I864" s="50" t="s">
        <v>263</v>
      </c>
      <c r="J864" s="50">
        <v>89104</v>
      </c>
      <c r="K864" s="50" t="s">
        <v>557</v>
      </c>
      <c r="L864" s="50" t="s">
        <v>558</v>
      </c>
      <c r="M864" s="50" t="s">
        <v>5307</v>
      </c>
      <c r="N864" s="50" t="s">
        <v>34826</v>
      </c>
      <c r="O864" s="42" t="s">
        <v>394</v>
      </c>
      <c r="P864" s="50" t="s">
        <v>32398</v>
      </c>
      <c r="Q864" s="51" t="s">
        <v>34827</v>
      </c>
      <c r="R864" s="50" t="s">
        <v>94</v>
      </c>
      <c r="S864" s="50" t="s">
        <v>22</v>
      </c>
      <c r="T864" s="50" t="s">
        <v>28739</v>
      </c>
      <c r="U864" s="50" t="s">
        <v>28518</v>
      </c>
      <c r="V864" s="50" t="s">
        <v>28521</v>
      </c>
      <c r="W864" s="50" t="s">
        <v>542</v>
      </c>
      <c r="X864" s="50">
        <v>3557</v>
      </c>
      <c r="Y864" s="50"/>
      <c r="Z864" s="50"/>
      <c r="AA864" s="50"/>
      <c r="AB864" s="50"/>
      <c r="AC864" s="50"/>
      <c r="AD864" s="50"/>
      <c r="AE864" s="50"/>
      <c r="AF864" s="50"/>
      <c r="AG864" s="50"/>
      <c r="AH864" s="50"/>
      <c r="AI864" s="50"/>
      <c r="AJ864" s="50"/>
      <c r="AK864" s="50"/>
      <c r="AL864" s="50"/>
      <c r="AM864" s="50"/>
      <c r="AN864" s="50"/>
      <c r="AO864" s="50"/>
      <c r="AP864" s="50"/>
      <c r="AQ864" s="50"/>
      <c r="AR864" s="50"/>
      <c r="AS864" s="50"/>
      <c r="AT864" s="50"/>
      <c r="AU864" s="50"/>
      <c r="AV864" s="50"/>
      <c r="AW864" s="50"/>
      <c r="AX864" s="50"/>
      <c r="AY864" s="50"/>
      <c r="AZ864" s="50"/>
      <c r="BA864" s="50"/>
      <c r="BB864" s="50"/>
      <c r="BC864" s="50"/>
      <c r="BD864" s="50"/>
      <c r="BE864" s="50"/>
      <c r="BF864" s="50"/>
      <c r="BG864" s="50"/>
      <c r="BH864" s="50"/>
      <c r="BI864" s="50"/>
      <c r="BJ864" s="50"/>
      <c r="BK864" s="50"/>
      <c r="BL864" s="50"/>
    </row>
    <row r="865" spans="1:64" ht="12" customHeight="1" x14ac:dyDescent="0.15">
      <c r="A865" s="50" t="s">
        <v>34744</v>
      </c>
      <c r="B865" s="50">
        <v>44</v>
      </c>
      <c r="C865" s="50" t="s">
        <v>14</v>
      </c>
      <c r="D865" s="50" t="s">
        <v>31</v>
      </c>
      <c r="E865" s="51"/>
      <c r="F865" s="52">
        <v>43188</v>
      </c>
      <c r="G865" s="50" t="s">
        <v>34745</v>
      </c>
      <c r="H865" s="50" t="s">
        <v>16553</v>
      </c>
      <c r="I865" s="50" t="s">
        <v>67</v>
      </c>
      <c r="J865" s="50">
        <v>77502</v>
      </c>
      <c r="K865" s="50" t="s">
        <v>545</v>
      </c>
      <c r="L865" s="50" t="s">
        <v>25621</v>
      </c>
      <c r="M865" s="50" t="s">
        <v>21</v>
      </c>
      <c r="N865" s="50" t="s">
        <v>34746</v>
      </c>
      <c r="O865" s="42" t="s">
        <v>394</v>
      </c>
      <c r="P865" s="50" t="s">
        <v>32398</v>
      </c>
      <c r="Q865" s="51" t="s">
        <v>34747</v>
      </c>
      <c r="R865" s="50" t="s">
        <v>542</v>
      </c>
      <c r="S865" s="50" t="s">
        <v>22</v>
      </c>
      <c r="T865" s="50" t="s">
        <v>28746</v>
      </c>
      <c r="U865" s="50" t="s">
        <v>28520</v>
      </c>
      <c r="V865" s="50" t="s">
        <v>20623</v>
      </c>
      <c r="W865" s="50" t="s">
        <v>542</v>
      </c>
      <c r="X865" s="50">
        <v>3555</v>
      </c>
      <c r="Y865" s="50"/>
      <c r="Z865" s="50"/>
      <c r="AA865" s="50"/>
      <c r="AB865" s="50"/>
      <c r="AC865" s="50"/>
      <c r="AD865" s="50"/>
      <c r="AE865" s="50"/>
      <c r="AF865" s="50"/>
      <c r="AG865" s="50"/>
      <c r="AH865" s="50"/>
      <c r="AI865" s="50"/>
      <c r="AJ865" s="50"/>
      <c r="AK865" s="50"/>
      <c r="AL865" s="50"/>
      <c r="AM865" s="50"/>
      <c r="AN865" s="50"/>
      <c r="AO865" s="50"/>
      <c r="AP865" s="50"/>
      <c r="AQ865" s="50"/>
      <c r="AR865" s="50"/>
      <c r="AS865" s="50"/>
      <c r="AT865" s="50"/>
      <c r="AU865" s="50"/>
      <c r="AV865" s="50"/>
      <c r="AW865" s="50"/>
      <c r="AX865" s="50"/>
      <c r="AY865" s="50"/>
      <c r="AZ865" s="50"/>
      <c r="BA865" s="50"/>
      <c r="BB865" s="50"/>
      <c r="BC865" s="50"/>
      <c r="BD865" s="50"/>
      <c r="BE865" s="50"/>
      <c r="BF865" s="50"/>
      <c r="BG865" s="50"/>
      <c r="BH865" s="50"/>
      <c r="BI865" s="50"/>
      <c r="BJ865" s="50"/>
      <c r="BK865" s="50"/>
      <c r="BL865" s="50"/>
    </row>
    <row r="866" spans="1:64" ht="12" customHeight="1" x14ac:dyDescent="0.15">
      <c r="A866" s="50" t="s">
        <v>34887</v>
      </c>
      <c r="B866" s="50">
        <v>34</v>
      </c>
      <c r="C866" s="50" t="s">
        <v>14</v>
      </c>
      <c r="D866" s="50" t="s">
        <v>31</v>
      </c>
      <c r="E866" s="51" t="s">
        <v>34888</v>
      </c>
      <c r="F866" s="52">
        <v>43188</v>
      </c>
      <c r="G866" s="50" t="s">
        <v>34889</v>
      </c>
      <c r="H866" s="50" t="s">
        <v>32276</v>
      </c>
      <c r="I866" s="50" t="s">
        <v>313</v>
      </c>
      <c r="J866" s="50">
        <v>37040</v>
      </c>
      <c r="K866" s="50" t="s">
        <v>1039</v>
      </c>
      <c r="L866" s="50" t="s">
        <v>34890</v>
      </c>
      <c r="M866" s="50" t="s">
        <v>21</v>
      </c>
      <c r="N866" s="50" t="s">
        <v>34891</v>
      </c>
      <c r="O866" s="42" t="s">
        <v>394</v>
      </c>
      <c r="P866" s="50" t="s">
        <v>32398</v>
      </c>
      <c r="Q866" s="51" t="s">
        <v>34892</v>
      </c>
      <c r="R866" s="50" t="s">
        <v>94</v>
      </c>
      <c r="S866" s="50" t="s">
        <v>29</v>
      </c>
      <c r="T866" s="50" t="s">
        <v>28523</v>
      </c>
      <c r="U866" s="50" t="s">
        <v>28523</v>
      </c>
      <c r="V866" s="50" t="s">
        <v>20623</v>
      </c>
      <c r="W866" s="50" t="s">
        <v>94</v>
      </c>
      <c r="X866" s="50">
        <v>3559</v>
      </c>
      <c r="Y866" s="50"/>
      <c r="Z866" s="50"/>
      <c r="AA866" s="50"/>
      <c r="AB866" s="50"/>
      <c r="AC866" s="50"/>
      <c r="AD866" s="50"/>
      <c r="AE866" s="50"/>
      <c r="AF866" s="50"/>
      <c r="AG866" s="50"/>
      <c r="AH866" s="50"/>
      <c r="AI866" s="50"/>
      <c r="AJ866" s="50"/>
      <c r="AK866" s="50"/>
      <c r="AL866" s="50"/>
      <c r="AM866" s="50"/>
      <c r="AN866" s="50"/>
      <c r="AO866" s="50"/>
      <c r="AP866" s="50"/>
      <c r="AQ866" s="50"/>
      <c r="AR866" s="50"/>
      <c r="AS866" s="50"/>
      <c r="AT866" s="50"/>
      <c r="AU866" s="50"/>
      <c r="AV866" s="50"/>
      <c r="AW866" s="50"/>
      <c r="AX866" s="50"/>
      <c r="AY866" s="50"/>
      <c r="AZ866" s="50"/>
      <c r="BA866" s="50"/>
      <c r="BB866" s="50"/>
      <c r="BC866" s="50"/>
      <c r="BD866" s="50"/>
      <c r="BE866" s="50"/>
      <c r="BF866" s="50"/>
      <c r="BG866" s="50"/>
      <c r="BH866" s="50"/>
      <c r="BI866" s="50"/>
      <c r="BJ866" s="50"/>
      <c r="BK866" s="50"/>
      <c r="BL866" s="50"/>
    </row>
    <row r="867" spans="1:64" ht="12" customHeight="1" x14ac:dyDescent="0.15">
      <c r="A867" s="50" t="s">
        <v>34728</v>
      </c>
      <c r="B867" s="50">
        <v>26</v>
      </c>
      <c r="C867" s="50" t="s">
        <v>14</v>
      </c>
      <c r="D867" s="50" t="s">
        <v>31</v>
      </c>
      <c r="E867" s="51" t="s">
        <v>34729</v>
      </c>
      <c r="F867" s="52">
        <v>43187</v>
      </c>
      <c r="G867" s="50" t="s">
        <v>34730</v>
      </c>
      <c r="H867" s="50" t="s">
        <v>3988</v>
      </c>
      <c r="I867" s="50" t="s">
        <v>398</v>
      </c>
      <c r="J867" s="50">
        <v>18106</v>
      </c>
      <c r="K867" s="50" t="s">
        <v>3990</v>
      </c>
      <c r="L867" s="50" t="s">
        <v>498</v>
      </c>
      <c r="M867" s="50" t="s">
        <v>21</v>
      </c>
      <c r="N867" s="50" t="s">
        <v>34731</v>
      </c>
      <c r="O867" s="42" t="s">
        <v>394</v>
      </c>
      <c r="P867" s="50" t="s">
        <v>32398</v>
      </c>
      <c r="Q867" s="51" t="s">
        <v>34732</v>
      </c>
      <c r="R867" s="50" t="s">
        <v>94</v>
      </c>
      <c r="S867" s="50" t="s">
        <v>22</v>
      </c>
      <c r="T867" s="50" t="s">
        <v>28746</v>
      </c>
      <c r="U867" s="50" t="s">
        <v>28520</v>
      </c>
      <c r="V867" s="50" t="s">
        <v>28522</v>
      </c>
      <c r="W867" s="50" t="s">
        <v>94</v>
      </c>
      <c r="X867" s="50">
        <v>3545</v>
      </c>
      <c r="Y867" s="50"/>
      <c r="Z867" s="50"/>
      <c r="AA867" s="50"/>
      <c r="AB867" s="50"/>
      <c r="AC867" s="50"/>
      <c r="AD867" s="50"/>
      <c r="AE867" s="50"/>
      <c r="AF867" s="50"/>
      <c r="AG867" s="50"/>
      <c r="AH867" s="50"/>
      <c r="AI867" s="50"/>
      <c r="AJ867" s="50"/>
      <c r="AK867" s="50"/>
      <c r="AL867" s="50"/>
      <c r="AM867" s="50"/>
      <c r="AN867" s="50"/>
      <c r="AO867" s="50"/>
      <c r="AP867" s="50"/>
      <c r="AQ867" s="50"/>
      <c r="AR867" s="50"/>
      <c r="AS867" s="50"/>
      <c r="AT867" s="50"/>
      <c r="AU867" s="50"/>
      <c r="AV867" s="50"/>
      <c r="AW867" s="50"/>
      <c r="AX867" s="50"/>
      <c r="AY867" s="50"/>
      <c r="AZ867" s="50"/>
      <c r="BA867" s="50"/>
      <c r="BB867" s="50"/>
      <c r="BC867" s="50"/>
      <c r="BD867" s="50"/>
      <c r="BE867" s="50"/>
      <c r="BF867" s="50"/>
      <c r="BG867" s="50"/>
      <c r="BH867" s="50"/>
      <c r="BI867" s="50"/>
      <c r="BJ867" s="50"/>
      <c r="BK867" s="50"/>
      <c r="BL867" s="50"/>
    </row>
    <row r="868" spans="1:64" ht="12" customHeight="1" x14ac:dyDescent="0.15">
      <c r="A868" s="50" t="s">
        <v>34819</v>
      </c>
      <c r="B868" s="50">
        <v>61</v>
      </c>
      <c r="C868" s="50" t="s">
        <v>14</v>
      </c>
      <c r="D868" s="50" t="s">
        <v>31</v>
      </c>
      <c r="E868" s="51" t="s">
        <v>34820</v>
      </c>
      <c r="F868" s="52">
        <v>43187</v>
      </c>
      <c r="G868" s="50" t="s">
        <v>34821</v>
      </c>
      <c r="H868" s="50" t="s">
        <v>18104</v>
      </c>
      <c r="I868" s="50" t="s">
        <v>117</v>
      </c>
      <c r="J868" s="50">
        <v>85378</v>
      </c>
      <c r="K868" s="50" t="s">
        <v>617</v>
      </c>
      <c r="L868" s="50" t="s">
        <v>18106</v>
      </c>
      <c r="M868" s="50" t="s">
        <v>21</v>
      </c>
      <c r="N868" s="50" t="s">
        <v>34822</v>
      </c>
      <c r="O868" s="42" t="s">
        <v>394</v>
      </c>
      <c r="P868" s="50" t="s">
        <v>32398</v>
      </c>
      <c r="Q868" s="51" t="s">
        <v>34823</v>
      </c>
      <c r="R868" s="50" t="s">
        <v>23</v>
      </c>
      <c r="S868" s="50" t="s">
        <v>22</v>
      </c>
      <c r="T868" s="50" t="s">
        <v>28739</v>
      </c>
      <c r="U868" s="50" t="s">
        <v>28518</v>
      </c>
      <c r="V868" s="50" t="s">
        <v>28521</v>
      </c>
      <c r="W868" s="50" t="s">
        <v>94</v>
      </c>
      <c r="X868" s="50">
        <v>3550</v>
      </c>
      <c r="Y868" s="50"/>
      <c r="Z868" s="50"/>
      <c r="AA868" s="50"/>
      <c r="AB868" s="50"/>
      <c r="AC868" s="50"/>
      <c r="AD868" s="50"/>
      <c r="AE868" s="50"/>
      <c r="AF868" s="50"/>
      <c r="AG868" s="50"/>
      <c r="AH868" s="50"/>
      <c r="AI868" s="50"/>
      <c r="AJ868" s="50"/>
      <c r="AK868" s="50"/>
      <c r="AL868" s="50"/>
      <c r="AM868" s="50"/>
      <c r="AN868" s="50"/>
      <c r="AO868" s="50"/>
      <c r="AP868" s="50"/>
      <c r="AQ868" s="50"/>
      <c r="AR868" s="50"/>
      <c r="AS868" s="50"/>
      <c r="AT868" s="50"/>
      <c r="AU868" s="50"/>
      <c r="AV868" s="50"/>
      <c r="AW868" s="50"/>
      <c r="AX868" s="50"/>
      <c r="AY868" s="50"/>
      <c r="AZ868" s="50"/>
      <c r="BA868" s="50"/>
      <c r="BB868" s="50"/>
      <c r="BC868" s="50"/>
      <c r="BD868" s="50"/>
      <c r="BE868" s="50"/>
      <c r="BF868" s="50"/>
      <c r="BG868" s="50"/>
      <c r="BH868" s="50"/>
      <c r="BI868" s="50"/>
      <c r="BJ868" s="50"/>
      <c r="BK868" s="50"/>
      <c r="BL868" s="50"/>
    </row>
    <row r="869" spans="1:64" ht="12" customHeight="1" x14ac:dyDescent="0.15">
      <c r="A869" s="50" t="s">
        <v>34722</v>
      </c>
      <c r="B869" s="50">
        <v>51</v>
      </c>
      <c r="C869" s="50" t="s">
        <v>14</v>
      </c>
      <c r="D869" s="50" t="s">
        <v>31</v>
      </c>
      <c r="E869" s="51" t="s">
        <v>34723</v>
      </c>
      <c r="F869" s="52">
        <v>43187</v>
      </c>
      <c r="G869" s="50" t="s">
        <v>34724</v>
      </c>
      <c r="H869" s="50" t="s">
        <v>1380</v>
      </c>
      <c r="I869" s="50" t="s">
        <v>309</v>
      </c>
      <c r="J869" s="50">
        <v>42701</v>
      </c>
      <c r="K869" s="50" t="s">
        <v>1381</v>
      </c>
      <c r="L869" s="50" t="s">
        <v>34725</v>
      </c>
      <c r="M869" s="50" t="s">
        <v>21</v>
      </c>
      <c r="N869" s="50" t="s">
        <v>34726</v>
      </c>
      <c r="O869" s="42" t="s">
        <v>394</v>
      </c>
      <c r="P869" s="50" t="s">
        <v>32398</v>
      </c>
      <c r="Q869" s="51" t="s">
        <v>34727</v>
      </c>
      <c r="R869" s="50" t="s">
        <v>94</v>
      </c>
      <c r="S869" s="50" t="s">
        <v>22</v>
      </c>
      <c r="T869" s="50" t="s">
        <v>28746</v>
      </c>
      <c r="U869" s="50" t="s">
        <v>28520</v>
      </c>
      <c r="V869" s="50" t="s">
        <v>28521</v>
      </c>
      <c r="W869" s="50" t="s">
        <v>94</v>
      </c>
      <c r="X869" s="50">
        <v>3546</v>
      </c>
      <c r="Y869" s="50"/>
      <c r="Z869" s="50"/>
      <c r="AA869" s="50"/>
      <c r="AB869" s="50"/>
      <c r="AC869" s="50"/>
      <c r="AD869" s="50"/>
      <c r="AE869" s="50"/>
      <c r="AF869" s="50"/>
      <c r="AG869" s="50"/>
      <c r="AH869" s="50"/>
      <c r="AI869" s="50"/>
      <c r="AJ869" s="50"/>
      <c r="AK869" s="50"/>
      <c r="AL869" s="50"/>
      <c r="AM869" s="50"/>
      <c r="AN869" s="50"/>
      <c r="AO869" s="50"/>
      <c r="AP869" s="50"/>
      <c r="AQ869" s="50"/>
      <c r="AR869" s="50"/>
      <c r="AS869" s="50"/>
      <c r="AT869" s="50"/>
      <c r="AU869" s="50"/>
      <c r="AV869" s="50"/>
      <c r="AW869" s="50"/>
      <c r="AX869" s="50"/>
      <c r="AY869" s="50"/>
      <c r="AZ869" s="50"/>
      <c r="BA869" s="50"/>
      <c r="BB869" s="50"/>
      <c r="BC869" s="50"/>
      <c r="BD869" s="50"/>
      <c r="BE869" s="50"/>
      <c r="BF869" s="50"/>
      <c r="BG869" s="50"/>
      <c r="BH869" s="50"/>
      <c r="BI869" s="50"/>
      <c r="BJ869" s="50"/>
      <c r="BK869" s="50"/>
      <c r="BL869" s="50"/>
    </row>
    <row r="870" spans="1:64" ht="12" customHeight="1" x14ac:dyDescent="0.15">
      <c r="A870" s="50" t="s">
        <v>34733</v>
      </c>
      <c r="B870" s="50">
        <v>29</v>
      </c>
      <c r="C870" s="50" t="s">
        <v>14</v>
      </c>
      <c r="D870" s="50" t="s">
        <v>31</v>
      </c>
      <c r="E870" s="51" t="s">
        <v>34734</v>
      </c>
      <c r="F870" s="52">
        <v>43187</v>
      </c>
      <c r="G870" s="50" t="s">
        <v>34735</v>
      </c>
      <c r="H870" s="50" t="s">
        <v>15461</v>
      </c>
      <c r="I870" s="50" t="s">
        <v>26</v>
      </c>
      <c r="J870" s="50">
        <v>29172</v>
      </c>
      <c r="K870" s="50" t="s">
        <v>991</v>
      </c>
      <c r="L870" s="50" t="s">
        <v>2671</v>
      </c>
      <c r="M870" s="50" t="s">
        <v>21</v>
      </c>
      <c r="N870" s="50" t="s">
        <v>34736</v>
      </c>
      <c r="O870" s="42" t="s">
        <v>394</v>
      </c>
      <c r="P870" s="50" t="s">
        <v>32398</v>
      </c>
      <c r="Q870" s="51" t="s">
        <v>34737</v>
      </c>
      <c r="R870" s="50" t="s">
        <v>542</v>
      </c>
      <c r="S870" s="50" t="s">
        <v>22</v>
      </c>
      <c r="T870" s="50" t="s">
        <v>28746</v>
      </c>
      <c r="U870" s="50" t="s">
        <v>28518</v>
      </c>
      <c r="V870" s="50" t="s">
        <v>28519</v>
      </c>
      <c r="W870" s="50" t="s">
        <v>94</v>
      </c>
      <c r="X870" s="50">
        <v>3549</v>
      </c>
      <c r="Y870" s="50"/>
      <c r="Z870" s="50"/>
      <c r="AA870" s="50"/>
      <c r="AB870" s="50"/>
      <c r="AC870" s="50"/>
      <c r="AD870" s="50"/>
      <c r="AE870" s="50"/>
      <c r="AF870" s="50"/>
      <c r="AG870" s="50"/>
      <c r="AH870" s="50"/>
      <c r="AI870" s="50"/>
      <c r="AJ870" s="50"/>
      <c r="AK870" s="50"/>
      <c r="AL870" s="50"/>
      <c r="AM870" s="50"/>
      <c r="AN870" s="50"/>
      <c r="AO870" s="50"/>
      <c r="AP870" s="50"/>
      <c r="AQ870" s="50"/>
      <c r="AR870" s="50"/>
      <c r="AS870" s="50"/>
      <c r="AT870" s="50"/>
      <c r="AU870" s="50"/>
      <c r="AV870" s="50"/>
      <c r="AW870" s="50"/>
      <c r="AX870" s="50"/>
      <c r="AY870" s="50"/>
      <c r="AZ870" s="50"/>
      <c r="BA870" s="50"/>
      <c r="BB870" s="50"/>
      <c r="BC870" s="50"/>
      <c r="BD870" s="50"/>
      <c r="BE870" s="50"/>
      <c r="BF870" s="50"/>
      <c r="BG870" s="50"/>
      <c r="BH870" s="50"/>
      <c r="BI870" s="50"/>
      <c r="BJ870" s="50"/>
      <c r="BK870" s="50"/>
      <c r="BL870" s="50"/>
    </row>
    <row r="871" spans="1:64" ht="12" customHeight="1" x14ac:dyDescent="0.15">
      <c r="A871" s="50" t="s">
        <v>34788</v>
      </c>
      <c r="B871" s="50">
        <v>31</v>
      </c>
      <c r="C871" s="50" t="s">
        <v>14</v>
      </c>
      <c r="D871" s="50" t="s">
        <v>31</v>
      </c>
      <c r="E871" s="51"/>
      <c r="F871" s="52">
        <v>43187</v>
      </c>
      <c r="G871" s="50" t="s">
        <v>34789</v>
      </c>
      <c r="H871" s="50" t="s">
        <v>4485</v>
      </c>
      <c r="I871" s="50" t="s">
        <v>389</v>
      </c>
      <c r="J871" s="50">
        <v>74075</v>
      </c>
      <c r="K871" s="50" t="s">
        <v>553</v>
      </c>
      <c r="L871" s="50" t="s">
        <v>4487</v>
      </c>
      <c r="M871" s="50" t="s">
        <v>21</v>
      </c>
      <c r="N871" s="50" t="s">
        <v>34790</v>
      </c>
      <c r="O871" s="42" t="s">
        <v>394</v>
      </c>
      <c r="P871" s="50" t="s">
        <v>32398</v>
      </c>
      <c r="Q871" s="51" t="s">
        <v>34791</v>
      </c>
      <c r="R871" s="50" t="s">
        <v>542</v>
      </c>
      <c r="S871" s="50" t="s">
        <v>22</v>
      </c>
      <c r="T871" s="50" t="s">
        <v>31669</v>
      </c>
      <c r="U871" s="50" t="s">
        <v>28518</v>
      </c>
      <c r="V871" s="50" t="s">
        <v>28521</v>
      </c>
      <c r="W871" s="50" t="s">
        <v>94</v>
      </c>
      <c r="X871" s="50">
        <v>3544</v>
      </c>
      <c r="Y871" s="50"/>
      <c r="Z871" s="50"/>
      <c r="AA871" s="50"/>
      <c r="AB871" s="50"/>
      <c r="AC871" s="50"/>
      <c r="AD871" s="50"/>
      <c r="AE871" s="50"/>
      <c r="AF871" s="50"/>
      <c r="AG871" s="50"/>
      <c r="AH871" s="50"/>
      <c r="AI871" s="50"/>
      <c r="AJ871" s="50"/>
      <c r="AK871" s="50"/>
      <c r="AL871" s="50"/>
      <c r="AM871" s="50"/>
      <c r="AN871" s="50"/>
      <c r="AO871" s="50"/>
      <c r="AP871" s="50"/>
      <c r="AQ871" s="50"/>
      <c r="AR871" s="50"/>
      <c r="AS871" s="50"/>
      <c r="AT871" s="50"/>
      <c r="AU871" s="50"/>
      <c r="AV871" s="50"/>
      <c r="AW871" s="50"/>
      <c r="AX871" s="50"/>
      <c r="AY871" s="50"/>
      <c r="AZ871" s="50"/>
      <c r="BA871" s="50"/>
      <c r="BB871" s="50"/>
      <c r="BC871" s="50"/>
      <c r="BD871" s="50"/>
      <c r="BE871" s="50"/>
      <c r="BF871" s="50"/>
      <c r="BG871" s="50"/>
      <c r="BH871" s="50"/>
      <c r="BI871" s="50"/>
      <c r="BJ871" s="50"/>
      <c r="BK871" s="50"/>
      <c r="BL871" s="50"/>
    </row>
    <row r="872" spans="1:64" ht="12" customHeight="1" x14ac:dyDescent="0.15">
      <c r="A872" s="50" t="s">
        <v>34864</v>
      </c>
      <c r="B872" s="50">
        <v>44</v>
      </c>
      <c r="C872" s="50" t="s">
        <v>14</v>
      </c>
      <c r="D872" s="50" t="s">
        <v>24</v>
      </c>
      <c r="E872" s="51"/>
      <c r="F872" s="52">
        <v>43187</v>
      </c>
      <c r="G872" s="50" t="s">
        <v>34865</v>
      </c>
      <c r="H872" s="50" t="s">
        <v>2616</v>
      </c>
      <c r="I872" s="50" t="s">
        <v>39</v>
      </c>
      <c r="J872" s="50">
        <v>95476</v>
      </c>
      <c r="K872" s="50" t="s">
        <v>2616</v>
      </c>
      <c r="L872" s="50" t="s">
        <v>2617</v>
      </c>
      <c r="M872" s="50" t="s">
        <v>385</v>
      </c>
      <c r="N872" s="50" t="s">
        <v>34866</v>
      </c>
      <c r="O872" s="42" t="s">
        <v>394</v>
      </c>
      <c r="P872" s="50" t="s">
        <v>32398</v>
      </c>
      <c r="Q872" s="51" t="s">
        <v>34867</v>
      </c>
      <c r="R872" s="50" t="s">
        <v>542</v>
      </c>
      <c r="S872" s="50" t="s">
        <v>12</v>
      </c>
      <c r="T872" s="50" t="s">
        <v>31978</v>
      </c>
      <c r="U872" s="50" t="s">
        <v>28523</v>
      </c>
      <c r="V872" s="50" t="s">
        <v>28521</v>
      </c>
      <c r="W872" s="50"/>
      <c r="Y872" s="50"/>
      <c r="Z872" s="50"/>
      <c r="AA872" s="50"/>
      <c r="AB872" s="50"/>
      <c r="AC872" s="50"/>
      <c r="AD872" s="50"/>
      <c r="AE872" s="50"/>
      <c r="AF872" s="50"/>
      <c r="AG872" s="50"/>
      <c r="AH872" s="50"/>
      <c r="AI872" s="50"/>
      <c r="AJ872" s="50"/>
      <c r="AK872" s="50"/>
      <c r="AL872" s="50"/>
      <c r="AM872" s="50"/>
      <c r="AN872" s="50"/>
      <c r="AO872" s="50"/>
      <c r="AP872" s="50"/>
      <c r="AQ872" s="50"/>
      <c r="AR872" s="50"/>
      <c r="AS872" s="50"/>
      <c r="AT872" s="50"/>
      <c r="AU872" s="50"/>
      <c r="AV872" s="50"/>
      <c r="AW872" s="50"/>
      <c r="AX872" s="50"/>
      <c r="AY872" s="50"/>
      <c r="AZ872" s="50"/>
      <c r="BA872" s="50"/>
      <c r="BB872" s="50"/>
      <c r="BC872" s="50"/>
      <c r="BD872" s="50"/>
      <c r="BE872" s="50"/>
      <c r="BF872" s="50"/>
      <c r="BG872" s="50"/>
      <c r="BH872" s="50"/>
      <c r="BI872" s="50"/>
      <c r="BJ872" s="50"/>
      <c r="BK872" s="50"/>
      <c r="BL872" s="50"/>
    </row>
    <row r="873" spans="1:64" ht="12" customHeight="1" x14ac:dyDescent="0.15">
      <c r="A873" s="50" t="s">
        <v>34919</v>
      </c>
      <c r="B873" s="50">
        <v>64</v>
      </c>
      <c r="C873" s="50" t="s">
        <v>14</v>
      </c>
      <c r="D873" s="50" t="s">
        <v>31</v>
      </c>
      <c r="E873" s="51" t="s">
        <v>34920</v>
      </c>
      <c r="F873" s="52">
        <v>43187</v>
      </c>
      <c r="G873" s="50" t="s">
        <v>34921</v>
      </c>
      <c r="H873" s="50" t="s">
        <v>376</v>
      </c>
      <c r="I873" s="50" t="s">
        <v>88</v>
      </c>
      <c r="J873" s="50">
        <v>35151</v>
      </c>
      <c r="K873" s="50" t="s">
        <v>19421</v>
      </c>
      <c r="L873" s="50" t="s">
        <v>1694</v>
      </c>
      <c r="M873" s="50" t="s">
        <v>21</v>
      </c>
      <c r="N873" s="50" t="s">
        <v>34922</v>
      </c>
      <c r="O873" s="42" t="s">
        <v>394</v>
      </c>
      <c r="P873" s="50" t="s">
        <v>32398</v>
      </c>
      <c r="Q873" s="51" t="s">
        <v>34923</v>
      </c>
      <c r="R873" s="50" t="s">
        <v>94</v>
      </c>
      <c r="S873" s="50" t="s">
        <v>373</v>
      </c>
      <c r="T873" s="50" t="s">
        <v>28836</v>
      </c>
      <c r="U873" s="50" t="s">
        <v>28520</v>
      </c>
      <c r="V873" s="50" t="s">
        <v>28519</v>
      </c>
      <c r="W873" s="50" t="s">
        <v>94</v>
      </c>
      <c r="X873" s="50">
        <v>3547</v>
      </c>
      <c r="Y873" s="50"/>
      <c r="Z873" s="50"/>
      <c r="AA873" s="50"/>
      <c r="AB873" s="50"/>
      <c r="AC873" s="50"/>
      <c r="AD873" s="50"/>
      <c r="AE873" s="50"/>
      <c r="AF873" s="50"/>
      <c r="AG873" s="50"/>
      <c r="AH873" s="50"/>
      <c r="AI873" s="50"/>
      <c r="AJ873" s="50"/>
      <c r="AK873" s="50"/>
      <c r="AL873" s="50"/>
      <c r="AM873" s="50"/>
      <c r="AN873" s="50"/>
      <c r="AO873" s="50"/>
      <c r="AP873" s="50"/>
      <c r="AQ873" s="50"/>
      <c r="AR873" s="50"/>
      <c r="AS873" s="50"/>
      <c r="AT873" s="50"/>
      <c r="AU873" s="50"/>
      <c r="AV873" s="50"/>
      <c r="AW873" s="50"/>
      <c r="AX873" s="50"/>
      <c r="AY873" s="50"/>
      <c r="AZ873" s="50"/>
      <c r="BA873" s="50"/>
      <c r="BB873" s="50"/>
      <c r="BC873" s="50"/>
      <c r="BD873" s="50"/>
      <c r="BE873" s="50"/>
      <c r="BF873" s="50"/>
      <c r="BG873" s="50"/>
      <c r="BH873" s="50"/>
      <c r="BI873" s="50"/>
      <c r="BJ873" s="50"/>
      <c r="BK873" s="50"/>
      <c r="BL873" s="50"/>
    </row>
    <row r="874" spans="1:64" ht="12" customHeight="1" x14ac:dyDescent="0.15">
      <c r="A874" s="50" t="s">
        <v>34915</v>
      </c>
      <c r="B874" s="50">
        <v>33</v>
      </c>
      <c r="C874" s="50" t="s">
        <v>108</v>
      </c>
      <c r="D874" s="50" t="s">
        <v>31</v>
      </c>
      <c r="E874" s="51"/>
      <c r="F874" s="52">
        <v>43186</v>
      </c>
      <c r="G874" s="50" t="s">
        <v>34916</v>
      </c>
      <c r="H874" s="50" t="s">
        <v>1039</v>
      </c>
      <c r="I874" s="50" t="s">
        <v>88</v>
      </c>
      <c r="J874" s="50">
        <v>36110</v>
      </c>
      <c r="K874" s="50" t="s">
        <v>1039</v>
      </c>
      <c r="L874" s="50" t="s">
        <v>20885</v>
      </c>
      <c r="M874" s="50" t="s">
        <v>21</v>
      </c>
      <c r="N874" s="50" t="s">
        <v>34917</v>
      </c>
      <c r="O874" s="42" t="s">
        <v>394</v>
      </c>
      <c r="P874" s="50" t="s">
        <v>32398</v>
      </c>
      <c r="Q874" s="51" t="s">
        <v>34918</v>
      </c>
      <c r="R874" s="50" t="s">
        <v>94</v>
      </c>
      <c r="S874" s="50" t="s">
        <v>373</v>
      </c>
      <c r="T874" s="50" t="s">
        <v>28836</v>
      </c>
      <c r="U874" s="50" t="s">
        <v>28520</v>
      </c>
      <c r="V874" s="50" t="s">
        <v>28519</v>
      </c>
      <c r="W874" s="50" t="s">
        <v>94</v>
      </c>
      <c r="X874" s="50">
        <v>3553</v>
      </c>
      <c r="Y874" s="50"/>
      <c r="Z874" s="50"/>
      <c r="AA874" s="50"/>
      <c r="AB874" s="50"/>
      <c r="AC874" s="50"/>
      <c r="AD874" s="50"/>
      <c r="AE874" s="50"/>
      <c r="AF874" s="50"/>
      <c r="AG874" s="50"/>
      <c r="AH874" s="50"/>
      <c r="AI874" s="50"/>
      <c r="AJ874" s="50"/>
      <c r="AK874" s="50"/>
      <c r="AL874" s="50"/>
      <c r="AM874" s="50"/>
      <c r="AN874" s="50"/>
      <c r="AO874" s="50"/>
      <c r="AP874" s="50"/>
      <c r="AQ874" s="50"/>
      <c r="AR874" s="50"/>
      <c r="AS874" s="50"/>
      <c r="AT874" s="50"/>
      <c r="AU874" s="50"/>
      <c r="AV874" s="50"/>
      <c r="AW874" s="50"/>
      <c r="AX874" s="50"/>
      <c r="AY874" s="50"/>
      <c r="AZ874" s="50"/>
      <c r="BA874" s="50"/>
      <c r="BB874" s="50"/>
      <c r="BC874" s="50"/>
      <c r="BD874" s="50"/>
      <c r="BE874" s="50"/>
      <c r="BF874" s="50"/>
      <c r="BG874" s="50"/>
      <c r="BH874" s="50"/>
      <c r="BI874" s="50"/>
      <c r="BJ874" s="50"/>
      <c r="BK874" s="50"/>
      <c r="BL874" s="50"/>
    </row>
    <row r="875" spans="1:64" ht="12" customHeight="1" x14ac:dyDescent="0.15">
      <c r="A875" s="50" t="s">
        <v>34718</v>
      </c>
      <c r="B875" s="50">
        <v>41</v>
      </c>
      <c r="C875" s="50" t="s">
        <v>14</v>
      </c>
      <c r="D875" s="50" t="s">
        <v>79</v>
      </c>
      <c r="E875" s="51"/>
      <c r="F875" s="52">
        <v>43186</v>
      </c>
      <c r="G875" s="50" t="s">
        <v>34719</v>
      </c>
      <c r="H875" s="50" t="s">
        <v>5427</v>
      </c>
      <c r="I875" s="50" t="s">
        <v>360</v>
      </c>
      <c r="J875" s="50">
        <v>27330</v>
      </c>
      <c r="K875" s="50" t="s">
        <v>5429</v>
      </c>
      <c r="L875" s="50" t="s">
        <v>9012</v>
      </c>
      <c r="M875" s="50" t="s">
        <v>21</v>
      </c>
      <c r="N875" s="50" t="s">
        <v>34720</v>
      </c>
      <c r="O875" s="42" t="s">
        <v>394</v>
      </c>
      <c r="P875" s="50" t="s">
        <v>32398</v>
      </c>
      <c r="Q875" s="51" t="s">
        <v>34721</v>
      </c>
      <c r="R875" s="50" t="s">
        <v>94</v>
      </c>
      <c r="S875" s="50" t="s">
        <v>22</v>
      </c>
      <c r="T875" s="50" t="s">
        <v>28746</v>
      </c>
      <c r="U875" s="50" t="s">
        <v>28520</v>
      </c>
      <c r="V875" s="50" t="s">
        <v>28521</v>
      </c>
      <c r="W875" s="50" t="s">
        <v>542</v>
      </c>
      <c r="X875" s="50">
        <v>3548</v>
      </c>
      <c r="Y875" s="50"/>
      <c r="Z875" s="50"/>
      <c r="AA875" s="50"/>
      <c r="AB875" s="50"/>
      <c r="AC875" s="50"/>
      <c r="AD875" s="50"/>
      <c r="AE875" s="50"/>
      <c r="AF875" s="50"/>
      <c r="AG875" s="50"/>
      <c r="AH875" s="50"/>
      <c r="AI875" s="50"/>
      <c r="AJ875" s="50"/>
      <c r="AK875" s="50"/>
      <c r="AL875" s="50"/>
      <c r="AM875" s="50"/>
      <c r="AN875" s="50"/>
      <c r="AO875" s="50"/>
      <c r="AP875" s="50"/>
      <c r="AQ875" s="50"/>
      <c r="AR875" s="50"/>
      <c r="AS875" s="50"/>
      <c r="AT875" s="50"/>
      <c r="AU875" s="50"/>
      <c r="AV875" s="50"/>
      <c r="AW875" s="50"/>
      <c r="AX875" s="50"/>
      <c r="AY875" s="50"/>
      <c r="AZ875" s="50"/>
      <c r="BA875" s="50"/>
      <c r="BB875" s="50"/>
      <c r="BC875" s="50"/>
      <c r="BD875" s="50"/>
      <c r="BE875" s="50"/>
      <c r="BF875" s="50"/>
      <c r="BG875" s="50"/>
      <c r="BH875" s="50"/>
      <c r="BI875" s="50"/>
      <c r="BJ875" s="50"/>
      <c r="BK875" s="50"/>
      <c r="BL875" s="50"/>
    </row>
    <row r="876" spans="1:64" ht="12" customHeight="1" x14ac:dyDescent="0.15">
      <c r="A876" s="50" t="s">
        <v>34714</v>
      </c>
      <c r="B876" s="50">
        <v>44</v>
      </c>
      <c r="C876" s="50" t="s">
        <v>14</v>
      </c>
      <c r="D876" s="50" t="s">
        <v>42</v>
      </c>
      <c r="E876" s="51"/>
      <c r="F876" s="52">
        <v>43186</v>
      </c>
      <c r="G876" s="50" t="s">
        <v>34715</v>
      </c>
      <c r="H876" s="50" t="s">
        <v>616</v>
      </c>
      <c r="I876" s="50" t="s">
        <v>117</v>
      </c>
      <c r="J876" s="50">
        <v>85009</v>
      </c>
      <c r="K876" s="50" t="s">
        <v>617</v>
      </c>
      <c r="L876" s="50" t="s">
        <v>618</v>
      </c>
      <c r="M876" s="50" t="s">
        <v>21</v>
      </c>
      <c r="N876" s="50" t="s">
        <v>34716</v>
      </c>
      <c r="O876" s="42" t="s">
        <v>394</v>
      </c>
      <c r="P876" s="50" t="s">
        <v>32398</v>
      </c>
      <c r="Q876" s="51" t="s">
        <v>34717</v>
      </c>
      <c r="R876" s="50" t="s">
        <v>94</v>
      </c>
      <c r="S876" s="50" t="s">
        <v>22</v>
      </c>
      <c r="T876" s="50" t="s">
        <v>28746</v>
      </c>
      <c r="U876" s="50" t="s">
        <v>28520</v>
      </c>
      <c r="V876" s="50" t="s">
        <v>28521</v>
      </c>
      <c r="W876" s="50" t="s">
        <v>94</v>
      </c>
      <c r="X876" s="50">
        <v>3554</v>
      </c>
      <c r="Y876" s="50"/>
      <c r="Z876" s="50"/>
      <c r="AA876" s="50"/>
      <c r="AB876" s="50"/>
      <c r="AC876" s="50"/>
      <c r="AD876" s="50"/>
      <c r="AE876" s="50"/>
      <c r="AF876" s="50"/>
      <c r="AG876" s="50"/>
      <c r="AH876" s="50"/>
      <c r="AI876" s="50"/>
      <c r="AJ876" s="50"/>
      <c r="AK876" s="50"/>
      <c r="AL876" s="50"/>
      <c r="AM876" s="50"/>
      <c r="AN876" s="50"/>
      <c r="AO876" s="50"/>
      <c r="AP876" s="50"/>
      <c r="AQ876" s="50"/>
      <c r="AR876" s="50"/>
      <c r="AS876" s="50"/>
      <c r="AT876" s="50"/>
      <c r="AU876" s="50"/>
      <c r="AV876" s="50"/>
      <c r="AW876" s="50"/>
      <c r="AX876" s="50"/>
      <c r="AY876" s="50"/>
      <c r="AZ876" s="50"/>
      <c r="BA876" s="50"/>
      <c r="BB876" s="50"/>
      <c r="BC876" s="50"/>
      <c r="BD876" s="50"/>
      <c r="BE876" s="50"/>
      <c r="BF876" s="50"/>
      <c r="BG876" s="50"/>
      <c r="BH876" s="50"/>
      <c r="BI876" s="50"/>
      <c r="BJ876" s="50"/>
      <c r="BK876" s="50"/>
      <c r="BL876" s="50"/>
    </row>
    <row r="877" spans="1:64" ht="12" customHeight="1" x14ac:dyDescent="0.15">
      <c r="A877" s="50" t="s">
        <v>34859</v>
      </c>
      <c r="B877" s="50">
        <v>24</v>
      </c>
      <c r="C877" s="50" t="s">
        <v>14</v>
      </c>
      <c r="D877" s="50" t="s">
        <v>31</v>
      </c>
      <c r="E877" s="51"/>
      <c r="F877" s="52">
        <v>43186</v>
      </c>
      <c r="G877" s="50" t="s">
        <v>34860</v>
      </c>
      <c r="H877" s="50" t="s">
        <v>34861</v>
      </c>
      <c r="I877" s="50" t="s">
        <v>56</v>
      </c>
      <c r="J877" s="50">
        <v>32563</v>
      </c>
      <c r="K877" s="50" t="s">
        <v>2912</v>
      </c>
      <c r="L877" s="50" t="s">
        <v>2913</v>
      </c>
      <c r="M877" s="50" t="s">
        <v>21</v>
      </c>
      <c r="N877" s="50" t="s">
        <v>34862</v>
      </c>
      <c r="O877" s="42" t="s">
        <v>394</v>
      </c>
      <c r="P877" s="50" t="s">
        <v>32398</v>
      </c>
      <c r="Q877" s="51" t="s">
        <v>34863</v>
      </c>
      <c r="R877" s="50" t="s">
        <v>94</v>
      </c>
      <c r="S877" s="50" t="s">
        <v>12</v>
      </c>
      <c r="T877" s="50" t="s">
        <v>31978</v>
      </c>
      <c r="U877" s="50" t="s">
        <v>28520</v>
      </c>
      <c r="V877" s="50" t="s">
        <v>20623</v>
      </c>
      <c r="W877" s="50" t="s">
        <v>94</v>
      </c>
      <c r="X877" s="50">
        <v>3551</v>
      </c>
      <c r="Y877" s="50"/>
      <c r="Z877" s="50"/>
      <c r="AA877" s="50"/>
      <c r="AB877" s="50"/>
      <c r="AC877" s="50"/>
      <c r="AD877" s="50"/>
      <c r="AE877" s="50"/>
      <c r="AF877" s="50"/>
      <c r="AG877" s="50"/>
      <c r="AH877" s="50"/>
      <c r="AI877" s="50"/>
      <c r="AJ877" s="50"/>
      <c r="AK877" s="50"/>
      <c r="AL877" s="50"/>
      <c r="AM877" s="50"/>
      <c r="AN877" s="50"/>
      <c r="AO877" s="50"/>
      <c r="AP877" s="50"/>
      <c r="AQ877" s="50"/>
      <c r="AR877" s="50"/>
      <c r="AS877" s="50"/>
      <c r="AT877" s="50"/>
      <c r="AU877" s="50"/>
      <c r="AV877" s="50"/>
      <c r="AW877" s="50"/>
      <c r="AX877" s="50"/>
      <c r="AY877" s="50"/>
      <c r="AZ877" s="50"/>
      <c r="BA877" s="50"/>
      <c r="BB877" s="50"/>
      <c r="BC877" s="50"/>
      <c r="BD877" s="50"/>
      <c r="BE877" s="50"/>
      <c r="BF877" s="50"/>
      <c r="BG877" s="50"/>
      <c r="BH877" s="50"/>
      <c r="BI877" s="50"/>
      <c r="BJ877" s="50"/>
      <c r="BK877" s="50"/>
      <c r="BL877" s="50"/>
    </row>
    <row r="878" spans="1:64" ht="12" customHeight="1" x14ac:dyDescent="0.15">
      <c r="A878" s="50" t="s">
        <v>34904</v>
      </c>
      <c r="B878" s="50">
        <v>29</v>
      </c>
      <c r="C878" s="50" t="s">
        <v>14</v>
      </c>
      <c r="D878" s="50" t="s">
        <v>31</v>
      </c>
      <c r="E878" s="51" t="s">
        <v>34905</v>
      </c>
      <c r="F878" s="52">
        <v>43186</v>
      </c>
      <c r="G878" s="50" t="s">
        <v>34906</v>
      </c>
      <c r="H878" s="50" t="s">
        <v>33895</v>
      </c>
      <c r="I878" s="50" t="s">
        <v>774</v>
      </c>
      <c r="J878" s="50">
        <v>83687</v>
      </c>
      <c r="K878" s="50" t="s">
        <v>3424</v>
      </c>
      <c r="L878" s="50" t="s">
        <v>34603</v>
      </c>
      <c r="M878" s="50" t="s">
        <v>21</v>
      </c>
      <c r="N878" s="50" t="s">
        <v>34907</v>
      </c>
      <c r="O878" s="42" t="s">
        <v>394</v>
      </c>
      <c r="P878" s="50" t="s">
        <v>32398</v>
      </c>
      <c r="Q878" s="51" t="s">
        <v>34908</v>
      </c>
      <c r="R878" s="50" t="s">
        <v>94</v>
      </c>
      <c r="S878" s="50" t="s">
        <v>29</v>
      </c>
      <c r="T878" s="50" t="s">
        <v>28524</v>
      </c>
      <c r="U878" s="50" t="s">
        <v>28523</v>
      </c>
      <c r="V878" s="50" t="s">
        <v>28521</v>
      </c>
      <c r="W878" s="50" t="s">
        <v>94</v>
      </c>
      <c r="X878" s="50">
        <v>3552</v>
      </c>
      <c r="Y878" s="50"/>
      <c r="Z878" s="50"/>
      <c r="AA878" s="50"/>
      <c r="AB878" s="50"/>
      <c r="AC878" s="50"/>
      <c r="AD878" s="50"/>
      <c r="AE878" s="50"/>
      <c r="AF878" s="50"/>
      <c r="AG878" s="50"/>
      <c r="AH878" s="50"/>
      <c r="AI878" s="50"/>
      <c r="AJ878" s="50"/>
      <c r="AK878" s="50"/>
      <c r="AL878" s="50"/>
      <c r="AM878" s="50"/>
      <c r="AN878" s="50"/>
      <c r="AO878" s="50"/>
      <c r="AP878" s="50"/>
      <c r="AQ878" s="50"/>
      <c r="AR878" s="50"/>
      <c r="AS878" s="50"/>
      <c r="AT878" s="50"/>
      <c r="AU878" s="50"/>
      <c r="AV878" s="50"/>
      <c r="AW878" s="50"/>
      <c r="AX878" s="50"/>
      <c r="AY878" s="50"/>
      <c r="AZ878" s="50"/>
      <c r="BA878" s="50"/>
      <c r="BB878" s="50"/>
      <c r="BC878" s="50"/>
      <c r="BD878" s="50"/>
      <c r="BE878" s="50"/>
      <c r="BF878" s="50"/>
      <c r="BG878" s="50"/>
      <c r="BH878" s="50"/>
      <c r="BI878" s="50"/>
      <c r="BJ878" s="50"/>
      <c r="BK878" s="50"/>
      <c r="BL878" s="50"/>
    </row>
    <row r="879" spans="1:64" ht="12" customHeight="1" x14ac:dyDescent="0.15">
      <c r="A879" s="50" t="s">
        <v>34706</v>
      </c>
      <c r="B879" s="50">
        <v>34</v>
      </c>
      <c r="C879" s="50" t="s">
        <v>14</v>
      </c>
      <c r="D879" s="50" t="s">
        <v>31</v>
      </c>
      <c r="E879" s="51" t="s">
        <v>34707</v>
      </c>
      <c r="F879" s="52">
        <v>43185</v>
      </c>
      <c r="G879" s="50" t="s">
        <v>34708</v>
      </c>
      <c r="H879" s="50" t="s">
        <v>34709</v>
      </c>
      <c r="I879" s="50" t="s">
        <v>238</v>
      </c>
      <c r="J879" s="50">
        <v>24219</v>
      </c>
      <c r="K879" s="50" t="s">
        <v>34710</v>
      </c>
      <c r="L879" s="50" t="s">
        <v>34711</v>
      </c>
      <c r="M879" s="50" t="s">
        <v>21</v>
      </c>
      <c r="N879" s="50" t="s">
        <v>34712</v>
      </c>
      <c r="O879" s="42" t="s">
        <v>394</v>
      </c>
      <c r="P879" s="50" t="s">
        <v>32398</v>
      </c>
      <c r="Q879" s="51" t="s">
        <v>34713</v>
      </c>
      <c r="R879" s="50" t="s">
        <v>23</v>
      </c>
      <c r="S879" s="50" t="s">
        <v>22</v>
      </c>
      <c r="T879" s="50" t="s">
        <v>28746</v>
      </c>
      <c r="U879" s="50" t="s">
        <v>28518</v>
      </c>
      <c r="V879" s="50" t="s">
        <v>28519</v>
      </c>
      <c r="W879" s="50" t="s">
        <v>94</v>
      </c>
      <c r="X879" s="50">
        <v>3543</v>
      </c>
      <c r="Y879" s="50"/>
      <c r="Z879" s="50"/>
      <c r="AA879" s="50"/>
      <c r="AB879" s="50"/>
      <c r="AC879" s="50"/>
      <c r="AD879" s="50"/>
      <c r="AE879" s="50"/>
      <c r="AF879" s="50"/>
      <c r="AG879" s="50"/>
      <c r="AH879" s="50"/>
      <c r="AI879" s="50"/>
      <c r="AJ879" s="50"/>
      <c r="AK879" s="50"/>
      <c r="AL879" s="50"/>
      <c r="AM879" s="50"/>
      <c r="AN879" s="50"/>
      <c r="AO879" s="50"/>
      <c r="AP879" s="50"/>
      <c r="AQ879" s="50"/>
      <c r="AR879" s="50"/>
      <c r="AS879" s="50"/>
      <c r="AT879" s="50"/>
      <c r="AU879" s="50"/>
      <c r="AV879" s="50"/>
      <c r="AW879" s="50"/>
      <c r="AX879" s="50"/>
      <c r="AY879" s="50"/>
      <c r="AZ879" s="50"/>
      <c r="BA879" s="50"/>
      <c r="BB879" s="50"/>
      <c r="BC879" s="50"/>
      <c r="BD879" s="50"/>
      <c r="BE879" s="50"/>
      <c r="BF879" s="50"/>
      <c r="BG879" s="50"/>
      <c r="BH879" s="50"/>
      <c r="BI879" s="50"/>
      <c r="BJ879" s="50"/>
      <c r="BK879" s="50"/>
      <c r="BL879" s="50"/>
    </row>
    <row r="880" spans="1:64" ht="12" customHeight="1" x14ac:dyDescent="0.15">
      <c r="A880" s="50" t="s">
        <v>39008</v>
      </c>
      <c r="B880" s="50">
        <v>28</v>
      </c>
      <c r="C880" s="50" t="s">
        <v>14</v>
      </c>
      <c r="D880" s="50" t="s">
        <v>42</v>
      </c>
      <c r="E880" s="51"/>
      <c r="F880" s="52">
        <v>43184</v>
      </c>
      <c r="G880" s="50" t="s">
        <v>34703</v>
      </c>
      <c r="H880" s="50" t="s">
        <v>1288</v>
      </c>
      <c r="I880" s="50" t="s">
        <v>67</v>
      </c>
      <c r="J880" s="50">
        <v>78744</v>
      </c>
      <c r="K880" s="50" t="s">
        <v>1289</v>
      </c>
      <c r="L880" s="50" t="s">
        <v>1290</v>
      </c>
      <c r="M880" s="50" t="s">
        <v>21</v>
      </c>
      <c r="N880" s="50" t="s">
        <v>34704</v>
      </c>
      <c r="O880" s="42" t="s">
        <v>394</v>
      </c>
      <c r="P880" s="50" t="s">
        <v>32398</v>
      </c>
      <c r="Q880" s="51" t="s">
        <v>34705</v>
      </c>
      <c r="R880" s="50" t="s">
        <v>94</v>
      </c>
      <c r="S880" s="50" t="s">
        <v>22</v>
      </c>
      <c r="T880" s="50" t="s">
        <v>28746</v>
      </c>
      <c r="U880" s="50" t="s">
        <v>28520</v>
      </c>
      <c r="V880" s="50" t="s">
        <v>28521</v>
      </c>
      <c r="W880" s="50" t="s">
        <v>94</v>
      </c>
      <c r="X880" s="50">
        <v>3535</v>
      </c>
      <c r="Y880" s="50"/>
      <c r="Z880" s="50"/>
      <c r="AA880" s="50"/>
      <c r="AB880" s="50"/>
      <c r="AC880" s="50"/>
      <c r="AD880" s="50"/>
      <c r="AE880" s="50"/>
      <c r="AF880" s="50"/>
      <c r="AG880" s="50"/>
      <c r="AH880" s="50"/>
      <c r="AI880" s="50"/>
      <c r="AJ880" s="50"/>
      <c r="AK880" s="50"/>
      <c r="AL880" s="50"/>
      <c r="AM880" s="50"/>
      <c r="AN880" s="50"/>
      <c r="AO880" s="50"/>
      <c r="AP880" s="50"/>
      <c r="AQ880" s="50"/>
      <c r="AR880" s="50"/>
      <c r="AS880" s="50"/>
      <c r="AT880" s="50"/>
      <c r="AU880" s="50"/>
      <c r="AV880" s="50"/>
      <c r="AW880" s="50"/>
      <c r="AX880" s="50"/>
      <c r="AY880" s="50"/>
      <c r="AZ880" s="50"/>
      <c r="BA880" s="50"/>
      <c r="BB880" s="50"/>
      <c r="BC880" s="50"/>
      <c r="BD880" s="50"/>
      <c r="BE880" s="50"/>
      <c r="BF880" s="50"/>
      <c r="BG880" s="50"/>
      <c r="BH880" s="50"/>
      <c r="BI880" s="50"/>
      <c r="BJ880" s="50"/>
      <c r="BK880" s="50"/>
      <c r="BL880" s="50"/>
    </row>
    <row r="881" spans="1:64" ht="12" customHeight="1" x14ac:dyDescent="0.15">
      <c r="A881" s="50" t="s">
        <v>34698</v>
      </c>
      <c r="B881" s="50">
        <v>25</v>
      </c>
      <c r="C881" s="50" t="s">
        <v>108</v>
      </c>
      <c r="D881" s="50" t="s">
        <v>31</v>
      </c>
      <c r="E881" s="51" t="s">
        <v>34699</v>
      </c>
      <c r="F881" s="52">
        <v>43183</v>
      </c>
      <c r="G881" s="50" t="s">
        <v>34700</v>
      </c>
      <c r="H881" s="50" t="s">
        <v>1262</v>
      </c>
      <c r="I881" s="50" t="s">
        <v>63</v>
      </c>
      <c r="J881" s="50">
        <v>43110</v>
      </c>
      <c r="K881" s="50" t="s">
        <v>1263</v>
      </c>
      <c r="L881" s="50" t="s">
        <v>12268</v>
      </c>
      <c r="M881" s="50" t="s">
        <v>21</v>
      </c>
      <c r="N881" s="50" t="s">
        <v>34701</v>
      </c>
      <c r="O881" s="42" t="s">
        <v>394</v>
      </c>
      <c r="P881" s="50" t="s">
        <v>32398</v>
      </c>
      <c r="Q881" s="51" t="s">
        <v>34702</v>
      </c>
      <c r="R881" s="50" t="s">
        <v>94</v>
      </c>
      <c r="S881" s="50" t="s">
        <v>22</v>
      </c>
      <c r="T881" s="50" t="s">
        <v>28746</v>
      </c>
      <c r="U881" s="50" t="s">
        <v>28520</v>
      </c>
      <c r="V881" s="50" t="s">
        <v>28521</v>
      </c>
      <c r="W881" s="50" t="s">
        <v>94</v>
      </c>
      <c r="X881" s="50">
        <v>3539</v>
      </c>
      <c r="Y881" s="50"/>
      <c r="Z881" s="50"/>
      <c r="AA881" s="50"/>
      <c r="AB881" s="50"/>
      <c r="AC881" s="50"/>
      <c r="AD881" s="50"/>
      <c r="AE881" s="50"/>
      <c r="AF881" s="50"/>
      <c r="AG881" s="50"/>
      <c r="AH881" s="50"/>
      <c r="AI881" s="50"/>
      <c r="AJ881" s="50"/>
      <c r="AK881" s="50"/>
      <c r="AL881" s="50"/>
      <c r="AM881" s="50"/>
      <c r="AN881" s="50"/>
      <c r="AO881" s="50"/>
      <c r="AP881" s="50"/>
      <c r="AQ881" s="50"/>
      <c r="AR881" s="50"/>
      <c r="AS881" s="50"/>
      <c r="AT881" s="50"/>
      <c r="AU881" s="50"/>
      <c r="AV881" s="50"/>
      <c r="AW881" s="50"/>
      <c r="AX881" s="50"/>
      <c r="AY881" s="50"/>
      <c r="AZ881" s="50"/>
      <c r="BA881" s="50"/>
      <c r="BB881" s="50"/>
      <c r="BC881" s="50"/>
      <c r="BD881" s="50"/>
      <c r="BE881" s="50"/>
      <c r="BF881" s="50"/>
      <c r="BG881" s="50"/>
      <c r="BH881" s="50"/>
      <c r="BI881" s="50"/>
      <c r="BJ881" s="50"/>
      <c r="BK881" s="50"/>
      <c r="BL881" s="50"/>
    </row>
    <row r="882" spans="1:64" ht="12" customHeight="1" x14ac:dyDescent="0.15">
      <c r="A882" s="50" t="s">
        <v>34815</v>
      </c>
      <c r="B882" s="50" t="s">
        <v>23</v>
      </c>
      <c r="C882" s="50" t="s">
        <v>14</v>
      </c>
      <c r="D882" s="50" t="s">
        <v>133</v>
      </c>
      <c r="E882" s="51"/>
      <c r="F882" s="52">
        <v>43183</v>
      </c>
      <c r="G882" s="50" t="s">
        <v>34816</v>
      </c>
      <c r="H882" s="50" t="s">
        <v>4320</v>
      </c>
      <c r="I882" s="50" t="s">
        <v>324</v>
      </c>
      <c r="J882" s="50">
        <v>99508</v>
      </c>
      <c r="K882" s="50" t="s">
        <v>4320</v>
      </c>
      <c r="L882" s="50" t="s">
        <v>4322</v>
      </c>
      <c r="M882" s="50" t="s">
        <v>21</v>
      </c>
      <c r="N882" s="50" t="s">
        <v>34817</v>
      </c>
      <c r="O882" s="42" t="s">
        <v>394</v>
      </c>
      <c r="P882" s="50" t="s">
        <v>32398</v>
      </c>
      <c r="Q882" s="51" t="s">
        <v>34818</v>
      </c>
      <c r="R882" s="50" t="s">
        <v>94</v>
      </c>
      <c r="S882" s="50" t="s">
        <v>22</v>
      </c>
      <c r="T882" s="50" t="s">
        <v>28739</v>
      </c>
      <c r="U882" s="50" t="s">
        <v>28518</v>
      </c>
      <c r="V882" s="50" t="s">
        <v>28522</v>
      </c>
      <c r="W882" s="50" t="s">
        <v>94</v>
      </c>
      <c r="X882" s="50">
        <v>3538</v>
      </c>
      <c r="Y882" s="50"/>
      <c r="Z882" s="50"/>
      <c r="AA882" s="50"/>
      <c r="AB882" s="50"/>
      <c r="AC882" s="50"/>
      <c r="AD882" s="50"/>
      <c r="AE882" s="50"/>
      <c r="AF882" s="50"/>
      <c r="AG882" s="50"/>
      <c r="AH882" s="50"/>
      <c r="AI882" s="50"/>
      <c r="AJ882" s="50"/>
      <c r="AK882" s="50"/>
      <c r="AL882" s="50"/>
      <c r="AM882" s="50"/>
      <c r="AN882" s="50"/>
      <c r="AO882" s="50"/>
      <c r="AP882" s="50"/>
      <c r="AQ882" s="50"/>
      <c r="AR882" s="50"/>
      <c r="AS882" s="50"/>
      <c r="AT882" s="50"/>
      <c r="AU882" s="50"/>
      <c r="AV882" s="50"/>
      <c r="AW882" s="50"/>
      <c r="AX882" s="50"/>
      <c r="AY882" s="50"/>
      <c r="AZ882" s="50"/>
      <c r="BA882" s="50"/>
      <c r="BB882" s="50"/>
      <c r="BC882" s="50"/>
      <c r="BD882" s="50"/>
      <c r="BE882" s="50"/>
      <c r="BF882" s="50"/>
      <c r="BG882" s="50"/>
      <c r="BH882" s="50"/>
      <c r="BI882" s="50"/>
      <c r="BJ882" s="50"/>
      <c r="BK882" s="50"/>
      <c r="BL882" s="50"/>
    </row>
    <row r="883" spans="1:64" ht="12" customHeight="1" x14ac:dyDescent="0.15">
      <c r="A883" s="50" t="s">
        <v>34882</v>
      </c>
      <c r="B883" s="50">
        <v>42</v>
      </c>
      <c r="C883" s="50" t="s">
        <v>14</v>
      </c>
      <c r="D883" s="50" t="s">
        <v>31</v>
      </c>
      <c r="E883" s="51"/>
      <c r="F883" s="52">
        <v>43183</v>
      </c>
      <c r="G883" s="50" t="s">
        <v>34883</v>
      </c>
      <c r="H883" s="50" t="s">
        <v>34884</v>
      </c>
      <c r="I883" s="50" t="s">
        <v>324</v>
      </c>
      <c r="J883" s="50">
        <v>99556</v>
      </c>
      <c r="K883" s="50" t="s">
        <v>19568</v>
      </c>
      <c r="L883" s="50" t="s">
        <v>10961</v>
      </c>
      <c r="M883" s="50" t="s">
        <v>21</v>
      </c>
      <c r="N883" s="50" t="s">
        <v>34885</v>
      </c>
      <c r="O883" s="42" t="s">
        <v>394</v>
      </c>
      <c r="P883" s="50" t="s">
        <v>32398</v>
      </c>
      <c r="Q883" s="51" t="s">
        <v>34886</v>
      </c>
      <c r="R883" s="50" t="s">
        <v>94</v>
      </c>
      <c r="S883" s="50" t="s">
        <v>29</v>
      </c>
      <c r="T883" s="50" t="s">
        <v>28523</v>
      </c>
      <c r="U883" s="50" t="s">
        <v>28520</v>
      </c>
      <c r="V883" s="50" t="s">
        <v>28521</v>
      </c>
      <c r="W883" s="50" t="s">
        <v>94</v>
      </c>
      <c r="X883" s="50">
        <v>3537</v>
      </c>
      <c r="Y883" s="50"/>
      <c r="Z883" s="50"/>
      <c r="AA883" s="50"/>
      <c r="AB883" s="50"/>
      <c r="AC883" s="50"/>
      <c r="AD883" s="50"/>
      <c r="AE883" s="50"/>
      <c r="AF883" s="50"/>
      <c r="AG883" s="50"/>
      <c r="AH883" s="50"/>
      <c r="AI883" s="50"/>
      <c r="AJ883" s="50"/>
      <c r="AK883" s="50"/>
      <c r="AL883" s="50"/>
      <c r="AM883" s="50"/>
      <c r="AN883" s="50"/>
      <c r="AO883" s="50"/>
      <c r="AP883" s="50"/>
      <c r="AQ883" s="50"/>
      <c r="AR883" s="50"/>
      <c r="AS883" s="50"/>
      <c r="AT883" s="50"/>
      <c r="AU883" s="50"/>
      <c r="AV883" s="50"/>
      <c r="AW883" s="50"/>
      <c r="AX883" s="50"/>
      <c r="AY883" s="50"/>
      <c r="AZ883" s="50"/>
      <c r="BA883" s="50"/>
      <c r="BB883" s="50"/>
      <c r="BC883" s="50"/>
      <c r="BD883" s="50"/>
      <c r="BE883" s="50"/>
      <c r="BF883" s="50"/>
      <c r="BG883" s="50"/>
      <c r="BH883" s="50"/>
      <c r="BI883" s="50"/>
      <c r="BJ883" s="50"/>
      <c r="BK883" s="50"/>
      <c r="BL883" s="50"/>
    </row>
    <row r="884" spans="1:64" ht="12" customHeight="1" x14ac:dyDescent="0.15">
      <c r="A884" s="50" t="s">
        <v>34792</v>
      </c>
      <c r="B884" s="50" t="s">
        <v>23</v>
      </c>
      <c r="C884" s="50" t="s">
        <v>14</v>
      </c>
      <c r="D884" s="50" t="s">
        <v>42</v>
      </c>
      <c r="E884" s="51"/>
      <c r="F884" s="52">
        <v>43182</v>
      </c>
      <c r="G884" s="50" t="s">
        <v>34793</v>
      </c>
      <c r="H884" s="50" t="s">
        <v>548</v>
      </c>
      <c r="I884" s="50" t="s">
        <v>117</v>
      </c>
      <c r="J884" s="50">
        <v>85719</v>
      </c>
      <c r="K884" s="50" t="s">
        <v>549</v>
      </c>
      <c r="L884" s="50" t="s">
        <v>4432</v>
      </c>
      <c r="M884" s="50" t="s">
        <v>21</v>
      </c>
      <c r="N884" s="50" t="s">
        <v>34794</v>
      </c>
      <c r="O884" s="42" t="s">
        <v>394</v>
      </c>
      <c r="P884" s="50" t="s">
        <v>32398</v>
      </c>
      <c r="Q884" s="51" t="s">
        <v>34795</v>
      </c>
      <c r="R884" s="50" t="s">
        <v>94</v>
      </c>
      <c r="S884" s="50" t="s">
        <v>22</v>
      </c>
      <c r="T884" s="50" t="s">
        <v>34796</v>
      </c>
      <c r="U884" s="50" t="s">
        <v>28518</v>
      </c>
      <c r="V884" s="50" t="s">
        <v>28521</v>
      </c>
      <c r="W884" s="50" t="s">
        <v>94</v>
      </c>
      <c r="X884" s="50">
        <v>3542</v>
      </c>
      <c r="Y884" s="50"/>
      <c r="Z884" s="50"/>
      <c r="AA884" s="50"/>
      <c r="AB884" s="50"/>
      <c r="AC884" s="50"/>
      <c r="AD884" s="50"/>
      <c r="AE884" s="50"/>
      <c r="AF884" s="50"/>
      <c r="AG884" s="50"/>
      <c r="AH884" s="50"/>
      <c r="AI884" s="50"/>
      <c r="AJ884" s="50"/>
      <c r="AK884" s="50"/>
      <c r="AL884" s="50"/>
      <c r="AM884" s="50"/>
      <c r="AN884" s="50"/>
      <c r="AO884" s="50"/>
      <c r="AP884" s="50"/>
      <c r="AQ884" s="50"/>
      <c r="AR884" s="50"/>
      <c r="AS884" s="50"/>
      <c r="AT884" s="50"/>
      <c r="AU884" s="50"/>
      <c r="AV884" s="50"/>
      <c r="AW884" s="50"/>
      <c r="AX884" s="50"/>
      <c r="AY884" s="50"/>
      <c r="AZ884" s="50"/>
      <c r="BA884" s="50"/>
      <c r="BB884" s="50"/>
      <c r="BC884" s="50"/>
      <c r="BD884" s="50"/>
      <c r="BE884" s="50"/>
      <c r="BF884" s="50"/>
      <c r="BG884" s="50"/>
      <c r="BH884" s="50"/>
      <c r="BI884" s="50"/>
      <c r="BJ884" s="50"/>
      <c r="BK884" s="50"/>
      <c r="BL884" s="50"/>
    </row>
    <row r="885" spans="1:64" ht="12" customHeight="1" x14ac:dyDescent="0.15">
      <c r="A885" s="50" t="s">
        <v>34692</v>
      </c>
      <c r="B885" s="50">
        <v>20</v>
      </c>
      <c r="C885" s="50" t="s">
        <v>14</v>
      </c>
      <c r="D885" s="50" t="s">
        <v>42</v>
      </c>
      <c r="E885" s="51"/>
      <c r="F885" s="52">
        <v>43182</v>
      </c>
      <c r="G885" s="50" t="s">
        <v>34693</v>
      </c>
      <c r="H885" s="50" t="s">
        <v>34694</v>
      </c>
      <c r="I885" s="50" t="s">
        <v>67</v>
      </c>
      <c r="J885" s="50">
        <v>79201</v>
      </c>
      <c r="K885" s="50" t="s">
        <v>34694</v>
      </c>
      <c r="L885" s="50" t="s">
        <v>34695</v>
      </c>
      <c r="M885" s="50" t="s">
        <v>21</v>
      </c>
      <c r="N885" s="50" t="s">
        <v>34696</v>
      </c>
      <c r="O885" s="42" t="s">
        <v>394</v>
      </c>
      <c r="P885" s="50" t="s">
        <v>32398</v>
      </c>
      <c r="Q885" s="51" t="s">
        <v>34697</v>
      </c>
      <c r="R885" s="50" t="s">
        <v>94</v>
      </c>
      <c r="S885" s="50" t="s">
        <v>22</v>
      </c>
      <c r="T885" s="50" t="s">
        <v>28746</v>
      </c>
      <c r="U885" s="50" t="s">
        <v>28520</v>
      </c>
      <c r="V885" s="50" t="s">
        <v>28522</v>
      </c>
      <c r="W885" s="50" t="s">
        <v>94</v>
      </c>
      <c r="X885" s="50">
        <v>3527</v>
      </c>
      <c r="Y885" s="50"/>
      <c r="Z885" s="50"/>
      <c r="AA885" s="50"/>
      <c r="AB885" s="50"/>
      <c r="AC885" s="50"/>
      <c r="AD885" s="50"/>
      <c r="AE885" s="50"/>
      <c r="AF885" s="50"/>
      <c r="AG885" s="50"/>
      <c r="AH885" s="50"/>
      <c r="AI885" s="50"/>
      <c r="AJ885" s="50"/>
      <c r="AK885" s="50"/>
      <c r="AL885" s="50"/>
      <c r="AM885" s="50"/>
      <c r="AN885" s="50"/>
      <c r="AO885" s="50"/>
      <c r="AP885" s="50"/>
      <c r="AQ885" s="50"/>
      <c r="AR885" s="50"/>
      <c r="AS885" s="50"/>
      <c r="AT885" s="50"/>
      <c r="AU885" s="50"/>
      <c r="AV885" s="50"/>
      <c r="AW885" s="50"/>
      <c r="AX885" s="50"/>
      <c r="AY885" s="50"/>
      <c r="AZ885" s="50"/>
      <c r="BA885" s="50"/>
      <c r="BB885" s="50"/>
      <c r="BC885" s="50"/>
      <c r="BD885" s="50"/>
      <c r="BE885" s="50"/>
      <c r="BF885" s="50"/>
      <c r="BG885" s="50"/>
      <c r="BH885" s="50"/>
      <c r="BI885" s="50"/>
      <c r="BJ885" s="50"/>
      <c r="BK885" s="50"/>
      <c r="BL885" s="50"/>
    </row>
    <row r="886" spans="1:64" ht="12" customHeight="1" x14ac:dyDescent="0.15">
      <c r="A886" s="50" t="s">
        <v>34811</v>
      </c>
      <c r="B886" s="50">
        <v>23</v>
      </c>
      <c r="C886" s="50" t="s">
        <v>14</v>
      </c>
      <c r="D886" s="50" t="s">
        <v>31</v>
      </c>
      <c r="E886" s="51"/>
      <c r="F886" s="52">
        <v>43182</v>
      </c>
      <c r="G886" s="50" t="s">
        <v>34812</v>
      </c>
      <c r="H886" s="50" t="s">
        <v>616</v>
      </c>
      <c r="I886" s="50" t="s">
        <v>117</v>
      </c>
      <c r="J886" s="50">
        <v>85033</v>
      </c>
      <c r="K886" s="50" t="s">
        <v>617</v>
      </c>
      <c r="L886" s="50" t="s">
        <v>618</v>
      </c>
      <c r="M886" s="50" t="s">
        <v>5307</v>
      </c>
      <c r="N886" s="50" t="s">
        <v>34813</v>
      </c>
      <c r="O886" s="42" t="s">
        <v>394</v>
      </c>
      <c r="P886" s="50" t="s">
        <v>32398</v>
      </c>
      <c r="Q886" s="51" t="s">
        <v>34814</v>
      </c>
      <c r="R886" s="50" t="s">
        <v>94</v>
      </c>
      <c r="S886" s="50" t="s">
        <v>22</v>
      </c>
      <c r="T886" s="50" t="s">
        <v>28739</v>
      </c>
      <c r="U886" s="50" t="s">
        <v>28520</v>
      </c>
      <c r="V886" s="50" t="s">
        <v>28521</v>
      </c>
      <c r="W886" s="50" t="s">
        <v>94</v>
      </c>
      <c r="X886" s="50">
        <v>3540</v>
      </c>
      <c r="Y886" s="50"/>
      <c r="Z886" s="50"/>
      <c r="AA886" s="50"/>
      <c r="AB886" s="50"/>
      <c r="AC886" s="50"/>
      <c r="AD886" s="50"/>
      <c r="AE886" s="50"/>
      <c r="AF886" s="50"/>
      <c r="AG886" s="50"/>
      <c r="AH886" s="50"/>
      <c r="AI886" s="50"/>
      <c r="AJ886" s="50"/>
      <c r="AK886" s="50"/>
      <c r="AL886" s="50"/>
      <c r="AM886" s="50"/>
      <c r="AN886" s="50"/>
      <c r="AO886" s="50"/>
      <c r="AP886" s="50"/>
      <c r="AQ886" s="50"/>
      <c r="AR886" s="50"/>
      <c r="AS886" s="50"/>
      <c r="AT886" s="50"/>
      <c r="AU886" s="50"/>
      <c r="AV886" s="50"/>
      <c r="AW886" s="50"/>
      <c r="AX886" s="50"/>
      <c r="AY886" s="50"/>
      <c r="AZ886" s="50"/>
      <c r="BA886" s="50"/>
      <c r="BB886" s="50"/>
      <c r="BC886" s="50"/>
      <c r="BD886" s="50"/>
      <c r="BE886" s="50"/>
      <c r="BF886" s="50"/>
      <c r="BG886" s="50"/>
      <c r="BH886" s="50"/>
      <c r="BI886" s="50"/>
      <c r="BJ886" s="50"/>
      <c r="BK886" s="50"/>
      <c r="BL886" s="50"/>
    </row>
    <row r="887" spans="1:64" ht="12" customHeight="1" x14ac:dyDescent="0.15">
      <c r="A887" s="50" t="s">
        <v>34687</v>
      </c>
      <c r="B887" s="50">
        <v>29</v>
      </c>
      <c r="C887" s="50" t="s">
        <v>14</v>
      </c>
      <c r="D887" s="50" t="s">
        <v>31</v>
      </c>
      <c r="E887" s="51" t="s">
        <v>34688</v>
      </c>
      <c r="F887" s="52">
        <v>43182</v>
      </c>
      <c r="G887" s="50" t="s">
        <v>34689</v>
      </c>
      <c r="H887" s="50" t="s">
        <v>7162</v>
      </c>
      <c r="I887" s="50" t="s">
        <v>67</v>
      </c>
      <c r="J887" s="50">
        <v>79605</v>
      </c>
      <c r="K887" s="50" t="s">
        <v>7164</v>
      </c>
      <c r="L887" s="50" t="s">
        <v>7165</v>
      </c>
      <c r="M887" s="50" t="s">
        <v>21</v>
      </c>
      <c r="N887" s="50" t="s">
        <v>34690</v>
      </c>
      <c r="O887" s="42" t="s">
        <v>394</v>
      </c>
      <c r="P887" s="50" t="s">
        <v>32398</v>
      </c>
      <c r="Q887" s="51" t="s">
        <v>34691</v>
      </c>
      <c r="R887" s="50" t="s">
        <v>94</v>
      </c>
      <c r="S887" s="50" t="s">
        <v>22</v>
      </c>
      <c r="T887" s="50" t="s">
        <v>28746</v>
      </c>
      <c r="U887" s="50" t="s">
        <v>28520</v>
      </c>
      <c r="V887" s="50" t="s">
        <v>28521</v>
      </c>
      <c r="W887" s="50" t="s">
        <v>94</v>
      </c>
      <c r="X887" s="50">
        <v>3522</v>
      </c>
      <c r="Y887" s="50"/>
      <c r="Z887" s="50"/>
      <c r="AA887" s="50"/>
      <c r="AB887" s="50"/>
      <c r="AC887" s="50"/>
      <c r="AD887" s="50"/>
      <c r="AE887" s="50"/>
      <c r="AF887" s="50"/>
      <c r="AG887" s="50"/>
      <c r="AH887" s="50"/>
      <c r="AI887" s="50"/>
      <c r="AJ887" s="50"/>
      <c r="AK887" s="50"/>
      <c r="AL887" s="50"/>
      <c r="AM887" s="50"/>
      <c r="AN887" s="50"/>
      <c r="AO887" s="50"/>
      <c r="AP887" s="50"/>
      <c r="AQ887" s="50"/>
      <c r="AR887" s="50"/>
      <c r="AS887" s="50"/>
      <c r="AT887" s="50"/>
      <c r="AU887" s="50"/>
      <c r="AV887" s="50"/>
      <c r="AW887" s="50"/>
      <c r="AX887" s="50"/>
      <c r="AY887" s="50"/>
      <c r="AZ887" s="50"/>
      <c r="BA887" s="50"/>
      <c r="BB887" s="50"/>
      <c r="BC887" s="50"/>
      <c r="BD887" s="50"/>
      <c r="BE887" s="50"/>
      <c r="BF887" s="50"/>
      <c r="BG887" s="50"/>
      <c r="BH887" s="50"/>
      <c r="BI887" s="50"/>
      <c r="BJ887" s="50"/>
      <c r="BK887" s="50"/>
      <c r="BL887" s="50"/>
    </row>
    <row r="888" spans="1:64" ht="12" customHeight="1" x14ac:dyDescent="0.15">
      <c r="A888" s="50" t="s">
        <v>34876</v>
      </c>
      <c r="B888" s="50">
        <v>32</v>
      </c>
      <c r="C888" s="50" t="s">
        <v>14</v>
      </c>
      <c r="D888" s="50" t="s">
        <v>24</v>
      </c>
      <c r="E888" s="51"/>
      <c r="F888" s="52">
        <v>43182</v>
      </c>
      <c r="G888" s="50" t="s">
        <v>34877</v>
      </c>
      <c r="H888" s="50" t="s">
        <v>34878</v>
      </c>
      <c r="I888" s="50" t="s">
        <v>19</v>
      </c>
      <c r="J888" s="50">
        <v>70427</v>
      </c>
      <c r="K888" s="50" t="s">
        <v>112</v>
      </c>
      <c r="L888" s="50" t="s">
        <v>34879</v>
      </c>
      <c r="M888" s="50" t="s">
        <v>21</v>
      </c>
      <c r="N888" s="50" t="s">
        <v>34880</v>
      </c>
      <c r="O888" s="42" t="s">
        <v>394</v>
      </c>
      <c r="P888" s="50" t="s">
        <v>32398</v>
      </c>
      <c r="Q888" s="51" t="s">
        <v>34881</v>
      </c>
      <c r="R888" s="50" t="s">
        <v>94</v>
      </c>
      <c r="S888" s="50" t="s">
        <v>29</v>
      </c>
      <c r="T888" s="50" t="s">
        <v>28523</v>
      </c>
      <c r="U888" s="50" t="s">
        <v>28520</v>
      </c>
      <c r="V888" s="50" t="s">
        <v>28521</v>
      </c>
      <c r="W888" s="50" t="s">
        <v>94</v>
      </c>
      <c r="X888" s="50">
        <v>3526</v>
      </c>
      <c r="Y888" s="50"/>
      <c r="Z888" s="50"/>
      <c r="AA888" s="50"/>
      <c r="AB888" s="50"/>
      <c r="AC888" s="50"/>
      <c r="AD888" s="50"/>
      <c r="AE888" s="50"/>
      <c r="AF888" s="50"/>
      <c r="AG888" s="50"/>
      <c r="AH888" s="50"/>
      <c r="AI888" s="50"/>
      <c r="AJ888" s="50"/>
      <c r="AK888" s="50"/>
      <c r="AL888" s="50"/>
      <c r="AM888" s="50"/>
      <c r="AN888" s="50"/>
      <c r="AO888" s="50"/>
      <c r="AP888" s="50"/>
      <c r="AQ888" s="50"/>
      <c r="AR888" s="50"/>
      <c r="AS888" s="50"/>
      <c r="AT888" s="50"/>
      <c r="AU888" s="50"/>
      <c r="AV888" s="50"/>
      <c r="AW888" s="50"/>
      <c r="AX888" s="50"/>
      <c r="AY888" s="50"/>
      <c r="AZ888" s="50"/>
      <c r="BA888" s="50"/>
      <c r="BB888" s="50"/>
      <c r="BC888" s="50"/>
      <c r="BD888" s="50"/>
      <c r="BE888" s="50"/>
      <c r="BF888" s="50"/>
      <c r="BG888" s="50"/>
      <c r="BH888" s="50"/>
      <c r="BI888" s="50"/>
      <c r="BJ888" s="50"/>
      <c r="BK888" s="50"/>
      <c r="BL888" s="50"/>
    </row>
    <row r="889" spans="1:64" ht="12" customHeight="1" x14ac:dyDescent="0.15">
      <c r="A889" s="50" t="s">
        <v>3186</v>
      </c>
      <c r="B889" s="50" t="s">
        <v>23</v>
      </c>
      <c r="C889" s="50" t="s">
        <v>14</v>
      </c>
      <c r="D889" s="50" t="s">
        <v>24</v>
      </c>
      <c r="E889" s="51"/>
      <c r="F889" s="52">
        <v>43182</v>
      </c>
      <c r="G889" s="50"/>
      <c r="H889" s="50" t="s">
        <v>671</v>
      </c>
      <c r="I889" s="50" t="s">
        <v>117</v>
      </c>
      <c r="J889" s="50"/>
      <c r="K889" s="50"/>
      <c r="L889" s="50"/>
      <c r="M889" s="50" t="s">
        <v>21</v>
      </c>
      <c r="N889" s="50"/>
      <c r="O889" s="42" t="s">
        <v>394</v>
      </c>
      <c r="P889" s="50" t="s">
        <v>32398</v>
      </c>
      <c r="Q889" s="51"/>
      <c r="R889" s="50" t="s">
        <v>94</v>
      </c>
      <c r="S889" s="50" t="s">
        <v>29</v>
      </c>
      <c r="T889" s="50" t="s">
        <v>28524</v>
      </c>
      <c r="U889" s="50" t="s">
        <v>28518</v>
      </c>
      <c r="V889" s="50" t="s">
        <v>28521</v>
      </c>
      <c r="W889" s="50" t="s">
        <v>94</v>
      </c>
      <c r="X889" s="50">
        <v>3569</v>
      </c>
      <c r="Y889" s="50"/>
      <c r="Z889" s="50"/>
      <c r="AA889" s="50"/>
      <c r="AB889" s="50"/>
      <c r="AC889" s="50"/>
      <c r="AD889" s="50"/>
      <c r="AE889" s="50"/>
      <c r="AF889" s="50"/>
      <c r="AG889" s="50"/>
      <c r="AH889" s="50"/>
      <c r="AI889" s="50"/>
      <c r="AJ889" s="50"/>
      <c r="AK889" s="50"/>
      <c r="AL889" s="50"/>
      <c r="AM889" s="50"/>
      <c r="AN889" s="50"/>
      <c r="AO889" s="50"/>
      <c r="AP889" s="50"/>
      <c r="AQ889" s="50"/>
      <c r="AR889" s="50"/>
      <c r="AS889" s="50"/>
      <c r="AT889" s="50"/>
      <c r="AU889" s="50"/>
      <c r="AV889" s="50"/>
      <c r="AW889" s="50"/>
      <c r="AX889" s="50"/>
      <c r="AY889" s="50"/>
      <c r="AZ889" s="50"/>
      <c r="BA889" s="50"/>
      <c r="BB889" s="50"/>
      <c r="BC889" s="50"/>
      <c r="BD889" s="50"/>
      <c r="BE889" s="50"/>
      <c r="BF889" s="50"/>
      <c r="BG889" s="50"/>
      <c r="BH889" s="50"/>
      <c r="BI889" s="50"/>
      <c r="BJ889" s="50"/>
      <c r="BK889" s="50"/>
      <c r="BL889" s="50"/>
    </row>
    <row r="890" spans="1:64" ht="12" customHeight="1" x14ac:dyDescent="0.15">
      <c r="A890" s="50" t="s">
        <v>34898</v>
      </c>
      <c r="B890" s="50">
        <v>40</v>
      </c>
      <c r="C890" s="50" t="s">
        <v>14</v>
      </c>
      <c r="D890" s="50" t="s">
        <v>31</v>
      </c>
      <c r="E890" s="51" t="s">
        <v>34899</v>
      </c>
      <c r="F890" s="52">
        <v>43182</v>
      </c>
      <c r="G890" s="50" t="s">
        <v>34900</v>
      </c>
      <c r="H890" s="50" t="s">
        <v>8631</v>
      </c>
      <c r="I890" s="50" t="s">
        <v>51</v>
      </c>
      <c r="J890" s="50">
        <v>48506</v>
      </c>
      <c r="K890" s="50" t="s">
        <v>8346</v>
      </c>
      <c r="L890" s="50" t="s">
        <v>34901</v>
      </c>
      <c r="M890" s="50" t="s">
        <v>21</v>
      </c>
      <c r="N890" s="50" t="s">
        <v>34902</v>
      </c>
      <c r="O890" s="42" t="s">
        <v>394</v>
      </c>
      <c r="P890" s="50" t="s">
        <v>32398</v>
      </c>
      <c r="Q890" s="51" t="s">
        <v>34903</v>
      </c>
      <c r="R890" s="50" t="s">
        <v>94</v>
      </c>
      <c r="S890" s="50" t="s">
        <v>29</v>
      </c>
      <c r="T890" s="50" t="s">
        <v>28524</v>
      </c>
      <c r="U890" s="50" t="s">
        <v>28518</v>
      </c>
      <c r="V890" s="50" t="s">
        <v>28519</v>
      </c>
      <c r="W890" s="50" t="s">
        <v>94</v>
      </c>
      <c r="X890" s="50">
        <v>3541</v>
      </c>
      <c r="Y890" s="50"/>
      <c r="Z890" s="50"/>
      <c r="AA890" s="50"/>
      <c r="AB890" s="50"/>
      <c r="AC890" s="50"/>
      <c r="AD890" s="50"/>
      <c r="AE890" s="50"/>
      <c r="AF890" s="50"/>
      <c r="AG890" s="50"/>
      <c r="AH890" s="50"/>
      <c r="AI890" s="50"/>
      <c r="AJ890" s="50"/>
      <c r="AK890" s="50"/>
      <c r="AL890" s="50"/>
      <c r="AM890" s="50"/>
      <c r="AN890" s="50"/>
      <c r="AO890" s="50"/>
      <c r="AP890" s="50"/>
      <c r="AQ890" s="50"/>
      <c r="AR890" s="50"/>
      <c r="AS890" s="50"/>
      <c r="AT890" s="50"/>
      <c r="AU890" s="50"/>
      <c r="AV890" s="50"/>
      <c r="AW890" s="50"/>
      <c r="AX890" s="50"/>
      <c r="AY890" s="50"/>
      <c r="AZ890" s="50"/>
      <c r="BA890" s="50"/>
      <c r="BB890" s="50"/>
      <c r="BC890" s="50"/>
      <c r="BD890" s="50"/>
      <c r="BE890" s="50"/>
      <c r="BF890" s="50"/>
      <c r="BG890" s="50"/>
      <c r="BH890" s="50"/>
      <c r="BI890" s="50"/>
      <c r="BJ890" s="50"/>
      <c r="BK890" s="50"/>
      <c r="BL890" s="50"/>
    </row>
    <row r="891" spans="1:64" ht="12" customHeight="1" x14ac:dyDescent="0.15">
      <c r="A891" s="50" t="s">
        <v>34909</v>
      </c>
      <c r="B891" s="50">
        <v>30</v>
      </c>
      <c r="C891" s="50" t="s">
        <v>14</v>
      </c>
      <c r="D891" s="50" t="s">
        <v>79</v>
      </c>
      <c r="E891" s="51" t="s">
        <v>34910</v>
      </c>
      <c r="F891" s="52">
        <v>43182</v>
      </c>
      <c r="G891" s="50" t="s">
        <v>34911</v>
      </c>
      <c r="H891" s="50" t="s">
        <v>28743</v>
      </c>
      <c r="I891" s="50" t="s">
        <v>56</v>
      </c>
      <c r="J891" s="50">
        <v>33770</v>
      </c>
      <c r="K891" s="50" t="s">
        <v>2264</v>
      </c>
      <c r="L891" s="50" t="s">
        <v>34912</v>
      </c>
      <c r="M891" s="50" t="s">
        <v>21</v>
      </c>
      <c r="N891" s="50" t="s">
        <v>34913</v>
      </c>
      <c r="O891" s="42" t="s">
        <v>394</v>
      </c>
      <c r="P891" s="50" t="s">
        <v>32398</v>
      </c>
      <c r="Q891" s="51" t="s">
        <v>34914</v>
      </c>
      <c r="R891" s="50" t="s">
        <v>94</v>
      </c>
      <c r="S891" s="50" t="s">
        <v>373</v>
      </c>
      <c r="T891" s="50" t="s">
        <v>28836</v>
      </c>
      <c r="U891" s="50" t="s">
        <v>28520</v>
      </c>
      <c r="V891" s="50" t="s">
        <v>28521</v>
      </c>
      <c r="W891" s="50" t="s">
        <v>94</v>
      </c>
      <c r="X891" s="50">
        <v>3536</v>
      </c>
      <c r="Y891" s="50"/>
      <c r="Z891" s="50"/>
      <c r="AA891" s="50"/>
      <c r="AB891" s="50"/>
      <c r="AC891" s="50"/>
      <c r="AD891" s="50"/>
      <c r="AE891" s="50"/>
      <c r="AF891" s="50"/>
      <c r="AG891" s="50"/>
      <c r="AH891" s="50"/>
      <c r="AI891" s="50"/>
      <c r="AJ891" s="50"/>
      <c r="AK891" s="50"/>
      <c r="AL891" s="50"/>
      <c r="AM891" s="50"/>
      <c r="AN891" s="50"/>
      <c r="AO891" s="50"/>
      <c r="AP891" s="50"/>
      <c r="AQ891" s="50"/>
      <c r="AR891" s="50"/>
      <c r="AS891" s="50"/>
      <c r="AT891" s="50"/>
      <c r="AU891" s="50"/>
      <c r="AV891" s="50"/>
      <c r="AW891" s="50"/>
      <c r="AX891" s="50"/>
      <c r="AY891" s="50"/>
      <c r="AZ891" s="50"/>
      <c r="BA891" s="50"/>
      <c r="BB891" s="50"/>
      <c r="BC891" s="50"/>
      <c r="BD891" s="50"/>
      <c r="BE891" s="50"/>
      <c r="BF891" s="50"/>
      <c r="BG891" s="50"/>
      <c r="BH891" s="50"/>
      <c r="BI891" s="50"/>
      <c r="BJ891" s="50"/>
      <c r="BK891" s="50"/>
      <c r="BL891" s="50"/>
    </row>
    <row r="892" spans="1:64" ht="12" customHeight="1" x14ac:dyDescent="0.15">
      <c r="A892" s="50" t="s">
        <v>34682</v>
      </c>
      <c r="B892" s="50">
        <v>36</v>
      </c>
      <c r="C892" s="50" t="s">
        <v>14</v>
      </c>
      <c r="D892" s="50" t="s">
        <v>42</v>
      </c>
      <c r="E892" s="51" t="s">
        <v>34683</v>
      </c>
      <c r="F892" s="52">
        <v>43181</v>
      </c>
      <c r="G892" s="50" t="s">
        <v>34684</v>
      </c>
      <c r="H892" s="50" t="s">
        <v>3732</v>
      </c>
      <c r="I892" s="50" t="s">
        <v>38</v>
      </c>
      <c r="J892" s="50">
        <v>60505</v>
      </c>
      <c r="K892" s="50" t="s">
        <v>7671</v>
      </c>
      <c r="L892" s="50" t="s">
        <v>3735</v>
      </c>
      <c r="M892" s="50" t="s">
        <v>21</v>
      </c>
      <c r="N892" s="50" t="s">
        <v>34685</v>
      </c>
      <c r="O892" s="42" t="s">
        <v>394</v>
      </c>
      <c r="P892" s="50" t="s">
        <v>32398</v>
      </c>
      <c r="Q892" s="51" t="s">
        <v>34686</v>
      </c>
      <c r="R892" s="50" t="s">
        <v>94</v>
      </c>
      <c r="S892" s="50" t="s">
        <v>22</v>
      </c>
      <c r="T892" s="50" t="s">
        <v>28746</v>
      </c>
      <c r="U892" s="50" t="s">
        <v>28520</v>
      </c>
      <c r="V892" s="50" t="s">
        <v>28522</v>
      </c>
      <c r="W892" s="50" t="s">
        <v>94</v>
      </c>
      <c r="X892" s="50">
        <v>3521</v>
      </c>
      <c r="Y892" s="50"/>
      <c r="Z892" s="50"/>
      <c r="AA892" s="50"/>
      <c r="AB892" s="50"/>
      <c r="AC892" s="50"/>
      <c r="AD892" s="50"/>
      <c r="AE892" s="50"/>
      <c r="AF892" s="50"/>
      <c r="AG892" s="50"/>
      <c r="AH892" s="50"/>
      <c r="AI892" s="50"/>
      <c r="AJ892" s="50"/>
      <c r="AK892" s="50"/>
      <c r="AL892" s="50"/>
      <c r="AM892" s="50"/>
      <c r="AN892" s="50"/>
      <c r="AO892" s="50"/>
      <c r="AP892" s="50"/>
      <c r="AQ892" s="50"/>
      <c r="AR892" s="50"/>
      <c r="AS892" s="50"/>
      <c r="AT892" s="50"/>
      <c r="AU892" s="50"/>
      <c r="AV892" s="50"/>
      <c r="AW892" s="50"/>
      <c r="AX892" s="50"/>
      <c r="AY892" s="50"/>
      <c r="AZ892" s="50"/>
      <c r="BA892" s="50"/>
      <c r="BB892" s="50"/>
      <c r="BC892" s="50"/>
      <c r="BD892" s="50"/>
      <c r="BE892" s="50"/>
      <c r="BF892" s="50"/>
      <c r="BG892" s="50"/>
      <c r="BH892" s="50"/>
      <c r="BI892" s="50"/>
      <c r="BJ892" s="50"/>
      <c r="BK892" s="50"/>
      <c r="BL892" s="50"/>
    </row>
    <row r="893" spans="1:64" ht="12" customHeight="1" x14ac:dyDescent="0.15">
      <c r="A893" s="50" t="s">
        <v>34855</v>
      </c>
      <c r="B893" s="50">
        <v>34</v>
      </c>
      <c r="C893" s="50" t="s">
        <v>14</v>
      </c>
      <c r="D893" s="50" t="s">
        <v>79</v>
      </c>
      <c r="E893" s="51"/>
      <c r="F893" s="52">
        <v>43181</v>
      </c>
      <c r="G893" s="50" t="s">
        <v>34856</v>
      </c>
      <c r="H893" s="50" t="s">
        <v>707</v>
      </c>
      <c r="I893" s="50" t="s">
        <v>67</v>
      </c>
      <c r="J893" s="50">
        <v>77060</v>
      </c>
      <c r="K893" s="50" t="s">
        <v>545</v>
      </c>
      <c r="L893" s="50" t="s">
        <v>28855</v>
      </c>
      <c r="M893" s="50" t="s">
        <v>21</v>
      </c>
      <c r="N893" s="50" t="s">
        <v>34857</v>
      </c>
      <c r="O893" s="42" t="s">
        <v>394</v>
      </c>
      <c r="P893" s="50" t="s">
        <v>32398</v>
      </c>
      <c r="Q893" s="51" t="s">
        <v>34858</v>
      </c>
      <c r="R893" s="50" t="s">
        <v>542</v>
      </c>
      <c r="S893" s="50" t="s">
        <v>12</v>
      </c>
      <c r="T893" s="50" t="s">
        <v>31978</v>
      </c>
      <c r="U893" s="50" t="s">
        <v>28520</v>
      </c>
      <c r="V893" s="50" t="s">
        <v>28521</v>
      </c>
      <c r="W893" s="50" t="s">
        <v>94</v>
      </c>
      <c r="X893" s="50">
        <v>3529</v>
      </c>
      <c r="Y893" s="50"/>
      <c r="Z893" s="50"/>
      <c r="AA893" s="50"/>
      <c r="AB893" s="50"/>
      <c r="AC893" s="50"/>
      <c r="AD893" s="50"/>
      <c r="AE893" s="50"/>
      <c r="AF893" s="50"/>
      <c r="AG893" s="50"/>
      <c r="AH893" s="50"/>
      <c r="AI893" s="50"/>
      <c r="AJ893" s="50"/>
      <c r="AK893" s="50"/>
      <c r="AL893" s="50"/>
      <c r="AM893" s="50"/>
      <c r="AN893" s="50"/>
      <c r="AO893" s="50"/>
      <c r="AP893" s="50"/>
      <c r="AQ893" s="50"/>
      <c r="AR893" s="50"/>
      <c r="AS893" s="50"/>
      <c r="AT893" s="50"/>
      <c r="AU893" s="50"/>
      <c r="AV893" s="50"/>
      <c r="AW893" s="50"/>
      <c r="AX893" s="50"/>
      <c r="AY893" s="50"/>
      <c r="AZ893" s="50"/>
      <c r="BA893" s="50"/>
      <c r="BB893" s="50"/>
      <c r="BC893" s="50"/>
      <c r="BD893" s="50"/>
      <c r="BE893" s="50"/>
      <c r="BF893" s="50"/>
      <c r="BG893" s="50"/>
      <c r="BH893" s="50"/>
      <c r="BI893" s="50"/>
      <c r="BJ893" s="50"/>
      <c r="BK893" s="50"/>
      <c r="BL893" s="50"/>
    </row>
    <row r="894" spans="1:64" ht="12" customHeight="1" x14ac:dyDescent="0.15">
      <c r="A894" s="50" t="s">
        <v>34678</v>
      </c>
      <c r="B894" s="50">
        <v>21</v>
      </c>
      <c r="C894" s="50" t="s">
        <v>14</v>
      </c>
      <c r="D894" s="50" t="s">
        <v>15</v>
      </c>
      <c r="E894" s="51"/>
      <c r="F894" s="52">
        <v>43180</v>
      </c>
      <c r="G894" s="50" t="s">
        <v>34679</v>
      </c>
      <c r="H894" s="50" t="s">
        <v>929</v>
      </c>
      <c r="I894" s="50" t="s">
        <v>39</v>
      </c>
      <c r="J894" s="50">
        <v>94112</v>
      </c>
      <c r="K894" s="50" t="s">
        <v>929</v>
      </c>
      <c r="L894" s="50" t="s">
        <v>930</v>
      </c>
      <c r="M894" s="50" t="s">
        <v>21</v>
      </c>
      <c r="N894" s="50" t="s">
        <v>34680</v>
      </c>
      <c r="O894" s="42" t="s">
        <v>394</v>
      </c>
      <c r="P894" s="50" t="s">
        <v>32398</v>
      </c>
      <c r="Q894" s="51" t="s">
        <v>34681</v>
      </c>
      <c r="R894" s="50" t="s">
        <v>94</v>
      </c>
      <c r="S894" s="50" t="s">
        <v>22</v>
      </c>
      <c r="T894" s="50" t="s">
        <v>28746</v>
      </c>
      <c r="U894" s="50" t="s">
        <v>28520</v>
      </c>
      <c r="V894" s="50" t="s">
        <v>28521</v>
      </c>
      <c r="W894" s="50" t="s">
        <v>94</v>
      </c>
      <c r="X894" s="50">
        <v>3534</v>
      </c>
      <c r="Y894" s="50"/>
      <c r="Z894" s="50"/>
      <c r="AA894" s="50"/>
      <c r="AB894" s="50"/>
      <c r="AC894" s="50"/>
      <c r="AD894" s="50"/>
      <c r="AE894" s="50"/>
      <c r="AF894" s="50"/>
      <c r="AG894" s="50"/>
      <c r="AH894" s="50"/>
      <c r="AI894" s="50"/>
      <c r="AJ894" s="50"/>
      <c r="AK894" s="50"/>
      <c r="AL894" s="50"/>
      <c r="AM894" s="50"/>
      <c r="AN894" s="50"/>
      <c r="AO894" s="50"/>
      <c r="AP894" s="50"/>
      <c r="AQ894" s="50"/>
      <c r="AR894" s="50"/>
      <c r="AS894" s="50"/>
      <c r="AT894" s="50"/>
      <c r="AU894" s="50"/>
      <c r="AV894" s="50"/>
      <c r="AW894" s="50"/>
      <c r="AX894" s="50"/>
      <c r="AY894" s="50"/>
      <c r="AZ894" s="50"/>
      <c r="BA894" s="50"/>
      <c r="BB894" s="50"/>
      <c r="BC894" s="50"/>
      <c r="BD894" s="50"/>
      <c r="BE894" s="50"/>
      <c r="BF894" s="50"/>
      <c r="BG894" s="50"/>
      <c r="BH894" s="50"/>
      <c r="BI894" s="50"/>
      <c r="BJ894" s="50"/>
      <c r="BK894" s="50"/>
      <c r="BL894" s="50"/>
    </row>
    <row r="895" spans="1:64" ht="12" customHeight="1" x14ac:dyDescent="0.15">
      <c r="A895" s="50" t="s">
        <v>34797</v>
      </c>
      <c r="B895" s="50">
        <v>18</v>
      </c>
      <c r="C895" s="50" t="s">
        <v>14</v>
      </c>
      <c r="D895" s="50" t="s">
        <v>42</v>
      </c>
      <c r="E895" s="51" t="s">
        <v>34798</v>
      </c>
      <c r="F895" s="52">
        <v>43180</v>
      </c>
      <c r="G895" s="50" t="s">
        <v>34799</v>
      </c>
      <c r="H895" s="50" t="s">
        <v>7394</v>
      </c>
      <c r="I895" s="50" t="s">
        <v>67</v>
      </c>
      <c r="J895" s="50">
        <v>79339</v>
      </c>
      <c r="K895" s="50" t="s">
        <v>34800</v>
      </c>
      <c r="L895" s="50" t="s">
        <v>34801</v>
      </c>
      <c r="M895" s="50" t="s">
        <v>21</v>
      </c>
      <c r="N895" s="50" t="s">
        <v>34802</v>
      </c>
      <c r="O895" s="42" t="s">
        <v>394</v>
      </c>
      <c r="P895" s="50" t="s">
        <v>32398</v>
      </c>
      <c r="Q895" s="51" t="s">
        <v>34803</v>
      </c>
      <c r="R895" s="50" t="s">
        <v>94</v>
      </c>
      <c r="S895" s="50" t="s">
        <v>22</v>
      </c>
      <c r="T895" s="50" t="s">
        <v>28739</v>
      </c>
      <c r="U895" s="50" t="s">
        <v>28520</v>
      </c>
      <c r="V895" s="50" t="s">
        <v>28521</v>
      </c>
      <c r="W895" s="50" t="s">
        <v>94</v>
      </c>
      <c r="X895" s="50">
        <v>3532</v>
      </c>
      <c r="Y895" s="50"/>
      <c r="Z895" s="50"/>
      <c r="AA895" s="50"/>
      <c r="AB895" s="50"/>
      <c r="AC895" s="50"/>
      <c r="AD895" s="50"/>
      <c r="AE895" s="50"/>
      <c r="AF895" s="50"/>
      <c r="AG895" s="50"/>
      <c r="AH895" s="50"/>
      <c r="AI895" s="50"/>
      <c r="AJ895" s="50"/>
      <c r="AK895" s="50"/>
      <c r="AL895" s="50"/>
      <c r="AM895" s="50"/>
      <c r="AN895" s="50"/>
      <c r="AO895" s="50"/>
      <c r="AP895" s="50"/>
      <c r="AQ895" s="50"/>
      <c r="AR895" s="50"/>
      <c r="AS895" s="50"/>
      <c r="AT895" s="50"/>
      <c r="AU895" s="50"/>
      <c r="AV895" s="50"/>
      <c r="AW895" s="50"/>
      <c r="AX895" s="50"/>
      <c r="AY895" s="50"/>
      <c r="AZ895" s="50"/>
      <c r="BA895" s="50"/>
      <c r="BB895" s="50"/>
      <c r="BC895" s="50"/>
      <c r="BD895" s="50"/>
      <c r="BE895" s="50"/>
      <c r="BF895" s="50"/>
      <c r="BG895" s="50"/>
      <c r="BH895" s="50"/>
      <c r="BI895" s="50"/>
      <c r="BJ895" s="50"/>
      <c r="BK895" s="50"/>
      <c r="BL895" s="50"/>
    </row>
    <row r="896" spans="1:64" ht="12" customHeight="1" x14ac:dyDescent="0.15">
      <c r="A896" s="50" t="s">
        <v>34667</v>
      </c>
      <c r="B896" s="50">
        <v>39</v>
      </c>
      <c r="C896" s="50" t="s">
        <v>14</v>
      </c>
      <c r="D896" s="50" t="s">
        <v>133</v>
      </c>
      <c r="E896" s="51"/>
      <c r="F896" s="52">
        <v>43180</v>
      </c>
      <c r="G896" s="50" t="s">
        <v>34668</v>
      </c>
      <c r="H896" s="50" t="s">
        <v>34669</v>
      </c>
      <c r="I896" s="50" t="s">
        <v>389</v>
      </c>
      <c r="J896" s="50">
        <v>74055</v>
      </c>
      <c r="K896" s="50" t="s">
        <v>2442</v>
      </c>
      <c r="L896" s="50" t="s">
        <v>34670</v>
      </c>
      <c r="M896" s="50" t="s">
        <v>21</v>
      </c>
      <c r="N896" s="50" t="s">
        <v>34671</v>
      </c>
      <c r="O896" s="42" t="s">
        <v>394</v>
      </c>
      <c r="P896" s="50" t="s">
        <v>32398</v>
      </c>
      <c r="Q896" s="51" t="s">
        <v>34672</v>
      </c>
      <c r="R896" s="50" t="s">
        <v>542</v>
      </c>
      <c r="S896" s="50" t="s">
        <v>22</v>
      </c>
      <c r="T896" s="50" t="s">
        <v>28746</v>
      </c>
      <c r="U896" s="50" t="s">
        <v>28520</v>
      </c>
      <c r="V896" s="50" t="s">
        <v>28521</v>
      </c>
      <c r="W896" s="50" t="s">
        <v>542</v>
      </c>
      <c r="X896" s="50">
        <v>3523</v>
      </c>
      <c r="Y896" s="50"/>
      <c r="Z896" s="50"/>
      <c r="AA896" s="50"/>
      <c r="AB896" s="50"/>
      <c r="AC896" s="50"/>
      <c r="AD896" s="50"/>
      <c r="AE896" s="50"/>
      <c r="AF896" s="50"/>
      <c r="AG896" s="50"/>
      <c r="AH896" s="50"/>
      <c r="AI896" s="50"/>
      <c r="AJ896" s="50"/>
      <c r="AK896" s="50"/>
      <c r="AL896" s="50"/>
      <c r="AM896" s="50"/>
      <c r="AN896" s="50"/>
      <c r="AO896" s="50"/>
      <c r="AP896" s="50"/>
      <c r="AQ896" s="50"/>
      <c r="AR896" s="50"/>
      <c r="AS896" s="50"/>
      <c r="AT896" s="50"/>
      <c r="AU896" s="50"/>
      <c r="AV896" s="50"/>
      <c r="AW896" s="50"/>
      <c r="AX896" s="50"/>
      <c r="AY896" s="50"/>
      <c r="AZ896" s="50"/>
      <c r="BA896" s="50"/>
      <c r="BB896" s="50"/>
      <c r="BC896" s="50"/>
      <c r="BD896" s="50"/>
      <c r="BE896" s="50"/>
      <c r="BF896" s="50"/>
      <c r="BG896" s="50"/>
      <c r="BH896" s="50"/>
      <c r="BI896" s="50"/>
      <c r="BJ896" s="50"/>
      <c r="BK896" s="50"/>
      <c r="BL896" s="50"/>
    </row>
    <row r="897" spans="1:64" ht="12" customHeight="1" x14ac:dyDescent="0.15">
      <c r="A897" s="50" t="s">
        <v>34673</v>
      </c>
      <c r="B897" s="50">
        <v>25</v>
      </c>
      <c r="C897" s="50" t="s">
        <v>14</v>
      </c>
      <c r="D897" s="50" t="s">
        <v>31</v>
      </c>
      <c r="E897" s="51" t="s">
        <v>34674</v>
      </c>
      <c r="F897" s="52">
        <v>43180</v>
      </c>
      <c r="G897" s="50" t="s">
        <v>34675</v>
      </c>
      <c r="H897" s="50" t="s">
        <v>11408</v>
      </c>
      <c r="I897" s="50" t="s">
        <v>56</v>
      </c>
      <c r="J897" s="50">
        <v>32034</v>
      </c>
      <c r="K897" s="50" t="s">
        <v>5478</v>
      </c>
      <c r="L897" s="50" t="s">
        <v>5479</v>
      </c>
      <c r="M897" s="50" t="s">
        <v>21</v>
      </c>
      <c r="N897" s="50" t="s">
        <v>34676</v>
      </c>
      <c r="O897" s="42" t="s">
        <v>394</v>
      </c>
      <c r="P897" s="50" t="s">
        <v>32398</v>
      </c>
      <c r="Q897" s="51" t="s">
        <v>34677</v>
      </c>
      <c r="R897" s="50" t="s">
        <v>542</v>
      </c>
      <c r="S897" s="50" t="s">
        <v>22</v>
      </c>
      <c r="T897" s="50" t="s">
        <v>28746</v>
      </c>
      <c r="U897" s="50" t="s">
        <v>28520</v>
      </c>
      <c r="V897" s="50" t="s">
        <v>28521</v>
      </c>
      <c r="W897" s="50" t="s">
        <v>94</v>
      </c>
      <c r="X897" s="50">
        <v>3525</v>
      </c>
      <c r="Y897" s="50"/>
      <c r="Z897" s="50"/>
      <c r="AA897" s="50"/>
      <c r="AB897" s="50"/>
      <c r="AC897" s="50"/>
      <c r="AD897" s="50"/>
      <c r="AE897" s="50"/>
      <c r="AF897" s="50"/>
      <c r="AG897" s="50"/>
      <c r="AH897" s="50"/>
      <c r="AI897" s="50"/>
      <c r="AJ897" s="50"/>
      <c r="AK897" s="50"/>
      <c r="AL897" s="50"/>
      <c r="AM897" s="50"/>
      <c r="AN897" s="50"/>
      <c r="AO897" s="50"/>
      <c r="AP897" s="50"/>
      <c r="AQ897" s="50"/>
      <c r="AR897" s="50"/>
      <c r="AS897" s="50"/>
      <c r="AT897" s="50"/>
      <c r="AU897" s="50"/>
      <c r="AV897" s="50"/>
      <c r="AW897" s="50"/>
      <c r="AX897" s="50"/>
      <c r="AY897" s="50"/>
      <c r="AZ897" s="50"/>
      <c r="BA897" s="50"/>
      <c r="BB897" s="50"/>
      <c r="BC897" s="50"/>
      <c r="BD897" s="50"/>
      <c r="BE897" s="50"/>
      <c r="BF897" s="50"/>
      <c r="BG897" s="50"/>
      <c r="BH897" s="50"/>
      <c r="BI897" s="50"/>
      <c r="BJ897" s="50"/>
      <c r="BK897" s="50"/>
      <c r="BL897" s="50"/>
    </row>
    <row r="898" spans="1:64" ht="12" customHeight="1" x14ac:dyDescent="0.15">
      <c r="A898" s="50" t="s">
        <v>34804</v>
      </c>
      <c r="B898" s="50">
        <v>47</v>
      </c>
      <c r="C898" s="50" t="s">
        <v>14</v>
      </c>
      <c r="D898" s="50" t="s">
        <v>31</v>
      </c>
      <c r="E898" s="51" t="s">
        <v>34805</v>
      </c>
      <c r="F898" s="52">
        <v>43180</v>
      </c>
      <c r="G898" s="50" t="s">
        <v>34806</v>
      </c>
      <c r="H898" s="50" t="s">
        <v>34807</v>
      </c>
      <c r="I898" s="50" t="s">
        <v>389</v>
      </c>
      <c r="J898" s="50">
        <v>74044</v>
      </c>
      <c r="K898" s="50" t="s">
        <v>2003</v>
      </c>
      <c r="L898" s="50" t="s">
        <v>34808</v>
      </c>
      <c r="M898" s="50" t="s">
        <v>21</v>
      </c>
      <c r="N898" s="50" t="s">
        <v>34809</v>
      </c>
      <c r="O898" s="42" t="s">
        <v>394</v>
      </c>
      <c r="P898" s="50" t="s">
        <v>32398</v>
      </c>
      <c r="Q898" s="51" t="s">
        <v>34810</v>
      </c>
      <c r="R898" s="50" t="s">
        <v>542</v>
      </c>
      <c r="S898" s="50" t="s">
        <v>22</v>
      </c>
      <c r="T898" s="50" t="s">
        <v>28739</v>
      </c>
      <c r="U898" s="50" t="s">
        <v>28518</v>
      </c>
      <c r="V898" s="50" t="s">
        <v>28521</v>
      </c>
      <c r="W898" s="50" t="s">
        <v>94</v>
      </c>
      <c r="X898" s="50">
        <v>3524</v>
      </c>
      <c r="Y898" s="50"/>
      <c r="Z898" s="50"/>
      <c r="AA898" s="50"/>
      <c r="AB898" s="50"/>
      <c r="AC898" s="50"/>
      <c r="AD898" s="50"/>
      <c r="AE898" s="50"/>
      <c r="AF898" s="50"/>
      <c r="AG898" s="50"/>
      <c r="AH898" s="50"/>
      <c r="AI898" s="50"/>
      <c r="AJ898" s="50"/>
      <c r="AK898" s="50"/>
      <c r="AL898" s="50"/>
      <c r="AM898" s="50"/>
      <c r="AN898" s="50"/>
      <c r="AO898" s="50"/>
      <c r="AP898" s="50"/>
      <c r="AQ898" s="50"/>
      <c r="AR898" s="50"/>
      <c r="AS898" s="50"/>
      <c r="AT898" s="50"/>
      <c r="AU898" s="50"/>
      <c r="AV898" s="50"/>
      <c r="AW898" s="50"/>
      <c r="AX898" s="50"/>
      <c r="AY898" s="50"/>
      <c r="AZ898" s="50"/>
      <c r="BA898" s="50"/>
      <c r="BB898" s="50"/>
      <c r="BC898" s="50"/>
      <c r="BD898" s="50"/>
      <c r="BE898" s="50"/>
      <c r="BF898" s="50"/>
      <c r="BG898" s="50"/>
      <c r="BH898" s="50"/>
      <c r="BI898" s="50"/>
      <c r="BJ898" s="50"/>
      <c r="BK898" s="50"/>
      <c r="BL898" s="50"/>
    </row>
    <row r="899" spans="1:64" ht="12" customHeight="1" x14ac:dyDescent="0.15">
      <c r="A899" s="50" t="s">
        <v>34649</v>
      </c>
      <c r="B899" s="50">
        <v>20</v>
      </c>
      <c r="C899" s="50" t="s">
        <v>14</v>
      </c>
      <c r="D899" s="50" t="s">
        <v>31</v>
      </c>
      <c r="E899" s="51" t="s">
        <v>34650</v>
      </c>
      <c r="F899" s="52">
        <v>43179</v>
      </c>
      <c r="G899" s="50" t="s">
        <v>34651</v>
      </c>
      <c r="H899" s="50" t="s">
        <v>34652</v>
      </c>
      <c r="I899" s="50" t="s">
        <v>56</v>
      </c>
      <c r="J899" s="50">
        <v>33880</v>
      </c>
      <c r="K899" s="50" t="s">
        <v>1829</v>
      </c>
      <c r="L899" s="50" t="s">
        <v>13403</v>
      </c>
      <c r="M899" s="50" t="s">
        <v>21</v>
      </c>
      <c r="N899" s="50" t="s">
        <v>34653</v>
      </c>
      <c r="O899" s="42" t="s">
        <v>394</v>
      </c>
      <c r="P899" s="50" t="s">
        <v>32398</v>
      </c>
      <c r="Q899" s="51" t="s">
        <v>34654</v>
      </c>
      <c r="R899" s="50" t="s">
        <v>542</v>
      </c>
      <c r="S899" s="50" t="s">
        <v>22</v>
      </c>
      <c r="T899" s="50" t="s">
        <v>28746</v>
      </c>
      <c r="U899" s="50" t="s">
        <v>28520</v>
      </c>
      <c r="V899" s="50" t="s">
        <v>28521</v>
      </c>
      <c r="W899" s="50" t="s">
        <v>94</v>
      </c>
      <c r="X899" s="50">
        <v>3528</v>
      </c>
      <c r="Y899" s="50"/>
      <c r="Z899" s="50"/>
      <c r="AA899" s="50"/>
      <c r="AB899" s="50"/>
      <c r="AC899" s="50"/>
      <c r="AD899" s="50"/>
      <c r="AE899" s="50"/>
      <c r="AF899" s="50"/>
      <c r="AG899" s="50"/>
      <c r="AH899" s="50"/>
      <c r="AI899" s="50"/>
      <c r="AJ899" s="50"/>
      <c r="AK899" s="50"/>
      <c r="AL899" s="50"/>
      <c r="AM899" s="50"/>
      <c r="AN899" s="50"/>
      <c r="AO899" s="50"/>
      <c r="AP899" s="50"/>
      <c r="AQ899" s="50"/>
      <c r="AR899" s="50"/>
      <c r="AS899" s="50"/>
      <c r="AT899" s="50"/>
      <c r="AU899" s="50"/>
      <c r="AV899" s="50"/>
      <c r="AW899" s="50"/>
      <c r="AX899" s="50"/>
      <c r="AY899" s="50"/>
      <c r="AZ899" s="50"/>
      <c r="BA899" s="50"/>
      <c r="BB899" s="50"/>
      <c r="BC899" s="50"/>
      <c r="BD899" s="50"/>
      <c r="BE899" s="50"/>
      <c r="BF899" s="50"/>
      <c r="BG899" s="50"/>
      <c r="BH899" s="50"/>
      <c r="BI899" s="50"/>
      <c r="BJ899" s="50"/>
      <c r="BK899" s="50"/>
      <c r="BL899" s="50"/>
    </row>
    <row r="900" spans="1:64" ht="12" customHeight="1" x14ac:dyDescent="0.15">
      <c r="A900" s="50" t="s">
        <v>33352</v>
      </c>
      <c r="B900" s="50">
        <v>32</v>
      </c>
      <c r="C900" s="50" t="s">
        <v>14</v>
      </c>
      <c r="D900" s="50" t="s">
        <v>31</v>
      </c>
      <c r="E900" s="51"/>
      <c r="F900" s="52">
        <v>43179</v>
      </c>
      <c r="G900" s="50" t="s">
        <v>33353</v>
      </c>
      <c r="H900" s="50" t="s">
        <v>8437</v>
      </c>
      <c r="I900" s="50" t="s">
        <v>309</v>
      </c>
      <c r="J900" s="50">
        <v>40324</v>
      </c>
      <c r="K900" s="50" t="s">
        <v>6926</v>
      </c>
      <c r="L900" s="50" t="s">
        <v>34566</v>
      </c>
      <c r="M900" s="50" t="s">
        <v>21</v>
      </c>
      <c r="N900" s="50" t="s">
        <v>33354</v>
      </c>
      <c r="O900" s="42" t="s">
        <v>394</v>
      </c>
      <c r="P900" s="50" t="s">
        <v>32398</v>
      </c>
      <c r="Q900" s="51" t="s">
        <v>33355</v>
      </c>
      <c r="R900" s="50" t="s">
        <v>94</v>
      </c>
      <c r="S900" s="50" t="s">
        <v>22</v>
      </c>
      <c r="T900" s="50" t="s">
        <v>28746</v>
      </c>
      <c r="U900" s="50" t="s">
        <v>28520</v>
      </c>
      <c r="V900" s="50" t="s">
        <v>28521</v>
      </c>
      <c r="W900" s="50" t="s">
        <v>94</v>
      </c>
      <c r="X900" s="50">
        <v>3518</v>
      </c>
      <c r="Y900" s="50"/>
      <c r="Z900" s="50"/>
      <c r="AA900" s="50"/>
      <c r="AB900" s="50"/>
      <c r="AC900" s="50"/>
      <c r="AD900" s="50"/>
      <c r="AE900" s="50"/>
      <c r="AF900" s="50"/>
      <c r="AG900" s="50"/>
      <c r="AH900" s="50"/>
      <c r="AI900" s="50"/>
      <c r="AJ900" s="50"/>
      <c r="AK900" s="50"/>
      <c r="AL900" s="50"/>
      <c r="AM900" s="50"/>
      <c r="AN900" s="50"/>
      <c r="AO900" s="50"/>
      <c r="AP900" s="50"/>
      <c r="AQ900" s="50"/>
      <c r="AR900" s="50"/>
      <c r="AS900" s="50"/>
      <c r="AT900" s="50"/>
      <c r="AU900" s="50"/>
      <c r="AV900" s="50"/>
      <c r="AW900" s="50"/>
      <c r="AX900" s="50"/>
      <c r="AY900" s="50"/>
      <c r="AZ900" s="50"/>
      <c r="BA900" s="50"/>
      <c r="BB900" s="50"/>
      <c r="BC900" s="50"/>
      <c r="BD900" s="50"/>
      <c r="BE900" s="50"/>
      <c r="BF900" s="50"/>
      <c r="BG900" s="50"/>
      <c r="BH900" s="50"/>
      <c r="BI900" s="50"/>
      <c r="BJ900" s="50"/>
      <c r="BK900" s="50"/>
      <c r="BL900" s="50"/>
    </row>
    <row r="901" spans="1:64" ht="12" customHeight="1" x14ac:dyDescent="0.15">
      <c r="A901" s="50" t="s">
        <v>34655</v>
      </c>
      <c r="B901" s="50">
        <v>56</v>
      </c>
      <c r="C901" s="50" t="s">
        <v>14</v>
      </c>
      <c r="D901" s="50" t="s">
        <v>31</v>
      </c>
      <c r="E901" s="51"/>
      <c r="F901" s="52">
        <v>43179</v>
      </c>
      <c r="G901" s="50" t="s">
        <v>34656</v>
      </c>
      <c r="H901" s="50" t="s">
        <v>34657</v>
      </c>
      <c r="I901" s="50" t="s">
        <v>360</v>
      </c>
      <c r="J901" s="50">
        <v>27583</v>
      </c>
      <c r="K901" s="50" t="s">
        <v>34658</v>
      </c>
      <c r="L901" s="50" t="s">
        <v>34659</v>
      </c>
      <c r="M901" s="50" t="s">
        <v>21</v>
      </c>
      <c r="N901" s="50" t="s">
        <v>34660</v>
      </c>
      <c r="O901" s="42" t="s">
        <v>394</v>
      </c>
      <c r="P901" s="50" t="s">
        <v>32398</v>
      </c>
      <c r="Q901" s="51" t="s">
        <v>34661</v>
      </c>
      <c r="R901" s="50" t="s">
        <v>542</v>
      </c>
      <c r="S901" s="50" t="s">
        <v>22</v>
      </c>
      <c r="T901" s="50" t="s">
        <v>28746</v>
      </c>
      <c r="U901" s="50" t="s">
        <v>28520</v>
      </c>
      <c r="V901" s="50" t="s">
        <v>28521</v>
      </c>
      <c r="W901" s="50" t="s">
        <v>94</v>
      </c>
      <c r="X901" s="50">
        <v>3519</v>
      </c>
      <c r="Y901" s="50"/>
      <c r="Z901" s="50"/>
      <c r="AA901" s="50"/>
      <c r="AB901" s="50"/>
      <c r="AC901" s="50"/>
      <c r="AD901" s="50"/>
      <c r="AE901" s="50"/>
      <c r="AF901" s="50"/>
      <c r="AG901" s="50"/>
      <c r="AH901" s="50"/>
      <c r="AI901" s="50"/>
      <c r="AJ901" s="50"/>
      <c r="AK901" s="50"/>
      <c r="AL901" s="50"/>
      <c r="AM901" s="50"/>
      <c r="AN901" s="50"/>
      <c r="AO901" s="50"/>
      <c r="AP901" s="50"/>
      <c r="AQ901" s="50"/>
      <c r="AR901" s="50"/>
      <c r="AS901" s="50"/>
      <c r="AT901" s="50"/>
      <c r="AU901" s="50"/>
      <c r="AV901" s="50"/>
      <c r="AW901" s="50"/>
      <c r="AX901" s="50"/>
      <c r="AY901" s="50"/>
      <c r="AZ901" s="50"/>
      <c r="BA901" s="50"/>
      <c r="BB901" s="50"/>
      <c r="BC901" s="50"/>
      <c r="BD901" s="50"/>
      <c r="BE901" s="50"/>
      <c r="BF901" s="50"/>
      <c r="BG901" s="50"/>
      <c r="BH901" s="50"/>
      <c r="BI901" s="50"/>
      <c r="BJ901" s="50"/>
      <c r="BK901" s="50"/>
      <c r="BL901" s="50"/>
    </row>
    <row r="902" spans="1:64" ht="12" customHeight="1" x14ac:dyDescent="0.15">
      <c r="A902" s="50" t="s">
        <v>34662</v>
      </c>
      <c r="B902" s="50">
        <v>56</v>
      </c>
      <c r="C902" s="50" t="s">
        <v>14</v>
      </c>
      <c r="D902" s="50" t="s">
        <v>31</v>
      </c>
      <c r="E902" s="51"/>
      <c r="F902" s="52">
        <v>43179</v>
      </c>
      <c r="G902" s="50" t="s">
        <v>34663</v>
      </c>
      <c r="H902" s="50" t="s">
        <v>8474</v>
      </c>
      <c r="I902" s="50" t="s">
        <v>75</v>
      </c>
      <c r="J902" s="50">
        <v>8542</v>
      </c>
      <c r="K902" s="50" t="s">
        <v>2845</v>
      </c>
      <c r="L902" s="50" t="s">
        <v>34664</v>
      </c>
      <c r="M902" s="50" t="s">
        <v>21</v>
      </c>
      <c r="N902" s="50" t="s">
        <v>34665</v>
      </c>
      <c r="O902" s="42" t="s">
        <v>394</v>
      </c>
      <c r="P902" s="50" t="s">
        <v>32398</v>
      </c>
      <c r="Q902" s="51" t="s">
        <v>34666</v>
      </c>
      <c r="R902" s="50" t="s">
        <v>23</v>
      </c>
      <c r="S902" s="50" t="s">
        <v>22</v>
      </c>
      <c r="T902" s="50" t="s">
        <v>28746</v>
      </c>
      <c r="U902" s="50" t="s">
        <v>28518</v>
      </c>
      <c r="V902" s="50" t="s">
        <v>28521</v>
      </c>
      <c r="W902" s="50" t="s">
        <v>94</v>
      </c>
      <c r="X902" s="50">
        <v>3533</v>
      </c>
      <c r="Y902" s="50"/>
      <c r="Z902" s="50"/>
      <c r="AA902" s="50"/>
      <c r="AB902" s="50"/>
      <c r="AC902" s="50"/>
      <c r="AD902" s="50"/>
      <c r="AE902" s="50"/>
      <c r="AF902" s="50"/>
      <c r="AG902" s="50"/>
      <c r="AH902" s="50"/>
      <c r="AI902" s="50"/>
      <c r="AJ902" s="50"/>
      <c r="AK902" s="50"/>
      <c r="AL902" s="50"/>
      <c r="AM902" s="50"/>
      <c r="AN902" s="50"/>
      <c r="AO902" s="50"/>
      <c r="AP902" s="50"/>
      <c r="AQ902" s="50"/>
      <c r="AR902" s="50"/>
      <c r="AS902" s="50"/>
      <c r="AT902" s="50"/>
      <c r="AU902" s="50"/>
      <c r="AV902" s="50"/>
      <c r="AW902" s="50"/>
      <c r="AX902" s="50"/>
      <c r="AY902" s="50"/>
      <c r="AZ902" s="50"/>
      <c r="BA902" s="50"/>
      <c r="BB902" s="50"/>
      <c r="BC902" s="50"/>
      <c r="BD902" s="50"/>
      <c r="BE902" s="50"/>
      <c r="BF902" s="50"/>
      <c r="BG902" s="50"/>
      <c r="BH902" s="50"/>
      <c r="BI902" s="50"/>
      <c r="BJ902" s="50"/>
      <c r="BK902" s="50"/>
      <c r="BL902" s="50"/>
    </row>
    <row r="903" spans="1:64" ht="12" customHeight="1" x14ac:dyDescent="0.15">
      <c r="A903" s="50" t="s">
        <v>33368</v>
      </c>
      <c r="B903" s="50">
        <v>35</v>
      </c>
      <c r="C903" s="50" t="s">
        <v>14</v>
      </c>
      <c r="D903" s="50" t="s">
        <v>79</v>
      </c>
      <c r="E903" s="51" t="s">
        <v>33369</v>
      </c>
      <c r="F903" s="52">
        <v>43178</v>
      </c>
      <c r="G903" s="50" t="s">
        <v>33370</v>
      </c>
      <c r="H903" s="50" t="s">
        <v>27</v>
      </c>
      <c r="I903" s="50" t="s">
        <v>26</v>
      </c>
      <c r="J903" s="50">
        <v>29609</v>
      </c>
      <c r="K903" s="50" t="s">
        <v>27</v>
      </c>
      <c r="L903" s="50" t="s">
        <v>28</v>
      </c>
      <c r="M903" s="50" t="s">
        <v>21</v>
      </c>
      <c r="N903" s="50" t="s">
        <v>33371</v>
      </c>
      <c r="O903" s="42" t="s">
        <v>394</v>
      </c>
      <c r="P903" s="50" t="s">
        <v>32398</v>
      </c>
      <c r="Q903" s="51" t="s">
        <v>33372</v>
      </c>
      <c r="R903" s="50" t="s">
        <v>94</v>
      </c>
      <c r="S903" s="50" t="s">
        <v>22</v>
      </c>
      <c r="T903" s="50" t="s">
        <v>28739</v>
      </c>
      <c r="U903" s="50" t="s">
        <v>28518</v>
      </c>
      <c r="V903" s="50" t="s">
        <v>28521</v>
      </c>
      <c r="W903" s="50" t="s">
        <v>94</v>
      </c>
      <c r="X903" s="50">
        <v>3515</v>
      </c>
      <c r="Y903" s="50"/>
      <c r="Z903" s="50"/>
      <c r="AA903" s="50"/>
      <c r="AB903" s="50"/>
      <c r="AC903" s="50"/>
      <c r="AD903" s="50"/>
      <c r="AE903" s="50"/>
      <c r="AF903" s="50"/>
      <c r="AG903" s="50"/>
      <c r="AH903" s="50"/>
      <c r="AI903" s="50"/>
      <c r="AJ903" s="50"/>
      <c r="AK903" s="50"/>
      <c r="AL903" s="50"/>
      <c r="AM903" s="50"/>
      <c r="AN903" s="50"/>
      <c r="AO903" s="50"/>
      <c r="AP903" s="50"/>
      <c r="AQ903" s="50"/>
      <c r="AR903" s="50"/>
      <c r="AS903" s="50"/>
      <c r="AT903" s="50"/>
      <c r="AU903" s="50"/>
      <c r="AV903" s="50"/>
      <c r="AW903" s="50"/>
      <c r="AX903" s="50"/>
      <c r="AY903" s="50"/>
      <c r="AZ903" s="50"/>
      <c r="BA903" s="50"/>
      <c r="BB903" s="50"/>
      <c r="BC903" s="50"/>
      <c r="BD903" s="50"/>
      <c r="BE903" s="50"/>
      <c r="BF903" s="50"/>
      <c r="BG903" s="50"/>
      <c r="BH903" s="50"/>
      <c r="BI903" s="50"/>
      <c r="BJ903" s="50"/>
      <c r="BK903" s="50"/>
      <c r="BL903" s="50"/>
    </row>
    <row r="904" spans="1:64" ht="12" customHeight="1" x14ac:dyDescent="0.15">
      <c r="A904" s="50" t="s">
        <v>33363</v>
      </c>
      <c r="B904" s="50">
        <v>24</v>
      </c>
      <c r="C904" s="50" t="s">
        <v>14</v>
      </c>
      <c r="D904" s="50" t="s">
        <v>79</v>
      </c>
      <c r="E904" s="51" t="s">
        <v>33364</v>
      </c>
      <c r="F904" s="52">
        <v>43178</v>
      </c>
      <c r="G904" s="50" t="s">
        <v>33365</v>
      </c>
      <c r="H904" s="50" t="s">
        <v>2167</v>
      </c>
      <c r="I904" s="50" t="s">
        <v>309</v>
      </c>
      <c r="J904" s="50">
        <v>42376</v>
      </c>
      <c r="K904" s="50" t="s">
        <v>2169</v>
      </c>
      <c r="L904" s="50" t="s">
        <v>19579</v>
      </c>
      <c r="M904" s="50" t="s">
        <v>21</v>
      </c>
      <c r="N904" s="50" t="s">
        <v>33366</v>
      </c>
      <c r="O904" s="42" t="s">
        <v>394</v>
      </c>
      <c r="P904" s="50" t="s">
        <v>32398</v>
      </c>
      <c r="Q904" s="51" t="s">
        <v>33367</v>
      </c>
      <c r="R904" s="50" t="s">
        <v>94</v>
      </c>
      <c r="S904" s="50" t="s">
        <v>22</v>
      </c>
      <c r="T904" s="50" t="s">
        <v>28746</v>
      </c>
      <c r="U904" s="50" t="s">
        <v>28523</v>
      </c>
      <c r="V904" s="50" t="s">
        <v>28519</v>
      </c>
      <c r="W904" s="50" t="s">
        <v>94</v>
      </c>
      <c r="X904" s="50">
        <v>3516</v>
      </c>
      <c r="Y904" s="50"/>
      <c r="Z904" s="50"/>
      <c r="AA904" s="50"/>
      <c r="AB904" s="50"/>
      <c r="AC904" s="50"/>
      <c r="AD904" s="50"/>
      <c r="AE904" s="50"/>
      <c r="AF904" s="50"/>
      <c r="AG904" s="50"/>
      <c r="AH904" s="50"/>
      <c r="AI904" s="50"/>
      <c r="AJ904" s="50"/>
      <c r="AK904" s="50"/>
      <c r="AL904" s="50"/>
      <c r="AM904" s="50"/>
      <c r="AN904" s="50"/>
      <c r="AO904" s="50"/>
      <c r="AP904" s="50"/>
      <c r="AQ904" s="50"/>
      <c r="AR904" s="50"/>
      <c r="AS904" s="50"/>
      <c r="AT904" s="50"/>
      <c r="AU904" s="50"/>
      <c r="AV904" s="50"/>
      <c r="AW904" s="50"/>
      <c r="AX904" s="50"/>
      <c r="AY904" s="50"/>
      <c r="AZ904" s="50"/>
      <c r="BA904" s="50"/>
      <c r="BB904" s="50"/>
      <c r="BC904" s="50"/>
      <c r="BD904" s="50"/>
      <c r="BE904" s="50"/>
      <c r="BF904" s="50"/>
      <c r="BG904" s="50"/>
      <c r="BH904" s="50"/>
      <c r="BI904" s="50"/>
      <c r="BJ904" s="50"/>
      <c r="BK904" s="50"/>
      <c r="BL904" s="50"/>
    </row>
    <row r="905" spans="1:64" ht="12" customHeight="1" x14ac:dyDescent="0.15">
      <c r="A905" s="50" t="s">
        <v>34647</v>
      </c>
      <c r="B905" s="50">
        <v>50</v>
      </c>
      <c r="C905" s="50" t="s">
        <v>14</v>
      </c>
      <c r="D905" s="50" t="s">
        <v>133</v>
      </c>
      <c r="E905" s="51"/>
      <c r="F905" s="52">
        <v>43178</v>
      </c>
      <c r="G905" s="50"/>
      <c r="H905" s="50" t="s">
        <v>34648</v>
      </c>
      <c r="I905" s="50" t="s">
        <v>309</v>
      </c>
      <c r="J905" s="50"/>
      <c r="K905" s="50"/>
      <c r="L905" s="50"/>
      <c r="M905" s="50" t="s">
        <v>21</v>
      </c>
      <c r="N905" s="50"/>
      <c r="O905" s="42" t="s">
        <v>394</v>
      </c>
      <c r="P905" s="50" t="s">
        <v>32398</v>
      </c>
      <c r="Q905" s="51"/>
      <c r="R905" s="50"/>
      <c r="S905" s="50" t="s">
        <v>22</v>
      </c>
      <c r="T905" s="50" t="s">
        <v>28746</v>
      </c>
      <c r="U905" s="50" t="s">
        <v>28520</v>
      </c>
      <c r="V905" s="50" t="s">
        <v>20623</v>
      </c>
      <c r="W905" s="50" t="s">
        <v>94</v>
      </c>
      <c r="X905" s="50">
        <v>3516</v>
      </c>
      <c r="Y905" s="50"/>
      <c r="Z905" s="50"/>
      <c r="AA905" s="50"/>
      <c r="AB905" s="50"/>
      <c r="AC905" s="50"/>
      <c r="AD905" s="50"/>
      <c r="AE905" s="50"/>
      <c r="AF905" s="50"/>
      <c r="AG905" s="50"/>
      <c r="AH905" s="50"/>
      <c r="AI905" s="50"/>
      <c r="AJ905" s="50"/>
      <c r="AK905" s="50"/>
      <c r="AL905" s="50"/>
      <c r="AM905" s="50"/>
      <c r="AN905" s="50"/>
      <c r="AO905" s="50"/>
      <c r="AP905" s="50"/>
      <c r="AQ905" s="50"/>
      <c r="AR905" s="50"/>
      <c r="AS905" s="50"/>
      <c r="AT905" s="50"/>
      <c r="AU905" s="50"/>
      <c r="AV905" s="50"/>
      <c r="AW905" s="50"/>
      <c r="AX905" s="50"/>
      <c r="AY905" s="50"/>
      <c r="AZ905" s="50"/>
      <c r="BA905" s="50"/>
      <c r="BB905" s="50"/>
      <c r="BC905" s="50"/>
      <c r="BD905" s="50"/>
      <c r="BE905" s="50"/>
      <c r="BF905" s="50"/>
      <c r="BG905" s="50"/>
      <c r="BH905" s="50"/>
      <c r="BI905" s="50"/>
      <c r="BJ905" s="50"/>
      <c r="BK905" s="50"/>
      <c r="BL905" s="50"/>
    </row>
    <row r="906" spans="1:64" ht="12" customHeight="1" x14ac:dyDescent="0.15">
      <c r="A906" s="50" t="s">
        <v>33356</v>
      </c>
      <c r="B906" s="50">
        <v>50</v>
      </c>
      <c r="C906" s="50" t="s">
        <v>14</v>
      </c>
      <c r="D906" s="50" t="s">
        <v>31</v>
      </c>
      <c r="E906" s="51" t="s">
        <v>33357</v>
      </c>
      <c r="F906" s="52">
        <v>43178</v>
      </c>
      <c r="G906" s="50" t="s">
        <v>33358</v>
      </c>
      <c r="H906" s="50" t="s">
        <v>33359</v>
      </c>
      <c r="I906" s="50" t="s">
        <v>962</v>
      </c>
      <c r="J906" s="50">
        <v>72658</v>
      </c>
      <c r="K906" s="50" t="s">
        <v>33360</v>
      </c>
      <c r="L906" s="50" t="s">
        <v>34567</v>
      </c>
      <c r="M906" s="50" t="s">
        <v>21</v>
      </c>
      <c r="N906" s="50" t="s">
        <v>33361</v>
      </c>
      <c r="O906" s="42" t="s">
        <v>394</v>
      </c>
      <c r="P906" s="50" t="s">
        <v>32398</v>
      </c>
      <c r="Q906" s="51" t="s">
        <v>33362</v>
      </c>
      <c r="R906" s="50" t="s">
        <v>94</v>
      </c>
      <c r="S906" s="50" t="s">
        <v>22</v>
      </c>
      <c r="T906" s="50" t="s">
        <v>28535</v>
      </c>
      <c r="U906" s="50" t="s">
        <v>28518</v>
      </c>
      <c r="V906" s="50" t="s">
        <v>28521</v>
      </c>
      <c r="W906" s="50" t="s">
        <v>94</v>
      </c>
      <c r="X906" s="50">
        <v>3517</v>
      </c>
      <c r="Y906" s="50"/>
      <c r="Z906" s="50"/>
      <c r="AA906" s="50"/>
      <c r="AB906" s="50"/>
      <c r="AC906" s="50"/>
      <c r="AD906" s="50"/>
      <c r="AE906" s="50"/>
      <c r="AF906" s="50"/>
      <c r="AG906" s="50"/>
      <c r="AH906" s="50"/>
      <c r="AI906" s="50"/>
      <c r="AJ906" s="50"/>
      <c r="AK906" s="50"/>
      <c r="AL906" s="50"/>
      <c r="AM906" s="50"/>
      <c r="AN906" s="50"/>
      <c r="AO906" s="50"/>
      <c r="AP906" s="50"/>
      <c r="AQ906" s="50"/>
      <c r="AR906" s="50"/>
      <c r="AS906" s="50"/>
      <c r="AT906" s="50"/>
      <c r="AU906" s="50"/>
      <c r="AV906" s="50"/>
      <c r="AW906" s="50"/>
      <c r="AX906" s="50"/>
      <c r="AY906" s="50"/>
      <c r="AZ906" s="50"/>
      <c r="BA906" s="50"/>
      <c r="BB906" s="50"/>
      <c r="BC906" s="50"/>
      <c r="BD906" s="50"/>
      <c r="BE906" s="50"/>
      <c r="BF906" s="50"/>
      <c r="BG906" s="50"/>
      <c r="BH906" s="50"/>
      <c r="BI906" s="50"/>
      <c r="BJ906" s="50"/>
      <c r="BK906" s="50"/>
      <c r="BL906" s="50"/>
    </row>
    <row r="907" spans="1:64" ht="12" customHeight="1" x14ac:dyDescent="0.15">
      <c r="A907" s="50" t="s">
        <v>34872</v>
      </c>
      <c r="B907" s="50">
        <v>27</v>
      </c>
      <c r="C907" s="50" t="s">
        <v>14</v>
      </c>
      <c r="D907" s="50" t="s">
        <v>15</v>
      </c>
      <c r="E907" s="51"/>
      <c r="F907" s="52">
        <v>43178</v>
      </c>
      <c r="G907" s="50" t="s">
        <v>34873</v>
      </c>
      <c r="H907" s="50" t="s">
        <v>1273</v>
      </c>
      <c r="I907" s="50" t="s">
        <v>203</v>
      </c>
      <c r="J907" s="50">
        <v>80216</v>
      </c>
      <c r="K907" s="50" t="s">
        <v>1273</v>
      </c>
      <c r="L907" s="50" t="s">
        <v>1274</v>
      </c>
      <c r="M907" s="50" t="s">
        <v>21</v>
      </c>
      <c r="N907" s="50" t="s">
        <v>34874</v>
      </c>
      <c r="O907" s="42" t="s">
        <v>394</v>
      </c>
      <c r="P907" s="50" t="s">
        <v>32398</v>
      </c>
      <c r="Q907" s="51" t="s">
        <v>34875</v>
      </c>
      <c r="R907" s="50" t="s">
        <v>94</v>
      </c>
      <c r="S907" s="50" t="s">
        <v>29</v>
      </c>
      <c r="T907" s="50" t="s">
        <v>28523</v>
      </c>
      <c r="U907" s="50" t="s">
        <v>28523</v>
      </c>
      <c r="V907" s="50" t="s">
        <v>28519</v>
      </c>
      <c r="W907" s="50" t="s">
        <v>94</v>
      </c>
      <c r="X907" s="50">
        <v>3520</v>
      </c>
      <c r="Y907" s="50"/>
      <c r="Z907" s="50"/>
      <c r="AA907" s="50"/>
      <c r="AB907" s="50"/>
      <c r="AC907" s="50"/>
      <c r="AD907" s="50"/>
      <c r="AE907" s="50"/>
      <c r="AF907" s="50"/>
      <c r="AG907" s="50"/>
      <c r="AH907" s="50"/>
      <c r="AI907" s="50"/>
      <c r="AJ907" s="50"/>
      <c r="AK907" s="50"/>
      <c r="AL907" s="50"/>
      <c r="AM907" s="50"/>
      <c r="AN907" s="50"/>
      <c r="AO907" s="50"/>
      <c r="AP907" s="50"/>
      <c r="AQ907" s="50"/>
      <c r="AR907" s="50"/>
      <c r="AS907" s="50"/>
      <c r="AT907" s="50"/>
      <c r="AU907" s="50"/>
      <c r="AV907" s="50"/>
      <c r="AW907" s="50"/>
      <c r="AX907" s="50"/>
      <c r="AY907" s="50"/>
      <c r="AZ907" s="50"/>
      <c r="BA907" s="50"/>
      <c r="BB907" s="50"/>
      <c r="BC907" s="50"/>
      <c r="BD907" s="50"/>
      <c r="BE907" s="50"/>
      <c r="BF907" s="50"/>
      <c r="BG907" s="50"/>
      <c r="BH907" s="50"/>
      <c r="BI907" s="50"/>
      <c r="BJ907" s="50"/>
      <c r="BK907" s="50"/>
      <c r="BL907" s="50"/>
    </row>
    <row r="908" spans="1:64" ht="12" customHeight="1" x14ac:dyDescent="0.15">
      <c r="A908" s="50" t="s">
        <v>33373</v>
      </c>
      <c r="B908" s="50">
        <v>40</v>
      </c>
      <c r="C908" s="50" t="s">
        <v>14</v>
      </c>
      <c r="D908" s="50" t="s">
        <v>42</v>
      </c>
      <c r="E908" s="51"/>
      <c r="F908" s="52">
        <v>43177</v>
      </c>
      <c r="G908" s="50" t="s">
        <v>33374</v>
      </c>
      <c r="H908" s="50" t="s">
        <v>2438</v>
      </c>
      <c r="I908" s="50" t="s">
        <v>39</v>
      </c>
      <c r="J908" s="50">
        <v>91733</v>
      </c>
      <c r="K908" s="50" t="s">
        <v>92</v>
      </c>
      <c r="L908" s="50" t="s">
        <v>28753</v>
      </c>
      <c r="M908" s="50" t="s">
        <v>21</v>
      </c>
      <c r="N908" s="50" t="s">
        <v>33375</v>
      </c>
      <c r="O908" s="42" t="s">
        <v>394</v>
      </c>
      <c r="P908" s="50" t="s">
        <v>32398</v>
      </c>
      <c r="Q908" s="51" t="s">
        <v>33376</v>
      </c>
      <c r="R908" s="50" t="s">
        <v>94</v>
      </c>
      <c r="S908" s="50" t="s">
        <v>22</v>
      </c>
      <c r="T908" s="50" t="s">
        <v>28739</v>
      </c>
      <c r="U908" s="50" t="s">
        <v>28518</v>
      </c>
      <c r="V908" s="50" t="s">
        <v>28522</v>
      </c>
      <c r="W908" s="50" t="s">
        <v>94</v>
      </c>
      <c r="X908" s="50">
        <v>3509</v>
      </c>
      <c r="Y908" s="50"/>
      <c r="Z908" s="50"/>
      <c r="AA908" s="50"/>
      <c r="AB908" s="50"/>
      <c r="AC908" s="50"/>
      <c r="AD908" s="50"/>
      <c r="AE908" s="50"/>
      <c r="AF908" s="50"/>
      <c r="AG908" s="50"/>
      <c r="AH908" s="50"/>
      <c r="AI908" s="50"/>
      <c r="AJ908" s="50"/>
      <c r="AK908" s="50"/>
      <c r="AL908" s="50"/>
      <c r="AM908" s="50"/>
      <c r="AN908" s="50"/>
      <c r="AO908" s="50"/>
      <c r="AP908" s="50"/>
      <c r="AQ908" s="50"/>
      <c r="AR908" s="50"/>
      <c r="AS908" s="50"/>
      <c r="AT908" s="50"/>
      <c r="AU908" s="50"/>
      <c r="AV908" s="50"/>
      <c r="AW908" s="50"/>
      <c r="AX908" s="50"/>
      <c r="AY908" s="50"/>
      <c r="AZ908" s="50"/>
      <c r="BA908" s="50"/>
      <c r="BB908" s="50"/>
      <c r="BC908" s="50"/>
      <c r="BD908" s="50"/>
      <c r="BE908" s="50"/>
      <c r="BF908" s="50"/>
      <c r="BG908" s="50"/>
      <c r="BH908" s="50"/>
      <c r="BI908" s="50"/>
      <c r="BJ908" s="50"/>
      <c r="BK908" s="50"/>
      <c r="BL908" s="50"/>
    </row>
    <row r="909" spans="1:64" ht="12" customHeight="1" x14ac:dyDescent="0.15">
      <c r="A909" s="50" t="s">
        <v>33377</v>
      </c>
      <c r="B909" s="50">
        <v>23</v>
      </c>
      <c r="C909" s="50" t="s">
        <v>14</v>
      </c>
      <c r="D909" s="50" t="s">
        <v>79</v>
      </c>
      <c r="E909" s="51" t="s">
        <v>33378</v>
      </c>
      <c r="F909" s="52">
        <v>43177</v>
      </c>
      <c r="G909" s="50" t="s">
        <v>33379</v>
      </c>
      <c r="H909" s="50" t="s">
        <v>1612</v>
      </c>
      <c r="I909" s="50" t="s">
        <v>39</v>
      </c>
      <c r="J909" s="50">
        <v>95822</v>
      </c>
      <c r="K909" s="50" t="s">
        <v>1612</v>
      </c>
      <c r="L909" s="50" t="s">
        <v>2278</v>
      </c>
      <c r="M909" s="50" t="s">
        <v>21</v>
      </c>
      <c r="N909" s="50" t="s">
        <v>33380</v>
      </c>
      <c r="O909" s="42" t="s">
        <v>394</v>
      </c>
      <c r="P909" s="50" t="s">
        <v>32398</v>
      </c>
      <c r="Q909" s="51" t="s">
        <v>33381</v>
      </c>
      <c r="R909" s="50" t="s">
        <v>94</v>
      </c>
      <c r="S909" s="50" t="s">
        <v>12</v>
      </c>
      <c r="T909" s="50" t="s">
        <v>31978</v>
      </c>
      <c r="U909" s="50" t="s">
        <v>28518</v>
      </c>
      <c r="V909" s="50" t="s">
        <v>28522</v>
      </c>
      <c r="W909" s="50" t="s">
        <v>94</v>
      </c>
      <c r="X909" s="50">
        <v>3506</v>
      </c>
      <c r="Y909" s="50"/>
      <c r="Z909" s="50"/>
      <c r="AA909" s="50"/>
      <c r="AB909" s="50"/>
      <c r="AC909" s="50"/>
      <c r="AD909" s="50"/>
      <c r="AE909" s="50"/>
      <c r="AF909" s="50"/>
      <c r="AG909" s="50"/>
      <c r="AH909" s="50"/>
      <c r="AI909" s="50"/>
      <c r="AJ909" s="50"/>
      <c r="AK909" s="50"/>
      <c r="AL909" s="50"/>
      <c r="AM909" s="50"/>
      <c r="AN909" s="50"/>
      <c r="AO909" s="50"/>
      <c r="AP909" s="50"/>
      <c r="AQ909" s="50"/>
      <c r="AR909" s="50"/>
      <c r="AS909" s="50"/>
      <c r="AT909" s="50"/>
      <c r="AU909" s="50"/>
      <c r="AV909" s="50"/>
      <c r="AW909" s="50"/>
      <c r="AX909" s="50"/>
      <c r="AY909" s="50"/>
      <c r="AZ909" s="50"/>
      <c r="BA909" s="50"/>
      <c r="BB909" s="50"/>
      <c r="BC909" s="50"/>
      <c r="BD909" s="50"/>
      <c r="BE909" s="50"/>
      <c r="BF909" s="50"/>
      <c r="BG909" s="50"/>
      <c r="BH909" s="50"/>
      <c r="BI909" s="50"/>
      <c r="BJ909" s="50"/>
      <c r="BK909" s="50"/>
      <c r="BL909" s="50"/>
    </row>
    <row r="910" spans="1:64" ht="12" customHeight="1" x14ac:dyDescent="0.15">
      <c r="A910" s="50" t="s">
        <v>3186</v>
      </c>
      <c r="B910" s="50" t="s">
        <v>23</v>
      </c>
      <c r="C910" s="50" t="s">
        <v>14</v>
      </c>
      <c r="D910" s="50" t="s">
        <v>24</v>
      </c>
      <c r="E910" s="51"/>
      <c r="F910" s="52">
        <v>43177</v>
      </c>
      <c r="G910" s="50" t="s">
        <v>33382</v>
      </c>
      <c r="H910" s="50" t="s">
        <v>1467</v>
      </c>
      <c r="I910" s="50" t="s">
        <v>67</v>
      </c>
      <c r="J910" s="50">
        <v>75134</v>
      </c>
      <c r="K910" s="50" t="s">
        <v>279</v>
      </c>
      <c r="L910" s="50" t="s">
        <v>2233</v>
      </c>
      <c r="M910" s="50" t="s">
        <v>21</v>
      </c>
      <c r="N910" s="50" t="s">
        <v>33383</v>
      </c>
      <c r="O910" s="42" t="s">
        <v>394</v>
      </c>
      <c r="P910" s="50" t="s">
        <v>32398</v>
      </c>
      <c r="Q910" s="51" t="s">
        <v>33384</v>
      </c>
      <c r="R910" s="50" t="s">
        <v>94</v>
      </c>
      <c r="S910" s="50" t="s">
        <v>373</v>
      </c>
      <c r="T910" s="50" t="s">
        <v>28836</v>
      </c>
      <c r="U910" s="50" t="s">
        <v>28520</v>
      </c>
      <c r="V910" s="50" t="s">
        <v>28519</v>
      </c>
      <c r="W910" s="50" t="s">
        <v>94</v>
      </c>
      <c r="X910" s="50">
        <v>3502</v>
      </c>
      <c r="Y910" s="50"/>
      <c r="Z910" s="50"/>
      <c r="AA910" s="50"/>
      <c r="AB910" s="50"/>
      <c r="AC910" s="50"/>
      <c r="AD910" s="50"/>
      <c r="AE910" s="50"/>
      <c r="AF910" s="50"/>
      <c r="AG910" s="50"/>
      <c r="AH910" s="50"/>
      <c r="AI910" s="50"/>
      <c r="AJ910" s="50"/>
      <c r="AK910" s="50"/>
      <c r="AL910" s="50"/>
      <c r="AM910" s="50"/>
      <c r="AN910" s="50"/>
      <c r="AO910" s="50"/>
      <c r="AP910" s="50"/>
      <c r="AQ910" s="50"/>
      <c r="AR910" s="50"/>
      <c r="AS910" s="50"/>
      <c r="AT910" s="50"/>
      <c r="AU910" s="50"/>
      <c r="AV910" s="50"/>
      <c r="AW910" s="50"/>
      <c r="AX910" s="50"/>
      <c r="AY910" s="50"/>
      <c r="AZ910" s="50"/>
      <c r="BA910" s="50"/>
      <c r="BB910" s="50"/>
      <c r="BC910" s="50"/>
      <c r="BD910" s="50"/>
      <c r="BE910" s="50"/>
      <c r="BF910" s="50"/>
      <c r="BG910" s="50"/>
      <c r="BH910" s="50"/>
      <c r="BI910" s="50"/>
      <c r="BJ910" s="50"/>
      <c r="BK910" s="50"/>
      <c r="BL910" s="50"/>
    </row>
    <row r="911" spans="1:64" ht="12" customHeight="1" x14ac:dyDescent="0.15">
      <c r="A911" s="50" t="s">
        <v>34646</v>
      </c>
      <c r="B911" s="50">
        <v>50</v>
      </c>
      <c r="C911" s="50" t="s">
        <v>14</v>
      </c>
      <c r="D911" s="50" t="s">
        <v>42</v>
      </c>
      <c r="E911" s="51"/>
      <c r="F911" s="52">
        <v>43176</v>
      </c>
      <c r="G911" s="50" t="s">
        <v>33385</v>
      </c>
      <c r="H911" s="50" t="s">
        <v>33386</v>
      </c>
      <c r="I911" s="50" t="s">
        <v>39</v>
      </c>
      <c r="J911" s="50">
        <v>92082</v>
      </c>
      <c r="K911" s="50" t="s">
        <v>150</v>
      </c>
      <c r="L911" s="50" t="s">
        <v>16389</v>
      </c>
      <c r="M911" s="50" t="s">
        <v>21</v>
      </c>
      <c r="N911" s="50" t="s">
        <v>33387</v>
      </c>
      <c r="O911" s="42" t="s">
        <v>394</v>
      </c>
      <c r="P911" s="50" t="s">
        <v>32398</v>
      </c>
      <c r="Q911" s="51" t="s">
        <v>33388</v>
      </c>
      <c r="R911" s="50" t="s">
        <v>94</v>
      </c>
      <c r="S911" s="50" t="s">
        <v>22</v>
      </c>
      <c r="T911" s="50" t="s">
        <v>28746</v>
      </c>
      <c r="U911" s="50" t="s">
        <v>28518</v>
      </c>
      <c r="V911" s="50" t="s">
        <v>28519</v>
      </c>
      <c r="W911" s="50" t="s">
        <v>94</v>
      </c>
      <c r="X911" s="50">
        <v>3504</v>
      </c>
      <c r="Y911" s="50"/>
      <c r="Z911" s="50"/>
      <c r="AA911" s="50"/>
      <c r="AB911" s="50"/>
      <c r="AC911" s="50"/>
      <c r="AD911" s="50"/>
      <c r="AE911" s="50"/>
      <c r="AF911" s="50"/>
      <c r="AG911" s="50"/>
      <c r="AH911" s="50"/>
      <c r="AI911" s="50"/>
      <c r="AJ911" s="50"/>
      <c r="AK911" s="50"/>
      <c r="AL911" s="50"/>
      <c r="AM911" s="50"/>
      <c r="AN911" s="50"/>
      <c r="AO911" s="50"/>
      <c r="AP911" s="50"/>
      <c r="AQ911" s="50"/>
      <c r="AR911" s="50"/>
      <c r="AS911" s="50"/>
      <c r="AT911" s="50"/>
      <c r="AU911" s="50"/>
      <c r="AV911" s="50"/>
      <c r="AW911" s="50"/>
      <c r="AX911" s="50"/>
      <c r="AY911" s="50"/>
      <c r="AZ911" s="50"/>
      <c r="BA911" s="50"/>
      <c r="BB911" s="50"/>
      <c r="BC911" s="50"/>
      <c r="BD911" s="50"/>
      <c r="BE911" s="50"/>
      <c r="BF911" s="50"/>
      <c r="BG911" s="50"/>
      <c r="BH911" s="50"/>
      <c r="BI911" s="50"/>
      <c r="BJ911" s="50"/>
      <c r="BK911" s="50"/>
      <c r="BL911" s="50"/>
    </row>
    <row r="912" spans="1:64" ht="12" customHeight="1" x14ac:dyDescent="0.15">
      <c r="A912" s="50" t="s">
        <v>33395</v>
      </c>
      <c r="B912" s="50">
        <v>49</v>
      </c>
      <c r="C912" s="50" t="s">
        <v>14</v>
      </c>
      <c r="D912" s="50" t="s">
        <v>79</v>
      </c>
      <c r="E912" s="51"/>
      <c r="F912" s="52">
        <v>43175</v>
      </c>
      <c r="G912" s="50" t="s">
        <v>33396</v>
      </c>
      <c r="H912" s="50" t="s">
        <v>32276</v>
      </c>
      <c r="I912" s="50" t="s">
        <v>313</v>
      </c>
      <c r="J912" s="50">
        <v>37040</v>
      </c>
      <c r="K912" s="50" t="s">
        <v>1039</v>
      </c>
      <c r="L912" s="50" t="s">
        <v>32277</v>
      </c>
      <c r="M912" s="50" t="s">
        <v>21</v>
      </c>
      <c r="N912" s="50" t="s">
        <v>33397</v>
      </c>
      <c r="O912" s="42" t="s">
        <v>394</v>
      </c>
      <c r="P912" s="50" t="s">
        <v>32398</v>
      </c>
      <c r="Q912" s="51" t="s">
        <v>33398</v>
      </c>
      <c r="R912" s="50" t="s">
        <v>94</v>
      </c>
      <c r="S912" s="50" t="s">
        <v>22</v>
      </c>
      <c r="T912" s="50" t="s">
        <v>28746</v>
      </c>
      <c r="U912" s="50" t="s">
        <v>28520</v>
      </c>
      <c r="V912" s="50" t="s">
        <v>28521</v>
      </c>
      <c r="W912" s="50" t="s">
        <v>94</v>
      </c>
      <c r="X912" s="50">
        <v>3507</v>
      </c>
      <c r="Y912" s="50"/>
      <c r="Z912" s="50"/>
      <c r="AA912" s="50"/>
      <c r="AB912" s="50"/>
      <c r="AC912" s="50"/>
      <c r="AD912" s="50"/>
      <c r="AE912" s="50"/>
      <c r="AF912" s="50"/>
      <c r="AG912" s="50"/>
      <c r="AH912" s="50"/>
      <c r="AI912" s="50"/>
      <c r="AJ912" s="50"/>
      <c r="AK912" s="50"/>
      <c r="AL912" s="50"/>
      <c r="AM912" s="50"/>
      <c r="AN912" s="50"/>
      <c r="AO912" s="50"/>
      <c r="AP912" s="50"/>
      <c r="AQ912" s="50"/>
      <c r="AR912" s="50"/>
      <c r="AS912" s="50"/>
      <c r="AT912" s="50"/>
      <c r="AU912" s="50"/>
      <c r="AV912" s="50"/>
      <c r="AW912" s="50"/>
      <c r="AX912" s="50"/>
      <c r="AY912" s="50"/>
      <c r="AZ912" s="50"/>
      <c r="BA912" s="50"/>
      <c r="BB912" s="50"/>
      <c r="BC912" s="50"/>
      <c r="BD912" s="50"/>
      <c r="BE912" s="50"/>
      <c r="BF912" s="50"/>
      <c r="BG912" s="50"/>
      <c r="BH912" s="50"/>
      <c r="BI912" s="50"/>
      <c r="BJ912" s="50"/>
      <c r="BK912" s="50"/>
      <c r="BL912" s="50"/>
    </row>
    <row r="913" spans="1:64" ht="12" customHeight="1" x14ac:dyDescent="0.15">
      <c r="A913" s="50" t="s">
        <v>33389</v>
      </c>
      <c r="B913" s="50">
        <v>62</v>
      </c>
      <c r="C913" s="50" t="s">
        <v>14</v>
      </c>
      <c r="D913" s="50" t="s">
        <v>31</v>
      </c>
      <c r="E913" s="51" t="s">
        <v>33390</v>
      </c>
      <c r="F913" s="52">
        <v>43175</v>
      </c>
      <c r="G913" s="50" t="s">
        <v>33391</v>
      </c>
      <c r="H913" s="50" t="s">
        <v>20722</v>
      </c>
      <c r="I913" s="50" t="s">
        <v>360</v>
      </c>
      <c r="J913" s="50">
        <v>28714</v>
      </c>
      <c r="K913" s="50" t="s">
        <v>33392</v>
      </c>
      <c r="L913" s="50" t="s">
        <v>34569</v>
      </c>
      <c r="M913" s="50" t="s">
        <v>21</v>
      </c>
      <c r="N913" s="50" t="s">
        <v>33393</v>
      </c>
      <c r="O913" s="42" t="s">
        <v>394</v>
      </c>
      <c r="P913" s="50" t="s">
        <v>32398</v>
      </c>
      <c r="Q913" s="51" t="s">
        <v>33394</v>
      </c>
      <c r="R913" s="50" t="s">
        <v>94</v>
      </c>
      <c r="S913" s="50" t="s">
        <v>22</v>
      </c>
      <c r="T913" s="50" t="s">
        <v>28997</v>
      </c>
      <c r="U913" s="50" t="s">
        <v>28518</v>
      </c>
      <c r="V913" s="50"/>
      <c r="W913" s="50" t="s">
        <v>94</v>
      </c>
      <c r="X913" s="50">
        <v>3512</v>
      </c>
      <c r="Y913" s="50"/>
      <c r="Z913" s="50"/>
      <c r="AA913" s="50"/>
      <c r="AB913" s="50"/>
      <c r="AC913" s="50"/>
      <c r="AD913" s="50"/>
      <c r="AE913" s="50"/>
      <c r="AF913" s="50"/>
      <c r="AG913" s="50"/>
      <c r="AH913" s="50"/>
      <c r="AI913" s="50"/>
      <c r="AJ913" s="50"/>
      <c r="AK913" s="50"/>
      <c r="AL913" s="50"/>
      <c r="AM913" s="50"/>
      <c r="AN913" s="50"/>
      <c r="AO913" s="50"/>
      <c r="AP913" s="50"/>
      <c r="AQ913" s="50"/>
      <c r="AR913" s="50"/>
      <c r="AS913" s="50"/>
      <c r="AT913" s="50"/>
      <c r="AU913" s="50"/>
      <c r="AV913" s="50"/>
      <c r="AW913" s="50"/>
      <c r="AX913" s="50"/>
      <c r="AY913" s="50"/>
      <c r="AZ913" s="50"/>
      <c r="BA913" s="50"/>
      <c r="BB913" s="50"/>
      <c r="BC913" s="50"/>
      <c r="BD913" s="50"/>
      <c r="BE913" s="50"/>
      <c r="BF913" s="50"/>
      <c r="BG913" s="50"/>
      <c r="BH913" s="50"/>
      <c r="BI913" s="50"/>
      <c r="BJ913" s="50"/>
      <c r="BK913" s="50"/>
      <c r="BL913" s="50"/>
    </row>
    <row r="914" spans="1:64" ht="12" customHeight="1" x14ac:dyDescent="0.15">
      <c r="A914" s="50" t="s">
        <v>33403</v>
      </c>
      <c r="B914" s="50">
        <v>26</v>
      </c>
      <c r="C914" s="50" t="s">
        <v>14</v>
      </c>
      <c r="D914" s="50" t="s">
        <v>31</v>
      </c>
      <c r="E914" s="51"/>
      <c r="F914" s="52">
        <v>43175</v>
      </c>
      <c r="G914" s="50" t="s">
        <v>33404</v>
      </c>
      <c r="H914" s="50" t="s">
        <v>33405</v>
      </c>
      <c r="I914" s="50" t="s">
        <v>313</v>
      </c>
      <c r="J914" s="50">
        <v>37659</v>
      </c>
      <c r="K914" s="50" t="s">
        <v>112</v>
      </c>
      <c r="L914" s="50" t="s">
        <v>34568</v>
      </c>
      <c r="M914" s="50" t="s">
        <v>21</v>
      </c>
      <c r="N914" s="50" t="s">
        <v>33406</v>
      </c>
      <c r="O914" s="42" t="s">
        <v>394</v>
      </c>
      <c r="P914" s="50" t="s">
        <v>32398</v>
      </c>
      <c r="Q914" s="51" t="s">
        <v>33407</v>
      </c>
      <c r="R914" s="50" t="s">
        <v>542</v>
      </c>
      <c r="S914" s="50" t="s">
        <v>22</v>
      </c>
      <c r="T914" s="50" t="s">
        <v>28739</v>
      </c>
      <c r="U914" s="50" t="s">
        <v>28518</v>
      </c>
      <c r="V914" s="50" t="s">
        <v>28522</v>
      </c>
      <c r="W914" s="50" t="s">
        <v>94</v>
      </c>
      <c r="X914" s="50">
        <v>3508</v>
      </c>
      <c r="Y914" s="50"/>
      <c r="Z914" s="50"/>
      <c r="AA914" s="50"/>
      <c r="AB914" s="50"/>
      <c r="AC914" s="50"/>
      <c r="AD914" s="50"/>
      <c r="AE914" s="50"/>
      <c r="AF914" s="50"/>
      <c r="AG914" s="50"/>
      <c r="AH914" s="50"/>
      <c r="AI914" s="50"/>
      <c r="AJ914" s="50"/>
      <c r="AK914" s="50"/>
      <c r="AL914" s="50"/>
      <c r="AM914" s="50"/>
      <c r="AN914" s="50"/>
      <c r="AO914" s="50"/>
      <c r="AP914" s="50"/>
      <c r="AQ914" s="50"/>
      <c r="AR914" s="50"/>
      <c r="AS914" s="50"/>
      <c r="AT914" s="50"/>
      <c r="AU914" s="50"/>
      <c r="AV914" s="50"/>
      <c r="AW914" s="50"/>
      <c r="AX914" s="50"/>
      <c r="AY914" s="50"/>
      <c r="AZ914" s="50"/>
      <c r="BA914" s="50"/>
      <c r="BB914" s="50"/>
      <c r="BC914" s="50"/>
      <c r="BD914" s="50"/>
      <c r="BE914" s="50"/>
      <c r="BF914" s="50"/>
      <c r="BG914" s="50"/>
      <c r="BH914" s="50"/>
      <c r="BI914" s="50"/>
      <c r="BJ914" s="50"/>
      <c r="BK914" s="50"/>
      <c r="BL914" s="50"/>
    </row>
    <row r="915" spans="1:64" ht="12" customHeight="1" x14ac:dyDescent="0.15">
      <c r="A915" s="50" t="s">
        <v>33399</v>
      </c>
      <c r="B915" s="50">
        <v>28</v>
      </c>
      <c r="C915" s="50" t="s">
        <v>14</v>
      </c>
      <c r="D915" s="50" t="s">
        <v>31</v>
      </c>
      <c r="E915" s="51"/>
      <c r="F915" s="52">
        <v>43175</v>
      </c>
      <c r="G915" s="50" t="s">
        <v>33400</v>
      </c>
      <c r="H915" s="50" t="s">
        <v>24525</v>
      </c>
      <c r="I915" s="50" t="s">
        <v>297</v>
      </c>
      <c r="J915" s="50">
        <v>98387</v>
      </c>
      <c r="K915" s="50" t="s">
        <v>867</v>
      </c>
      <c r="L915" s="50" t="s">
        <v>21242</v>
      </c>
      <c r="M915" s="50" t="s">
        <v>21</v>
      </c>
      <c r="N915" s="50" t="s">
        <v>33401</v>
      </c>
      <c r="O915" s="42" t="s">
        <v>394</v>
      </c>
      <c r="P915" s="50" t="s">
        <v>32398</v>
      </c>
      <c r="Q915" s="51" t="s">
        <v>33402</v>
      </c>
      <c r="R915" s="50" t="s">
        <v>542</v>
      </c>
      <c r="S915" s="50" t="s">
        <v>22</v>
      </c>
      <c r="T915" s="50" t="s">
        <v>28739</v>
      </c>
      <c r="U915" s="50" t="s">
        <v>28518</v>
      </c>
      <c r="V915" s="50" t="s">
        <v>28521</v>
      </c>
      <c r="W915" s="50" t="s">
        <v>94</v>
      </c>
      <c r="X915" s="50">
        <v>3510</v>
      </c>
      <c r="Y915" s="50"/>
      <c r="Z915" s="50"/>
      <c r="AA915" s="50"/>
      <c r="AB915" s="50"/>
      <c r="AC915" s="50"/>
      <c r="AD915" s="50"/>
      <c r="AE915" s="50"/>
      <c r="AF915" s="50"/>
      <c r="AG915" s="50"/>
      <c r="AH915" s="50"/>
      <c r="AI915" s="50"/>
      <c r="AJ915" s="50"/>
      <c r="AK915" s="50"/>
      <c r="AL915" s="50"/>
      <c r="AM915" s="50"/>
      <c r="AN915" s="50"/>
      <c r="AO915" s="50"/>
      <c r="AP915" s="50"/>
      <c r="AQ915" s="50"/>
      <c r="AR915" s="50"/>
      <c r="AS915" s="50"/>
      <c r="AT915" s="50"/>
      <c r="AU915" s="50"/>
      <c r="AV915" s="50"/>
      <c r="AW915" s="50"/>
      <c r="AX915" s="50"/>
      <c r="AY915" s="50"/>
      <c r="AZ915" s="50"/>
      <c r="BA915" s="50"/>
      <c r="BB915" s="50"/>
      <c r="BC915" s="50"/>
      <c r="BD915" s="50"/>
      <c r="BE915" s="50"/>
      <c r="BF915" s="50"/>
      <c r="BG915" s="50"/>
      <c r="BH915" s="50"/>
      <c r="BI915" s="50"/>
      <c r="BJ915" s="50"/>
      <c r="BK915" s="50"/>
      <c r="BL915" s="50"/>
    </row>
    <row r="916" spans="1:64" ht="12" customHeight="1" x14ac:dyDescent="0.15">
      <c r="A916" s="50" t="s">
        <v>3186</v>
      </c>
      <c r="B916" s="50" t="s">
        <v>23</v>
      </c>
      <c r="C916" s="50" t="s">
        <v>14</v>
      </c>
      <c r="D916" s="50" t="s">
        <v>24</v>
      </c>
      <c r="E916" s="51"/>
      <c r="F916" s="52">
        <v>43175</v>
      </c>
      <c r="G916" s="50" t="s">
        <v>33408</v>
      </c>
      <c r="H916" s="50" t="s">
        <v>25464</v>
      </c>
      <c r="I916" s="50" t="s">
        <v>67</v>
      </c>
      <c r="J916" s="50">
        <v>77379</v>
      </c>
      <c r="K916" s="50" t="s">
        <v>545</v>
      </c>
      <c r="L916" s="50" t="s">
        <v>546</v>
      </c>
      <c r="M916" s="50" t="s">
        <v>21</v>
      </c>
      <c r="N916" s="50" t="s">
        <v>33409</v>
      </c>
      <c r="O916" s="42" t="s">
        <v>394</v>
      </c>
      <c r="P916" s="50" t="s">
        <v>32398</v>
      </c>
      <c r="Q916" s="51" t="s">
        <v>33410</v>
      </c>
      <c r="R916" s="50" t="s">
        <v>94</v>
      </c>
      <c r="S916" s="50" t="s">
        <v>29</v>
      </c>
      <c r="T916" s="50" t="s">
        <v>28523</v>
      </c>
      <c r="U916" s="50" t="s">
        <v>28520</v>
      </c>
      <c r="V916" s="50" t="s">
        <v>28521</v>
      </c>
      <c r="W916" s="50"/>
      <c r="Y916" s="50"/>
      <c r="Z916" s="50"/>
      <c r="AA916" s="50"/>
      <c r="AB916" s="50"/>
      <c r="AC916" s="50"/>
      <c r="AD916" s="50"/>
      <c r="AE916" s="50"/>
      <c r="AF916" s="50"/>
      <c r="AG916" s="50"/>
      <c r="AH916" s="50"/>
      <c r="AI916" s="50"/>
      <c r="AJ916" s="50"/>
      <c r="AK916" s="50"/>
      <c r="AL916" s="50"/>
      <c r="AM916" s="50"/>
      <c r="AN916" s="50"/>
      <c r="AO916" s="50"/>
      <c r="AP916" s="50"/>
      <c r="AQ916" s="50"/>
      <c r="AR916" s="50"/>
      <c r="AS916" s="50"/>
      <c r="AT916" s="50"/>
      <c r="AU916" s="50"/>
      <c r="AV916" s="50"/>
      <c r="AW916" s="50"/>
      <c r="AX916" s="50"/>
      <c r="AY916" s="50"/>
      <c r="AZ916" s="50"/>
      <c r="BA916" s="50"/>
      <c r="BB916" s="50"/>
      <c r="BC916" s="50"/>
      <c r="BD916" s="50"/>
      <c r="BE916" s="50"/>
      <c r="BF916" s="50"/>
      <c r="BG916" s="50"/>
      <c r="BH916" s="50"/>
      <c r="BI916" s="50"/>
      <c r="BJ916" s="50"/>
      <c r="BK916" s="50"/>
      <c r="BL916" s="50"/>
    </row>
    <row r="917" spans="1:64" ht="12" customHeight="1" x14ac:dyDescent="0.15">
      <c r="A917" s="50" t="s">
        <v>33411</v>
      </c>
      <c r="B917" s="50">
        <v>27</v>
      </c>
      <c r="C917" s="50" t="s">
        <v>14</v>
      </c>
      <c r="D917" s="50" t="s">
        <v>79</v>
      </c>
      <c r="E917" s="51"/>
      <c r="F917" s="52">
        <v>43174</v>
      </c>
      <c r="G917" s="50" t="s">
        <v>33412</v>
      </c>
      <c r="H917" s="50" t="s">
        <v>26260</v>
      </c>
      <c r="I917" s="50" t="s">
        <v>117</v>
      </c>
      <c r="J917" s="50">
        <v>85122</v>
      </c>
      <c r="K917" s="50" t="s">
        <v>2345</v>
      </c>
      <c r="L917" s="50" t="s">
        <v>26261</v>
      </c>
      <c r="M917" s="50" t="s">
        <v>5307</v>
      </c>
      <c r="N917" s="50" t="s">
        <v>33413</v>
      </c>
      <c r="O917" s="42" t="s">
        <v>394</v>
      </c>
      <c r="P917" s="50" t="s">
        <v>32398</v>
      </c>
      <c r="Q917" s="51" t="s">
        <v>33414</v>
      </c>
      <c r="R917" s="50" t="s">
        <v>94</v>
      </c>
      <c r="S917" s="50" t="s">
        <v>29</v>
      </c>
      <c r="T917" s="50" t="s">
        <v>28523</v>
      </c>
      <c r="U917" s="50" t="s">
        <v>28520</v>
      </c>
      <c r="V917" s="50" t="s">
        <v>28521</v>
      </c>
      <c r="W917" s="50" t="s">
        <v>94</v>
      </c>
      <c r="X917" s="50">
        <v>3514</v>
      </c>
      <c r="Y917" s="50"/>
      <c r="Z917" s="50"/>
      <c r="AA917" s="50"/>
      <c r="AB917" s="50"/>
      <c r="AC917" s="50"/>
      <c r="AD917" s="50"/>
      <c r="AE917" s="50"/>
      <c r="AF917" s="50"/>
      <c r="AG917" s="50"/>
      <c r="AH917" s="50"/>
      <c r="AI917" s="50"/>
      <c r="AJ917" s="50"/>
      <c r="AK917" s="50"/>
      <c r="AL917" s="50"/>
      <c r="AM917" s="50"/>
      <c r="AN917" s="50"/>
      <c r="AO917" s="50"/>
      <c r="AP917" s="50"/>
      <c r="AQ917" s="50"/>
      <c r="AR917" s="50"/>
      <c r="AS917" s="50"/>
      <c r="AT917" s="50"/>
      <c r="AU917" s="50"/>
      <c r="AV917" s="50"/>
      <c r="AW917" s="50"/>
      <c r="AX917" s="50"/>
      <c r="AY917" s="50"/>
      <c r="AZ917" s="50"/>
      <c r="BA917" s="50"/>
      <c r="BB917" s="50"/>
      <c r="BC917" s="50"/>
      <c r="BD917" s="50"/>
      <c r="BE917" s="50"/>
      <c r="BF917" s="50"/>
      <c r="BG917" s="50"/>
      <c r="BH917" s="50"/>
      <c r="BI917" s="50"/>
      <c r="BJ917" s="50"/>
      <c r="BK917" s="50"/>
      <c r="BL917" s="50"/>
    </row>
    <row r="918" spans="1:64" ht="12" customHeight="1" x14ac:dyDescent="0.15">
      <c r="A918" s="50" t="s">
        <v>33415</v>
      </c>
      <c r="B918" s="50">
        <v>31</v>
      </c>
      <c r="C918" s="50" t="s">
        <v>14</v>
      </c>
      <c r="D918" s="50" t="s">
        <v>79</v>
      </c>
      <c r="E918" s="51" t="s">
        <v>33416</v>
      </c>
      <c r="F918" s="52">
        <v>43173</v>
      </c>
      <c r="G918" s="50" t="s">
        <v>33417</v>
      </c>
      <c r="H918" s="50" t="s">
        <v>183</v>
      </c>
      <c r="I918" s="50" t="s">
        <v>19</v>
      </c>
      <c r="J918" s="50">
        <v>70806</v>
      </c>
      <c r="K918" s="50" t="s">
        <v>3652</v>
      </c>
      <c r="L918" s="50" t="s">
        <v>21009</v>
      </c>
      <c r="M918" s="50" t="s">
        <v>21</v>
      </c>
      <c r="N918" s="50" t="s">
        <v>33418</v>
      </c>
      <c r="O918" s="42" t="s">
        <v>394</v>
      </c>
      <c r="P918" s="50" t="s">
        <v>32398</v>
      </c>
      <c r="Q918" s="51" t="s">
        <v>33419</v>
      </c>
      <c r="R918" s="50" t="s">
        <v>542</v>
      </c>
      <c r="S918" s="50" t="s">
        <v>29</v>
      </c>
      <c r="T918" s="50" t="s">
        <v>28523</v>
      </c>
      <c r="U918" s="50" t="s">
        <v>28520</v>
      </c>
      <c r="V918" s="50" t="s">
        <v>28521</v>
      </c>
      <c r="W918" s="50" t="s">
        <v>94</v>
      </c>
      <c r="X918" s="50">
        <v>3511</v>
      </c>
      <c r="Y918" s="50"/>
      <c r="Z918" s="50"/>
      <c r="AA918" s="50"/>
      <c r="AB918" s="50"/>
      <c r="AC918" s="50"/>
      <c r="AD918" s="50"/>
      <c r="AE918" s="50"/>
      <c r="AF918" s="50"/>
      <c r="AG918" s="50"/>
      <c r="AH918" s="50"/>
      <c r="AI918" s="50"/>
      <c r="AJ918" s="50"/>
      <c r="AK918" s="50"/>
      <c r="AL918" s="50"/>
      <c r="AM918" s="50"/>
      <c r="AN918" s="50"/>
      <c r="AO918" s="50"/>
      <c r="AP918" s="50"/>
      <c r="AQ918" s="50"/>
      <c r="AR918" s="50"/>
      <c r="AS918" s="50"/>
      <c r="AT918" s="50"/>
      <c r="AU918" s="50"/>
      <c r="AV918" s="50"/>
      <c r="AW918" s="50"/>
      <c r="AX918" s="50"/>
      <c r="AY918" s="50"/>
      <c r="AZ918" s="50"/>
      <c r="BA918" s="50"/>
      <c r="BB918" s="50"/>
      <c r="BC918" s="50"/>
      <c r="BD918" s="50"/>
      <c r="BE918" s="50"/>
      <c r="BF918" s="50"/>
      <c r="BG918" s="50"/>
      <c r="BH918" s="50"/>
      <c r="BI918" s="50"/>
      <c r="BJ918" s="50"/>
      <c r="BK918" s="50"/>
      <c r="BL918" s="50"/>
    </row>
    <row r="919" spans="1:64" ht="12" customHeight="1" x14ac:dyDescent="0.15">
      <c r="A919" s="50" t="s">
        <v>3186</v>
      </c>
      <c r="B919" s="50" t="s">
        <v>23</v>
      </c>
      <c r="C919" s="50" t="s">
        <v>14</v>
      </c>
      <c r="D919" s="50" t="s">
        <v>24</v>
      </c>
      <c r="E919" s="51"/>
      <c r="F919" s="52">
        <v>43173</v>
      </c>
      <c r="G919" s="50"/>
      <c r="H919" s="50" t="s">
        <v>33420</v>
      </c>
      <c r="I919" s="50" t="s">
        <v>137</v>
      </c>
      <c r="J919" s="50">
        <v>57566</v>
      </c>
      <c r="K919" s="50" t="s">
        <v>21232</v>
      </c>
      <c r="L919" s="50" t="s">
        <v>34571</v>
      </c>
      <c r="M919" s="50" t="s">
        <v>21</v>
      </c>
      <c r="N919" s="50" t="s">
        <v>33421</v>
      </c>
      <c r="O919" s="42" t="s">
        <v>394</v>
      </c>
      <c r="P919" s="50" t="s">
        <v>32398</v>
      </c>
      <c r="Q919" s="51" t="s">
        <v>33422</v>
      </c>
      <c r="R919" s="50" t="s">
        <v>94</v>
      </c>
      <c r="S919" s="50" t="s">
        <v>29</v>
      </c>
      <c r="T919" s="50" t="s">
        <v>28523</v>
      </c>
      <c r="U919" s="50" t="s">
        <v>28518</v>
      </c>
      <c r="V919" s="50"/>
      <c r="W919" s="50" t="s">
        <v>94</v>
      </c>
      <c r="X919" s="50">
        <v>3513</v>
      </c>
      <c r="Y919" s="50"/>
      <c r="Z919" s="50"/>
      <c r="AA919" s="50"/>
      <c r="AB919" s="50"/>
      <c r="AC919" s="50"/>
      <c r="AD919" s="50"/>
      <c r="AE919" s="50"/>
      <c r="AF919" s="50"/>
      <c r="AG919" s="50"/>
      <c r="AH919" s="50"/>
      <c r="AI919" s="50"/>
      <c r="AJ919" s="50"/>
      <c r="AK919" s="50"/>
      <c r="AL919" s="50"/>
      <c r="AM919" s="50"/>
      <c r="AN919" s="50"/>
      <c r="AO919" s="50"/>
      <c r="AP919" s="50"/>
      <c r="AQ919" s="50"/>
      <c r="AR919" s="50"/>
      <c r="AS919" s="50"/>
      <c r="AT919" s="50"/>
      <c r="AU919" s="50"/>
      <c r="AV919" s="50"/>
      <c r="AW919" s="50"/>
      <c r="AX919" s="50"/>
      <c r="AY919" s="50"/>
      <c r="AZ919" s="50"/>
      <c r="BA919" s="50"/>
      <c r="BB919" s="50"/>
      <c r="BC919" s="50"/>
      <c r="BD919" s="50"/>
      <c r="BE919" s="50"/>
      <c r="BF919" s="50"/>
      <c r="BG919" s="50"/>
      <c r="BH919" s="50"/>
      <c r="BI919" s="50"/>
      <c r="BJ919" s="50"/>
      <c r="BK919" s="50"/>
      <c r="BL919" s="50"/>
    </row>
    <row r="920" spans="1:64" ht="12" customHeight="1" x14ac:dyDescent="0.15">
      <c r="A920" s="50" t="s">
        <v>33423</v>
      </c>
      <c r="B920" s="50">
        <v>26</v>
      </c>
      <c r="C920" s="50" t="s">
        <v>14</v>
      </c>
      <c r="D920" s="50" t="s">
        <v>31</v>
      </c>
      <c r="E920" s="51"/>
      <c r="F920" s="52">
        <v>43173</v>
      </c>
      <c r="G920" s="50" t="s">
        <v>33424</v>
      </c>
      <c r="H920" s="50" t="s">
        <v>33425</v>
      </c>
      <c r="I920" s="50" t="s">
        <v>111</v>
      </c>
      <c r="J920" s="50">
        <v>97303</v>
      </c>
      <c r="K920" s="50" t="s">
        <v>414</v>
      </c>
      <c r="L920" s="50" t="s">
        <v>34570</v>
      </c>
      <c r="M920" s="50" t="s">
        <v>21</v>
      </c>
      <c r="N920" s="50" t="s">
        <v>33426</v>
      </c>
      <c r="O920" s="42" t="s">
        <v>394</v>
      </c>
      <c r="P920" s="50" t="s">
        <v>32398</v>
      </c>
      <c r="Q920" s="51" t="s">
        <v>33427</v>
      </c>
      <c r="R920" s="50" t="s">
        <v>94</v>
      </c>
      <c r="S920" s="50" t="s">
        <v>373</v>
      </c>
      <c r="T920" s="50" t="s">
        <v>28836</v>
      </c>
      <c r="U920" s="50" t="s">
        <v>28518</v>
      </c>
      <c r="V920" s="50" t="s">
        <v>28522</v>
      </c>
      <c r="W920" s="50" t="s">
        <v>94</v>
      </c>
      <c r="X920" s="50">
        <v>3500</v>
      </c>
      <c r="Y920" s="50"/>
      <c r="Z920" s="50"/>
      <c r="AA920" s="50"/>
      <c r="AB920" s="50"/>
      <c r="AC920" s="50"/>
      <c r="AD920" s="50"/>
      <c r="AE920" s="50"/>
      <c r="AF920" s="50"/>
      <c r="AG920" s="50"/>
      <c r="AH920" s="50"/>
      <c r="AI920" s="50"/>
      <c r="AJ920" s="50"/>
      <c r="AK920" s="50"/>
      <c r="AL920" s="50"/>
      <c r="AM920" s="50"/>
      <c r="AN920" s="50"/>
      <c r="AO920" s="50"/>
      <c r="AP920" s="50"/>
      <c r="AQ920" s="50"/>
      <c r="AR920" s="50"/>
      <c r="AS920" s="50"/>
      <c r="AT920" s="50"/>
      <c r="AU920" s="50"/>
      <c r="AV920" s="50"/>
      <c r="AW920" s="50"/>
      <c r="AX920" s="50"/>
      <c r="AY920" s="50"/>
      <c r="AZ920" s="50"/>
      <c r="BA920" s="50"/>
      <c r="BB920" s="50"/>
      <c r="BC920" s="50"/>
      <c r="BD920" s="50"/>
      <c r="BE920" s="50"/>
      <c r="BF920" s="50"/>
      <c r="BG920" s="50"/>
      <c r="BH920" s="50"/>
      <c r="BI920" s="50"/>
      <c r="BJ920" s="50"/>
      <c r="BK920" s="50"/>
      <c r="BL920" s="50"/>
    </row>
    <row r="921" spans="1:64" ht="12" customHeight="1" x14ac:dyDescent="0.15">
      <c r="A921" s="50" t="s">
        <v>33428</v>
      </c>
      <c r="B921" s="50">
        <v>31</v>
      </c>
      <c r="C921" s="50" t="s">
        <v>14</v>
      </c>
      <c r="D921" s="50" t="s">
        <v>31</v>
      </c>
      <c r="E921" s="51" t="s">
        <v>33429</v>
      </c>
      <c r="F921" s="52">
        <v>43172</v>
      </c>
      <c r="G921" s="50" t="s">
        <v>33430</v>
      </c>
      <c r="H921" s="50" t="s">
        <v>33431</v>
      </c>
      <c r="I921" s="50" t="s">
        <v>234</v>
      </c>
      <c r="J921" s="50">
        <v>84070</v>
      </c>
      <c r="K921" s="50" t="s">
        <v>595</v>
      </c>
      <c r="L921" s="50" t="s">
        <v>34572</v>
      </c>
      <c r="M921" s="50" t="s">
        <v>21</v>
      </c>
      <c r="N921" s="50" t="s">
        <v>33432</v>
      </c>
      <c r="O921" s="42" t="s">
        <v>394</v>
      </c>
      <c r="P921" s="50" t="s">
        <v>32398</v>
      </c>
      <c r="Q921" s="51" t="s">
        <v>33433</v>
      </c>
      <c r="R921" s="50" t="s">
        <v>94</v>
      </c>
      <c r="S921" s="50" t="s">
        <v>22</v>
      </c>
      <c r="T921" s="50" t="s">
        <v>28746</v>
      </c>
      <c r="U921" s="50" t="s">
        <v>28518</v>
      </c>
      <c r="V921" s="50" t="s">
        <v>28521</v>
      </c>
      <c r="W921" s="50" t="s">
        <v>94</v>
      </c>
      <c r="X921" s="50">
        <v>3501</v>
      </c>
      <c r="Y921" s="50"/>
      <c r="Z921" s="50"/>
      <c r="AA921" s="50"/>
      <c r="AB921" s="50"/>
      <c r="AC921" s="50"/>
      <c r="AD921" s="50"/>
      <c r="AE921" s="50"/>
      <c r="AF921" s="50"/>
      <c r="AG921" s="50"/>
      <c r="AH921" s="50"/>
      <c r="AI921" s="50"/>
      <c r="AJ921" s="50"/>
      <c r="AK921" s="50"/>
      <c r="AL921" s="50"/>
      <c r="AM921" s="50"/>
      <c r="AN921" s="50"/>
      <c r="AO921" s="50"/>
      <c r="AP921" s="50"/>
      <c r="AQ921" s="50"/>
      <c r="AR921" s="50"/>
      <c r="AS921" s="50"/>
      <c r="AT921" s="50"/>
      <c r="AU921" s="50"/>
      <c r="AV921" s="50"/>
      <c r="AW921" s="50"/>
      <c r="AX921" s="50"/>
      <c r="AY921" s="50"/>
      <c r="AZ921" s="50"/>
      <c r="BA921" s="50"/>
      <c r="BB921" s="50"/>
      <c r="BC921" s="50"/>
      <c r="BD921" s="50"/>
      <c r="BE921" s="50"/>
      <c r="BF921" s="50"/>
      <c r="BG921" s="50"/>
      <c r="BH921" s="50"/>
      <c r="BI921" s="50"/>
      <c r="BJ921" s="50"/>
      <c r="BK921" s="50"/>
      <c r="BL921" s="50"/>
    </row>
    <row r="922" spans="1:64" ht="12" customHeight="1" x14ac:dyDescent="0.15">
      <c r="A922" s="50" t="s">
        <v>33460</v>
      </c>
      <c r="B922" s="50">
        <v>34</v>
      </c>
      <c r="C922" s="50" t="s">
        <v>108</v>
      </c>
      <c r="D922" s="50" t="s">
        <v>79</v>
      </c>
      <c r="E922" s="51" t="s">
        <v>33461</v>
      </c>
      <c r="F922" s="52">
        <v>43171</v>
      </c>
      <c r="G922" s="50" t="s">
        <v>33462</v>
      </c>
      <c r="H922" s="50" t="s">
        <v>33463</v>
      </c>
      <c r="I922" s="50" t="s">
        <v>38</v>
      </c>
      <c r="J922" s="50">
        <v>60120</v>
      </c>
      <c r="K922" s="50" t="s">
        <v>7671</v>
      </c>
      <c r="L922" s="50" t="s">
        <v>34574</v>
      </c>
      <c r="M922" s="50" t="s">
        <v>21</v>
      </c>
      <c r="N922" s="50" t="s">
        <v>33464</v>
      </c>
      <c r="O922" s="42" t="s">
        <v>394</v>
      </c>
      <c r="P922" s="50" t="s">
        <v>32398</v>
      </c>
      <c r="Q922" s="51" t="s">
        <v>33465</v>
      </c>
      <c r="R922" s="50" t="s">
        <v>23</v>
      </c>
      <c r="S922" s="50" t="s">
        <v>22</v>
      </c>
      <c r="T922" s="50" t="s">
        <v>28739</v>
      </c>
      <c r="U922" s="50" t="s">
        <v>28518</v>
      </c>
      <c r="V922" s="50" t="s">
        <v>28519</v>
      </c>
      <c r="W922" s="50" t="s">
        <v>542</v>
      </c>
      <c r="X922" s="50">
        <v>3487</v>
      </c>
      <c r="Y922" s="50"/>
      <c r="Z922" s="50"/>
      <c r="AA922" s="50"/>
      <c r="AB922" s="50"/>
      <c r="AC922" s="50"/>
      <c r="AD922" s="50"/>
      <c r="AE922" s="50"/>
      <c r="AF922" s="50"/>
      <c r="AG922" s="50"/>
      <c r="AH922" s="50"/>
      <c r="AI922" s="50"/>
      <c r="AJ922" s="50"/>
      <c r="AK922" s="50"/>
      <c r="AL922" s="50"/>
      <c r="AM922" s="50"/>
      <c r="AN922" s="50"/>
      <c r="AO922" s="50"/>
      <c r="AP922" s="50"/>
      <c r="AQ922" s="50"/>
      <c r="AR922" s="50"/>
      <c r="AS922" s="50"/>
      <c r="AT922" s="50"/>
      <c r="AU922" s="50"/>
      <c r="AV922" s="50"/>
      <c r="AW922" s="50"/>
      <c r="AX922" s="50"/>
      <c r="AY922" s="50"/>
      <c r="AZ922" s="50"/>
      <c r="BA922" s="50"/>
      <c r="BB922" s="50"/>
      <c r="BC922" s="50"/>
      <c r="BD922" s="50"/>
      <c r="BE922" s="50"/>
      <c r="BF922" s="50"/>
      <c r="BG922" s="50"/>
      <c r="BH922" s="50"/>
      <c r="BI922" s="50"/>
      <c r="BJ922" s="50"/>
      <c r="BK922" s="50"/>
      <c r="BL922" s="50"/>
    </row>
    <row r="923" spans="1:64" ht="12" customHeight="1" x14ac:dyDescent="0.15">
      <c r="A923" s="50" t="s">
        <v>33440</v>
      </c>
      <c r="B923" s="50">
        <v>27</v>
      </c>
      <c r="C923" s="50" t="s">
        <v>14</v>
      </c>
      <c r="D923" s="50" t="s">
        <v>79</v>
      </c>
      <c r="E923" s="51" t="s">
        <v>33441</v>
      </c>
      <c r="F923" s="52">
        <v>43171</v>
      </c>
      <c r="G923" s="50" t="s">
        <v>33442</v>
      </c>
      <c r="H923" s="50" t="s">
        <v>1139</v>
      </c>
      <c r="I923" s="50" t="s">
        <v>39</v>
      </c>
      <c r="J923" s="50">
        <v>93274</v>
      </c>
      <c r="K923" s="50" t="s">
        <v>1139</v>
      </c>
      <c r="L923" s="50" t="s">
        <v>17817</v>
      </c>
      <c r="M923" s="50" t="s">
        <v>5307</v>
      </c>
      <c r="N923" s="50" t="s">
        <v>33443</v>
      </c>
      <c r="O923" s="42" t="s">
        <v>394</v>
      </c>
      <c r="P923" s="50" t="s">
        <v>32398</v>
      </c>
      <c r="Q923" s="51" t="s">
        <v>33444</v>
      </c>
      <c r="R923" s="50" t="s">
        <v>542</v>
      </c>
      <c r="S923" s="50" t="s">
        <v>22</v>
      </c>
      <c r="T923" s="50" t="s">
        <v>28540</v>
      </c>
      <c r="U923" s="50" t="s">
        <v>28520</v>
      </c>
      <c r="V923" s="50" t="s">
        <v>28522</v>
      </c>
      <c r="W923" s="50" t="s">
        <v>94</v>
      </c>
      <c r="X923" s="50">
        <v>3503</v>
      </c>
      <c r="Y923" s="50"/>
      <c r="Z923" s="50"/>
      <c r="AA923" s="50"/>
      <c r="AB923" s="50"/>
      <c r="AC923" s="50"/>
      <c r="AD923" s="50"/>
      <c r="AE923" s="50"/>
      <c r="AF923" s="50"/>
      <c r="AG923" s="50"/>
      <c r="AH923" s="50"/>
      <c r="AI923" s="50"/>
      <c r="AJ923" s="50"/>
      <c r="AK923" s="50"/>
      <c r="AL923" s="50"/>
      <c r="AM923" s="50"/>
      <c r="AN923" s="50"/>
      <c r="AO923" s="50"/>
      <c r="AP923" s="50"/>
      <c r="AQ923" s="50"/>
      <c r="AR923" s="50"/>
      <c r="AS923" s="50"/>
      <c r="AT923" s="50"/>
      <c r="AU923" s="50"/>
      <c r="AV923" s="50"/>
      <c r="AW923" s="50"/>
      <c r="AX923" s="50"/>
      <c r="AY923" s="50"/>
      <c r="AZ923" s="50"/>
      <c r="BA923" s="50"/>
      <c r="BB923" s="50"/>
      <c r="BC923" s="50"/>
      <c r="BD923" s="50"/>
      <c r="BE923" s="50"/>
      <c r="BF923" s="50"/>
      <c r="BG923" s="50"/>
      <c r="BH923" s="50"/>
      <c r="BI923" s="50"/>
      <c r="BJ923" s="50"/>
      <c r="BK923" s="50"/>
      <c r="BL923" s="50"/>
    </row>
    <row r="924" spans="1:64" ht="12" customHeight="1" x14ac:dyDescent="0.15">
      <c r="A924" s="50" t="s">
        <v>33434</v>
      </c>
      <c r="B924" s="50">
        <v>46</v>
      </c>
      <c r="C924" s="50" t="s">
        <v>14</v>
      </c>
      <c r="D924" s="50" t="s">
        <v>79</v>
      </c>
      <c r="E924" s="51" t="s">
        <v>33435</v>
      </c>
      <c r="F924" s="52">
        <v>43171</v>
      </c>
      <c r="G924" s="50" t="s">
        <v>33436</v>
      </c>
      <c r="H924" s="50" t="s">
        <v>33437</v>
      </c>
      <c r="I924" s="50" t="s">
        <v>417</v>
      </c>
      <c r="J924" s="50">
        <v>11023</v>
      </c>
      <c r="K924" s="50" t="s">
        <v>5478</v>
      </c>
      <c r="L924" s="50" t="s">
        <v>31579</v>
      </c>
      <c r="M924" s="50" t="s">
        <v>5307</v>
      </c>
      <c r="N924" s="50" t="s">
        <v>33438</v>
      </c>
      <c r="O924" s="42" t="s">
        <v>394</v>
      </c>
      <c r="P924" s="50" t="s">
        <v>32398</v>
      </c>
      <c r="Q924" s="51" t="s">
        <v>33439</v>
      </c>
      <c r="R924" s="50" t="s">
        <v>94</v>
      </c>
      <c r="S924" s="50" t="s">
        <v>22</v>
      </c>
      <c r="T924" s="50" t="s">
        <v>28528</v>
      </c>
      <c r="U924" s="50" t="s">
        <v>28520</v>
      </c>
      <c r="V924" s="50" t="s">
        <v>28521</v>
      </c>
      <c r="W924" s="50" t="s">
        <v>94</v>
      </c>
      <c r="X924" s="50">
        <v>3497</v>
      </c>
      <c r="Y924" s="50"/>
      <c r="Z924" s="50"/>
      <c r="AA924" s="50"/>
      <c r="AB924" s="50"/>
      <c r="AC924" s="50"/>
      <c r="AD924" s="50"/>
      <c r="AE924" s="50"/>
      <c r="AF924" s="50"/>
      <c r="AG924" s="50"/>
      <c r="AH924" s="50"/>
      <c r="AI924" s="50"/>
      <c r="AJ924" s="50"/>
      <c r="AK924" s="50"/>
      <c r="AL924" s="50"/>
      <c r="AM924" s="50"/>
      <c r="AN924" s="50"/>
      <c r="AO924" s="50"/>
      <c r="AP924" s="50"/>
      <c r="AQ924" s="50"/>
      <c r="AR924" s="50"/>
      <c r="AS924" s="50"/>
      <c r="AT924" s="50"/>
      <c r="AU924" s="50"/>
      <c r="AV924" s="50"/>
      <c r="AW924" s="50"/>
      <c r="AX924" s="50"/>
      <c r="AY924" s="50"/>
      <c r="AZ924" s="50"/>
      <c r="BA924" s="50"/>
      <c r="BB924" s="50"/>
      <c r="BC924" s="50"/>
      <c r="BD924" s="50"/>
      <c r="BE924" s="50"/>
      <c r="BF924" s="50"/>
      <c r="BG924" s="50"/>
      <c r="BH924" s="50"/>
      <c r="BI924" s="50"/>
      <c r="BJ924" s="50"/>
      <c r="BK924" s="50"/>
      <c r="BL924" s="50"/>
    </row>
    <row r="925" spans="1:64" ht="12" customHeight="1" x14ac:dyDescent="0.15">
      <c r="A925" s="50" t="s">
        <v>33450</v>
      </c>
      <c r="B925" s="50">
        <v>61</v>
      </c>
      <c r="C925" s="50" t="s">
        <v>14</v>
      </c>
      <c r="D925" s="50" t="s">
        <v>31</v>
      </c>
      <c r="E925" s="51" t="s">
        <v>33451</v>
      </c>
      <c r="F925" s="52">
        <v>43171</v>
      </c>
      <c r="G925" s="50" t="s">
        <v>33452</v>
      </c>
      <c r="H925" s="50" t="s">
        <v>991</v>
      </c>
      <c r="I925" s="50" t="s">
        <v>360</v>
      </c>
      <c r="J925" s="50">
        <v>27295</v>
      </c>
      <c r="K925" s="50" t="s">
        <v>863</v>
      </c>
      <c r="L925" s="50" t="s">
        <v>6316</v>
      </c>
      <c r="M925" s="50" t="s">
        <v>21</v>
      </c>
      <c r="N925" s="50" t="s">
        <v>33453</v>
      </c>
      <c r="O925" s="42" t="s">
        <v>394</v>
      </c>
      <c r="P925" s="50" t="s">
        <v>32398</v>
      </c>
      <c r="Q925" s="51" t="s">
        <v>33454</v>
      </c>
      <c r="R925" s="50" t="s">
        <v>94</v>
      </c>
      <c r="S925" s="50" t="s">
        <v>22</v>
      </c>
      <c r="T925" s="50" t="s">
        <v>28746</v>
      </c>
      <c r="U925" s="50" t="s">
        <v>28520</v>
      </c>
      <c r="V925" s="50" t="s">
        <v>28521</v>
      </c>
      <c r="W925" s="50" t="s">
        <v>94</v>
      </c>
      <c r="X925" s="50">
        <v>3495</v>
      </c>
      <c r="Y925" s="50"/>
      <c r="Z925" s="50"/>
      <c r="AA925" s="50"/>
      <c r="AB925" s="50"/>
      <c r="AC925" s="50"/>
      <c r="AD925" s="50"/>
      <c r="AE925" s="50"/>
      <c r="AF925" s="50"/>
      <c r="AG925" s="50"/>
      <c r="AH925" s="50"/>
      <c r="AI925" s="50"/>
      <c r="AJ925" s="50"/>
      <c r="AK925" s="50"/>
      <c r="AL925" s="50"/>
      <c r="AM925" s="50"/>
      <c r="AN925" s="50"/>
      <c r="AO925" s="50"/>
      <c r="AP925" s="50"/>
      <c r="AQ925" s="50"/>
      <c r="AR925" s="50"/>
      <c r="AS925" s="50"/>
      <c r="AT925" s="50"/>
      <c r="AU925" s="50"/>
      <c r="AV925" s="50"/>
      <c r="AW925" s="50"/>
      <c r="AX925" s="50"/>
      <c r="AY925" s="50"/>
      <c r="AZ925" s="50"/>
      <c r="BA925" s="50"/>
      <c r="BB925" s="50"/>
      <c r="BC925" s="50"/>
      <c r="BD925" s="50"/>
      <c r="BE925" s="50"/>
      <c r="BF925" s="50"/>
      <c r="BG925" s="50"/>
      <c r="BH925" s="50"/>
      <c r="BI925" s="50"/>
      <c r="BJ925" s="50"/>
      <c r="BK925" s="50"/>
      <c r="BL925" s="50"/>
    </row>
    <row r="926" spans="1:64" ht="12" customHeight="1" x14ac:dyDescent="0.15">
      <c r="A926" s="50" t="s">
        <v>33455</v>
      </c>
      <c r="B926" s="50">
        <v>31</v>
      </c>
      <c r="C926" s="50" t="s">
        <v>14</v>
      </c>
      <c r="D926" s="50" t="s">
        <v>31</v>
      </c>
      <c r="E926" s="51" t="s">
        <v>33456</v>
      </c>
      <c r="F926" s="52">
        <v>43171</v>
      </c>
      <c r="G926" s="50" t="s">
        <v>33457</v>
      </c>
      <c r="H926" s="50" t="s">
        <v>19533</v>
      </c>
      <c r="I926" s="50" t="s">
        <v>203</v>
      </c>
      <c r="J926" s="50">
        <v>80905</v>
      </c>
      <c r="K926" s="50" t="s">
        <v>841</v>
      </c>
      <c r="L926" s="50" t="s">
        <v>19535</v>
      </c>
      <c r="M926" s="50" t="s">
        <v>21</v>
      </c>
      <c r="N926" s="50" t="s">
        <v>33458</v>
      </c>
      <c r="O926" s="42" t="s">
        <v>394</v>
      </c>
      <c r="P926" s="50" t="s">
        <v>32398</v>
      </c>
      <c r="Q926" s="51" t="s">
        <v>33459</v>
      </c>
      <c r="R926" s="50" t="s">
        <v>94</v>
      </c>
      <c r="S926" s="50" t="s">
        <v>22</v>
      </c>
      <c r="T926" s="50" t="s">
        <v>28746</v>
      </c>
      <c r="U926" s="50" t="s">
        <v>28520</v>
      </c>
      <c r="V926" s="50" t="s">
        <v>28521</v>
      </c>
      <c r="W926" s="50"/>
      <c r="Y926" s="50"/>
      <c r="Z926" s="50"/>
      <c r="AA926" s="50"/>
      <c r="AB926" s="50"/>
      <c r="AC926" s="50"/>
      <c r="AD926" s="50"/>
      <c r="AE926" s="50"/>
      <c r="AF926" s="50"/>
      <c r="AG926" s="50"/>
      <c r="AH926" s="50"/>
      <c r="AI926" s="50"/>
      <c r="AJ926" s="50"/>
      <c r="AK926" s="50"/>
      <c r="AL926" s="50"/>
      <c r="AM926" s="50"/>
      <c r="AN926" s="50"/>
      <c r="AO926" s="50"/>
      <c r="AP926" s="50"/>
      <c r="AQ926" s="50"/>
      <c r="AR926" s="50"/>
      <c r="AS926" s="50"/>
      <c r="AT926" s="50"/>
      <c r="AU926" s="50"/>
      <c r="AV926" s="50"/>
      <c r="AW926" s="50"/>
      <c r="AX926" s="50"/>
      <c r="AY926" s="50"/>
      <c r="AZ926" s="50"/>
      <c r="BA926" s="50"/>
      <c r="BB926" s="50"/>
      <c r="BC926" s="50"/>
      <c r="BD926" s="50"/>
      <c r="BE926" s="50"/>
      <c r="BF926" s="50"/>
      <c r="BG926" s="50"/>
      <c r="BH926" s="50"/>
      <c r="BI926" s="50"/>
      <c r="BJ926" s="50"/>
      <c r="BK926" s="50"/>
      <c r="BL926" s="50"/>
    </row>
    <row r="927" spans="1:64" ht="12" customHeight="1" x14ac:dyDescent="0.15">
      <c r="A927" s="50" t="s">
        <v>33445</v>
      </c>
      <c r="B927" s="50">
        <v>16</v>
      </c>
      <c r="C927" s="50" t="s">
        <v>14</v>
      </c>
      <c r="D927" s="50" t="s">
        <v>31</v>
      </c>
      <c r="E927" s="51" t="s">
        <v>33446</v>
      </c>
      <c r="F927" s="52">
        <v>43171</v>
      </c>
      <c r="G927" s="50" t="s">
        <v>33447</v>
      </c>
      <c r="H927" s="50" t="s">
        <v>1900</v>
      </c>
      <c r="I927" s="50" t="s">
        <v>51</v>
      </c>
      <c r="J927" s="50">
        <v>48642</v>
      </c>
      <c r="K927" s="50" t="s">
        <v>1900</v>
      </c>
      <c r="L927" s="50" t="s">
        <v>1902</v>
      </c>
      <c r="M927" s="50" t="s">
        <v>21</v>
      </c>
      <c r="N927" s="50" t="s">
        <v>33448</v>
      </c>
      <c r="O927" s="42" t="s">
        <v>394</v>
      </c>
      <c r="P927" s="50" t="s">
        <v>32398</v>
      </c>
      <c r="Q927" s="51" t="s">
        <v>33449</v>
      </c>
      <c r="R927" s="50" t="s">
        <v>542</v>
      </c>
      <c r="S927" s="50" t="s">
        <v>22</v>
      </c>
      <c r="T927" s="50" t="s">
        <v>28746</v>
      </c>
      <c r="U927" s="50" t="s">
        <v>28520</v>
      </c>
      <c r="V927" s="50" t="s">
        <v>28522</v>
      </c>
      <c r="W927" s="50" t="s">
        <v>94</v>
      </c>
      <c r="X927" s="50">
        <v>3489</v>
      </c>
      <c r="Y927" s="50"/>
      <c r="Z927" s="50"/>
      <c r="AA927" s="50"/>
      <c r="AB927" s="50"/>
      <c r="AC927" s="50"/>
      <c r="AD927" s="50"/>
      <c r="AE927" s="50"/>
      <c r="AF927" s="50"/>
      <c r="AG927" s="50"/>
      <c r="AH927" s="50"/>
      <c r="AI927" s="50"/>
      <c r="AJ927" s="50"/>
      <c r="AK927" s="50"/>
      <c r="AL927" s="50"/>
      <c r="AM927" s="50"/>
      <c r="AN927" s="50"/>
      <c r="AO927" s="50"/>
      <c r="AP927" s="50"/>
      <c r="AQ927" s="50"/>
      <c r="AR927" s="50"/>
      <c r="AS927" s="50"/>
      <c r="AT927" s="50"/>
      <c r="AU927" s="50"/>
      <c r="AV927" s="50"/>
      <c r="AW927" s="50"/>
      <c r="AX927" s="50"/>
      <c r="AY927" s="50"/>
      <c r="AZ927" s="50"/>
      <c r="BA927" s="50"/>
      <c r="BB927" s="50"/>
      <c r="BC927" s="50"/>
      <c r="BD927" s="50"/>
      <c r="BE927" s="50"/>
      <c r="BF927" s="50"/>
      <c r="BG927" s="50"/>
      <c r="BH927" s="50"/>
      <c r="BI927" s="50"/>
      <c r="BJ927" s="50"/>
      <c r="BK927" s="50"/>
      <c r="BL927" s="50"/>
    </row>
    <row r="928" spans="1:64" ht="12" customHeight="1" x14ac:dyDescent="0.15">
      <c r="A928" s="50" t="s">
        <v>33466</v>
      </c>
      <c r="B928" s="50">
        <v>32</v>
      </c>
      <c r="C928" s="50" t="s">
        <v>14</v>
      </c>
      <c r="D928" s="50" t="s">
        <v>31</v>
      </c>
      <c r="E928" s="51" t="s">
        <v>33467</v>
      </c>
      <c r="F928" s="52">
        <v>43171</v>
      </c>
      <c r="G928" s="50" t="s">
        <v>33468</v>
      </c>
      <c r="H928" s="50" t="s">
        <v>33469</v>
      </c>
      <c r="I928" s="50" t="s">
        <v>1685</v>
      </c>
      <c r="J928" s="50">
        <v>58078</v>
      </c>
      <c r="K928" s="50" t="s">
        <v>8186</v>
      </c>
      <c r="L928" s="50" t="s">
        <v>34573</v>
      </c>
      <c r="M928" s="50" t="s">
        <v>21</v>
      </c>
      <c r="N928" s="50" t="s">
        <v>33470</v>
      </c>
      <c r="O928" s="42" t="s">
        <v>394</v>
      </c>
      <c r="P928" s="50" t="s">
        <v>32398</v>
      </c>
      <c r="Q928" s="51" t="s">
        <v>33471</v>
      </c>
      <c r="R928" s="50" t="s">
        <v>94</v>
      </c>
      <c r="S928" s="50" t="s">
        <v>373</v>
      </c>
      <c r="T928" s="50" t="s">
        <v>28836</v>
      </c>
      <c r="U928" s="50" t="s">
        <v>28520</v>
      </c>
      <c r="V928" s="50" t="s">
        <v>28519</v>
      </c>
      <c r="W928" s="50" t="s">
        <v>94</v>
      </c>
      <c r="X928" s="50">
        <v>3496</v>
      </c>
      <c r="Y928" s="50"/>
      <c r="Z928" s="50"/>
      <c r="AA928" s="50"/>
      <c r="AB928" s="50"/>
      <c r="AC928" s="50"/>
      <c r="AD928" s="50"/>
      <c r="AE928" s="50"/>
      <c r="AF928" s="50"/>
      <c r="AG928" s="50"/>
      <c r="AH928" s="50"/>
      <c r="AI928" s="50"/>
      <c r="AJ928" s="50"/>
      <c r="AK928" s="50"/>
      <c r="AL928" s="50"/>
      <c r="AM928" s="50"/>
      <c r="AN928" s="50"/>
      <c r="AO928" s="50"/>
      <c r="AP928" s="50"/>
      <c r="AQ928" s="50"/>
      <c r="AR928" s="50"/>
      <c r="AS928" s="50"/>
      <c r="AT928" s="50"/>
      <c r="AU928" s="50"/>
      <c r="AV928" s="50"/>
      <c r="AW928" s="50"/>
      <c r="AX928" s="50"/>
      <c r="AY928" s="50"/>
      <c r="AZ928" s="50"/>
      <c r="BA928" s="50"/>
      <c r="BB928" s="50"/>
      <c r="BC928" s="50"/>
      <c r="BD928" s="50"/>
      <c r="BE928" s="50"/>
      <c r="BF928" s="50"/>
      <c r="BG928" s="50"/>
      <c r="BH928" s="50"/>
      <c r="BI928" s="50"/>
      <c r="BJ928" s="50"/>
      <c r="BK928" s="50"/>
      <c r="BL928" s="50"/>
    </row>
    <row r="929" spans="1:64" ht="12" customHeight="1" x14ac:dyDescent="0.15">
      <c r="A929" s="50" t="s">
        <v>33472</v>
      </c>
      <c r="B929" s="50">
        <v>57</v>
      </c>
      <c r="C929" s="50" t="s">
        <v>14</v>
      </c>
      <c r="D929" s="50" t="s">
        <v>42</v>
      </c>
      <c r="E929" s="51" t="s">
        <v>33473</v>
      </c>
      <c r="F929" s="52">
        <v>43170</v>
      </c>
      <c r="G929" s="50" t="s">
        <v>33474</v>
      </c>
      <c r="H929" s="50" t="s">
        <v>1900</v>
      </c>
      <c r="I929" s="50" t="s">
        <v>67</v>
      </c>
      <c r="J929" s="50">
        <v>79706</v>
      </c>
      <c r="K929" s="50" t="s">
        <v>1900</v>
      </c>
      <c r="L929" s="50" t="s">
        <v>34576</v>
      </c>
      <c r="M929" s="50" t="s">
        <v>21</v>
      </c>
      <c r="N929" s="50" t="s">
        <v>33475</v>
      </c>
      <c r="O929" s="42" t="s">
        <v>394</v>
      </c>
      <c r="P929" s="50" t="s">
        <v>32398</v>
      </c>
      <c r="Q929" s="51" t="s">
        <v>33476</v>
      </c>
      <c r="R929" s="50" t="s">
        <v>94</v>
      </c>
      <c r="S929" s="50" t="s">
        <v>22</v>
      </c>
      <c r="T929" s="50" t="s">
        <v>28746</v>
      </c>
      <c r="U929" s="50" t="s">
        <v>28520</v>
      </c>
      <c r="V929" s="50" t="s">
        <v>28521</v>
      </c>
      <c r="W929" s="50" t="s">
        <v>94</v>
      </c>
      <c r="X929" s="50">
        <v>3499</v>
      </c>
      <c r="Y929" s="50"/>
      <c r="Z929" s="50"/>
      <c r="AA929" s="50"/>
      <c r="AB929" s="50"/>
      <c r="AC929" s="50"/>
      <c r="AD929" s="50"/>
      <c r="AE929" s="50"/>
      <c r="AF929" s="50"/>
      <c r="AG929" s="50"/>
      <c r="AH929" s="50"/>
      <c r="AI929" s="50"/>
      <c r="AJ929" s="50"/>
      <c r="AK929" s="50"/>
      <c r="AL929" s="50"/>
      <c r="AM929" s="50"/>
      <c r="AN929" s="50"/>
      <c r="AO929" s="50"/>
      <c r="AP929" s="50"/>
      <c r="AQ929" s="50"/>
      <c r="AR929" s="50"/>
      <c r="AS929" s="50"/>
      <c r="AT929" s="50"/>
      <c r="AU929" s="50"/>
      <c r="AV929" s="50"/>
      <c r="AW929" s="50"/>
      <c r="AX929" s="50"/>
      <c r="AY929" s="50"/>
      <c r="AZ929" s="50"/>
      <c r="BA929" s="50"/>
      <c r="BB929" s="50"/>
      <c r="BC929" s="50"/>
      <c r="BD929" s="50"/>
      <c r="BE929" s="50"/>
      <c r="BF929" s="50"/>
      <c r="BG929" s="50"/>
      <c r="BH929" s="50"/>
      <c r="BI929" s="50"/>
      <c r="BJ929" s="50"/>
      <c r="BK929" s="50"/>
      <c r="BL929" s="50"/>
    </row>
    <row r="930" spans="1:64" ht="12" customHeight="1" x14ac:dyDescent="0.15">
      <c r="A930" s="50" t="s">
        <v>33477</v>
      </c>
      <c r="B930" s="50">
        <v>32</v>
      </c>
      <c r="C930" s="50" t="s">
        <v>14</v>
      </c>
      <c r="D930" s="50" t="s">
        <v>24</v>
      </c>
      <c r="E930" s="51"/>
      <c r="F930" s="52">
        <v>43170</v>
      </c>
      <c r="G930" s="50" t="s">
        <v>33478</v>
      </c>
      <c r="H930" s="50" t="s">
        <v>588</v>
      </c>
      <c r="I930" s="50" t="s">
        <v>39</v>
      </c>
      <c r="J930" s="50">
        <v>94608</v>
      </c>
      <c r="K930" s="50" t="s">
        <v>589</v>
      </c>
      <c r="L930" s="50" t="s">
        <v>590</v>
      </c>
      <c r="M930" s="50" t="s">
        <v>21</v>
      </c>
      <c r="N930" s="50" t="s">
        <v>33479</v>
      </c>
      <c r="O930" s="42" t="s">
        <v>394</v>
      </c>
      <c r="P930" s="50" t="s">
        <v>32398</v>
      </c>
      <c r="Q930" s="51" t="s">
        <v>33480</v>
      </c>
      <c r="R930" s="50" t="s">
        <v>542</v>
      </c>
      <c r="S930" s="50" t="s">
        <v>22</v>
      </c>
      <c r="T930" s="50" t="s">
        <v>28746</v>
      </c>
      <c r="U930" s="50" t="s">
        <v>28520</v>
      </c>
      <c r="V930" s="50" t="s">
        <v>28521</v>
      </c>
      <c r="W930" s="50" t="s">
        <v>94</v>
      </c>
      <c r="X930" s="50">
        <v>3486</v>
      </c>
      <c r="Y930" s="50"/>
      <c r="Z930" s="50"/>
      <c r="AA930" s="50"/>
      <c r="AB930" s="50"/>
      <c r="AC930" s="50"/>
      <c r="AD930" s="50"/>
      <c r="AE930" s="50"/>
      <c r="AF930" s="50"/>
      <c r="AG930" s="50"/>
      <c r="AH930" s="50"/>
      <c r="AI930" s="50"/>
      <c r="AJ930" s="50"/>
      <c r="AK930" s="50"/>
      <c r="AL930" s="50"/>
      <c r="AM930" s="50"/>
      <c r="AN930" s="50"/>
      <c r="AO930" s="50"/>
      <c r="AP930" s="50"/>
      <c r="AQ930" s="50"/>
      <c r="AR930" s="50"/>
      <c r="AS930" s="50"/>
      <c r="AT930" s="50"/>
      <c r="AU930" s="50"/>
      <c r="AV930" s="50"/>
      <c r="AW930" s="50"/>
      <c r="AX930" s="50"/>
      <c r="AY930" s="50"/>
      <c r="AZ930" s="50"/>
      <c r="BA930" s="50"/>
      <c r="BB930" s="50"/>
      <c r="BC930" s="50"/>
      <c r="BD930" s="50"/>
      <c r="BE930" s="50"/>
      <c r="BF930" s="50"/>
      <c r="BG930" s="50"/>
      <c r="BH930" s="50"/>
      <c r="BI930" s="50"/>
      <c r="BJ930" s="50"/>
      <c r="BK930" s="50"/>
      <c r="BL930" s="50"/>
    </row>
    <row r="931" spans="1:64" ht="12" customHeight="1" x14ac:dyDescent="0.15">
      <c r="A931" s="50" t="s">
        <v>33481</v>
      </c>
      <c r="B931" s="50">
        <v>47</v>
      </c>
      <c r="C931" s="50" t="s">
        <v>14</v>
      </c>
      <c r="D931" s="50" t="s">
        <v>31</v>
      </c>
      <c r="E931" s="51" t="s">
        <v>33482</v>
      </c>
      <c r="F931" s="52">
        <v>43170</v>
      </c>
      <c r="G931" s="50" t="s">
        <v>33483</v>
      </c>
      <c r="H931" s="50" t="s">
        <v>427</v>
      </c>
      <c r="I931" s="50" t="s">
        <v>51</v>
      </c>
      <c r="J931" s="50">
        <v>49203</v>
      </c>
      <c r="K931" s="50" t="s">
        <v>427</v>
      </c>
      <c r="L931" s="50" t="s">
        <v>34575</v>
      </c>
      <c r="M931" s="50" t="s">
        <v>21</v>
      </c>
      <c r="N931" s="50" t="s">
        <v>33484</v>
      </c>
      <c r="O931" s="42" t="s">
        <v>394</v>
      </c>
      <c r="P931" s="50" t="s">
        <v>32398</v>
      </c>
      <c r="Q931" s="51" t="s">
        <v>33485</v>
      </c>
      <c r="R931" s="50" t="s">
        <v>94</v>
      </c>
      <c r="S931" s="50" t="s">
        <v>22</v>
      </c>
      <c r="T931" s="50" t="s">
        <v>28746</v>
      </c>
      <c r="U931" s="50" t="s">
        <v>28520</v>
      </c>
      <c r="V931" s="50" t="s">
        <v>28522</v>
      </c>
      <c r="W931" s="50" t="s">
        <v>94</v>
      </c>
      <c r="X931" s="50">
        <v>3490</v>
      </c>
      <c r="Y931" s="50"/>
      <c r="Z931" s="50"/>
      <c r="AA931" s="50"/>
      <c r="AB931" s="50"/>
      <c r="AC931" s="50"/>
      <c r="AD931" s="50"/>
      <c r="AE931" s="50"/>
      <c r="AF931" s="50"/>
      <c r="AG931" s="50"/>
      <c r="AH931" s="50"/>
      <c r="AI931" s="50"/>
      <c r="AJ931" s="50"/>
      <c r="AK931" s="50"/>
      <c r="AL931" s="50"/>
      <c r="AM931" s="50"/>
      <c r="AN931" s="50"/>
      <c r="AO931" s="50"/>
      <c r="AP931" s="50"/>
      <c r="AQ931" s="50"/>
      <c r="AR931" s="50"/>
      <c r="AS931" s="50"/>
      <c r="AT931" s="50"/>
      <c r="AU931" s="50"/>
      <c r="AV931" s="50"/>
      <c r="AW931" s="50"/>
      <c r="AX931" s="50"/>
      <c r="AY931" s="50"/>
      <c r="AZ931" s="50"/>
      <c r="BA931" s="50"/>
      <c r="BB931" s="50"/>
      <c r="BC931" s="50"/>
      <c r="BD931" s="50"/>
      <c r="BE931" s="50"/>
      <c r="BF931" s="50"/>
      <c r="BG931" s="50"/>
      <c r="BH931" s="50"/>
      <c r="BI931" s="50"/>
      <c r="BJ931" s="50"/>
      <c r="BK931" s="50"/>
      <c r="BL931" s="50"/>
    </row>
    <row r="932" spans="1:64" ht="12" customHeight="1" x14ac:dyDescent="0.15">
      <c r="A932" s="50" t="s">
        <v>33486</v>
      </c>
      <c r="B932" s="50">
        <v>48</v>
      </c>
      <c r="C932" s="50" t="s">
        <v>14</v>
      </c>
      <c r="D932" s="50" t="s">
        <v>31</v>
      </c>
      <c r="E932" s="51" t="s">
        <v>33487</v>
      </c>
      <c r="F932" s="52">
        <v>43170</v>
      </c>
      <c r="G932" s="50" t="s">
        <v>33488</v>
      </c>
      <c r="H932" s="50" t="s">
        <v>33489</v>
      </c>
      <c r="I932" s="50" t="s">
        <v>189</v>
      </c>
      <c r="J932" s="50">
        <v>88119</v>
      </c>
      <c r="K932" s="50" t="s">
        <v>33490</v>
      </c>
      <c r="L932" s="50" t="s">
        <v>3019</v>
      </c>
      <c r="M932" s="50" t="s">
        <v>21</v>
      </c>
      <c r="N932" s="50" t="s">
        <v>33491</v>
      </c>
      <c r="O932" s="42" t="s">
        <v>394</v>
      </c>
      <c r="P932" s="50" t="s">
        <v>32398</v>
      </c>
      <c r="Q932" s="51" t="s">
        <v>33492</v>
      </c>
      <c r="R932" s="50" t="s">
        <v>94</v>
      </c>
      <c r="S932" s="50" t="s">
        <v>29</v>
      </c>
      <c r="T932" s="50" t="s">
        <v>28523</v>
      </c>
      <c r="U932" s="50" t="s">
        <v>28518</v>
      </c>
      <c r="V932" s="50" t="s">
        <v>28521</v>
      </c>
      <c r="W932" s="50" t="s">
        <v>94</v>
      </c>
      <c r="X932" s="50">
        <v>3498</v>
      </c>
      <c r="Y932" s="50"/>
      <c r="Z932" s="50"/>
      <c r="AA932" s="50"/>
      <c r="AB932" s="50"/>
      <c r="AC932" s="50"/>
      <c r="AD932" s="50"/>
      <c r="AE932" s="50"/>
      <c r="AF932" s="50"/>
      <c r="AG932" s="50"/>
      <c r="AH932" s="50"/>
      <c r="AI932" s="50"/>
      <c r="AJ932" s="50"/>
      <c r="AK932" s="50"/>
      <c r="AL932" s="50"/>
      <c r="AM932" s="50"/>
      <c r="AN932" s="50"/>
      <c r="AO932" s="50"/>
      <c r="AP932" s="50"/>
      <c r="AQ932" s="50"/>
      <c r="AR932" s="50"/>
      <c r="AS932" s="50"/>
      <c r="AT932" s="50"/>
      <c r="AU932" s="50"/>
      <c r="AV932" s="50"/>
      <c r="AW932" s="50"/>
      <c r="AX932" s="50"/>
      <c r="AY932" s="50"/>
      <c r="AZ932" s="50"/>
      <c r="BA932" s="50"/>
      <c r="BB932" s="50"/>
      <c r="BC932" s="50"/>
      <c r="BD932" s="50"/>
      <c r="BE932" s="50"/>
      <c r="BF932" s="50"/>
      <c r="BG932" s="50"/>
      <c r="BH932" s="50"/>
      <c r="BI932" s="50"/>
      <c r="BJ932" s="50"/>
      <c r="BK932" s="50"/>
      <c r="BL932" s="50"/>
    </row>
    <row r="933" spans="1:64" ht="12" customHeight="1" x14ac:dyDescent="0.15">
      <c r="A933" s="50" t="s">
        <v>33497</v>
      </c>
      <c r="B933" s="50">
        <v>20</v>
      </c>
      <c r="C933" s="50" t="s">
        <v>14</v>
      </c>
      <c r="D933" s="50" t="s">
        <v>79</v>
      </c>
      <c r="E933" s="51"/>
      <c r="F933" s="52">
        <v>43169</v>
      </c>
      <c r="G933" s="50" t="s">
        <v>33498</v>
      </c>
      <c r="H933" s="50" t="s">
        <v>13096</v>
      </c>
      <c r="I933" s="50" t="s">
        <v>111</v>
      </c>
      <c r="J933" s="50">
        <v>97123</v>
      </c>
      <c r="K933" s="50" t="s">
        <v>112</v>
      </c>
      <c r="L933" s="50" t="s">
        <v>13098</v>
      </c>
      <c r="M933" s="50" t="s">
        <v>21</v>
      </c>
      <c r="N933" s="50" t="s">
        <v>33499</v>
      </c>
      <c r="O933" s="42" t="s">
        <v>394</v>
      </c>
      <c r="P933" s="50" t="s">
        <v>32398</v>
      </c>
      <c r="Q933" s="51" t="s">
        <v>33500</v>
      </c>
      <c r="R933" s="50" t="s">
        <v>542</v>
      </c>
      <c r="S933" s="50" t="s">
        <v>22</v>
      </c>
      <c r="T933" s="50" t="s">
        <v>28746</v>
      </c>
      <c r="U933" s="50" t="s">
        <v>28520</v>
      </c>
      <c r="V933" s="50" t="s">
        <v>28521</v>
      </c>
      <c r="W933" s="50" t="s">
        <v>94</v>
      </c>
      <c r="X933" s="50">
        <v>3488</v>
      </c>
      <c r="Y933" s="50"/>
      <c r="Z933" s="50"/>
      <c r="AA933" s="50"/>
      <c r="AB933" s="50"/>
      <c r="AC933" s="50"/>
      <c r="AD933" s="50"/>
      <c r="AE933" s="50"/>
      <c r="AF933" s="50"/>
      <c r="AG933" s="50"/>
      <c r="AH933" s="50"/>
      <c r="AI933" s="50"/>
      <c r="AJ933" s="50"/>
      <c r="AK933" s="50"/>
      <c r="AL933" s="50"/>
      <c r="AM933" s="50"/>
      <c r="AN933" s="50"/>
      <c r="AO933" s="50"/>
      <c r="AP933" s="50"/>
      <c r="AQ933" s="50"/>
      <c r="AR933" s="50"/>
      <c r="AS933" s="50"/>
      <c r="AT933" s="50"/>
      <c r="AU933" s="50"/>
      <c r="AV933" s="50"/>
      <c r="AW933" s="50"/>
      <c r="AX933" s="50"/>
      <c r="AY933" s="50"/>
      <c r="AZ933" s="50"/>
      <c r="BA933" s="50"/>
      <c r="BB933" s="50"/>
      <c r="BC933" s="50"/>
      <c r="BD933" s="50"/>
      <c r="BE933" s="50"/>
      <c r="BF933" s="50"/>
      <c r="BG933" s="50"/>
      <c r="BH933" s="50"/>
      <c r="BI933" s="50"/>
      <c r="BJ933" s="50"/>
      <c r="BK933" s="50"/>
      <c r="BL933" s="50"/>
    </row>
    <row r="934" spans="1:64" ht="12" customHeight="1" x14ac:dyDescent="0.15">
      <c r="A934" s="50" t="s">
        <v>33493</v>
      </c>
      <c r="B934" s="50">
        <v>45</v>
      </c>
      <c r="C934" s="50" t="s">
        <v>14</v>
      </c>
      <c r="D934" s="50" t="s">
        <v>42</v>
      </c>
      <c r="E934" s="51"/>
      <c r="F934" s="52">
        <v>43169</v>
      </c>
      <c r="G934" s="50" t="s">
        <v>33494</v>
      </c>
      <c r="H934" s="50" t="s">
        <v>409</v>
      </c>
      <c r="I934" s="50" t="s">
        <v>39</v>
      </c>
      <c r="J934" s="50">
        <v>92336</v>
      </c>
      <c r="K934" s="50" t="s">
        <v>303</v>
      </c>
      <c r="L934" s="50" t="s">
        <v>410</v>
      </c>
      <c r="M934" s="50" t="s">
        <v>21</v>
      </c>
      <c r="N934" s="50" t="s">
        <v>33495</v>
      </c>
      <c r="O934" s="42" t="s">
        <v>394</v>
      </c>
      <c r="P934" s="50" t="s">
        <v>32398</v>
      </c>
      <c r="Q934" s="51" t="s">
        <v>33496</v>
      </c>
      <c r="R934" s="50" t="s">
        <v>94</v>
      </c>
      <c r="S934" s="50" t="s">
        <v>22</v>
      </c>
      <c r="T934" s="50" t="s">
        <v>28746</v>
      </c>
      <c r="U934" s="50" t="s">
        <v>28520</v>
      </c>
      <c r="V934" s="50" t="s">
        <v>28521</v>
      </c>
      <c r="W934" s="50" t="s">
        <v>94</v>
      </c>
      <c r="X934" s="50">
        <v>3491</v>
      </c>
      <c r="Y934" s="50"/>
      <c r="Z934" s="50"/>
      <c r="AA934" s="50"/>
      <c r="AB934" s="50"/>
      <c r="AC934" s="50"/>
      <c r="AD934" s="50"/>
      <c r="AE934" s="50"/>
      <c r="AF934" s="50"/>
      <c r="AG934" s="50"/>
      <c r="AH934" s="50"/>
      <c r="AI934" s="50"/>
      <c r="AJ934" s="50"/>
      <c r="AK934" s="50"/>
      <c r="AL934" s="50"/>
      <c r="AM934" s="50"/>
      <c r="AN934" s="50"/>
      <c r="AO934" s="50"/>
      <c r="AP934" s="50"/>
      <c r="AQ934" s="50"/>
      <c r="AR934" s="50"/>
      <c r="AS934" s="50"/>
      <c r="AT934" s="50"/>
      <c r="AU934" s="50"/>
      <c r="AV934" s="50"/>
      <c r="AW934" s="50"/>
      <c r="AX934" s="50"/>
      <c r="AY934" s="50"/>
      <c r="AZ934" s="50"/>
      <c r="BA934" s="50"/>
      <c r="BB934" s="50"/>
      <c r="BC934" s="50"/>
      <c r="BD934" s="50"/>
      <c r="BE934" s="50"/>
      <c r="BF934" s="50"/>
      <c r="BG934" s="50"/>
      <c r="BH934" s="50"/>
      <c r="BI934" s="50"/>
      <c r="BJ934" s="50"/>
      <c r="BK934" s="50"/>
      <c r="BL934" s="50"/>
    </row>
    <row r="935" spans="1:64" ht="12" customHeight="1" x14ac:dyDescent="0.15">
      <c r="A935" s="50" t="s">
        <v>33505</v>
      </c>
      <c r="B935" s="50">
        <v>33</v>
      </c>
      <c r="C935" s="50" t="s">
        <v>108</v>
      </c>
      <c r="D935" s="50" t="s">
        <v>31</v>
      </c>
      <c r="E935" s="51"/>
      <c r="F935" s="52">
        <v>43168</v>
      </c>
      <c r="G935" s="50" t="s">
        <v>33506</v>
      </c>
      <c r="H935" s="50" t="s">
        <v>29317</v>
      </c>
      <c r="I935" s="50" t="s">
        <v>56</v>
      </c>
      <c r="J935" s="50">
        <v>34689</v>
      </c>
      <c r="K935" s="50" t="s">
        <v>2264</v>
      </c>
      <c r="L935" s="50" t="s">
        <v>29318</v>
      </c>
      <c r="M935" s="50" t="s">
        <v>21</v>
      </c>
      <c r="N935" s="50" t="s">
        <v>33507</v>
      </c>
      <c r="O935" s="42" t="s">
        <v>394</v>
      </c>
      <c r="P935" s="50" t="s">
        <v>32398</v>
      </c>
      <c r="Q935" s="51" t="s">
        <v>33508</v>
      </c>
      <c r="R935" s="50" t="s">
        <v>23</v>
      </c>
      <c r="S935" s="50" t="s">
        <v>22</v>
      </c>
      <c r="T935" s="50" t="s">
        <v>28739</v>
      </c>
      <c r="U935" s="50" t="s">
        <v>28518</v>
      </c>
      <c r="V935" s="50" t="s">
        <v>28521</v>
      </c>
      <c r="W935" s="50" t="s">
        <v>94</v>
      </c>
      <c r="X935" s="50">
        <v>3485</v>
      </c>
      <c r="Y935" s="50"/>
      <c r="Z935" s="50"/>
      <c r="AA935" s="50"/>
      <c r="AB935" s="50"/>
      <c r="AC935" s="50"/>
      <c r="AD935" s="50"/>
      <c r="AE935" s="50"/>
      <c r="AF935" s="50"/>
      <c r="AG935" s="50"/>
      <c r="AH935" s="50"/>
      <c r="AI935" s="50"/>
      <c r="AJ935" s="50"/>
      <c r="AK935" s="50"/>
      <c r="AL935" s="50"/>
      <c r="AM935" s="50"/>
      <c r="AN935" s="50"/>
      <c r="AO935" s="50"/>
      <c r="AP935" s="50"/>
      <c r="AQ935" s="50"/>
      <c r="AR935" s="50"/>
      <c r="AS935" s="50"/>
      <c r="AT935" s="50"/>
      <c r="AU935" s="50"/>
      <c r="AV935" s="50"/>
      <c r="AW935" s="50"/>
      <c r="AX935" s="50"/>
      <c r="AY935" s="50"/>
      <c r="AZ935" s="50"/>
      <c r="BA935" s="50"/>
      <c r="BB935" s="50"/>
      <c r="BC935" s="50"/>
      <c r="BD935" s="50"/>
      <c r="BE935" s="50"/>
      <c r="BF935" s="50"/>
      <c r="BG935" s="50"/>
      <c r="BH935" s="50"/>
      <c r="BI935" s="50"/>
      <c r="BJ935" s="50"/>
      <c r="BK935" s="50"/>
      <c r="BL935" s="50"/>
    </row>
    <row r="936" spans="1:64" ht="12" customHeight="1" x14ac:dyDescent="0.15">
      <c r="A936" s="50" t="s">
        <v>33501</v>
      </c>
      <c r="B936" s="50">
        <v>27</v>
      </c>
      <c r="C936" s="50" t="s">
        <v>14</v>
      </c>
      <c r="D936" s="50" t="s">
        <v>42</v>
      </c>
      <c r="E936" s="51"/>
      <c r="F936" s="52">
        <v>43168</v>
      </c>
      <c r="G936" s="50" t="s">
        <v>33502</v>
      </c>
      <c r="H936" s="50" t="s">
        <v>616</v>
      </c>
      <c r="I936" s="50" t="s">
        <v>117</v>
      </c>
      <c r="J936" s="50">
        <v>85033</v>
      </c>
      <c r="K936" s="50" t="s">
        <v>617</v>
      </c>
      <c r="L936" s="50" t="s">
        <v>618</v>
      </c>
      <c r="M936" s="50" t="s">
        <v>21</v>
      </c>
      <c r="N936" s="50" t="s">
        <v>33503</v>
      </c>
      <c r="O936" s="42" t="s">
        <v>394</v>
      </c>
      <c r="P936" s="50" t="s">
        <v>32398</v>
      </c>
      <c r="Q936" s="51" t="s">
        <v>33504</v>
      </c>
      <c r="R936" s="50" t="s">
        <v>94</v>
      </c>
      <c r="S936" s="50" t="s">
        <v>22</v>
      </c>
      <c r="T936" s="50" t="s">
        <v>28746</v>
      </c>
      <c r="U936" s="50" t="s">
        <v>28520</v>
      </c>
      <c r="V936" s="50" t="s">
        <v>28522</v>
      </c>
      <c r="W936" s="50" t="s">
        <v>94</v>
      </c>
      <c r="X936" s="50">
        <v>3492</v>
      </c>
      <c r="Y936" s="50"/>
      <c r="Z936" s="50"/>
      <c r="AA936" s="50"/>
      <c r="AB936" s="50"/>
      <c r="AC936" s="50"/>
      <c r="AD936" s="50"/>
      <c r="AE936" s="50"/>
      <c r="AF936" s="50"/>
      <c r="AG936" s="50"/>
      <c r="AH936" s="50"/>
      <c r="AI936" s="50"/>
      <c r="AJ936" s="50"/>
      <c r="AK936" s="50"/>
      <c r="AL936" s="50"/>
      <c r="AM936" s="50"/>
      <c r="AN936" s="50"/>
      <c r="AO936" s="50"/>
      <c r="AP936" s="50"/>
      <c r="AQ936" s="50"/>
      <c r="AR936" s="50"/>
      <c r="AS936" s="50"/>
      <c r="AT936" s="50"/>
      <c r="AU936" s="50"/>
      <c r="AV936" s="50"/>
      <c r="AW936" s="50"/>
      <c r="AX936" s="50"/>
      <c r="AY936" s="50"/>
      <c r="AZ936" s="50"/>
      <c r="BA936" s="50"/>
      <c r="BB936" s="50"/>
      <c r="BC936" s="50"/>
      <c r="BD936" s="50"/>
      <c r="BE936" s="50"/>
      <c r="BF936" s="50"/>
      <c r="BG936" s="50"/>
      <c r="BH936" s="50"/>
      <c r="BI936" s="50"/>
      <c r="BJ936" s="50"/>
      <c r="BK936" s="50"/>
      <c r="BL936" s="50"/>
    </row>
    <row r="937" spans="1:64" ht="12" customHeight="1" x14ac:dyDescent="0.15">
      <c r="A937" s="50" t="s">
        <v>33509</v>
      </c>
      <c r="B937" s="50" t="s">
        <v>23</v>
      </c>
      <c r="C937" s="50" t="s">
        <v>14</v>
      </c>
      <c r="D937" s="50" t="s">
        <v>31</v>
      </c>
      <c r="E937" s="51" t="s">
        <v>33510</v>
      </c>
      <c r="F937" s="52">
        <v>43168</v>
      </c>
      <c r="G937" s="50" t="s">
        <v>33511</v>
      </c>
      <c r="H937" s="50" t="s">
        <v>33512</v>
      </c>
      <c r="I937" s="50" t="s">
        <v>398</v>
      </c>
      <c r="J937" s="50">
        <v>19464</v>
      </c>
      <c r="K937" s="50" t="s">
        <v>1039</v>
      </c>
      <c r="L937" s="50" t="s">
        <v>34577</v>
      </c>
      <c r="M937" s="50" t="s">
        <v>21</v>
      </c>
      <c r="N937" s="50" t="s">
        <v>33513</v>
      </c>
      <c r="O937" s="42" t="s">
        <v>394</v>
      </c>
      <c r="P937" s="50" t="s">
        <v>32398</v>
      </c>
      <c r="Q937" s="51" t="s">
        <v>33514</v>
      </c>
      <c r="R937" s="50" t="s">
        <v>542</v>
      </c>
      <c r="S937" s="50" t="s">
        <v>12</v>
      </c>
      <c r="T937" s="50" t="s">
        <v>31675</v>
      </c>
      <c r="U937" s="50" t="s">
        <v>28523</v>
      </c>
      <c r="V937" s="50" t="s">
        <v>28521</v>
      </c>
      <c r="W937" s="50" t="s">
        <v>94</v>
      </c>
      <c r="X937" s="50">
        <v>3493</v>
      </c>
      <c r="Y937" s="50"/>
      <c r="Z937" s="50"/>
      <c r="AA937" s="50"/>
      <c r="AB937" s="50"/>
      <c r="AC937" s="50"/>
      <c r="AD937" s="50"/>
      <c r="AE937" s="50"/>
      <c r="AF937" s="50"/>
      <c r="AG937" s="50"/>
      <c r="AH937" s="50"/>
      <c r="AI937" s="50"/>
      <c r="AJ937" s="50"/>
      <c r="AK937" s="50"/>
      <c r="AL937" s="50"/>
      <c r="AM937" s="50"/>
      <c r="AN937" s="50"/>
      <c r="AO937" s="50"/>
      <c r="AP937" s="50"/>
      <c r="AQ937" s="50"/>
      <c r="AR937" s="50"/>
      <c r="AS937" s="50"/>
      <c r="AT937" s="50"/>
      <c r="AU937" s="50"/>
      <c r="AV937" s="50"/>
      <c r="AW937" s="50"/>
      <c r="AX937" s="50"/>
      <c r="AY937" s="50"/>
      <c r="AZ937" s="50"/>
      <c r="BA937" s="50"/>
      <c r="BB937" s="50"/>
      <c r="BC937" s="50"/>
      <c r="BD937" s="50"/>
      <c r="BE937" s="50"/>
      <c r="BF937" s="50"/>
      <c r="BG937" s="50"/>
      <c r="BH937" s="50"/>
      <c r="BI937" s="50"/>
      <c r="BJ937" s="50"/>
      <c r="BK937" s="50"/>
      <c r="BL937" s="50"/>
    </row>
    <row r="938" spans="1:64" ht="12" customHeight="1" x14ac:dyDescent="0.15">
      <c r="A938" s="50" t="s">
        <v>33520</v>
      </c>
      <c r="B938" s="50">
        <v>16</v>
      </c>
      <c r="C938" s="50" t="s">
        <v>14</v>
      </c>
      <c r="D938" s="50" t="s">
        <v>79</v>
      </c>
      <c r="E938" s="51"/>
      <c r="F938" s="52">
        <v>43167</v>
      </c>
      <c r="G938" s="50" t="s">
        <v>33521</v>
      </c>
      <c r="H938" s="50" t="s">
        <v>22116</v>
      </c>
      <c r="I938" s="50" t="s">
        <v>238</v>
      </c>
      <c r="J938" s="50">
        <v>22407</v>
      </c>
      <c r="K938" s="50" t="s">
        <v>33522</v>
      </c>
      <c r="L938" s="50" t="s">
        <v>34578</v>
      </c>
      <c r="M938" s="50" t="s">
        <v>21</v>
      </c>
      <c r="N938" s="50" t="s">
        <v>33523</v>
      </c>
      <c r="O938" s="42" t="s">
        <v>394</v>
      </c>
      <c r="P938" s="50" t="s">
        <v>32398</v>
      </c>
      <c r="Q938" s="51" t="s">
        <v>33524</v>
      </c>
      <c r="R938" s="50" t="s">
        <v>94</v>
      </c>
      <c r="S938" s="50" t="s">
        <v>22</v>
      </c>
      <c r="T938" s="50" t="s">
        <v>28746</v>
      </c>
      <c r="U938" s="50" t="s">
        <v>28520</v>
      </c>
      <c r="V938" s="50" t="s">
        <v>20623</v>
      </c>
      <c r="W938" s="50" t="s">
        <v>94</v>
      </c>
      <c r="X938" s="50">
        <v>3483</v>
      </c>
      <c r="Y938" s="50"/>
      <c r="Z938" s="50"/>
      <c r="AA938" s="50"/>
      <c r="AB938" s="50"/>
      <c r="AC938" s="50"/>
      <c r="AD938" s="50"/>
      <c r="AE938" s="50"/>
      <c r="AF938" s="50"/>
      <c r="AG938" s="50"/>
      <c r="AH938" s="50"/>
      <c r="AI938" s="50"/>
      <c r="AJ938" s="50"/>
      <c r="AK938" s="50"/>
      <c r="AL938" s="50"/>
      <c r="AM938" s="50"/>
      <c r="AN938" s="50"/>
      <c r="AO938" s="50"/>
      <c r="AP938" s="50"/>
      <c r="AQ938" s="50"/>
      <c r="AR938" s="50"/>
      <c r="AS938" s="50"/>
      <c r="AT938" s="50"/>
      <c r="AU938" s="50"/>
      <c r="AV938" s="50"/>
      <c r="AW938" s="50"/>
      <c r="AX938" s="50"/>
      <c r="AY938" s="50"/>
      <c r="AZ938" s="50"/>
      <c r="BA938" s="50"/>
      <c r="BB938" s="50"/>
      <c r="BC938" s="50"/>
      <c r="BD938" s="50"/>
      <c r="BE938" s="50"/>
      <c r="BF938" s="50"/>
      <c r="BG938" s="50"/>
      <c r="BH938" s="50"/>
      <c r="BI938" s="50"/>
      <c r="BJ938" s="50"/>
      <c r="BK938" s="50"/>
      <c r="BL938" s="50"/>
    </row>
    <row r="939" spans="1:64" ht="12" customHeight="1" x14ac:dyDescent="0.15">
      <c r="A939" s="50" t="s">
        <v>33515</v>
      </c>
      <c r="B939" s="50">
        <v>27</v>
      </c>
      <c r="C939" s="50" t="s">
        <v>14</v>
      </c>
      <c r="D939" s="50" t="s">
        <v>133</v>
      </c>
      <c r="E939" s="51"/>
      <c r="F939" s="52">
        <v>43167</v>
      </c>
      <c r="G939" s="50"/>
      <c r="H939" s="50" t="s">
        <v>33516</v>
      </c>
      <c r="I939" s="50" t="s">
        <v>324</v>
      </c>
      <c r="J939" s="50">
        <v>99650</v>
      </c>
      <c r="K939" s="50" t="s">
        <v>33517</v>
      </c>
      <c r="L939" s="50" t="s">
        <v>10961</v>
      </c>
      <c r="M939" s="50" t="s">
        <v>21</v>
      </c>
      <c r="N939" s="50" t="s">
        <v>33518</v>
      </c>
      <c r="O939" s="42" t="s">
        <v>394</v>
      </c>
      <c r="P939" s="50" t="s">
        <v>32398</v>
      </c>
      <c r="Q939" s="51" t="s">
        <v>33519</v>
      </c>
      <c r="R939" s="50" t="s">
        <v>94</v>
      </c>
      <c r="S939" s="50" t="s">
        <v>22</v>
      </c>
      <c r="T939" s="50" t="s">
        <v>28746</v>
      </c>
      <c r="U939" s="50" t="s">
        <v>28520</v>
      </c>
      <c r="V939" s="50" t="s">
        <v>28522</v>
      </c>
      <c r="W939" s="50" t="s">
        <v>94</v>
      </c>
      <c r="X939" s="50">
        <v>3494</v>
      </c>
      <c r="Y939" s="50"/>
      <c r="Z939" s="50"/>
      <c r="AA939" s="50"/>
      <c r="AB939" s="50"/>
      <c r="AC939" s="50"/>
      <c r="AD939" s="50"/>
      <c r="AE939" s="50"/>
      <c r="AF939" s="50"/>
      <c r="AG939" s="50"/>
      <c r="AH939" s="50"/>
      <c r="AI939" s="50"/>
      <c r="AJ939" s="50"/>
      <c r="AK939" s="50"/>
      <c r="AL939" s="50"/>
      <c r="AM939" s="50"/>
      <c r="AN939" s="50"/>
      <c r="AO939" s="50"/>
      <c r="AP939" s="50"/>
      <c r="AQ939" s="50"/>
      <c r="AR939" s="50"/>
      <c r="AS939" s="50"/>
      <c r="AT939" s="50"/>
      <c r="AU939" s="50"/>
      <c r="AV939" s="50"/>
      <c r="AW939" s="50"/>
      <c r="AX939" s="50"/>
      <c r="AY939" s="50"/>
      <c r="AZ939" s="50"/>
      <c r="BA939" s="50"/>
      <c r="BB939" s="50"/>
      <c r="BC939" s="50"/>
      <c r="BD939" s="50"/>
      <c r="BE939" s="50"/>
      <c r="BF939" s="50"/>
      <c r="BG939" s="50"/>
      <c r="BH939" s="50"/>
      <c r="BI939" s="50"/>
      <c r="BJ939" s="50"/>
      <c r="BK939" s="50"/>
      <c r="BL939" s="50"/>
    </row>
    <row r="940" spans="1:64" ht="12" customHeight="1" x14ac:dyDescent="0.15">
      <c r="A940" s="50" t="s">
        <v>33525</v>
      </c>
      <c r="B940" s="50">
        <v>38</v>
      </c>
      <c r="C940" s="50" t="s">
        <v>14</v>
      </c>
      <c r="D940" s="50" t="s">
        <v>33105</v>
      </c>
      <c r="E940" s="51"/>
      <c r="F940" s="52">
        <v>43167</v>
      </c>
      <c r="G940" s="50" t="s">
        <v>33526</v>
      </c>
      <c r="H940" s="50" t="s">
        <v>827</v>
      </c>
      <c r="I940" s="50" t="s">
        <v>67</v>
      </c>
      <c r="J940" s="50">
        <v>76017</v>
      </c>
      <c r="K940" s="50" t="s">
        <v>68</v>
      </c>
      <c r="L940" s="50" t="s">
        <v>828</v>
      </c>
      <c r="M940" s="50" t="s">
        <v>21</v>
      </c>
      <c r="N940" s="50" t="s">
        <v>33527</v>
      </c>
      <c r="O940" s="42" t="s">
        <v>394</v>
      </c>
      <c r="P940" s="50" t="s">
        <v>32398</v>
      </c>
      <c r="Q940" s="51" t="s">
        <v>33528</v>
      </c>
      <c r="R940" s="50" t="s">
        <v>94</v>
      </c>
      <c r="S940" s="50" t="s">
        <v>22</v>
      </c>
      <c r="T940" s="50" t="s">
        <v>28739</v>
      </c>
      <c r="U940" s="50" t="s">
        <v>28520</v>
      </c>
      <c r="V940" s="50" t="s">
        <v>28521</v>
      </c>
      <c r="W940" s="50"/>
      <c r="Y940" s="50"/>
      <c r="Z940" s="50"/>
      <c r="AA940" s="50"/>
      <c r="AB940" s="50"/>
      <c r="AC940" s="50"/>
      <c r="AD940" s="50"/>
      <c r="AE940" s="50"/>
      <c r="AF940" s="50"/>
      <c r="AG940" s="50"/>
      <c r="AH940" s="50"/>
      <c r="AI940" s="50"/>
      <c r="AJ940" s="50"/>
      <c r="AK940" s="50"/>
      <c r="AL940" s="50"/>
      <c r="AM940" s="50"/>
      <c r="AN940" s="50"/>
      <c r="AO940" s="50"/>
      <c r="AP940" s="50"/>
      <c r="AQ940" s="50"/>
      <c r="AR940" s="50"/>
      <c r="AS940" s="50"/>
      <c r="AT940" s="50"/>
      <c r="AU940" s="50"/>
      <c r="AV940" s="50"/>
      <c r="AW940" s="50"/>
      <c r="AX940" s="50"/>
      <c r="AY940" s="50"/>
      <c r="AZ940" s="50"/>
      <c r="BA940" s="50"/>
      <c r="BB940" s="50"/>
      <c r="BC940" s="50"/>
      <c r="BD940" s="50"/>
      <c r="BE940" s="50"/>
      <c r="BF940" s="50"/>
      <c r="BG940" s="50"/>
      <c r="BH940" s="50"/>
      <c r="BI940" s="50"/>
      <c r="BJ940" s="50"/>
      <c r="BK940" s="50"/>
      <c r="BL940" s="50"/>
    </row>
    <row r="941" spans="1:64" ht="12" customHeight="1" x14ac:dyDescent="0.15">
      <c r="A941" s="50" t="s">
        <v>3186</v>
      </c>
      <c r="B941" s="50" t="s">
        <v>23</v>
      </c>
      <c r="C941" s="50" t="s">
        <v>14</v>
      </c>
      <c r="D941" s="50" t="s">
        <v>33105</v>
      </c>
      <c r="E941" s="51"/>
      <c r="F941" s="52">
        <v>43167</v>
      </c>
      <c r="G941" s="50" t="s">
        <v>33529</v>
      </c>
      <c r="H941" s="50" t="s">
        <v>767</v>
      </c>
      <c r="I941" s="50" t="s">
        <v>39</v>
      </c>
      <c r="J941" s="50">
        <v>92509</v>
      </c>
      <c r="K941" s="50" t="s">
        <v>767</v>
      </c>
      <c r="L941" s="50" t="s">
        <v>25067</v>
      </c>
      <c r="M941" s="50" t="s">
        <v>21</v>
      </c>
      <c r="N941" s="50" t="s">
        <v>33530</v>
      </c>
      <c r="O941" s="42" t="s">
        <v>394</v>
      </c>
      <c r="P941" s="50" t="s">
        <v>32398</v>
      </c>
      <c r="Q941" s="51" t="s">
        <v>33531</v>
      </c>
      <c r="R941" s="50" t="s">
        <v>94</v>
      </c>
      <c r="S941" s="50" t="s">
        <v>29</v>
      </c>
      <c r="T941" s="50" t="s">
        <v>28523</v>
      </c>
      <c r="U941" s="50" t="s">
        <v>28523</v>
      </c>
      <c r="V941" s="50" t="s">
        <v>28521</v>
      </c>
      <c r="W941" s="50" t="s">
        <v>94</v>
      </c>
      <c r="X941" s="50">
        <v>3484</v>
      </c>
      <c r="Y941" s="50"/>
      <c r="Z941" s="50"/>
      <c r="AA941" s="50"/>
      <c r="AB941" s="50"/>
      <c r="AC941" s="50"/>
      <c r="AD941" s="50"/>
      <c r="AE941" s="50"/>
      <c r="AF941" s="50"/>
      <c r="AG941" s="50"/>
      <c r="AH941" s="50"/>
      <c r="AI941" s="50"/>
      <c r="AJ941" s="50"/>
      <c r="AK941" s="50"/>
      <c r="AL941" s="50"/>
      <c r="AM941" s="50"/>
      <c r="AN941" s="50"/>
      <c r="AO941" s="50"/>
      <c r="AP941" s="50"/>
      <c r="AQ941" s="50"/>
      <c r="AR941" s="50"/>
      <c r="AS941" s="50"/>
      <c r="AT941" s="50"/>
      <c r="AU941" s="50"/>
      <c r="AV941" s="50"/>
      <c r="AW941" s="50"/>
      <c r="AX941" s="50"/>
      <c r="AY941" s="50"/>
      <c r="AZ941" s="50"/>
      <c r="BA941" s="50"/>
      <c r="BB941" s="50"/>
      <c r="BC941" s="50"/>
      <c r="BD941" s="50"/>
      <c r="BE941" s="50"/>
      <c r="BF941" s="50"/>
      <c r="BG941" s="50"/>
      <c r="BH941" s="50"/>
      <c r="BI941" s="50"/>
      <c r="BJ941" s="50"/>
      <c r="BK941" s="50"/>
      <c r="BL941" s="50"/>
    </row>
    <row r="942" spans="1:64" ht="12" customHeight="1" x14ac:dyDescent="0.15">
      <c r="A942" s="50" t="s">
        <v>33537</v>
      </c>
      <c r="B942" s="50">
        <v>46</v>
      </c>
      <c r="C942" s="50" t="s">
        <v>14</v>
      </c>
      <c r="D942" s="50" t="s">
        <v>42</v>
      </c>
      <c r="E942" s="51" t="s">
        <v>33538</v>
      </c>
      <c r="F942" s="52">
        <v>43166</v>
      </c>
      <c r="G942" s="50" t="s">
        <v>33539</v>
      </c>
      <c r="H942" s="50" t="s">
        <v>1288</v>
      </c>
      <c r="I942" s="50" t="s">
        <v>67</v>
      </c>
      <c r="J942" s="50">
        <v>78721</v>
      </c>
      <c r="K942" s="50" t="s">
        <v>1289</v>
      </c>
      <c r="L942" s="50" t="s">
        <v>1290</v>
      </c>
      <c r="M942" s="50" t="s">
        <v>5307</v>
      </c>
      <c r="N942" s="50" t="s">
        <v>33540</v>
      </c>
      <c r="O942" s="42" t="s">
        <v>394</v>
      </c>
      <c r="P942" s="50" t="s">
        <v>32398</v>
      </c>
      <c r="Q942" s="51" t="s">
        <v>33541</v>
      </c>
      <c r="R942" s="50" t="s">
        <v>542</v>
      </c>
      <c r="S942" s="50" t="s">
        <v>22</v>
      </c>
      <c r="T942" s="50" t="s">
        <v>28555</v>
      </c>
      <c r="U942" s="50" t="s">
        <v>28518</v>
      </c>
      <c r="V942" s="50" t="s">
        <v>28521</v>
      </c>
      <c r="W942" s="50" t="s">
        <v>94</v>
      </c>
      <c r="X942" s="50">
        <v>3482</v>
      </c>
      <c r="Y942" s="50"/>
      <c r="Z942" s="50"/>
      <c r="AA942" s="50"/>
      <c r="AB942" s="50"/>
      <c r="AC942" s="50"/>
      <c r="AD942" s="50"/>
      <c r="AE942" s="50"/>
      <c r="AF942" s="50"/>
      <c r="AG942" s="50"/>
      <c r="AH942" s="50"/>
      <c r="AI942" s="50"/>
      <c r="AJ942" s="50"/>
      <c r="AK942" s="50"/>
      <c r="AL942" s="50"/>
      <c r="AM942" s="50"/>
      <c r="AN942" s="50"/>
      <c r="AO942" s="50"/>
      <c r="AP942" s="50"/>
      <c r="AQ942" s="50"/>
      <c r="AR942" s="50"/>
      <c r="AS942" s="50"/>
      <c r="AT942" s="50"/>
      <c r="AU942" s="50"/>
      <c r="AV942" s="50"/>
      <c r="AW942" s="50"/>
      <c r="AX942" s="50"/>
      <c r="AY942" s="50"/>
      <c r="AZ942" s="50"/>
      <c r="BA942" s="50"/>
      <c r="BB942" s="50"/>
      <c r="BC942" s="50"/>
      <c r="BD942" s="50"/>
      <c r="BE942" s="50"/>
      <c r="BF942" s="50"/>
      <c r="BG942" s="50"/>
      <c r="BH942" s="50"/>
      <c r="BI942" s="50"/>
      <c r="BJ942" s="50"/>
      <c r="BK942" s="50"/>
      <c r="BL942" s="50"/>
    </row>
    <row r="943" spans="1:64" ht="12" customHeight="1" x14ac:dyDescent="0.15">
      <c r="A943" s="50" t="s">
        <v>33532</v>
      </c>
      <c r="B943" s="50">
        <v>53</v>
      </c>
      <c r="C943" s="50" t="s">
        <v>14</v>
      </c>
      <c r="D943" s="50" t="s">
        <v>31</v>
      </c>
      <c r="E943" s="51" t="s">
        <v>33533</v>
      </c>
      <c r="F943" s="52">
        <v>43166</v>
      </c>
      <c r="G943" s="50" t="s">
        <v>33534</v>
      </c>
      <c r="H943" s="50" t="s">
        <v>476</v>
      </c>
      <c r="I943" s="50" t="s">
        <v>39</v>
      </c>
      <c r="J943" s="50">
        <v>90802</v>
      </c>
      <c r="K943" s="50" t="s">
        <v>92</v>
      </c>
      <c r="L943" s="50" t="s">
        <v>477</v>
      </c>
      <c r="M943" s="50" t="s">
        <v>21</v>
      </c>
      <c r="N943" s="50" t="s">
        <v>33535</v>
      </c>
      <c r="O943" s="42" t="s">
        <v>394</v>
      </c>
      <c r="P943" s="50" t="s">
        <v>32398</v>
      </c>
      <c r="Q943" s="51" t="s">
        <v>33536</v>
      </c>
      <c r="R943" s="50" t="s">
        <v>94</v>
      </c>
      <c r="S943" s="50" t="s">
        <v>22</v>
      </c>
      <c r="T943" s="50" t="s">
        <v>28746</v>
      </c>
      <c r="U943" s="50" t="s">
        <v>28520</v>
      </c>
      <c r="V943" s="50" t="s">
        <v>28521</v>
      </c>
      <c r="W943" s="50" t="s">
        <v>94</v>
      </c>
      <c r="X943" s="50">
        <v>3479</v>
      </c>
      <c r="Y943" s="50"/>
      <c r="Z943" s="50"/>
      <c r="AA943" s="50"/>
      <c r="AB943" s="50"/>
      <c r="AC943" s="50"/>
      <c r="AD943" s="50"/>
      <c r="AE943" s="50"/>
      <c r="AF943" s="50"/>
      <c r="AG943" s="50"/>
      <c r="AH943" s="50"/>
      <c r="AI943" s="50"/>
      <c r="AJ943" s="50"/>
      <c r="AK943" s="50"/>
      <c r="AL943" s="50"/>
      <c r="AM943" s="50"/>
      <c r="AN943" s="50"/>
      <c r="AO943" s="50"/>
      <c r="AP943" s="50"/>
      <c r="AQ943" s="50"/>
      <c r="AR943" s="50"/>
      <c r="AS943" s="50"/>
      <c r="AT943" s="50"/>
      <c r="AU943" s="50"/>
      <c r="AV943" s="50"/>
      <c r="AW943" s="50"/>
      <c r="AX943" s="50"/>
      <c r="AY943" s="50"/>
      <c r="AZ943" s="50"/>
      <c r="BA943" s="50"/>
      <c r="BB943" s="50"/>
      <c r="BC943" s="50"/>
      <c r="BD943" s="50"/>
      <c r="BE943" s="50"/>
      <c r="BF943" s="50"/>
      <c r="BG943" s="50"/>
      <c r="BH943" s="50"/>
      <c r="BI943" s="50"/>
      <c r="BJ943" s="50"/>
      <c r="BK943" s="50"/>
      <c r="BL943" s="50"/>
    </row>
    <row r="944" spans="1:64" ht="12" customHeight="1" x14ac:dyDescent="0.15">
      <c r="A944" s="50" t="s">
        <v>33542</v>
      </c>
      <c r="B944" s="50">
        <v>37</v>
      </c>
      <c r="C944" s="50" t="s">
        <v>14</v>
      </c>
      <c r="D944" s="50" t="s">
        <v>79</v>
      </c>
      <c r="E944" s="51" t="s">
        <v>33543</v>
      </c>
      <c r="F944" s="52">
        <v>43165</v>
      </c>
      <c r="G944" s="50" t="s">
        <v>33544</v>
      </c>
      <c r="H944" s="50" t="s">
        <v>6247</v>
      </c>
      <c r="I944" s="50" t="s">
        <v>425</v>
      </c>
      <c r="J944" s="50">
        <v>64735</v>
      </c>
      <c r="K944" s="50" t="s">
        <v>8226</v>
      </c>
      <c r="L944" s="50" t="s">
        <v>21334</v>
      </c>
      <c r="M944" s="50" t="s">
        <v>21</v>
      </c>
      <c r="N944" s="50" t="s">
        <v>33545</v>
      </c>
      <c r="O944" s="42" t="s">
        <v>394</v>
      </c>
      <c r="P944" s="50" t="s">
        <v>32398</v>
      </c>
      <c r="Q944" s="51" t="s">
        <v>33546</v>
      </c>
      <c r="R944" s="50" t="s">
        <v>542</v>
      </c>
      <c r="S944" s="50" t="s">
        <v>22</v>
      </c>
      <c r="T944" s="50" t="s">
        <v>28746</v>
      </c>
      <c r="U944" s="50" t="s">
        <v>28520</v>
      </c>
      <c r="V944" s="50" t="s">
        <v>28521</v>
      </c>
      <c r="W944" s="50" t="s">
        <v>94</v>
      </c>
      <c r="X944" s="50">
        <v>3481</v>
      </c>
      <c r="Y944" s="50"/>
      <c r="Z944" s="50"/>
      <c r="AA944" s="50"/>
      <c r="AB944" s="50"/>
      <c r="AC944" s="50"/>
      <c r="AD944" s="50"/>
      <c r="AE944" s="50"/>
      <c r="AF944" s="50"/>
      <c r="AG944" s="50"/>
      <c r="AH944" s="50"/>
      <c r="AI944" s="50"/>
      <c r="AJ944" s="50"/>
      <c r="AK944" s="50"/>
      <c r="AL944" s="50"/>
      <c r="AM944" s="50"/>
      <c r="AN944" s="50"/>
      <c r="AO944" s="50"/>
      <c r="AP944" s="50"/>
      <c r="AQ944" s="50"/>
      <c r="AR944" s="50"/>
      <c r="AS944" s="50"/>
      <c r="AT944" s="50"/>
      <c r="AU944" s="50"/>
      <c r="AV944" s="50"/>
      <c r="AW944" s="50"/>
      <c r="AX944" s="50"/>
      <c r="AY944" s="50"/>
      <c r="AZ944" s="50"/>
      <c r="BA944" s="50"/>
      <c r="BB944" s="50"/>
      <c r="BC944" s="50"/>
      <c r="BD944" s="50"/>
      <c r="BE944" s="50"/>
      <c r="BF944" s="50"/>
      <c r="BG944" s="50"/>
      <c r="BH944" s="50"/>
      <c r="BI944" s="50"/>
      <c r="BJ944" s="50"/>
      <c r="BK944" s="50"/>
      <c r="BL944" s="50"/>
    </row>
    <row r="945" spans="1:64" ht="12" customHeight="1" x14ac:dyDescent="0.15">
      <c r="A945" s="50" t="s">
        <v>33547</v>
      </c>
      <c r="B945" s="50">
        <v>19</v>
      </c>
      <c r="C945" s="50" t="s">
        <v>14</v>
      </c>
      <c r="D945" s="50" t="s">
        <v>42</v>
      </c>
      <c r="E945" s="51"/>
      <c r="F945" s="52">
        <v>43165</v>
      </c>
      <c r="G945" s="50" t="s">
        <v>33548</v>
      </c>
      <c r="H945" s="50" t="s">
        <v>929</v>
      </c>
      <c r="I945" s="50" t="s">
        <v>39</v>
      </c>
      <c r="J945" s="50">
        <v>94110</v>
      </c>
      <c r="K945" s="50" t="s">
        <v>929</v>
      </c>
      <c r="L945" s="50" t="s">
        <v>930</v>
      </c>
      <c r="M945" s="50" t="s">
        <v>21</v>
      </c>
      <c r="N945" s="50" t="s">
        <v>33549</v>
      </c>
      <c r="O945" s="42" t="s">
        <v>394</v>
      </c>
      <c r="P945" s="50" t="s">
        <v>32398</v>
      </c>
      <c r="Q945" s="51" t="s">
        <v>33550</v>
      </c>
      <c r="R945" s="50" t="s">
        <v>94</v>
      </c>
      <c r="S945" s="50" t="s">
        <v>22</v>
      </c>
      <c r="T945" s="50" t="s">
        <v>28746</v>
      </c>
      <c r="U945" s="50" t="s">
        <v>28520</v>
      </c>
      <c r="V945" s="50" t="s">
        <v>28521</v>
      </c>
      <c r="W945" s="50" t="s">
        <v>94</v>
      </c>
      <c r="X945" s="50">
        <v>3478</v>
      </c>
      <c r="Y945" s="50"/>
      <c r="Z945" s="50"/>
      <c r="AA945" s="50"/>
      <c r="AB945" s="50"/>
      <c r="AC945" s="50"/>
      <c r="AD945" s="50"/>
      <c r="AE945" s="50"/>
      <c r="AF945" s="50"/>
      <c r="AG945" s="50"/>
      <c r="AH945" s="50"/>
      <c r="AI945" s="50"/>
      <c r="AJ945" s="50"/>
      <c r="AK945" s="50"/>
      <c r="AL945" s="50"/>
      <c r="AM945" s="50"/>
      <c r="AN945" s="50"/>
      <c r="AO945" s="50"/>
      <c r="AP945" s="50"/>
      <c r="AQ945" s="50"/>
      <c r="AR945" s="50"/>
      <c r="AS945" s="50"/>
      <c r="AT945" s="50"/>
      <c r="AU945" s="50"/>
      <c r="AV945" s="50"/>
      <c r="AW945" s="50"/>
      <c r="AX945" s="50"/>
      <c r="AY945" s="50"/>
      <c r="AZ945" s="50"/>
      <c r="BA945" s="50"/>
      <c r="BB945" s="50"/>
      <c r="BC945" s="50"/>
      <c r="BD945" s="50"/>
      <c r="BE945" s="50"/>
      <c r="BF945" s="50"/>
      <c r="BG945" s="50"/>
      <c r="BH945" s="50"/>
      <c r="BI945" s="50"/>
      <c r="BJ945" s="50"/>
      <c r="BK945" s="50"/>
      <c r="BL945" s="50"/>
    </row>
    <row r="946" spans="1:64" ht="12" customHeight="1" x14ac:dyDescent="0.15">
      <c r="A946" s="50" t="s">
        <v>33565</v>
      </c>
      <c r="B946" s="50">
        <v>25</v>
      </c>
      <c r="C946" s="50" t="s">
        <v>14</v>
      </c>
      <c r="D946" s="50" t="s">
        <v>133</v>
      </c>
      <c r="E946" s="51" t="s">
        <v>33566</v>
      </c>
      <c r="F946" s="52">
        <v>43165</v>
      </c>
      <c r="G946" s="50" t="s">
        <v>33567</v>
      </c>
      <c r="H946" s="50" t="s">
        <v>12253</v>
      </c>
      <c r="I946" s="50" t="s">
        <v>189</v>
      </c>
      <c r="J946" s="50">
        <v>87401</v>
      </c>
      <c r="K946" s="50" t="s">
        <v>5627</v>
      </c>
      <c r="L946" s="50" t="s">
        <v>12255</v>
      </c>
      <c r="M946" s="50" t="s">
        <v>21</v>
      </c>
      <c r="N946" s="50" t="s">
        <v>33568</v>
      </c>
      <c r="O946" s="42" t="s">
        <v>394</v>
      </c>
      <c r="P946" s="50" t="s">
        <v>32398</v>
      </c>
      <c r="Q946" s="51" t="s">
        <v>33569</v>
      </c>
      <c r="R946" s="50" t="s">
        <v>94</v>
      </c>
      <c r="S946" s="50" t="s">
        <v>22</v>
      </c>
      <c r="T946" s="50" t="s">
        <v>28739</v>
      </c>
      <c r="U946" s="50" t="s">
        <v>28518</v>
      </c>
      <c r="V946" s="50" t="s">
        <v>28521</v>
      </c>
      <c r="W946" s="50" t="s">
        <v>94</v>
      </c>
      <c r="X946" s="50">
        <v>3474</v>
      </c>
      <c r="Y946" s="50"/>
      <c r="Z946" s="50"/>
      <c r="AA946" s="50"/>
      <c r="AB946" s="50"/>
      <c r="AC946" s="50"/>
      <c r="AD946" s="50"/>
      <c r="AE946" s="50"/>
      <c r="AF946" s="50"/>
      <c r="AG946" s="50"/>
      <c r="AH946" s="50"/>
      <c r="AI946" s="50"/>
      <c r="AJ946" s="50"/>
      <c r="AK946" s="50"/>
      <c r="AL946" s="50"/>
      <c r="AM946" s="50"/>
      <c r="AN946" s="50"/>
      <c r="AO946" s="50"/>
      <c r="AP946" s="50"/>
      <c r="AQ946" s="50"/>
      <c r="AR946" s="50"/>
      <c r="AS946" s="50"/>
      <c r="AT946" s="50"/>
      <c r="AU946" s="50"/>
      <c r="AV946" s="50"/>
      <c r="AW946" s="50"/>
      <c r="AX946" s="50"/>
      <c r="AY946" s="50"/>
      <c r="AZ946" s="50"/>
      <c r="BA946" s="50"/>
      <c r="BB946" s="50"/>
      <c r="BC946" s="50"/>
      <c r="BD946" s="50"/>
      <c r="BE946" s="50"/>
      <c r="BF946" s="50"/>
      <c r="BG946" s="50"/>
      <c r="BH946" s="50"/>
      <c r="BI946" s="50"/>
      <c r="BJ946" s="50"/>
      <c r="BK946" s="50"/>
      <c r="BL946" s="50"/>
    </row>
    <row r="947" spans="1:64" ht="12" customHeight="1" x14ac:dyDescent="0.15">
      <c r="A947" s="50" t="s">
        <v>33551</v>
      </c>
      <c r="B947" s="50">
        <v>55</v>
      </c>
      <c r="C947" s="50" t="s">
        <v>14</v>
      </c>
      <c r="D947" s="50" t="s">
        <v>31</v>
      </c>
      <c r="E947" s="51"/>
      <c r="F947" s="52">
        <v>43165</v>
      </c>
      <c r="G947" s="50" t="s">
        <v>33552</v>
      </c>
      <c r="H947" s="50" t="s">
        <v>4577</v>
      </c>
      <c r="I947" s="50" t="s">
        <v>203</v>
      </c>
      <c r="J947" s="50">
        <v>81001</v>
      </c>
      <c r="K947" s="50" t="s">
        <v>4577</v>
      </c>
      <c r="L947" s="50" t="s">
        <v>4579</v>
      </c>
      <c r="M947" s="50" t="s">
        <v>21</v>
      </c>
      <c r="N947" s="50" t="s">
        <v>33553</v>
      </c>
      <c r="O947" s="42" t="s">
        <v>394</v>
      </c>
      <c r="P947" s="50" t="s">
        <v>32398</v>
      </c>
      <c r="Q947" s="51" t="s">
        <v>33554</v>
      </c>
      <c r="R947" s="50" t="s">
        <v>94</v>
      </c>
      <c r="S947" s="50" t="s">
        <v>22</v>
      </c>
      <c r="T947" s="50" t="s">
        <v>28746</v>
      </c>
      <c r="U947" s="50" t="s">
        <v>28520</v>
      </c>
      <c r="V947" s="50" t="s">
        <v>28522</v>
      </c>
      <c r="W947" s="50" t="s">
        <v>94</v>
      </c>
      <c r="X947" s="50">
        <v>3477</v>
      </c>
      <c r="Y947" s="50"/>
      <c r="Z947" s="50"/>
      <c r="AA947" s="50"/>
      <c r="AB947" s="50"/>
      <c r="AC947" s="50"/>
      <c r="AD947" s="50"/>
      <c r="AE947" s="50"/>
      <c r="AF947" s="50"/>
      <c r="AG947" s="50"/>
      <c r="AH947" s="50"/>
      <c r="AI947" s="50"/>
      <c r="AJ947" s="50"/>
      <c r="AK947" s="50"/>
      <c r="AL947" s="50"/>
      <c r="AM947" s="50"/>
      <c r="AN947" s="50"/>
      <c r="AO947" s="50"/>
      <c r="AP947" s="50"/>
      <c r="AQ947" s="50"/>
      <c r="AR947" s="50"/>
      <c r="AS947" s="50"/>
      <c r="AT947" s="50"/>
      <c r="AU947" s="50"/>
      <c r="AV947" s="50"/>
      <c r="AW947" s="50"/>
      <c r="AX947" s="50"/>
      <c r="AY947" s="50"/>
      <c r="AZ947" s="50"/>
      <c r="BA947" s="50"/>
      <c r="BB947" s="50"/>
      <c r="BC947" s="50"/>
      <c r="BD947" s="50"/>
      <c r="BE947" s="50"/>
      <c r="BF947" s="50"/>
      <c r="BG947" s="50"/>
      <c r="BH947" s="50"/>
      <c r="BI947" s="50"/>
      <c r="BJ947" s="50"/>
      <c r="BK947" s="50"/>
      <c r="BL947" s="50"/>
    </row>
    <row r="948" spans="1:64" ht="12" customHeight="1" x14ac:dyDescent="0.15">
      <c r="A948" s="50" t="s">
        <v>33560</v>
      </c>
      <c r="B948" s="50">
        <v>70</v>
      </c>
      <c r="C948" s="50" t="s">
        <v>14</v>
      </c>
      <c r="D948" s="50" t="s">
        <v>31</v>
      </c>
      <c r="E948" s="51" t="s">
        <v>33561</v>
      </c>
      <c r="F948" s="52">
        <v>43165</v>
      </c>
      <c r="G948" s="50" t="s">
        <v>33562</v>
      </c>
      <c r="H948" s="50" t="s">
        <v>283</v>
      </c>
      <c r="I948" s="50" t="s">
        <v>67</v>
      </c>
      <c r="J948" s="50">
        <v>75973</v>
      </c>
      <c r="K948" s="50" t="s">
        <v>1169</v>
      </c>
      <c r="L948" s="50" t="s">
        <v>24119</v>
      </c>
      <c r="M948" s="50" t="s">
        <v>21</v>
      </c>
      <c r="N948" s="50" t="s">
        <v>33563</v>
      </c>
      <c r="O948" s="42" t="s">
        <v>394</v>
      </c>
      <c r="P948" s="50" t="s">
        <v>32398</v>
      </c>
      <c r="Q948" s="51" t="s">
        <v>33564</v>
      </c>
      <c r="R948" s="50" t="s">
        <v>94</v>
      </c>
      <c r="S948" s="50" t="s">
        <v>22</v>
      </c>
      <c r="T948" s="50" t="s">
        <v>28746</v>
      </c>
      <c r="U948" s="50" t="s">
        <v>28518</v>
      </c>
      <c r="V948" s="50" t="s">
        <v>28521</v>
      </c>
      <c r="W948" s="50" t="s">
        <v>94</v>
      </c>
      <c r="X948" s="50">
        <v>3480</v>
      </c>
      <c r="Y948" s="50"/>
      <c r="Z948" s="50"/>
      <c r="AA948" s="50"/>
      <c r="AB948" s="50"/>
      <c r="AC948" s="50"/>
      <c r="AD948" s="50"/>
      <c r="AE948" s="50"/>
      <c r="AF948" s="50"/>
      <c r="AG948" s="50"/>
      <c r="AH948" s="50"/>
      <c r="AI948" s="50"/>
      <c r="AJ948" s="50"/>
      <c r="AK948" s="50"/>
      <c r="AL948" s="50"/>
      <c r="AM948" s="50"/>
      <c r="AN948" s="50"/>
      <c r="AO948" s="50"/>
      <c r="AP948" s="50"/>
      <c r="AQ948" s="50"/>
      <c r="AR948" s="50"/>
      <c r="AS948" s="50"/>
      <c r="AT948" s="50"/>
      <c r="AU948" s="50"/>
      <c r="AV948" s="50"/>
      <c r="AW948" s="50"/>
      <c r="AX948" s="50"/>
      <c r="AY948" s="50"/>
      <c r="AZ948" s="50"/>
      <c r="BA948" s="50"/>
      <c r="BB948" s="50"/>
      <c r="BC948" s="50"/>
      <c r="BD948" s="50"/>
      <c r="BE948" s="50"/>
      <c r="BF948" s="50"/>
      <c r="BG948" s="50"/>
      <c r="BH948" s="50"/>
      <c r="BI948" s="50"/>
      <c r="BJ948" s="50"/>
      <c r="BK948" s="50"/>
      <c r="BL948" s="50"/>
    </row>
    <row r="949" spans="1:64" ht="12" customHeight="1" x14ac:dyDescent="0.15">
      <c r="A949" s="50" t="s">
        <v>33555</v>
      </c>
      <c r="B949" s="50">
        <v>36</v>
      </c>
      <c r="C949" s="50" t="s">
        <v>14</v>
      </c>
      <c r="D949" s="50" t="s">
        <v>31</v>
      </c>
      <c r="E949" s="51" t="s">
        <v>33556</v>
      </c>
      <c r="F949" s="52">
        <v>43165</v>
      </c>
      <c r="G949" s="50" t="s">
        <v>33557</v>
      </c>
      <c r="H949" s="50" t="s">
        <v>3958</v>
      </c>
      <c r="I949" s="50" t="s">
        <v>211</v>
      </c>
      <c r="J949" s="50">
        <v>47807</v>
      </c>
      <c r="K949" s="50" t="s">
        <v>3959</v>
      </c>
      <c r="L949" s="50" t="s">
        <v>19436</v>
      </c>
      <c r="M949" s="50" t="s">
        <v>21</v>
      </c>
      <c r="N949" s="50" t="s">
        <v>33558</v>
      </c>
      <c r="O949" s="42" t="s">
        <v>394</v>
      </c>
      <c r="P949" s="50" t="s">
        <v>32398</v>
      </c>
      <c r="Q949" s="51" t="s">
        <v>33559</v>
      </c>
      <c r="R949" s="50" t="s">
        <v>542</v>
      </c>
      <c r="S949" s="50" t="s">
        <v>22</v>
      </c>
      <c r="T949" s="50" t="s">
        <v>28746</v>
      </c>
      <c r="U949" s="50" t="s">
        <v>28520</v>
      </c>
      <c r="V949" s="50" t="s">
        <v>28521</v>
      </c>
      <c r="W949" s="50" t="s">
        <v>94</v>
      </c>
      <c r="X949" s="50">
        <v>3476</v>
      </c>
      <c r="Y949" s="50"/>
      <c r="Z949" s="50"/>
      <c r="AA949" s="50"/>
      <c r="AB949" s="50"/>
      <c r="AC949" s="50"/>
      <c r="AD949" s="50"/>
      <c r="AE949" s="50"/>
      <c r="AF949" s="50"/>
      <c r="AG949" s="50"/>
      <c r="AH949" s="50"/>
      <c r="AI949" s="50"/>
      <c r="AJ949" s="50"/>
      <c r="AK949" s="50"/>
      <c r="AL949" s="50"/>
      <c r="AM949" s="50"/>
      <c r="AN949" s="50"/>
      <c r="AO949" s="50"/>
      <c r="AP949" s="50"/>
      <c r="AQ949" s="50"/>
      <c r="AR949" s="50"/>
      <c r="AS949" s="50"/>
      <c r="AT949" s="50"/>
      <c r="AU949" s="50"/>
      <c r="AV949" s="50"/>
      <c r="AW949" s="50"/>
      <c r="AX949" s="50"/>
      <c r="AY949" s="50"/>
      <c r="AZ949" s="50"/>
      <c r="BA949" s="50"/>
      <c r="BB949" s="50"/>
      <c r="BC949" s="50"/>
      <c r="BD949" s="50"/>
      <c r="BE949" s="50"/>
      <c r="BF949" s="50"/>
      <c r="BG949" s="50"/>
      <c r="BH949" s="50"/>
      <c r="BI949" s="50"/>
      <c r="BJ949" s="50"/>
      <c r="BK949" s="50"/>
      <c r="BL949" s="50"/>
    </row>
    <row r="950" spans="1:64" ht="12" customHeight="1" x14ac:dyDescent="0.15">
      <c r="A950" s="50" t="s">
        <v>33570</v>
      </c>
      <c r="B950" s="50">
        <v>40</v>
      </c>
      <c r="C950" s="50" t="s">
        <v>14</v>
      </c>
      <c r="D950" s="50" t="s">
        <v>31</v>
      </c>
      <c r="E950" s="51" t="s">
        <v>33571</v>
      </c>
      <c r="F950" s="52">
        <v>43165</v>
      </c>
      <c r="G950" s="50" t="s">
        <v>33572</v>
      </c>
      <c r="H950" s="50" t="s">
        <v>33573</v>
      </c>
      <c r="I950" s="50" t="s">
        <v>211</v>
      </c>
      <c r="J950" s="50">
        <v>46962</v>
      </c>
      <c r="K950" s="50" t="s">
        <v>33574</v>
      </c>
      <c r="L950" s="50" t="s">
        <v>34579</v>
      </c>
      <c r="M950" s="50" t="s">
        <v>21</v>
      </c>
      <c r="N950" s="50" t="s">
        <v>33575</v>
      </c>
      <c r="O950" s="42" t="s">
        <v>394</v>
      </c>
      <c r="P950" s="50" t="s">
        <v>32398</v>
      </c>
      <c r="Q950" s="51" t="s">
        <v>33576</v>
      </c>
      <c r="R950" s="50" t="s">
        <v>94</v>
      </c>
      <c r="S950" s="50" t="s">
        <v>29</v>
      </c>
      <c r="T950" s="50" t="s">
        <v>28523</v>
      </c>
      <c r="U950" s="50" t="s">
        <v>28518</v>
      </c>
      <c r="V950" s="50" t="s">
        <v>28521</v>
      </c>
      <c r="W950" s="50" t="s">
        <v>542</v>
      </c>
      <c r="X950" s="50">
        <v>3475</v>
      </c>
      <c r="Y950" s="50"/>
      <c r="Z950" s="50"/>
      <c r="AA950" s="50"/>
      <c r="AB950" s="50"/>
      <c r="AC950" s="50"/>
      <c r="AD950" s="50"/>
      <c r="AE950" s="50"/>
      <c r="AF950" s="50"/>
      <c r="AG950" s="50"/>
      <c r="AH950" s="50"/>
      <c r="AI950" s="50"/>
      <c r="AJ950" s="50"/>
      <c r="AK950" s="50"/>
      <c r="AL950" s="50"/>
      <c r="AM950" s="50"/>
      <c r="AN950" s="50"/>
      <c r="AO950" s="50"/>
      <c r="AP950" s="50"/>
      <c r="AQ950" s="50"/>
      <c r="AR950" s="50"/>
      <c r="AS950" s="50"/>
      <c r="AT950" s="50"/>
      <c r="AU950" s="50"/>
      <c r="AV950" s="50"/>
      <c r="AW950" s="50"/>
      <c r="AX950" s="50"/>
      <c r="AY950" s="50"/>
      <c r="AZ950" s="50"/>
      <c r="BA950" s="50"/>
      <c r="BB950" s="50"/>
      <c r="BC950" s="50"/>
      <c r="BD950" s="50"/>
      <c r="BE950" s="50"/>
      <c r="BF950" s="50"/>
      <c r="BG950" s="50"/>
      <c r="BH950" s="50"/>
      <c r="BI950" s="50"/>
      <c r="BJ950" s="50"/>
      <c r="BK950" s="50"/>
      <c r="BL950" s="50"/>
    </row>
    <row r="951" spans="1:64" ht="12" customHeight="1" x14ac:dyDescent="0.15">
      <c r="A951" s="50" t="s">
        <v>3186</v>
      </c>
      <c r="B951" s="50" t="s">
        <v>23</v>
      </c>
      <c r="C951" s="50" t="s">
        <v>14</v>
      </c>
      <c r="D951" s="50" t="s">
        <v>79</v>
      </c>
      <c r="E951" s="51"/>
      <c r="F951" s="52">
        <v>43164</v>
      </c>
      <c r="G951" s="50" t="s">
        <v>33577</v>
      </c>
      <c r="H951" s="50" t="s">
        <v>424</v>
      </c>
      <c r="I951" s="50" t="s">
        <v>425</v>
      </c>
      <c r="J951" s="50">
        <v>64129</v>
      </c>
      <c r="K951" s="50" t="s">
        <v>427</v>
      </c>
      <c r="L951" s="50" t="s">
        <v>428</v>
      </c>
      <c r="M951" s="50" t="s">
        <v>21</v>
      </c>
      <c r="N951" s="50" t="s">
        <v>33578</v>
      </c>
      <c r="O951" s="42" t="s">
        <v>394</v>
      </c>
      <c r="P951" s="50" t="s">
        <v>32398</v>
      </c>
      <c r="Q951" s="51" t="s">
        <v>33579</v>
      </c>
      <c r="R951" s="50" t="s">
        <v>94</v>
      </c>
      <c r="S951" s="50" t="s">
        <v>22</v>
      </c>
      <c r="T951" s="50" t="s">
        <v>28746</v>
      </c>
      <c r="U951" s="50" t="s">
        <v>28520</v>
      </c>
      <c r="V951" s="50"/>
      <c r="W951" s="50" t="s">
        <v>94</v>
      </c>
      <c r="X951" s="50">
        <v>3469</v>
      </c>
      <c r="Y951" s="50"/>
      <c r="Z951" s="50"/>
      <c r="AA951" s="50"/>
      <c r="AB951" s="50"/>
      <c r="AC951" s="50"/>
      <c r="AD951" s="50"/>
      <c r="AE951" s="50"/>
      <c r="AF951" s="50"/>
      <c r="AG951" s="50"/>
      <c r="AH951" s="50"/>
      <c r="AI951" s="50"/>
      <c r="AJ951" s="50"/>
      <c r="AK951" s="50"/>
      <c r="AL951" s="50"/>
      <c r="AM951" s="50"/>
      <c r="AN951" s="50"/>
      <c r="AO951" s="50"/>
      <c r="AP951" s="50"/>
      <c r="AQ951" s="50"/>
      <c r="AR951" s="50"/>
      <c r="AS951" s="50"/>
      <c r="AT951" s="50"/>
      <c r="AU951" s="50"/>
      <c r="AV951" s="50"/>
      <c r="AW951" s="50"/>
      <c r="AX951" s="50"/>
      <c r="AY951" s="50"/>
      <c r="AZ951" s="50"/>
      <c r="BA951" s="50"/>
      <c r="BB951" s="50"/>
      <c r="BC951" s="50"/>
      <c r="BD951" s="50"/>
      <c r="BE951" s="50"/>
      <c r="BF951" s="50"/>
      <c r="BG951" s="50"/>
      <c r="BH951" s="50"/>
      <c r="BI951" s="50"/>
      <c r="BJ951" s="50"/>
      <c r="BK951" s="50"/>
      <c r="BL951" s="50"/>
    </row>
    <row r="952" spans="1:64" ht="12" customHeight="1" x14ac:dyDescent="0.15">
      <c r="A952" s="50" t="s">
        <v>33580</v>
      </c>
      <c r="B952" s="50">
        <v>19</v>
      </c>
      <c r="C952" s="50" t="s">
        <v>14</v>
      </c>
      <c r="D952" s="50" t="s">
        <v>79</v>
      </c>
      <c r="E952" s="51"/>
      <c r="F952" s="52">
        <v>43164</v>
      </c>
      <c r="G952" s="50" t="s">
        <v>33581</v>
      </c>
      <c r="H952" s="50" t="s">
        <v>1679</v>
      </c>
      <c r="I952" s="50" t="s">
        <v>417</v>
      </c>
      <c r="J952" s="50">
        <v>11236</v>
      </c>
      <c r="K952" s="50" t="s">
        <v>1681</v>
      </c>
      <c r="L952" s="50" t="s">
        <v>569</v>
      </c>
      <c r="M952" s="50" t="s">
        <v>21</v>
      </c>
      <c r="N952" s="50" t="s">
        <v>33582</v>
      </c>
      <c r="O952" s="42" t="s">
        <v>394</v>
      </c>
      <c r="P952" s="50" t="s">
        <v>32398</v>
      </c>
      <c r="Q952" s="51" t="s">
        <v>33583</v>
      </c>
      <c r="R952" s="50" t="s">
        <v>94</v>
      </c>
      <c r="S952" s="50" t="s">
        <v>22</v>
      </c>
      <c r="T952" s="50" t="s">
        <v>28746</v>
      </c>
      <c r="U952" s="50" t="s">
        <v>28520</v>
      </c>
      <c r="V952" s="50" t="s">
        <v>28521</v>
      </c>
      <c r="W952" s="50"/>
      <c r="Y952" s="50"/>
      <c r="Z952" s="50"/>
      <c r="AA952" s="50"/>
      <c r="AB952" s="50"/>
      <c r="AC952" s="50"/>
      <c r="AD952" s="50"/>
      <c r="AE952" s="50"/>
      <c r="AF952" s="50"/>
      <c r="AG952" s="50"/>
      <c r="AH952" s="50"/>
      <c r="AI952" s="50"/>
      <c r="AJ952" s="50"/>
      <c r="AK952" s="50"/>
      <c r="AL952" s="50"/>
      <c r="AM952" s="50"/>
      <c r="AN952" s="50"/>
      <c r="AO952" s="50"/>
      <c r="AP952" s="50"/>
      <c r="AQ952" s="50"/>
      <c r="AR952" s="50"/>
      <c r="AS952" s="50"/>
      <c r="AT952" s="50"/>
      <c r="AU952" s="50"/>
      <c r="AV952" s="50"/>
      <c r="AW952" s="50"/>
      <c r="AX952" s="50"/>
      <c r="AY952" s="50"/>
      <c r="AZ952" s="50"/>
      <c r="BA952" s="50"/>
      <c r="BB952" s="50"/>
      <c r="BC952" s="50"/>
      <c r="BD952" s="50"/>
      <c r="BE952" s="50"/>
      <c r="BF952" s="50"/>
      <c r="BG952" s="50"/>
      <c r="BH952" s="50"/>
      <c r="BI952" s="50"/>
      <c r="BJ952" s="50"/>
      <c r="BK952" s="50"/>
      <c r="BL952" s="50"/>
    </row>
    <row r="953" spans="1:64" ht="12" customHeight="1" x14ac:dyDescent="0.15">
      <c r="A953" s="50" t="s">
        <v>33594</v>
      </c>
      <c r="B953" s="50">
        <v>28</v>
      </c>
      <c r="C953" s="50" t="s">
        <v>14</v>
      </c>
      <c r="D953" s="50" t="s">
        <v>31</v>
      </c>
      <c r="E953" s="51" t="s">
        <v>33595</v>
      </c>
      <c r="F953" s="52">
        <v>43164</v>
      </c>
      <c r="G953" s="50" t="s">
        <v>33596</v>
      </c>
      <c r="H953" s="50" t="s">
        <v>773</v>
      </c>
      <c r="I953" s="50" t="s">
        <v>774</v>
      </c>
      <c r="J953" s="50">
        <v>83864</v>
      </c>
      <c r="K953" s="50" t="s">
        <v>775</v>
      </c>
      <c r="L953" s="50" t="s">
        <v>34580</v>
      </c>
      <c r="M953" s="50" t="s">
        <v>21</v>
      </c>
      <c r="N953" s="50" t="s">
        <v>33597</v>
      </c>
      <c r="O953" s="42" t="s">
        <v>394</v>
      </c>
      <c r="P953" s="50" t="s">
        <v>32398</v>
      </c>
      <c r="Q953" s="51" t="s">
        <v>33598</v>
      </c>
      <c r="R953" s="50" t="s">
        <v>542</v>
      </c>
      <c r="S953" s="50" t="s">
        <v>22</v>
      </c>
      <c r="T953" s="50" t="s">
        <v>28746</v>
      </c>
      <c r="U953" s="50" t="s">
        <v>28520</v>
      </c>
      <c r="V953" s="50" t="s">
        <v>28521</v>
      </c>
      <c r="W953" s="50" t="s">
        <v>94</v>
      </c>
      <c r="X953" s="50">
        <v>3452</v>
      </c>
      <c r="Y953" s="50"/>
      <c r="Z953" s="50"/>
      <c r="AA953" s="50"/>
      <c r="AB953" s="50"/>
      <c r="AC953" s="50"/>
      <c r="AD953" s="50"/>
      <c r="AE953" s="50"/>
      <c r="AF953" s="50"/>
      <c r="AG953" s="50"/>
      <c r="AH953" s="50"/>
      <c r="AI953" s="50"/>
      <c r="AJ953" s="50"/>
      <c r="AK953" s="50"/>
      <c r="AL953" s="50"/>
      <c r="AM953" s="50"/>
      <c r="AN953" s="50"/>
      <c r="AO953" s="50"/>
      <c r="AP953" s="50"/>
      <c r="AQ953" s="50"/>
      <c r="AR953" s="50"/>
      <c r="AS953" s="50"/>
      <c r="AT953" s="50"/>
      <c r="AU953" s="50"/>
      <c r="AV953" s="50"/>
      <c r="AW953" s="50"/>
      <c r="AX953" s="50"/>
      <c r="AY953" s="50"/>
      <c r="AZ953" s="50"/>
      <c r="BA953" s="50"/>
      <c r="BB953" s="50"/>
      <c r="BC953" s="50"/>
      <c r="BD953" s="50"/>
      <c r="BE953" s="50"/>
      <c r="BF953" s="50"/>
      <c r="BG953" s="50"/>
      <c r="BH953" s="50"/>
      <c r="BI953" s="50"/>
      <c r="BJ953" s="50"/>
      <c r="BK953" s="50"/>
      <c r="BL953" s="50"/>
    </row>
    <row r="954" spans="1:64" ht="12" customHeight="1" x14ac:dyDescent="0.15">
      <c r="A954" s="50" t="s">
        <v>33589</v>
      </c>
      <c r="B954" s="50">
        <v>65</v>
      </c>
      <c r="C954" s="50" t="s">
        <v>14</v>
      </c>
      <c r="D954" s="50" t="s">
        <v>31</v>
      </c>
      <c r="E954" s="51" t="s">
        <v>33590</v>
      </c>
      <c r="F954" s="52">
        <v>43164</v>
      </c>
      <c r="G954" s="50" t="s">
        <v>33591</v>
      </c>
      <c r="H954" s="50" t="s">
        <v>32082</v>
      </c>
      <c r="I954" s="50" t="s">
        <v>88</v>
      </c>
      <c r="J954" s="50">
        <v>36532</v>
      </c>
      <c r="K954" s="50" t="s">
        <v>3616</v>
      </c>
      <c r="L954" s="50" t="s">
        <v>3617</v>
      </c>
      <c r="M954" s="50" t="s">
        <v>21</v>
      </c>
      <c r="N954" s="50" t="s">
        <v>33592</v>
      </c>
      <c r="O954" s="42" t="s">
        <v>394</v>
      </c>
      <c r="P954" s="50" t="s">
        <v>32398</v>
      </c>
      <c r="Q954" s="51" t="s">
        <v>33593</v>
      </c>
      <c r="R954" s="50" t="s">
        <v>94</v>
      </c>
      <c r="S954" s="50" t="s">
        <v>22</v>
      </c>
      <c r="T954" s="50" t="s">
        <v>28746</v>
      </c>
      <c r="U954" s="50" t="s">
        <v>28520</v>
      </c>
      <c r="V954" s="50" t="s">
        <v>28521</v>
      </c>
      <c r="W954" s="50" t="s">
        <v>94</v>
      </c>
      <c r="X954" s="50">
        <v>3464</v>
      </c>
      <c r="Y954" s="50"/>
      <c r="Z954" s="50"/>
      <c r="AA954" s="50"/>
      <c r="AB954" s="50"/>
      <c r="AC954" s="50"/>
      <c r="AD954" s="50"/>
      <c r="AE954" s="50"/>
      <c r="AF954" s="50"/>
      <c r="AG954" s="50"/>
      <c r="AH954" s="50"/>
      <c r="AI954" s="50"/>
      <c r="AJ954" s="50"/>
      <c r="AK954" s="50"/>
      <c r="AL954" s="50"/>
      <c r="AM954" s="50"/>
      <c r="AN954" s="50"/>
      <c r="AO954" s="50"/>
      <c r="AP954" s="50"/>
      <c r="AQ954" s="50"/>
      <c r="AR954" s="50"/>
      <c r="AS954" s="50"/>
      <c r="AT954" s="50"/>
      <c r="AU954" s="50"/>
      <c r="AV954" s="50"/>
      <c r="AW954" s="50"/>
      <c r="AX954" s="50"/>
      <c r="AY954" s="50"/>
      <c r="AZ954" s="50"/>
      <c r="BA954" s="50"/>
      <c r="BB954" s="50"/>
      <c r="BC954" s="50"/>
      <c r="BD954" s="50"/>
      <c r="BE954" s="50"/>
      <c r="BF954" s="50"/>
      <c r="BG954" s="50"/>
      <c r="BH954" s="50"/>
      <c r="BI954" s="50"/>
      <c r="BJ954" s="50"/>
      <c r="BK954" s="50"/>
      <c r="BL954" s="50"/>
    </row>
    <row r="955" spans="1:64" ht="12" customHeight="1" x14ac:dyDescent="0.15">
      <c r="A955" s="50" t="s">
        <v>33599</v>
      </c>
      <c r="B955" s="50">
        <v>44</v>
      </c>
      <c r="C955" s="50" t="s">
        <v>14</v>
      </c>
      <c r="D955" s="50" t="s">
        <v>31</v>
      </c>
      <c r="E955" s="51" t="s">
        <v>33600</v>
      </c>
      <c r="F955" s="52">
        <v>43164</v>
      </c>
      <c r="G955" s="50" t="s">
        <v>33601</v>
      </c>
      <c r="H955" s="50" t="s">
        <v>3929</v>
      </c>
      <c r="I955" s="50" t="s">
        <v>56</v>
      </c>
      <c r="J955" s="50">
        <v>33811</v>
      </c>
      <c r="K955" s="50" t="s">
        <v>1829</v>
      </c>
      <c r="L955" s="50" t="s">
        <v>251</v>
      </c>
      <c r="M955" s="50" t="s">
        <v>21</v>
      </c>
      <c r="N955" s="50" t="s">
        <v>33602</v>
      </c>
      <c r="O955" s="42" t="s">
        <v>394</v>
      </c>
      <c r="P955" s="50" t="s">
        <v>32398</v>
      </c>
      <c r="Q955" s="51" t="s">
        <v>33603</v>
      </c>
      <c r="R955" s="50" t="s">
        <v>948</v>
      </c>
      <c r="S955" s="50" t="s">
        <v>22</v>
      </c>
      <c r="T955" s="50" t="s">
        <v>28739</v>
      </c>
      <c r="U955" s="50" t="s">
        <v>28518</v>
      </c>
      <c r="V955" s="50" t="s">
        <v>28522</v>
      </c>
      <c r="W955" s="50" t="s">
        <v>94</v>
      </c>
      <c r="X955" s="50">
        <v>3463</v>
      </c>
      <c r="Y955" s="50"/>
      <c r="Z955" s="50"/>
      <c r="AA955" s="50"/>
      <c r="AB955" s="50"/>
      <c r="AC955" s="50"/>
      <c r="AD955" s="50"/>
      <c r="AE955" s="50"/>
      <c r="AF955" s="50"/>
      <c r="AG955" s="50"/>
      <c r="AH955" s="50"/>
      <c r="AI955" s="50"/>
      <c r="AJ955" s="50"/>
      <c r="AK955" s="50"/>
      <c r="AL955" s="50"/>
      <c r="AM955" s="50"/>
      <c r="AN955" s="50"/>
      <c r="AO955" s="50"/>
      <c r="AP955" s="50"/>
      <c r="AQ955" s="50"/>
      <c r="AR955" s="50"/>
      <c r="AS955" s="50"/>
      <c r="AT955" s="50"/>
      <c r="AU955" s="50"/>
      <c r="AV955" s="50"/>
      <c r="AW955" s="50"/>
      <c r="AX955" s="50"/>
      <c r="AY955" s="50"/>
      <c r="AZ955" s="50"/>
      <c r="BA955" s="50"/>
      <c r="BB955" s="50"/>
      <c r="BC955" s="50"/>
      <c r="BD955" s="50"/>
      <c r="BE955" s="50"/>
      <c r="BF955" s="50"/>
      <c r="BG955" s="50"/>
      <c r="BH955" s="50"/>
      <c r="BI955" s="50"/>
      <c r="BJ955" s="50"/>
      <c r="BK955" s="50"/>
      <c r="BL955" s="50"/>
    </row>
    <row r="956" spans="1:64" ht="12" customHeight="1" x14ac:dyDescent="0.15">
      <c r="A956" s="50" t="s">
        <v>33584</v>
      </c>
      <c r="B956" s="50">
        <v>35</v>
      </c>
      <c r="C956" s="50" t="s">
        <v>14</v>
      </c>
      <c r="D956" s="50" t="s">
        <v>31</v>
      </c>
      <c r="E956" s="51"/>
      <c r="F956" s="52">
        <v>43164</v>
      </c>
      <c r="G956" s="50" t="s">
        <v>33585</v>
      </c>
      <c r="H956" s="50" t="s">
        <v>33586</v>
      </c>
      <c r="I956" s="50" t="s">
        <v>309</v>
      </c>
      <c r="J956" s="50">
        <v>41238</v>
      </c>
      <c r="K956" s="50" t="s">
        <v>3216</v>
      </c>
      <c r="L956" s="50" t="s">
        <v>14907</v>
      </c>
      <c r="M956" s="50" t="s">
        <v>21</v>
      </c>
      <c r="N956" s="50" t="s">
        <v>33587</v>
      </c>
      <c r="O956" s="42" t="s">
        <v>394</v>
      </c>
      <c r="P956" s="50" t="s">
        <v>32398</v>
      </c>
      <c r="Q956" s="51" t="s">
        <v>33588</v>
      </c>
      <c r="R956" s="50" t="s">
        <v>542</v>
      </c>
      <c r="S956" s="50" t="s">
        <v>22</v>
      </c>
      <c r="T956" s="50" t="s">
        <v>28746</v>
      </c>
      <c r="U956" s="50" t="s">
        <v>28520</v>
      </c>
      <c r="V956" s="50" t="s">
        <v>28521</v>
      </c>
      <c r="W956" s="50" t="s">
        <v>94</v>
      </c>
      <c r="X956" s="50">
        <v>3472</v>
      </c>
      <c r="Y956" s="50"/>
      <c r="Z956" s="50"/>
      <c r="AA956" s="50"/>
      <c r="AB956" s="50"/>
      <c r="AC956" s="50"/>
      <c r="AD956" s="50"/>
      <c r="AE956" s="50"/>
      <c r="AF956" s="50"/>
      <c r="AG956" s="50"/>
      <c r="AH956" s="50"/>
      <c r="AI956" s="50"/>
      <c r="AJ956" s="50"/>
      <c r="AK956" s="50"/>
      <c r="AL956" s="50"/>
      <c r="AM956" s="50"/>
      <c r="AN956" s="50"/>
      <c r="AO956" s="50"/>
      <c r="AP956" s="50"/>
      <c r="AQ956" s="50"/>
      <c r="AR956" s="50"/>
      <c r="AS956" s="50"/>
      <c r="AT956" s="50"/>
      <c r="AU956" s="50"/>
      <c r="AV956" s="50"/>
      <c r="AW956" s="50"/>
      <c r="AX956" s="50"/>
      <c r="AY956" s="50"/>
      <c r="AZ956" s="50"/>
      <c r="BA956" s="50"/>
      <c r="BB956" s="50"/>
      <c r="BC956" s="50"/>
      <c r="BD956" s="50"/>
      <c r="BE956" s="50"/>
      <c r="BF956" s="50"/>
      <c r="BG956" s="50"/>
      <c r="BH956" s="50"/>
      <c r="BI956" s="50"/>
      <c r="BJ956" s="50"/>
      <c r="BK956" s="50"/>
      <c r="BL956" s="50"/>
    </row>
    <row r="957" spans="1:64" ht="12" customHeight="1" x14ac:dyDescent="0.15">
      <c r="A957" s="50" t="s">
        <v>33604</v>
      </c>
      <c r="B957" s="50">
        <v>33</v>
      </c>
      <c r="C957" s="50" t="s">
        <v>14</v>
      </c>
      <c r="D957" s="50" t="s">
        <v>31</v>
      </c>
      <c r="E957" s="51"/>
      <c r="F957" s="52">
        <v>43164</v>
      </c>
      <c r="G957" s="50" t="s">
        <v>33605</v>
      </c>
      <c r="H957" s="50" t="s">
        <v>24438</v>
      </c>
      <c r="I957" s="50" t="s">
        <v>167</v>
      </c>
      <c r="J957" s="50">
        <v>30179</v>
      </c>
      <c r="K957" s="50" t="s">
        <v>2041</v>
      </c>
      <c r="L957" s="50" t="s">
        <v>4210</v>
      </c>
      <c r="M957" s="50" t="s">
        <v>21</v>
      </c>
      <c r="N957" s="50" t="s">
        <v>33606</v>
      </c>
      <c r="O957" s="42" t="s">
        <v>394</v>
      </c>
      <c r="P957" s="50" t="s">
        <v>32398</v>
      </c>
      <c r="Q957" s="51" t="s">
        <v>33607</v>
      </c>
      <c r="R957" s="50" t="s">
        <v>94</v>
      </c>
      <c r="S957" s="50" t="s">
        <v>12</v>
      </c>
      <c r="T957" s="50" t="s">
        <v>31675</v>
      </c>
      <c r="U957" s="50" t="s">
        <v>28520</v>
      </c>
      <c r="V957" s="50" t="s">
        <v>28521</v>
      </c>
      <c r="W957" s="50" t="s">
        <v>94</v>
      </c>
      <c r="X957" s="50">
        <v>3461</v>
      </c>
      <c r="Y957" s="50"/>
      <c r="Z957" s="50"/>
      <c r="AA957" s="50"/>
      <c r="AB957" s="50"/>
      <c r="AC957" s="50"/>
      <c r="AD957" s="50"/>
      <c r="AE957" s="50"/>
      <c r="AF957" s="50"/>
      <c r="AG957" s="50"/>
      <c r="AH957" s="50"/>
      <c r="AI957" s="50"/>
      <c r="AJ957" s="50"/>
      <c r="AK957" s="50"/>
      <c r="AL957" s="50"/>
      <c r="AM957" s="50"/>
      <c r="AN957" s="50"/>
      <c r="AO957" s="50"/>
      <c r="AP957" s="50"/>
      <c r="AQ957" s="50"/>
      <c r="AR957" s="50"/>
      <c r="AS957" s="50"/>
      <c r="AT957" s="50"/>
      <c r="AU957" s="50"/>
      <c r="AV957" s="50"/>
      <c r="AW957" s="50"/>
      <c r="AX957" s="50"/>
      <c r="AY957" s="50"/>
      <c r="AZ957" s="50"/>
      <c r="BA957" s="50"/>
      <c r="BB957" s="50"/>
      <c r="BC957" s="50"/>
      <c r="BD957" s="50"/>
      <c r="BE957" s="50"/>
      <c r="BF957" s="50"/>
      <c r="BG957" s="50"/>
      <c r="BH957" s="50"/>
      <c r="BI957" s="50"/>
      <c r="BJ957" s="50"/>
      <c r="BK957" s="50"/>
      <c r="BL957" s="50"/>
    </row>
    <row r="958" spans="1:64" ht="12" customHeight="1" x14ac:dyDescent="0.15">
      <c r="A958" s="50" t="s">
        <v>3186</v>
      </c>
      <c r="B958" s="50" t="s">
        <v>23</v>
      </c>
      <c r="C958" s="50" t="s">
        <v>14</v>
      </c>
      <c r="D958" s="50" t="s">
        <v>42</v>
      </c>
      <c r="E958" s="51"/>
      <c r="F958" s="52">
        <v>43163</v>
      </c>
      <c r="G958" s="50" t="s">
        <v>33608</v>
      </c>
      <c r="H958" s="50" t="s">
        <v>33609</v>
      </c>
      <c r="I958" s="50" t="s">
        <v>398</v>
      </c>
      <c r="J958" s="50">
        <v>19027</v>
      </c>
      <c r="K958" s="50" t="s">
        <v>1039</v>
      </c>
      <c r="L958" s="50" t="s">
        <v>34581</v>
      </c>
      <c r="M958" s="50" t="s">
        <v>21</v>
      </c>
      <c r="N958" s="50" t="s">
        <v>33610</v>
      </c>
      <c r="O958" s="42" t="s">
        <v>394</v>
      </c>
      <c r="P958" s="50" t="s">
        <v>32398</v>
      </c>
      <c r="Q958" s="51" t="s">
        <v>33611</v>
      </c>
      <c r="R958" s="50" t="s">
        <v>94</v>
      </c>
      <c r="S958" s="50" t="s">
        <v>22</v>
      </c>
      <c r="T958" s="50" t="s">
        <v>28746</v>
      </c>
      <c r="U958" s="50" t="s">
        <v>28518</v>
      </c>
      <c r="V958" s="50" t="s">
        <v>28521</v>
      </c>
      <c r="W958" s="50" t="s">
        <v>94</v>
      </c>
      <c r="X958" s="50">
        <v>3462</v>
      </c>
      <c r="Y958" s="50"/>
      <c r="Z958" s="50"/>
      <c r="AA958" s="50"/>
      <c r="AB958" s="50"/>
      <c r="AC958" s="50"/>
      <c r="AD958" s="50"/>
      <c r="AE958" s="50"/>
      <c r="AF958" s="50"/>
      <c r="AG958" s="50"/>
      <c r="AH958" s="50"/>
      <c r="AI958" s="50"/>
      <c r="AJ958" s="50"/>
      <c r="AK958" s="50"/>
      <c r="AL958" s="50"/>
      <c r="AM958" s="50"/>
      <c r="AN958" s="50"/>
      <c r="AO958" s="50"/>
      <c r="AP958" s="50"/>
      <c r="AQ958" s="50"/>
      <c r="AR958" s="50"/>
      <c r="AS958" s="50"/>
      <c r="AT958" s="50"/>
      <c r="AU958" s="50"/>
      <c r="AV958" s="50"/>
      <c r="AW958" s="50"/>
      <c r="AX958" s="50"/>
      <c r="AY958" s="50"/>
      <c r="AZ958" s="50"/>
      <c r="BA958" s="50"/>
      <c r="BB958" s="50"/>
      <c r="BC958" s="50"/>
      <c r="BD958" s="50"/>
      <c r="BE958" s="50"/>
      <c r="BF958" s="50"/>
      <c r="BG958" s="50"/>
      <c r="BH958" s="50"/>
      <c r="BI958" s="50"/>
      <c r="BJ958" s="50"/>
      <c r="BK958" s="50"/>
      <c r="BL958" s="50"/>
    </row>
    <row r="959" spans="1:64" ht="12" customHeight="1" x14ac:dyDescent="0.15">
      <c r="A959" s="50" t="s">
        <v>33621</v>
      </c>
      <c r="B959" s="50">
        <v>38</v>
      </c>
      <c r="C959" s="50" t="s">
        <v>108</v>
      </c>
      <c r="D959" s="50" t="s">
        <v>42</v>
      </c>
      <c r="E959" s="51"/>
      <c r="F959" s="52">
        <v>43162</v>
      </c>
      <c r="G959" s="50" t="s">
        <v>33622</v>
      </c>
      <c r="H959" s="50" t="s">
        <v>548</v>
      </c>
      <c r="I959" s="50" t="s">
        <v>117</v>
      </c>
      <c r="J959" s="50">
        <v>85757</v>
      </c>
      <c r="K959" s="50" t="s">
        <v>549</v>
      </c>
      <c r="L959" s="50" t="s">
        <v>12427</v>
      </c>
      <c r="M959" s="50" t="s">
        <v>21</v>
      </c>
      <c r="N959" s="50" t="s">
        <v>33623</v>
      </c>
      <c r="O959" s="42" t="s">
        <v>394</v>
      </c>
      <c r="P959" s="50" t="s">
        <v>32398</v>
      </c>
      <c r="Q959" s="51" t="s">
        <v>33624</v>
      </c>
      <c r="R959" s="50" t="s">
        <v>94</v>
      </c>
      <c r="S959" s="50" t="s">
        <v>29</v>
      </c>
      <c r="T959" s="50" t="s">
        <v>28530</v>
      </c>
      <c r="U959" s="50" t="s">
        <v>28518</v>
      </c>
      <c r="V959" s="50" t="s">
        <v>28521</v>
      </c>
      <c r="W959" s="50" t="s">
        <v>94</v>
      </c>
      <c r="X959" s="50">
        <v>3455</v>
      </c>
      <c r="Y959" s="50"/>
      <c r="Z959" s="50"/>
      <c r="AA959" s="50"/>
      <c r="AB959" s="50"/>
      <c r="AC959" s="50"/>
      <c r="AD959" s="50"/>
      <c r="AE959" s="50"/>
      <c r="AF959" s="50"/>
      <c r="AG959" s="50"/>
      <c r="AH959" s="50"/>
      <c r="AI959" s="50"/>
      <c r="AJ959" s="50"/>
      <c r="AK959" s="50"/>
      <c r="AL959" s="50"/>
      <c r="AM959" s="50"/>
      <c r="AN959" s="50"/>
      <c r="AO959" s="50"/>
      <c r="AP959" s="50"/>
      <c r="AQ959" s="50"/>
      <c r="AR959" s="50"/>
      <c r="AS959" s="50"/>
      <c r="AT959" s="50"/>
      <c r="AU959" s="50"/>
      <c r="AV959" s="50"/>
      <c r="AW959" s="50"/>
      <c r="AX959" s="50"/>
      <c r="AY959" s="50"/>
      <c r="AZ959" s="50"/>
      <c r="BA959" s="50"/>
      <c r="BB959" s="50"/>
      <c r="BC959" s="50"/>
      <c r="BD959" s="50"/>
      <c r="BE959" s="50"/>
      <c r="BF959" s="50"/>
      <c r="BG959" s="50"/>
      <c r="BH959" s="50"/>
      <c r="BI959" s="50"/>
      <c r="BJ959" s="50"/>
      <c r="BK959" s="50"/>
      <c r="BL959" s="50"/>
    </row>
    <row r="960" spans="1:64" ht="12" customHeight="1" x14ac:dyDescent="0.15">
      <c r="A960" s="50" t="s">
        <v>33612</v>
      </c>
      <c r="B960" s="50">
        <v>41</v>
      </c>
      <c r="C960" s="50" t="s">
        <v>14</v>
      </c>
      <c r="D960" s="50" t="s">
        <v>79</v>
      </c>
      <c r="E960" s="51"/>
      <c r="F960" s="52">
        <v>43162</v>
      </c>
      <c r="G960" s="50" t="s">
        <v>33613</v>
      </c>
      <c r="H960" s="50" t="s">
        <v>3922</v>
      </c>
      <c r="I960" s="50" t="s">
        <v>653</v>
      </c>
      <c r="J960" s="50">
        <v>39507</v>
      </c>
      <c r="K960" s="50" t="s">
        <v>3924</v>
      </c>
      <c r="L960" s="50" t="s">
        <v>3925</v>
      </c>
      <c r="M960" s="50" t="s">
        <v>21</v>
      </c>
      <c r="N960" s="50" t="s">
        <v>33614</v>
      </c>
      <c r="O960" s="42" t="s">
        <v>394</v>
      </c>
      <c r="P960" s="50" t="s">
        <v>32398</v>
      </c>
      <c r="Q960" s="51" t="s">
        <v>33615</v>
      </c>
      <c r="R960" s="50" t="s">
        <v>94</v>
      </c>
      <c r="S960" s="50" t="s">
        <v>22</v>
      </c>
      <c r="T960" s="50" t="s">
        <v>28746</v>
      </c>
      <c r="U960" s="50" t="s">
        <v>28520</v>
      </c>
      <c r="V960" s="50" t="s">
        <v>28521</v>
      </c>
      <c r="W960" s="50" t="s">
        <v>94</v>
      </c>
      <c r="X960" s="50">
        <v>3467</v>
      </c>
      <c r="Y960" s="50"/>
      <c r="Z960" s="50"/>
      <c r="AA960" s="50"/>
      <c r="AB960" s="50"/>
      <c r="AC960" s="50"/>
      <c r="AD960" s="50"/>
      <c r="AE960" s="50"/>
      <c r="AF960" s="50"/>
      <c r="AG960" s="50"/>
      <c r="AH960" s="50"/>
      <c r="AI960" s="50"/>
      <c r="AJ960" s="50"/>
      <c r="AK960" s="50"/>
      <c r="AL960" s="50"/>
      <c r="AM960" s="50"/>
      <c r="AN960" s="50"/>
      <c r="AO960" s="50"/>
      <c r="AP960" s="50"/>
      <c r="AQ960" s="50"/>
      <c r="AR960" s="50"/>
      <c r="AS960" s="50"/>
      <c r="AT960" s="50"/>
      <c r="AU960" s="50"/>
      <c r="AV960" s="50"/>
      <c r="AW960" s="50"/>
      <c r="AX960" s="50"/>
      <c r="AY960" s="50"/>
      <c r="AZ960" s="50"/>
      <c r="BA960" s="50"/>
      <c r="BB960" s="50"/>
      <c r="BC960" s="50"/>
      <c r="BD960" s="50"/>
      <c r="BE960" s="50"/>
      <c r="BF960" s="50"/>
      <c r="BG960" s="50"/>
      <c r="BH960" s="50"/>
      <c r="BI960" s="50"/>
      <c r="BJ960" s="50"/>
      <c r="BK960" s="50"/>
      <c r="BL960" s="50"/>
    </row>
    <row r="961" spans="1:64" ht="12" customHeight="1" x14ac:dyDescent="0.15">
      <c r="A961" s="50" t="s">
        <v>33616</v>
      </c>
      <c r="B961" s="50">
        <v>70</v>
      </c>
      <c r="C961" s="50" t="s">
        <v>14</v>
      </c>
      <c r="D961" s="50" t="s">
        <v>33105</v>
      </c>
      <c r="E961" s="51"/>
      <c r="F961" s="52">
        <v>43162</v>
      </c>
      <c r="G961" s="50" t="s">
        <v>33617</v>
      </c>
      <c r="H961" s="50" t="s">
        <v>33618</v>
      </c>
      <c r="I961" s="50" t="s">
        <v>425</v>
      </c>
      <c r="J961" s="50">
        <v>64019</v>
      </c>
      <c r="K961" s="50" t="s">
        <v>3216</v>
      </c>
      <c r="L961" s="50" t="s">
        <v>14907</v>
      </c>
      <c r="M961" s="50" t="s">
        <v>21</v>
      </c>
      <c r="N961" s="50" t="s">
        <v>33619</v>
      </c>
      <c r="O961" s="42" t="s">
        <v>394</v>
      </c>
      <c r="P961" s="50" t="s">
        <v>32398</v>
      </c>
      <c r="Q961" s="51" t="s">
        <v>33620</v>
      </c>
      <c r="R961" s="50" t="s">
        <v>94</v>
      </c>
      <c r="S961" s="50" t="s">
        <v>22</v>
      </c>
      <c r="T961" s="50" t="s">
        <v>28746</v>
      </c>
      <c r="U961" s="50" t="s">
        <v>28520</v>
      </c>
      <c r="V961" s="50" t="s">
        <v>28521</v>
      </c>
      <c r="W961" s="50" t="s">
        <v>94</v>
      </c>
      <c r="X961" s="50">
        <v>3457</v>
      </c>
      <c r="Y961" s="50"/>
      <c r="Z961" s="50"/>
      <c r="AA961" s="50"/>
      <c r="AB961" s="50"/>
      <c r="AC961" s="50"/>
      <c r="AD961" s="50"/>
      <c r="AE961" s="50"/>
      <c r="AF961" s="50"/>
      <c r="AG961" s="50"/>
      <c r="AH961" s="50"/>
      <c r="AI961" s="50"/>
      <c r="AJ961" s="50"/>
      <c r="AK961" s="50"/>
      <c r="AL961" s="50"/>
      <c r="AM961" s="50"/>
      <c r="AN961" s="50"/>
      <c r="AO961" s="50"/>
      <c r="AP961" s="50"/>
      <c r="AQ961" s="50"/>
      <c r="AR961" s="50"/>
      <c r="AS961" s="50"/>
      <c r="AT961" s="50"/>
      <c r="AU961" s="50"/>
      <c r="AV961" s="50"/>
      <c r="AW961" s="50"/>
      <c r="AX961" s="50"/>
      <c r="AY961" s="50"/>
      <c r="AZ961" s="50"/>
      <c r="BA961" s="50"/>
      <c r="BB961" s="50"/>
      <c r="BC961" s="50"/>
      <c r="BD961" s="50"/>
      <c r="BE961" s="50"/>
      <c r="BF961" s="50"/>
      <c r="BG961" s="50"/>
      <c r="BH961" s="50"/>
      <c r="BI961" s="50"/>
      <c r="BJ961" s="50"/>
      <c r="BK961" s="50"/>
      <c r="BL961" s="50"/>
    </row>
    <row r="962" spans="1:64" ht="12" customHeight="1" x14ac:dyDescent="0.15">
      <c r="A962" s="50" t="s">
        <v>33635</v>
      </c>
      <c r="B962" s="50">
        <v>36</v>
      </c>
      <c r="C962" s="50" t="s">
        <v>14</v>
      </c>
      <c r="D962" s="50" t="s">
        <v>31</v>
      </c>
      <c r="E962" s="51"/>
      <c r="F962" s="52">
        <v>43161</v>
      </c>
      <c r="G962" s="50" t="s">
        <v>33636</v>
      </c>
      <c r="H962" s="50" t="s">
        <v>1403</v>
      </c>
      <c r="I962" s="50" t="s">
        <v>117</v>
      </c>
      <c r="J962" s="50">
        <v>85209</v>
      </c>
      <c r="K962" s="50" t="s">
        <v>617</v>
      </c>
      <c r="L962" s="50" t="s">
        <v>1404</v>
      </c>
      <c r="M962" s="50" t="s">
        <v>21</v>
      </c>
      <c r="N962" s="50" t="s">
        <v>33637</v>
      </c>
      <c r="O962" s="42" t="s">
        <v>394</v>
      </c>
      <c r="P962" s="50" t="s">
        <v>32398</v>
      </c>
      <c r="Q962" s="51" t="s">
        <v>33638</v>
      </c>
      <c r="R962" s="50" t="s">
        <v>94</v>
      </c>
      <c r="S962" s="50" t="s">
        <v>22</v>
      </c>
      <c r="T962" s="50" t="s">
        <v>28739</v>
      </c>
      <c r="U962" s="50" t="s">
        <v>28518</v>
      </c>
      <c r="V962" s="50" t="s">
        <v>28521</v>
      </c>
      <c r="W962" s="50" t="s">
        <v>94</v>
      </c>
      <c r="X962" s="50">
        <v>3458</v>
      </c>
      <c r="Y962" s="50"/>
      <c r="Z962" s="50"/>
      <c r="AA962" s="50"/>
      <c r="AB962" s="50"/>
      <c r="AC962" s="50"/>
      <c r="AD962" s="50"/>
      <c r="AE962" s="50"/>
      <c r="AF962" s="50"/>
      <c r="AG962" s="50"/>
      <c r="AH962" s="50"/>
      <c r="AI962" s="50"/>
      <c r="AJ962" s="50"/>
      <c r="AK962" s="50"/>
      <c r="AL962" s="50"/>
      <c r="AM962" s="50"/>
      <c r="AN962" s="50"/>
      <c r="AO962" s="50"/>
      <c r="AP962" s="50"/>
      <c r="AQ962" s="50"/>
      <c r="AR962" s="50"/>
      <c r="AS962" s="50"/>
      <c r="AT962" s="50"/>
      <c r="AU962" s="50"/>
      <c r="AV962" s="50"/>
      <c r="AW962" s="50"/>
      <c r="AX962" s="50"/>
      <c r="AY962" s="50"/>
      <c r="AZ962" s="50"/>
      <c r="BA962" s="50"/>
      <c r="BB962" s="50"/>
      <c r="BC962" s="50"/>
      <c r="BD962" s="50"/>
      <c r="BE962" s="50"/>
      <c r="BF962" s="50"/>
      <c r="BG962" s="50"/>
      <c r="BH962" s="50"/>
      <c r="BI962" s="50"/>
      <c r="BJ962" s="50"/>
      <c r="BK962" s="50"/>
      <c r="BL962" s="50"/>
    </row>
    <row r="963" spans="1:64" ht="12" customHeight="1" x14ac:dyDescent="0.15">
      <c r="A963" s="50" t="s">
        <v>33625</v>
      </c>
      <c r="B963" s="50">
        <v>48</v>
      </c>
      <c r="C963" s="50" t="s">
        <v>14</v>
      </c>
      <c r="D963" s="50" t="s">
        <v>31</v>
      </c>
      <c r="E963" s="51" t="s">
        <v>33626</v>
      </c>
      <c r="F963" s="52">
        <v>43161</v>
      </c>
      <c r="G963" s="50" t="s">
        <v>33627</v>
      </c>
      <c r="H963" s="50" t="s">
        <v>671</v>
      </c>
      <c r="I963" s="50" t="s">
        <v>117</v>
      </c>
      <c r="J963" s="50">
        <v>85258</v>
      </c>
      <c r="K963" s="50" t="s">
        <v>617</v>
      </c>
      <c r="L963" s="50" t="s">
        <v>18885</v>
      </c>
      <c r="M963" s="50" t="s">
        <v>21</v>
      </c>
      <c r="N963" s="50" t="s">
        <v>33628</v>
      </c>
      <c r="O963" s="42" t="s">
        <v>394</v>
      </c>
      <c r="P963" s="50" t="s">
        <v>32398</v>
      </c>
      <c r="Q963" s="51" t="s">
        <v>33629</v>
      </c>
      <c r="R963" s="50" t="s">
        <v>94</v>
      </c>
      <c r="S963" s="50" t="s">
        <v>22</v>
      </c>
      <c r="T963" s="50" t="s">
        <v>28746</v>
      </c>
      <c r="U963" s="50" t="s">
        <v>28518</v>
      </c>
      <c r="V963" s="50" t="s">
        <v>28521</v>
      </c>
      <c r="W963" s="50" t="s">
        <v>94</v>
      </c>
      <c r="X963" s="50">
        <v>3460</v>
      </c>
      <c r="Y963" s="50"/>
      <c r="Z963" s="50"/>
      <c r="AA963" s="50"/>
      <c r="AB963" s="50"/>
      <c r="AC963" s="50"/>
      <c r="AD963" s="50"/>
      <c r="AE963" s="50"/>
      <c r="AF963" s="50"/>
      <c r="AG963" s="50"/>
      <c r="AH963" s="50"/>
      <c r="AI963" s="50"/>
      <c r="AJ963" s="50"/>
      <c r="AK963" s="50"/>
      <c r="AL963" s="50"/>
      <c r="AM963" s="50"/>
      <c r="AN963" s="50"/>
      <c r="AO963" s="50"/>
      <c r="AP963" s="50"/>
      <c r="AQ963" s="50"/>
      <c r="AR963" s="50"/>
      <c r="AS963" s="50"/>
      <c r="AT963" s="50"/>
      <c r="AU963" s="50"/>
      <c r="AV963" s="50"/>
      <c r="AW963" s="50"/>
      <c r="AX963" s="50"/>
      <c r="AY963" s="50"/>
      <c r="AZ963" s="50"/>
      <c r="BA963" s="50"/>
      <c r="BB963" s="50"/>
      <c r="BC963" s="50"/>
      <c r="BD963" s="50"/>
      <c r="BE963" s="50"/>
      <c r="BF963" s="50"/>
      <c r="BG963" s="50"/>
      <c r="BH963" s="50"/>
      <c r="BI963" s="50"/>
      <c r="BJ963" s="50"/>
      <c r="BK963" s="50"/>
      <c r="BL963" s="50"/>
    </row>
    <row r="964" spans="1:64" ht="12" customHeight="1" x14ac:dyDescent="0.15">
      <c r="A964" s="50" t="s">
        <v>33630</v>
      </c>
      <c r="B964" s="50">
        <v>44</v>
      </c>
      <c r="C964" s="50" t="s">
        <v>14</v>
      </c>
      <c r="D964" s="50" t="s">
        <v>31</v>
      </c>
      <c r="E964" s="51" t="s">
        <v>33631</v>
      </c>
      <c r="F964" s="52">
        <v>43161</v>
      </c>
      <c r="G964" s="50" t="s">
        <v>33632</v>
      </c>
      <c r="H964" s="50" t="s">
        <v>3252</v>
      </c>
      <c r="I964" s="50" t="s">
        <v>117</v>
      </c>
      <c r="J964" s="50">
        <v>85302</v>
      </c>
      <c r="K964" s="50" t="s">
        <v>617</v>
      </c>
      <c r="L964" s="50" t="s">
        <v>34584</v>
      </c>
      <c r="M964" s="50" t="s">
        <v>21</v>
      </c>
      <c r="N964" s="50" t="s">
        <v>33633</v>
      </c>
      <c r="O964" s="42" t="s">
        <v>394</v>
      </c>
      <c r="P964" s="50" t="s">
        <v>32398</v>
      </c>
      <c r="Q964" s="51" t="s">
        <v>33634</v>
      </c>
      <c r="R964" s="50" t="s">
        <v>94</v>
      </c>
      <c r="S964" s="50" t="s">
        <v>22</v>
      </c>
      <c r="T964" s="50" t="s">
        <v>28746</v>
      </c>
      <c r="U964" s="50" t="s">
        <v>28520</v>
      </c>
      <c r="V964" s="50" t="s">
        <v>28522</v>
      </c>
      <c r="W964" s="50" t="s">
        <v>94</v>
      </c>
      <c r="X964" s="50">
        <v>3454</v>
      </c>
      <c r="Y964" s="50"/>
      <c r="Z964" s="50"/>
      <c r="AA964" s="50"/>
      <c r="AB964" s="50"/>
      <c r="AC964" s="50"/>
      <c r="AD964" s="50"/>
      <c r="AE964" s="50"/>
      <c r="AF964" s="50"/>
      <c r="AG964" s="50"/>
      <c r="AH964" s="50"/>
      <c r="AI964" s="50"/>
      <c r="AJ964" s="50"/>
      <c r="AK964" s="50"/>
      <c r="AL964" s="50"/>
      <c r="AM964" s="50"/>
      <c r="AN964" s="50"/>
      <c r="AO964" s="50"/>
      <c r="AP964" s="50"/>
      <c r="AQ964" s="50"/>
      <c r="AR964" s="50"/>
      <c r="AS964" s="50"/>
      <c r="AT964" s="50"/>
      <c r="AU964" s="50"/>
      <c r="AV964" s="50"/>
      <c r="AW964" s="50"/>
      <c r="AX964" s="50"/>
      <c r="AY964" s="50"/>
      <c r="AZ964" s="50"/>
      <c r="BA964" s="50"/>
      <c r="BB964" s="50"/>
      <c r="BC964" s="50"/>
      <c r="BD964" s="50"/>
      <c r="BE964" s="50"/>
      <c r="BF964" s="50"/>
      <c r="BG964" s="50"/>
      <c r="BH964" s="50"/>
      <c r="BI964" s="50"/>
      <c r="BJ964" s="50"/>
      <c r="BK964" s="50"/>
      <c r="BL964" s="50"/>
    </row>
    <row r="965" spans="1:64" ht="12" customHeight="1" x14ac:dyDescent="0.15">
      <c r="A965" s="50" t="s">
        <v>33639</v>
      </c>
      <c r="B965" s="50">
        <v>35</v>
      </c>
      <c r="C965" s="50" t="s">
        <v>14</v>
      </c>
      <c r="D965" s="50" t="s">
        <v>79</v>
      </c>
      <c r="E965" s="51" t="s">
        <v>33640</v>
      </c>
      <c r="F965" s="52">
        <v>43161</v>
      </c>
      <c r="G965" s="50" t="s">
        <v>33641</v>
      </c>
      <c r="H965" s="50" t="s">
        <v>1844</v>
      </c>
      <c r="I965" s="50" t="s">
        <v>39</v>
      </c>
      <c r="J965" s="50">
        <v>92804</v>
      </c>
      <c r="K965" s="50" t="s">
        <v>1044</v>
      </c>
      <c r="L965" s="50" t="s">
        <v>1846</v>
      </c>
      <c r="M965" s="50" t="s">
        <v>2246</v>
      </c>
      <c r="N965" s="50" t="s">
        <v>33642</v>
      </c>
      <c r="O965" s="42" t="s">
        <v>394</v>
      </c>
      <c r="P965" s="50" t="s">
        <v>32398</v>
      </c>
      <c r="Q965" s="51" t="s">
        <v>33643</v>
      </c>
      <c r="R965" s="50" t="s">
        <v>94</v>
      </c>
      <c r="S965" s="50" t="s">
        <v>12</v>
      </c>
      <c r="T965" s="50" t="s">
        <v>31978</v>
      </c>
      <c r="U965" s="50" t="s">
        <v>28518</v>
      </c>
      <c r="V965" s="50" t="s">
        <v>28522</v>
      </c>
      <c r="W965" s="50"/>
      <c r="Y965" s="50"/>
      <c r="Z965" s="50"/>
      <c r="AA965" s="50"/>
      <c r="AB965" s="50"/>
      <c r="AC965" s="50"/>
      <c r="AD965" s="50"/>
      <c r="AE965" s="50"/>
      <c r="AF965" s="50"/>
      <c r="AG965" s="50"/>
      <c r="AH965" s="50"/>
      <c r="AI965" s="50"/>
      <c r="AJ965" s="50"/>
      <c r="AK965" s="50"/>
      <c r="AL965" s="50"/>
      <c r="AM965" s="50"/>
      <c r="AN965" s="50"/>
      <c r="AO965" s="50"/>
      <c r="AP965" s="50"/>
      <c r="AQ965" s="50"/>
      <c r="AR965" s="50"/>
      <c r="AS965" s="50"/>
      <c r="AT965" s="50"/>
      <c r="AU965" s="50"/>
      <c r="AV965" s="50"/>
      <c r="AW965" s="50"/>
      <c r="AX965" s="50"/>
      <c r="AY965" s="50"/>
      <c r="AZ965" s="50"/>
      <c r="BA965" s="50"/>
      <c r="BB965" s="50"/>
      <c r="BC965" s="50"/>
      <c r="BD965" s="50"/>
      <c r="BE965" s="50"/>
      <c r="BF965" s="50"/>
      <c r="BG965" s="50"/>
      <c r="BH965" s="50"/>
      <c r="BI965" s="50"/>
      <c r="BJ965" s="50"/>
      <c r="BK965" s="50"/>
      <c r="BL965" s="50"/>
    </row>
    <row r="966" spans="1:64" ht="12" customHeight="1" x14ac:dyDescent="0.15">
      <c r="A966" s="50" t="s">
        <v>33644</v>
      </c>
      <c r="B966" s="50">
        <v>40</v>
      </c>
      <c r="C966" s="50" t="s">
        <v>14</v>
      </c>
      <c r="D966" s="50" t="s">
        <v>33105</v>
      </c>
      <c r="E966" s="51"/>
      <c r="F966" s="52">
        <v>43161</v>
      </c>
      <c r="G966" s="50" t="s">
        <v>33645</v>
      </c>
      <c r="H966" s="50" t="s">
        <v>513</v>
      </c>
      <c r="I966" s="50" t="s">
        <v>219</v>
      </c>
      <c r="J966" s="50">
        <v>19713</v>
      </c>
      <c r="K966" s="50" t="s">
        <v>3719</v>
      </c>
      <c r="L966" s="50" t="s">
        <v>39013</v>
      </c>
      <c r="M966" s="50" t="s">
        <v>373</v>
      </c>
      <c r="N966" s="50" t="s">
        <v>33646</v>
      </c>
      <c r="O966" s="42" t="s">
        <v>394</v>
      </c>
      <c r="P966" s="50" t="s">
        <v>32398</v>
      </c>
      <c r="Q966" s="51" t="s">
        <v>33647</v>
      </c>
      <c r="R966" s="50" t="s">
        <v>94</v>
      </c>
      <c r="S966" s="50" t="s">
        <v>12</v>
      </c>
      <c r="T966" s="50" t="s">
        <v>31978</v>
      </c>
      <c r="U966" s="50" t="s">
        <v>28518</v>
      </c>
      <c r="V966" s="50" t="s">
        <v>28521</v>
      </c>
      <c r="W966" s="50"/>
      <c r="Y966" s="50"/>
      <c r="Z966" s="50"/>
      <c r="AA966" s="50"/>
      <c r="AB966" s="50"/>
      <c r="AC966" s="50"/>
      <c r="AD966" s="50"/>
      <c r="AE966" s="50"/>
      <c r="AF966" s="50"/>
      <c r="AG966" s="50"/>
      <c r="AH966" s="50"/>
      <c r="AI966" s="50"/>
      <c r="AJ966" s="50"/>
      <c r="AK966" s="50"/>
      <c r="AL966" s="50"/>
      <c r="AM966" s="50"/>
      <c r="AN966" s="50"/>
      <c r="AO966" s="50"/>
      <c r="AP966" s="50"/>
      <c r="AQ966" s="50"/>
      <c r="AR966" s="50"/>
      <c r="AS966" s="50"/>
      <c r="AT966" s="50"/>
      <c r="AU966" s="50"/>
      <c r="AV966" s="50"/>
      <c r="AW966" s="50"/>
      <c r="AX966" s="50"/>
      <c r="AY966" s="50"/>
      <c r="AZ966" s="50"/>
      <c r="BA966" s="50"/>
      <c r="BB966" s="50"/>
      <c r="BC966" s="50"/>
      <c r="BD966" s="50"/>
      <c r="BE966" s="50"/>
      <c r="BF966" s="50"/>
      <c r="BG966" s="50"/>
      <c r="BH966" s="50"/>
      <c r="BI966" s="50"/>
      <c r="BJ966" s="50"/>
      <c r="BK966" s="50"/>
      <c r="BL966" s="50"/>
    </row>
    <row r="967" spans="1:64" ht="12" customHeight="1" x14ac:dyDescent="0.15">
      <c r="A967" s="50" t="s">
        <v>3186</v>
      </c>
      <c r="B967" s="50" t="s">
        <v>23</v>
      </c>
      <c r="C967" s="50" t="s">
        <v>14</v>
      </c>
      <c r="D967" s="50" t="s">
        <v>79</v>
      </c>
      <c r="E967" s="51"/>
      <c r="F967" s="52">
        <v>43161</v>
      </c>
      <c r="G967" s="50" t="s">
        <v>33656</v>
      </c>
      <c r="H967" s="50" t="s">
        <v>4026</v>
      </c>
      <c r="I967" s="50" t="s">
        <v>67</v>
      </c>
      <c r="J967" s="50">
        <v>75426</v>
      </c>
      <c r="K967" s="50" t="s">
        <v>30497</v>
      </c>
      <c r="L967" s="50" t="s">
        <v>34585</v>
      </c>
      <c r="M967" s="50" t="s">
        <v>21</v>
      </c>
      <c r="N967" s="50" t="s">
        <v>33657</v>
      </c>
      <c r="O967" s="42" t="s">
        <v>394</v>
      </c>
      <c r="P967" s="50" t="s">
        <v>32398</v>
      </c>
      <c r="Q967" s="51" t="s">
        <v>33658</v>
      </c>
      <c r="R967" s="50" t="s">
        <v>94</v>
      </c>
      <c r="S967" s="50" t="s">
        <v>29</v>
      </c>
      <c r="T967" s="50" t="s">
        <v>28523</v>
      </c>
      <c r="U967" s="50" t="s">
        <v>28520</v>
      </c>
      <c r="V967" s="50" t="s">
        <v>28521</v>
      </c>
      <c r="W967" s="50" t="s">
        <v>542</v>
      </c>
      <c r="X967" s="50">
        <v>3465</v>
      </c>
      <c r="Y967" s="50"/>
      <c r="Z967" s="50"/>
      <c r="AA967" s="50"/>
      <c r="AB967" s="50"/>
      <c r="AC967" s="50"/>
      <c r="AD967" s="50"/>
      <c r="AE967" s="50"/>
      <c r="AF967" s="50"/>
      <c r="AG967" s="50"/>
      <c r="AH967" s="50"/>
      <c r="AI967" s="50"/>
      <c r="AJ967" s="50"/>
      <c r="AK967" s="50"/>
      <c r="AL967" s="50"/>
      <c r="AM967" s="50"/>
      <c r="AN967" s="50"/>
      <c r="AO967" s="50"/>
      <c r="AP967" s="50"/>
      <c r="AQ967" s="50"/>
      <c r="AR967" s="50"/>
      <c r="AS967" s="50"/>
      <c r="AT967" s="50"/>
      <c r="AU967" s="50"/>
      <c r="AV967" s="50"/>
      <c r="AW967" s="50"/>
      <c r="AX967" s="50"/>
      <c r="AY967" s="50"/>
      <c r="AZ967" s="50"/>
      <c r="BA967" s="50"/>
      <c r="BB967" s="50"/>
      <c r="BC967" s="50"/>
      <c r="BD967" s="50"/>
      <c r="BE967" s="50"/>
      <c r="BF967" s="50"/>
      <c r="BG967" s="50"/>
      <c r="BH967" s="50"/>
      <c r="BI967" s="50"/>
      <c r="BJ967" s="50"/>
      <c r="BK967" s="50"/>
      <c r="BL967" s="50"/>
    </row>
    <row r="968" spans="1:64" ht="12" customHeight="1" x14ac:dyDescent="0.15">
      <c r="A968" s="50" t="s">
        <v>33651</v>
      </c>
      <c r="B968" s="50">
        <v>29</v>
      </c>
      <c r="C968" s="50" t="s">
        <v>14</v>
      </c>
      <c r="D968" s="50" t="s">
        <v>42</v>
      </c>
      <c r="E968" s="51"/>
      <c r="F968" s="52">
        <v>43161</v>
      </c>
      <c r="G968" s="50" t="s">
        <v>33652</v>
      </c>
      <c r="H968" s="50" t="s">
        <v>33653</v>
      </c>
      <c r="I968" s="50" t="s">
        <v>398</v>
      </c>
      <c r="J968" s="50">
        <v>19055</v>
      </c>
      <c r="K968" s="50" t="s">
        <v>16745</v>
      </c>
      <c r="L968" s="50" t="s">
        <v>34582</v>
      </c>
      <c r="M968" s="50" t="s">
        <v>21</v>
      </c>
      <c r="N968" s="50" t="s">
        <v>33654</v>
      </c>
      <c r="O968" s="42" t="s">
        <v>394</v>
      </c>
      <c r="P968" s="50" t="s">
        <v>32398</v>
      </c>
      <c r="Q968" s="51" t="s">
        <v>33655</v>
      </c>
      <c r="R968" s="50" t="s">
        <v>94</v>
      </c>
      <c r="S968" s="50" t="s">
        <v>29</v>
      </c>
      <c r="T968" s="50" t="s">
        <v>28523</v>
      </c>
      <c r="U968" s="50" t="s">
        <v>28518</v>
      </c>
      <c r="V968" s="50" t="s">
        <v>28521</v>
      </c>
      <c r="W968" s="50" t="s">
        <v>94</v>
      </c>
      <c r="X968" s="50">
        <v>3453</v>
      </c>
      <c r="Y968" s="50"/>
      <c r="Z968" s="50"/>
      <c r="AA968" s="50"/>
      <c r="AB968" s="50"/>
      <c r="AC968" s="50"/>
      <c r="AD968" s="50"/>
      <c r="AE968" s="50"/>
      <c r="AF968" s="50"/>
      <c r="AG968" s="50"/>
      <c r="AH968" s="50"/>
      <c r="AI968" s="50"/>
      <c r="AJ968" s="50"/>
      <c r="AK968" s="50"/>
      <c r="AL968" s="50"/>
      <c r="AM968" s="50"/>
      <c r="AN968" s="50"/>
      <c r="AO968" s="50"/>
      <c r="AP968" s="50"/>
      <c r="AQ968" s="50"/>
      <c r="AR968" s="50"/>
      <c r="AS968" s="50"/>
      <c r="AT968" s="50"/>
      <c r="AU968" s="50"/>
      <c r="AV968" s="50"/>
      <c r="AW968" s="50"/>
      <c r="AX968" s="50"/>
      <c r="AY968" s="50"/>
      <c r="AZ968" s="50"/>
      <c r="BA968" s="50"/>
      <c r="BB968" s="50"/>
      <c r="BC968" s="50"/>
      <c r="BD968" s="50"/>
      <c r="BE968" s="50"/>
      <c r="BF968" s="50"/>
      <c r="BG968" s="50"/>
      <c r="BH968" s="50"/>
      <c r="BI968" s="50"/>
      <c r="BJ968" s="50"/>
      <c r="BK968" s="50"/>
      <c r="BL968" s="50"/>
    </row>
    <row r="969" spans="1:64" ht="12" customHeight="1" x14ac:dyDescent="0.15">
      <c r="A969" s="50" t="s">
        <v>3186</v>
      </c>
      <c r="B969" s="50">
        <v>31</v>
      </c>
      <c r="C969" s="50" t="s">
        <v>14</v>
      </c>
      <c r="D969" s="50" t="s">
        <v>33105</v>
      </c>
      <c r="E969" s="51"/>
      <c r="F969" s="52">
        <v>43161</v>
      </c>
      <c r="G969" s="50" t="s">
        <v>33648</v>
      </c>
      <c r="H969" s="50" t="s">
        <v>3599</v>
      </c>
      <c r="I969" s="50" t="s">
        <v>39</v>
      </c>
      <c r="J969" s="50">
        <v>92705</v>
      </c>
      <c r="K969" s="50" t="s">
        <v>1044</v>
      </c>
      <c r="L969" s="50" t="s">
        <v>6214</v>
      </c>
      <c r="M969" s="50" t="s">
        <v>21</v>
      </c>
      <c r="N969" s="50" t="s">
        <v>33649</v>
      </c>
      <c r="O969" s="42" t="s">
        <v>394</v>
      </c>
      <c r="P969" s="50" t="s">
        <v>32398</v>
      </c>
      <c r="Q969" s="51" t="s">
        <v>33650</v>
      </c>
      <c r="R969" s="50" t="s">
        <v>94</v>
      </c>
      <c r="S969" s="50" t="s">
        <v>29</v>
      </c>
      <c r="T969" s="50" t="s">
        <v>28523</v>
      </c>
      <c r="U969" s="50" t="s">
        <v>28523</v>
      </c>
      <c r="V969" s="50" t="s">
        <v>28521</v>
      </c>
      <c r="W969" s="50" t="s">
        <v>94</v>
      </c>
      <c r="X969" s="50">
        <v>3459</v>
      </c>
      <c r="Y969" s="50"/>
      <c r="Z969" s="50"/>
      <c r="AA969" s="50"/>
      <c r="AB969" s="50"/>
      <c r="AC969" s="50"/>
      <c r="AD969" s="50"/>
      <c r="AE969" s="50"/>
      <c r="AF969" s="50"/>
      <c r="AG969" s="50"/>
      <c r="AH969" s="50"/>
      <c r="AI969" s="50"/>
      <c r="AJ969" s="50"/>
      <c r="AK969" s="50"/>
      <c r="AL969" s="50"/>
      <c r="AM969" s="50"/>
      <c r="AN969" s="50"/>
      <c r="AO969" s="50"/>
      <c r="AP969" s="50"/>
      <c r="AQ969" s="50"/>
      <c r="AR969" s="50"/>
      <c r="AS969" s="50"/>
      <c r="AT969" s="50"/>
      <c r="AU969" s="50"/>
      <c r="AV969" s="50"/>
      <c r="AW969" s="50"/>
      <c r="AX969" s="50"/>
      <c r="AY969" s="50"/>
      <c r="AZ969" s="50"/>
      <c r="BA969" s="50"/>
      <c r="BB969" s="50"/>
      <c r="BC969" s="50"/>
      <c r="BD969" s="50"/>
      <c r="BE969" s="50"/>
      <c r="BF969" s="50"/>
      <c r="BG969" s="50"/>
      <c r="BH969" s="50"/>
      <c r="BI969" s="50"/>
      <c r="BJ969" s="50"/>
      <c r="BK969" s="50"/>
      <c r="BL969" s="50"/>
    </row>
    <row r="970" spans="1:64" ht="12" customHeight="1" x14ac:dyDescent="0.15">
      <c r="A970" s="50" t="s">
        <v>33659</v>
      </c>
      <c r="B970" s="50">
        <v>31</v>
      </c>
      <c r="C970" s="50" t="s">
        <v>14</v>
      </c>
      <c r="D970" s="50" t="s">
        <v>31</v>
      </c>
      <c r="E970" s="51"/>
      <c r="F970" s="52">
        <v>43161</v>
      </c>
      <c r="G970" s="50" t="s">
        <v>33660</v>
      </c>
      <c r="H970" s="50" t="s">
        <v>33661</v>
      </c>
      <c r="I970" s="50" t="s">
        <v>167</v>
      </c>
      <c r="J970" s="50">
        <v>31643</v>
      </c>
      <c r="K970" s="50" t="s">
        <v>33662</v>
      </c>
      <c r="L970" s="50" t="s">
        <v>34583</v>
      </c>
      <c r="M970" s="50" t="s">
        <v>21</v>
      </c>
      <c r="N970" s="50" t="s">
        <v>33663</v>
      </c>
      <c r="O970" s="42" t="s">
        <v>394</v>
      </c>
      <c r="P970" s="50" t="s">
        <v>32398</v>
      </c>
      <c r="Q970" s="51" t="s">
        <v>33664</v>
      </c>
      <c r="R970" s="50" t="s">
        <v>94</v>
      </c>
      <c r="S970" s="50" t="s">
        <v>29</v>
      </c>
      <c r="T970" s="50" t="s">
        <v>28523</v>
      </c>
      <c r="U970" s="50" t="s">
        <v>28523</v>
      </c>
      <c r="V970" s="50" t="s">
        <v>28521</v>
      </c>
      <c r="W970" s="50"/>
      <c r="Y970" s="50"/>
      <c r="Z970" s="50"/>
      <c r="AA970" s="50"/>
      <c r="AB970" s="50"/>
      <c r="AC970" s="50"/>
      <c r="AD970" s="50"/>
      <c r="AE970" s="50"/>
      <c r="AF970" s="50"/>
      <c r="AG970" s="50"/>
      <c r="AH970" s="50"/>
      <c r="AI970" s="50"/>
      <c r="AJ970" s="50"/>
      <c r="AK970" s="50"/>
      <c r="AL970" s="50"/>
      <c r="AM970" s="50"/>
      <c r="AN970" s="50"/>
      <c r="AO970" s="50"/>
      <c r="AP970" s="50"/>
      <c r="AQ970" s="50"/>
      <c r="AR970" s="50"/>
      <c r="AS970" s="50"/>
      <c r="AT970" s="50"/>
      <c r="AU970" s="50"/>
      <c r="AV970" s="50"/>
      <c r="AW970" s="50"/>
      <c r="AX970" s="50"/>
      <c r="AY970" s="50"/>
      <c r="AZ970" s="50"/>
      <c r="BA970" s="50"/>
      <c r="BB970" s="50"/>
      <c r="BC970" s="50"/>
      <c r="BD970" s="50"/>
      <c r="BE970" s="50"/>
      <c r="BF970" s="50"/>
      <c r="BG970" s="50"/>
      <c r="BH970" s="50"/>
      <c r="BI970" s="50"/>
      <c r="BJ970" s="50"/>
      <c r="BK970" s="50"/>
      <c r="BL970" s="50"/>
    </row>
    <row r="971" spans="1:64" ht="12" customHeight="1" x14ac:dyDescent="0.15">
      <c r="A971" s="50" t="s">
        <v>33665</v>
      </c>
      <c r="B971" s="50">
        <v>40</v>
      </c>
      <c r="C971" s="50" t="s">
        <v>14</v>
      </c>
      <c r="D971" s="50" t="s">
        <v>79</v>
      </c>
      <c r="E971" s="51"/>
      <c r="F971" s="52">
        <v>43160</v>
      </c>
      <c r="G971" s="50" t="s">
        <v>33666</v>
      </c>
      <c r="H971" s="50" t="s">
        <v>33667</v>
      </c>
      <c r="I971" s="50" t="s">
        <v>238</v>
      </c>
      <c r="J971" s="50">
        <v>23150</v>
      </c>
      <c r="K971" s="50" t="s">
        <v>29277</v>
      </c>
      <c r="L971" s="50" t="s">
        <v>34586</v>
      </c>
      <c r="M971" s="50" t="s">
        <v>21</v>
      </c>
      <c r="N971" s="50" t="s">
        <v>33668</v>
      </c>
      <c r="O971" s="42" t="s">
        <v>394</v>
      </c>
      <c r="P971" s="50" t="s">
        <v>32398</v>
      </c>
      <c r="Q971" s="51" t="s">
        <v>33669</v>
      </c>
      <c r="R971" s="50" t="s">
        <v>94</v>
      </c>
      <c r="S971" s="50" t="s">
        <v>22</v>
      </c>
      <c r="T971" s="50" t="s">
        <v>28541</v>
      </c>
      <c r="U971" s="50" t="s">
        <v>28518</v>
      </c>
      <c r="V971" s="50" t="s">
        <v>28519</v>
      </c>
      <c r="W971" s="50" t="s">
        <v>94</v>
      </c>
      <c r="X971" s="50">
        <v>3451</v>
      </c>
      <c r="Y971" s="50"/>
      <c r="Z971" s="50"/>
      <c r="AA971" s="50"/>
      <c r="AB971" s="50"/>
      <c r="AC971" s="50"/>
      <c r="AD971" s="50"/>
      <c r="AE971" s="50"/>
      <c r="AF971" s="50"/>
      <c r="AG971" s="50"/>
      <c r="AH971" s="50"/>
      <c r="AI971" s="50"/>
      <c r="AJ971" s="50"/>
      <c r="AK971" s="50"/>
      <c r="AL971" s="50"/>
      <c r="AM971" s="50"/>
      <c r="AN971" s="50"/>
      <c r="AO971" s="50"/>
      <c r="AP971" s="50"/>
      <c r="AQ971" s="50"/>
      <c r="AR971" s="50"/>
      <c r="AS971" s="50"/>
      <c r="AT971" s="50"/>
      <c r="AU971" s="50"/>
      <c r="AV971" s="50"/>
      <c r="AW971" s="50"/>
      <c r="AX971" s="50"/>
      <c r="AY971" s="50"/>
      <c r="AZ971" s="50"/>
      <c r="BA971" s="50"/>
      <c r="BB971" s="50"/>
      <c r="BC971" s="50"/>
      <c r="BD971" s="50"/>
      <c r="BE971" s="50"/>
      <c r="BF971" s="50"/>
      <c r="BG971" s="50"/>
      <c r="BH971" s="50"/>
      <c r="BI971" s="50"/>
      <c r="BJ971" s="50"/>
      <c r="BK971" s="50"/>
      <c r="BL971" s="50"/>
    </row>
    <row r="972" spans="1:64" ht="12" customHeight="1" x14ac:dyDescent="0.15">
      <c r="A972" s="50" t="s">
        <v>33670</v>
      </c>
      <c r="B972" s="50">
        <v>48</v>
      </c>
      <c r="C972" s="50" t="s">
        <v>14</v>
      </c>
      <c r="D972" s="50" t="s">
        <v>79</v>
      </c>
      <c r="E972" s="51"/>
      <c r="F972" s="52">
        <v>43159</v>
      </c>
      <c r="G972" s="50" t="s">
        <v>33671</v>
      </c>
      <c r="H972" s="50" t="s">
        <v>1043</v>
      </c>
      <c r="I972" s="50" t="s">
        <v>56</v>
      </c>
      <c r="J972" s="50">
        <v>32801</v>
      </c>
      <c r="K972" s="50" t="s">
        <v>1044</v>
      </c>
      <c r="L972" s="50" t="s">
        <v>1045</v>
      </c>
      <c r="M972" s="50" t="s">
        <v>21</v>
      </c>
      <c r="N972" s="50" t="s">
        <v>33672</v>
      </c>
      <c r="O972" s="42" t="s">
        <v>394</v>
      </c>
      <c r="P972" s="50" t="s">
        <v>32398</v>
      </c>
      <c r="Q972" s="51" t="s">
        <v>33673</v>
      </c>
      <c r="R972" s="50" t="s">
        <v>94</v>
      </c>
      <c r="S972" s="50" t="s">
        <v>22</v>
      </c>
      <c r="T972" s="50" t="s">
        <v>28746</v>
      </c>
      <c r="U972" s="50" t="s">
        <v>28520</v>
      </c>
      <c r="V972" s="50" t="s">
        <v>28521</v>
      </c>
      <c r="W972" s="50" t="s">
        <v>94</v>
      </c>
      <c r="X972" s="50">
        <v>3450</v>
      </c>
      <c r="Y972" s="50"/>
      <c r="Z972" s="50"/>
      <c r="AA972" s="50"/>
      <c r="AB972" s="50"/>
      <c r="AC972" s="50"/>
      <c r="AD972" s="50"/>
      <c r="AE972" s="50"/>
      <c r="AF972" s="50"/>
      <c r="AG972" s="50"/>
      <c r="AH972" s="50"/>
      <c r="AI972" s="50"/>
      <c r="AJ972" s="50"/>
      <c r="AK972" s="50"/>
      <c r="AL972" s="50"/>
      <c r="AM972" s="50"/>
      <c r="AN972" s="50"/>
      <c r="AO972" s="50"/>
      <c r="AP972" s="50"/>
      <c r="AQ972" s="50"/>
      <c r="AR972" s="50"/>
      <c r="AS972" s="50"/>
      <c r="AT972" s="50"/>
      <c r="AU972" s="50"/>
      <c r="AV972" s="50"/>
      <c r="AW972" s="50"/>
      <c r="AX972" s="50"/>
      <c r="AY972" s="50"/>
      <c r="AZ972" s="50"/>
      <c r="BA972" s="50"/>
      <c r="BB972" s="50"/>
      <c r="BC972" s="50"/>
      <c r="BD972" s="50"/>
      <c r="BE972" s="50"/>
      <c r="BF972" s="50"/>
      <c r="BG972" s="50"/>
      <c r="BH972" s="50"/>
      <c r="BI972" s="50"/>
      <c r="BJ972" s="50"/>
      <c r="BK972" s="50"/>
      <c r="BL972" s="50"/>
    </row>
    <row r="973" spans="1:64" ht="12" customHeight="1" x14ac:dyDescent="0.15">
      <c r="A973" s="50" t="s">
        <v>33674</v>
      </c>
      <c r="B973" s="50">
        <v>29</v>
      </c>
      <c r="C973" s="50" t="s">
        <v>14</v>
      </c>
      <c r="D973" s="50" t="s">
        <v>79</v>
      </c>
      <c r="E973" s="51" t="s">
        <v>33675</v>
      </c>
      <c r="F973" s="52">
        <v>43158</v>
      </c>
      <c r="G973" s="50" t="s">
        <v>33676</v>
      </c>
      <c r="H973" s="50" t="s">
        <v>279</v>
      </c>
      <c r="I973" s="50" t="s">
        <v>67</v>
      </c>
      <c r="J973" s="50">
        <v>75203</v>
      </c>
      <c r="K973" s="50" t="s">
        <v>279</v>
      </c>
      <c r="L973" s="50" t="s">
        <v>280</v>
      </c>
      <c r="M973" s="50" t="s">
        <v>21</v>
      </c>
      <c r="N973" s="50" t="s">
        <v>33677</v>
      </c>
      <c r="O973" s="42" t="s">
        <v>394</v>
      </c>
      <c r="P973" s="50" t="s">
        <v>32398</v>
      </c>
      <c r="Q973" s="51" t="s">
        <v>33678</v>
      </c>
      <c r="R973" s="50" t="s">
        <v>94</v>
      </c>
      <c r="S973" s="50" t="s">
        <v>22</v>
      </c>
      <c r="T973" s="50" t="s">
        <v>28746</v>
      </c>
      <c r="U973" s="50" t="s">
        <v>28520</v>
      </c>
      <c r="V973" s="50" t="s">
        <v>28521</v>
      </c>
      <c r="W973" s="50" t="s">
        <v>94</v>
      </c>
      <c r="X973" s="50">
        <v>3447</v>
      </c>
      <c r="Y973" s="50"/>
      <c r="Z973" s="50"/>
      <c r="AA973" s="50"/>
      <c r="AB973" s="50"/>
      <c r="AC973" s="50"/>
      <c r="AD973" s="50"/>
      <c r="AE973" s="50"/>
      <c r="AF973" s="50"/>
      <c r="AG973" s="50"/>
      <c r="AH973" s="50"/>
      <c r="AI973" s="50"/>
      <c r="AJ973" s="50"/>
      <c r="AK973" s="50"/>
      <c r="AL973" s="50"/>
      <c r="AM973" s="50"/>
      <c r="AN973" s="50"/>
      <c r="AO973" s="50"/>
      <c r="AP973" s="50"/>
      <c r="AQ973" s="50"/>
      <c r="AR973" s="50"/>
      <c r="AS973" s="50"/>
      <c r="AT973" s="50"/>
      <c r="AU973" s="50"/>
      <c r="AV973" s="50"/>
      <c r="AW973" s="50"/>
      <c r="AX973" s="50"/>
      <c r="AY973" s="50"/>
      <c r="AZ973" s="50"/>
      <c r="BA973" s="50"/>
      <c r="BB973" s="50"/>
      <c r="BC973" s="50"/>
      <c r="BD973" s="50"/>
      <c r="BE973" s="50"/>
      <c r="BF973" s="50"/>
      <c r="BG973" s="50"/>
      <c r="BH973" s="50"/>
      <c r="BI973" s="50"/>
      <c r="BJ973" s="50"/>
      <c r="BK973" s="50"/>
      <c r="BL973" s="50"/>
    </row>
    <row r="974" spans="1:64" ht="12" customHeight="1" x14ac:dyDescent="0.15">
      <c r="A974" s="50" t="s">
        <v>33679</v>
      </c>
      <c r="B974" s="50">
        <v>33</v>
      </c>
      <c r="C974" s="50" t="s">
        <v>14</v>
      </c>
      <c r="D974" s="50" t="s">
        <v>31</v>
      </c>
      <c r="E974" s="51"/>
      <c r="F974" s="52">
        <v>43158</v>
      </c>
      <c r="G974" s="50" t="s">
        <v>33680</v>
      </c>
      <c r="H974" s="50" t="s">
        <v>9183</v>
      </c>
      <c r="I974" s="50" t="s">
        <v>774</v>
      </c>
      <c r="J974" s="50">
        <v>83814</v>
      </c>
      <c r="K974" s="50" t="s">
        <v>9185</v>
      </c>
      <c r="L974" s="50" t="s">
        <v>9186</v>
      </c>
      <c r="M974" s="50" t="s">
        <v>21</v>
      </c>
      <c r="N974" s="50" t="s">
        <v>33681</v>
      </c>
      <c r="O974" s="42" t="s">
        <v>394</v>
      </c>
      <c r="P974" s="50" t="s">
        <v>32398</v>
      </c>
      <c r="Q974" s="51" t="s">
        <v>33682</v>
      </c>
      <c r="R974" s="50" t="s">
        <v>94</v>
      </c>
      <c r="S974" s="50" t="s">
        <v>22</v>
      </c>
      <c r="T974" s="50" t="s">
        <v>28746</v>
      </c>
      <c r="U974" s="50" t="s">
        <v>28520</v>
      </c>
      <c r="V974" s="50" t="s">
        <v>28521</v>
      </c>
      <c r="W974" s="50" t="s">
        <v>94</v>
      </c>
      <c r="X974" s="50">
        <v>3449</v>
      </c>
      <c r="Y974" s="50"/>
      <c r="Z974" s="50"/>
      <c r="AA974" s="50"/>
      <c r="AB974" s="50"/>
      <c r="AC974" s="50"/>
      <c r="AD974" s="50"/>
      <c r="AE974" s="50"/>
      <c r="AF974" s="50"/>
      <c r="AG974" s="50"/>
      <c r="AH974" s="50"/>
      <c r="AI974" s="50"/>
      <c r="AJ974" s="50"/>
      <c r="AK974" s="50"/>
      <c r="AL974" s="50"/>
      <c r="AM974" s="50"/>
      <c r="AN974" s="50"/>
      <c r="AO974" s="50"/>
      <c r="AP974" s="50"/>
      <c r="AQ974" s="50"/>
      <c r="AR974" s="50"/>
      <c r="AS974" s="50"/>
      <c r="AT974" s="50"/>
      <c r="AU974" s="50"/>
      <c r="AV974" s="50"/>
      <c r="AW974" s="50"/>
      <c r="AX974" s="50"/>
      <c r="AY974" s="50"/>
      <c r="AZ974" s="50"/>
      <c r="BA974" s="50"/>
      <c r="BB974" s="50"/>
      <c r="BC974" s="50"/>
      <c r="BD974" s="50"/>
      <c r="BE974" s="50"/>
      <c r="BF974" s="50"/>
      <c r="BG974" s="50"/>
      <c r="BH974" s="50"/>
      <c r="BI974" s="50"/>
      <c r="BJ974" s="50"/>
      <c r="BK974" s="50"/>
      <c r="BL974" s="50"/>
    </row>
    <row r="975" spans="1:64" ht="12" customHeight="1" x14ac:dyDescent="0.15">
      <c r="A975" s="50" t="s">
        <v>33683</v>
      </c>
      <c r="B975" s="50">
        <v>20</v>
      </c>
      <c r="C975" s="50" t="s">
        <v>14</v>
      </c>
      <c r="D975" s="50" t="s">
        <v>31</v>
      </c>
      <c r="E975" s="51"/>
      <c r="F975" s="52">
        <v>43158</v>
      </c>
      <c r="G975" s="50" t="s">
        <v>33684</v>
      </c>
      <c r="H975" s="50" t="s">
        <v>397</v>
      </c>
      <c r="I975" s="50" t="s">
        <v>26</v>
      </c>
      <c r="J975" s="50">
        <v>29706</v>
      </c>
      <c r="K975" s="50" t="s">
        <v>397</v>
      </c>
      <c r="L975" s="50" t="s">
        <v>34587</v>
      </c>
      <c r="M975" s="50" t="s">
        <v>21</v>
      </c>
      <c r="N975" s="50" t="s">
        <v>33685</v>
      </c>
      <c r="O975" s="42" t="s">
        <v>394</v>
      </c>
      <c r="P975" s="50" t="s">
        <v>32398</v>
      </c>
      <c r="Q975" s="51" t="s">
        <v>33686</v>
      </c>
      <c r="R975" s="50" t="s">
        <v>94</v>
      </c>
      <c r="S975" s="50" t="s">
        <v>22</v>
      </c>
      <c r="T975" s="50" t="s">
        <v>28746</v>
      </c>
      <c r="U975" s="50" t="s">
        <v>28518</v>
      </c>
      <c r="V975" s="50" t="s">
        <v>28519</v>
      </c>
      <c r="W975" s="50" t="s">
        <v>542</v>
      </c>
      <c r="X975" s="50">
        <v>3448</v>
      </c>
      <c r="Y975" s="50"/>
      <c r="Z975" s="50"/>
      <c r="AA975" s="50"/>
      <c r="AB975" s="50"/>
      <c r="AC975" s="50"/>
      <c r="AD975" s="50"/>
      <c r="AE975" s="50"/>
      <c r="AF975" s="50"/>
      <c r="AG975" s="50"/>
      <c r="AH975" s="50"/>
      <c r="AI975" s="50"/>
      <c r="AJ975" s="50"/>
      <c r="AK975" s="50"/>
      <c r="AL975" s="50"/>
      <c r="AM975" s="50"/>
      <c r="AN975" s="50"/>
      <c r="AO975" s="50"/>
      <c r="AP975" s="50"/>
      <c r="AQ975" s="50"/>
      <c r="AR975" s="50"/>
      <c r="AS975" s="50"/>
      <c r="AT975" s="50"/>
      <c r="AU975" s="50"/>
      <c r="AV975" s="50"/>
      <c r="AW975" s="50"/>
      <c r="AX975" s="50"/>
      <c r="AY975" s="50"/>
      <c r="AZ975" s="50"/>
      <c r="BA975" s="50"/>
      <c r="BB975" s="50"/>
      <c r="BC975" s="50"/>
      <c r="BD975" s="50"/>
      <c r="BE975" s="50"/>
      <c r="BF975" s="50"/>
      <c r="BG975" s="50"/>
      <c r="BH975" s="50"/>
      <c r="BI975" s="50"/>
      <c r="BJ975" s="50"/>
      <c r="BK975" s="50"/>
      <c r="BL975" s="50"/>
    </row>
    <row r="976" spans="1:64" ht="12" customHeight="1" x14ac:dyDescent="0.15">
      <c r="A976" s="50" t="s">
        <v>33687</v>
      </c>
      <c r="B976" s="50">
        <v>40</v>
      </c>
      <c r="C976" s="50" t="s">
        <v>14</v>
      </c>
      <c r="D976" s="50" t="s">
        <v>79</v>
      </c>
      <c r="E976" s="51"/>
      <c r="F976" s="52">
        <v>43157</v>
      </c>
      <c r="G976" s="50" t="s">
        <v>33688</v>
      </c>
      <c r="H976" s="50" t="s">
        <v>693</v>
      </c>
      <c r="I976" s="50" t="s">
        <v>425</v>
      </c>
      <c r="J976" s="50">
        <v>63137</v>
      </c>
      <c r="K976" s="50" t="s">
        <v>693</v>
      </c>
      <c r="L976" s="50" t="s">
        <v>7029</v>
      </c>
      <c r="M976" s="50" t="s">
        <v>21</v>
      </c>
      <c r="N976" s="50" t="s">
        <v>33689</v>
      </c>
      <c r="O976" s="42" t="s">
        <v>394</v>
      </c>
      <c r="P976" s="50" t="s">
        <v>32398</v>
      </c>
      <c r="Q976" s="51" t="s">
        <v>33690</v>
      </c>
      <c r="R976" s="50" t="s">
        <v>94</v>
      </c>
      <c r="S976" s="50" t="s">
        <v>22</v>
      </c>
      <c r="T976" s="50" t="s">
        <v>28746</v>
      </c>
      <c r="U976" s="50" t="s">
        <v>28520</v>
      </c>
      <c r="V976" s="50" t="s">
        <v>28521</v>
      </c>
      <c r="W976" s="50" t="s">
        <v>94</v>
      </c>
      <c r="X976" s="50">
        <v>3446</v>
      </c>
      <c r="Y976" s="50"/>
      <c r="Z976" s="50"/>
      <c r="AA976" s="50"/>
      <c r="AB976" s="50"/>
      <c r="AC976" s="50"/>
      <c r="AD976" s="50"/>
      <c r="AE976" s="50"/>
      <c r="AF976" s="50"/>
      <c r="AG976" s="50"/>
      <c r="AH976" s="50"/>
      <c r="AI976" s="50"/>
      <c r="AJ976" s="50"/>
      <c r="AK976" s="50"/>
      <c r="AL976" s="50"/>
      <c r="AM976" s="50"/>
      <c r="AN976" s="50"/>
      <c r="AO976" s="50"/>
      <c r="AP976" s="50"/>
      <c r="AQ976" s="50"/>
      <c r="AR976" s="50"/>
      <c r="AS976" s="50"/>
      <c r="AT976" s="50"/>
      <c r="AU976" s="50"/>
      <c r="AV976" s="50"/>
      <c r="AW976" s="50"/>
      <c r="AX976" s="50"/>
      <c r="AY976" s="50"/>
      <c r="AZ976" s="50"/>
      <c r="BA976" s="50"/>
      <c r="BB976" s="50"/>
      <c r="BC976" s="50"/>
      <c r="BD976" s="50"/>
      <c r="BE976" s="50"/>
      <c r="BF976" s="50"/>
      <c r="BG976" s="50"/>
      <c r="BH976" s="50"/>
      <c r="BI976" s="50"/>
      <c r="BJ976" s="50"/>
      <c r="BK976" s="50"/>
      <c r="BL976" s="50"/>
    </row>
    <row r="977" spans="1:64" ht="12" customHeight="1" x14ac:dyDescent="0.15">
      <c r="A977" s="50" t="s">
        <v>33691</v>
      </c>
      <c r="B977" s="50">
        <v>37</v>
      </c>
      <c r="C977" s="50" t="s">
        <v>14</v>
      </c>
      <c r="D977" s="50" t="s">
        <v>31</v>
      </c>
      <c r="E977" s="51"/>
      <c r="F977" s="52">
        <v>43157</v>
      </c>
      <c r="G977" s="50" t="s">
        <v>33692</v>
      </c>
      <c r="H977" s="50" t="s">
        <v>790</v>
      </c>
      <c r="I977" s="50" t="s">
        <v>117</v>
      </c>
      <c r="J977" s="50">
        <v>85234</v>
      </c>
      <c r="K977" s="50" t="s">
        <v>617</v>
      </c>
      <c r="L977" s="50" t="s">
        <v>791</v>
      </c>
      <c r="M977" s="50" t="s">
        <v>21</v>
      </c>
      <c r="N977" s="50" t="s">
        <v>33693</v>
      </c>
      <c r="O977" s="42" t="s">
        <v>394</v>
      </c>
      <c r="P977" s="50" t="s">
        <v>32398</v>
      </c>
      <c r="Q977" s="51" t="s">
        <v>33694</v>
      </c>
      <c r="R977" s="50" t="s">
        <v>542</v>
      </c>
      <c r="S977" s="50" t="s">
        <v>22</v>
      </c>
      <c r="T977" s="50" t="s">
        <v>28746</v>
      </c>
      <c r="U977" s="50" t="s">
        <v>28520</v>
      </c>
      <c r="V977" s="50"/>
      <c r="W977" s="50" t="s">
        <v>94</v>
      </c>
      <c r="X977" s="50">
        <v>3438</v>
      </c>
      <c r="Y977" s="50"/>
      <c r="Z977" s="50"/>
      <c r="AA977" s="50"/>
      <c r="AB977" s="50"/>
      <c r="AC977" s="50"/>
      <c r="AD977" s="50"/>
      <c r="AE977" s="50"/>
      <c r="AF977" s="50"/>
      <c r="AG977" s="50"/>
      <c r="AH977" s="50"/>
      <c r="AI977" s="50"/>
      <c r="AJ977" s="50"/>
      <c r="AK977" s="50"/>
      <c r="AL977" s="50"/>
      <c r="AM977" s="50"/>
      <c r="AN977" s="50"/>
      <c r="AO977" s="50"/>
      <c r="AP977" s="50"/>
      <c r="AQ977" s="50"/>
      <c r="AR977" s="50"/>
      <c r="AS977" s="50"/>
      <c r="AT977" s="50"/>
      <c r="AU977" s="50"/>
      <c r="AV977" s="50"/>
      <c r="AW977" s="50"/>
      <c r="AX977" s="50"/>
      <c r="AY977" s="50"/>
      <c r="AZ977" s="50"/>
      <c r="BA977" s="50"/>
      <c r="BB977" s="50"/>
      <c r="BC977" s="50"/>
      <c r="BD977" s="50"/>
      <c r="BE977" s="50"/>
      <c r="BF977" s="50"/>
      <c r="BG977" s="50"/>
      <c r="BH977" s="50"/>
      <c r="BI977" s="50"/>
      <c r="BJ977" s="50"/>
      <c r="BK977" s="50"/>
      <c r="BL977" s="50"/>
    </row>
    <row r="978" spans="1:64" ht="12" customHeight="1" x14ac:dyDescent="0.15">
      <c r="A978" s="50" t="s">
        <v>33700</v>
      </c>
      <c r="B978" s="50">
        <v>27</v>
      </c>
      <c r="C978" s="50" t="s">
        <v>14</v>
      </c>
      <c r="D978" s="50" t="s">
        <v>31</v>
      </c>
      <c r="E978" s="51" t="s">
        <v>33701</v>
      </c>
      <c r="F978" s="52">
        <v>43157</v>
      </c>
      <c r="G978" s="50" t="s">
        <v>33702</v>
      </c>
      <c r="H978" s="50" t="s">
        <v>33703</v>
      </c>
      <c r="I978" s="50" t="s">
        <v>63</v>
      </c>
      <c r="J978" s="50">
        <v>44887</v>
      </c>
      <c r="K978" s="50" t="s">
        <v>11047</v>
      </c>
      <c r="L978" s="50" t="s">
        <v>34589</v>
      </c>
      <c r="M978" s="50" t="s">
        <v>21</v>
      </c>
      <c r="N978" s="50" t="s">
        <v>33704</v>
      </c>
      <c r="O978" s="42" t="s">
        <v>394</v>
      </c>
      <c r="P978" s="50" t="s">
        <v>32398</v>
      </c>
      <c r="Q978" s="51" t="s">
        <v>33705</v>
      </c>
      <c r="R978" s="50" t="s">
        <v>94</v>
      </c>
      <c r="S978" s="50" t="s">
        <v>22</v>
      </c>
      <c r="T978" s="50" t="s">
        <v>28746</v>
      </c>
      <c r="U978" s="50" t="s">
        <v>28520</v>
      </c>
      <c r="V978" s="50" t="s">
        <v>28522</v>
      </c>
      <c r="W978" s="50" t="s">
        <v>94</v>
      </c>
      <c r="X978" s="50">
        <v>3437</v>
      </c>
      <c r="Y978" s="50"/>
      <c r="Z978" s="50"/>
      <c r="AA978" s="50"/>
      <c r="AB978" s="50"/>
      <c r="AC978" s="50"/>
      <c r="AD978" s="50"/>
      <c r="AE978" s="50"/>
      <c r="AF978" s="50"/>
      <c r="AG978" s="50"/>
      <c r="AH978" s="50"/>
      <c r="AI978" s="50"/>
      <c r="AJ978" s="50"/>
      <c r="AK978" s="50"/>
      <c r="AL978" s="50"/>
      <c r="AM978" s="50"/>
      <c r="AN978" s="50"/>
      <c r="AO978" s="50"/>
      <c r="AP978" s="50"/>
      <c r="AQ978" s="50"/>
      <c r="AR978" s="50"/>
      <c r="AS978" s="50"/>
      <c r="AT978" s="50"/>
      <c r="AU978" s="50"/>
      <c r="AV978" s="50"/>
      <c r="AW978" s="50"/>
      <c r="AX978" s="50"/>
      <c r="AY978" s="50"/>
      <c r="AZ978" s="50"/>
      <c r="BA978" s="50"/>
      <c r="BB978" s="50"/>
      <c r="BC978" s="50"/>
      <c r="BD978" s="50"/>
      <c r="BE978" s="50"/>
      <c r="BF978" s="50"/>
      <c r="BG978" s="50"/>
      <c r="BH978" s="50"/>
      <c r="BI978" s="50"/>
      <c r="BJ978" s="50"/>
      <c r="BK978" s="50"/>
      <c r="BL978" s="50"/>
    </row>
    <row r="979" spans="1:64" ht="12" customHeight="1" x14ac:dyDescent="0.15">
      <c r="A979" s="50" t="s">
        <v>33695</v>
      </c>
      <c r="B979" s="50">
        <v>25</v>
      </c>
      <c r="C979" s="50" t="s">
        <v>14</v>
      </c>
      <c r="D979" s="50" t="s">
        <v>31</v>
      </c>
      <c r="E979" s="51"/>
      <c r="F979" s="52">
        <v>43157</v>
      </c>
      <c r="G979" s="50" t="s">
        <v>33696</v>
      </c>
      <c r="H979" s="50" t="s">
        <v>33697</v>
      </c>
      <c r="I979" s="50" t="s">
        <v>357</v>
      </c>
      <c r="J979" s="50">
        <v>66547</v>
      </c>
      <c r="K979" s="50" t="s">
        <v>2965</v>
      </c>
      <c r="L979" s="50" t="s">
        <v>34588</v>
      </c>
      <c r="M979" s="50" t="s">
        <v>21</v>
      </c>
      <c r="N979" s="50" t="s">
        <v>33698</v>
      </c>
      <c r="O979" s="42" t="s">
        <v>394</v>
      </c>
      <c r="P979" s="50" t="s">
        <v>32398</v>
      </c>
      <c r="Q979" s="51" t="s">
        <v>33699</v>
      </c>
      <c r="R979" s="50" t="s">
        <v>94</v>
      </c>
      <c r="S979" s="50" t="s">
        <v>22</v>
      </c>
      <c r="T979" s="50" t="s">
        <v>28746</v>
      </c>
      <c r="U979" s="50" t="s">
        <v>28520</v>
      </c>
      <c r="V979" s="50" t="s">
        <v>28521</v>
      </c>
      <c r="W979" s="50" t="s">
        <v>94</v>
      </c>
      <c r="X979" s="50">
        <v>3439</v>
      </c>
      <c r="Y979" s="50"/>
      <c r="Z979" s="50"/>
      <c r="AA979" s="50"/>
      <c r="AB979" s="50"/>
      <c r="AC979" s="50"/>
      <c r="AD979" s="50"/>
      <c r="AE979" s="50"/>
      <c r="AF979" s="50"/>
      <c r="AG979" s="50"/>
      <c r="AH979" s="50"/>
      <c r="AI979" s="50"/>
      <c r="AJ979" s="50"/>
      <c r="AK979" s="50"/>
      <c r="AL979" s="50"/>
      <c r="AM979" s="50"/>
      <c r="AN979" s="50"/>
      <c r="AO979" s="50"/>
      <c r="AP979" s="50"/>
      <c r="AQ979" s="50"/>
      <c r="AR979" s="50"/>
      <c r="AS979" s="50"/>
      <c r="AT979" s="50"/>
      <c r="AU979" s="50"/>
      <c r="AV979" s="50"/>
      <c r="AW979" s="50"/>
      <c r="AX979" s="50"/>
      <c r="AY979" s="50"/>
      <c r="AZ979" s="50"/>
      <c r="BA979" s="50"/>
      <c r="BB979" s="50"/>
      <c r="BC979" s="50"/>
      <c r="BD979" s="50"/>
      <c r="BE979" s="50"/>
      <c r="BF979" s="50"/>
      <c r="BG979" s="50"/>
      <c r="BH979" s="50"/>
      <c r="BI979" s="50"/>
      <c r="BJ979" s="50"/>
      <c r="BK979" s="50"/>
      <c r="BL979" s="50"/>
    </row>
    <row r="980" spans="1:64" ht="12" customHeight="1" x14ac:dyDescent="0.15">
      <c r="A980" s="50" t="s">
        <v>33706</v>
      </c>
      <c r="B980" s="50">
        <v>22</v>
      </c>
      <c r="C980" s="50" t="s">
        <v>14</v>
      </c>
      <c r="D980" s="50" t="s">
        <v>31</v>
      </c>
      <c r="E980" s="51"/>
      <c r="F980" s="52">
        <v>43157</v>
      </c>
      <c r="G980" s="50" t="s">
        <v>33707</v>
      </c>
      <c r="H980" s="50" t="s">
        <v>33708</v>
      </c>
      <c r="I980" s="50" t="s">
        <v>39</v>
      </c>
      <c r="J980" s="50">
        <v>91402</v>
      </c>
      <c r="K980" s="50" t="s">
        <v>92</v>
      </c>
      <c r="L980" s="50" t="s">
        <v>93</v>
      </c>
      <c r="M980" s="50" t="s">
        <v>5307</v>
      </c>
      <c r="N980" s="50" t="s">
        <v>33709</v>
      </c>
      <c r="O980" s="42" t="s">
        <v>394</v>
      </c>
      <c r="P980" s="50" t="s">
        <v>32398</v>
      </c>
      <c r="Q980" s="51" t="s">
        <v>33710</v>
      </c>
      <c r="R980" s="50" t="s">
        <v>542</v>
      </c>
      <c r="S980" s="50" t="s">
        <v>22</v>
      </c>
      <c r="T980" s="50" t="s">
        <v>28541</v>
      </c>
      <c r="U980" s="50" t="s">
        <v>28518</v>
      </c>
      <c r="V980" s="50" t="s">
        <v>28521</v>
      </c>
      <c r="W980" s="50" t="s">
        <v>542</v>
      </c>
      <c r="X980" s="50">
        <v>3443</v>
      </c>
      <c r="Y980" s="50"/>
      <c r="Z980" s="50"/>
      <c r="AA980" s="50"/>
      <c r="AB980" s="50"/>
      <c r="AC980" s="50"/>
      <c r="AD980" s="50"/>
      <c r="AE980" s="50"/>
      <c r="AF980" s="50"/>
      <c r="AG980" s="50"/>
      <c r="AH980" s="50"/>
      <c r="AI980" s="50"/>
      <c r="AJ980" s="50"/>
      <c r="AK980" s="50"/>
      <c r="AL980" s="50"/>
      <c r="AM980" s="50"/>
      <c r="AN980" s="50"/>
      <c r="AO980" s="50"/>
      <c r="AP980" s="50"/>
      <c r="AQ980" s="50"/>
      <c r="AR980" s="50"/>
      <c r="AS980" s="50"/>
      <c r="AT980" s="50"/>
      <c r="AU980" s="50"/>
      <c r="AV980" s="50"/>
      <c r="AW980" s="50"/>
      <c r="AX980" s="50"/>
      <c r="AY980" s="50"/>
      <c r="AZ980" s="50"/>
      <c r="BA980" s="50"/>
      <c r="BB980" s="50"/>
      <c r="BC980" s="50"/>
      <c r="BD980" s="50"/>
      <c r="BE980" s="50"/>
      <c r="BF980" s="50"/>
      <c r="BG980" s="50"/>
      <c r="BH980" s="50"/>
      <c r="BI980" s="50"/>
      <c r="BJ980" s="50"/>
      <c r="BK980" s="50"/>
      <c r="BL980" s="50"/>
    </row>
    <row r="981" spans="1:64" ht="12" customHeight="1" x14ac:dyDescent="0.15">
      <c r="A981" s="50" t="s">
        <v>33711</v>
      </c>
      <c r="B981" s="50">
        <v>39</v>
      </c>
      <c r="C981" s="50" t="s">
        <v>14</v>
      </c>
      <c r="D981" s="50" t="s">
        <v>31</v>
      </c>
      <c r="E981" s="51" t="s">
        <v>33712</v>
      </c>
      <c r="F981" s="52">
        <v>43157</v>
      </c>
      <c r="G981" s="50" t="s">
        <v>33713</v>
      </c>
      <c r="H981" s="50" t="s">
        <v>11885</v>
      </c>
      <c r="I981" s="50" t="s">
        <v>167</v>
      </c>
      <c r="J981" s="50">
        <v>31525</v>
      </c>
      <c r="K981" s="50" t="s">
        <v>29948</v>
      </c>
      <c r="L981" s="50" t="s">
        <v>19292</v>
      </c>
      <c r="M981" s="50" t="s">
        <v>373</v>
      </c>
      <c r="N981" s="50" t="s">
        <v>33714</v>
      </c>
      <c r="O981" s="42" t="s">
        <v>394</v>
      </c>
      <c r="P981" s="50" t="s">
        <v>32398</v>
      </c>
      <c r="Q981" s="51" t="s">
        <v>33715</v>
      </c>
      <c r="R981" s="50" t="s">
        <v>94</v>
      </c>
      <c r="S981" s="50" t="s">
        <v>373</v>
      </c>
      <c r="T981" s="50" t="s">
        <v>28836</v>
      </c>
      <c r="U981" s="50" t="s">
        <v>28518</v>
      </c>
      <c r="V981" s="50" t="s">
        <v>28519</v>
      </c>
      <c r="W981" s="50"/>
      <c r="Y981" s="50"/>
      <c r="Z981" s="50"/>
      <c r="AA981" s="50"/>
      <c r="AB981" s="50"/>
      <c r="AC981" s="50"/>
      <c r="AD981" s="50"/>
      <c r="AE981" s="50"/>
      <c r="AF981" s="50"/>
      <c r="AG981" s="50"/>
      <c r="AH981" s="50"/>
      <c r="AI981" s="50"/>
      <c r="AJ981" s="50"/>
      <c r="AK981" s="50"/>
      <c r="AL981" s="50"/>
      <c r="AM981" s="50"/>
      <c r="AN981" s="50"/>
      <c r="AO981" s="50"/>
      <c r="AP981" s="50"/>
      <c r="AQ981" s="50"/>
      <c r="AR981" s="50"/>
      <c r="AS981" s="50"/>
      <c r="AT981" s="50"/>
      <c r="AU981" s="50"/>
      <c r="AV981" s="50"/>
      <c r="AW981" s="50"/>
      <c r="AX981" s="50"/>
      <c r="AY981" s="50"/>
      <c r="AZ981" s="50"/>
      <c r="BA981" s="50"/>
      <c r="BB981" s="50"/>
      <c r="BC981" s="50"/>
      <c r="BD981" s="50"/>
      <c r="BE981" s="50"/>
      <c r="BF981" s="50"/>
      <c r="BG981" s="50"/>
      <c r="BH981" s="50"/>
      <c r="BI981" s="50"/>
      <c r="BJ981" s="50"/>
      <c r="BK981" s="50"/>
      <c r="BL981" s="50"/>
    </row>
    <row r="982" spans="1:64" ht="12" customHeight="1" x14ac:dyDescent="0.15">
      <c r="A982" s="50" t="s">
        <v>33719</v>
      </c>
      <c r="B982" s="50">
        <v>25</v>
      </c>
      <c r="C982" s="50" t="s">
        <v>14</v>
      </c>
      <c r="D982" s="50" t="s">
        <v>79</v>
      </c>
      <c r="E982" s="51" t="s">
        <v>33720</v>
      </c>
      <c r="F982" s="52">
        <v>43156</v>
      </c>
      <c r="G982" s="50" t="s">
        <v>33721</v>
      </c>
      <c r="H982" s="50" t="s">
        <v>1077</v>
      </c>
      <c r="I982" s="50" t="s">
        <v>389</v>
      </c>
      <c r="J982" s="50">
        <v>73120</v>
      </c>
      <c r="K982" s="50" t="s">
        <v>1078</v>
      </c>
      <c r="L982" s="50" t="s">
        <v>1079</v>
      </c>
      <c r="M982" s="50" t="s">
        <v>21</v>
      </c>
      <c r="N982" s="50" t="s">
        <v>33722</v>
      </c>
      <c r="O982" s="42" t="s">
        <v>394</v>
      </c>
      <c r="P982" s="50" t="s">
        <v>32398</v>
      </c>
      <c r="Q982" s="51" t="s">
        <v>33723</v>
      </c>
      <c r="R982" s="50" t="s">
        <v>23</v>
      </c>
      <c r="S982" s="50" t="s">
        <v>22</v>
      </c>
      <c r="T982" s="50" t="s">
        <v>28739</v>
      </c>
      <c r="U982" s="50" t="s">
        <v>28520</v>
      </c>
      <c r="V982" s="50" t="s">
        <v>28521</v>
      </c>
      <c r="W982" s="50" t="s">
        <v>94</v>
      </c>
      <c r="X982" s="50">
        <v>3442</v>
      </c>
      <c r="Y982" s="50"/>
      <c r="Z982" s="50"/>
      <c r="AA982" s="50"/>
      <c r="AB982" s="50"/>
      <c r="AC982" s="50"/>
      <c r="AD982" s="50"/>
      <c r="AE982" s="50"/>
      <c r="AF982" s="50"/>
      <c r="AG982" s="50"/>
      <c r="AH982" s="50"/>
      <c r="AI982" s="50"/>
      <c r="AJ982" s="50"/>
      <c r="AK982" s="50"/>
      <c r="AL982" s="50"/>
      <c r="AM982" s="50"/>
      <c r="AN982" s="50"/>
      <c r="AO982" s="50"/>
      <c r="AP982" s="50"/>
      <c r="AQ982" s="50"/>
      <c r="AR982" s="50"/>
      <c r="AS982" s="50"/>
      <c r="AT982" s="50"/>
      <c r="AU982" s="50"/>
      <c r="AV982" s="50"/>
      <c r="AW982" s="50"/>
      <c r="AX982" s="50"/>
      <c r="AY982" s="50"/>
      <c r="AZ982" s="50"/>
      <c r="BA982" s="50"/>
      <c r="BB982" s="50"/>
      <c r="BC982" s="50"/>
      <c r="BD982" s="50"/>
      <c r="BE982" s="50"/>
      <c r="BF982" s="50"/>
      <c r="BG982" s="50"/>
      <c r="BH982" s="50"/>
      <c r="BI982" s="50"/>
      <c r="BJ982" s="50"/>
      <c r="BK982" s="50"/>
      <c r="BL982" s="50"/>
    </row>
    <row r="983" spans="1:64" ht="12" customHeight="1" x14ac:dyDescent="0.15">
      <c r="A983" s="50" t="s">
        <v>3186</v>
      </c>
      <c r="B983" s="50" t="s">
        <v>23</v>
      </c>
      <c r="C983" s="50" t="s">
        <v>14</v>
      </c>
      <c r="D983" s="50" t="s">
        <v>42</v>
      </c>
      <c r="E983" s="51"/>
      <c r="F983" s="52">
        <v>43156</v>
      </c>
      <c r="G983" s="50" t="s">
        <v>33716</v>
      </c>
      <c r="H983" s="50" t="s">
        <v>92</v>
      </c>
      <c r="I983" s="50" t="s">
        <v>39</v>
      </c>
      <c r="J983" s="50">
        <v>90047</v>
      </c>
      <c r="K983" s="50" t="s">
        <v>92</v>
      </c>
      <c r="L983" s="50" t="s">
        <v>93</v>
      </c>
      <c r="M983" s="50" t="s">
        <v>21</v>
      </c>
      <c r="N983" s="50" t="s">
        <v>33717</v>
      </c>
      <c r="O983" s="42" t="s">
        <v>394</v>
      </c>
      <c r="P983" s="50" t="s">
        <v>32398</v>
      </c>
      <c r="Q983" s="51" t="s">
        <v>33718</v>
      </c>
      <c r="R983" s="50" t="s">
        <v>94</v>
      </c>
      <c r="S983" s="50" t="s">
        <v>22</v>
      </c>
      <c r="T983" s="50" t="s">
        <v>28746</v>
      </c>
      <c r="U983" s="50" t="s">
        <v>28520</v>
      </c>
      <c r="V983" s="50" t="s">
        <v>28521</v>
      </c>
      <c r="W983" s="50" t="s">
        <v>94</v>
      </c>
      <c r="X983" s="50">
        <v>3445</v>
      </c>
      <c r="Y983" s="50"/>
      <c r="Z983" s="50"/>
      <c r="AA983" s="50"/>
      <c r="AB983" s="50"/>
      <c r="AC983" s="50"/>
      <c r="AD983" s="50"/>
      <c r="AE983" s="50"/>
      <c r="AF983" s="50"/>
      <c r="AG983" s="50"/>
      <c r="AH983" s="50"/>
      <c r="AI983" s="50"/>
      <c r="AJ983" s="50"/>
      <c r="AK983" s="50"/>
      <c r="AL983" s="50"/>
      <c r="AM983" s="50"/>
      <c r="AN983" s="50"/>
      <c r="AO983" s="50"/>
      <c r="AP983" s="50"/>
      <c r="AQ983" s="50"/>
      <c r="AR983" s="50"/>
      <c r="AS983" s="50"/>
      <c r="AT983" s="50"/>
      <c r="AU983" s="50"/>
      <c r="AV983" s="50"/>
      <c r="AW983" s="50"/>
      <c r="AX983" s="50"/>
      <c r="AY983" s="50"/>
      <c r="AZ983" s="50"/>
      <c r="BA983" s="50"/>
      <c r="BB983" s="50"/>
      <c r="BC983" s="50"/>
      <c r="BD983" s="50"/>
      <c r="BE983" s="50"/>
      <c r="BF983" s="50"/>
      <c r="BG983" s="50"/>
      <c r="BH983" s="50"/>
      <c r="BI983" s="50"/>
      <c r="BJ983" s="50"/>
      <c r="BK983" s="50"/>
      <c r="BL983" s="50"/>
    </row>
    <row r="984" spans="1:64" ht="12" customHeight="1" x14ac:dyDescent="0.15">
      <c r="A984" s="50" t="s">
        <v>33724</v>
      </c>
      <c r="B984" s="50">
        <v>36</v>
      </c>
      <c r="C984" s="50" t="s">
        <v>14</v>
      </c>
      <c r="D984" s="50" t="s">
        <v>31</v>
      </c>
      <c r="E984" s="51"/>
      <c r="F984" s="52">
        <v>43156</v>
      </c>
      <c r="G984" s="50" t="s">
        <v>33725</v>
      </c>
      <c r="H984" s="50" t="s">
        <v>1294</v>
      </c>
      <c r="I984" s="50" t="s">
        <v>1066</v>
      </c>
      <c r="J984" s="50">
        <v>82609</v>
      </c>
      <c r="K984" s="50" t="s">
        <v>1295</v>
      </c>
      <c r="L984" s="50" t="s">
        <v>1296</v>
      </c>
      <c r="M984" s="50" t="s">
        <v>21</v>
      </c>
      <c r="N984" s="50" t="s">
        <v>33726</v>
      </c>
      <c r="O984" s="42" t="s">
        <v>394</v>
      </c>
      <c r="P984" s="50" t="s">
        <v>32398</v>
      </c>
      <c r="Q984" s="51" t="s">
        <v>33727</v>
      </c>
      <c r="R984" s="50" t="s">
        <v>23</v>
      </c>
      <c r="S984" s="50" t="s">
        <v>22</v>
      </c>
      <c r="T984" s="50" t="s">
        <v>30368</v>
      </c>
      <c r="U984" s="50" t="s">
        <v>28518</v>
      </c>
      <c r="V984" s="50" t="s">
        <v>28522</v>
      </c>
      <c r="W984" s="50" t="s">
        <v>94</v>
      </c>
      <c r="X984" s="50">
        <v>3444</v>
      </c>
      <c r="Y984" s="50"/>
      <c r="Z984" s="50"/>
      <c r="AA984" s="50"/>
      <c r="AB984" s="50"/>
      <c r="AC984" s="50"/>
      <c r="AD984" s="50"/>
      <c r="AE984" s="50"/>
      <c r="AF984" s="50"/>
      <c r="AG984" s="50"/>
      <c r="AH984" s="50"/>
      <c r="AI984" s="50"/>
      <c r="AJ984" s="50"/>
      <c r="AK984" s="50"/>
      <c r="AL984" s="50"/>
      <c r="AM984" s="50"/>
      <c r="AN984" s="50"/>
      <c r="AO984" s="50"/>
      <c r="AP984" s="50"/>
      <c r="AQ984" s="50"/>
      <c r="AR984" s="50"/>
      <c r="AS984" s="50"/>
      <c r="AT984" s="50"/>
      <c r="AU984" s="50"/>
      <c r="AV984" s="50"/>
      <c r="AW984" s="50"/>
      <c r="AX984" s="50"/>
      <c r="AY984" s="50"/>
      <c r="AZ984" s="50"/>
      <c r="BA984" s="50"/>
      <c r="BB984" s="50"/>
      <c r="BC984" s="50"/>
      <c r="BD984" s="50"/>
      <c r="BE984" s="50"/>
      <c r="BF984" s="50"/>
      <c r="BG984" s="50"/>
      <c r="BH984" s="50"/>
      <c r="BI984" s="50"/>
      <c r="BJ984" s="50"/>
      <c r="BK984" s="50"/>
      <c r="BL984" s="50"/>
    </row>
    <row r="985" spans="1:64" ht="12" customHeight="1" x14ac:dyDescent="0.15">
      <c r="A985" s="50" t="s">
        <v>33728</v>
      </c>
      <c r="B985" s="50">
        <v>42</v>
      </c>
      <c r="C985" s="50" t="s">
        <v>14</v>
      </c>
      <c r="D985" s="50" t="s">
        <v>42</v>
      </c>
      <c r="E985" s="51" t="s">
        <v>33729</v>
      </c>
      <c r="F985" s="52">
        <v>43156</v>
      </c>
      <c r="G985" s="50" t="s">
        <v>33730</v>
      </c>
      <c r="H985" s="50" t="s">
        <v>19984</v>
      </c>
      <c r="I985" s="50" t="s">
        <v>39</v>
      </c>
      <c r="J985" s="50">
        <v>95020</v>
      </c>
      <c r="K985" s="50" t="s">
        <v>592</v>
      </c>
      <c r="L985" s="50" t="s">
        <v>19985</v>
      </c>
      <c r="M985" s="50" t="s">
        <v>385</v>
      </c>
      <c r="N985" s="50" t="s">
        <v>33731</v>
      </c>
      <c r="O985" s="42" t="s">
        <v>394</v>
      </c>
      <c r="P985" s="50" t="s">
        <v>32398</v>
      </c>
      <c r="Q985" s="51" t="s">
        <v>33732</v>
      </c>
      <c r="R985" s="50" t="s">
        <v>94</v>
      </c>
      <c r="S985" s="50" t="s">
        <v>12</v>
      </c>
      <c r="T985" s="50" t="s">
        <v>31978</v>
      </c>
      <c r="U985" s="50" t="s">
        <v>28520</v>
      </c>
      <c r="V985" s="50" t="s">
        <v>28521</v>
      </c>
      <c r="W985" s="50"/>
      <c r="Y985" s="50"/>
      <c r="Z985" s="50"/>
      <c r="AA985" s="50"/>
      <c r="AB985" s="50"/>
      <c r="AC985" s="50"/>
      <c r="AD985" s="50"/>
      <c r="AE985" s="50"/>
      <c r="AF985" s="50"/>
      <c r="AG985" s="50"/>
      <c r="AH985" s="50"/>
      <c r="AI985" s="50"/>
      <c r="AJ985" s="50"/>
      <c r="AK985" s="50"/>
      <c r="AL985" s="50"/>
      <c r="AM985" s="50"/>
      <c r="AN985" s="50"/>
      <c r="AO985" s="50"/>
      <c r="AP985" s="50"/>
      <c r="AQ985" s="50"/>
      <c r="AR985" s="50"/>
      <c r="AS985" s="50"/>
      <c r="AT985" s="50"/>
      <c r="AU985" s="50"/>
      <c r="AV985" s="50"/>
      <c r="AW985" s="50"/>
      <c r="AX985" s="50"/>
      <c r="AY985" s="50"/>
      <c r="AZ985" s="50"/>
      <c r="BA985" s="50"/>
      <c r="BB985" s="50"/>
      <c r="BC985" s="50"/>
      <c r="BD985" s="50"/>
      <c r="BE985" s="50"/>
      <c r="BF985" s="50"/>
      <c r="BG985" s="50"/>
      <c r="BH985" s="50"/>
      <c r="BI985" s="50"/>
      <c r="BJ985" s="50"/>
      <c r="BK985" s="50"/>
      <c r="BL985" s="50"/>
    </row>
    <row r="986" spans="1:64" ht="12" customHeight="1" x14ac:dyDescent="0.15">
      <c r="A986" s="50" t="s">
        <v>33733</v>
      </c>
      <c r="B986" s="50">
        <v>58</v>
      </c>
      <c r="C986" s="50" t="s">
        <v>14</v>
      </c>
      <c r="D986" s="50" t="s">
        <v>31</v>
      </c>
      <c r="E986" s="51"/>
      <c r="F986" s="52">
        <v>43154</v>
      </c>
      <c r="G986" s="50" t="s">
        <v>33734</v>
      </c>
      <c r="H986" s="50" t="s">
        <v>21868</v>
      </c>
      <c r="I986" s="50" t="s">
        <v>211</v>
      </c>
      <c r="J986" s="50">
        <v>47714</v>
      </c>
      <c r="K986" s="50" t="s">
        <v>21869</v>
      </c>
      <c r="L986" s="50" t="s">
        <v>21870</v>
      </c>
      <c r="M986" s="50" t="s">
        <v>21</v>
      </c>
      <c r="N986" s="50" t="s">
        <v>33735</v>
      </c>
      <c r="O986" s="42" t="s">
        <v>394</v>
      </c>
      <c r="P986" s="50" t="s">
        <v>32398</v>
      </c>
      <c r="Q986" s="51" t="s">
        <v>33736</v>
      </c>
      <c r="R986" s="50" t="s">
        <v>23</v>
      </c>
      <c r="S986" s="50" t="s">
        <v>12</v>
      </c>
      <c r="T986" s="50" t="s">
        <v>31675</v>
      </c>
      <c r="U986" s="50" t="s">
        <v>28518</v>
      </c>
      <c r="V986" s="50" t="s">
        <v>28521</v>
      </c>
      <c r="W986" s="50" t="s">
        <v>94</v>
      </c>
      <c r="X986" s="50">
        <v>3435</v>
      </c>
      <c r="Y986" s="50"/>
      <c r="Z986" s="50"/>
      <c r="AA986" s="50"/>
      <c r="AB986" s="50"/>
      <c r="AC986" s="50"/>
      <c r="AD986" s="50"/>
      <c r="AE986" s="50"/>
      <c r="AF986" s="50"/>
      <c r="AG986" s="50"/>
      <c r="AH986" s="50"/>
      <c r="AI986" s="50"/>
      <c r="AJ986" s="50"/>
      <c r="AK986" s="50"/>
      <c r="AL986" s="50"/>
      <c r="AM986" s="50"/>
      <c r="AN986" s="50"/>
      <c r="AO986" s="50"/>
      <c r="AP986" s="50"/>
      <c r="AQ986" s="50"/>
      <c r="AR986" s="50"/>
      <c r="AS986" s="50"/>
      <c r="AT986" s="50"/>
      <c r="AU986" s="50"/>
      <c r="AV986" s="50"/>
      <c r="AW986" s="50"/>
      <c r="AX986" s="50"/>
      <c r="AY986" s="50"/>
      <c r="AZ986" s="50"/>
      <c r="BA986" s="50"/>
      <c r="BB986" s="50"/>
      <c r="BC986" s="50"/>
      <c r="BD986" s="50"/>
      <c r="BE986" s="50"/>
      <c r="BF986" s="50"/>
      <c r="BG986" s="50"/>
      <c r="BH986" s="50"/>
      <c r="BI986" s="50"/>
      <c r="BJ986" s="50"/>
      <c r="BK986" s="50"/>
      <c r="BL986" s="50"/>
    </row>
    <row r="987" spans="1:64" ht="12" customHeight="1" x14ac:dyDescent="0.15">
      <c r="A987" s="50" t="s">
        <v>33737</v>
      </c>
      <c r="B987" s="50">
        <v>37</v>
      </c>
      <c r="C987" s="50" t="s">
        <v>14</v>
      </c>
      <c r="D987" s="50" t="s">
        <v>79</v>
      </c>
      <c r="E987" s="51" t="s">
        <v>33738</v>
      </c>
      <c r="F987" s="52">
        <v>43154</v>
      </c>
      <c r="G987" s="50" t="s">
        <v>33739</v>
      </c>
      <c r="H987" s="50" t="s">
        <v>33740</v>
      </c>
      <c r="I987" s="50" t="s">
        <v>238</v>
      </c>
      <c r="J987" s="50">
        <v>22025</v>
      </c>
      <c r="K987" s="50" t="s">
        <v>31375</v>
      </c>
      <c r="L987" s="50" t="s">
        <v>34590</v>
      </c>
      <c r="M987" s="50" t="s">
        <v>21</v>
      </c>
      <c r="N987" s="50" t="s">
        <v>33741</v>
      </c>
      <c r="O987" s="42" t="s">
        <v>394</v>
      </c>
      <c r="P987" s="50" t="s">
        <v>32398</v>
      </c>
      <c r="Q987" s="51" t="s">
        <v>33742</v>
      </c>
      <c r="R987" s="50" t="s">
        <v>94</v>
      </c>
      <c r="S987" s="50" t="s">
        <v>29</v>
      </c>
      <c r="T987" s="50" t="s">
        <v>28523</v>
      </c>
      <c r="U987" s="50" t="s">
        <v>28518</v>
      </c>
      <c r="V987" s="50" t="s">
        <v>28522</v>
      </c>
      <c r="W987" s="50" t="s">
        <v>94</v>
      </c>
      <c r="X987" s="50">
        <v>3434</v>
      </c>
      <c r="Y987" s="50"/>
      <c r="Z987" s="50"/>
      <c r="AA987" s="50"/>
      <c r="AB987" s="50"/>
      <c r="AC987" s="50"/>
      <c r="AD987" s="50"/>
      <c r="AE987" s="50"/>
      <c r="AF987" s="50"/>
      <c r="AG987" s="50"/>
      <c r="AH987" s="50"/>
      <c r="AI987" s="50"/>
      <c r="AJ987" s="50"/>
      <c r="AK987" s="50"/>
      <c r="AL987" s="50"/>
      <c r="AM987" s="50"/>
      <c r="AN987" s="50"/>
      <c r="AO987" s="50"/>
      <c r="AP987" s="50"/>
      <c r="AQ987" s="50"/>
      <c r="AR987" s="50"/>
      <c r="AS987" s="50"/>
      <c r="AT987" s="50"/>
      <c r="AU987" s="50"/>
      <c r="AV987" s="50"/>
      <c r="AW987" s="50"/>
      <c r="AX987" s="50"/>
      <c r="AY987" s="50"/>
      <c r="AZ987" s="50"/>
      <c r="BA987" s="50"/>
      <c r="BB987" s="50"/>
      <c r="BC987" s="50"/>
      <c r="BD987" s="50"/>
      <c r="BE987" s="50"/>
      <c r="BF987" s="50"/>
      <c r="BG987" s="50"/>
      <c r="BH987" s="50"/>
      <c r="BI987" s="50"/>
      <c r="BJ987" s="50"/>
      <c r="BK987" s="50"/>
      <c r="BL987" s="50"/>
    </row>
    <row r="988" spans="1:64" ht="12" customHeight="1" x14ac:dyDescent="0.15">
      <c r="A988" s="50" t="s">
        <v>33747</v>
      </c>
      <c r="B988" s="50">
        <v>26</v>
      </c>
      <c r="C988" s="50" t="s">
        <v>14</v>
      </c>
      <c r="D988" s="50" t="s">
        <v>79</v>
      </c>
      <c r="E988" s="51"/>
      <c r="F988" s="52">
        <v>43153</v>
      </c>
      <c r="G988" s="50" t="s">
        <v>33748</v>
      </c>
      <c r="H988" s="50" t="s">
        <v>33749</v>
      </c>
      <c r="I988" s="50" t="s">
        <v>313</v>
      </c>
      <c r="J988" s="50">
        <v>37642</v>
      </c>
      <c r="K988" s="50" t="s">
        <v>32187</v>
      </c>
      <c r="L988" s="50" t="s">
        <v>34591</v>
      </c>
      <c r="M988" s="50" t="s">
        <v>21</v>
      </c>
      <c r="N988" s="50" t="s">
        <v>33750</v>
      </c>
      <c r="O988" s="42" t="s">
        <v>394</v>
      </c>
      <c r="P988" s="50" t="s">
        <v>32398</v>
      </c>
      <c r="Q988" s="51" t="s">
        <v>33751</v>
      </c>
      <c r="R988" s="50" t="s">
        <v>94</v>
      </c>
      <c r="S988" s="50" t="s">
        <v>22</v>
      </c>
      <c r="T988" s="50" t="s">
        <v>28746</v>
      </c>
      <c r="U988" s="50" t="s">
        <v>28518</v>
      </c>
      <c r="V988" s="50"/>
      <c r="W988" s="50" t="s">
        <v>94</v>
      </c>
      <c r="X988" s="50">
        <v>3431</v>
      </c>
      <c r="Y988" s="50"/>
      <c r="Z988" s="50"/>
      <c r="AA988" s="50"/>
      <c r="AB988" s="50"/>
      <c r="AC988" s="50"/>
      <c r="AD988" s="50"/>
      <c r="AE988" s="50"/>
      <c r="AF988" s="50"/>
      <c r="AG988" s="50"/>
      <c r="AH988" s="50"/>
      <c r="AI988" s="50"/>
      <c r="AJ988" s="50"/>
      <c r="AK988" s="50"/>
      <c r="AL988" s="50"/>
      <c r="AM988" s="50"/>
      <c r="AN988" s="50"/>
      <c r="AO988" s="50"/>
      <c r="AP988" s="50"/>
      <c r="AQ988" s="50"/>
      <c r="AR988" s="50"/>
      <c r="AS988" s="50"/>
      <c r="AT988" s="50"/>
      <c r="AU988" s="50"/>
      <c r="AV988" s="50"/>
      <c r="AW988" s="50"/>
      <c r="AX988" s="50"/>
      <c r="AY988" s="50"/>
      <c r="AZ988" s="50"/>
      <c r="BA988" s="50"/>
      <c r="BB988" s="50"/>
      <c r="BC988" s="50"/>
      <c r="BD988" s="50"/>
      <c r="BE988" s="50"/>
      <c r="BF988" s="50"/>
      <c r="BG988" s="50"/>
      <c r="BH988" s="50"/>
      <c r="BI988" s="50"/>
      <c r="BJ988" s="50"/>
      <c r="BK988" s="50"/>
      <c r="BL988" s="50"/>
    </row>
    <row r="989" spans="1:64" ht="12" customHeight="1" x14ac:dyDescent="0.15">
      <c r="A989" s="50" t="s">
        <v>33743</v>
      </c>
      <c r="B989" s="50">
        <v>27</v>
      </c>
      <c r="C989" s="50" t="s">
        <v>14</v>
      </c>
      <c r="D989" s="50" t="s">
        <v>31</v>
      </c>
      <c r="E989" s="51"/>
      <c r="F989" s="52">
        <v>43153</v>
      </c>
      <c r="G989" s="50" t="s">
        <v>33744</v>
      </c>
      <c r="H989" s="50" t="s">
        <v>616</v>
      </c>
      <c r="I989" s="50" t="s">
        <v>117</v>
      </c>
      <c r="J989" s="50">
        <v>85353</v>
      </c>
      <c r="K989" s="50" t="s">
        <v>617</v>
      </c>
      <c r="L989" s="50" t="s">
        <v>618</v>
      </c>
      <c r="M989" s="50" t="s">
        <v>21</v>
      </c>
      <c r="N989" s="50" t="s">
        <v>33745</v>
      </c>
      <c r="O989" s="42" t="s">
        <v>394</v>
      </c>
      <c r="P989" s="50" t="s">
        <v>32398</v>
      </c>
      <c r="Q989" s="51" t="s">
        <v>33746</v>
      </c>
      <c r="R989" s="50" t="s">
        <v>94</v>
      </c>
      <c r="S989" s="50" t="s">
        <v>22</v>
      </c>
      <c r="T989" s="50" t="s">
        <v>28746</v>
      </c>
      <c r="U989" s="50" t="s">
        <v>28518</v>
      </c>
      <c r="V989" s="50" t="s">
        <v>28522</v>
      </c>
      <c r="W989" s="50" t="s">
        <v>94</v>
      </c>
      <c r="X989" s="50">
        <v>3432</v>
      </c>
      <c r="Y989" s="50"/>
      <c r="Z989" s="50"/>
      <c r="AA989" s="50"/>
      <c r="AB989" s="50"/>
      <c r="AC989" s="50"/>
      <c r="AD989" s="50"/>
      <c r="AE989" s="50"/>
      <c r="AF989" s="50"/>
      <c r="AG989" s="50"/>
      <c r="AH989" s="50"/>
      <c r="AI989" s="50"/>
      <c r="AJ989" s="50"/>
      <c r="AK989" s="50"/>
      <c r="AL989" s="50"/>
      <c r="AM989" s="50"/>
      <c r="AN989" s="50"/>
      <c r="AO989" s="50"/>
      <c r="AP989" s="50"/>
      <c r="AQ989" s="50"/>
      <c r="AR989" s="50"/>
      <c r="AS989" s="50"/>
      <c r="AT989" s="50"/>
      <c r="AU989" s="50"/>
      <c r="AV989" s="50"/>
      <c r="AW989" s="50"/>
      <c r="AX989" s="50"/>
      <c r="AY989" s="50"/>
      <c r="AZ989" s="50"/>
      <c r="BA989" s="50"/>
      <c r="BB989" s="50"/>
      <c r="BC989" s="50"/>
      <c r="BD989" s="50"/>
      <c r="BE989" s="50"/>
      <c r="BF989" s="50"/>
      <c r="BG989" s="50"/>
      <c r="BH989" s="50"/>
      <c r="BI989" s="50"/>
      <c r="BJ989" s="50"/>
      <c r="BK989" s="50"/>
      <c r="BL989" s="50"/>
    </row>
    <row r="990" spans="1:64" ht="12" customHeight="1" x14ac:dyDescent="0.15">
      <c r="A990" s="50" t="s">
        <v>33752</v>
      </c>
      <c r="B990" s="50">
        <v>35</v>
      </c>
      <c r="C990" s="50" t="s">
        <v>14</v>
      </c>
      <c r="D990" s="50" t="s">
        <v>31</v>
      </c>
      <c r="E990" s="51" t="s">
        <v>33753</v>
      </c>
      <c r="F990" s="52">
        <v>43153</v>
      </c>
      <c r="G990" s="50" t="s">
        <v>33754</v>
      </c>
      <c r="H990" s="50" t="s">
        <v>11720</v>
      </c>
      <c r="I990" s="50" t="s">
        <v>398</v>
      </c>
      <c r="J990" s="50">
        <v>15601</v>
      </c>
      <c r="K990" s="50" t="s">
        <v>11722</v>
      </c>
      <c r="L990" s="50" t="s">
        <v>34592</v>
      </c>
      <c r="M990" s="50" t="s">
        <v>385</v>
      </c>
      <c r="N990" s="50" t="s">
        <v>33755</v>
      </c>
      <c r="O990" s="42" t="s">
        <v>394</v>
      </c>
      <c r="P990" s="50" t="s">
        <v>32398</v>
      </c>
      <c r="Q990" s="51" t="s">
        <v>33756</v>
      </c>
      <c r="R990" s="50" t="s">
        <v>94</v>
      </c>
      <c r="S990" s="50" t="s">
        <v>12</v>
      </c>
      <c r="T990" s="50" t="s">
        <v>31978</v>
      </c>
      <c r="U990" s="50" t="s">
        <v>28520</v>
      </c>
      <c r="V990" s="50" t="s">
        <v>28521</v>
      </c>
      <c r="W990" s="50"/>
      <c r="Y990" s="50"/>
      <c r="Z990" s="50"/>
      <c r="AA990" s="50"/>
      <c r="AB990" s="50"/>
      <c r="AC990" s="50"/>
      <c r="AD990" s="50"/>
      <c r="AE990" s="50"/>
      <c r="AF990" s="50"/>
      <c r="AG990" s="50"/>
      <c r="AH990" s="50"/>
      <c r="AI990" s="50"/>
      <c r="AJ990" s="50"/>
      <c r="AK990" s="50"/>
      <c r="AL990" s="50"/>
      <c r="AM990" s="50"/>
      <c r="AN990" s="50"/>
      <c r="AO990" s="50"/>
      <c r="AP990" s="50"/>
      <c r="AQ990" s="50"/>
      <c r="AR990" s="50"/>
      <c r="AS990" s="50"/>
      <c r="AT990" s="50"/>
      <c r="AU990" s="50"/>
      <c r="AV990" s="50"/>
      <c r="AW990" s="50"/>
      <c r="AX990" s="50"/>
      <c r="AY990" s="50"/>
      <c r="AZ990" s="50"/>
      <c r="BA990" s="50"/>
      <c r="BB990" s="50"/>
      <c r="BC990" s="50"/>
      <c r="BD990" s="50"/>
      <c r="BE990" s="50"/>
      <c r="BF990" s="50"/>
      <c r="BG990" s="50"/>
      <c r="BH990" s="50"/>
      <c r="BI990" s="50"/>
      <c r="BJ990" s="50"/>
      <c r="BK990" s="50"/>
      <c r="BL990" s="50"/>
    </row>
    <row r="991" spans="1:64" ht="12" customHeight="1" x14ac:dyDescent="0.15">
      <c r="A991" s="50" t="s">
        <v>33757</v>
      </c>
      <c r="B991" s="50">
        <v>39</v>
      </c>
      <c r="C991" s="50" t="s">
        <v>14</v>
      </c>
      <c r="D991" s="50" t="s">
        <v>79</v>
      </c>
      <c r="E991" s="51"/>
      <c r="F991" s="52">
        <v>43152</v>
      </c>
      <c r="G991" s="50" t="s">
        <v>33758</v>
      </c>
      <c r="H991" s="50" t="s">
        <v>616</v>
      </c>
      <c r="I991" s="50" t="s">
        <v>117</v>
      </c>
      <c r="J991" s="50">
        <v>85009</v>
      </c>
      <c r="K991" s="50" t="s">
        <v>617</v>
      </c>
      <c r="L991" s="50" t="s">
        <v>743</v>
      </c>
      <c r="M991" s="50" t="s">
        <v>21</v>
      </c>
      <c r="N991" s="50" t="s">
        <v>33759</v>
      </c>
      <c r="O991" s="42" t="s">
        <v>394</v>
      </c>
      <c r="P991" s="50" t="s">
        <v>32398</v>
      </c>
      <c r="Q991" s="51" t="s">
        <v>33760</v>
      </c>
      <c r="R991" s="50" t="s">
        <v>94</v>
      </c>
      <c r="S991" s="50" t="s">
        <v>22</v>
      </c>
      <c r="T991" s="50" t="s">
        <v>28746</v>
      </c>
      <c r="U991" s="50" t="s">
        <v>28520</v>
      </c>
      <c r="V991" s="50" t="s">
        <v>28519</v>
      </c>
      <c r="W991" s="50" t="s">
        <v>94</v>
      </c>
      <c r="X991" s="50">
        <v>3430</v>
      </c>
      <c r="Y991" s="50"/>
      <c r="Z991" s="50"/>
      <c r="AA991" s="50"/>
      <c r="AB991" s="50"/>
      <c r="AC991" s="50"/>
      <c r="AD991" s="50"/>
      <c r="AE991" s="50"/>
      <c r="AF991" s="50"/>
      <c r="AG991" s="50"/>
      <c r="AH991" s="50"/>
      <c r="AI991" s="50"/>
      <c r="AJ991" s="50"/>
      <c r="AK991" s="50"/>
      <c r="AL991" s="50"/>
      <c r="AM991" s="50"/>
      <c r="AN991" s="50"/>
      <c r="AO991" s="50"/>
      <c r="AP991" s="50"/>
      <c r="AQ991" s="50"/>
      <c r="AR991" s="50"/>
      <c r="AS991" s="50"/>
      <c r="AT991" s="50"/>
      <c r="AU991" s="50"/>
      <c r="AV991" s="50"/>
      <c r="AW991" s="50"/>
      <c r="AX991" s="50"/>
      <c r="AY991" s="50"/>
      <c r="AZ991" s="50"/>
      <c r="BA991" s="50"/>
      <c r="BB991" s="50"/>
      <c r="BC991" s="50"/>
      <c r="BD991" s="50"/>
      <c r="BE991" s="50"/>
      <c r="BF991" s="50"/>
      <c r="BG991" s="50"/>
      <c r="BH991" s="50"/>
      <c r="BI991" s="50"/>
      <c r="BJ991" s="50"/>
      <c r="BK991" s="50"/>
      <c r="BL991" s="50"/>
    </row>
    <row r="992" spans="1:64" ht="12" customHeight="1" x14ac:dyDescent="0.15">
      <c r="A992" s="50" t="s">
        <v>33761</v>
      </c>
      <c r="B992" s="50">
        <v>37</v>
      </c>
      <c r="C992" s="50" t="s">
        <v>14</v>
      </c>
      <c r="D992" s="50" t="s">
        <v>79</v>
      </c>
      <c r="E992" s="51"/>
      <c r="F992" s="52">
        <v>43152</v>
      </c>
      <c r="G992" s="50" t="s">
        <v>33762</v>
      </c>
      <c r="H992" s="50" t="s">
        <v>33763</v>
      </c>
      <c r="I992" s="50" t="s">
        <v>46</v>
      </c>
      <c r="J992" s="50">
        <v>20744</v>
      </c>
      <c r="K992" s="50" t="s">
        <v>2332</v>
      </c>
      <c r="L992" s="50" t="s">
        <v>618</v>
      </c>
      <c r="M992" s="50" t="s">
        <v>21</v>
      </c>
      <c r="N992" s="50" t="s">
        <v>33764</v>
      </c>
      <c r="O992" s="42" t="s">
        <v>394</v>
      </c>
      <c r="P992" s="50" t="s">
        <v>32398</v>
      </c>
      <c r="Q992" s="51" t="s">
        <v>33765</v>
      </c>
      <c r="R992" s="50" t="s">
        <v>94</v>
      </c>
      <c r="S992" s="50" t="s">
        <v>22</v>
      </c>
      <c r="T992" s="50" t="s">
        <v>28746</v>
      </c>
      <c r="U992" s="50" t="s">
        <v>28520</v>
      </c>
      <c r="V992" s="50" t="s">
        <v>28519</v>
      </c>
      <c r="W992" s="50" t="s">
        <v>94</v>
      </c>
      <c r="X992" s="50">
        <v>3427</v>
      </c>
      <c r="Y992" s="50"/>
      <c r="Z992" s="50"/>
      <c r="AA992" s="50"/>
      <c r="AB992" s="50"/>
      <c r="AC992" s="50"/>
      <c r="AD992" s="50"/>
      <c r="AE992" s="50"/>
      <c r="AF992" s="50"/>
      <c r="AG992" s="50"/>
      <c r="AH992" s="50"/>
      <c r="AI992" s="50"/>
      <c r="AJ992" s="50"/>
      <c r="AK992" s="50"/>
      <c r="AL992" s="50"/>
      <c r="AM992" s="50"/>
      <c r="AN992" s="50"/>
      <c r="AO992" s="50"/>
      <c r="AP992" s="50"/>
      <c r="AQ992" s="50"/>
      <c r="AR992" s="50"/>
      <c r="AS992" s="50"/>
      <c r="AT992" s="50"/>
      <c r="AU992" s="50"/>
      <c r="AV992" s="50"/>
      <c r="AW992" s="50"/>
      <c r="AX992" s="50"/>
      <c r="AY992" s="50"/>
      <c r="AZ992" s="50"/>
      <c r="BA992" s="50"/>
      <c r="BB992" s="50"/>
      <c r="BC992" s="50"/>
      <c r="BD992" s="50"/>
      <c r="BE992" s="50"/>
      <c r="BF992" s="50"/>
      <c r="BG992" s="50"/>
      <c r="BH992" s="50"/>
      <c r="BI992" s="50"/>
      <c r="BJ992" s="50"/>
      <c r="BK992" s="50"/>
      <c r="BL992" s="50"/>
    </row>
    <row r="993" spans="1:64" ht="12" customHeight="1" x14ac:dyDescent="0.15">
      <c r="A993" s="50" t="s">
        <v>33766</v>
      </c>
      <c r="B993" s="50">
        <v>37</v>
      </c>
      <c r="C993" s="50" t="s">
        <v>14</v>
      </c>
      <c r="D993" s="50" t="s">
        <v>79</v>
      </c>
      <c r="E993" s="51"/>
      <c r="F993" s="52">
        <v>43152</v>
      </c>
      <c r="G993" s="50" t="s">
        <v>33767</v>
      </c>
      <c r="H993" s="50" t="s">
        <v>427</v>
      </c>
      <c r="I993" s="50" t="s">
        <v>653</v>
      </c>
      <c r="J993" s="50">
        <v>39203</v>
      </c>
      <c r="K993" s="50" t="s">
        <v>9864</v>
      </c>
      <c r="L993" s="50" t="s">
        <v>6109</v>
      </c>
      <c r="M993" s="50" t="s">
        <v>21</v>
      </c>
      <c r="N993" s="50" t="s">
        <v>33768</v>
      </c>
      <c r="O993" s="42" t="s">
        <v>394</v>
      </c>
      <c r="P993" s="50" t="s">
        <v>32398</v>
      </c>
      <c r="Q993" s="51" t="s">
        <v>33769</v>
      </c>
      <c r="R993" s="50" t="s">
        <v>94</v>
      </c>
      <c r="S993" s="50" t="s">
        <v>22</v>
      </c>
      <c r="T993" s="50" t="s">
        <v>28746</v>
      </c>
      <c r="U993" s="50" t="s">
        <v>28520</v>
      </c>
      <c r="V993" s="50" t="s">
        <v>28522</v>
      </c>
      <c r="W993" s="50" t="s">
        <v>94</v>
      </c>
      <c r="X993" s="50">
        <v>3440</v>
      </c>
      <c r="Y993" s="50"/>
      <c r="Z993" s="50"/>
      <c r="AA993" s="50"/>
      <c r="AB993" s="50"/>
      <c r="AC993" s="50"/>
      <c r="AD993" s="50"/>
      <c r="AE993" s="50"/>
      <c r="AF993" s="50"/>
      <c r="AG993" s="50"/>
      <c r="AH993" s="50"/>
      <c r="AI993" s="50"/>
      <c r="AJ993" s="50"/>
      <c r="AK993" s="50"/>
      <c r="AL993" s="50"/>
      <c r="AM993" s="50"/>
      <c r="AN993" s="50"/>
      <c r="AO993" s="50"/>
      <c r="AP993" s="50"/>
      <c r="AQ993" s="50"/>
      <c r="AR993" s="50"/>
      <c r="AS993" s="50"/>
      <c r="AT993" s="50"/>
      <c r="AU993" s="50"/>
      <c r="AV993" s="50"/>
      <c r="AW993" s="50"/>
      <c r="AX993" s="50"/>
      <c r="AY993" s="50"/>
      <c r="AZ993" s="50"/>
      <c r="BA993" s="50"/>
      <c r="BB993" s="50"/>
      <c r="BC993" s="50"/>
      <c r="BD993" s="50"/>
      <c r="BE993" s="50"/>
      <c r="BF993" s="50"/>
      <c r="BG993" s="50"/>
      <c r="BH993" s="50"/>
      <c r="BI993" s="50"/>
      <c r="BJ993" s="50"/>
      <c r="BK993" s="50"/>
      <c r="BL993" s="50"/>
    </row>
    <row r="994" spans="1:64" ht="12" customHeight="1" x14ac:dyDescent="0.15">
      <c r="A994" s="50" t="s">
        <v>33770</v>
      </c>
      <c r="B994" s="50">
        <v>21</v>
      </c>
      <c r="C994" s="50" t="s">
        <v>14</v>
      </c>
      <c r="D994" s="50" t="s">
        <v>79</v>
      </c>
      <c r="E994" s="51"/>
      <c r="F994" s="52">
        <v>43152</v>
      </c>
      <c r="G994" s="50" t="s">
        <v>33771</v>
      </c>
      <c r="H994" s="50" t="s">
        <v>1039</v>
      </c>
      <c r="I994" s="50" t="s">
        <v>88</v>
      </c>
      <c r="J994" s="50">
        <v>36108</v>
      </c>
      <c r="K994" s="50" t="s">
        <v>1039</v>
      </c>
      <c r="L994" s="50" t="s">
        <v>20885</v>
      </c>
      <c r="M994" s="50" t="s">
        <v>21</v>
      </c>
      <c r="N994" s="50" t="s">
        <v>33772</v>
      </c>
      <c r="O994" s="42" t="s">
        <v>394</v>
      </c>
      <c r="P994" s="50" t="s">
        <v>32398</v>
      </c>
      <c r="Q994" s="51" t="s">
        <v>33773</v>
      </c>
      <c r="R994" s="50" t="s">
        <v>94</v>
      </c>
      <c r="S994" s="50" t="s">
        <v>22</v>
      </c>
      <c r="T994" s="50" t="s">
        <v>28746</v>
      </c>
      <c r="U994" s="50" t="s">
        <v>28520</v>
      </c>
      <c r="V994" s="50" t="s">
        <v>28522</v>
      </c>
      <c r="W994" s="50" t="s">
        <v>94</v>
      </c>
      <c r="X994" s="50">
        <v>3428</v>
      </c>
      <c r="Y994" s="50"/>
      <c r="Z994" s="50"/>
      <c r="AA994" s="50"/>
      <c r="AB994" s="50"/>
      <c r="AC994" s="50"/>
      <c r="AD994" s="50"/>
      <c r="AE994" s="50"/>
      <c r="AF994" s="50"/>
      <c r="AG994" s="50"/>
      <c r="AH994" s="50"/>
      <c r="AI994" s="50"/>
      <c r="AJ994" s="50"/>
      <c r="AK994" s="50"/>
      <c r="AL994" s="50"/>
      <c r="AM994" s="50"/>
      <c r="AN994" s="50"/>
      <c r="AO994" s="50"/>
      <c r="AP994" s="50"/>
      <c r="AQ994" s="50"/>
      <c r="AR994" s="50"/>
      <c r="AS994" s="50"/>
      <c r="AT994" s="50"/>
      <c r="AU994" s="50"/>
      <c r="AV994" s="50"/>
      <c r="AW994" s="50"/>
      <c r="AX994" s="50"/>
      <c r="AY994" s="50"/>
      <c r="AZ994" s="50"/>
      <c r="BA994" s="50"/>
      <c r="BB994" s="50"/>
      <c r="BC994" s="50"/>
      <c r="BD994" s="50"/>
      <c r="BE994" s="50"/>
      <c r="BF994" s="50"/>
      <c r="BG994" s="50"/>
      <c r="BH994" s="50"/>
      <c r="BI994" s="50"/>
      <c r="BJ994" s="50"/>
      <c r="BK994" s="50"/>
      <c r="BL994" s="50"/>
    </row>
    <row r="995" spans="1:64" ht="12" customHeight="1" x14ac:dyDescent="0.15">
      <c r="A995" s="50" t="s">
        <v>33774</v>
      </c>
      <c r="B995" s="50">
        <v>28</v>
      </c>
      <c r="C995" s="50" t="s">
        <v>14</v>
      </c>
      <c r="D995" s="50" t="s">
        <v>31</v>
      </c>
      <c r="E995" s="51"/>
      <c r="F995" s="52">
        <v>43152</v>
      </c>
      <c r="G995" s="50" t="s">
        <v>33775</v>
      </c>
      <c r="H995" s="50" t="s">
        <v>33776</v>
      </c>
      <c r="I995" s="50" t="s">
        <v>1685</v>
      </c>
      <c r="J995" s="50">
        <v>58496</v>
      </c>
      <c r="K995" s="50" t="s">
        <v>33777</v>
      </c>
      <c r="L995" s="50" t="s">
        <v>34594</v>
      </c>
      <c r="M995" s="50" t="s">
        <v>21</v>
      </c>
      <c r="N995" s="50" t="s">
        <v>33778</v>
      </c>
      <c r="O995" s="42" t="s">
        <v>394</v>
      </c>
      <c r="P995" s="50" t="s">
        <v>32398</v>
      </c>
      <c r="Q995" s="51" t="s">
        <v>33779</v>
      </c>
      <c r="R995" s="50" t="s">
        <v>94</v>
      </c>
      <c r="S995" s="50" t="s">
        <v>22</v>
      </c>
      <c r="T995" s="50" t="s">
        <v>28746</v>
      </c>
      <c r="U995" s="50" t="s">
        <v>28520</v>
      </c>
      <c r="V995" s="50" t="s">
        <v>28519</v>
      </c>
      <c r="W995" s="50" t="s">
        <v>94</v>
      </c>
      <c r="X995" s="50">
        <v>3429</v>
      </c>
      <c r="Y995" s="50"/>
      <c r="Z995" s="50"/>
      <c r="AA995" s="50"/>
      <c r="AB995" s="50"/>
      <c r="AC995" s="50"/>
      <c r="AD995" s="50"/>
      <c r="AE995" s="50"/>
      <c r="AF995" s="50"/>
      <c r="AG995" s="50"/>
      <c r="AH995" s="50"/>
      <c r="AI995" s="50"/>
      <c r="AJ995" s="50"/>
      <c r="AK995" s="50"/>
      <c r="AL995" s="50"/>
      <c r="AM995" s="50"/>
      <c r="AN995" s="50"/>
      <c r="AO995" s="50"/>
      <c r="AP995" s="50"/>
      <c r="AQ995" s="50"/>
      <c r="AR995" s="50"/>
      <c r="AS995" s="50"/>
      <c r="AT995" s="50"/>
      <c r="AU995" s="50"/>
      <c r="AV995" s="50"/>
      <c r="AW995" s="50"/>
      <c r="AX995" s="50"/>
      <c r="AY995" s="50"/>
      <c r="AZ995" s="50"/>
      <c r="BA995" s="50"/>
      <c r="BB995" s="50"/>
      <c r="BC995" s="50"/>
      <c r="BD995" s="50"/>
      <c r="BE995" s="50"/>
      <c r="BF995" s="50"/>
      <c r="BG995" s="50"/>
      <c r="BH995" s="50"/>
      <c r="BI995" s="50"/>
      <c r="BJ995" s="50"/>
      <c r="BK995" s="50"/>
      <c r="BL995" s="50"/>
    </row>
    <row r="996" spans="1:64" ht="12" customHeight="1" x14ac:dyDescent="0.15">
      <c r="A996" s="50" t="s">
        <v>33780</v>
      </c>
      <c r="B996" s="50">
        <v>22</v>
      </c>
      <c r="C996" s="50" t="s">
        <v>14</v>
      </c>
      <c r="D996" s="50" t="s">
        <v>79</v>
      </c>
      <c r="E996" s="51"/>
      <c r="F996" s="52">
        <v>43152</v>
      </c>
      <c r="G996" s="50" t="s">
        <v>33781</v>
      </c>
      <c r="H996" s="50" t="s">
        <v>33782</v>
      </c>
      <c r="I996" s="50" t="s">
        <v>67</v>
      </c>
      <c r="J996" s="50">
        <v>79084</v>
      </c>
      <c r="K996" s="50" t="s">
        <v>14053</v>
      </c>
      <c r="L996" s="50" t="s">
        <v>34593</v>
      </c>
      <c r="M996" s="50" t="s">
        <v>21</v>
      </c>
      <c r="N996" s="50" t="s">
        <v>33783</v>
      </c>
      <c r="O996" s="42" t="s">
        <v>394</v>
      </c>
      <c r="P996" s="50" t="s">
        <v>32398</v>
      </c>
      <c r="Q996" s="51" t="s">
        <v>33784</v>
      </c>
      <c r="R996" s="50" t="s">
        <v>94</v>
      </c>
      <c r="S996" s="50" t="s">
        <v>29</v>
      </c>
      <c r="T996" s="50" t="s">
        <v>28523</v>
      </c>
      <c r="U996" s="50" t="s">
        <v>28523</v>
      </c>
      <c r="V996" s="50"/>
      <c r="W996" s="50" t="s">
        <v>94</v>
      </c>
      <c r="X996" s="50">
        <v>3441</v>
      </c>
      <c r="Y996" s="50"/>
      <c r="Z996" s="50"/>
      <c r="AA996" s="50"/>
      <c r="AB996" s="50"/>
      <c r="AC996" s="50"/>
      <c r="AD996" s="50"/>
      <c r="AE996" s="50"/>
      <c r="AF996" s="50"/>
      <c r="AG996" s="50"/>
      <c r="AH996" s="50"/>
      <c r="AI996" s="50"/>
      <c r="AJ996" s="50"/>
      <c r="AK996" s="50"/>
      <c r="AL996" s="50"/>
      <c r="AM996" s="50"/>
      <c r="AN996" s="50"/>
      <c r="AO996" s="50"/>
      <c r="AP996" s="50"/>
      <c r="AQ996" s="50"/>
      <c r="AR996" s="50"/>
      <c r="AS996" s="50"/>
      <c r="AT996" s="50"/>
      <c r="AU996" s="50"/>
      <c r="AV996" s="50"/>
      <c r="AW996" s="50"/>
      <c r="AX996" s="50"/>
      <c r="AY996" s="50"/>
      <c r="AZ996" s="50"/>
      <c r="BA996" s="50"/>
      <c r="BB996" s="50"/>
      <c r="BC996" s="50"/>
      <c r="BD996" s="50"/>
      <c r="BE996" s="50"/>
      <c r="BF996" s="50"/>
      <c r="BG996" s="50"/>
      <c r="BH996" s="50"/>
      <c r="BI996" s="50"/>
      <c r="BJ996" s="50"/>
      <c r="BK996" s="50"/>
      <c r="BL996" s="50"/>
    </row>
    <row r="997" spans="1:64" ht="12" customHeight="1" x14ac:dyDescent="0.15">
      <c r="A997" s="50" t="s">
        <v>33793</v>
      </c>
      <c r="B997" s="50">
        <v>45</v>
      </c>
      <c r="C997" s="50" t="s">
        <v>14</v>
      </c>
      <c r="D997" s="50" t="s">
        <v>79</v>
      </c>
      <c r="E997" s="51"/>
      <c r="F997" s="52">
        <v>43150</v>
      </c>
      <c r="G997" s="50" t="s">
        <v>33794</v>
      </c>
      <c r="H997" s="50" t="s">
        <v>160</v>
      </c>
      <c r="I997" s="50" t="s">
        <v>67</v>
      </c>
      <c r="J997" s="50">
        <v>76205</v>
      </c>
      <c r="K997" s="50" t="s">
        <v>160</v>
      </c>
      <c r="L997" s="50" t="s">
        <v>34596</v>
      </c>
      <c r="M997" s="50" t="s">
        <v>21</v>
      </c>
      <c r="N997" s="50" t="s">
        <v>33795</v>
      </c>
      <c r="O997" s="42" t="s">
        <v>394</v>
      </c>
      <c r="P997" s="50" t="s">
        <v>32398</v>
      </c>
      <c r="Q997" s="51" t="s">
        <v>33796</v>
      </c>
      <c r="R997" s="50" t="s">
        <v>94</v>
      </c>
      <c r="S997" s="50" t="s">
        <v>22</v>
      </c>
      <c r="T997" s="50" t="s">
        <v>28739</v>
      </c>
      <c r="U997" s="50" t="s">
        <v>28518</v>
      </c>
      <c r="V997" s="50" t="s">
        <v>28522</v>
      </c>
      <c r="W997" s="50" t="s">
        <v>94</v>
      </c>
      <c r="X997" s="50">
        <v>3412</v>
      </c>
      <c r="Y997" s="50"/>
      <c r="Z997" s="50"/>
      <c r="AA997" s="50"/>
      <c r="AB997" s="50"/>
      <c r="AC997" s="50"/>
      <c r="AD997" s="50"/>
      <c r="AE997" s="50"/>
      <c r="AF997" s="50"/>
      <c r="AG997" s="50"/>
      <c r="AH997" s="50"/>
      <c r="AI997" s="50"/>
      <c r="AJ997" s="50"/>
      <c r="AK997" s="50"/>
      <c r="AL997" s="50"/>
      <c r="AM997" s="50"/>
      <c r="AN997" s="50"/>
      <c r="AO997" s="50"/>
      <c r="AP997" s="50"/>
      <c r="AQ997" s="50"/>
      <c r="AR997" s="50"/>
      <c r="AS997" s="50"/>
      <c r="AT997" s="50"/>
      <c r="AU997" s="50"/>
      <c r="AV997" s="50"/>
      <c r="AW997" s="50"/>
      <c r="AX997" s="50"/>
      <c r="AY997" s="50"/>
      <c r="AZ997" s="50"/>
      <c r="BA997" s="50"/>
      <c r="BB997" s="50"/>
      <c r="BC997" s="50"/>
      <c r="BD997" s="50"/>
      <c r="BE997" s="50"/>
      <c r="BF997" s="50"/>
      <c r="BG997" s="50"/>
      <c r="BH997" s="50"/>
      <c r="BI997" s="50"/>
      <c r="BJ997" s="50"/>
      <c r="BK997" s="50"/>
      <c r="BL997" s="50"/>
    </row>
    <row r="998" spans="1:64" ht="12" customHeight="1" x14ac:dyDescent="0.15">
      <c r="A998" s="50" t="s">
        <v>33785</v>
      </c>
      <c r="B998" s="50">
        <v>23</v>
      </c>
      <c r="C998" s="50" t="s">
        <v>14</v>
      </c>
      <c r="D998" s="50" t="s">
        <v>42</v>
      </c>
      <c r="E998" s="51"/>
      <c r="F998" s="52">
        <v>43150</v>
      </c>
      <c r="G998" s="50" t="s">
        <v>33786</v>
      </c>
      <c r="H998" s="50" t="s">
        <v>1288</v>
      </c>
      <c r="I998" s="50" t="s">
        <v>67</v>
      </c>
      <c r="J998" s="50">
        <v>78744</v>
      </c>
      <c r="K998" s="50" t="s">
        <v>1289</v>
      </c>
      <c r="L998" s="50" t="s">
        <v>1290</v>
      </c>
      <c r="M998" s="50" t="s">
        <v>21</v>
      </c>
      <c r="N998" s="50" t="s">
        <v>33787</v>
      </c>
      <c r="O998" s="42" t="s">
        <v>394</v>
      </c>
      <c r="P998" s="50" t="s">
        <v>32398</v>
      </c>
      <c r="Q998" s="51" t="s">
        <v>33788</v>
      </c>
      <c r="R998" s="50" t="s">
        <v>542</v>
      </c>
      <c r="S998" s="50" t="s">
        <v>22</v>
      </c>
      <c r="T998" s="50" t="s">
        <v>28746</v>
      </c>
      <c r="U998" s="50" t="s">
        <v>28520</v>
      </c>
      <c r="V998" s="50" t="s">
        <v>20623</v>
      </c>
      <c r="W998" s="50" t="s">
        <v>94</v>
      </c>
      <c r="X998" s="50">
        <v>3407</v>
      </c>
      <c r="Y998" s="50"/>
      <c r="Z998" s="50"/>
      <c r="AA998" s="50"/>
      <c r="AB998" s="50"/>
      <c r="AC998" s="50"/>
      <c r="AD998" s="50"/>
      <c r="AE998" s="50"/>
      <c r="AF998" s="50"/>
      <c r="AG998" s="50"/>
      <c r="AH998" s="50"/>
      <c r="AI998" s="50"/>
      <c r="AJ998" s="50"/>
      <c r="AK998" s="50"/>
      <c r="AL998" s="50"/>
      <c r="AM998" s="50"/>
      <c r="AN998" s="50"/>
      <c r="AO998" s="50"/>
      <c r="AP998" s="50"/>
      <c r="AQ998" s="50"/>
      <c r="AR998" s="50"/>
      <c r="AS998" s="50"/>
      <c r="AT998" s="50"/>
      <c r="AU998" s="50"/>
      <c r="AV998" s="50"/>
      <c r="AW998" s="50"/>
      <c r="AX998" s="50"/>
      <c r="AY998" s="50"/>
      <c r="AZ998" s="50"/>
      <c r="BA998" s="50"/>
      <c r="BB998" s="50"/>
      <c r="BC998" s="50"/>
      <c r="BD998" s="50"/>
      <c r="BE998" s="50"/>
      <c r="BF998" s="50"/>
      <c r="BG998" s="50"/>
      <c r="BH998" s="50"/>
      <c r="BI998" s="50"/>
      <c r="BJ998" s="50"/>
      <c r="BK998" s="50"/>
      <c r="BL998" s="50"/>
    </row>
    <row r="999" spans="1:64" ht="12" customHeight="1" x14ac:dyDescent="0.15">
      <c r="A999" s="50" t="s">
        <v>33789</v>
      </c>
      <c r="B999" s="50">
        <v>41</v>
      </c>
      <c r="C999" s="50" t="s">
        <v>14</v>
      </c>
      <c r="D999" s="50" t="s">
        <v>33105</v>
      </c>
      <c r="E999" s="51"/>
      <c r="F999" s="52">
        <v>43150</v>
      </c>
      <c r="G999" s="50" t="s">
        <v>33790</v>
      </c>
      <c r="H999" s="50" t="s">
        <v>1184</v>
      </c>
      <c r="I999" s="50" t="s">
        <v>297</v>
      </c>
      <c r="J999" s="50">
        <v>98105</v>
      </c>
      <c r="K999" s="50" t="s">
        <v>1185</v>
      </c>
      <c r="L999" s="50" t="s">
        <v>1186</v>
      </c>
      <c r="M999" s="50" t="s">
        <v>21</v>
      </c>
      <c r="N999" s="50" t="s">
        <v>33791</v>
      </c>
      <c r="O999" s="42" t="s">
        <v>394</v>
      </c>
      <c r="P999" s="50" t="s">
        <v>32398</v>
      </c>
      <c r="Q999" s="51" t="s">
        <v>33792</v>
      </c>
      <c r="R999" s="50" t="s">
        <v>94</v>
      </c>
      <c r="S999" s="50" t="s">
        <v>22</v>
      </c>
      <c r="T999" s="50" t="s">
        <v>28746</v>
      </c>
      <c r="U999" s="50" t="s">
        <v>28520</v>
      </c>
      <c r="V999" s="50" t="s">
        <v>28521</v>
      </c>
      <c r="W999" s="50" t="s">
        <v>94</v>
      </c>
      <c r="X999" s="50">
        <v>3406</v>
      </c>
      <c r="Y999" s="50"/>
      <c r="Z999" s="50"/>
      <c r="AA999" s="50"/>
      <c r="AB999" s="50"/>
      <c r="AC999" s="50"/>
      <c r="AD999" s="50"/>
      <c r="AE999" s="50"/>
      <c r="AF999" s="50"/>
      <c r="AG999" s="50"/>
      <c r="AH999" s="50"/>
      <c r="AI999" s="50"/>
      <c r="AJ999" s="50"/>
      <c r="AK999" s="50"/>
      <c r="AL999" s="50"/>
      <c r="AM999" s="50"/>
      <c r="AN999" s="50"/>
      <c r="AO999" s="50"/>
      <c r="AP999" s="50"/>
      <c r="AQ999" s="50"/>
      <c r="AR999" s="50"/>
      <c r="AS999" s="50"/>
      <c r="AT999" s="50"/>
      <c r="AU999" s="50"/>
      <c r="AV999" s="50"/>
      <c r="AW999" s="50"/>
      <c r="AX999" s="50"/>
      <c r="AY999" s="50"/>
      <c r="AZ999" s="50"/>
      <c r="BA999" s="50"/>
      <c r="BB999" s="50"/>
      <c r="BC999" s="50"/>
      <c r="BD999" s="50"/>
      <c r="BE999" s="50"/>
      <c r="BF999" s="50"/>
      <c r="BG999" s="50"/>
      <c r="BH999" s="50"/>
      <c r="BI999" s="50"/>
      <c r="BJ999" s="50"/>
      <c r="BK999" s="50"/>
      <c r="BL999" s="50"/>
    </row>
    <row r="1000" spans="1:64" ht="12" customHeight="1" x14ac:dyDescent="0.15">
      <c r="A1000" s="50" t="s">
        <v>33797</v>
      </c>
      <c r="B1000" s="50">
        <v>33</v>
      </c>
      <c r="C1000" s="50" t="s">
        <v>14</v>
      </c>
      <c r="D1000" s="50" t="s">
        <v>33105</v>
      </c>
      <c r="E1000" s="51"/>
      <c r="F1000" s="52">
        <v>43150</v>
      </c>
      <c r="G1000" s="50" t="s">
        <v>33798</v>
      </c>
      <c r="H1000" s="50" t="s">
        <v>2696</v>
      </c>
      <c r="I1000" s="50" t="s">
        <v>653</v>
      </c>
      <c r="J1000" s="50">
        <v>39307</v>
      </c>
      <c r="K1000" s="50" t="s">
        <v>2698</v>
      </c>
      <c r="L1000" s="50" t="s">
        <v>34595</v>
      </c>
      <c r="M1000" s="50" t="s">
        <v>21</v>
      </c>
      <c r="N1000" s="50" t="s">
        <v>33799</v>
      </c>
      <c r="O1000" s="42" t="s">
        <v>394</v>
      </c>
      <c r="P1000" s="50" t="s">
        <v>32398</v>
      </c>
      <c r="Q1000" s="51" t="s">
        <v>33800</v>
      </c>
      <c r="R1000" s="50" t="s">
        <v>94</v>
      </c>
      <c r="S1000" s="50" t="s">
        <v>12</v>
      </c>
      <c r="T1000" s="50" t="s">
        <v>31978</v>
      </c>
      <c r="U1000" s="50" t="s">
        <v>28523</v>
      </c>
      <c r="V1000" s="50" t="s">
        <v>28519</v>
      </c>
      <c r="W1000" s="50"/>
      <c r="Y1000" s="50"/>
      <c r="Z1000" s="50"/>
      <c r="AA1000" s="50"/>
      <c r="AB1000" s="50"/>
      <c r="AC1000" s="50"/>
      <c r="AD1000" s="50"/>
      <c r="AE1000" s="50"/>
      <c r="AF1000" s="50"/>
      <c r="AG1000" s="50"/>
      <c r="AH1000" s="50"/>
      <c r="AI1000" s="50"/>
      <c r="AJ1000" s="50"/>
      <c r="AK1000" s="50"/>
      <c r="AL1000" s="50"/>
      <c r="AM1000" s="50"/>
      <c r="AN1000" s="50"/>
      <c r="AO1000" s="50"/>
      <c r="AP1000" s="50"/>
      <c r="AQ1000" s="50"/>
      <c r="AR1000" s="50"/>
      <c r="AS1000" s="50"/>
      <c r="AT1000" s="50"/>
      <c r="AU1000" s="50"/>
      <c r="AV1000" s="50"/>
      <c r="AW1000" s="50"/>
      <c r="AX1000" s="50"/>
      <c r="AY1000" s="50"/>
      <c r="AZ1000" s="50"/>
      <c r="BA1000" s="50"/>
      <c r="BB1000" s="50"/>
      <c r="BC1000" s="50"/>
      <c r="BD1000" s="50"/>
      <c r="BE1000" s="50"/>
      <c r="BF1000" s="50"/>
      <c r="BG1000" s="50"/>
      <c r="BH1000" s="50"/>
      <c r="BI1000" s="50"/>
      <c r="BJ1000" s="50"/>
      <c r="BK1000" s="50"/>
      <c r="BL1000" s="50"/>
    </row>
    <row r="1001" spans="1:64" ht="12" customHeight="1" x14ac:dyDescent="0.15">
      <c r="A1001" s="50" t="s">
        <v>33806</v>
      </c>
      <c r="B1001" s="50">
        <v>51</v>
      </c>
      <c r="C1001" s="50" t="s">
        <v>14</v>
      </c>
      <c r="D1001" s="50" t="s">
        <v>42</v>
      </c>
      <c r="E1001" s="51"/>
      <c r="F1001" s="52">
        <v>43149</v>
      </c>
      <c r="G1001" s="50" t="s">
        <v>33807</v>
      </c>
      <c r="H1001" s="50" t="s">
        <v>671</v>
      </c>
      <c r="I1001" s="50" t="s">
        <v>117</v>
      </c>
      <c r="J1001" s="50">
        <v>85251</v>
      </c>
      <c r="K1001" s="50" t="s">
        <v>617</v>
      </c>
      <c r="L1001" s="50" t="s">
        <v>4774</v>
      </c>
      <c r="M1001" s="50" t="s">
        <v>21</v>
      </c>
      <c r="N1001" s="50" t="s">
        <v>33808</v>
      </c>
      <c r="O1001" s="42" t="s">
        <v>394</v>
      </c>
      <c r="P1001" s="50" t="s">
        <v>32398</v>
      </c>
      <c r="Q1001" s="51" t="s">
        <v>33809</v>
      </c>
      <c r="R1001" s="50" t="s">
        <v>542</v>
      </c>
      <c r="S1001" s="50" t="s">
        <v>22</v>
      </c>
      <c r="T1001" s="50" t="s">
        <v>28746</v>
      </c>
      <c r="U1001" s="50" t="s">
        <v>28520</v>
      </c>
      <c r="V1001" s="50" t="s">
        <v>28521</v>
      </c>
      <c r="W1001" s="50"/>
      <c r="Y1001" s="50"/>
      <c r="Z1001" s="50"/>
      <c r="AA1001" s="50"/>
      <c r="AB1001" s="50"/>
      <c r="AC1001" s="50"/>
      <c r="AD1001" s="50"/>
      <c r="AE1001" s="50"/>
      <c r="AF1001" s="50"/>
      <c r="AG1001" s="50"/>
      <c r="AH1001" s="50"/>
      <c r="AI1001" s="50"/>
      <c r="AJ1001" s="50"/>
      <c r="AK1001" s="50"/>
      <c r="AL1001" s="50"/>
      <c r="AM1001" s="50"/>
      <c r="AN1001" s="50"/>
      <c r="AO1001" s="50"/>
      <c r="AP1001" s="50"/>
      <c r="AQ1001" s="50"/>
      <c r="AR1001" s="50"/>
      <c r="AS1001" s="50"/>
      <c r="AT1001" s="50"/>
      <c r="AU1001" s="50"/>
      <c r="AV1001" s="50"/>
      <c r="AW1001" s="50"/>
      <c r="AX1001" s="50"/>
      <c r="AY1001" s="50"/>
      <c r="AZ1001" s="50"/>
      <c r="BA1001" s="50"/>
      <c r="BB1001" s="50"/>
      <c r="BC1001" s="50"/>
      <c r="BD1001" s="50"/>
      <c r="BE1001" s="50"/>
      <c r="BF1001" s="50"/>
      <c r="BG1001" s="50"/>
      <c r="BH1001" s="50"/>
      <c r="BI1001" s="50"/>
      <c r="BJ1001" s="50"/>
      <c r="BK1001" s="50"/>
      <c r="BL1001" s="50"/>
    </row>
    <row r="1002" spans="1:64" ht="12" customHeight="1" x14ac:dyDescent="0.15">
      <c r="A1002" s="50" t="s">
        <v>33801</v>
      </c>
      <c r="B1002" s="50">
        <v>33</v>
      </c>
      <c r="C1002" s="50" t="s">
        <v>14</v>
      </c>
      <c r="D1002" s="50" t="s">
        <v>42</v>
      </c>
      <c r="E1002" s="51" t="s">
        <v>33802</v>
      </c>
      <c r="F1002" s="52">
        <v>43149</v>
      </c>
      <c r="G1002" s="50" t="s">
        <v>33803</v>
      </c>
      <c r="H1002" s="50" t="s">
        <v>1067</v>
      </c>
      <c r="I1002" s="50" t="s">
        <v>67</v>
      </c>
      <c r="J1002" s="50">
        <v>78109</v>
      </c>
      <c r="K1002" s="50" t="s">
        <v>563</v>
      </c>
      <c r="L1002" s="50" t="s">
        <v>275</v>
      </c>
      <c r="M1002" s="50" t="s">
        <v>21</v>
      </c>
      <c r="N1002" s="50" t="s">
        <v>33804</v>
      </c>
      <c r="O1002" s="42" t="s">
        <v>394</v>
      </c>
      <c r="P1002" s="50" t="s">
        <v>32398</v>
      </c>
      <c r="Q1002" s="51" t="s">
        <v>33805</v>
      </c>
      <c r="R1002" s="50" t="s">
        <v>94</v>
      </c>
      <c r="S1002" s="50" t="s">
        <v>22</v>
      </c>
      <c r="T1002" s="50" t="s">
        <v>28746</v>
      </c>
      <c r="U1002" s="50" t="s">
        <v>28520</v>
      </c>
      <c r="V1002" s="50" t="s">
        <v>28519</v>
      </c>
      <c r="W1002" s="50" t="s">
        <v>94</v>
      </c>
      <c r="X1002" s="50">
        <v>3426</v>
      </c>
      <c r="Y1002" s="50"/>
      <c r="Z1002" s="50"/>
      <c r="AA1002" s="50"/>
      <c r="AB1002" s="50"/>
      <c r="AC1002" s="50"/>
      <c r="AD1002" s="50"/>
      <c r="AE1002" s="50"/>
      <c r="AF1002" s="50"/>
      <c r="AG1002" s="50"/>
      <c r="AH1002" s="50"/>
      <c r="AI1002" s="50"/>
      <c r="AJ1002" s="50"/>
      <c r="AK1002" s="50"/>
      <c r="AL1002" s="50"/>
      <c r="AM1002" s="50"/>
      <c r="AN1002" s="50"/>
      <c r="AO1002" s="50"/>
      <c r="AP1002" s="50"/>
      <c r="AQ1002" s="50"/>
      <c r="AR1002" s="50"/>
      <c r="AS1002" s="50"/>
      <c r="AT1002" s="50"/>
      <c r="AU1002" s="50"/>
      <c r="AV1002" s="50"/>
      <c r="AW1002" s="50"/>
      <c r="AX1002" s="50"/>
      <c r="AY1002" s="50"/>
      <c r="AZ1002" s="50"/>
      <c r="BA1002" s="50"/>
      <c r="BB1002" s="50"/>
      <c r="BC1002" s="50"/>
      <c r="BD1002" s="50"/>
      <c r="BE1002" s="50"/>
      <c r="BF1002" s="50"/>
      <c r="BG1002" s="50"/>
      <c r="BH1002" s="50"/>
      <c r="BI1002" s="50"/>
      <c r="BJ1002" s="50"/>
      <c r="BK1002" s="50"/>
      <c r="BL1002" s="50"/>
    </row>
    <row r="1003" spans="1:64" ht="12" customHeight="1" x14ac:dyDescent="0.15">
      <c r="A1003" s="50" t="s">
        <v>3186</v>
      </c>
      <c r="B1003" s="50" t="s">
        <v>23</v>
      </c>
      <c r="C1003" s="50" t="s">
        <v>14</v>
      </c>
      <c r="D1003" s="50" t="s">
        <v>79</v>
      </c>
      <c r="E1003" s="51"/>
      <c r="F1003" s="52">
        <v>43148</v>
      </c>
      <c r="G1003" s="50" t="s">
        <v>33814</v>
      </c>
      <c r="H1003" s="50" t="s">
        <v>31578</v>
      </c>
      <c r="I1003" s="50" t="s">
        <v>144</v>
      </c>
      <c r="J1003" s="50">
        <v>25428</v>
      </c>
      <c r="K1003" s="50" t="s">
        <v>5225</v>
      </c>
      <c r="L1003" s="50" t="s">
        <v>18786</v>
      </c>
      <c r="M1003" s="50" t="s">
        <v>21</v>
      </c>
      <c r="N1003" s="50" t="s">
        <v>33815</v>
      </c>
      <c r="O1003" s="42" t="s">
        <v>394</v>
      </c>
      <c r="P1003" s="50" t="s">
        <v>32398</v>
      </c>
      <c r="Q1003" s="51" t="s">
        <v>33816</v>
      </c>
      <c r="R1003" s="50" t="s">
        <v>94</v>
      </c>
      <c r="S1003" s="50" t="s">
        <v>22</v>
      </c>
      <c r="T1003" s="50" t="s">
        <v>28746</v>
      </c>
      <c r="U1003" s="50" t="s">
        <v>28520</v>
      </c>
      <c r="V1003" s="50" t="s">
        <v>28521</v>
      </c>
      <c r="W1003" s="50" t="s">
        <v>94</v>
      </c>
      <c r="X1003" s="50">
        <v>3422</v>
      </c>
      <c r="Y1003" s="50"/>
      <c r="Z1003" s="50"/>
      <c r="AA1003" s="50"/>
      <c r="AB1003" s="50"/>
      <c r="AC1003" s="50"/>
      <c r="AD1003" s="50"/>
      <c r="AE1003" s="50"/>
      <c r="AF1003" s="50"/>
      <c r="AG1003" s="50"/>
      <c r="AH1003" s="50"/>
      <c r="AI1003" s="50"/>
      <c r="AJ1003" s="50"/>
      <c r="AK1003" s="50"/>
      <c r="AL1003" s="50"/>
      <c r="AM1003" s="50"/>
      <c r="AN1003" s="50"/>
      <c r="AO1003" s="50"/>
      <c r="AP1003" s="50"/>
      <c r="AQ1003" s="50"/>
      <c r="AR1003" s="50"/>
      <c r="AS1003" s="50"/>
      <c r="AT1003" s="50"/>
      <c r="AU1003" s="50"/>
      <c r="AV1003" s="50"/>
      <c r="AW1003" s="50"/>
      <c r="AX1003" s="50"/>
      <c r="AY1003" s="50"/>
      <c r="AZ1003" s="50"/>
      <c r="BA1003" s="50"/>
      <c r="BB1003" s="50"/>
      <c r="BC1003" s="50"/>
      <c r="BD1003" s="50"/>
      <c r="BE1003" s="50"/>
      <c r="BF1003" s="50"/>
      <c r="BG1003" s="50"/>
      <c r="BH1003" s="50"/>
      <c r="BI1003" s="50"/>
      <c r="BJ1003" s="50"/>
      <c r="BK1003" s="50"/>
      <c r="BL1003" s="50"/>
    </row>
    <row r="1004" spans="1:64" ht="12" customHeight="1" x14ac:dyDescent="0.15">
      <c r="A1004" s="50" t="s">
        <v>3186</v>
      </c>
      <c r="B1004" s="50" t="s">
        <v>23</v>
      </c>
      <c r="C1004" s="50" t="s">
        <v>14</v>
      </c>
      <c r="D1004" s="50" t="s">
        <v>31</v>
      </c>
      <c r="E1004" s="51"/>
      <c r="F1004" s="52">
        <v>43148</v>
      </c>
      <c r="G1004" s="50" t="s">
        <v>33810</v>
      </c>
      <c r="H1004" s="50" t="s">
        <v>11110</v>
      </c>
      <c r="I1004" s="50" t="s">
        <v>389</v>
      </c>
      <c r="J1004" s="50">
        <v>74015</v>
      </c>
      <c r="K1004" s="50" t="s">
        <v>33811</v>
      </c>
      <c r="L1004" s="50" t="s">
        <v>34599</v>
      </c>
      <c r="M1004" s="50" t="s">
        <v>21</v>
      </c>
      <c r="N1004" s="50" t="s">
        <v>33812</v>
      </c>
      <c r="O1004" s="42" t="s">
        <v>394</v>
      </c>
      <c r="P1004" s="50" t="s">
        <v>32398</v>
      </c>
      <c r="Q1004" s="51" t="s">
        <v>33813</v>
      </c>
      <c r="R1004" s="50" t="s">
        <v>23</v>
      </c>
      <c r="S1004" s="50" t="s">
        <v>22</v>
      </c>
      <c r="T1004" s="50" t="s">
        <v>28746</v>
      </c>
      <c r="U1004" s="50" t="s">
        <v>28520</v>
      </c>
      <c r="V1004" s="50" t="s">
        <v>28521</v>
      </c>
      <c r="W1004" s="50" t="s">
        <v>94</v>
      </c>
      <c r="X1004" s="50">
        <v>3425</v>
      </c>
      <c r="Y1004" s="50"/>
      <c r="Z1004" s="50"/>
      <c r="AA1004" s="50"/>
      <c r="AB1004" s="50"/>
      <c r="AC1004" s="50"/>
      <c r="AD1004" s="50"/>
      <c r="AE1004" s="50"/>
      <c r="AF1004" s="50"/>
      <c r="AG1004" s="50"/>
      <c r="AH1004" s="50"/>
      <c r="AI1004" s="50"/>
      <c r="AJ1004" s="50"/>
      <c r="AK1004" s="50"/>
      <c r="AL1004" s="50"/>
      <c r="AM1004" s="50"/>
      <c r="AN1004" s="50"/>
      <c r="AO1004" s="50"/>
      <c r="AP1004" s="50"/>
      <c r="AQ1004" s="50"/>
      <c r="AR1004" s="50"/>
      <c r="AS1004" s="50"/>
      <c r="AT1004" s="50"/>
      <c r="AU1004" s="50"/>
      <c r="AV1004" s="50"/>
      <c r="AW1004" s="50"/>
      <c r="AX1004" s="50"/>
      <c r="AY1004" s="50"/>
      <c r="AZ1004" s="50"/>
      <c r="BA1004" s="50"/>
      <c r="BB1004" s="50"/>
      <c r="BC1004" s="50"/>
      <c r="BD1004" s="50"/>
      <c r="BE1004" s="50"/>
      <c r="BF1004" s="50"/>
      <c r="BG1004" s="50"/>
      <c r="BH1004" s="50"/>
      <c r="BI1004" s="50"/>
      <c r="BJ1004" s="50"/>
      <c r="BK1004" s="50"/>
      <c r="BL1004" s="50"/>
    </row>
    <row r="1005" spans="1:64" ht="12" customHeight="1" x14ac:dyDescent="0.15">
      <c r="A1005" s="50" t="s">
        <v>33817</v>
      </c>
      <c r="B1005" s="50">
        <v>24</v>
      </c>
      <c r="C1005" s="50" t="s">
        <v>14</v>
      </c>
      <c r="D1005" s="50" t="s">
        <v>79</v>
      </c>
      <c r="E1005" s="51"/>
      <c r="F1005" s="52">
        <v>43148</v>
      </c>
      <c r="G1005" s="50" t="s">
        <v>33818</v>
      </c>
      <c r="H1005" s="50" t="s">
        <v>33819</v>
      </c>
      <c r="I1005" s="50" t="s">
        <v>26</v>
      </c>
      <c r="J1005" s="50">
        <v>29940</v>
      </c>
      <c r="K1005" s="50" t="s">
        <v>12904</v>
      </c>
      <c r="L1005" s="50" t="s">
        <v>34597</v>
      </c>
      <c r="M1005" s="50" t="s">
        <v>385</v>
      </c>
      <c r="N1005" s="50" t="s">
        <v>33820</v>
      </c>
      <c r="O1005" s="42" t="s">
        <v>394</v>
      </c>
      <c r="P1005" s="50" t="s">
        <v>32398</v>
      </c>
      <c r="Q1005" s="51" t="s">
        <v>33821</v>
      </c>
      <c r="R1005" s="50" t="s">
        <v>542</v>
      </c>
      <c r="S1005" s="50" t="s">
        <v>12</v>
      </c>
      <c r="T1005" s="50" t="s">
        <v>31978</v>
      </c>
      <c r="U1005" s="50" t="s">
        <v>28518</v>
      </c>
      <c r="V1005" s="50" t="s">
        <v>28521</v>
      </c>
      <c r="W1005" s="50"/>
      <c r="Y1005" s="50"/>
      <c r="Z1005" s="50"/>
      <c r="AA1005" s="50"/>
      <c r="AB1005" s="50"/>
      <c r="AC1005" s="50"/>
      <c r="AD1005" s="50"/>
      <c r="AE1005" s="50"/>
      <c r="AF1005" s="50"/>
      <c r="AG1005" s="50"/>
      <c r="AH1005" s="50"/>
      <c r="AI1005" s="50"/>
      <c r="AJ1005" s="50"/>
      <c r="AK1005" s="50"/>
      <c r="AL1005" s="50"/>
      <c r="AM1005" s="50"/>
      <c r="AN1005" s="50"/>
      <c r="AO1005" s="50"/>
      <c r="AP1005" s="50"/>
      <c r="AQ1005" s="50"/>
      <c r="AR1005" s="50"/>
      <c r="AS1005" s="50"/>
      <c r="AT1005" s="50"/>
      <c r="AU1005" s="50"/>
      <c r="AV1005" s="50"/>
      <c r="AW1005" s="50"/>
      <c r="AX1005" s="50"/>
      <c r="AY1005" s="50"/>
      <c r="AZ1005" s="50"/>
      <c r="BA1005" s="50"/>
      <c r="BB1005" s="50"/>
      <c r="BC1005" s="50"/>
      <c r="BD1005" s="50"/>
      <c r="BE1005" s="50"/>
      <c r="BF1005" s="50"/>
      <c r="BG1005" s="50"/>
      <c r="BH1005" s="50"/>
      <c r="BI1005" s="50"/>
      <c r="BJ1005" s="50"/>
      <c r="BK1005" s="50"/>
      <c r="BL1005" s="50"/>
    </row>
    <row r="1006" spans="1:64" ht="12" customHeight="1" x14ac:dyDescent="0.15">
      <c r="A1006" s="50" t="s">
        <v>33822</v>
      </c>
      <c r="B1006" s="50">
        <v>23</v>
      </c>
      <c r="C1006" s="50" t="s">
        <v>14</v>
      </c>
      <c r="D1006" s="50" t="s">
        <v>42</v>
      </c>
      <c r="E1006" s="51" t="s">
        <v>33823</v>
      </c>
      <c r="F1006" s="52">
        <v>43148</v>
      </c>
      <c r="G1006" s="50" t="s">
        <v>33824</v>
      </c>
      <c r="H1006" s="50" t="s">
        <v>955</v>
      </c>
      <c r="I1006" s="50" t="s">
        <v>189</v>
      </c>
      <c r="J1006" s="50">
        <v>88001</v>
      </c>
      <c r="K1006" s="50" t="s">
        <v>956</v>
      </c>
      <c r="L1006" s="50" t="s">
        <v>7005</v>
      </c>
      <c r="M1006" s="50" t="s">
        <v>21</v>
      </c>
      <c r="N1006" s="50" t="s">
        <v>33825</v>
      </c>
      <c r="O1006" s="42" t="s">
        <v>394</v>
      </c>
      <c r="P1006" s="50" t="s">
        <v>32398</v>
      </c>
      <c r="Q1006" s="51" t="s">
        <v>33826</v>
      </c>
      <c r="R1006" s="50" t="s">
        <v>94</v>
      </c>
      <c r="S1006" s="50" t="s">
        <v>373</v>
      </c>
      <c r="T1006" s="50" t="s">
        <v>28836</v>
      </c>
      <c r="U1006" s="50" t="s">
        <v>28518</v>
      </c>
      <c r="V1006" s="50" t="s">
        <v>28519</v>
      </c>
      <c r="W1006" s="50" t="s">
        <v>94</v>
      </c>
      <c r="X1006" s="50">
        <v>3424</v>
      </c>
      <c r="Y1006" s="50"/>
      <c r="Z1006" s="50"/>
      <c r="AA1006" s="50"/>
      <c r="AB1006" s="50"/>
      <c r="AC1006" s="50"/>
      <c r="AD1006" s="50"/>
      <c r="AE1006" s="50"/>
      <c r="AF1006" s="50"/>
      <c r="AG1006" s="50"/>
      <c r="AH1006" s="50"/>
      <c r="AI1006" s="50"/>
      <c r="AJ1006" s="50"/>
      <c r="AK1006" s="50"/>
      <c r="AL1006" s="50"/>
      <c r="AM1006" s="50"/>
      <c r="AN1006" s="50"/>
      <c r="AO1006" s="50"/>
      <c r="AP1006" s="50"/>
      <c r="AQ1006" s="50"/>
      <c r="AR1006" s="50"/>
      <c r="AS1006" s="50"/>
      <c r="AT1006" s="50"/>
      <c r="AU1006" s="50"/>
      <c r="AV1006" s="50"/>
      <c r="AW1006" s="50"/>
      <c r="AX1006" s="50"/>
      <c r="AY1006" s="50"/>
      <c r="AZ1006" s="50"/>
      <c r="BA1006" s="50"/>
      <c r="BB1006" s="50"/>
      <c r="BC1006" s="50"/>
      <c r="BD1006" s="50"/>
      <c r="BE1006" s="50"/>
      <c r="BF1006" s="50"/>
      <c r="BG1006" s="50"/>
      <c r="BH1006" s="50"/>
      <c r="BI1006" s="50"/>
      <c r="BJ1006" s="50"/>
      <c r="BK1006" s="50"/>
      <c r="BL1006" s="50"/>
    </row>
    <row r="1007" spans="1:64" ht="12" customHeight="1" x14ac:dyDescent="0.15">
      <c r="A1007" s="50" t="s">
        <v>33827</v>
      </c>
      <c r="B1007" s="50">
        <v>28</v>
      </c>
      <c r="C1007" s="50" t="s">
        <v>14</v>
      </c>
      <c r="D1007" s="50" t="s">
        <v>31</v>
      </c>
      <c r="E1007" s="51"/>
      <c r="F1007" s="52">
        <v>43148</v>
      </c>
      <c r="G1007" s="50" t="s">
        <v>33828</v>
      </c>
      <c r="H1007" s="50" t="s">
        <v>9539</v>
      </c>
      <c r="I1007" s="50" t="s">
        <v>56</v>
      </c>
      <c r="J1007" s="50">
        <v>34442</v>
      </c>
      <c r="K1007" s="50" t="s">
        <v>5879</v>
      </c>
      <c r="L1007" s="50" t="s">
        <v>34598</v>
      </c>
      <c r="M1007" s="50" t="s">
        <v>21</v>
      </c>
      <c r="N1007" s="50" t="s">
        <v>33829</v>
      </c>
      <c r="O1007" s="42" t="s">
        <v>394</v>
      </c>
      <c r="P1007" s="50" t="s">
        <v>32398</v>
      </c>
      <c r="Q1007" s="51" t="s">
        <v>33830</v>
      </c>
      <c r="R1007" s="50" t="s">
        <v>94</v>
      </c>
      <c r="S1007" s="50" t="s">
        <v>373</v>
      </c>
      <c r="T1007" s="50" t="s">
        <v>28836</v>
      </c>
      <c r="U1007" s="50" t="s">
        <v>28518</v>
      </c>
      <c r="V1007" s="50" t="s">
        <v>28521</v>
      </c>
      <c r="W1007" s="50" t="s">
        <v>94</v>
      </c>
      <c r="X1007" s="50">
        <v>3423</v>
      </c>
      <c r="Y1007" s="50"/>
      <c r="Z1007" s="50"/>
      <c r="AA1007" s="50"/>
      <c r="AB1007" s="50"/>
      <c r="AC1007" s="50"/>
      <c r="AD1007" s="50"/>
      <c r="AE1007" s="50"/>
      <c r="AF1007" s="50"/>
      <c r="AG1007" s="50"/>
      <c r="AH1007" s="50"/>
      <c r="AI1007" s="50"/>
      <c r="AJ1007" s="50"/>
      <c r="AK1007" s="50"/>
      <c r="AL1007" s="50"/>
      <c r="AM1007" s="50"/>
      <c r="AN1007" s="50"/>
      <c r="AO1007" s="50"/>
      <c r="AP1007" s="50"/>
      <c r="AQ1007" s="50"/>
      <c r="AR1007" s="50"/>
      <c r="AS1007" s="50"/>
      <c r="AT1007" s="50"/>
      <c r="AU1007" s="50"/>
      <c r="AV1007" s="50"/>
      <c r="AW1007" s="50"/>
      <c r="AX1007" s="50"/>
      <c r="AY1007" s="50"/>
      <c r="AZ1007" s="50"/>
      <c r="BA1007" s="50"/>
      <c r="BB1007" s="50"/>
      <c r="BC1007" s="50"/>
      <c r="BD1007" s="50"/>
      <c r="BE1007" s="50"/>
      <c r="BF1007" s="50"/>
      <c r="BG1007" s="50"/>
      <c r="BH1007" s="50"/>
      <c r="BI1007" s="50"/>
      <c r="BJ1007" s="50"/>
      <c r="BK1007" s="50"/>
      <c r="BL1007" s="50"/>
    </row>
    <row r="1008" spans="1:64" ht="12" customHeight="1" x14ac:dyDescent="0.15">
      <c r="A1008" s="50" t="s">
        <v>33831</v>
      </c>
      <c r="B1008" s="50">
        <v>59</v>
      </c>
      <c r="C1008" s="50" t="s">
        <v>14</v>
      </c>
      <c r="D1008" s="50" t="s">
        <v>31</v>
      </c>
      <c r="E1008" s="51"/>
      <c r="F1008" s="52">
        <v>43147</v>
      </c>
      <c r="G1008" s="50" t="s">
        <v>33832</v>
      </c>
      <c r="H1008" s="50" t="s">
        <v>33833</v>
      </c>
      <c r="I1008" s="50" t="s">
        <v>56</v>
      </c>
      <c r="J1008" s="50">
        <v>32931</v>
      </c>
      <c r="K1008" s="50" t="s">
        <v>1738</v>
      </c>
      <c r="L1008" s="50" t="s">
        <v>34600</v>
      </c>
      <c r="M1008" s="50" t="s">
        <v>21</v>
      </c>
      <c r="N1008" s="50" t="s">
        <v>33834</v>
      </c>
      <c r="O1008" s="42" t="s">
        <v>394</v>
      </c>
      <c r="P1008" s="50" t="s">
        <v>32398</v>
      </c>
      <c r="Q1008" s="51" t="s">
        <v>33835</v>
      </c>
      <c r="R1008" s="50" t="s">
        <v>948</v>
      </c>
      <c r="S1008" s="50" t="s">
        <v>22</v>
      </c>
      <c r="T1008" s="50" t="s">
        <v>28746</v>
      </c>
      <c r="U1008" s="50" t="s">
        <v>28523</v>
      </c>
      <c r="V1008" s="50" t="s">
        <v>28521</v>
      </c>
      <c r="W1008" s="50" t="s">
        <v>94</v>
      </c>
      <c r="X1008" s="50">
        <v>3420</v>
      </c>
      <c r="Y1008" s="50"/>
      <c r="Z1008" s="50"/>
      <c r="AA1008" s="50"/>
      <c r="AB1008" s="50"/>
      <c r="AC1008" s="50"/>
      <c r="AD1008" s="50"/>
      <c r="AE1008" s="50"/>
      <c r="AF1008" s="50"/>
      <c r="AG1008" s="50"/>
      <c r="AH1008" s="50"/>
      <c r="AI1008" s="50"/>
      <c r="AJ1008" s="50"/>
      <c r="AK1008" s="50"/>
      <c r="AL1008" s="50"/>
      <c r="AM1008" s="50"/>
      <c r="AN1008" s="50"/>
      <c r="AO1008" s="50"/>
      <c r="AP1008" s="50"/>
      <c r="AQ1008" s="50"/>
      <c r="AR1008" s="50"/>
      <c r="AS1008" s="50"/>
      <c r="AT1008" s="50"/>
      <c r="AU1008" s="50"/>
      <c r="AV1008" s="50"/>
      <c r="AW1008" s="50"/>
      <c r="AX1008" s="50"/>
      <c r="AY1008" s="50"/>
      <c r="AZ1008" s="50"/>
      <c r="BA1008" s="50"/>
      <c r="BB1008" s="50"/>
      <c r="BC1008" s="50"/>
      <c r="BD1008" s="50"/>
      <c r="BE1008" s="50"/>
      <c r="BF1008" s="50"/>
      <c r="BG1008" s="50"/>
      <c r="BH1008" s="50"/>
      <c r="BI1008" s="50"/>
      <c r="BJ1008" s="50"/>
      <c r="BK1008" s="50"/>
      <c r="BL1008" s="50"/>
    </row>
    <row r="1009" spans="1:64" ht="12" customHeight="1" x14ac:dyDescent="0.15">
      <c r="A1009" s="50" t="s">
        <v>33836</v>
      </c>
      <c r="B1009" s="50">
        <v>39</v>
      </c>
      <c r="C1009" s="50" t="s">
        <v>14</v>
      </c>
      <c r="D1009" s="50" t="s">
        <v>31</v>
      </c>
      <c r="E1009" s="51" t="s">
        <v>33837</v>
      </c>
      <c r="F1009" s="52">
        <v>43147</v>
      </c>
      <c r="G1009" s="50" t="s">
        <v>33838</v>
      </c>
      <c r="H1009" s="50" t="s">
        <v>2175</v>
      </c>
      <c r="I1009" s="50" t="s">
        <v>144</v>
      </c>
      <c r="J1009" s="50">
        <v>25320</v>
      </c>
      <c r="K1009" s="50" t="s">
        <v>899</v>
      </c>
      <c r="L1009" s="50" t="s">
        <v>5525</v>
      </c>
      <c r="M1009" s="50" t="s">
        <v>21</v>
      </c>
      <c r="N1009" s="50" t="s">
        <v>33839</v>
      </c>
      <c r="O1009" s="42" t="s">
        <v>394</v>
      </c>
      <c r="P1009" s="50" t="s">
        <v>32398</v>
      </c>
      <c r="Q1009" s="51" t="s">
        <v>33840</v>
      </c>
      <c r="R1009" s="50" t="s">
        <v>542</v>
      </c>
      <c r="S1009" s="50" t="s">
        <v>29</v>
      </c>
      <c r="T1009" s="50" t="s">
        <v>28523</v>
      </c>
      <c r="U1009" s="50" t="s">
        <v>28523</v>
      </c>
      <c r="V1009" s="50"/>
      <c r="W1009" s="50" t="s">
        <v>94</v>
      </c>
      <c r="X1009" s="50">
        <v>3421</v>
      </c>
      <c r="Y1009" s="50"/>
      <c r="Z1009" s="50"/>
      <c r="AA1009" s="50"/>
      <c r="AB1009" s="50"/>
      <c r="AC1009" s="50"/>
      <c r="AD1009" s="50"/>
      <c r="AE1009" s="50"/>
      <c r="AF1009" s="50"/>
      <c r="AG1009" s="50"/>
      <c r="AH1009" s="50"/>
      <c r="AI1009" s="50"/>
      <c r="AJ1009" s="50"/>
      <c r="AK1009" s="50"/>
      <c r="AL1009" s="50"/>
      <c r="AM1009" s="50"/>
      <c r="AN1009" s="50"/>
      <c r="AO1009" s="50"/>
      <c r="AP1009" s="50"/>
      <c r="AQ1009" s="50"/>
      <c r="AR1009" s="50"/>
      <c r="AS1009" s="50"/>
      <c r="AT1009" s="50"/>
      <c r="AU1009" s="50"/>
      <c r="AV1009" s="50"/>
      <c r="AW1009" s="50"/>
      <c r="AX1009" s="50"/>
      <c r="AY1009" s="50"/>
      <c r="AZ1009" s="50"/>
      <c r="BA1009" s="50"/>
      <c r="BB1009" s="50"/>
      <c r="BC1009" s="50"/>
      <c r="BD1009" s="50"/>
      <c r="BE1009" s="50"/>
      <c r="BF1009" s="50"/>
      <c r="BG1009" s="50"/>
      <c r="BH1009" s="50"/>
      <c r="BI1009" s="50"/>
      <c r="BJ1009" s="50"/>
      <c r="BK1009" s="50"/>
      <c r="BL1009" s="50"/>
    </row>
    <row r="1010" spans="1:64" ht="12" customHeight="1" x14ac:dyDescent="0.15">
      <c r="A1010" s="50" t="s">
        <v>33841</v>
      </c>
      <c r="B1010" s="50">
        <v>57</v>
      </c>
      <c r="C1010" s="50" t="s">
        <v>14</v>
      </c>
      <c r="D1010" s="50" t="s">
        <v>42</v>
      </c>
      <c r="E1010" s="51"/>
      <c r="F1010" s="52">
        <v>43146</v>
      </c>
      <c r="G1010" s="50" t="s">
        <v>33842</v>
      </c>
      <c r="H1010" s="50" t="s">
        <v>1403</v>
      </c>
      <c r="I1010" s="50" t="s">
        <v>117</v>
      </c>
      <c r="J1010" s="50">
        <v>85204</v>
      </c>
      <c r="K1010" s="50" t="s">
        <v>617</v>
      </c>
      <c r="L1010" s="50" t="s">
        <v>1404</v>
      </c>
      <c r="M1010" s="50" t="s">
        <v>21</v>
      </c>
      <c r="N1010" s="50" t="s">
        <v>33843</v>
      </c>
      <c r="O1010" s="42" t="s">
        <v>394</v>
      </c>
      <c r="P1010" s="50" t="s">
        <v>32398</v>
      </c>
      <c r="Q1010" s="51" t="s">
        <v>33844</v>
      </c>
      <c r="R1010" s="50" t="s">
        <v>23</v>
      </c>
      <c r="S1010" s="50" t="s">
        <v>22</v>
      </c>
      <c r="T1010" s="50" t="s">
        <v>28746</v>
      </c>
      <c r="U1010" s="50" t="s">
        <v>28520</v>
      </c>
      <c r="V1010" s="50" t="s">
        <v>28521</v>
      </c>
      <c r="W1010" s="50" t="s">
        <v>94</v>
      </c>
      <c r="X1010" s="50">
        <v>3408</v>
      </c>
      <c r="Y1010" s="50"/>
      <c r="Z1010" s="50"/>
      <c r="AA1010" s="50"/>
      <c r="AB1010" s="50"/>
      <c r="AC1010" s="50"/>
      <c r="AD1010" s="50"/>
      <c r="AE1010" s="50"/>
      <c r="AF1010" s="50"/>
      <c r="AG1010" s="50"/>
      <c r="AH1010" s="50"/>
      <c r="AI1010" s="50"/>
      <c r="AJ1010" s="50"/>
      <c r="AK1010" s="50"/>
      <c r="AL1010" s="50"/>
      <c r="AM1010" s="50"/>
      <c r="AN1010" s="50"/>
      <c r="AO1010" s="50"/>
      <c r="AP1010" s="50"/>
      <c r="AQ1010" s="50"/>
      <c r="AR1010" s="50"/>
      <c r="AS1010" s="50"/>
      <c r="AT1010" s="50"/>
      <c r="AU1010" s="50"/>
      <c r="AV1010" s="50"/>
      <c r="AW1010" s="50"/>
      <c r="AX1010" s="50"/>
      <c r="AY1010" s="50"/>
      <c r="AZ1010" s="50"/>
      <c r="BA1010" s="50"/>
      <c r="BB1010" s="50"/>
      <c r="BC1010" s="50"/>
      <c r="BD1010" s="50"/>
      <c r="BE1010" s="50"/>
      <c r="BF1010" s="50"/>
      <c r="BG1010" s="50"/>
      <c r="BH1010" s="50"/>
      <c r="BI1010" s="50"/>
      <c r="BJ1010" s="50"/>
      <c r="BK1010" s="50"/>
      <c r="BL1010" s="50"/>
    </row>
    <row r="1011" spans="1:64" ht="12" customHeight="1" x14ac:dyDescent="0.15">
      <c r="A1011" s="50" t="s">
        <v>3186</v>
      </c>
      <c r="B1011" s="50" t="s">
        <v>23</v>
      </c>
      <c r="C1011" s="50" t="s">
        <v>14</v>
      </c>
      <c r="D1011" s="50" t="s">
        <v>133</v>
      </c>
      <c r="E1011" s="51"/>
      <c r="F1011" s="52">
        <v>43146</v>
      </c>
      <c r="G1011" s="50" t="s">
        <v>33850</v>
      </c>
      <c r="H1011" s="50" t="s">
        <v>33851</v>
      </c>
      <c r="I1011" s="50" t="s">
        <v>234</v>
      </c>
      <c r="J1011" s="50">
        <v>84534</v>
      </c>
      <c r="K1011" s="50" t="s">
        <v>5627</v>
      </c>
      <c r="L1011" s="50" t="s">
        <v>29901</v>
      </c>
      <c r="M1011" s="50" t="s">
        <v>21</v>
      </c>
      <c r="N1011" s="50" t="s">
        <v>33852</v>
      </c>
      <c r="O1011" s="42" t="s">
        <v>394</v>
      </c>
      <c r="P1011" s="50" t="s">
        <v>32398</v>
      </c>
      <c r="Q1011" s="51" t="s">
        <v>33853</v>
      </c>
      <c r="R1011" s="50" t="s">
        <v>94</v>
      </c>
      <c r="S1011" s="50" t="s">
        <v>22</v>
      </c>
      <c r="T1011" s="50" t="s">
        <v>28746</v>
      </c>
      <c r="U1011" s="50" t="s">
        <v>28520</v>
      </c>
      <c r="V1011" s="50" t="s">
        <v>28519</v>
      </c>
      <c r="W1011" s="50" t="s">
        <v>94</v>
      </c>
      <c r="X1011" s="50">
        <v>3417</v>
      </c>
      <c r="Y1011" s="50"/>
      <c r="Z1011" s="50"/>
      <c r="AA1011" s="50"/>
      <c r="AB1011" s="50"/>
      <c r="AC1011" s="50"/>
      <c r="AD1011" s="50"/>
      <c r="AE1011" s="50"/>
      <c r="AF1011" s="50"/>
      <c r="AG1011" s="50"/>
      <c r="AH1011" s="50"/>
      <c r="AI1011" s="50"/>
      <c r="AJ1011" s="50"/>
      <c r="AK1011" s="50"/>
      <c r="AL1011" s="50"/>
      <c r="AM1011" s="50"/>
      <c r="AN1011" s="50"/>
      <c r="AO1011" s="50"/>
      <c r="AP1011" s="50"/>
      <c r="AQ1011" s="50"/>
      <c r="AR1011" s="50"/>
      <c r="AS1011" s="50"/>
      <c r="AT1011" s="50"/>
      <c r="AU1011" s="50"/>
      <c r="AV1011" s="50"/>
      <c r="AW1011" s="50"/>
      <c r="AX1011" s="50"/>
      <c r="AY1011" s="50"/>
      <c r="AZ1011" s="50"/>
      <c r="BA1011" s="50"/>
      <c r="BB1011" s="50"/>
      <c r="BC1011" s="50"/>
      <c r="BD1011" s="50"/>
      <c r="BE1011" s="50"/>
      <c r="BF1011" s="50"/>
      <c r="BG1011" s="50"/>
      <c r="BH1011" s="50"/>
      <c r="BI1011" s="50"/>
      <c r="BJ1011" s="50"/>
      <c r="BK1011" s="50"/>
      <c r="BL1011" s="50"/>
    </row>
    <row r="1012" spans="1:64" ht="12" customHeight="1" x14ac:dyDescent="0.15">
      <c r="A1012" s="50" t="s">
        <v>33845</v>
      </c>
      <c r="B1012" s="50">
        <v>58</v>
      </c>
      <c r="C1012" s="50" t="s">
        <v>14</v>
      </c>
      <c r="D1012" s="50" t="s">
        <v>31</v>
      </c>
      <c r="E1012" s="51"/>
      <c r="F1012" s="52">
        <v>43146</v>
      </c>
      <c r="G1012" s="50" t="s">
        <v>33846</v>
      </c>
      <c r="H1012" s="50" t="s">
        <v>1252</v>
      </c>
      <c r="I1012" s="50" t="s">
        <v>360</v>
      </c>
      <c r="J1012" s="50">
        <v>27536</v>
      </c>
      <c r="K1012" s="50" t="s">
        <v>33847</v>
      </c>
      <c r="L1012" s="50" t="s">
        <v>39011</v>
      </c>
      <c r="M1012" s="50" t="s">
        <v>21</v>
      </c>
      <c r="N1012" s="50" t="s">
        <v>33848</v>
      </c>
      <c r="O1012" s="42" t="s">
        <v>394</v>
      </c>
      <c r="P1012" s="50" t="s">
        <v>32398</v>
      </c>
      <c r="Q1012" s="51" t="s">
        <v>33849</v>
      </c>
      <c r="R1012" s="50" t="s">
        <v>94</v>
      </c>
      <c r="S1012" s="50" t="s">
        <v>22</v>
      </c>
      <c r="T1012" s="50" t="s">
        <v>28746</v>
      </c>
      <c r="U1012" s="50" t="s">
        <v>28520</v>
      </c>
      <c r="V1012" s="50" t="s">
        <v>28521</v>
      </c>
      <c r="W1012" s="50" t="s">
        <v>94</v>
      </c>
      <c r="X1012" s="50">
        <v>3418</v>
      </c>
      <c r="Y1012" s="50"/>
      <c r="Z1012" s="50"/>
      <c r="AA1012" s="50"/>
      <c r="AB1012" s="50"/>
      <c r="AC1012" s="50"/>
      <c r="AD1012" s="50"/>
      <c r="AE1012" s="50"/>
      <c r="AF1012" s="50"/>
      <c r="AG1012" s="50"/>
      <c r="AH1012" s="50"/>
      <c r="AI1012" s="50"/>
      <c r="AJ1012" s="50"/>
      <c r="AK1012" s="50"/>
      <c r="AL1012" s="50"/>
      <c r="AM1012" s="50"/>
      <c r="AN1012" s="50"/>
      <c r="AO1012" s="50"/>
      <c r="AP1012" s="50"/>
      <c r="AQ1012" s="50"/>
      <c r="AR1012" s="50"/>
      <c r="AS1012" s="50"/>
      <c r="AT1012" s="50"/>
      <c r="AU1012" s="50"/>
      <c r="AV1012" s="50"/>
      <c r="AW1012" s="50"/>
      <c r="AX1012" s="50"/>
      <c r="AY1012" s="50"/>
      <c r="AZ1012" s="50"/>
      <c r="BA1012" s="50"/>
      <c r="BB1012" s="50"/>
      <c r="BC1012" s="50"/>
      <c r="BD1012" s="50"/>
      <c r="BE1012" s="50"/>
      <c r="BF1012" s="50"/>
      <c r="BG1012" s="50"/>
      <c r="BH1012" s="50"/>
      <c r="BI1012" s="50"/>
      <c r="BJ1012" s="50"/>
      <c r="BK1012" s="50"/>
      <c r="BL1012" s="50"/>
    </row>
    <row r="1013" spans="1:64" ht="12" customHeight="1" x14ac:dyDescent="0.15">
      <c r="A1013" s="50" t="s">
        <v>33854</v>
      </c>
      <c r="B1013" s="50">
        <v>27</v>
      </c>
      <c r="C1013" s="50" t="s">
        <v>14</v>
      </c>
      <c r="D1013" s="50" t="s">
        <v>31</v>
      </c>
      <c r="E1013" s="51"/>
      <c r="F1013" s="52">
        <v>43146</v>
      </c>
      <c r="G1013" s="50" t="s">
        <v>33855</v>
      </c>
      <c r="H1013" s="50" t="s">
        <v>33856</v>
      </c>
      <c r="I1013" s="50" t="s">
        <v>425</v>
      </c>
      <c r="J1013" s="50">
        <v>64083</v>
      </c>
      <c r="K1013" s="50" t="s">
        <v>8186</v>
      </c>
      <c r="L1013" s="50" t="s">
        <v>9718</v>
      </c>
      <c r="M1013" s="50" t="s">
        <v>21</v>
      </c>
      <c r="N1013" s="50" t="s">
        <v>33857</v>
      </c>
      <c r="O1013" s="42" t="s">
        <v>394</v>
      </c>
      <c r="P1013" s="50" t="s">
        <v>32398</v>
      </c>
      <c r="Q1013" s="51" t="s">
        <v>33858</v>
      </c>
      <c r="R1013" s="50" t="s">
        <v>542</v>
      </c>
      <c r="S1013" s="50" t="s">
        <v>22</v>
      </c>
      <c r="T1013" s="50" t="s">
        <v>28746</v>
      </c>
      <c r="U1013" s="50" t="s">
        <v>28520</v>
      </c>
      <c r="V1013" s="50" t="s">
        <v>20623</v>
      </c>
      <c r="W1013" s="50" t="s">
        <v>94</v>
      </c>
      <c r="X1013" s="50">
        <v>3415</v>
      </c>
      <c r="Y1013" s="50"/>
      <c r="Z1013" s="50"/>
      <c r="AA1013" s="50"/>
      <c r="AB1013" s="50"/>
      <c r="AC1013" s="50"/>
      <c r="AD1013" s="50"/>
      <c r="AE1013" s="50"/>
      <c r="AF1013" s="50"/>
      <c r="AG1013" s="50"/>
      <c r="AH1013" s="50"/>
      <c r="AI1013" s="50"/>
      <c r="AJ1013" s="50"/>
      <c r="AK1013" s="50"/>
      <c r="AL1013" s="50"/>
      <c r="AM1013" s="50"/>
      <c r="AN1013" s="50"/>
      <c r="AO1013" s="50"/>
      <c r="AP1013" s="50"/>
      <c r="AQ1013" s="50"/>
      <c r="AR1013" s="50"/>
      <c r="AS1013" s="50"/>
      <c r="AT1013" s="50"/>
      <c r="AU1013" s="50"/>
      <c r="AV1013" s="50"/>
      <c r="AW1013" s="50"/>
      <c r="AX1013" s="50"/>
      <c r="AY1013" s="50"/>
      <c r="AZ1013" s="50"/>
      <c r="BA1013" s="50"/>
      <c r="BB1013" s="50"/>
      <c r="BC1013" s="50"/>
      <c r="BD1013" s="50"/>
      <c r="BE1013" s="50"/>
      <c r="BF1013" s="50"/>
      <c r="BG1013" s="50"/>
      <c r="BH1013" s="50"/>
      <c r="BI1013" s="50"/>
      <c r="BJ1013" s="50"/>
      <c r="BK1013" s="50"/>
      <c r="BL1013" s="50"/>
    </row>
    <row r="1014" spans="1:64" ht="12" customHeight="1" x14ac:dyDescent="0.15">
      <c r="A1014" s="50" t="s">
        <v>33871</v>
      </c>
      <c r="B1014" s="50">
        <v>30</v>
      </c>
      <c r="C1014" s="50" t="s">
        <v>14</v>
      </c>
      <c r="D1014" s="50" t="s">
        <v>79</v>
      </c>
      <c r="E1014" s="51"/>
      <c r="F1014" s="52">
        <v>43145</v>
      </c>
      <c r="G1014" s="50" t="s">
        <v>33872</v>
      </c>
      <c r="H1014" s="50" t="s">
        <v>33873</v>
      </c>
      <c r="I1014" s="50" t="s">
        <v>211</v>
      </c>
      <c r="J1014" s="50">
        <v>46410</v>
      </c>
      <c r="K1014" s="50" t="s">
        <v>1231</v>
      </c>
      <c r="L1014" s="50" t="s">
        <v>34602</v>
      </c>
      <c r="M1014" s="50" t="s">
        <v>21</v>
      </c>
      <c r="N1014" s="50" t="s">
        <v>33874</v>
      </c>
      <c r="O1014" s="42" t="s">
        <v>394</v>
      </c>
      <c r="P1014" s="50" t="s">
        <v>32398</v>
      </c>
      <c r="Q1014" s="51" t="s">
        <v>33875</v>
      </c>
      <c r="R1014" s="50" t="s">
        <v>94</v>
      </c>
      <c r="S1014" s="50" t="s">
        <v>22</v>
      </c>
      <c r="T1014" s="50" t="s">
        <v>28739</v>
      </c>
      <c r="U1014" s="50" t="s">
        <v>28520</v>
      </c>
      <c r="V1014" s="50" t="s">
        <v>28521</v>
      </c>
      <c r="W1014" s="50" t="s">
        <v>94</v>
      </c>
      <c r="X1014" s="50">
        <v>3413</v>
      </c>
      <c r="Y1014" s="50"/>
      <c r="Z1014" s="50"/>
      <c r="AA1014" s="50"/>
      <c r="AB1014" s="50"/>
      <c r="AC1014" s="50"/>
      <c r="AD1014" s="50"/>
      <c r="AE1014" s="50"/>
      <c r="AF1014" s="50"/>
      <c r="AG1014" s="50"/>
      <c r="AH1014" s="50"/>
      <c r="AI1014" s="50"/>
      <c r="AJ1014" s="50"/>
      <c r="AK1014" s="50"/>
      <c r="AL1014" s="50"/>
      <c r="AM1014" s="50"/>
      <c r="AN1014" s="50"/>
      <c r="AO1014" s="50"/>
      <c r="AP1014" s="50"/>
      <c r="AQ1014" s="50"/>
      <c r="AR1014" s="50"/>
      <c r="AS1014" s="50"/>
      <c r="AT1014" s="50"/>
      <c r="AU1014" s="50"/>
      <c r="AV1014" s="50"/>
      <c r="AW1014" s="50"/>
      <c r="AX1014" s="50"/>
      <c r="AY1014" s="50"/>
      <c r="AZ1014" s="50"/>
      <c r="BA1014" s="50"/>
      <c r="BB1014" s="50"/>
      <c r="BC1014" s="50"/>
      <c r="BD1014" s="50"/>
      <c r="BE1014" s="50"/>
      <c r="BF1014" s="50"/>
      <c r="BG1014" s="50"/>
      <c r="BH1014" s="50"/>
      <c r="BI1014" s="50"/>
      <c r="BJ1014" s="50"/>
      <c r="BK1014" s="50"/>
      <c r="BL1014" s="50"/>
    </row>
    <row r="1015" spans="1:64" ht="12" customHeight="1" x14ac:dyDescent="0.15">
      <c r="A1015" s="50" t="s">
        <v>3186</v>
      </c>
      <c r="B1015" s="50" t="s">
        <v>23</v>
      </c>
      <c r="C1015" s="50" t="s">
        <v>14</v>
      </c>
      <c r="D1015" s="50" t="s">
        <v>33105</v>
      </c>
      <c r="E1015" s="51"/>
      <c r="F1015" s="52">
        <v>43145</v>
      </c>
      <c r="G1015" s="50" t="s">
        <v>33864</v>
      </c>
      <c r="H1015" s="50" t="s">
        <v>910</v>
      </c>
      <c r="I1015" s="50" t="s">
        <v>67</v>
      </c>
      <c r="J1015" s="50">
        <v>76177</v>
      </c>
      <c r="K1015" s="50" t="s">
        <v>68</v>
      </c>
      <c r="L1015" s="50" t="s">
        <v>911</v>
      </c>
      <c r="M1015" s="50" t="s">
        <v>21</v>
      </c>
      <c r="N1015" s="50" t="s">
        <v>33865</v>
      </c>
      <c r="O1015" s="42" t="s">
        <v>394</v>
      </c>
      <c r="P1015" s="50" t="s">
        <v>32398</v>
      </c>
      <c r="Q1015" s="51" t="s">
        <v>33866</v>
      </c>
      <c r="R1015" s="50" t="s">
        <v>94</v>
      </c>
      <c r="S1015" s="50" t="s">
        <v>22</v>
      </c>
      <c r="T1015" s="50" t="s">
        <v>28746</v>
      </c>
      <c r="U1015" s="50" t="s">
        <v>28520</v>
      </c>
      <c r="V1015" s="50" t="s">
        <v>28522</v>
      </c>
      <c r="W1015" s="50" t="s">
        <v>94</v>
      </c>
      <c r="X1015" s="50">
        <v>3409</v>
      </c>
      <c r="Y1015" s="50"/>
      <c r="Z1015" s="50"/>
      <c r="AA1015" s="50"/>
      <c r="AB1015" s="50"/>
      <c r="AC1015" s="50"/>
      <c r="AD1015" s="50"/>
      <c r="AE1015" s="50"/>
      <c r="AF1015" s="50"/>
      <c r="AG1015" s="50"/>
      <c r="AH1015" s="50"/>
      <c r="AI1015" s="50"/>
      <c r="AJ1015" s="50"/>
      <c r="AK1015" s="50"/>
      <c r="AL1015" s="50"/>
      <c r="AM1015" s="50"/>
      <c r="AN1015" s="50"/>
      <c r="AO1015" s="50"/>
      <c r="AP1015" s="50"/>
      <c r="AQ1015" s="50"/>
      <c r="AR1015" s="50"/>
      <c r="AS1015" s="50"/>
      <c r="AT1015" s="50"/>
      <c r="AU1015" s="50"/>
      <c r="AV1015" s="50"/>
      <c r="AW1015" s="50"/>
      <c r="AX1015" s="50"/>
      <c r="AY1015" s="50"/>
      <c r="AZ1015" s="50"/>
      <c r="BA1015" s="50"/>
      <c r="BB1015" s="50"/>
      <c r="BC1015" s="50"/>
      <c r="BD1015" s="50"/>
      <c r="BE1015" s="50"/>
      <c r="BF1015" s="50"/>
      <c r="BG1015" s="50"/>
      <c r="BH1015" s="50"/>
      <c r="BI1015" s="50"/>
      <c r="BJ1015" s="50"/>
      <c r="BK1015" s="50"/>
      <c r="BL1015" s="50"/>
    </row>
    <row r="1016" spans="1:64" ht="12" customHeight="1" x14ac:dyDescent="0.15">
      <c r="A1016" s="50" t="s">
        <v>33859</v>
      </c>
      <c r="B1016" s="50">
        <v>29</v>
      </c>
      <c r="C1016" s="50" t="s">
        <v>14</v>
      </c>
      <c r="D1016" s="50" t="s">
        <v>31</v>
      </c>
      <c r="E1016" s="51"/>
      <c r="F1016" s="52">
        <v>43145</v>
      </c>
      <c r="G1016" s="50" t="s">
        <v>33860</v>
      </c>
      <c r="H1016" s="50" t="s">
        <v>33861</v>
      </c>
      <c r="I1016" s="50" t="s">
        <v>211</v>
      </c>
      <c r="J1016" s="50">
        <v>46990</v>
      </c>
      <c r="K1016" s="50" t="s">
        <v>33574</v>
      </c>
      <c r="L1016" s="50" t="s">
        <v>34601</v>
      </c>
      <c r="M1016" s="50" t="s">
        <v>21</v>
      </c>
      <c r="N1016" s="50" t="s">
        <v>33862</v>
      </c>
      <c r="O1016" s="42" t="s">
        <v>394</v>
      </c>
      <c r="P1016" s="50" t="s">
        <v>32398</v>
      </c>
      <c r="Q1016" s="51" t="s">
        <v>33863</v>
      </c>
      <c r="R1016" s="50" t="s">
        <v>94</v>
      </c>
      <c r="S1016" s="50" t="s">
        <v>22</v>
      </c>
      <c r="T1016" s="50" t="s">
        <v>28746</v>
      </c>
      <c r="U1016" s="50" t="s">
        <v>28518</v>
      </c>
      <c r="V1016" s="50" t="s">
        <v>28521</v>
      </c>
      <c r="W1016" s="50" t="s">
        <v>94</v>
      </c>
      <c r="X1016" s="50">
        <v>3414</v>
      </c>
      <c r="Y1016" s="50"/>
      <c r="Z1016" s="50"/>
      <c r="AA1016" s="50"/>
      <c r="AB1016" s="50"/>
      <c r="AC1016" s="50"/>
      <c r="AD1016" s="50"/>
      <c r="AE1016" s="50"/>
      <c r="AF1016" s="50"/>
      <c r="AG1016" s="50"/>
      <c r="AH1016" s="50"/>
      <c r="AI1016" s="50"/>
      <c r="AJ1016" s="50"/>
      <c r="AK1016" s="50"/>
      <c r="AL1016" s="50"/>
      <c r="AM1016" s="50"/>
      <c r="AN1016" s="50"/>
      <c r="AO1016" s="50"/>
      <c r="AP1016" s="50"/>
      <c r="AQ1016" s="50"/>
      <c r="AR1016" s="50"/>
      <c r="AS1016" s="50"/>
      <c r="AT1016" s="50"/>
      <c r="AU1016" s="50"/>
      <c r="AV1016" s="50"/>
      <c r="AW1016" s="50"/>
      <c r="AX1016" s="50"/>
      <c r="AY1016" s="50"/>
      <c r="AZ1016" s="50"/>
      <c r="BA1016" s="50"/>
      <c r="BB1016" s="50"/>
      <c r="BC1016" s="50"/>
      <c r="BD1016" s="50"/>
      <c r="BE1016" s="50"/>
      <c r="BF1016" s="50"/>
      <c r="BG1016" s="50"/>
      <c r="BH1016" s="50"/>
      <c r="BI1016" s="50"/>
      <c r="BJ1016" s="50"/>
      <c r="BK1016" s="50"/>
      <c r="BL1016" s="50"/>
    </row>
    <row r="1017" spans="1:64" ht="12" customHeight="1" x14ac:dyDescent="0.15">
      <c r="A1017" s="50" t="s">
        <v>33867</v>
      </c>
      <c r="B1017" s="50">
        <v>41</v>
      </c>
      <c r="C1017" s="50" t="s">
        <v>14</v>
      </c>
      <c r="D1017" s="50" t="s">
        <v>31</v>
      </c>
      <c r="E1017" s="51"/>
      <c r="F1017" s="52">
        <v>43145</v>
      </c>
      <c r="G1017" s="50" t="s">
        <v>33868</v>
      </c>
      <c r="H1017" s="50" t="s">
        <v>13591</v>
      </c>
      <c r="I1017" s="50" t="s">
        <v>88</v>
      </c>
      <c r="J1017" s="50">
        <v>36618</v>
      </c>
      <c r="K1017" s="50" t="s">
        <v>13591</v>
      </c>
      <c r="L1017" s="50" t="s">
        <v>13894</v>
      </c>
      <c r="M1017" s="50" t="s">
        <v>21</v>
      </c>
      <c r="N1017" s="50" t="s">
        <v>33869</v>
      </c>
      <c r="O1017" s="42" t="s">
        <v>394</v>
      </c>
      <c r="P1017" s="50" t="s">
        <v>32398</v>
      </c>
      <c r="Q1017" s="51" t="s">
        <v>33870</v>
      </c>
      <c r="R1017" s="50" t="s">
        <v>542</v>
      </c>
      <c r="S1017" s="50" t="s">
        <v>22</v>
      </c>
      <c r="T1017" s="50" t="s">
        <v>28746</v>
      </c>
      <c r="U1017" s="50" t="s">
        <v>28520</v>
      </c>
      <c r="V1017" s="50" t="s">
        <v>28521</v>
      </c>
      <c r="W1017" s="50" t="s">
        <v>94</v>
      </c>
      <c r="X1017" s="50">
        <v>3416</v>
      </c>
      <c r="Y1017" s="50"/>
      <c r="Z1017" s="50"/>
      <c r="AA1017" s="50"/>
      <c r="AB1017" s="50"/>
      <c r="AC1017" s="50"/>
      <c r="AD1017" s="50"/>
      <c r="AE1017" s="50"/>
      <c r="AF1017" s="50"/>
      <c r="AG1017" s="50"/>
      <c r="AH1017" s="50"/>
      <c r="AI1017" s="50"/>
      <c r="AJ1017" s="50"/>
      <c r="AK1017" s="50"/>
      <c r="AL1017" s="50"/>
      <c r="AM1017" s="50"/>
      <c r="AN1017" s="50"/>
      <c r="AO1017" s="50"/>
      <c r="AP1017" s="50"/>
      <c r="AQ1017" s="50"/>
      <c r="AR1017" s="50"/>
      <c r="AS1017" s="50"/>
      <c r="AT1017" s="50"/>
      <c r="AU1017" s="50"/>
      <c r="AV1017" s="50"/>
      <c r="AW1017" s="50"/>
      <c r="AX1017" s="50"/>
      <c r="AY1017" s="50"/>
      <c r="AZ1017" s="50"/>
      <c r="BA1017" s="50"/>
      <c r="BB1017" s="50"/>
      <c r="BC1017" s="50"/>
      <c r="BD1017" s="50"/>
      <c r="BE1017" s="50"/>
      <c r="BF1017" s="50"/>
      <c r="BG1017" s="50"/>
      <c r="BH1017" s="50"/>
      <c r="BI1017" s="50"/>
      <c r="BJ1017" s="50"/>
      <c r="BK1017" s="50"/>
      <c r="BL1017" s="50"/>
    </row>
    <row r="1018" spans="1:64" ht="12" customHeight="1" x14ac:dyDescent="0.15">
      <c r="A1018" s="50" t="s">
        <v>33879</v>
      </c>
      <c r="B1018" s="50">
        <v>48</v>
      </c>
      <c r="C1018" s="50" t="s">
        <v>108</v>
      </c>
      <c r="D1018" s="50" t="s">
        <v>31</v>
      </c>
      <c r="E1018" s="51"/>
      <c r="F1018" s="52">
        <v>43144</v>
      </c>
      <c r="G1018" s="50" t="s">
        <v>33880</v>
      </c>
      <c r="H1018" s="50" t="s">
        <v>9049</v>
      </c>
      <c r="I1018" s="50" t="s">
        <v>39</v>
      </c>
      <c r="J1018" s="50">
        <v>95490</v>
      </c>
      <c r="K1018" s="50" t="s">
        <v>5655</v>
      </c>
      <c r="L1018" s="50" t="s">
        <v>34604</v>
      </c>
      <c r="M1018" s="50" t="s">
        <v>21</v>
      </c>
      <c r="N1018" s="50" t="s">
        <v>33881</v>
      </c>
      <c r="O1018" s="42" t="s">
        <v>394</v>
      </c>
      <c r="P1018" s="50" t="s">
        <v>32398</v>
      </c>
      <c r="Q1018" s="51" t="s">
        <v>33882</v>
      </c>
      <c r="R1018" s="50" t="s">
        <v>94</v>
      </c>
      <c r="S1018" s="50" t="s">
        <v>22</v>
      </c>
      <c r="T1018" s="50" t="s">
        <v>28746</v>
      </c>
      <c r="U1018" s="50" t="s">
        <v>28523</v>
      </c>
      <c r="V1018" s="50" t="s">
        <v>28519</v>
      </c>
      <c r="W1018" s="50"/>
      <c r="Y1018" s="50"/>
      <c r="Z1018" s="50"/>
      <c r="AA1018" s="50"/>
      <c r="AB1018" s="50"/>
      <c r="AC1018" s="50"/>
      <c r="AD1018" s="50"/>
      <c r="AE1018" s="50"/>
      <c r="AF1018" s="50"/>
      <c r="AG1018" s="50"/>
      <c r="AH1018" s="50"/>
      <c r="AI1018" s="50"/>
      <c r="AJ1018" s="50"/>
      <c r="AK1018" s="50"/>
      <c r="AL1018" s="50"/>
      <c r="AM1018" s="50"/>
      <c r="AN1018" s="50"/>
      <c r="AO1018" s="50"/>
      <c r="AP1018" s="50"/>
      <c r="AQ1018" s="50"/>
      <c r="AR1018" s="50"/>
      <c r="AS1018" s="50"/>
      <c r="AT1018" s="50"/>
      <c r="AU1018" s="50"/>
      <c r="AV1018" s="50"/>
      <c r="AW1018" s="50"/>
      <c r="AX1018" s="50"/>
      <c r="AY1018" s="50"/>
      <c r="AZ1018" s="50"/>
      <c r="BA1018" s="50"/>
      <c r="BB1018" s="50"/>
      <c r="BC1018" s="50"/>
      <c r="BD1018" s="50"/>
      <c r="BE1018" s="50"/>
      <c r="BF1018" s="50"/>
      <c r="BG1018" s="50"/>
      <c r="BH1018" s="50"/>
      <c r="BI1018" s="50"/>
      <c r="BJ1018" s="50"/>
      <c r="BK1018" s="50"/>
      <c r="BL1018" s="50"/>
    </row>
    <row r="1019" spans="1:64" ht="12" customHeight="1" x14ac:dyDescent="0.15">
      <c r="A1019" s="50" t="s">
        <v>33892</v>
      </c>
      <c r="B1019" s="50">
        <v>36</v>
      </c>
      <c r="C1019" s="50" t="s">
        <v>108</v>
      </c>
      <c r="D1019" s="50" t="s">
        <v>42</v>
      </c>
      <c r="E1019" s="51" t="s">
        <v>33893</v>
      </c>
      <c r="F1019" s="52">
        <v>43144</v>
      </c>
      <c r="G1019" s="50" t="s">
        <v>33894</v>
      </c>
      <c r="H1019" s="50" t="s">
        <v>33895</v>
      </c>
      <c r="I1019" s="50" t="s">
        <v>774</v>
      </c>
      <c r="J1019" s="50">
        <v>83651</v>
      </c>
      <c r="K1019" s="50" t="s">
        <v>3424</v>
      </c>
      <c r="L1019" s="50" t="s">
        <v>34603</v>
      </c>
      <c r="M1019" s="50" t="s">
        <v>373</v>
      </c>
      <c r="N1019" s="50" t="s">
        <v>33896</v>
      </c>
      <c r="O1019" s="42" t="s">
        <v>394</v>
      </c>
      <c r="P1019" s="50" t="s">
        <v>32398</v>
      </c>
      <c r="Q1019" s="51" t="s">
        <v>33897</v>
      </c>
      <c r="R1019" s="50" t="s">
        <v>94</v>
      </c>
      <c r="S1019" s="50" t="s">
        <v>12</v>
      </c>
      <c r="T1019" s="50" t="s">
        <v>31978</v>
      </c>
      <c r="U1019" s="50" t="s">
        <v>28518</v>
      </c>
      <c r="V1019" s="50" t="s">
        <v>28519</v>
      </c>
      <c r="W1019" s="50"/>
      <c r="Y1019" s="50"/>
      <c r="Z1019" s="50"/>
      <c r="AA1019" s="50"/>
      <c r="AB1019" s="50"/>
      <c r="AC1019" s="50"/>
      <c r="AD1019" s="50"/>
      <c r="AE1019" s="50"/>
      <c r="AF1019" s="50"/>
      <c r="AG1019" s="50"/>
      <c r="AH1019" s="50"/>
      <c r="AI1019" s="50"/>
      <c r="AJ1019" s="50"/>
      <c r="AK1019" s="50"/>
      <c r="AL1019" s="50"/>
      <c r="AM1019" s="50"/>
      <c r="AN1019" s="50"/>
      <c r="AO1019" s="50"/>
      <c r="AP1019" s="50"/>
      <c r="AQ1019" s="50"/>
      <c r="AR1019" s="50"/>
      <c r="AS1019" s="50"/>
      <c r="AT1019" s="50"/>
      <c r="AU1019" s="50"/>
      <c r="AV1019" s="50"/>
      <c r="AW1019" s="50"/>
      <c r="AX1019" s="50"/>
      <c r="AY1019" s="50"/>
      <c r="AZ1019" s="50"/>
      <c r="BA1019" s="50"/>
      <c r="BB1019" s="50"/>
      <c r="BC1019" s="50"/>
      <c r="BD1019" s="50"/>
      <c r="BE1019" s="50"/>
      <c r="BF1019" s="50"/>
      <c r="BG1019" s="50"/>
      <c r="BH1019" s="50"/>
      <c r="BI1019" s="50"/>
      <c r="BJ1019" s="50"/>
      <c r="BK1019" s="50"/>
      <c r="BL1019" s="50"/>
    </row>
    <row r="1020" spans="1:64" ht="12" customHeight="1" x14ac:dyDescent="0.15">
      <c r="A1020" s="50" t="s">
        <v>33883</v>
      </c>
      <c r="B1020" s="50">
        <v>52</v>
      </c>
      <c r="C1020" s="50" t="s">
        <v>14</v>
      </c>
      <c r="D1020" s="50" t="s">
        <v>15</v>
      </c>
      <c r="E1020" s="51"/>
      <c r="F1020" s="52">
        <v>43144</v>
      </c>
      <c r="G1020" s="50" t="s">
        <v>33884</v>
      </c>
      <c r="H1020" s="50" t="s">
        <v>1273</v>
      </c>
      <c r="I1020" s="50" t="s">
        <v>203</v>
      </c>
      <c r="J1020" s="50">
        <v>80207</v>
      </c>
      <c r="K1020" s="50" t="s">
        <v>1273</v>
      </c>
      <c r="L1020" s="50" t="s">
        <v>1274</v>
      </c>
      <c r="M1020" s="50" t="s">
        <v>21</v>
      </c>
      <c r="N1020" s="50" t="s">
        <v>33885</v>
      </c>
      <c r="O1020" s="42" t="s">
        <v>394</v>
      </c>
      <c r="P1020" s="50" t="s">
        <v>32398</v>
      </c>
      <c r="Q1020" s="51" t="s">
        <v>33886</v>
      </c>
      <c r="R1020" s="50" t="s">
        <v>94</v>
      </c>
      <c r="S1020" s="50" t="s">
        <v>22</v>
      </c>
      <c r="T1020" s="50" t="s">
        <v>31669</v>
      </c>
      <c r="U1020" s="50" t="s">
        <v>28518</v>
      </c>
      <c r="V1020" s="50" t="s">
        <v>28521</v>
      </c>
      <c r="W1020" s="50" t="s">
        <v>94</v>
      </c>
      <c r="X1020" s="50">
        <v>3411</v>
      </c>
      <c r="Y1020" s="50"/>
      <c r="Z1020" s="50"/>
      <c r="AA1020" s="50"/>
      <c r="AB1020" s="50"/>
      <c r="AC1020" s="50"/>
      <c r="AD1020" s="50"/>
      <c r="AE1020" s="50"/>
      <c r="AF1020" s="50"/>
      <c r="AG1020" s="50"/>
      <c r="AH1020" s="50"/>
      <c r="AI1020" s="50"/>
      <c r="AJ1020" s="50"/>
      <c r="AK1020" s="50"/>
      <c r="AL1020" s="50"/>
      <c r="AM1020" s="50"/>
      <c r="AN1020" s="50"/>
      <c r="AO1020" s="50"/>
      <c r="AP1020" s="50"/>
      <c r="AQ1020" s="50"/>
      <c r="AR1020" s="50"/>
      <c r="AS1020" s="50"/>
      <c r="AT1020" s="50"/>
      <c r="AU1020" s="50"/>
      <c r="AV1020" s="50"/>
      <c r="AW1020" s="50"/>
      <c r="AX1020" s="50"/>
      <c r="AY1020" s="50"/>
      <c r="AZ1020" s="50"/>
      <c r="BA1020" s="50"/>
      <c r="BB1020" s="50"/>
      <c r="BC1020" s="50"/>
      <c r="BD1020" s="50"/>
      <c r="BE1020" s="50"/>
      <c r="BF1020" s="50"/>
      <c r="BG1020" s="50"/>
      <c r="BH1020" s="50"/>
      <c r="BI1020" s="50"/>
      <c r="BJ1020" s="50"/>
      <c r="BK1020" s="50"/>
      <c r="BL1020" s="50"/>
    </row>
    <row r="1021" spans="1:64" ht="12" customHeight="1" x14ac:dyDescent="0.15">
      <c r="A1021" s="50" t="s">
        <v>3186</v>
      </c>
      <c r="B1021" s="50" t="s">
        <v>23</v>
      </c>
      <c r="C1021" s="50" t="s">
        <v>14</v>
      </c>
      <c r="D1021" s="50" t="s">
        <v>33105</v>
      </c>
      <c r="E1021" s="51"/>
      <c r="F1021" s="52">
        <v>43144</v>
      </c>
      <c r="G1021" s="50" t="s">
        <v>33876</v>
      </c>
      <c r="H1021" s="50" t="s">
        <v>391</v>
      </c>
      <c r="I1021" s="50" t="s">
        <v>389</v>
      </c>
      <c r="J1021" s="50">
        <v>74738</v>
      </c>
      <c r="K1021" s="50" t="s">
        <v>1121</v>
      </c>
      <c r="L1021" s="50" t="s">
        <v>7782</v>
      </c>
      <c r="M1021" s="50" t="s">
        <v>21</v>
      </c>
      <c r="N1021" s="50" t="s">
        <v>33877</v>
      </c>
      <c r="O1021" s="42" t="s">
        <v>394</v>
      </c>
      <c r="P1021" s="50" t="s">
        <v>32398</v>
      </c>
      <c r="Q1021" s="51" t="s">
        <v>33878</v>
      </c>
      <c r="R1021" s="50" t="s">
        <v>94</v>
      </c>
      <c r="S1021" s="50" t="s">
        <v>22</v>
      </c>
      <c r="T1021" s="50" t="s">
        <v>28746</v>
      </c>
      <c r="U1021" s="50" t="s">
        <v>28520</v>
      </c>
      <c r="V1021" s="50" t="s">
        <v>28521</v>
      </c>
      <c r="W1021" s="50" t="s">
        <v>94</v>
      </c>
      <c r="X1021" s="50">
        <v>3410</v>
      </c>
      <c r="Y1021" s="50"/>
      <c r="Z1021" s="50"/>
      <c r="AA1021" s="50"/>
      <c r="AB1021" s="50"/>
      <c r="AC1021" s="50"/>
      <c r="AD1021" s="50"/>
      <c r="AE1021" s="50"/>
      <c r="AF1021" s="50"/>
      <c r="AG1021" s="50"/>
      <c r="AH1021" s="50"/>
      <c r="AI1021" s="50"/>
      <c r="AJ1021" s="50"/>
      <c r="AK1021" s="50"/>
      <c r="AL1021" s="50"/>
      <c r="AM1021" s="50"/>
      <c r="AN1021" s="50"/>
      <c r="AO1021" s="50"/>
      <c r="AP1021" s="50"/>
      <c r="AQ1021" s="50"/>
      <c r="AR1021" s="50"/>
      <c r="AS1021" s="50"/>
      <c r="AT1021" s="50"/>
      <c r="AU1021" s="50"/>
      <c r="AV1021" s="50"/>
      <c r="AW1021" s="50"/>
      <c r="AX1021" s="50"/>
      <c r="AY1021" s="50"/>
      <c r="AZ1021" s="50"/>
      <c r="BA1021" s="50"/>
      <c r="BB1021" s="50"/>
      <c r="BC1021" s="50"/>
      <c r="BD1021" s="50"/>
      <c r="BE1021" s="50"/>
      <c r="BF1021" s="50"/>
      <c r="BG1021" s="50"/>
      <c r="BH1021" s="50"/>
      <c r="BI1021" s="50"/>
      <c r="BJ1021" s="50"/>
      <c r="BK1021" s="50"/>
      <c r="BL1021" s="50"/>
    </row>
    <row r="1022" spans="1:64" ht="12" customHeight="1" x14ac:dyDescent="0.15">
      <c r="A1022" s="50" t="s">
        <v>33887</v>
      </c>
      <c r="B1022" s="50">
        <v>32</v>
      </c>
      <c r="C1022" s="50" t="s">
        <v>14</v>
      </c>
      <c r="D1022" s="50" t="s">
        <v>79</v>
      </c>
      <c r="E1022" s="51" t="s">
        <v>33888</v>
      </c>
      <c r="F1022" s="52">
        <v>43144</v>
      </c>
      <c r="G1022" s="50" t="s">
        <v>33889</v>
      </c>
      <c r="H1022" s="50" t="s">
        <v>3336</v>
      </c>
      <c r="I1022" s="50" t="s">
        <v>39</v>
      </c>
      <c r="J1022" s="50">
        <v>94590</v>
      </c>
      <c r="K1022" s="50" t="s">
        <v>3338</v>
      </c>
      <c r="L1022" s="50" t="s">
        <v>3339</v>
      </c>
      <c r="M1022" s="50" t="s">
        <v>21</v>
      </c>
      <c r="N1022" s="50" t="s">
        <v>33890</v>
      </c>
      <c r="O1022" s="42" t="s">
        <v>394</v>
      </c>
      <c r="P1022" s="50" t="s">
        <v>32398</v>
      </c>
      <c r="Q1022" s="51" t="s">
        <v>33891</v>
      </c>
      <c r="R1022" s="50" t="s">
        <v>94</v>
      </c>
      <c r="S1022" s="50" t="s">
        <v>12</v>
      </c>
      <c r="T1022" s="50" t="s">
        <v>31978</v>
      </c>
      <c r="U1022" s="50" t="s">
        <v>28520</v>
      </c>
      <c r="V1022" s="50" t="s">
        <v>28522</v>
      </c>
      <c r="W1022" s="50" t="s">
        <v>94</v>
      </c>
      <c r="X1022" s="50">
        <v>3405</v>
      </c>
      <c r="Y1022" s="50"/>
      <c r="Z1022" s="50"/>
      <c r="AA1022" s="50"/>
      <c r="AB1022" s="50"/>
      <c r="AC1022" s="50"/>
      <c r="AD1022" s="50"/>
      <c r="AE1022" s="50"/>
      <c r="AF1022" s="50"/>
      <c r="AG1022" s="50"/>
      <c r="AH1022" s="50"/>
      <c r="AI1022" s="50"/>
      <c r="AJ1022" s="50"/>
      <c r="AK1022" s="50"/>
      <c r="AL1022" s="50"/>
      <c r="AM1022" s="50"/>
      <c r="AN1022" s="50"/>
      <c r="AO1022" s="50"/>
      <c r="AP1022" s="50"/>
      <c r="AQ1022" s="50"/>
      <c r="AR1022" s="50"/>
      <c r="AS1022" s="50"/>
      <c r="AT1022" s="50"/>
      <c r="AU1022" s="50"/>
      <c r="AV1022" s="50"/>
      <c r="AW1022" s="50"/>
      <c r="AX1022" s="50"/>
      <c r="AY1022" s="50"/>
      <c r="AZ1022" s="50"/>
      <c r="BA1022" s="50"/>
      <c r="BB1022" s="50"/>
      <c r="BC1022" s="50"/>
      <c r="BD1022" s="50"/>
      <c r="BE1022" s="50"/>
      <c r="BF1022" s="50"/>
      <c r="BG1022" s="50"/>
      <c r="BH1022" s="50"/>
      <c r="BI1022" s="50"/>
      <c r="BJ1022" s="50"/>
      <c r="BK1022" s="50"/>
      <c r="BL1022" s="50"/>
    </row>
    <row r="1023" spans="1:64" ht="12" customHeight="1" x14ac:dyDescent="0.15">
      <c r="A1023" s="50" t="s">
        <v>33898</v>
      </c>
      <c r="B1023" s="50">
        <v>84</v>
      </c>
      <c r="C1023" s="50" t="s">
        <v>14</v>
      </c>
      <c r="D1023" s="50" t="s">
        <v>31</v>
      </c>
      <c r="E1023" s="51"/>
      <c r="F1023" s="52">
        <v>43143</v>
      </c>
      <c r="G1023" s="50" t="s">
        <v>33899</v>
      </c>
      <c r="H1023" s="50" t="s">
        <v>207</v>
      </c>
      <c r="I1023" s="50" t="s">
        <v>56</v>
      </c>
      <c r="J1023" s="50">
        <v>33032</v>
      </c>
      <c r="K1023" s="50" t="s">
        <v>155</v>
      </c>
      <c r="L1023" s="50" t="s">
        <v>156</v>
      </c>
      <c r="M1023" s="50" t="s">
        <v>21</v>
      </c>
      <c r="N1023" s="50" t="s">
        <v>33900</v>
      </c>
      <c r="O1023" s="42" t="s">
        <v>394</v>
      </c>
      <c r="P1023" s="50" t="s">
        <v>32398</v>
      </c>
      <c r="Q1023" s="51" t="s">
        <v>33901</v>
      </c>
      <c r="R1023" s="50" t="s">
        <v>542</v>
      </c>
      <c r="S1023" s="50" t="s">
        <v>22</v>
      </c>
      <c r="T1023" s="50" t="s">
        <v>28746</v>
      </c>
      <c r="U1023" s="50" t="s">
        <v>28520</v>
      </c>
      <c r="V1023" s="50" t="s">
        <v>28521</v>
      </c>
      <c r="W1023" s="50" t="s">
        <v>94</v>
      </c>
      <c r="X1023" s="50">
        <v>3403</v>
      </c>
      <c r="Y1023" s="50"/>
      <c r="Z1023" s="50"/>
      <c r="AA1023" s="50"/>
      <c r="AB1023" s="50"/>
      <c r="AC1023" s="50"/>
      <c r="AD1023" s="50"/>
      <c r="AE1023" s="50"/>
      <c r="AF1023" s="50"/>
      <c r="AG1023" s="50"/>
      <c r="AH1023" s="50"/>
      <c r="AI1023" s="50"/>
      <c r="AJ1023" s="50"/>
      <c r="AK1023" s="50"/>
      <c r="AL1023" s="50"/>
      <c r="AM1023" s="50"/>
      <c r="AN1023" s="50"/>
      <c r="AO1023" s="50"/>
      <c r="AP1023" s="50"/>
      <c r="AQ1023" s="50"/>
      <c r="AR1023" s="50"/>
      <c r="AS1023" s="50"/>
      <c r="AT1023" s="50"/>
      <c r="AU1023" s="50"/>
      <c r="AV1023" s="50"/>
      <c r="AW1023" s="50"/>
      <c r="AX1023" s="50"/>
      <c r="AY1023" s="50"/>
      <c r="AZ1023" s="50"/>
      <c r="BA1023" s="50"/>
      <c r="BB1023" s="50"/>
      <c r="BC1023" s="50"/>
      <c r="BD1023" s="50"/>
      <c r="BE1023" s="50"/>
      <c r="BF1023" s="50"/>
      <c r="BG1023" s="50"/>
      <c r="BH1023" s="50"/>
      <c r="BI1023" s="50"/>
      <c r="BJ1023" s="50"/>
      <c r="BK1023" s="50"/>
      <c r="BL1023" s="50"/>
    </row>
    <row r="1024" spans="1:64" ht="12" customHeight="1" x14ac:dyDescent="0.15">
      <c r="A1024" s="50" t="s">
        <v>25440</v>
      </c>
      <c r="B1024" s="50">
        <v>29</v>
      </c>
      <c r="C1024" s="50" t="s">
        <v>14</v>
      </c>
      <c r="D1024" s="50" t="s">
        <v>79</v>
      </c>
      <c r="E1024" s="51"/>
      <c r="F1024" s="52">
        <v>43143</v>
      </c>
      <c r="G1024" s="50" t="s">
        <v>33902</v>
      </c>
      <c r="H1024" s="50" t="s">
        <v>1200</v>
      </c>
      <c r="I1024" s="50" t="s">
        <v>56</v>
      </c>
      <c r="J1024" s="50">
        <v>33032</v>
      </c>
      <c r="K1024" s="50" t="s">
        <v>155</v>
      </c>
      <c r="L1024" s="50" t="s">
        <v>29407</v>
      </c>
      <c r="M1024" s="50" t="s">
        <v>21</v>
      </c>
      <c r="N1024" s="50" t="s">
        <v>33903</v>
      </c>
      <c r="O1024" s="42" t="s">
        <v>394</v>
      </c>
      <c r="P1024" s="50" t="s">
        <v>32398</v>
      </c>
      <c r="Q1024" s="51" t="s">
        <v>33904</v>
      </c>
      <c r="R1024" s="50" t="s">
        <v>94</v>
      </c>
      <c r="S1024" s="50" t="s">
        <v>29</v>
      </c>
      <c r="T1024" s="50" t="s">
        <v>28523</v>
      </c>
      <c r="U1024" s="50" t="s">
        <v>28520</v>
      </c>
      <c r="V1024" s="50" t="s">
        <v>28521</v>
      </c>
      <c r="W1024" s="50"/>
      <c r="Y1024" s="50"/>
      <c r="Z1024" s="50"/>
      <c r="AA1024" s="50"/>
      <c r="AB1024" s="50"/>
      <c r="AC1024" s="50"/>
      <c r="AD1024" s="50"/>
      <c r="AE1024" s="50"/>
      <c r="AF1024" s="50"/>
      <c r="AG1024" s="50"/>
      <c r="AH1024" s="50"/>
      <c r="AI1024" s="50"/>
      <c r="AJ1024" s="50"/>
      <c r="AK1024" s="50"/>
      <c r="AL1024" s="50"/>
      <c r="AM1024" s="50"/>
      <c r="AN1024" s="50"/>
      <c r="AO1024" s="50"/>
      <c r="AP1024" s="50"/>
      <c r="AQ1024" s="50"/>
      <c r="AR1024" s="50"/>
      <c r="AS1024" s="50"/>
      <c r="AT1024" s="50"/>
      <c r="AU1024" s="50"/>
      <c r="AV1024" s="50"/>
      <c r="AW1024" s="50"/>
      <c r="AX1024" s="50"/>
      <c r="AY1024" s="50"/>
      <c r="AZ1024" s="50"/>
      <c r="BA1024" s="50"/>
      <c r="BB1024" s="50"/>
      <c r="BC1024" s="50"/>
      <c r="BD1024" s="50"/>
      <c r="BE1024" s="50"/>
      <c r="BF1024" s="50"/>
      <c r="BG1024" s="50"/>
      <c r="BH1024" s="50"/>
      <c r="BI1024" s="50"/>
      <c r="BJ1024" s="50"/>
      <c r="BK1024" s="50"/>
      <c r="BL1024" s="50"/>
    </row>
    <row r="1025" spans="1:64" ht="12" customHeight="1" x14ac:dyDescent="0.15">
      <c r="A1025" s="50" t="s">
        <v>33905</v>
      </c>
      <c r="B1025" s="50">
        <v>39</v>
      </c>
      <c r="C1025" s="50" t="s">
        <v>14</v>
      </c>
      <c r="D1025" s="50" t="s">
        <v>79</v>
      </c>
      <c r="E1025" s="51" t="s">
        <v>33906</v>
      </c>
      <c r="F1025" s="52">
        <v>43142</v>
      </c>
      <c r="G1025" s="50" t="s">
        <v>33907</v>
      </c>
      <c r="H1025" s="50" t="s">
        <v>1603</v>
      </c>
      <c r="I1025" s="50" t="s">
        <v>398</v>
      </c>
      <c r="J1025" s="50">
        <v>15208</v>
      </c>
      <c r="K1025" s="50" t="s">
        <v>1605</v>
      </c>
      <c r="L1025" s="50" t="s">
        <v>34605</v>
      </c>
      <c r="M1025" s="50" t="s">
        <v>21</v>
      </c>
      <c r="N1025" s="50" t="s">
        <v>33908</v>
      </c>
      <c r="O1025" s="42" t="s">
        <v>394</v>
      </c>
      <c r="P1025" s="50" t="s">
        <v>32398</v>
      </c>
      <c r="Q1025" s="51" t="s">
        <v>33909</v>
      </c>
      <c r="R1025" s="50" t="s">
        <v>94</v>
      </c>
      <c r="S1025" s="50" t="s">
        <v>22</v>
      </c>
      <c r="T1025" s="50" t="s">
        <v>28746</v>
      </c>
      <c r="U1025" s="50" t="s">
        <v>28520</v>
      </c>
      <c r="V1025" s="50" t="s">
        <v>28522</v>
      </c>
      <c r="W1025" s="50" t="s">
        <v>94</v>
      </c>
      <c r="X1025" s="50">
        <v>3400</v>
      </c>
      <c r="Y1025" s="50"/>
      <c r="Z1025" s="50"/>
      <c r="AA1025" s="50"/>
      <c r="AB1025" s="50"/>
      <c r="AC1025" s="50"/>
      <c r="AD1025" s="50"/>
      <c r="AE1025" s="50"/>
      <c r="AF1025" s="50"/>
      <c r="AG1025" s="50"/>
      <c r="AH1025" s="50"/>
      <c r="AI1025" s="50"/>
      <c r="AJ1025" s="50"/>
      <c r="AK1025" s="50"/>
      <c r="AL1025" s="50"/>
      <c r="AM1025" s="50"/>
      <c r="AN1025" s="50"/>
      <c r="AO1025" s="50"/>
      <c r="AP1025" s="50"/>
      <c r="AQ1025" s="50"/>
      <c r="AR1025" s="50"/>
      <c r="AS1025" s="50"/>
      <c r="AT1025" s="50"/>
      <c r="AU1025" s="50"/>
      <c r="AV1025" s="50"/>
      <c r="AW1025" s="50"/>
      <c r="AX1025" s="50"/>
      <c r="AY1025" s="50"/>
      <c r="AZ1025" s="50"/>
      <c r="BA1025" s="50"/>
      <c r="BB1025" s="50"/>
      <c r="BC1025" s="50"/>
      <c r="BD1025" s="50"/>
      <c r="BE1025" s="50"/>
      <c r="BF1025" s="50"/>
      <c r="BG1025" s="50"/>
      <c r="BH1025" s="50"/>
      <c r="BI1025" s="50"/>
      <c r="BJ1025" s="50"/>
      <c r="BK1025" s="50"/>
      <c r="BL1025" s="50"/>
    </row>
    <row r="1026" spans="1:64" ht="12" customHeight="1" x14ac:dyDescent="0.15">
      <c r="A1026" s="50" t="s">
        <v>33910</v>
      </c>
      <c r="B1026" s="50">
        <v>42</v>
      </c>
      <c r="C1026" s="50" t="s">
        <v>14</v>
      </c>
      <c r="D1026" s="50" t="s">
        <v>31</v>
      </c>
      <c r="E1026" s="51" t="s">
        <v>33911</v>
      </c>
      <c r="F1026" s="52">
        <v>43142</v>
      </c>
      <c r="G1026" s="50" t="s">
        <v>33912</v>
      </c>
      <c r="H1026" s="50" t="s">
        <v>751</v>
      </c>
      <c r="I1026" s="50" t="s">
        <v>10453</v>
      </c>
      <c r="J1026" s="50">
        <v>5676</v>
      </c>
      <c r="K1026" s="50" t="s">
        <v>112</v>
      </c>
      <c r="L1026" s="50" t="s">
        <v>34606</v>
      </c>
      <c r="M1026" s="50" t="s">
        <v>21</v>
      </c>
      <c r="N1026" s="50" t="s">
        <v>33913</v>
      </c>
      <c r="O1026" s="42" t="s">
        <v>394</v>
      </c>
      <c r="P1026" s="50" t="s">
        <v>32398</v>
      </c>
      <c r="Q1026" s="51" t="s">
        <v>33914</v>
      </c>
      <c r="R1026" s="50" t="s">
        <v>94</v>
      </c>
      <c r="S1026" s="50" t="s">
        <v>22</v>
      </c>
      <c r="T1026" s="50" t="s">
        <v>28746</v>
      </c>
      <c r="U1026" s="50" t="s">
        <v>28518</v>
      </c>
      <c r="V1026" s="50" t="s">
        <v>28521</v>
      </c>
      <c r="W1026" s="50" t="s">
        <v>94</v>
      </c>
      <c r="X1026" s="50">
        <v>3396</v>
      </c>
      <c r="Y1026" s="50"/>
      <c r="Z1026" s="50"/>
      <c r="AA1026" s="50"/>
      <c r="AB1026" s="50"/>
      <c r="AC1026" s="50"/>
      <c r="AD1026" s="50"/>
      <c r="AE1026" s="50"/>
      <c r="AF1026" s="50"/>
      <c r="AG1026" s="50"/>
      <c r="AH1026" s="50"/>
      <c r="AI1026" s="50"/>
      <c r="AJ1026" s="50"/>
      <c r="AK1026" s="50"/>
      <c r="AL1026" s="50"/>
      <c r="AM1026" s="50"/>
      <c r="AN1026" s="50"/>
      <c r="AO1026" s="50"/>
      <c r="AP1026" s="50"/>
      <c r="AQ1026" s="50"/>
      <c r="AR1026" s="50"/>
      <c r="AS1026" s="50"/>
      <c r="AT1026" s="50"/>
      <c r="AU1026" s="50"/>
      <c r="AV1026" s="50"/>
      <c r="AW1026" s="50"/>
      <c r="AX1026" s="50"/>
      <c r="AY1026" s="50"/>
      <c r="AZ1026" s="50"/>
      <c r="BA1026" s="50"/>
      <c r="BB1026" s="50"/>
      <c r="BC1026" s="50"/>
      <c r="BD1026" s="50"/>
      <c r="BE1026" s="50"/>
      <c r="BF1026" s="50"/>
      <c r="BG1026" s="50"/>
      <c r="BH1026" s="50"/>
      <c r="BI1026" s="50"/>
      <c r="BJ1026" s="50"/>
      <c r="BK1026" s="50"/>
      <c r="BL1026" s="50"/>
    </row>
    <row r="1027" spans="1:64" ht="12" customHeight="1" x14ac:dyDescent="0.15">
      <c r="A1027" s="50" t="s">
        <v>33919</v>
      </c>
      <c r="B1027" s="50">
        <v>48</v>
      </c>
      <c r="C1027" s="50" t="s">
        <v>14</v>
      </c>
      <c r="D1027" s="50" t="s">
        <v>79</v>
      </c>
      <c r="E1027" s="51" t="s">
        <v>33920</v>
      </c>
      <c r="F1027" s="52">
        <v>43141</v>
      </c>
      <c r="G1027" s="50" t="s">
        <v>33921</v>
      </c>
      <c r="H1027" s="50" t="s">
        <v>1537</v>
      </c>
      <c r="I1027" s="50" t="s">
        <v>56</v>
      </c>
      <c r="J1027" s="50">
        <v>33612</v>
      </c>
      <c r="K1027" s="50" t="s">
        <v>622</v>
      </c>
      <c r="L1027" s="50" t="s">
        <v>1539</v>
      </c>
      <c r="M1027" s="50" t="s">
        <v>5307</v>
      </c>
      <c r="N1027" s="50" t="s">
        <v>33922</v>
      </c>
      <c r="O1027" s="42" t="s">
        <v>394</v>
      </c>
      <c r="P1027" s="50" t="s">
        <v>32398</v>
      </c>
      <c r="Q1027" s="51" t="s">
        <v>33923</v>
      </c>
      <c r="R1027" s="50" t="s">
        <v>23</v>
      </c>
      <c r="S1027" s="50" t="s">
        <v>22</v>
      </c>
      <c r="T1027" s="50" t="s">
        <v>28541</v>
      </c>
      <c r="U1027" s="50" t="s">
        <v>28518</v>
      </c>
      <c r="V1027" s="50" t="s">
        <v>28521</v>
      </c>
      <c r="W1027" s="50" t="s">
        <v>94</v>
      </c>
      <c r="X1027" s="50">
        <v>3399</v>
      </c>
      <c r="Y1027" s="50"/>
      <c r="Z1027" s="50"/>
      <c r="AA1027" s="50"/>
      <c r="AB1027" s="50"/>
      <c r="AC1027" s="50"/>
      <c r="AD1027" s="50"/>
      <c r="AE1027" s="50"/>
      <c r="AF1027" s="50"/>
      <c r="AG1027" s="50"/>
      <c r="AH1027" s="50"/>
      <c r="AI1027" s="50"/>
      <c r="AJ1027" s="50"/>
      <c r="AK1027" s="50"/>
      <c r="AL1027" s="50"/>
      <c r="AM1027" s="50"/>
      <c r="AN1027" s="50"/>
      <c r="AO1027" s="50"/>
      <c r="AP1027" s="50"/>
      <c r="AQ1027" s="50"/>
      <c r="AR1027" s="50"/>
      <c r="AS1027" s="50"/>
      <c r="AT1027" s="50"/>
      <c r="AU1027" s="50"/>
      <c r="AV1027" s="50"/>
      <c r="AW1027" s="50"/>
      <c r="AX1027" s="50"/>
      <c r="AY1027" s="50"/>
      <c r="AZ1027" s="50"/>
      <c r="BA1027" s="50"/>
      <c r="BB1027" s="50"/>
      <c r="BC1027" s="50"/>
      <c r="BD1027" s="50"/>
      <c r="BE1027" s="50"/>
      <c r="BF1027" s="50"/>
      <c r="BG1027" s="50"/>
      <c r="BH1027" s="50"/>
      <c r="BI1027" s="50"/>
      <c r="BJ1027" s="50"/>
      <c r="BK1027" s="50"/>
      <c r="BL1027" s="50"/>
    </row>
    <row r="1028" spans="1:64" ht="12" customHeight="1" x14ac:dyDescent="0.15">
      <c r="A1028" s="50" t="s">
        <v>33915</v>
      </c>
      <c r="B1028" s="50">
        <v>63</v>
      </c>
      <c r="C1028" s="50" t="s">
        <v>14</v>
      </c>
      <c r="D1028" s="50" t="s">
        <v>31</v>
      </c>
      <c r="E1028" s="51"/>
      <c r="F1028" s="52">
        <v>43141</v>
      </c>
      <c r="G1028" s="50" t="s">
        <v>33916</v>
      </c>
      <c r="H1028" s="50" t="s">
        <v>3629</v>
      </c>
      <c r="I1028" s="50" t="s">
        <v>117</v>
      </c>
      <c r="J1028" s="50">
        <v>86409</v>
      </c>
      <c r="K1028" s="50" t="s">
        <v>5727</v>
      </c>
      <c r="L1028" s="50" t="s">
        <v>24542</v>
      </c>
      <c r="M1028" s="50" t="s">
        <v>21</v>
      </c>
      <c r="N1028" s="50" t="s">
        <v>33917</v>
      </c>
      <c r="O1028" s="42" t="s">
        <v>394</v>
      </c>
      <c r="P1028" s="50" t="s">
        <v>32398</v>
      </c>
      <c r="Q1028" s="51" t="s">
        <v>33918</v>
      </c>
      <c r="R1028" s="50" t="s">
        <v>94</v>
      </c>
      <c r="S1028" s="50" t="s">
        <v>22</v>
      </c>
      <c r="T1028" s="50" t="s">
        <v>28746</v>
      </c>
      <c r="U1028" s="50" t="s">
        <v>28520</v>
      </c>
      <c r="V1028" s="50" t="s">
        <v>28521</v>
      </c>
      <c r="W1028" s="50" t="s">
        <v>542</v>
      </c>
      <c r="X1028" s="50">
        <v>3404</v>
      </c>
      <c r="Y1028" s="50"/>
      <c r="Z1028" s="50"/>
      <c r="AA1028" s="50"/>
      <c r="AB1028" s="50"/>
      <c r="AC1028" s="50"/>
      <c r="AD1028" s="50"/>
      <c r="AE1028" s="50"/>
      <c r="AF1028" s="50"/>
      <c r="AG1028" s="50"/>
      <c r="AH1028" s="50"/>
      <c r="AI1028" s="50"/>
      <c r="AJ1028" s="50"/>
      <c r="AK1028" s="50"/>
      <c r="AL1028" s="50"/>
      <c r="AM1028" s="50"/>
      <c r="AN1028" s="50"/>
      <c r="AO1028" s="50"/>
      <c r="AP1028" s="50"/>
      <c r="AQ1028" s="50"/>
      <c r="AR1028" s="50"/>
      <c r="AS1028" s="50"/>
      <c r="AT1028" s="50"/>
      <c r="AU1028" s="50"/>
      <c r="AV1028" s="50"/>
      <c r="AW1028" s="50"/>
      <c r="AX1028" s="50"/>
      <c r="AY1028" s="50"/>
      <c r="AZ1028" s="50"/>
      <c r="BA1028" s="50"/>
      <c r="BB1028" s="50"/>
      <c r="BC1028" s="50"/>
      <c r="BD1028" s="50"/>
      <c r="BE1028" s="50"/>
      <c r="BF1028" s="50"/>
      <c r="BG1028" s="50"/>
      <c r="BH1028" s="50"/>
      <c r="BI1028" s="50"/>
      <c r="BJ1028" s="50"/>
      <c r="BK1028" s="50"/>
      <c r="BL1028" s="50"/>
    </row>
    <row r="1029" spans="1:64" ht="12" customHeight="1" x14ac:dyDescent="0.15">
      <c r="A1029" s="50" t="s">
        <v>33924</v>
      </c>
      <c r="B1029" s="50">
        <v>20</v>
      </c>
      <c r="C1029" s="50" t="s">
        <v>14</v>
      </c>
      <c r="D1029" s="50" t="s">
        <v>31</v>
      </c>
      <c r="E1029" s="51" t="s">
        <v>33925</v>
      </c>
      <c r="F1029" s="52">
        <v>43141</v>
      </c>
      <c r="G1029" s="50" t="s">
        <v>33926</v>
      </c>
      <c r="H1029" s="50" t="s">
        <v>3413</v>
      </c>
      <c r="I1029" s="50" t="s">
        <v>56</v>
      </c>
      <c r="J1029" s="50">
        <v>32304</v>
      </c>
      <c r="K1029" s="50" t="s">
        <v>3415</v>
      </c>
      <c r="L1029" s="50" t="s">
        <v>3416</v>
      </c>
      <c r="M1029" s="50" t="s">
        <v>385</v>
      </c>
      <c r="N1029" s="50" t="s">
        <v>33927</v>
      </c>
      <c r="O1029" s="42" t="s">
        <v>394</v>
      </c>
      <c r="P1029" s="50" t="s">
        <v>32398</v>
      </c>
      <c r="Q1029" s="51" t="s">
        <v>33928</v>
      </c>
      <c r="R1029" s="50" t="s">
        <v>542</v>
      </c>
      <c r="S1029" s="50" t="s">
        <v>12</v>
      </c>
      <c r="T1029" s="50" t="s">
        <v>31978</v>
      </c>
      <c r="U1029" s="50" t="s">
        <v>28520</v>
      </c>
      <c r="V1029" s="50" t="s">
        <v>28521</v>
      </c>
      <c r="W1029" s="50"/>
      <c r="Y1029" s="50"/>
      <c r="Z1029" s="50"/>
      <c r="AA1029" s="50"/>
      <c r="AB1029" s="50"/>
      <c r="AC1029" s="50"/>
      <c r="AD1029" s="50"/>
      <c r="AE1029" s="50"/>
      <c r="AF1029" s="50"/>
      <c r="AG1029" s="50"/>
      <c r="AH1029" s="50"/>
      <c r="AI1029" s="50"/>
      <c r="AJ1029" s="50"/>
      <c r="AK1029" s="50"/>
      <c r="AL1029" s="50"/>
      <c r="AM1029" s="50"/>
      <c r="AN1029" s="50"/>
      <c r="AO1029" s="50"/>
      <c r="AP1029" s="50"/>
      <c r="AQ1029" s="50"/>
      <c r="AR1029" s="50"/>
      <c r="AS1029" s="50"/>
      <c r="AT1029" s="50"/>
      <c r="AU1029" s="50"/>
      <c r="AV1029" s="50"/>
      <c r="AW1029" s="50"/>
      <c r="AX1029" s="50"/>
      <c r="AY1029" s="50"/>
      <c r="AZ1029" s="50"/>
      <c r="BA1029" s="50"/>
      <c r="BB1029" s="50"/>
      <c r="BC1029" s="50"/>
      <c r="BD1029" s="50"/>
      <c r="BE1029" s="50"/>
      <c r="BF1029" s="50"/>
      <c r="BG1029" s="50"/>
      <c r="BH1029" s="50"/>
      <c r="BI1029" s="50"/>
      <c r="BJ1029" s="50"/>
      <c r="BK1029" s="50"/>
      <c r="BL1029" s="50"/>
    </row>
    <row r="1030" spans="1:64" ht="12" customHeight="1" x14ac:dyDescent="0.15">
      <c r="A1030" s="50" t="s">
        <v>33929</v>
      </c>
      <c r="B1030" s="50">
        <v>41</v>
      </c>
      <c r="C1030" s="50" t="s">
        <v>14</v>
      </c>
      <c r="D1030" s="50" t="s">
        <v>31</v>
      </c>
      <c r="E1030" s="51"/>
      <c r="F1030" s="52">
        <v>43141</v>
      </c>
      <c r="G1030" s="50" t="s">
        <v>33930</v>
      </c>
      <c r="H1030" s="50" t="s">
        <v>3732</v>
      </c>
      <c r="I1030" s="50" t="s">
        <v>203</v>
      </c>
      <c r="J1030" s="50">
        <v>80015</v>
      </c>
      <c r="K1030" s="50" t="s">
        <v>3734</v>
      </c>
      <c r="L1030" s="50" t="s">
        <v>3735</v>
      </c>
      <c r="M1030" s="50" t="s">
        <v>21</v>
      </c>
      <c r="N1030" s="50" t="s">
        <v>33931</v>
      </c>
      <c r="O1030" s="42" t="s">
        <v>394</v>
      </c>
      <c r="P1030" s="50" t="s">
        <v>32398</v>
      </c>
      <c r="Q1030" s="51" t="s">
        <v>33932</v>
      </c>
      <c r="R1030" s="50" t="s">
        <v>94</v>
      </c>
      <c r="S1030" s="50" t="s">
        <v>29</v>
      </c>
      <c r="T1030" s="50" t="s">
        <v>28523</v>
      </c>
      <c r="U1030" s="50" t="s">
        <v>28523</v>
      </c>
      <c r="V1030" s="50"/>
      <c r="W1030" s="50" t="s">
        <v>94</v>
      </c>
      <c r="X1030" s="50">
        <v>3398</v>
      </c>
      <c r="Y1030" s="50"/>
      <c r="Z1030" s="50"/>
      <c r="AA1030" s="50"/>
      <c r="AB1030" s="50"/>
      <c r="AC1030" s="50"/>
      <c r="AD1030" s="50"/>
      <c r="AE1030" s="50"/>
      <c r="AF1030" s="50"/>
      <c r="AG1030" s="50"/>
      <c r="AH1030" s="50"/>
      <c r="AI1030" s="50"/>
      <c r="AJ1030" s="50"/>
      <c r="AK1030" s="50"/>
      <c r="AL1030" s="50"/>
      <c r="AM1030" s="50"/>
      <c r="AN1030" s="50"/>
      <c r="AO1030" s="50"/>
      <c r="AP1030" s="50"/>
      <c r="AQ1030" s="50"/>
      <c r="AR1030" s="50"/>
      <c r="AS1030" s="50"/>
      <c r="AT1030" s="50"/>
      <c r="AU1030" s="50"/>
      <c r="AV1030" s="50"/>
      <c r="AW1030" s="50"/>
      <c r="AX1030" s="50"/>
      <c r="AY1030" s="50"/>
      <c r="AZ1030" s="50"/>
      <c r="BA1030" s="50"/>
      <c r="BB1030" s="50"/>
      <c r="BC1030" s="50"/>
      <c r="BD1030" s="50"/>
      <c r="BE1030" s="50"/>
      <c r="BF1030" s="50"/>
      <c r="BG1030" s="50"/>
      <c r="BH1030" s="50"/>
      <c r="BI1030" s="50"/>
      <c r="BJ1030" s="50"/>
      <c r="BK1030" s="50"/>
      <c r="BL1030" s="50"/>
    </row>
    <row r="1031" spans="1:64" ht="12" customHeight="1" x14ac:dyDescent="0.15">
      <c r="A1031" s="50" t="s">
        <v>33933</v>
      </c>
      <c r="B1031" s="50">
        <v>25</v>
      </c>
      <c r="C1031" s="50" t="s">
        <v>14</v>
      </c>
      <c r="D1031" s="50" t="s">
        <v>31</v>
      </c>
      <c r="E1031" s="51"/>
      <c r="F1031" s="52">
        <v>43141</v>
      </c>
      <c r="G1031" s="50" t="s">
        <v>33934</v>
      </c>
      <c r="H1031" s="50" t="s">
        <v>1262</v>
      </c>
      <c r="I1031" s="50" t="s">
        <v>63</v>
      </c>
      <c r="J1031" s="50">
        <v>43204</v>
      </c>
      <c r="K1031" s="50" t="s">
        <v>1263</v>
      </c>
      <c r="L1031" s="50" t="s">
        <v>12268</v>
      </c>
      <c r="M1031" s="50" t="s">
        <v>21</v>
      </c>
      <c r="N1031" s="50" t="s">
        <v>33935</v>
      </c>
      <c r="O1031" s="42" t="s">
        <v>394</v>
      </c>
      <c r="P1031" s="50" t="s">
        <v>32398</v>
      </c>
      <c r="Q1031" s="51" t="s">
        <v>33936</v>
      </c>
      <c r="R1031" s="50" t="s">
        <v>94</v>
      </c>
      <c r="S1031" s="50" t="s">
        <v>29</v>
      </c>
      <c r="T1031" s="50" t="s">
        <v>28523</v>
      </c>
      <c r="U1031" s="50" t="s">
        <v>28523</v>
      </c>
      <c r="V1031" s="50" t="s">
        <v>28522</v>
      </c>
      <c r="W1031" s="50" t="s">
        <v>94</v>
      </c>
      <c r="X1031" s="50">
        <v>3397</v>
      </c>
      <c r="Y1031" s="50"/>
      <c r="Z1031" s="50"/>
      <c r="AA1031" s="50"/>
      <c r="AB1031" s="50"/>
      <c r="AC1031" s="50"/>
      <c r="AD1031" s="50"/>
      <c r="AE1031" s="50"/>
      <c r="AF1031" s="50"/>
      <c r="AG1031" s="50"/>
      <c r="AH1031" s="50"/>
      <c r="AI1031" s="50"/>
      <c r="AJ1031" s="50"/>
      <c r="AK1031" s="50"/>
      <c r="AL1031" s="50"/>
      <c r="AM1031" s="50"/>
      <c r="AN1031" s="50"/>
      <c r="AO1031" s="50"/>
      <c r="AP1031" s="50"/>
      <c r="AQ1031" s="50"/>
      <c r="AR1031" s="50"/>
      <c r="AS1031" s="50"/>
      <c r="AT1031" s="50"/>
      <c r="AU1031" s="50"/>
      <c r="AV1031" s="50"/>
      <c r="AW1031" s="50"/>
      <c r="AX1031" s="50"/>
      <c r="AY1031" s="50"/>
      <c r="AZ1031" s="50"/>
      <c r="BA1031" s="50"/>
      <c r="BB1031" s="50"/>
      <c r="BC1031" s="50"/>
      <c r="BD1031" s="50"/>
      <c r="BE1031" s="50"/>
      <c r="BF1031" s="50"/>
      <c r="BG1031" s="50"/>
      <c r="BH1031" s="50"/>
      <c r="BI1031" s="50"/>
      <c r="BJ1031" s="50"/>
      <c r="BK1031" s="50"/>
      <c r="BL1031" s="50"/>
    </row>
    <row r="1032" spans="1:64" ht="12" customHeight="1" x14ac:dyDescent="0.15">
      <c r="A1032" s="50" t="s">
        <v>33937</v>
      </c>
      <c r="B1032" s="50">
        <v>39</v>
      </c>
      <c r="C1032" s="50" t="s">
        <v>14</v>
      </c>
      <c r="D1032" s="50" t="s">
        <v>79</v>
      </c>
      <c r="E1032" s="51" t="s">
        <v>33938</v>
      </c>
      <c r="F1032" s="52">
        <v>43140</v>
      </c>
      <c r="G1032" s="50" t="s">
        <v>33939</v>
      </c>
      <c r="H1032" s="50" t="s">
        <v>33940</v>
      </c>
      <c r="I1032" s="50" t="s">
        <v>167</v>
      </c>
      <c r="J1032" s="50">
        <v>30248</v>
      </c>
      <c r="K1032" s="50" t="s">
        <v>8226</v>
      </c>
      <c r="L1032" s="50" t="s">
        <v>34607</v>
      </c>
      <c r="M1032" s="50" t="s">
        <v>21</v>
      </c>
      <c r="N1032" s="50" t="s">
        <v>33941</v>
      </c>
      <c r="O1032" s="42" t="s">
        <v>394</v>
      </c>
      <c r="P1032" s="50" t="s">
        <v>32398</v>
      </c>
      <c r="Q1032" s="51" t="s">
        <v>33942</v>
      </c>
      <c r="R1032" s="50" t="s">
        <v>94</v>
      </c>
      <c r="S1032" s="50" t="s">
        <v>22</v>
      </c>
      <c r="T1032" s="50" t="s">
        <v>28746</v>
      </c>
      <c r="U1032" s="50" t="s">
        <v>28520</v>
      </c>
      <c r="V1032" s="50" t="s">
        <v>28521</v>
      </c>
      <c r="W1032" s="50" t="s">
        <v>94</v>
      </c>
      <c r="X1032" s="50">
        <v>3394</v>
      </c>
      <c r="Y1032" s="50"/>
      <c r="Z1032" s="50"/>
      <c r="AA1032" s="50"/>
      <c r="AB1032" s="50"/>
      <c r="AC1032" s="50"/>
      <c r="AD1032" s="50"/>
      <c r="AE1032" s="50"/>
      <c r="AF1032" s="50"/>
      <c r="AG1032" s="50"/>
      <c r="AH1032" s="50"/>
      <c r="AI1032" s="50"/>
      <c r="AJ1032" s="50"/>
      <c r="AK1032" s="50"/>
      <c r="AL1032" s="50"/>
      <c r="AM1032" s="50"/>
      <c r="AN1032" s="50"/>
      <c r="AO1032" s="50"/>
      <c r="AP1032" s="50"/>
      <c r="AQ1032" s="50"/>
      <c r="AR1032" s="50"/>
      <c r="AS1032" s="50"/>
      <c r="AT1032" s="50"/>
      <c r="AU1032" s="50"/>
      <c r="AV1032" s="50"/>
      <c r="AW1032" s="50"/>
      <c r="AX1032" s="50"/>
      <c r="AY1032" s="50"/>
      <c r="AZ1032" s="50"/>
      <c r="BA1032" s="50"/>
      <c r="BB1032" s="50"/>
      <c r="BC1032" s="50"/>
      <c r="BD1032" s="50"/>
      <c r="BE1032" s="50"/>
      <c r="BF1032" s="50"/>
      <c r="BG1032" s="50"/>
      <c r="BH1032" s="50"/>
      <c r="BI1032" s="50"/>
      <c r="BJ1032" s="50"/>
      <c r="BK1032" s="50"/>
      <c r="BL1032" s="50"/>
    </row>
    <row r="1033" spans="1:64" ht="12" customHeight="1" x14ac:dyDescent="0.15">
      <c r="A1033" s="50" t="s">
        <v>33947</v>
      </c>
      <c r="B1033" s="50">
        <v>35</v>
      </c>
      <c r="C1033" s="50" t="s">
        <v>14</v>
      </c>
      <c r="D1033" s="50" t="s">
        <v>42</v>
      </c>
      <c r="E1033" s="51" t="s">
        <v>33948</v>
      </c>
      <c r="F1033" s="52">
        <v>43140</v>
      </c>
      <c r="G1033" s="50" t="s">
        <v>33949</v>
      </c>
      <c r="H1033" s="50" t="s">
        <v>33950</v>
      </c>
      <c r="I1033" s="50" t="s">
        <v>56</v>
      </c>
      <c r="J1033" s="50">
        <v>32949</v>
      </c>
      <c r="K1033" s="50" t="s">
        <v>1738</v>
      </c>
      <c r="L1033" s="50" t="s">
        <v>3674</v>
      </c>
      <c r="M1033" s="50" t="s">
        <v>21</v>
      </c>
      <c r="N1033" s="50" t="s">
        <v>33951</v>
      </c>
      <c r="O1033" s="42" t="s">
        <v>394</v>
      </c>
      <c r="P1033" s="50" t="s">
        <v>32398</v>
      </c>
      <c r="Q1033" s="51" t="s">
        <v>33952</v>
      </c>
      <c r="R1033" s="50" t="s">
        <v>542</v>
      </c>
      <c r="S1033" s="50" t="s">
        <v>22</v>
      </c>
      <c r="T1033" s="50" t="s">
        <v>28739</v>
      </c>
      <c r="U1033" s="50" t="s">
        <v>28518</v>
      </c>
      <c r="V1033" s="50" t="s">
        <v>28521</v>
      </c>
      <c r="W1033" s="50" t="s">
        <v>94</v>
      </c>
      <c r="X1033" s="50">
        <v>3393</v>
      </c>
      <c r="Y1033" s="50"/>
      <c r="Z1033" s="50"/>
      <c r="AA1033" s="50"/>
      <c r="AB1033" s="50"/>
      <c r="AC1033" s="50"/>
      <c r="AD1033" s="50"/>
      <c r="AE1033" s="50"/>
      <c r="AF1033" s="50"/>
      <c r="AG1033" s="50"/>
      <c r="AH1033" s="50"/>
      <c r="AI1033" s="50"/>
      <c r="AJ1033" s="50"/>
      <c r="AK1033" s="50"/>
      <c r="AL1033" s="50"/>
      <c r="AM1033" s="50"/>
      <c r="AN1033" s="50"/>
      <c r="AO1033" s="50"/>
      <c r="AP1033" s="50"/>
      <c r="AQ1033" s="50"/>
      <c r="AR1033" s="50"/>
      <c r="AS1033" s="50"/>
      <c r="AT1033" s="50"/>
      <c r="AU1033" s="50"/>
      <c r="AV1033" s="50"/>
      <c r="AW1033" s="50"/>
      <c r="AX1033" s="50"/>
      <c r="AY1033" s="50"/>
      <c r="AZ1033" s="50"/>
      <c r="BA1033" s="50"/>
      <c r="BB1033" s="50"/>
      <c r="BC1033" s="50"/>
      <c r="BD1033" s="50"/>
      <c r="BE1033" s="50"/>
      <c r="BF1033" s="50"/>
      <c r="BG1033" s="50"/>
      <c r="BH1033" s="50"/>
      <c r="BI1033" s="50"/>
      <c r="BJ1033" s="50"/>
      <c r="BK1033" s="50"/>
      <c r="BL1033" s="50"/>
    </row>
    <row r="1034" spans="1:64" ht="12" customHeight="1" x14ac:dyDescent="0.15">
      <c r="A1034" s="50" t="s">
        <v>33943</v>
      </c>
      <c r="B1034" s="50">
        <v>78</v>
      </c>
      <c r="C1034" s="50" t="s">
        <v>14</v>
      </c>
      <c r="D1034" s="50" t="s">
        <v>31</v>
      </c>
      <c r="E1034" s="51"/>
      <c r="F1034" s="52">
        <v>43140</v>
      </c>
      <c r="G1034" s="50" t="s">
        <v>33944</v>
      </c>
      <c r="H1034" s="50" t="s">
        <v>6754</v>
      </c>
      <c r="I1034" s="50" t="s">
        <v>117</v>
      </c>
      <c r="J1034" s="50">
        <v>86001</v>
      </c>
      <c r="K1034" s="50" t="s">
        <v>23248</v>
      </c>
      <c r="L1034" s="50" t="s">
        <v>25257</v>
      </c>
      <c r="M1034" s="50" t="s">
        <v>21</v>
      </c>
      <c r="N1034" s="50" t="s">
        <v>33945</v>
      </c>
      <c r="O1034" s="42" t="s">
        <v>394</v>
      </c>
      <c r="P1034" s="50" t="s">
        <v>32398</v>
      </c>
      <c r="Q1034" s="51" t="s">
        <v>33946</v>
      </c>
      <c r="R1034" s="50" t="s">
        <v>23</v>
      </c>
      <c r="S1034" s="50" t="s">
        <v>22</v>
      </c>
      <c r="T1034" s="50" t="s">
        <v>28746</v>
      </c>
      <c r="U1034" s="50" t="s">
        <v>28518</v>
      </c>
      <c r="V1034" s="50" t="s">
        <v>28521</v>
      </c>
      <c r="W1034" s="50" t="s">
        <v>542</v>
      </c>
      <c r="X1034" s="50">
        <v>3402</v>
      </c>
      <c r="Y1034" s="50"/>
      <c r="Z1034" s="50"/>
      <c r="AA1034" s="50"/>
      <c r="AB1034" s="50"/>
      <c r="AC1034" s="50"/>
      <c r="AD1034" s="50"/>
      <c r="AE1034" s="50"/>
      <c r="AF1034" s="50"/>
      <c r="AG1034" s="50"/>
      <c r="AH1034" s="50"/>
      <c r="AI1034" s="50"/>
      <c r="AJ1034" s="50"/>
      <c r="AK1034" s="50"/>
      <c r="AL1034" s="50"/>
      <c r="AM1034" s="50"/>
      <c r="AN1034" s="50"/>
      <c r="AO1034" s="50"/>
      <c r="AP1034" s="50"/>
      <c r="AQ1034" s="50"/>
      <c r="AR1034" s="50"/>
      <c r="AS1034" s="50"/>
      <c r="AT1034" s="50"/>
      <c r="AU1034" s="50"/>
      <c r="AV1034" s="50"/>
      <c r="AW1034" s="50"/>
      <c r="AX1034" s="50"/>
      <c r="AY1034" s="50"/>
      <c r="AZ1034" s="50"/>
      <c r="BA1034" s="50"/>
      <c r="BB1034" s="50"/>
      <c r="BC1034" s="50"/>
      <c r="BD1034" s="50"/>
      <c r="BE1034" s="50"/>
      <c r="BF1034" s="50"/>
      <c r="BG1034" s="50"/>
      <c r="BH1034" s="50"/>
      <c r="BI1034" s="50"/>
      <c r="BJ1034" s="50"/>
      <c r="BK1034" s="50"/>
      <c r="BL1034" s="50"/>
    </row>
    <row r="1035" spans="1:64" ht="12" customHeight="1" x14ac:dyDescent="0.15">
      <c r="A1035" s="50" t="s">
        <v>33953</v>
      </c>
      <c r="B1035" s="50">
        <v>36</v>
      </c>
      <c r="C1035" s="50" t="s">
        <v>14</v>
      </c>
      <c r="D1035" s="50" t="s">
        <v>79</v>
      </c>
      <c r="E1035" s="51"/>
      <c r="F1035" s="52">
        <v>43140</v>
      </c>
      <c r="G1035" s="50" t="s">
        <v>33954</v>
      </c>
      <c r="H1035" s="50" t="s">
        <v>1879</v>
      </c>
      <c r="I1035" s="50" t="s">
        <v>167</v>
      </c>
      <c r="J1035" s="50">
        <v>30315</v>
      </c>
      <c r="K1035" s="50" t="s">
        <v>1526</v>
      </c>
      <c r="L1035" s="50" t="s">
        <v>2495</v>
      </c>
      <c r="M1035" s="50" t="s">
        <v>21</v>
      </c>
      <c r="N1035" s="50" t="s">
        <v>33955</v>
      </c>
      <c r="O1035" s="42" t="s">
        <v>394</v>
      </c>
      <c r="P1035" s="50" t="s">
        <v>32398</v>
      </c>
      <c r="Q1035" s="51" t="s">
        <v>33956</v>
      </c>
      <c r="R1035" s="50" t="s">
        <v>94</v>
      </c>
      <c r="S1035" s="50" t="s">
        <v>373</v>
      </c>
      <c r="T1035" s="50" t="s">
        <v>28836</v>
      </c>
      <c r="U1035" s="50" t="s">
        <v>28518</v>
      </c>
      <c r="V1035" s="50" t="s">
        <v>28519</v>
      </c>
      <c r="W1035" s="50" t="s">
        <v>94</v>
      </c>
      <c r="X1035" s="50">
        <v>3395</v>
      </c>
      <c r="Y1035" s="50"/>
      <c r="Z1035" s="50"/>
      <c r="AA1035" s="50"/>
      <c r="AB1035" s="50"/>
      <c r="AC1035" s="50"/>
      <c r="AD1035" s="50"/>
      <c r="AE1035" s="50"/>
      <c r="AF1035" s="50"/>
      <c r="AG1035" s="50"/>
      <c r="AH1035" s="50"/>
      <c r="AI1035" s="50"/>
      <c r="AJ1035" s="50"/>
      <c r="AK1035" s="50"/>
      <c r="AL1035" s="50"/>
      <c r="AM1035" s="50"/>
      <c r="AN1035" s="50"/>
      <c r="AO1035" s="50"/>
      <c r="AP1035" s="50"/>
      <c r="AQ1035" s="50"/>
      <c r="AR1035" s="50"/>
      <c r="AS1035" s="50"/>
      <c r="AT1035" s="50"/>
      <c r="AU1035" s="50"/>
      <c r="AV1035" s="50"/>
      <c r="AW1035" s="50"/>
      <c r="AX1035" s="50"/>
      <c r="AY1035" s="50"/>
      <c r="AZ1035" s="50"/>
      <c r="BA1035" s="50"/>
      <c r="BB1035" s="50"/>
      <c r="BC1035" s="50"/>
      <c r="BD1035" s="50"/>
      <c r="BE1035" s="50"/>
      <c r="BF1035" s="50"/>
      <c r="BG1035" s="50"/>
      <c r="BH1035" s="50"/>
      <c r="BI1035" s="50"/>
      <c r="BJ1035" s="50"/>
      <c r="BK1035" s="50"/>
      <c r="BL1035" s="50"/>
    </row>
    <row r="1036" spans="1:64" ht="12" customHeight="1" x14ac:dyDescent="0.15">
      <c r="A1036" s="50" t="s">
        <v>33957</v>
      </c>
      <c r="B1036" s="50">
        <v>40</v>
      </c>
      <c r="C1036" s="50" t="s">
        <v>14</v>
      </c>
      <c r="D1036" s="50" t="s">
        <v>31</v>
      </c>
      <c r="E1036" s="51" t="s">
        <v>33958</v>
      </c>
      <c r="F1036" s="52">
        <v>43139</v>
      </c>
      <c r="G1036" s="50" t="s">
        <v>33959</v>
      </c>
      <c r="H1036" s="50" t="s">
        <v>862</v>
      </c>
      <c r="I1036" s="50" t="s">
        <v>39</v>
      </c>
      <c r="J1036" s="50">
        <v>94531</v>
      </c>
      <c r="K1036" s="50" t="s">
        <v>4403</v>
      </c>
      <c r="L1036" s="50" t="s">
        <v>14097</v>
      </c>
      <c r="M1036" s="50" t="s">
        <v>21</v>
      </c>
      <c r="N1036" s="50" t="s">
        <v>33960</v>
      </c>
      <c r="O1036" s="42" t="s">
        <v>394</v>
      </c>
      <c r="P1036" s="50" t="s">
        <v>32398</v>
      </c>
      <c r="Q1036" s="51" t="s">
        <v>33961</v>
      </c>
      <c r="R1036" s="50" t="s">
        <v>94</v>
      </c>
      <c r="S1036" s="50" t="s">
        <v>12</v>
      </c>
      <c r="T1036" s="50" t="s">
        <v>31675</v>
      </c>
      <c r="U1036" s="50" t="s">
        <v>28518</v>
      </c>
      <c r="V1036" s="50" t="s">
        <v>28521</v>
      </c>
      <c r="W1036" s="50" t="s">
        <v>94</v>
      </c>
      <c r="X1036" s="50">
        <v>3392</v>
      </c>
      <c r="Y1036" s="50"/>
      <c r="Z1036" s="50"/>
      <c r="AA1036" s="50"/>
      <c r="AB1036" s="50"/>
      <c r="AC1036" s="50"/>
      <c r="AD1036" s="50"/>
      <c r="AE1036" s="50"/>
      <c r="AF1036" s="50"/>
      <c r="AG1036" s="50"/>
      <c r="AH1036" s="50"/>
      <c r="AI1036" s="50"/>
      <c r="AJ1036" s="50"/>
      <c r="AK1036" s="50"/>
      <c r="AL1036" s="50"/>
      <c r="AM1036" s="50"/>
      <c r="AN1036" s="50"/>
      <c r="AO1036" s="50"/>
      <c r="AP1036" s="50"/>
      <c r="AQ1036" s="50"/>
      <c r="AR1036" s="50"/>
      <c r="AS1036" s="50"/>
      <c r="AT1036" s="50"/>
      <c r="AU1036" s="50"/>
      <c r="AV1036" s="50"/>
      <c r="AW1036" s="50"/>
      <c r="AX1036" s="50"/>
      <c r="AY1036" s="50"/>
      <c r="AZ1036" s="50"/>
      <c r="BA1036" s="50"/>
      <c r="BB1036" s="50"/>
      <c r="BC1036" s="50"/>
      <c r="BD1036" s="50"/>
      <c r="BE1036" s="50"/>
      <c r="BF1036" s="50"/>
      <c r="BG1036" s="50"/>
      <c r="BH1036" s="50"/>
      <c r="BI1036" s="50"/>
      <c r="BJ1036" s="50"/>
      <c r="BK1036" s="50"/>
      <c r="BL1036" s="50"/>
    </row>
    <row r="1037" spans="1:64" ht="12" customHeight="1" x14ac:dyDescent="0.15">
      <c r="A1037" s="50" t="s">
        <v>33962</v>
      </c>
      <c r="B1037" s="50">
        <v>65</v>
      </c>
      <c r="C1037" s="50" t="s">
        <v>14</v>
      </c>
      <c r="D1037" s="50" t="s">
        <v>33105</v>
      </c>
      <c r="E1037" s="51"/>
      <c r="F1037" s="52">
        <v>43138</v>
      </c>
      <c r="G1037" s="50" t="s">
        <v>33963</v>
      </c>
      <c r="H1037" s="50" t="s">
        <v>33964</v>
      </c>
      <c r="I1037" s="50" t="s">
        <v>39</v>
      </c>
      <c r="J1037" s="50">
        <v>92236</v>
      </c>
      <c r="K1037" s="50" t="s">
        <v>767</v>
      </c>
      <c r="L1037" s="50" t="s">
        <v>2325</v>
      </c>
      <c r="M1037" s="50" t="s">
        <v>21</v>
      </c>
      <c r="N1037" s="50" t="s">
        <v>33965</v>
      </c>
      <c r="O1037" s="42" t="s">
        <v>394</v>
      </c>
      <c r="P1037" s="50" t="s">
        <v>32398</v>
      </c>
      <c r="Q1037" s="51" t="s">
        <v>33966</v>
      </c>
      <c r="R1037" s="50" t="s">
        <v>94</v>
      </c>
      <c r="S1037" s="50" t="s">
        <v>22</v>
      </c>
      <c r="T1037" s="50" t="s">
        <v>28746</v>
      </c>
      <c r="U1037" s="50" t="s">
        <v>28520</v>
      </c>
      <c r="V1037" s="50" t="s">
        <v>28521</v>
      </c>
      <c r="W1037" s="50" t="s">
        <v>94</v>
      </c>
      <c r="X1037" s="50">
        <v>3388</v>
      </c>
      <c r="Y1037" s="50"/>
      <c r="Z1037" s="50"/>
      <c r="AA1037" s="50"/>
      <c r="AB1037" s="50"/>
      <c r="AC1037" s="50"/>
      <c r="AD1037" s="50"/>
      <c r="AE1037" s="50"/>
      <c r="AF1037" s="50"/>
      <c r="AG1037" s="50"/>
      <c r="AH1037" s="50"/>
      <c r="AI1037" s="50"/>
      <c r="AJ1037" s="50"/>
      <c r="AK1037" s="50"/>
      <c r="AL1037" s="50"/>
      <c r="AM1037" s="50"/>
      <c r="AN1037" s="50"/>
      <c r="AO1037" s="50"/>
      <c r="AP1037" s="50"/>
      <c r="AQ1037" s="50"/>
      <c r="AR1037" s="50"/>
      <c r="AS1037" s="50"/>
      <c r="AT1037" s="50"/>
      <c r="AU1037" s="50"/>
      <c r="AV1037" s="50"/>
      <c r="AW1037" s="50"/>
      <c r="AX1037" s="50"/>
      <c r="AY1037" s="50"/>
      <c r="AZ1037" s="50"/>
      <c r="BA1037" s="50"/>
      <c r="BB1037" s="50"/>
      <c r="BC1037" s="50"/>
      <c r="BD1037" s="50"/>
      <c r="BE1037" s="50"/>
      <c r="BF1037" s="50"/>
      <c r="BG1037" s="50"/>
      <c r="BH1037" s="50"/>
      <c r="BI1037" s="50"/>
      <c r="BJ1037" s="50"/>
      <c r="BK1037" s="50"/>
      <c r="BL1037" s="50"/>
    </row>
    <row r="1038" spans="1:64" ht="12" customHeight="1" x14ac:dyDescent="0.15">
      <c r="A1038" s="50" t="s">
        <v>33967</v>
      </c>
      <c r="B1038" s="50">
        <v>22</v>
      </c>
      <c r="C1038" s="50" t="s">
        <v>14</v>
      </c>
      <c r="D1038" s="50" t="s">
        <v>31</v>
      </c>
      <c r="E1038" s="51" t="s">
        <v>33968</v>
      </c>
      <c r="F1038" s="52">
        <v>43138</v>
      </c>
      <c r="G1038" s="50" t="s">
        <v>33969</v>
      </c>
      <c r="H1038" s="50" t="s">
        <v>33970</v>
      </c>
      <c r="I1038" s="50" t="s">
        <v>56</v>
      </c>
      <c r="J1038" s="50">
        <v>33462</v>
      </c>
      <c r="K1038" s="50" t="s">
        <v>5214</v>
      </c>
      <c r="L1038" s="50" t="s">
        <v>57</v>
      </c>
      <c r="M1038" s="50" t="s">
        <v>5307</v>
      </c>
      <c r="N1038" s="50" t="s">
        <v>33971</v>
      </c>
      <c r="O1038" s="42" t="s">
        <v>394</v>
      </c>
      <c r="P1038" s="50" t="s">
        <v>32398</v>
      </c>
      <c r="Q1038" s="51" t="s">
        <v>33972</v>
      </c>
      <c r="R1038" s="50" t="s">
        <v>94</v>
      </c>
      <c r="S1038" s="50" t="s">
        <v>373</v>
      </c>
      <c r="T1038" s="50" t="s">
        <v>28836</v>
      </c>
      <c r="U1038" s="50" t="s">
        <v>28520</v>
      </c>
      <c r="V1038" s="50" t="s">
        <v>28519</v>
      </c>
      <c r="W1038" s="50" t="s">
        <v>94</v>
      </c>
      <c r="X1038" s="50">
        <v>3390</v>
      </c>
      <c r="Y1038" s="50"/>
      <c r="Z1038" s="50"/>
      <c r="AA1038" s="50"/>
      <c r="AB1038" s="50"/>
      <c r="AC1038" s="50"/>
      <c r="AD1038" s="50"/>
      <c r="AE1038" s="50"/>
      <c r="AF1038" s="50"/>
      <c r="AG1038" s="50"/>
      <c r="AH1038" s="50"/>
      <c r="AI1038" s="50"/>
      <c r="AJ1038" s="50"/>
      <c r="AK1038" s="50"/>
      <c r="AL1038" s="50"/>
      <c r="AM1038" s="50"/>
      <c r="AN1038" s="50"/>
      <c r="AO1038" s="50"/>
      <c r="AP1038" s="50"/>
      <c r="AQ1038" s="50"/>
      <c r="AR1038" s="50"/>
      <c r="AS1038" s="50"/>
      <c r="AT1038" s="50"/>
      <c r="AU1038" s="50"/>
      <c r="AV1038" s="50"/>
      <c r="AW1038" s="50"/>
      <c r="AX1038" s="50"/>
      <c r="AY1038" s="50"/>
      <c r="AZ1038" s="50"/>
      <c r="BA1038" s="50"/>
      <c r="BB1038" s="50"/>
      <c r="BC1038" s="50"/>
      <c r="BD1038" s="50"/>
      <c r="BE1038" s="50"/>
      <c r="BF1038" s="50"/>
      <c r="BG1038" s="50"/>
      <c r="BH1038" s="50"/>
      <c r="BI1038" s="50"/>
      <c r="BJ1038" s="50"/>
      <c r="BK1038" s="50"/>
      <c r="BL1038" s="50"/>
    </row>
    <row r="1039" spans="1:64" ht="12" customHeight="1" x14ac:dyDescent="0.15">
      <c r="A1039" s="50" t="s">
        <v>33973</v>
      </c>
      <c r="B1039" s="50">
        <v>29</v>
      </c>
      <c r="C1039" s="50" t="s">
        <v>14</v>
      </c>
      <c r="D1039" s="50" t="s">
        <v>42</v>
      </c>
      <c r="E1039" s="51" t="s">
        <v>33974</v>
      </c>
      <c r="F1039" s="52">
        <v>43137</v>
      </c>
      <c r="G1039" s="50" t="s">
        <v>33975</v>
      </c>
      <c r="H1039" s="50" t="s">
        <v>1273</v>
      </c>
      <c r="I1039" s="50" t="s">
        <v>203</v>
      </c>
      <c r="J1039" s="50">
        <v>80211</v>
      </c>
      <c r="K1039" s="50" t="s">
        <v>1273</v>
      </c>
      <c r="L1039" s="50" t="s">
        <v>1274</v>
      </c>
      <c r="M1039" s="50" t="s">
        <v>21</v>
      </c>
      <c r="N1039" s="50" t="s">
        <v>33976</v>
      </c>
      <c r="O1039" s="42" t="s">
        <v>394</v>
      </c>
      <c r="P1039" s="50" t="s">
        <v>32398</v>
      </c>
      <c r="Q1039" s="51" t="s">
        <v>33977</v>
      </c>
      <c r="R1039" s="50" t="s">
        <v>94</v>
      </c>
      <c r="S1039" s="50" t="s">
        <v>22</v>
      </c>
      <c r="T1039" s="50" t="s">
        <v>28739</v>
      </c>
      <c r="U1039" s="50" t="s">
        <v>28518</v>
      </c>
      <c r="V1039" s="50" t="s">
        <v>28521</v>
      </c>
      <c r="W1039" s="50" t="s">
        <v>94</v>
      </c>
      <c r="X1039" s="50">
        <v>3387</v>
      </c>
      <c r="Y1039" s="50"/>
      <c r="Z1039" s="50"/>
      <c r="AA1039" s="50"/>
      <c r="AB1039" s="50"/>
      <c r="AC1039" s="50"/>
      <c r="AD1039" s="50"/>
      <c r="AE1039" s="50"/>
      <c r="AF1039" s="50"/>
      <c r="AG1039" s="50"/>
      <c r="AH1039" s="50"/>
      <c r="AI1039" s="50"/>
      <c r="AJ1039" s="50"/>
      <c r="AK1039" s="50"/>
      <c r="AL1039" s="50"/>
      <c r="AM1039" s="50"/>
      <c r="AN1039" s="50"/>
      <c r="AO1039" s="50"/>
      <c r="AP1039" s="50"/>
      <c r="AQ1039" s="50"/>
      <c r="AR1039" s="50"/>
      <c r="AS1039" s="50"/>
      <c r="AT1039" s="50"/>
      <c r="AU1039" s="50"/>
      <c r="AV1039" s="50"/>
      <c r="AW1039" s="50"/>
      <c r="AX1039" s="50"/>
      <c r="AY1039" s="50"/>
      <c r="AZ1039" s="50"/>
      <c r="BA1039" s="50"/>
      <c r="BB1039" s="50"/>
      <c r="BC1039" s="50"/>
      <c r="BD1039" s="50"/>
      <c r="BE1039" s="50"/>
      <c r="BF1039" s="50"/>
      <c r="BG1039" s="50"/>
      <c r="BH1039" s="50"/>
      <c r="BI1039" s="50"/>
      <c r="BJ1039" s="50"/>
      <c r="BK1039" s="50"/>
      <c r="BL1039" s="50"/>
    </row>
    <row r="1040" spans="1:64" ht="12" customHeight="1" x14ac:dyDescent="0.15">
      <c r="A1040" s="50" t="s">
        <v>33978</v>
      </c>
      <c r="B1040" s="50">
        <v>59</v>
      </c>
      <c r="C1040" s="50" t="s">
        <v>14</v>
      </c>
      <c r="D1040" s="50" t="s">
        <v>31</v>
      </c>
      <c r="E1040" s="51" t="s">
        <v>33979</v>
      </c>
      <c r="F1040" s="52">
        <v>43137</v>
      </c>
      <c r="G1040" s="50" t="s">
        <v>33980</v>
      </c>
      <c r="H1040" s="50" t="s">
        <v>5125</v>
      </c>
      <c r="I1040" s="50" t="s">
        <v>56</v>
      </c>
      <c r="J1040" s="50">
        <v>32092</v>
      </c>
      <c r="K1040" s="50" t="s">
        <v>2352</v>
      </c>
      <c r="L1040" s="50" t="s">
        <v>34608</v>
      </c>
      <c r="M1040" s="50" t="s">
        <v>21</v>
      </c>
      <c r="N1040" s="50" t="s">
        <v>33981</v>
      </c>
      <c r="O1040" s="42" t="s">
        <v>394</v>
      </c>
      <c r="P1040" s="50" t="s">
        <v>32398</v>
      </c>
      <c r="Q1040" s="51" t="s">
        <v>33982</v>
      </c>
      <c r="R1040" s="50" t="s">
        <v>94</v>
      </c>
      <c r="S1040" s="50" t="s">
        <v>29</v>
      </c>
      <c r="T1040" s="50" t="s">
        <v>28523</v>
      </c>
      <c r="U1040" s="50" t="s">
        <v>28518</v>
      </c>
      <c r="V1040" s="50" t="s">
        <v>28521</v>
      </c>
      <c r="W1040" s="50" t="s">
        <v>94</v>
      </c>
      <c r="X1040" s="50">
        <v>3386</v>
      </c>
      <c r="Y1040" s="50"/>
      <c r="Z1040" s="50"/>
      <c r="AA1040" s="50"/>
      <c r="AB1040" s="50"/>
      <c r="AC1040" s="50"/>
      <c r="AD1040" s="50"/>
      <c r="AE1040" s="50"/>
      <c r="AF1040" s="50"/>
      <c r="AG1040" s="50"/>
      <c r="AH1040" s="50"/>
      <c r="AI1040" s="50"/>
      <c r="AJ1040" s="50"/>
      <c r="AK1040" s="50"/>
      <c r="AL1040" s="50"/>
      <c r="AM1040" s="50"/>
      <c r="AN1040" s="50"/>
      <c r="AO1040" s="50"/>
      <c r="AP1040" s="50"/>
      <c r="AQ1040" s="50"/>
      <c r="AR1040" s="50"/>
      <c r="AS1040" s="50"/>
      <c r="AT1040" s="50"/>
      <c r="AU1040" s="50"/>
      <c r="AV1040" s="50"/>
      <c r="AW1040" s="50"/>
      <c r="AX1040" s="50"/>
      <c r="AY1040" s="50"/>
      <c r="AZ1040" s="50"/>
      <c r="BA1040" s="50"/>
      <c r="BB1040" s="50"/>
      <c r="BC1040" s="50"/>
      <c r="BD1040" s="50"/>
      <c r="BE1040" s="50"/>
      <c r="BF1040" s="50"/>
      <c r="BG1040" s="50"/>
      <c r="BH1040" s="50"/>
      <c r="BI1040" s="50"/>
      <c r="BJ1040" s="50"/>
      <c r="BK1040" s="50"/>
      <c r="BL1040" s="50"/>
    </row>
    <row r="1041" spans="1:64" ht="12" customHeight="1" x14ac:dyDescent="0.15">
      <c r="A1041" s="50" t="s">
        <v>3186</v>
      </c>
      <c r="B1041" s="50" t="s">
        <v>23</v>
      </c>
      <c r="C1041" s="50" t="s">
        <v>14</v>
      </c>
      <c r="D1041" s="50" t="s">
        <v>42</v>
      </c>
      <c r="E1041" s="51"/>
      <c r="F1041" s="52">
        <v>43137</v>
      </c>
      <c r="G1041" s="50" t="s">
        <v>33983</v>
      </c>
      <c r="H1041" s="50" t="s">
        <v>92</v>
      </c>
      <c r="I1041" s="50" t="s">
        <v>39</v>
      </c>
      <c r="J1041" s="50">
        <v>90022</v>
      </c>
      <c r="K1041" s="50" t="s">
        <v>92</v>
      </c>
      <c r="L1041" s="50" t="s">
        <v>408</v>
      </c>
      <c r="M1041" s="50" t="s">
        <v>21</v>
      </c>
      <c r="N1041" s="50" t="s">
        <v>33984</v>
      </c>
      <c r="O1041" s="42" t="s">
        <v>394</v>
      </c>
      <c r="P1041" s="50" t="s">
        <v>32398</v>
      </c>
      <c r="Q1041" s="51" t="s">
        <v>33985</v>
      </c>
      <c r="R1041" s="50" t="s">
        <v>94</v>
      </c>
      <c r="S1041" s="50" t="s">
        <v>373</v>
      </c>
      <c r="T1041" s="50" t="s">
        <v>28836</v>
      </c>
      <c r="U1041" s="50" t="s">
        <v>28518</v>
      </c>
      <c r="V1041" s="50" t="s">
        <v>28519</v>
      </c>
      <c r="W1041" s="50" t="s">
        <v>94</v>
      </c>
      <c r="X1041" s="50">
        <v>3389</v>
      </c>
      <c r="Y1041" s="50"/>
      <c r="Z1041" s="50"/>
      <c r="AA1041" s="50"/>
      <c r="AB1041" s="50"/>
      <c r="AC1041" s="50"/>
      <c r="AD1041" s="50"/>
      <c r="AE1041" s="50"/>
      <c r="AF1041" s="50"/>
      <c r="AG1041" s="50"/>
      <c r="AH1041" s="50"/>
      <c r="AI1041" s="50"/>
      <c r="AJ1041" s="50"/>
      <c r="AK1041" s="50"/>
      <c r="AL1041" s="50"/>
      <c r="AM1041" s="50"/>
      <c r="AN1041" s="50"/>
      <c r="AO1041" s="50"/>
      <c r="AP1041" s="50"/>
      <c r="AQ1041" s="50"/>
      <c r="AR1041" s="50"/>
      <c r="AS1041" s="50"/>
      <c r="AT1041" s="50"/>
      <c r="AU1041" s="50"/>
      <c r="AV1041" s="50"/>
      <c r="AW1041" s="50"/>
      <c r="AX1041" s="50"/>
      <c r="AY1041" s="50"/>
      <c r="AZ1041" s="50"/>
      <c r="BA1041" s="50"/>
      <c r="BB1041" s="50"/>
      <c r="BC1041" s="50"/>
      <c r="BD1041" s="50"/>
      <c r="BE1041" s="50"/>
      <c r="BF1041" s="50"/>
      <c r="BG1041" s="50"/>
      <c r="BH1041" s="50"/>
      <c r="BI1041" s="50"/>
      <c r="BJ1041" s="50"/>
      <c r="BK1041" s="50"/>
      <c r="BL1041" s="50"/>
    </row>
    <row r="1042" spans="1:64" ht="12" customHeight="1" x14ac:dyDescent="0.15">
      <c r="A1042" s="50" t="s">
        <v>33986</v>
      </c>
      <c r="B1042" s="50">
        <v>19</v>
      </c>
      <c r="C1042" s="50" t="s">
        <v>14</v>
      </c>
      <c r="D1042" s="50" t="s">
        <v>42</v>
      </c>
      <c r="E1042" s="51"/>
      <c r="F1042" s="52">
        <v>43136</v>
      </c>
      <c r="G1042" s="50" t="s">
        <v>33987</v>
      </c>
      <c r="H1042" s="50" t="s">
        <v>19533</v>
      </c>
      <c r="I1042" s="50" t="s">
        <v>203</v>
      </c>
      <c r="J1042" s="50">
        <v>80909</v>
      </c>
      <c r="K1042" s="50" t="s">
        <v>841</v>
      </c>
      <c r="L1042" s="50" t="s">
        <v>34609</v>
      </c>
      <c r="M1042" s="50" t="s">
        <v>21</v>
      </c>
      <c r="N1042" s="50" t="s">
        <v>33988</v>
      </c>
      <c r="O1042" s="42" t="s">
        <v>394</v>
      </c>
      <c r="P1042" s="50" t="s">
        <v>32398</v>
      </c>
      <c r="Q1042" s="51" t="s">
        <v>33989</v>
      </c>
      <c r="R1042" s="50" t="s">
        <v>94</v>
      </c>
      <c r="S1042" s="50" t="s">
        <v>22</v>
      </c>
      <c r="T1042" s="50" t="s">
        <v>28746</v>
      </c>
      <c r="U1042" s="50" t="s">
        <v>28520</v>
      </c>
      <c r="V1042" s="50" t="s">
        <v>28521</v>
      </c>
      <c r="W1042" s="50" t="s">
        <v>94</v>
      </c>
      <c r="X1042" s="50">
        <v>3385</v>
      </c>
      <c r="Y1042" s="50"/>
      <c r="Z1042" s="50"/>
      <c r="AA1042" s="50"/>
      <c r="AB1042" s="50"/>
      <c r="AC1042" s="50"/>
      <c r="AD1042" s="50"/>
      <c r="AE1042" s="50"/>
      <c r="AF1042" s="50"/>
      <c r="AG1042" s="50"/>
      <c r="AH1042" s="50"/>
      <c r="AI1042" s="50"/>
      <c r="AJ1042" s="50"/>
      <c r="AK1042" s="50"/>
      <c r="AL1042" s="50"/>
      <c r="AM1042" s="50"/>
      <c r="AN1042" s="50"/>
      <c r="AO1042" s="50"/>
      <c r="AP1042" s="50"/>
      <c r="AQ1042" s="50"/>
      <c r="AR1042" s="50"/>
      <c r="AS1042" s="50"/>
      <c r="AT1042" s="50"/>
      <c r="AU1042" s="50"/>
      <c r="AV1042" s="50"/>
      <c r="AW1042" s="50"/>
      <c r="AX1042" s="50"/>
      <c r="AY1042" s="50"/>
      <c r="AZ1042" s="50"/>
      <c r="BA1042" s="50"/>
      <c r="BB1042" s="50"/>
      <c r="BC1042" s="50"/>
      <c r="BD1042" s="50"/>
      <c r="BE1042" s="50"/>
      <c r="BF1042" s="50"/>
      <c r="BG1042" s="50"/>
      <c r="BH1042" s="50"/>
      <c r="BI1042" s="50"/>
      <c r="BJ1042" s="50"/>
      <c r="BK1042" s="50"/>
      <c r="BL1042" s="50"/>
    </row>
    <row r="1043" spans="1:64" ht="12" customHeight="1" x14ac:dyDescent="0.15">
      <c r="A1043" s="50" t="s">
        <v>33990</v>
      </c>
      <c r="B1043" s="50">
        <v>35</v>
      </c>
      <c r="C1043" s="50" t="s">
        <v>14</v>
      </c>
      <c r="D1043" s="50" t="s">
        <v>31</v>
      </c>
      <c r="E1043" s="51"/>
      <c r="F1043" s="52">
        <v>43136</v>
      </c>
      <c r="G1043" s="50" t="s">
        <v>33991</v>
      </c>
      <c r="H1043" s="50" t="s">
        <v>33992</v>
      </c>
      <c r="I1043" s="50" t="s">
        <v>39</v>
      </c>
      <c r="J1043" s="50">
        <v>95464</v>
      </c>
      <c r="K1043" s="50" t="s">
        <v>1231</v>
      </c>
      <c r="L1043" s="50" t="s">
        <v>1232</v>
      </c>
      <c r="M1043" s="50" t="s">
        <v>21</v>
      </c>
      <c r="N1043" s="50" t="s">
        <v>33993</v>
      </c>
      <c r="O1043" s="42" t="s">
        <v>394</v>
      </c>
      <c r="P1043" s="50" t="s">
        <v>32398</v>
      </c>
      <c r="Q1043" s="51" t="s">
        <v>33994</v>
      </c>
      <c r="R1043" s="50" t="s">
        <v>94</v>
      </c>
      <c r="S1043" s="50" t="s">
        <v>22</v>
      </c>
      <c r="T1043" s="50" t="s">
        <v>28746</v>
      </c>
      <c r="U1043" s="50" t="s">
        <v>28518</v>
      </c>
      <c r="V1043" s="50" t="s">
        <v>28521</v>
      </c>
      <c r="W1043" s="50" t="s">
        <v>94</v>
      </c>
      <c r="X1043" s="50">
        <v>3384</v>
      </c>
      <c r="Y1043" s="50"/>
      <c r="Z1043" s="50"/>
      <c r="AA1043" s="50"/>
      <c r="AB1043" s="50"/>
      <c r="AC1043" s="50"/>
      <c r="AD1043" s="50"/>
      <c r="AE1043" s="50"/>
      <c r="AF1043" s="50"/>
      <c r="AG1043" s="50"/>
      <c r="AH1043" s="50"/>
      <c r="AI1043" s="50"/>
      <c r="AJ1043" s="50"/>
      <c r="AK1043" s="50"/>
      <c r="AL1043" s="50"/>
      <c r="AM1043" s="50"/>
      <c r="AN1043" s="50"/>
      <c r="AO1043" s="50"/>
      <c r="AP1043" s="50"/>
      <c r="AQ1043" s="50"/>
      <c r="AR1043" s="50"/>
      <c r="AS1043" s="50"/>
      <c r="AT1043" s="50"/>
      <c r="AU1043" s="50"/>
      <c r="AV1043" s="50"/>
      <c r="AW1043" s="50"/>
      <c r="AX1043" s="50"/>
      <c r="AY1043" s="50"/>
      <c r="AZ1043" s="50"/>
      <c r="BA1043" s="50"/>
      <c r="BB1043" s="50"/>
      <c r="BC1043" s="50"/>
      <c r="BD1043" s="50"/>
      <c r="BE1043" s="50"/>
      <c r="BF1043" s="50"/>
      <c r="BG1043" s="50"/>
      <c r="BH1043" s="50"/>
      <c r="BI1043" s="50"/>
      <c r="BJ1043" s="50"/>
      <c r="BK1043" s="50"/>
      <c r="BL1043" s="50"/>
    </row>
    <row r="1044" spans="1:64" ht="12" customHeight="1" x14ac:dyDescent="0.15">
      <c r="A1044" s="50" t="s">
        <v>33995</v>
      </c>
      <c r="B1044" s="50">
        <v>49</v>
      </c>
      <c r="C1044" s="50" t="s">
        <v>14</v>
      </c>
      <c r="D1044" s="50" t="s">
        <v>31</v>
      </c>
      <c r="E1044" s="51" t="s">
        <v>33996</v>
      </c>
      <c r="F1044" s="52">
        <v>43136</v>
      </c>
      <c r="G1044" s="50" t="s">
        <v>33997</v>
      </c>
      <c r="H1044" s="50" t="s">
        <v>3922</v>
      </c>
      <c r="I1044" s="50" t="s">
        <v>653</v>
      </c>
      <c r="J1044" s="50">
        <v>39501</v>
      </c>
      <c r="K1044" s="50" t="s">
        <v>3924</v>
      </c>
      <c r="L1044" s="50" t="s">
        <v>11877</v>
      </c>
      <c r="M1044" s="50" t="s">
        <v>21</v>
      </c>
      <c r="N1044" s="50" t="s">
        <v>33998</v>
      </c>
      <c r="O1044" s="42" t="s">
        <v>394</v>
      </c>
      <c r="P1044" s="50" t="s">
        <v>32398</v>
      </c>
      <c r="Q1044" s="51" t="s">
        <v>33999</v>
      </c>
      <c r="R1044" s="50" t="s">
        <v>948</v>
      </c>
      <c r="S1044" s="50" t="s">
        <v>22</v>
      </c>
      <c r="T1044" s="50" t="s">
        <v>28746</v>
      </c>
      <c r="U1044" s="50" t="s">
        <v>28520</v>
      </c>
      <c r="V1044" s="50" t="s">
        <v>28522</v>
      </c>
      <c r="W1044" s="50" t="s">
        <v>94</v>
      </c>
      <c r="X1044" s="50">
        <v>3383</v>
      </c>
      <c r="Y1044" s="50"/>
      <c r="Z1044" s="50"/>
      <c r="AA1044" s="50"/>
      <c r="AB1044" s="50"/>
      <c r="AC1044" s="50"/>
      <c r="AD1044" s="50"/>
      <c r="AE1044" s="50"/>
      <c r="AF1044" s="50"/>
      <c r="AG1044" s="50"/>
      <c r="AH1044" s="50"/>
      <c r="AI1044" s="50"/>
      <c r="AJ1044" s="50"/>
      <c r="AK1044" s="50"/>
      <c r="AL1044" s="50"/>
      <c r="AM1044" s="50"/>
      <c r="AN1044" s="50"/>
      <c r="AO1044" s="50"/>
      <c r="AP1044" s="50"/>
      <c r="AQ1044" s="50"/>
      <c r="AR1044" s="50"/>
      <c r="AS1044" s="50"/>
      <c r="AT1044" s="50"/>
      <c r="AU1044" s="50"/>
      <c r="AV1044" s="50"/>
      <c r="AW1044" s="50"/>
      <c r="AX1044" s="50"/>
      <c r="AY1044" s="50"/>
      <c r="AZ1044" s="50"/>
      <c r="BA1044" s="50"/>
      <c r="BB1044" s="50"/>
      <c r="BC1044" s="50"/>
      <c r="BD1044" s="50"/>
      <c r="BE1044" s="50"/>
      <c r="BF1044" s="50"/>
      <c r="BG1044" s="50"/>
      <c r="BH1044" s="50"/>
      <c r="BI1044" s="50"/>
      <c r="BJ1044" s="50"/>
      <c r="BK1044" s="50"/>
      <c r="BL1044" s="50"/>
    </row>
    <row r="1045" spans="1:64" ht="12" customHeight="1" x14ac:dyDescent="0.15">
      <c r="A1045" s="50" t="s">
        <v>34000</v>
      </c>
      <c r="B1045" s="50">
        <v>16</v>
      </c>
      <c r="C1045" s="50" t="s">
        <v>14</v>
      </c>
      <c r="D1045" s="50" t="s">
        <v>79</v>
      </c>
      <c r="E1045" s="51"/>
      <c r="F1045" s="52">
        <v>43135</v>
      </c>
      <c r="G1045" s="50" t="s">
        <v>34001</v>
      </c>
      <c r="H1045" s="50" t="s">
        <v>92</v>
      </c>
      <c r="I1045" s="50" t="s">
        <v>39</v>
      </c>
      <c r="J1045" s="50">
        <v>90044</v>
      </c>
      <c r="K1045" s="50" t="s">
        <v>92</v>
      </c>
      <c r="L1045" s="50" t="s">
        <v>408</v>
      </c>
      <c r="M1045" s="50" t="s">
        <v>21</v>
      </c>
      <c r="N1045" s="50" t="s">
        <v>34002</v>
      </c>
      <c r="O1045" s="42" t="s">
        <v>394</v>
      </c>
      <c r="P1045" s="50" t="s">
        <v>32398</v>
      </c>
      <c r="Q1045" s="51" t="s">
        <v>34003</v>
      </c>
      <c r="R1045" s="50" t="s">
        <v>94</v>
      </c>
      <c r="S1045" s="50" t="s">
        <v>22</v>
      </c>
      <c r="T1045" s="50" t="s">
        <v>28746</v>
      </c>
      <c r="U1045" s="50" t="s">
        <v>28518</v>
      </c>
      <c r="V1045" s="50" t="s">
        <v>28522</v>
      </c>
      <c r="W1045" s="50" t="s">
        <v>94</v>
      </c>
      <c r="X1045" s="50">
        <v>3382</v>
      </c>
      <c r="Y1045" s="50"/>
      <c r="Z1045" s="50"/>
      <c r="AA1045" s="50"/>
      <c r="AB1045" s="50"/>
      <c r="AC1045" s="50"/>
      <c r="AD1045" s="50"/>
      <c r="AE1045" s="50"/>
      <c r="AF1045" s="50"/>
      <c r="AG1045" s="50"/>
      <c r="AH1045" s="50"/>
      <c r="AI1045" s="50"/>
      <c r="AJ1045" s="50"/>
      <c r="AK1045" s="50"/>
      <c r="AL1045" s="50"/>
      <c r="AM1045" s="50"/>
      <c r="AN1045" s="50"/>
      <c r="AO1045" s="50"/>
      <c r="AP1045" s="50"/>
      <c r="AQ1045" s="50"/>
      <c r="AR1045" s="50"/>
      <c r="AS1045" s="50"/>
      <c r="AT1045" s="50"/>
      <c r="AU1045" s="50"/>
      <c r="AV1045" s="50"/>
      <c r="AW1045" s="50"/>
      <c r="AX1045" s="50"/>
      <c r="AY1045" s="50"/>
      <c r="AZ1045" s="50"/>
      <c r="BA1045" s="50"/>
      <c r="BB1045" s="50"/>
      <c r="BC1045" s="50"/>
      <c r="BD1045" s="50"/>
      <c r="BE1045" s="50"/>
      <c r="BF1045" s="50"/>
      <c r="BG1045" s="50"/>
      <c r="BH1045" s="50"/>
      <c r="BI1045" s="50"/>
      <c r="BJ1045" s="50"/>
      <c r="BK1045" s="50"/>
      <c r="BL1045" s="50"/>
    </row>
    <row r="1046" spans="1:64" ht="12" customHeight="1" x14ac:dyDescent="0.15">
      <c r="A1046" s="50" t="s">
        <v>3186</v>
      </c>
      <c r="B1046" s="50" t="s">
        <v>23</v>
      </c>
      <c r="C1046" s="50" t="s">
        <v>14</v>
      </c>
      <c r="D1046" s="50" t="s">
        <v>33105</v>
      </c>
      <c r="E1046" s="51"/>
      <c r="F1046" s="52">
        <v>43134</v>
      </c>
      <c r="G1046" s="50" t="s">
        <v>34004</v>
      </c>
      <c r="H1046" s="50" t="s">
        <v>34005</v>
      </c>
      <c r="I1046" s="50" t="s">
        <v>39</v>
      </c>
      <c r="J1046" s="50">
        <v>93591</v>
      </c>
      <c r="K1046" s="50" t="s">
        <v>92</v>
      </c>
      <c r="L1046" s="50" t="s">
        <v>408</v>
      </c>
      <c r="M1046" s="50" t="s">
        <v>385</v>
      </c>
      <c r="N1046" s="50" t="s">
        <v>34006</v>
      </c>
      <c r="O1046" s="42" t="s">
        <v>394</v>
      </c>
      <c r="P1046" s="50" t="s">
        <v>32398</v>
      </c>
      <c r="Q1046" s="51" t="s">
        <v>34007</v>
      </c>
      <c r="R1046" s="50" t="s">
        <v>94</v>
      </c>
      <c r="S1046" s="50" t="s">
        <v>12</v>
      </c>
      <c r="T1046" s="50" t="s">
        <v>31978</v>
      </c>
      <c r="U1046" s="50" t="s">
        <v>28520</v>
      </c>
      <c r="V1046" s="50" t="s">
        <v>28521</v>
      </c>
      <c r="W1046" s="50"/>
      <c r="Y1046" s="50"/>
      <c r="Z1046" s="50"/>
      <c r="AA1046" s="50"/>
      <c r="AB1046" s="50"/>
      <c r="AC1046" s="50"/>
      <c r="AD1046" s="50"/>
      <c r="AE1046" s="50"/>
      <c r="AF1046" s="50"/>
      <c r="AG1046" s="50"/>
      <c r="AH1046" s="50"/>
      <c r="AI1046" s="50"/>
      <c r="AJ1046" s="50"/>
      <c r="AK1046" s="50"/>
      <c r="AL1046" s="50"/>
      <c r="AM1046" s="50"/>
      <c r="AN1046" s="50"/>
      <c r="AO1046" s="50"/>
      <c r="AP1046" s="50"/>
      <c r="AQ1046" s="50"/>
      <c r="AR1046" s="50"/>
      <c r="AS1046" s="50"/>
      <c r="AT1046" s="50"/>
      <c r="AU1046" s="50"/>
      <c r="AV1046" s="50"/>
      <c r="AW1046" s="50"/>
      <c r="AX1046" s="50"/>
      <c r="AY1046" s="50"/>
      <c r="AZ1046" s="50"/>
      <c r="BA1046" s="50"/>
      <c r="BB1046" s="50"/>
      <c r="BC1046" s="50"/>
      <c r="BD1046" s="50"/>
      <c r="BE1046" s="50"/>
      <c r="BF1046" s="50"/>
      <c r="BG1046" s="50"/>
      <c r="BH1046" s="50"/>
      <c r="BI1046" s="50"/>
      <c r="BJ1046" s="50"/>
      <c r="BK1046" s="50"/>
      <c r="BL1046" s="50"/>
    </row>
    <row r="1047" spans="1:64" ht="12" customHeight="1" x14ac:dyDescent="0.15">
      <c r="A1047" s="50" t="s">
        <v>34008</v>
      </c>
      <c r="B1047" s="50">
        <v>43</v>
      </c>
      <c r="C1047" s="50" t="s">
        <v>14</v>
      </c>
      <c r="D1047" s="50" t="s">
        <v>31</v>
      </c>
      <c r="E1047" s="51"/>
      <c r="F1047" s="52">
        <v>43134</v>
      </c>
      <c r="G1047" s="50" t="s">
        <v>34009</v>
      </c>
      <c r="H1047" s="50" t="s">
        <v>4216</v>
      </c>
      <c r="I1047" s="50" t="s">
        <v>40</v>
      </c>
      <c r="J1047" s="50">
        <v>1867</v>
      </c>
      <c r="K1047" s="50" t="s">
        <v>36</v>
      </c>
      <c r="L1047" s="50" t="s">
        <v>27415</v>
      </c>
      <c r="M1047" s="50" t="s">
        <v>21</v>
      </c>
      <c r="N1047" s="50" t="s">
        <v>34010</v>
      </c>
      <c r="O1047" s="42" t="s">
        <v>394</v>
      </c>
      <c r="P1047" s="50" t="s">
        <v>32398</v>
      </c>
      <c r="Q1047" s="51" t="s">
        <v>34011</v>
      </c>
      <c r="R1047" s="50" t="s">
        <v>94</v>
      </c>
      <c r="S1047" s="50" t="s">
        <v>29</v>
      </c>
      <c r="T1047" s="50" t="s">
        <v>28523</v>
      </c>
      <c r="U1047" s="50" t="s">
        <v>28523</v>
      </c>
      <c r="V1047" s="50" t="s">
        <v>28522</v>
      </c>
      <c r="W1047" s="50" t="s">
        <v>94</v>
      </c>
      <c r="X1047" s="50">
        <v>3381</v>
      </c>
      <c r="Y1047" s="50"/>
      <c r="Z1047" s="50"/>
      <c r="AA1047" s="50"/>
      <c r="AB1047" s="50"/>
      <c r="AC1047" s="50"/>
      <c r="AD1047" s="50"/>
      <c r="AE1047" s="50"/>
      <c r="AF1047" s="50"/>
      <c r="AG1047" s="50"/>
      <c r="AH1047" s="50"/>
      <c r="AI1047" s="50"/>
      <c r="AJ1047" s="50"/>
      <c r="AK1047" s="50"/>
      <c r="AL1047" s="50"/>
      <c r="AM1047" s="50"/>
      <c r="AN1047" s="50"/>
      <c r="AO1047" s="50"/>
      <c r="AP1047" s="50"/>
      <c r="AQ1047" s="50"/>
      <c r="AR1047" s="50"/>
      <c r="AS1047" s="50"/>
      <c r="AT1047" s="50"/>
      <c r="AU1047" s="50"/>
      <c r="AV1047" s="50"/>
      <c r="AW1047" s="50"/>
      <c r="AX1047" s="50"/>
      <c r="AY1047" s="50"/>
      <c r="AZ1047" s="50"/>
      <c r="BA1047" s="50"/>
      <c r="BB1047" s="50"/>
      <c r="BC1047" s="50"/>
      <c r="BD1047" s="50"/>
      <c r="BE1047" s="50"/>
      <c r="BF1047" s="50"/>
      <c r="BG1047" s="50"/>
      <c r="BH1047" s="50"/>
      <c r="BI1047" s="50"/>
      <c r="BJ1047" s="50"/>
      <c r="BK1047" s="50"/>
      <c r="BL1047" s="50"/>
    </row>
    <row r="1048" spans="1:64" ht="12" customHeight="1" x14ac:dyDescent="0.15">
      <c r="A1048" s="50" t="s">
        <v>3186</v>
      </c>
      <c r="B1048" s="50" t="s">
        <v>23</v>
      </c>
      <c r="C1048" s="50" t="s">
        <v>14</v>
      </c>
      <c r="D1048" s="50" t="s">
        <v>33105</v>
      </c>
      <c r="E1048" s="51"/>
      <c r="F1048" s="52">
        <v>43133</v>
      </c>
      <c r="G1048" s="50" t="s">
        <v>34012</v>
      </c>
      <c r="H1048" s="50" t="s">
        <v>34013</v>
      </c>
      <c r="I1048" s="50" t="s">
        <v>67</v>
      </c>
      <c r="J1048" s="50">
        <v>79567</v>
      </c>
      <c r="K1048" s="50" t="s">
        <v>34014</v>
      </c>
      <c r="L1048" s="50" t="s">
        <v>34610</v>
      </c>
      <c r="M1048" s="50" t="s">
        <v>21</v>
      </c>
      <c r="N1048" s="50" t="s">
        <v>34015</v>
      </c>
      <c r="O1048" s="42" t="s">
        <v>394</v>
      </c>
      <c r="P1048" s="50" t="s">
        <v>32398</v>
      </c>
      <c r="Q1048" s="51" t="s">
        <v>34016</v>
      </c>
      <c r="R1048" s="50" t="s">
        <v>542</v>
      </c>
      <c r="S1048" s="50" t="s">
        <v>22</v>
      </c>
      <c r="T1048" s="50" t="s">
        <v>28746</v>
      </c>
      <c r="U1048" s="50" t="s">
        <v>28520</v>
      </c>
      <c r="V1048" s="50" t="s">
        <v>28521</v>
      </c>
      <c r="W1048" s="50" t="s">
        <v>94</v>
      </c>
      <c r="X1048" s="50">
        <v>3380</v>
      </c>
      <c r="Y1048" s="50"/>
      <c r="Z1048" s="50"/>
      <c r="AA1048" s="50"/>
      <c r="AB1048" s="50"/>
      <c r="AC1048" s="50"/>
      <c r="AD1048" s="50"/>
      <c r="AE1048" s="50"/>
      <c r="AF1048" s="50"/>
      <c r="AG1048" s="50"/>
      <c r="AH1048" s="50"/>
      <c r="AI1048" s="50"/>
      <c r="AJ1048" s="50"/>
      <c r="AK1048" s="50"/>
      <c r="AL1048" s="50"/>
      <c r="AM1048" s="50"/>
      <c r="AN1048" s="50"/>
      <c r="AO1048" s="50"/>
      <c r="AP1048" s="50"/>
      <c r="AQ1048" s="50"/>
      <c r="AR1048" s="50"/>
      <c r="AS1048" s="50"/>
      <c r="AT1048" s="50"/>
      <c r="AU1048" s="50"/>
      <c r="AV1048" s="50"/>
      <c r="AW1048" s="50"/>
      <c r="AX1048" s="50"/>
      <c r="AY1048" s="50"/>
      <c r="AZ1048" s="50"/>
      <c r="BA1048" s="50"/>
      <c r="BB1048" s="50"/>
      <c r="BC1048" s="50"/>
      <c r="BD1048" s="50"/>
      <c r="BE1048" s="50"/>
      <c r="BF1048" s="50"/>
      <c r="BG1048" s="50"/>
      <c r="BH1048" s="50"/>
      <c r="BI1048" s="50"/>
      <c r="BJ1048" s="50"/>
      <c r="BK1048" s="50"/>
      <c r="BL1048" s="50"/>
    </row>
    <row r="1049" spans="1:64" ht="12" customHeight="1" x14ac:dyDescent="0.15">
      <c r="A1049" s="50" t="s">
        <v>34017</v>
      </c>
      <c r="B1049" s="50">
        <v>27</v>
      </c>
      <c r="C1049" s="50" t="s">
        <v>14</v>
      </c>
      <c r="D1049" s="50" t="s">
        <v>31</v>
      </c>
      <c r="E1049" s="51" t="s">
        <v>34018</v>
      </c>
      <c r="F1049" s="52">
        <v>43133</v>
      </c>
      <c r="G1049" s="50" t="s">
        <v>34019</v>
      </c>
      <c r="H1049" s="50" t="s">
        <v>4094</v>
      </c>
      <c r="I1049" s="50" t="s">
        <v>360</v>
      </c>
      <c r="J1049" s="50">
        <v>28208</v>
      </c>
      <c r="K1049" s="50" t="s">
        <v>4096</v>
      </c>
      <c r="L1049" s="50" t="s">
        <v>4097</v>
      </c>
      <c r="M1049" s="50" t="s">
        <v>21</v>
      </c>
      <c r="N1049" s="50" t="s">
        <v>34020</v>
      </c>
      <c r="O1049" s="42" t="s">
        <v>394</v>
      </c>
      <c r="P1049" s="50" t="s">
        <v>32398</v>
      </c>
      <c r="Q1049" s="51" t="s">
        <v>34021</v>
      </c>
      <c r="R1049" s="50" t="s">
        <v>542</v>
      </c>
      <c r="S1049" s="50" t="s">
        <v>22</v>
      </c>
      <c r="T1049" s="50" t="s">
        <v>28739</v>
      </c>
      <c r="U1049" s="50" t="s">
        <v>28518</v>
      </c>
      <c r="V1049" s="50" t="s">
        <v>28521</v>
      </c>
      <c r="W1049" s="50" t="s">
        <v>542</v>
      </c>
      <c r="X1049" s="50">
        <v>3377</v>
      </c>
      <c r="Y1049" s="50"/>
      <c r="Z1049" s="50"/>
      <c r="AA1049" s="50"/>
      <c r="AB1049" s="50"/>
      <c r="AC1049" s="50"/>
      <c r="AD1049" s="50"/>
      <c r="AE1049" s="50"/>
      <c r="AF1049" s="50"/>
      <c r="AG1049" s="50"/>
      <c r="AH1049" s="50"/>
      <c r="AI1049" s="50"/>
      <c r="AJ1049" s="50"/>
      <c r="AK1049" s="50"/>
      <c r="AL1049" s="50"/>
      <c r="AM1049" s="50"/>
      <c r="AN1049" s="50"/>
      <c r="AO1049" s="50"/>
      <c r="AP1049" s="50"/>
      <c r="AQ1049" s="50"/>
      <c r="AR1049" s="50"/>
      <c r="AS1049" s="50"/>
      <c r="AT1049" s="50"/>
      <c r="AU1049" s="50"/>
      <c r="AV1049" s="50"/>
      <c r="AW1049" s="50"/>
      <c r="AX1049" s="50"/>
      <c r="AY1049" s="50"/>
      <c r="AZ1049" s="50"/>
      <c r="BA1049" s="50"/>
      <c r="BB1049" s="50"/>
      <c r="BC1049" s="50"/>
      <c r="BD1049" s="50"/>
      <c r="BE1049" s="50"/>
      <c r="BF1049" s="50"/>
      <c r="BG1049" s="50"/>
      <c r="BH1049" s="50"/>
      <c r="BI1049" s="50"/>
      <c r="BJ1049" s="50"/>
      <c r="BK1049" s="50"/>
      <c r="BL1049" s="50"/>
    </row>
    <row r="1050" spans="1:64" ht="12" customHeight="1" x14ac:dyDescent="0.15">
      <c r="A1050" s="50" t="s">
        <v>3186</v>
      </c>
      <c r="B1050" s="50" t="s">
        <v>23</v>
      </c>
      <c r="C1050" s="50" t="s">
        <v>14</v>
      </c>
      <c r="D1050" s="50" t="s">
        <v>79</v>
      </c>
      <c r="E1050" s="51"/>
      <c r="F1050" s="52">
        <v>43133</v>
      </c>
      <c r="G1050" s="50" t="s">
        <v>34022</v>
      </c>
      <c r="H1050" s="50" t="s">
        <v>1879</v>
      </c>
      <c r="I1050" s="50" t="s">
        <v>167</v>
      </c>
      <c r="J1050" s="50">
        <v>30344</v>
      </c>
      <c r="K1050" s="50" t="s">
        <v>1526</v>
      </c>
      <c r="L1050" s="50" t="s">
        <v>2495</v>
      </c>
      <c r="M1050" s="50" t="s">
        <v>21</v>
      </c>
      <c r="N1050" s="50" t="s">
        <v>34023</v>
      </c>
      <c r="O1050" s="42" t="s">
        <v>394</v>
      </c>
      <c r="P1050" s="50" t="s">
        <v>32398</v>
      </c>
      <c r="Q1050" s="51" t="s">
        <v>34024</v>
      </c>
      <c r="R1050" s="50" t="s">
        <v>94</v>
      </c>
      <c r="S1050" s="50" t="s">
        <v>12</v>
      </c>
      <c r="T1050" s="50" t="s">
        <v>31675</v>
      </c>
      <c r="U1050" s="50" t="s">
        <v>28520</v>
      </c>
      <c r="V1050" s="50" t="s">
        <v>28522</v>
      </c>
      <c r="W1050" s="50" t="s">
        <v>94</v>
      </c>
      <c r="X1050" s="50">
        <v>3379</v>
      </c>
      <c r="Y1050" s="50"/>
      <c r="Z1050" s="50"/>
      <c r="AA1050" s="50"/>
      <c r="AB1050" s="50"/>
      <c r="AC1050" s="50"/>
      <c r="AD1050" s="50"/>
      <c r="AE1050" s="50"/>
      <c r="AF1050" s="50"/>
      <c r="AG1050" s="50"/>
      <c r="AH1050" s="50"/>
      <c r="AI1050" s="50"/>
      <c r="AJ1050" s="50"/>
      <c r="AK1050" s="50"/>
      <c r="AL1050" s="50"/>
      <c r="AM1050" s="50"/>
      <c r="AN1050" s="50"/>
      <c r="AO1050" s="50"/>
      <c r="AP1050" s="50"/>
      <c r="AQ1050" s="50"/>
      <c r="AR1050" s="50"/>
      <c r="AS1050" s="50"/>
      <c r="AT1050" s="50"/>
      <c r="AU1050" s="50"/>
      <c r="AV1050" s="50"/>
      <c r="AW1050" s="50"/>
      <c r="AX1050" s="50"/>
      <c r="AY1050" s="50"/>
      <c r="AZ1050" s="50"/>
      <c r="BA1050" s="50"/>
      <c r="BB1050" s="50"/>
      <c r="BC1050" s="50"/>
      <c r="BD1050" s="50"/>
      <c r="BE1050" s="50"/>
      <c r="BF1050" s="50"/>
      <c r="BG1050" s="50"/>
      <c r="BH1050" s="50"/>
      <c r="BI1050" s="50"/>
      <c r="BJ1050" s="50"/>
      <c r="BK1050" s="50"/>
      <c r="BL1050" s="50"/>
    </row>
    <row r="1051" spans="1:64" ht="12" customHeight="1" x14ac:dyDescent="0.15">
      <c r="A1051" s="50" t="s">
        <v>34030</v>
      </c>
      <c r="B1051" s="50">
        <v>37</v>
      </c>
      <c r="C1051" s="50" t="s">
        <v>14</v>
      </c>
      <c r="D1051" s="50" t="s">
        <v>79</v>
      </c>
      <c r="E1051" s="51"/>
      <c r="F1051" s="52">
        <v>43132</v>
      </c>
      <c r="G1051" s="50" t="s">
        <v>34031</v>
      </c>
      <c r="H1051" s="50" t="s">
        <v>707</v>
      </c>
      <c r="I1051" s="50" t="s">
        <v>67</v>
      </c>
      <c r="J1051" s="50">
        <v>77081</v>
      </c>
      <c r="K1051" s="50" t="s">
        <v>545</v>
      </c>
      <c r="L1051" s="50" t="s">
        <v>708</v>
      </c>
      <c r="M1051" s="50" t="s">
        <v>21</v>
      </c>
      <c r="N1051" s="50" t="s">
        <v>34032</v>
      </c>
      <c r="O1051" s="42" t="s">
        <v>394</v>
      </c>
      <c r="P1051" s="50" t="s">
        <v>32398</v>
      </c>
      <c r="Q1051" s="51" t="s">
        <v>34033</v>
      </c>
      <c r="R1051" s="50" t="s">
        <v>94</v>
      </c>
      <c r="S1051" s="50" t="s">
        <v>22</v>
      </c>
      <c r="T1051" s="50" t="s">
        <v>28746</v>
      </c>
      <c r="U1051" s="50" t="s">
        <v>28520</v>
      </c>
      <c r="V1051" s="50" t="s">
        <v>28522</v>
      </c>
      <c r="W1051" s="50" t="s">
        <v>94</v>
      </c>
      <c r="X1051" s="50">
        <v>3373</v>
      </c>
      <c r="Y1051" s="50"/>
      <c r="Z1051" s="50"/>
      <c r="AA1051" s="50"/>
      <c r="AB1051" s="50"/>
      <c r="AC1051" s="50"/>
      <c r="AD1051" s="50"/>
      <c r="AE1051" s="50"/>
      <c r="AF1051" s="50"/>
      <c r="AG1051" s="50"/>
      <c r="AH1051" s="50"/>
      <c r="AI1051" s="50"/>
      <c r="AJ1051" s="50"/>
      <c r="AK1051" s="50"/>
      <c r="AL1051" s="50"/>
      <c r="AM1051" s="50"/>
      <c r="AN1051" s="50"/>
      <c r="AO1051" s="50"/>
      <c r="AP1051" s="50"/>
      <c r="AQ1051" s="50"/>
      <c r="AR1051" s="50"/>
      <c r="AS1051" s="50"/>
      <c r="AT1051" s="50"/>
      <c r="AU1051" s="50"/>
      <c r="AV1051" s="50"/>
      <c r="AW1051" s="50"/>
      <c r="AX1051" s="50"/>
      <c r="AY1051" s="50"/>
      <c r="AZ1051" s="50"/>
      <c r="BA1051" s="50"/>
      <c r="BB1051" s="50"/>
      <c r="BC1051" s="50"/>
      <c r="BD1051" s="50"/>
      <c r="BE1051" s="50"/>
      <c r="BF1051" s="50"/>
      <c r="BG1051" s="50"/>
      <c r="BH1051" s="50"/>
      <c r="BI1051" s="50"/>
      <c r="BJ1051" s="50"/>
      <c r="BK1051" s="50"/>
      <c r="BL1051" s="50"/>
    </row>
    <row r="1052" spans="1:64" ht="12" customHeight="1" x14ac:dyDescent="0.15">
      <c r="A1052" s="50" t="s">
        <v>34025</v>
      </c>
      <c r="B1052" s="50">
        <v>33</v>
      </c>
      <c r="C1052" s="50" t="s">
        <v>14</v>
      </c>
      <c r="D1052" s="50" t="s">
        <v>79</v>
      </c>
      <c r="E1052" s="51" t="s">
        <v>34026</v>
      </c>
      <c r="F1052" s="52">
        <v>43132</v>
      </c>
      <c r="G1052" s="50" t="s">
        <v>34027</v>
      </c>
      <c r="H1052" s="50" t="s">
        <v>3431</v>
      </c>
      <c r="I1052" s="50" t="s">
        <v>38</v>
      </c>
      <c r="J1052" s="50">
        <v>61605</v>
      </c>
      <c r="K1052" s="50" t="s">
        <v>3431</v>
      </c>
      <c r="L1052" s="50" t="s">
        <v>31635</v>
      </c>
      <c r="M1052" s="50" t="s">
        <v>21</v>
      </c>
      <c r="N1052" s="50" t="s">
        <v>34028</v>
      </c>
      <c r="O1052" s="42" t="s">
        <v>394</v>
      </c>
      <c r="P1052" s="50" t="s">
        <v>32398</v>
      </c>
      <c r="Q1052" s="51" t="s">
        <v>34029</v>
      </c>
      <c r="R1052" s="50" t="s">
        <v>94</v>
      </c>
      <c r="S1052" s="50" t="s">
        <v>22</v>
      </c>
      <c r="T1052" s="50" t="s">
        <v>28746</v>
      </c>
      <c r="U1052" s="50" t="s">
        <v>28520</v>
      </c>
      <c r="V1052" s="50" t="s">
        <v>28522</v>
      </c>
      <c r="W1052" s="50" t="s">
        <v>94</v>
      </c>
      <c r="X1052" s="50">
        <v>3371</v>
      </c>
      <c r="Y1052" s="50"/>
      <c r="Z1052" s="50"/>
      <c r="AA1052" s="50"/>
      <c r="AB1052" s="50"/>
      <c r="AC1052" s="50"/>
      <c r="AD1052" s="50"/>
      <c r="AE1052" s="50"/>
      <c r="AF1052" s="50"/>
      <c r="AG1052" s="50"/>
      <c r="AH1052" s="50"/>
      <c r="AI1052" s="50"/>
      <c r="AJ1052" s="50"/>
      <c r="AK1052" s="50"/>
      <c r="AL1052" s="50"/>
      <c r="AM1052" s="50"/>
      <c r="AN1052" s="50"/>
      <c r="AO1052" s="50"/>
      <c r="AP1052" s="50"/>
      <c r="AQ1052" s="50"/>
      <c r="AR1052" s="50"/>
      <c r="AS1052" s="50"/>
      <c r="AT1052" s="50"/>
      <c r="AU1052" s="50"/>
      <c r="AV1052" s="50"/>
      <c r="AW1052" s="50"/>
      <c r="AX1052" s="50"/>
      <c r="AY1052" s="50"/>
      <c r="AZ1052" s="50"/>
      <c r="BA1052" s="50"/>
      <c r="BB1052" s="50"/>
      <c r="BC1052" s="50"/>
      <c r="BD1052" s="50"/>
      <c r="BE1052" s="50"/>
      <c r="BF1052" s="50"/>
      <c r="BG1052" s="50"/>
      <c r="BH1052" s="50"/>
      <c r="BI1052" s="50"/>
      <c r="BJ1052" s="50"/>
      <c r="BK1052" s="50"/>
      <c r="BL1052" s="50"/>
    </row>
    <row r="1053" spans="1:64" ht="12" customHeight="1" x14ac:dyDescent="0.15">
      <c r="A1053" s="50" t="s">
        <v>34050</v>
      </c>
      <c r="B1053" s="50">
        <v>38</v>
      </c>
      <c r="C1053" s="50" t="s">
        <v>14</v>
      </c>
      <c r="D1053" s="50" t="s">
        <v>33105</v>
      </c>
      <c r="E1053" s="51"/>
      <c r="F1053" s="52">
        <v>43132</v>
      </c>
      <c r="G1053" s="50" t="s">
        <v>34036</v>
      </c>
      <c r="H1053" s="50" t="s">
        <v>874</v>
      </c>
      <c r="I1053" s="50" t="s">
        <v>309</v>
      </c>
      <c r="J1053" s="50">
        <v>40218</v>
      </c>
      <c r="K1053" s="50" t="s">
        <v>1747</v>
      </c>
      <c r="L1053" s="50" t="s">
        <v>875</v>
      </c>
      <c r="M1053" s="50" t="s">
        <v>21</v>
      </c>
      <c r="N1053" s="50" t="s">
        <v>34051</v>
      </c>
      <c r="O1053" s="42" t="s">
        <v>394</v>
      </c>
      <c r="P1053" s="50" t="s">
        <v>32398</v>
      </c>
      <c r="Q1053" s="51" t="s">
        <v>34052</v>
      </c>
      <c r="R1053" s="50" t="s">
        <v>94</v>
      </c>
      <c r="S1053" s="50" t="s">
        <v>22</v>
      </c>
      <c r="T1053" s="50" t="s">
        <v>28746</v>
      </c>
      <c r="U1053" s="50" t="s">
        <v>28520</v>
      </c>
      <c r="V1053" s="50" t="s">
        <v>28521</v>
      </c>
      <c r="W1053" s="50"/>
      <c r="Y1053" s="50"/>
      <c r="Z1053" s="50"/>
      <c r="AA1053" s="50"/>
      <c r="AB1053" s="50"/>
      <c r="AC1053" s="50"/>
      <c r="AD1053" s="50"/>
      <c r="AE1053" s="50"/>
      <c r="AF1053" s="50"/>
      <c r="AG1053" s="50"/>
      <c r="AH1053" s="50"/>
      <c r="AI1053" s="50"/>
      <c r="AJ1053" s="50"/>
      <c r="AK1053" s="50"/>
      <c r="AL1053" s="50"/>
      <c r="AM1053" s="50"/>
      <c r="AN1053" s="50"/>
      <c r="AO1053" s="50"/>
      <c r="AP1053" s="50"/>
      <c r="AQ1053" s="50"/>
      <c r="AR1053" s="50"/>
      <c r="AS1053" s="50"/>
      <c r="AT1053" s="50"/>
      <c r="AU1053" s="50"/>
      <c r="AV1053" s="50"/>
      <c r="AW1053" s="50"/>
      <c r="AX1053" s="50"/>
      <c r="AY1053" s="50"/>
      <c r="AZ1053" s="50"/>
      <c r="BA1053" s="50"/>
      <c r="BB1053" s="50"/>
      <c r="BC1053" s="50"/>
      <c r="BD1053" s="50"/>
      <c r="BE1053" s="50"/>
      <c r="BF1053" s="50"/>
      <c r="BG1053" s="50"/>
      <c r="BH1053" s="50"/>
      <c r="BI1053" s="50"/>
      <c r="BJ1053" s="50"/>
      <c r="BK1053" s="50"/>
      <c r="BL1053" s="50"/>
    </row>
    <row r="1054" spans="1:64" ht="12" customHeight="1" x14ac:dyDescent="0.15">
      <c r="A1054" s="50" t="s">
        <v>34034</v>
      </c>
      <c r="B1054" s="50">
        <v>32</v>
      </c>
      <c r="C1054" s="50" t="s">
        <v>14</v>
      </c>
      <c r="D1054" s="50" t="s">
        <v>31</v>
      </c>
      <c r="E1054" s="51" t="s">
        <v>34035</v>
      </c>
      <c r="F1054" s="52">
        <v>43132</v>
      </c>
      <c r="G1054" s="50" t="s">
        <v>34036</v>
      </c>
      <c r="H1054" s="50" t="s">
        <v>874</v>
      </c>
      <c r="I1054" s="50" t="s">
        <v>309</v>
      </c>
      <c r="J1054" s="50">
        <v>40218</v>
      </c>
      <c r="K1054" s="50" t="s">
        <v>1747</v>
      </c>
      <c r="L1054" s="50" t="s">
        <v>875</v>
      </c>
      <c r="M1054" s="50" t="s">
        <v>21</v>
      </c>
      <c r="N1054" s="50" t="s">
        <v>34037</v>
      </c>
      <c r="O1054" s="42" t="s">
        <v>394</v>
      </c>
      <c r="P1054" s="50" t="s">
        <v>32398</v>
      </c>
      <c r="Q1054" s="51" t="s">
        <v>34038</v>
      </c>
      <c r="R1054" s="50" t="s">
        <v>94</v>
      </c>
      <c r="S1054" s="50" t="s">
        <v>22</v>
      </c>
      <c r="T1054" s="50" t="s">
        <v>28746</v>
      </c>
      <c r="U1054" s="50" t="s">
        <v>28520</v>
      </c>
      <c r="V1054" s="50" t="s">
        <v>28521</v>
      </c>
      <c r="W1054" s="50" t="s">
        <v>94</v>
      </c>
      <c r="X1054" s="50">
        <v>3374</v>
      </c>
      <c r="Y1054" s="50"/>
      <c r="Z1054" s="50"/>
      <c r="AA1054" s="50"/>
      <c r="AB1054" s="50"/>
      <c r="AC1054" s="50"/>
      <c r="AD1054" s="50"/>
      <c r="AE1054" s="50"/>
      <c r="AF1054" s="50"/>
      <c r="AG1054" s="50"/>
      <c r="AH1054" s="50"/>
      <c r="AI1054" s="50"/>
      <c r="AJ1054" s="50"/>
      <c r="AK1054" s="50"/>
      <c r="AL1054" s="50"/>
      <c r="AM1054" s="50"/>
      <c r="AN1054" s="50"/>
      <c r="AO1054" s="50"/>
      <c r="AP1054" s="50"/>
      <c r="AQ1054" s="50"/>
      <c r="AR1054" s="50"/>
      <c r="AS1054" s="50"/>
      <c r="AT1054" s="50"/>
      <c r="AU1054" s="50"/>
      <c r="AV1054" s="50"/>
      <c r="AW1054" s="50"/>
      <c r="AX1054" s="50"/>
      <c r="AY1054" s="50"/>
      <c r="AZ1054" s="50"/>
      <c r="BA1054" s="50"/>
      <c r="BB1054" s="50"/>
      <c r="BC1054" s="50"/>
      <c r="BD1054" s="50"/>
      <c r="BE1054" s="50"/>
      <c r="BF1054" s="50"/>
      <c r="BG1054" s="50"/>
      <c r="BH1054" s="50"/>
      <c r="BI1054" s="50"/>
      <c r="BJ1054" s="50"/>
      <c r="BK1054" s="50"/>
      <c r="BL1054" s="50"/>
    </row>
    <row r="1055" spans="1:64" ht="12" customHeight="1" x14ac:dyDescent="0.15">
      <c r="A1055" s="50" t="s">
        <v>34053</v>
      </c>
      <c r="B1055" s="50">
        <v>28</v>
      </c>
      <c r="C1055" s="50" t="s">
        <v>14</v>
      </c>
      <c r="D1055" s="50" t="s">
        <v>31</v>
      </c>
      <c r="E1055" s="51"/>
      <c r="F1055" s="52">
        <v>43132</v>
      </c>
      <c r="G1055" s="50" t="s">
        <v>34054</v>
      </c>
      <c r="H1055" s="50" t="s">
        <v>1759</v>
      </c>
      <c r="I1055" s="50" t="s">
        <v>167</v>
      </c>
      <c r="J1055" s="50">
        <v>30525</v>
      </c>
      <c r="K1055" s="50" t="s">
        <v>34055</v>
      </c>
      <c r="L1055" s="50" t="s">
        <v>1761</v>
      </c>
      <c r="M1055" s="50" t="s">
        <v>21</v>
      </c>
      <c r="N1055" s="50" t="s">
        <v>34056</v>
      </c>
      <c r="O1055" s="42" t="s">
        <v>394</v>
      </c>
      <c r="P1055" s="50" t="s">
        <v>32398</v>
      </c>
      <c r="Q1055" s="51" t="s">
        <v>34057</v>
      </c>
      <c r="R1055" s="50" t="s">
        <v>94</v>
      </c>
      <c r="S1055" s="50" t="s">
        <v>22</v>
      </c>
      <c r="T1055" s="50" t="s">
        <v>28739</v>
      </c>
      <c r="U1055" s="50" t="s">
        <v>28518</v>
      </c>
      <c r="V1055" s="50" t="s">
        <v>20623</v>
      </c>
      <c r="W1055" s="50" t="s">
        <v>94</v>
      </c>
      <c r="X1055" s="50">
        <v>3375</v>
      </c>
      <c r="Y1055" s="50"/>
      <c r="Z1055" s="50"/>
      <c r="AA1055" s="50"/>
      <c r="AB1055" s="50"/>
      <c r="AC1055" s="50"/>
      <c r="AD1055" s="50"/>
      <c r="AE1055" s="50"/>
      <c r="AF1055" s="50"/>
      <c r="AG1055" s="50"/>
      <c r="AH1055" s="50"/>
      <c r="AI1055" s="50"/>
      <c r="AJ1055" s="50"/>
      <c r="AK1055" s="50"/>
      <c r="AL1055" s="50"/>
      <c r="AM1055" s="50"/>
      <c r="AN1055" s="50"/>
      <c r="AO1055" s="50"/>
      <c r="AP1055" s="50"/>
      <c r="AQ1055" s="50"/>
      <c r="AR1055" s="50"/>
      <c r="AS1055" s="50"/>
      <c r="AT1055" s="50"/>
      <c r="AU1055" s="50"/>
      <c r="AV1055" s="50"/>
      <c r="AW1055" s="50"/>
      <c r="AX1055" s="50"/>
      <c r="AY1055" s="50"/>
      <c r="AZ1055" s="50"/>
      <c r="BA1055" s="50"/>
      <c r="BB1055" s="50"/>
      <c r="BC1055" s="50"/>
      <c r="BD1055" s="50"/>
      <c r="BE1055" s="50"/>
      <c r="BF1055" s="50"/>
      <c r="BG1055" s="50"/>
      <c r="BH1055" s="50"/>
      <c r="BI1055" s="50"/>
      <c r="BJ1055" s="50"/>
      <c r="BK1055" s="50"/>
      <c r="BL1055" s="50"/>
    </row>
    <row r="1056" spans="1:64" ht="12" customHeight="1" x14ac:dyDescent="0.15">
      <c r="A1056" s="50" t="s">
        <v>34039</v>
      </c>
      <c r="B1056" s="50">
        <v>26</v>
      </c>
      <c r="C1056" s="50" t="s">
        <v>14</v>
      </c>
      <c r="D1056" s="50" t="s">
        <v>31</v>
      </c>
      <c r="E1056" s="51" t="s">
        <v>34040</v>
      </c>
      <c r="F1056" s="52">
        <v>43132</v>
      </c>
      <c r="G1056" s="50" t="s">
        <v>34041</v>
      </c>
      <c r="H1056" s="50" t="s">
        <v>34042</v>
      </c>
      <c r="I1056" s="50" t="s">
        <v>838</v>
      </c>
      <c r="J1056" s="50">
        <v>59635</v>
      </c>
      <c r="K1056" s="50" t="s">
        <v>15923</v>
      </c>
      <c r="L1056" s="50" t="s">
        <v>15924</v>
      </c>
      <c r="M1056" s="50" t="s">
        <v>21</v>
      </c>
      <c r="N1056" s="50" t="s">
        <v>34043</v>
      </c>
      <c r="O1056" s="42" t="s">
        <v>394</v>
      </c>
      <c r="P1056" s="50" t="s">
        <v>32398</v>
      </c>
      <c r="Q1056" s="51" t="s">
        <v>34044</v>
      </c>
      <c r="R1056" s="50" t="s">
        <v>542</v>
      </c>
      <c r="S1056" s="50" t="s">
        <v>22</v>
      </c>
      <c r="T1056" s="50" t="s">
        <v>28746</v>
      </c>
      <c r="U1056" s="50" t="s">
        <v>28518</v>
      </c>
      <c r="V1056" s="50"/>
      <c r="W1056" s="50" t="s">
        <v>94</v>
      </c>
      <c r="X1056" s="50">
        <v>3376</v>
      </c>
      <c r="Y1056" s="50"/>
      <c r="Z1056" s="50"/>
      <c r="AA1056" s="50"/>
      <c r="AB1056" s="50"/>
      <c r="AC1056" s="50"/>
      <c r="AD1056" s="50"/>
      <c r="AE1056" s="50"/>
      <c r="AF1056" s="50"/>
      <c r="AG1056" s="50"/>
      <c r="AH1056" s="50"/>
      <c r="AI1056" s="50"/>
      <c r="AJ1056" s="50"/>
      <c r="AK1056" s="50"/>
      <c r="AL1056" s="50"/>
      <c r="AM1056" s="50"/>
      <c r="AN1056" s="50"/>
      <c r="AO1056" s="50"/>
      <c r="AP1056" s="50"/>
      <c r="AQ1056" s="50"/>
      <c r="AR1056" s="50"/>
      <c r="AS1056" s="50"/>
      <c r="AT1056" s="50"/>
      <c r="AU1056" s="50"/>
      <c r="AV1056" s="50"/>
      <c r="AW1056" s="50"/>
      <c r="AX1056" s="50"/>
      <c r="AY1056" s="50"/>
      <c r="AZ1056" s="50"/>
      <c r="BA1056" s="50"/>
      <c r="BB1056" s="50"/>
      <c r="BC1056" s="50"/>
      <c r="BD1056" s="50"/>
      <c r="BE1056" s="50"/>
      <c r="BF1056" s="50"/>
      <c r="BG1056" s="50"/>
      <c r="BH1056" s="50"/>
      <c r="BI1056" s="50"/>
      <c r="BJ1056" s="50"/>
      <c r="BK1056" s="50"/>
      <c r="BL1056" s="50"/>
    </row>
    <row r="1057" spans="1:64" ht="12" customHeight="1" x14ac:dyDescent="0.15">
      <c r="A1057" s="50" t="s">
        <v>34045</v>
      </c>
      <c r="B1057" s="50">
        <v>56</v>
      </c>
      <c r="C1057" s="50" t="s">
        <v>14</v>
      </c>
      <c r="D1057" s="50" t="s">
        <v>31</v>
      </c>
      <c r="E1057" s="51" t="s">
        <v>34046</v>
      </c>
      <c r="F1057" s="52">
        <v>43132</v>
      </c>
      <c r="G1057" s="50" t="s">
        <v>34047</v>
      </c>
      <c r="H1057" s="50" t="s">
        <v>1077</v>
      </c>
      <c r="I1057" s="50" t="s">
        <v>389</v>
      </c>
      <c r="J1057" s="50">
        <v>74857</v>
      </c>
      <c r="K1057" s="50" t="s">
        <v>968</v>
      </c>
      <c r="L1057" s="50" t="s">
        <v>1079</v>
      </c>
      <c r="M1057" s="50" t="s">
        <v>21</v>
      </c>
      <c r="N1057" s="50" t="s">
        <v>34048</v>
      </c>
      <c r="O1057" s="42" t="s">
        <v>394</v>
      </c>
      <c r="P1057" s="50" t="s">
        <v>32398</v>
      </c>
      <c r="Q1057" s="51" t="s">
        <v>34049</v>
      </c>
      <c r="R1057" s="50" t="s">
        <v>94</v>
      </c>
      <c r="S1057" s="50" t="s">
        <v>22</v>
      </c>
      <c r="T1057" s="50" t="s">
        <v>28746</v>
      </c>
      <c r="U1057" s="50" t="s">
        <v>28520</v>
      </c>
      <c r="V1057" s="50" t="s">
        <v>28521</v>
      </c>
      <c r="W1057" s="50" t="s">
        <v>94</v>
      </c>
      <c r="X1057" s="50">
        <v>3372</v>
      </c>
      <c r="Y1057" s="50"/>
      <c r="Z1057" s="50"/>
      <c r="AA1057" s="50"/>
      <c r="AB1057" s="50"/>
      <c r="AC1057" s="50"/>
      <c r="AD1057" s="50"/>
      <c r="AE1057" s="50"/>
      <c r="AF1057" s="50"/>
      <c r="AG1057" s="50"/>
      <c r="AH1057" s="50"/>
      <c r="AI1057" s="50"/>
      <c r="AJ1057" s="50"/>
      <c r="AK1057" s="50"/>
      <c r="AL1057" s="50"/>
      <c r="AM1057" s="50"/>
      <c r="AN1057" s="50"/>
      <c r="AO1057" s="50"/>
      <c r="AP1057" s="50"/>
      <c r="AQ1057" s="50"/>
      <c r="AR1057" s="50"/>
      <c r="AS1057" s="50"/>
      <c r="AT1057" s="50"/>
      <c r="AU1057" s="50"/>
      <c r="AV1057" s="50"/>
      <c r="AW1057" s="50"/>
      <c r="AX1057" s="50"/>
      <c r="AY1057" s="50"/>
      <c r="AZ1057" s="50"/>
      <c r="BA1057" s="50"/>
      <c r="BB1057" s="50"/>
      <c r="BC1057" s="50"/>
      <c r="BD1057" s="50"/>
      <c r="BE1057" s="50"/>
      <c r="BF1057" s="50"/>
      <c r="BG1057" s="50"/>
      <c r="BH1057" s="50"/>
      <c r="BI1057" s="50"/>
      <c r="BJ1057" s="50"/>
      <c r="BK1057" s="50"/>
      <c r="BL1057" s="50"/>
    </row>
    <row r="1058" spans="1:64" ht="12" customHeight="1" x14ac:dyDescent="0.15">
      <c r="A1058" s="50" t="s">
        <v>34058</v>
      </c>
      <c r="B1058" s="50">
        <v>35</v>
      </c>
      <c r="C1058" s="50" t="s">
        <v>14</v>
      </c>
      <c r="D1058" s="50" t="s">
        <v>31</v>
      </c>
      <c r="E1058" s="51"/>
      <c r="F1058" s="52">
        <v>43132</v>
      </c>
      <c r="G1058" s="50" t="s">
        <v>34059</v>
      </c>
      <c r="H1058" s="50" t="s">
        <v>34060</v>
      </c>
      <c r="I1058" s="50" t="s">
        <v>63</v>
      </c>
      <c r="J1058" s="50">
        <v>45661</v>
      </c>
      <c r="K1058" s="50" t="s">
        <v>3157</v>
      </c>
      <c r="L1058" s="50" t="s">
        <v>3158</v>
      </c>
      <c r="M1058" s="50" t="s">
        <v>21</v>
      </c>
      <c r="N1058" s="50" t="s">
        <v>34061</v>
      </c>
      <c r="O1058" s="42" t="s">
        <v>394</v>
      </c>
      <c r="P1058" s="50" t="s">
        <v>32398</v>
      </c>
      <c r="Q1058" s="51" t="s">
        <v>34062</v>
      </c>
      <c r="R1058" s="50" t="s">
        <v>94</v>
      </c>
      <c r="S1058" s="50" t="s">
        <v>29</v>
      </c>
      <c r="T1058" s="50" t="s">
        <v>28523</v>
      </c>
      <c r="U1058" s="50" t="s">
        <v>28520</v>
      </c>
      <c r="V1058" s="50" t="s">
        <v>28522</v>
      </c>
      <c r="W1058" s="50" t="s">
        <v>94</v>
      </c>
      <c r="X1058" s="50">
        <v>3369</v>
      </c>
      <c r="Y1058" s="50"/>
      <c r="Z1058" s="50"/>
      <c r="AA1058" s="50"/>
      <c r="AB1058" s="50"/>
      <c r="AC1058" s="50"/>
      <c r="AD1058" s="50"/>
      <c r="AE1058" s="50"/>
      <c r="AF1058" s="50"/>
      <c r="AG1058" s="50"/>
      <c r="AH1058" s="50"/>
      <c r="AI1058" s="50"/>
      <c r="AJ1058" s="50"/>
      <c r="AK1058" s="50"/>
      <c r="AL1058" s="50"/>
      <c r="AM1058" s="50"/>
      <c r="AN1058" s="50"/>
      <c r="AO1058" s="50"/>
      <c r="AP1058" s="50"/>
      <c r="AQ1058" s="50"/>
      <c r="AR1058" s="50"/>
      <c r="AS1058" s="50"/>
      <c r="AT1058" s="50"/>
      <c r="AU1058" s="50"/>
      <c r="AV1058" s="50"/>
      <c r="AW1058" s="50"/>
      <c r="AX1058" s="50"/>
      <c r="AY1058" s="50"/>
      <c r="AZ1058" s="50"/>
      <c r="BA1058" s="50"/>
      <c r="BB1058" s="50"/>
      <c r="BC1058" s="50"/>
      <c r="BD1058" s="50"/>
      <c r="BE1058" s="50"/>
      <c r="BF1058" s="50"/>
      <c r="BG1058" s="50"/>
      <c r="BH1058" s="50"/>
      <c r="BI1058" s="50"/>
      <c r="BJ1058" s="50"/>
      <c r="BK1058" s="50"/>
      <c r="BL1058" s="50"/>
    </row>
    <row r="1059" spans="1:64" ht="12" customHeight="1" x14ac:dyDescent="0.15">
      <c r="A1059" s="50" t="s">
        <v>34063</v>
      </c>
      <c r="B1059" s="50">
        <v>31</v>
      </c>
      <c r="C1059" s="50" t="s">
        <v>14</v>
      </c>
      <c r="D1059" s="50" t="s">
        <v>79</v>
      </c>
      <c r="E1059" s="51" t="s">
        <v>34064</v>
      </c>
      <c r="F1059" s="52">
        <v>43132</v>
      </c>
      <c r="G1059" s="50" t="s">
        <v>34065</v>
      </c>
      <c r="H1059" s="50" t="s">
        <v>12029</v>
      </c>
      <c r="I1059" s="50" t="s">
        <v>398</v>
      </c>
      <c r="J1059" s="50">
        <v>17104</v>
      </c>
      <c r="K1059" s="50" t="s">
        <v>4440</v>
      </c>
      <c r="L1059" s="50" t="s">
        <v>34611</v>
      </c>
      <c r="M1059" s="50" t="s">
        <v>21</v>
      </c>
      <c r="N1059" s="50" t="s">
        <v>34066</v>
      </c>
      <c r="O1059" s="42" t="s">
        <v>394</v>
      </c>
      <c r="P1059" s="50" t="s">
        <v>32398</v>
      </c>
      <c r="Q1059" s="51" t="s">
        <v>34067</v>
      </c>
      <c r="R1059" s="50" t="s">
        <v>94</v>
      </c>
      <c r="S1059" s="50" t="s">
        <v>373</v>
      </c>
      <c r="T1059" s="50" t="s">
        <v>28836</v>
      </c>
      <c r="U1059" s="50" t="s">
        <v>28520</v>
      </c>
      <c r="V1059" s="50" t="s">
        <v>28521</v>
      </c>
      <c r="W1059" s="50" t="s">
        <v>94</v>
      </c>
      <c r="X1059" s="50">
        <v>3370</v>
      </c>
      <c r="Y1059" s="50"/>
      <c r="Z1059" s="50"/>
      <c r="AA1059" s="50"/>
      <c r="AB1059" s="50"/>
      <c r="AC1059" s="50"/>
      <c r="AD1059" s="50"/>
      <c r="AE1059" s="50"/>
      <c r="AF1059" s="50"/>
      <c r="AG1059" s="50"/>
      <c r="AH1059" s="50"/>
      <c r="AI1059" s="50"/>
      <c r="AJ1059" s="50"/>
      <c r="AK1059" s="50"/>
      <c r="AL1059" s="50"/>
      <c r="AM1059" s="50"/>
      <c r="AN1059" s="50"/>
      <c r="AO1059" s="50"/>
      <c r="AP1059" s="50"/>
      <c r="AQ1059" s="50"/>
      <c r="AR1059" s="50"/>
      <c r="AS1059" s="50"/>
      <c r="AT1059" s="50"/>
      <c r="AU1059" s="50"/>
      <c r="AV1059" s="50"/>
      <c r="AW1059" s="50"/>
      <c r="AX1059" s="50"/>
      <c r="AY1059" s="50"/>
      <c r="AZ1059" s="50"/>
      <c r="BA1059" s="50"/>
      <c r="BB1059" s="50"/>
      <c r="BC1059" s="50"/>
      <c r="BD1059" s="50"/>
      <c r="BE1059" s="50"/>
      <c r="BF1059" s="50"/>
      <c r="BG1059" s="50"/>
      <c r="BH1059" s="50"/>
      <c r="BI1059" s="50"/>
      <c r="BJ1059" s="50"/>
      <c r="BK1059" s="50"/>
      <c r="BL1059" s="50"/>
    </row>
    <row r="1060" spans="1:64" ht="12" customHeight="1" x14ac:dyDescent="0.15">
      <c r="A1060" s="50" t="s">
        <v>34075</v>
      </c>
      <c r="B1060" s="50">
        <v>39</v>
      </c>
      <c r="C1060" s="50" t="s">
        <v>14</v>
      </c>
      <c r="D1060" s="50" t="s">
        <v>42</v>
      </c>
      <c r="E1060" s="51"/>
      <c r="F1060" s="52">
        <v>43131</v>
      </c>
      <c r="G1060" s="50" t="s">
        <v>34076</v>
      </c>
      <c r="H1060" s="50" t="s">
        <v>11472</v>
      </c>
      <c r="I1060" s="50" t="s">
        <v>203</v>
      </c>
      <c r="J1060" s="50">
        <v>80003</v>
      </c>
      <c r="K1060" s="50" t="s">
        <v>1747</v>
      </c>
      <c r="L1060" s="50" t="s">
        <v>11474</v>
      </c>
      <c r="M1060" s="50" t="s">
        <v>21</v>
      </c>
      <c r="N1060" s="50" t="s">
        <v>34077</v>
      </c>
      <c r="O1060" s="42" t="s">
        <v>394</v>
      </c>
      <c r="P1060" s="50" t="s">
        <v>32398</v>
      </c>
      <c r="Q1060" s="51" t="s">
        <v>34078</v>
      </c>
      <c r="R1060" s="50" t="s">
        <v>94</v>
      </c>
      <c r="S1060" s="50" t="s">
        <v>22</v>
      </c>
      <c r="T1060" s="50" t="s">
        <v>28739</v>
      </c>
      <c r="U1060" s="50" t="s">
        <v>28518</v>
      </c>
      <c r="V1060" s="50" t="s">
        <v>28521</v>
      </c>
      <c r="W1060" s="50" t="s">
        <v>94</v>
      </c>
      <c r="X1060" s="50">
        <v>3368</v>
      </c>
      <c r="Y1060" s="50"/>
      <c r="Z1060" s="50"/>
      <c r="AA1060" s="50"/>
      <c r="AB1060" s="50"/>
      <c r="AC1060" s="50"/>
      <c r="AD1060" s="50"/>
      <c r="AE1060" s="50"/>
      <c r="AF1060" s="50"/>
      <c r="AG1060" s="50"/>
      <c r="AH1060" s="50"/>
      <c r="AI1060" s="50"/>
      <c r="AJ1060" s="50"/>
      <c r="AK1060" s="50"/>
      <c r="AL1060" s="50"/>
      <c r="AM1060" s="50"/>
      <c r="AN1060" s="50"/>
      <c r="AO1060" s="50"/>
      <c r="AP1060" s="50"/>
      <c r="AQ1060" s="50"/>
      <c r="AR1060" s="50"/>
      <c r="AS1060" s="50"/>
      <c r="AT1060" s="50"/>
      <c r="AU1060" s="50"/>
      <c r="AV1060" s="50"/>
      <c r="AW1060" s="50"/>
      <c r="AX1060" s="50"/>
      <c r="AY1060" s="50"/>
      <c r="AZ1060" s="50"/>
      <c r="BA1060" s="50"/>
      <c r="BB1060" s="50"/>
      <c r="BC1060" s="50"/>
      <c r="BD1060" s="50"/>
      <c r="BE1060" s="50"/>
      <c r="BF1060" s="50"/>
      <c r="BG1060" s="50"/>
      <c r="BH1060" s="50"/>
      <c r="BI1060" s="50"/>
      <c r="BJ1060" s="50"/>
      <c r="BK1060" s="50"/>
      <c r="BL1060" s="50"/>
    </row>
    <row r="1061" spans="1:64" ht="12" customHeight="1" x14ac:dyDescent="0.15">
      <c r="A1061" s="50" t="s">
        <v>34068</v>
      </c>
      <c r="B1061" s="50">
        <v>20</v>
      </c>
      <c r="C1061" s="50" t="s">
        <v>14</v>
      </c>
      <c r="D1061" s="50" t="s">
        <v>42</v>
      </c>
      <c r="E1061" s="51" t="s">
        <v>34069</v>
      </c>
      <c r="F1061" s="52">
        <v>43131</v>
      </c>
      <c r="G1061" s="50" t="s">
        <v>34070</v>
      </c>
      <c r="H1061" s="50" t="s">
        <v>34071</v>
      </c>
      <c r="I1061" s="50" t="s">
        <v>127</v>
      </c>
      <c r="J1061" s="50">
        <v>56081</v>
      </c>
      <c r="K1061" s="50" t="s">
        <v>34072</v>
      </c>
      <c r="L1061" s="50" t="s">
        <v>34612</v>
      </c>
      <c r="M1061" s="50" t="s">
        <v>21</v>
      </c>
      <c r="N1061" s="50" t="s">
        <v>34073</v>
      </c>
      <c r="O1061" s="42" t="s">
        <v>394</v>
      </c>
      <c r="P1061" s="50" t="s">
        <v>32398</v>
      </c>
      <c r="Q1061" s="51" t="s">
        <v>34074</v>
      </c>
      <c r="R1061" s="50" t="s">
        <v>94</v>
      </c>
      <c r="S1061" s="50" t="s">
        <v>22</v>
      </c>
      <c r="T1061" s="50" t="s">
        <v>28739</v>
      </c>
      <c r="U1061" s="50" t="s">
        <v>28518</v>
      </c>
      <c r="V1061" s="50" t="s">
        <v>28522</v>
      </c>
      <c r="W1061" s="50" t="s">
        <v>94</v>
      </c>
      <c r="X1061" s="50">
        <v>3367</v>
      </c>
      <c r="Y1061" s="50"/>
      <c r="Z1061" s="50"/>
      <c r="AA1061" s="50"/>
      <c r="AB1061" s="50"/>
      <c r="AC1061" s="50"/>
      <c r="AD1061" s="50"/>
      <c r="AE1061" s="50"/>
      <c r="AF1061" s="50"/>
      <c r="AG1061" s="50"/>
      <c r="AH1061" s="50"/>
      <c r="AI1061" s="50"/>
      <c r="AJ1061" s="50"/>
      <c r="AK1061" s="50"/>
      <c r="AL1061" s="50"/>
      <c r="AM1061" s="50"/>
      <c r="AN1061" s="50"/>
      <c r="AO1061" s="50"/>
      <c r="AP1061" s="50"/>
      <c r="AQ1061" s="50"/>
      <c r="AR1061" s="50"/>
      <c r="AS1061" s="50"/>
      <c r="AT1061" s="50"/>
      <c r="AU1061" s="50"/>
      <c r="AV1061" s="50"/>
      <c r="AW1061" s="50"/>
      <c r="AX1061" s="50"/>
      <c r="AY1061" s="50"/>
      <c r="AZ1061" s="50"/>
      <c r="BA1061" s="50"/>
      <c r="BB1061" s="50"/>
      <c r="BC1061" s="50"/>
      <c r="BD1061" s="50"/>
      <c r="BE1061" s="50"/>
      <c r="BF1061" s="50"/>
      <c r="BG1061" s="50"/>
      <c r="BH1061" s="50"/>
      <c r="BI1061" s="50"/>
      <c r="BJ1061" s="50"/>
      <c r="BK1061" s="50"/>
      <c r="BL1061" s="50"/>
    </row>
    <row r="1062" spans="1:64" ht="12" customHeight="1" x14ac:dyDescent="0.15">
      <c r="A1062" s="50" t="s">
        <v>34079</v>
      </c>
      <c r="B1062" s="50">
        <v>40</v>
      </c>
      <c r="C1062" s="50" t="s">
        <v>14</v>
      </c>
      <c r="D1062" s="50" t="s">
        <v>31</v>
      </c>
      <c r="E1062" s="51"/>
      <c r="F1062" s="52">
        <v>43130</v>
      </c>
      <c r="G1062" s="50" t="s">
        <v>34080</v>
      </c>
      <c r="H1062" s="50" t="s">
        <v>34081</v>
      </c>
      <c r="I1062" s="50" t="s">
        <v>389</v>
      </c>
      <c r="J1062" s="50">
        <v>74873</v>
      </c>
      <c r="K1062" s="50" t="s">
        <v>2965</v>
      </c>
      <c r="L1062" s="50" t="s">
        <v>34613</v>
      </c>
      <c r="M1062" s="50" t="s">
        <v>21</v>
      </c>
      <c r="N1062" s="50" t="s">
        <v>34082</v>
      </c>
      <c r="O1062" s="42" t="s">
        <v>394</v>
      </c>
      <c r="P1062" s="50" t="s">
        <v>32398</v>
      </c>
      <c r="Q1062" s="51" t="s">
        <v>34083</v>
      </c>
      <c r="R1062" s="50" t="s">
        <v>94</v>
      </c>
      <c r="S1062" s="50" t="s">
        <v>29</v>
      </c>
      <c r="T1062" s="50" t="s">
        <v>28523</v>
      </c>
      <c r="U1062" s="50" t="s">
        <v>28523</v>
      </c>
      <c r="V1062" s="50" t="s">
        <v>28521</v>
      </c>
      <c r="W1062" s="50" t="s">
        <v>94</v>
      </c>
      <c r="X1062" s="50">
        <v>3366</v>
      </c>
      <c r="Y1062" s="50"/>
      <c r="Z1062" s="50"/>
      <c r="AA1062" s="50"/>
      <c r="AB1062" s="50"/>
      <c r="AC1062" s="50"/>
      <c r="AD1062" s="50"/>
      <c r="AE1062" s="50"/>
      <c r="AF1062" s="50"/>
      <c r="AG1062" s="50"/>
      <c r="AH1062" s="50"/>
      <c r="AI1062" s="50"/>
      <c r="AJ1062" s="50"/>
      <c r="AK1062" s="50"/>
      <c r="AL1062" s="50"/>
      <c r="AM1062" s="50"/>
      <c r="AN1062" s="50"/>
      <c r="AO1062" s="50"/>
      <c r="AP1062" s="50"/>
      <c r="AQ1062" s="50"/>
      <c r="AR1062" s="50"/>
      <c r="AS1062" s="50"/>
      <c r="AT1062" s="50"/>
      <c r="AU1062" s="50"/>
      <c r="AV1062" s="50"/>
      <c r="AW1062" s="50"/>
      <c r="AX1062" s="50"/>
      <c r="AY1062" s="50"/>
      <c r="AZ1062" s="50"/>
      <c r="BA1062" s="50"/>
      <c r="BB1062" s="50"/>
      <c r="BC1062" s="50"/>
      <c r="BD1062" s="50"/>
      <c r="BE1062" s="50"/>
      <c r="BF1062" s="50"/>
      <c r="BG1062" s="50"/>
      <c r="BH1062" s="50"/>
      <c r="BI1062" s="50"/>
      <c r="BJ1062" s="50"/>
      <c r="BK1062" s="50"/>
      <c r="BL1062" s="50"/>
    </row>
    <row r="1063" spans="1:64" ht="12" customHeight="1" x14ac:dyDescent="0.15">
      <c r="A1063" s="50" t="s">
        <v>34088</v>
      </c>
      <c r="B1063" s="50">
        <v>52</v>
      </c>
      <c r="C1063" s="50" t="s">
        <v>14</v>
      </c>
      <c r="D1063" s="50" t="s">
        <v>79</v>
      </c>
      <c r="E1063" s="51"/>
      <c r="F1063" s="52">
        <v>43129</v>
      </c>
      <c r="G1063" s="50" t="s">
        <v>34089</v>
      </c>
      <c r="H1063" s="50" t="s">
        <v>1809</v>
      </c>
      <c r="I1063" s="50" t="s">
        <v>417</v>
      </c>
      <c r="J1063" s="50">
        <v>10457</v>
      </c>
      <c r="K1063" s="50" t="s">
        <v>1809</v>
      </c>
      <c r="L1063" s="50" t="s">
        <v>569</v>
      </c>
      <c r="M1063" s="50" t="s">
        <v>21</v>
      </c>
      <c r="N1063" s="50" t="s">
        <v>34090</v>
      </c>
      <c r="O1063" s="42" t="s">
        <v>394</v>
      </c>
      <c r="P1063" s="50" t="s">
        <v>32398</v>
      </c>
      <c r="Q1063" s="51" t="s">
        <v>34091</v>
      </c>
      <c r="R1063" s="50" t="s">
        <v>94</v>
      </c>
      <c r="S1063" s="50" t="s">
        <v>22</v>
      </c>
      <c r="T1063" s="50" t="s">
        <v>28739</v>
      </c>
      <c r="U1063" s="50" t="s">
        <v>28518</v>
      </c>
      <c r="V1063" s="50" t="s">
        <v>28522</v>
      </c>
      <c r="W1063" s="50" t="s">
        <v>542</v>
      </c>
      <c r="X1063" s="50">
        <v>3365</v>
      </c>
      <c r="Y1063" s="50"/>
      <c r="Z1063" s="50"/>
      <c r="AA1063" s="50"/>
      <c r="AB1063" s="50"/>
      <c r="AC1063" s="50"/>
      <c r="AD1063" s="50"/>
      <c r="AE1063" s="50"/>
      <c r="AF1063" s="50"/>
      <c r="AG1063" s="50"/>
      <c r="AH1063" s="50"/>
      <c r="AI1063" s="50"/>
      <c r="AJ1063" s="50"/>
      <c r="AK1063" s="50"/>
      <c r="AL1063" s="50"/>
      <c r="AM1063" s="50"/>
      <c r="AN1063" s="50"/>
      <c r="AO1063" s="50"/>
      <c r="AP1063" s="50"/>
      <c r="AQ1063" s="50"/>
      <c r="AR1063" s="50"/>
      <c r="AS1063" s="50"/>
      <c r="AT1063" s="50"/>
      <c r="AU1063" s="50"/>
      <c r="AV1063" s="50"/>
      <c r="AW1063" s="50"/>
      <c r="AX1063" s="50"/>
      <c r="AY1063" s="50"/>
      <c r="AZ1063" s="50"/>
      <c r="BA1063" s="50"/>
      <c r="BB1063" s="50"/>
      <c r="BC1063" s="50"/>
      <c r="BD1063" s="50"/>
      <c r="BE1063" s="50"/>
      <c r="BF1063" s="50"/>
      <c r="BG1063" s="50"/>
      <c r="BH1063" s="50"/>
      <c r="BI1063" s="50"/>
      <c r="BJ1063" s="50"/>
      <c r="BK1063" s="50"/>
      <c r="BL1063" s="50"/>
    </row>
    <row r="1064" spans="1:64" ht="12" customHeight="1" x14ac:dyDescent="0.15">
      <c r="A1064" s="50" t="s">
        <v>34084</v>
      </c>
      <c r="B1064" s="50">
        <v>46</v>
      </c>
      <c r="C1064" s="50" t="s">
        <v>14</v>
      </c>
      <c r="D1064" s="50" t="s">
        <v>42</v>
      </c>
      <c r="E1064" s="51"/>
      <c r="F1064" s="52">
        <v>43129</v>
      </c>
      <c r="G1064" s="50" t="s">
        <v>34085</v>
      </c>
      <c r="H1064" s="50" t="s">
        <v>707</v>
      </c>
      <c r="I1064" s="50" t="s">
        <v>67</v>
      </c>
      <c r="J1064" s="50">
        <v>77084</v>
      </c>
      <c r="K1064" s="50" t="s">
        <v>545</v>
      </c>
      <c r="L1064" s="50" t="s">
        <v>546</v>
      </c>
      <c r="M1064" s="50" t="s">
        <v>21</v>
      </c>
      <c r="N1064" s="50" t="s">
        <v>34086</v>
      </c>
      <c r="O1064" s="42" t="s">
        <v>394</v>
      </c>
      <c r="P1064" s="50" t="s">
        <v>32398</v>
      </c>
      <c r="Q1064" s="51" t="s">
        <v>34087</v>
      </c>
      <c r="R1064" s="50" t="s">
        <v>94</v>
      </c>
      <c r="S1064" s="50" t="s">
        <v>22</v>
      </c>
      <c r="T1064" s="50" t="s">
        <v>28739</v>
      </c>
      <c r="U1064" s="50" t="s">
        <v>28520</v>
      </c>
      <c r="V1064" s="50" t="s">
        <v>28519</v>
      </c>
      <c r="W1064" s="50" t="s">
        <v>94</v>
      </c>
      <c r="X1064" s="50">
        <v>3364</v>
      </c>
      <c r="Y1064" s="50"/>
      <c r="Z1064" s="50"/>
      <c r="AA1064" s="50"/>
      <c r="AB1064" s="50"/>
      <c r="AC1064" s="50"/>
      <c r="AD1064" s="50"/>
      <c r="AE1064" s="50"/>
      <c r="AF1064" s="50"/>
      <c r="AG1064" s="50"/>
      <c r="AH1064" s="50"/>
      <c r="AI1064" s="50"/>
      <c r="AJ1064" s="50"/>
      <c r="AK1064" s="50"/>
      <c r="AL1064" s="50"/>
      <c r="AM1064" s="50"/>
      <c r="AN1064" s="50"/>
      <c r="AO1064" s="50"/>
      <c r="AP1064" s="50"/>
      <c r="AQ1064" s="50"/>
      <c r="AR1064" s="50"/>
      <c r="AS1064" s="50"/>
      <c r="AT1064" s="50"/>
      <c r="AU1064" s="50"/>
      <c r="AV1064" s="50"/>
      <c r="AW1064" s="50"/>
      <c r="AX1064" s="50"/>
      <c r="AY1064" s="50"/>
      <c r="AZ1064" s="50"/>
      <c r="BA1064" s="50"/>
      <c r="BB1064" s="50"/>
      <c r="BC1064" s="50"/>
      <c r="BD1064" s="50"/>
      <c r="BE1064" s="50"/>
      <c r="BF1064" s="50"/>
      <c r="BG1064" s="50"/>
      <c r="BH1064" s="50"/>
      <c r="BI1064" s="50"/>
      <c r="BJ1064" s="50"/>
      <c r="BK1064" s="50"/>
      <c r="BL1064" s="50"/>
    </row>
    <row r="1065" spans="1:64" ht="12" customHeight="1" x14ac:dyDescent="0.15">
      <c r="A1065" s="50" t="s">
        <v>34092</v>
      </c>
      <c r="B1065" s="50">
        <v>31</v>
      </c>
      <c r="C1065" s="50" t="s">
        <v>14</v>
      </c>
      <c r="D1065" s="50" t="s">
        <v>79</v>
      </c>
      <c r="E1065" s="51"/>
      <c r="F1065" s="52">
        <v>43129</v>
      </c>
      <c r="G1065" s="50" t="s">
        <v>34093</v>
      </c>
      <c r="H1065" s="50" t="s">
        <v>1083</v>
      </c>
      <c r="I1065" s="50" t="s">
        <v>398</v>
      </c>
      <c r="J1065" s="50">
        <v>19145</v>
      </c>
      <c r="K1065" s="50" t="s">
        <v>1083</v>
      </c>
      <c r="L1065" s="50" t="s">
        <v>1084</v>
      </c>
      <c r="M1065" s="50" t="s">
        <v>21</v>
      </c>
      <c r="N1065" s="50" t="s">
        <v>34094</v>
      </c>
      <c r="O1065" s="42" t="s">
        <v>394</v>
      </c>
      <c r="P1065" s="50" t="s">
        <v>32398</v>
      </c>
      <c r="Q1065" s="51" t="s">
        <v>34095</v>
      </c>
      <c r="R1065" s="50" t="s">
        <v>94</v>
      </c>
      <c r="S1065" s="50" t="s">
        <v>373</v>
      </c>
      <c r="T1065" s="50" t="s">
        <v>28836</v>
      </c>
      <c r="U1065" s="50" t="s">
        <v>28520</v>
      </c>
      <c r="V1065" s="50" t="s">
        <v>28521</v>
      </c>
      <c r="W1065" s="50"/>
      <c r="Y1065" s="50"/>
      <c r="Z1065" s="50"/>
      <c r="AA1065" s="50"/>
      <c r="AB1065" s="50"/>
      <c r="AC1065" s="50"/>
      <c r="AD1065" s="50"/>
      <c r="AE1065" s="50"/>
      <c r="AF1065" s="50"/>
      <c r="AG1065" s="50"/>
      <c r="AH1065" s="50"/>
      <c r="AI1065" s="50"/>
      <c r="AJ1065" s="50"/>
      <c r="AK1065" s="50"/>
      <c r="AL1065" s="50"/>
      <c r="AM1065" s="50"/>
      <c r="AN1065" s="50"/>
      <c r="AO1065" s="50"/>
      <c r="AP1065" s="50"/>
      <c r="AQ1065" s="50"/>
      <c r="AR1065" s="50"/>
      <c r="AS1065" s="50"/>
      <c r="AT1065" s="50"/>
      <c r="AU1065" s="50"/>
      <c r="AV1065" s="50"/>
      <c r="AW1065" s="50"/>
      <c r="AX1065" s="50"/>
      <c r="AY1065" s="50"/>
      <c r="AZ1065" s="50"/>
      <c r="BA1065" s="50"/>
      <c r="BB1065" s="50"/>
      <c r="BC1065" s="50"/>
      <c r="BD1065" s="50"/>
      <c r="BE1065" s="50"/>
      <c r="BF1065" s="50"/>
      <c r="BG1065" s="50"/>
      <c r="BH1065" s="50"/>
      <c r="BI1065" s="50"/>
      <c r="BJ1065" s="50"/>
      <c r="BK1065" s="50"/>
      <c r="BL1065" s="50"/>
    </row>
    <row r="1066" spans="1:64" ht="12" customHeight="1" x14ac:dyDescent="0.15">
      <c r="A1066" s="50" t="s">
        <v>34096</v>
      </c>
      <c r="B1066" s="50">
        <v>33</v>
      </c>
      <c r="C1066" s="50" t="s">
        <v>14</v>
      </c>
      <c r="D1066" s="50" t="s">
        <v>79</v>
      </c>
      <c r="E1066" s="51"/>
      <c r="F1066" s="52">
        <v>43128</v>
      </c>
      <c r="G1066" s="50" t="s">
        <v>34097</v>
      </c>
      <c r="H1066" s="50" t="s">
        <v>1562</v>
      </c>
      <c r="I1066" s="50" t="s">
        <v>46</v>
      </c>
      <c r="J1066" s="50">
        <v>21216</v>
      </c>
      <c r="K1066" s="50" t="s">
        <v>4594</v>
      </c>
      <c r="L1066" s="50" t="s">
        <v>2717</v>
      </c>
      <c r="M1066" s="50" t="s">
        <v>21</v>
      </c>
      <c r="N1066" s="50" t="s">
        <v>34098</v>
      </c>
      <c r="O1066" s="42" t="s">
        <v>394</v>
      </c>
      <c r="P1066" s="50" t="s">
        <v>32398</v>
      </c>
      <c r="Q1066" s="51" t="s">
        <v>34099</v>
      </c>
      <c r="R1066" s="50" t="s">
        <v>94</v>
      </c>
      <c r="S1066" s="50" t="s">
        <v>22</v>
      </c>
      <c r="T1066" s="50" t="s">
        <v>28746</v>
      </c>
      <c r="U1066" s="50" t="s">
        <v>28520</v>
      </c>
      <c r="V1066" s="50" t="s">
        <v>28522</v>
      </c>
      <c r="W1066" s="50" t="s">
        <v>542</v>
      </c>
      <c r="X1066" s="50">
        <v>3355</v>
      </c>
      <c r="Y1066" s="50"/>
      <c r="Z1066" s="50"/>
      <c r="AA1066" s="50"/>
      <c r="AB1066" s="50"/>
      <c r="AC1066" s="50"/>
      <c r="AD1066" s="50"/>
      <c r="AE1066" s="50"/>
      <c r="AF1066" s="50"/>
      <c r="AG1066" s="50"/>
      <c r="AH1066" s="50"/>
      <c r="AI1066" s="50"/>
      <c r="AJ1066" s="50"/>
      <c r="AK1066" s="50"/>
      <c r="AL1066" s="50"/>
      <c r="AM1066" s="50"/>
      <c r="AN1066" s="50"/>
      <c r="AO1066" s="50"/>
      <c r="AP1066" s="50"/>
      <c r="AQ1066" s="50"/>
      <c r="AR1066" s="50"/>
      <c r="AS1066" s="50"/>
      <c r="AT1066" s="50"/>
      <c r="AU1066" s="50"/>
      <c r="AV1066" s="50"/>
      <c r="AW1066" s="50"/>
      <c r="AX1066" s="50"/>
      <c r="AY1066" s="50"/>
      <c r="AZ1066" s="50"/>
      <c r="BA1066" s="50"/>
      <c r="BB1066" s="50"/>
      <c r="BC1066" s="50"/>
      <c r="BD1066" s="50"/>
      <c r="BE1066" s="50"/>
      <c r="BF1066" s="50"/>
      <c r="BG1066" s="50"/>
      <c r="BH1066" s="50"/>
      <c r="BI1066" s="50"/>
      <c r="BJ1066" s="50"/>
      <c r="BK1066" s="50"/>
      <c r="BL1066" s="50"/>
    </row>
    <row r="1067" spans="1:64" ht="12" customHeight="1" x14ac:dyDescent="0.15">
      <c r="A1067" s="50" t="s">
        <v>34105</v>
      </c>
      <c r="B1067" s="50">
        <v>45</v>
      </c>
      <c r="C1067" s="50" t="s">
        <v>14</v>
      </c>
      <c r="D1067" s="50" t="s">
        <v>31</v>
      </c>
      <c r="E1067" s="51"/>
      <c r="F1067" s="52">
        <v>43128</v>
      </c>
      <c r="G1067" s="50" t="s">
        <v>34106</v>
      </c>
      <c r="H1067" s="50" t="s">
        <v>27274</v>
      </c>
      <c r="I1067" s="50" t="s">
        <v>309</v>
      </c>
      <c r="J1067" s="50">
        <v>40744</v>
      </c>
      <c r="K1067" s="50" t="s">
        <v>22080</v>
      </c>
      <c r="L1067" s="50" t="s">
        <v>22081</v>
      </c>
      <c r="M1067" s="50" t="s">
        <v>21</v>
      </c>
      <c r="N1067" s="50" t="s">
        <v>34107</v>
      </c>
      <c r="O1067" s="42" t="s">
        <v>394</v>
      </c>
      <c r="P1067" s="50" t="s">
        <v>32398</v>
      </c>
      <c r="Q1067" s="51" t="s">
        <v>34108</v>
      </c>
      <c r="R1067" s="50" t="s">
        <v>94</v>
      </c>
      <c r="S1067" s="50" t="s">
        <v>22</v>
      </c>
      <c r="T1067" s="50" t="s">
        <v>28746</v>
      </c>
      <c r="U1067" s="50" t="s">
        <v>28520</v>
      </c>
      <c r="V1067" s="50" t="s">
        <v>28521</v>
      </c>
      <c r="W1067" s="50" t="s">
        <v>94</v>
      </c>
      <c r="X1067" s="50">
        <v>3354</v>
      </c>
      <c r="Y1067" s="50"/>
      <c r="Z1067" s="50"/>
      <c r="AA1067" s="50"/>
      <c r="AB1067" s="50"/>
      <c r="AC1067" s="50"/>
      <c r="AD1067" s="50"/>
      <c r="AE1067" s="50"/>
      <c r="AF1067" s="50"/>
      <c r="AG1067" s="50"/>
      <c r="AH1067" s="50"/>
      <c r="AI1067" s="50"/>
      <c r="AJ1067" s="50"/>
      <c r="AK1067" s="50"/>
      <c r="AL1067" s="50"/>
      <c r="AM1067" s="50"/>
      <c r="AN1067" s="50"/>
      <c r="AO1067" s="50"/>
      <c r="AP1067" s="50"/>
      <c r="AQ1067" s="50"/>
      <c r="AR1067" s="50"/>
      <c r="AS1067" s="50"/>
      <c r="AT1067" s="50"/>
      <c r="AU1067" s="50"/>
      <c r="AV1067" s="50"/>
      <c r="AW1067" s="50"/>
      <c r="AX1067" s="50"/>
      <c r="AY1067" s="50"/>
      <c r="AZ1067" s="50"/>
      <c r="BA1067" s="50"/>
      <c r="BB1067" s="50"/>
      <c r="BC1067" s="50"/>
      <c r="BD1067" s="50"/>
      <c r="BE1067" s="50"/>
      <c r="BF1067" s="50"/>
      <c r="BG1067" s="50"/>
      <c r="BH1067" s="50"/>
      <c r="BI1067" s="50"/>
      <c r="BJ1067" s="50"/>
      <c r="BK1067" s="50"/>
      <c r="BL1067" s="50"/>
    </row>
    <row r="1068" spans="1:64" ht="12" customHeight="1" x14ac:dyDescent="0.15">
      <c r="A1068" s="50" t="s">
        <v>34100</v>
      </c>
      <c r="B1068" s="50">
        <v>38</v>
      </c>
      <c r="C1068" s="50" t="s">
        <v>14</v>
      </c>
      <c r="D1068" s="50" t="s">
        <v>31</v>
      </c>
      <c r="E1068" s="51" t="s">
        <v>34101</v>
      </c>
      <c r="F1068" s="52">
        <v>43128</v>
      </c>
      <c r="G1068" s="50" t="s">
        <v>34102</v>
      </c>
      <c r="H1068" s="50" t="s">
        <v>3680</v>
      </c>
      <c r="I1068" s="50" t="s">
        <v>167</v>
      </c>
      <c r="J1068" s="50">
        <v>30341</v>
      </c>
      <c r="K1068" s="50" t="s">
        <v>845</v>
      </c>
      <c r="L1068" s="50" t="s">
        <v>9064</v>
      </c>
      <c r="M1068" s="50" t="s">
        <v>21</v>
      </c>
      <c r="N1068" s="50" t="s">
        <v>34103</v>
      </c>
      <c r="O1068" s="42" t="s">
        <v>394</v>
      </c>
      <c r="P1068" s="50" t="s">
        <v>32398</v>
      </c>
      <c r="Q1068" s="51" t="s">
        <v>34104</v>
      </c>
      <c r="R1068" s="50" t="s">
        <v>94</v>
      </c>
      <c r="S1068" s="50" t="s">
        <v>22</v>
      </c>
      <c r="T1068" s="50" t="s">
        <v>28746</v>
      </c>
      <c r="U1068" s="50" t="s">
        <v>28520</v>
      </c>
      <c r="V1068" s="50" t="s">
        <v>28522</v>
      </c>
      <c r="W1068" s="50" t="s">
        <v>94</v>
      </c>
      <c r="X1068" s="50">
        <v>3356</v>
      </c>
      <c r="Y1068" s="50"/>
      <c r="Z1068" s="50"/>
      <c r="AA1068" s="50"/>
      <c r="AB1068" s="50"/>
      <c r="AC1068" s="50"/>
      <c r="AD1068" s="50"/>
      <c r="AE1068" s="50"/>
      <c r="AF1068" s="50"/>
      <c r="AG1068" s="50"/>
      <c r="AH1068" s="50"/>
      <c r="AI1068" s="50"/>
      <c r="AJ1068" s="50"/>
      <c r="AK1068" s="50"/>
      <c r="AL1068" s="50"/>
      <c r="AM1068" s="50"/>
      <c r="AN1068" s="50"/>
      <c r="AO1068" s="50"/>
      <c r="AP1068" s="50"/>
      <c r="AQ1068" s="50"/>
      <c r="AR1068" s="50"/>
      <c r="AS1068" s="50"/>
      <c r="AT1068" s="50"/>
      <c r="AU1068" s="50"/>
      <c r="AV1068" s="50"/>
      <c r="AW1068" s="50"/>
      <c r="AX1068" s="50"/>
      <c r="AY1068" s="50"/>
      <c r="AZ1068" s="50"/>
      <c r="BA1068" s="50"/>
      <c r="BB1068" s="50"/>
      <c r="BC1068" s="50"/>
      <c r="BD1068" s="50"/>
      <c r="BE1068" s="50"/>
      <c r="BF1068" s="50"/>
      <c r="BG1068" s="50"/>
      <c r="BH1068" s="50"/>
      <c r="BI1068" s="50"/>
      <c r="BJ1068" s="50"/>
      <c r="BK1068" s="50"/>
      <c r="BL1068" s="50"/>
    </row>
    <row r="1069" spans="1:64" ht="12" customHeight="1" x14ac:dyDescent="0.15">
      <c r="A1069" s="50" t="s">
        <v>34109</v>
      </c>
      <c r="B1069" s="50">
        <v>33</v>
      </c>
      <c r="C1069" s="50" t="s">
        <v>14</v>
      </c>
      <c r="D1069" s="50" t="s">
        <v>31</v>
      </c>
      <c r="E1069" s="51" t="s">
        <v>34110</v>
      </c>
      <c r="F1069" s="52">
        <v>43128</v>
      </c>
      <c r="G1069" s="50" t="s">
        <v>34111</v>
      </c>
      <c r="H1069" s="50" t="s">
        <v>10431</v>
      </c>
      <c r="I1069" s="50" t="s">
        <v>67</v>
      </c>
      <c r="J1069" s="50">
        <v>77304</v>
      </c>
      <c r="K1069" s="50" t="s">
        <v>1039</v>
      </c>
      <c r="L1069" s="50" t="s">
        <v>14575</v>
      </c>
      <c r="M1069" s="50" t="s">
        <v>21</v>
      </c>
      <c r="N1069" s="50" t="s">
        <v>34112</v>
      </c>
      <c r="O1069" s="42" t="s">
        <v>394</v>
      </c>
      <c r="P1069" s="50" t="s">
        <v>32398</v>
      </c>
      <c r="Q1069" s="51" t="s">
        <v>34113</v>
      </c>
      <c r="R1069" s="50" t="s">
        <v>94</v>
      </c>
      <c r="S1069" s="50" t="s">
        <v>22</v>
      </c>
      <c r="T1069" s="50" t="s">
        <v>28746</v>
      </c>
      <c r="U1069" s="50" t="s">
        <v>28520</v>
      </c>
      <c r="V1069" s="50" t="s">
        <v>28519</v>
      </c>
      <c r="W1069" s="50" t="s">
        <v>94</v>
      </c>
      <c r="X1069" s="50">
        <v>3362</v>
      </c>
      <c r="Y1069" s="50"/>
      <c r="Z1069" s="50"/>
      <c r="AA1069" s="50"/>
      <c r="AB1069" s="50"/>
      <c r="AC1069" s="50"/>
      <c r="AD1069" s="50"/>
      <c r="AE1069" s="50"/>
      <c r="AF1069" s="50"/>
      <c r="AG1069" s="50"/>
      <c r="AH1069" s="50"/>
      <c r="AI1069" s="50"/>
      <c r="AJ1069" s="50"/>
      <c r="AK1069" s="50"/>
      <c r="AL1069" s="50"/>
      <c r="AM1069" s="50"/>
      <c r="AN1069" s="50"/>
      <c r="AO1069" s="50"/>
      <c r="AP1069" s="50"/>
      <c r="AQ1069" s="50"/>
      <c r="AR1069" s="50"/>
      <c r="AS1069" s="50"/>
      <c r="AT1069" s="50"/>
      <c r="AU1069" s="50"/>
      <c r="AV1069" s="50"/>
      <c r="AW1069" s="50"/>
      <c r="AX1069" s="50"/>
      <c r="AY1069" s="50"/>
      <c r="AZ1069" s="50"/>
      <c r="BA1069" s="50"/>
      <c r="BB1069" s="50"/>
      <c r="BC1069" s="50"/>
      <c r="BD1069" s="50"/>
      <c r="BE1069" s="50"/>
      <c r="BF1069" s="50"/>
      <c r="BG1069" s="50"/>
      <c r="BH1069" s="50"/>
      <c r="BI1069" s="50"/>
      <c r="BJ1069" s="50"/>
      <c r="BK1069" s="50"/>
      <c r="BL1069" s="50"/>
    </row>
    <row r="1070" spans="1:64" ht="12" customHeight="1" x14ac:dyDescent="0.15">
      <c r="A1070" s="50" t="s">
        <v>34114</v>
      </c>
      <c r="B1070" s="50">
        <v>43</v>
      </c>
      <c r="C1070" s="50" t="s">
        <v>108</v>
      </c>
      <c r="D1070" s="50" t="s">
        <v>31</v>
      </c>
      <c r="E1070" s="51"/>
      <c r="F1070" s="52">
        <v>43127</v>
      </c>
      <c r="G1070" s="50" t="s">
        <v>34115</v>
      </c>
      <c r="H1070" s="50" t="s">
        <v>562</v>
      </c>
      <c r="I1070" s="50" t="s">
        <v>67</v>
      </c>
      <c r="J1070" s="50">
        <v>78216</v>
      </c>
      <c r="K1070" s="50" t="s">
        <v>563</v>
      </c>
      <c r="L1070" s="50" t="s">
        <v>564</v>
      </c>
      <c r="M1070" s="50" t="s">
        <v>21</v>
      </c>
      <c r="N1070" s="50" t="s">
        <v>34116</v>
      </c>
      <c r="O1070" s="42" t="s">
        <v>394</v>
      </c>
      <c r="P1070" s="50" t="s">
        <v>32398</v>
      </c>
      <c r="Q1070" s="51" t="s">
        <v>34117</v>
      </c>
      <c r="R1070" s="50" t="s">
        <v>542</v>
      </c>
      <c r="S1070" s="50" t="s">
        <v>22</v>
      </c>
      <c r="T1070" s="50" t="s">
        <v>28746</v>
      </c>
      <c r="U1070" s="50" t="s">
        <v>28520</v>
      </c>
      <c r="V1070" s="50" t="s">
        <v>28521</v>
      </c>
      <c r="W1070" s="50" t="s">
        <v>94</v>
      </c>
      <c r="X1070" s="50">
        <v>3360</v>
      </c>
      <c r="Y1070" s="50"/>
      <c r="Z1070" s="50"/>
      <c r="AA1070" s="50"/>
      <c r="AB1070" s="50"/>
      <c r="AC1070" s="50"/>
      <c r="AD1070" s="50"/>
      <c r="AE1070" s="50"/>
      <c r="AF1070" s="50"/>
      <c r="AG1070" s="50"/>
      <c r="AH1070" s="50"/>
      <c r="AI1070" s="50"/>
      <c r="AJ1070" s="50"/>
      <c r="AK1070" s="50"/>
      <c r="AL1070" s="50"/>
      <c r="AM1070" s="50"/>
      <c r="AN1070" s="50"/>
      <c r="AO1070" s="50"/>
      <c r="AP1070" s="50"/>
      <c r="AQ1070" s="50"/>
      <c r="AR1070" s="50"/>
      <c r="AS1070" s="50"/>
      <c r="AT1070" s="50"/>
      <c r="AU1070" s="50"/>
      <c r="AV1070" s="50"/>
      <c r="AW1070" s="50"/>
      <c r="AX1070" s="50"/>
      <c r="AY1070" s="50"/>
      <c r="AZ1070" s="50"/>
      <c r="BA1070" s="50"/>
      <c r="BB1070" s="50"/>
      <c r="BC1070" s="50"/>
      <c r="BD1070" s="50"/>
      <c r="BE1070" s="50"/>
      <c r="BF1070" s="50"/>
      <c r="BG1070" s="50"/>
      <c r="BH1070" s="50"/>
      <c r="BI1070" s="50"/>
      <c r="BJ1070" s="50"/>
      <c r="BK1070" s="50"/>
      <c r="BL1070" s="50"/>
    </row>
    <row r="1071" spans="1:64" ht="12" customHeight="1" x14ac:dyDescent="0.15">
      <c r="A1071" s="50" t="s">
        <v>34122</v>
      </c>
      <c r="B1071" s="50">
        <v>21</v>
      </c>
      <c r="C1071" s="50" t="s">
        <v>108</v>
      </c>
      <c r="D1071" s="50" t="s">
        <v>79</v>
      </c>
      <c r="E1071" s="51" t="s">
        <v>34123</v>
      </c>
      <c r="F1071" s="52">
        <v>43127</v>
      </c>
      <c r="G1071" s="50" t="s">
        <v>34124</v>
      </c>
      <c r="H1071" s="50" t="s">
        <v>427</v>
      </c>
      <c r="I1071" s="50" t="s">
        <v>653</v>
      </c>
      <c r="J1071" s="50">
        <v>39213</v>
      </c>
      <c r="K1071" s="50" t="s">
        <v>9864</v>
      </c>
      <c r="L1071" s="50" t="s">
        <v>6109</v>
      </c>
      <c r="M1071" s="50" t="s">
        <v>21</v>
      </c>
      <c r="N1071" s="50" t="s">
        <v>34125</v>
      </c>
      <c r="O1071" s="42" t="s">
        <v>394</v>
      </c>
      <c r="P1071" s="50" t="s">
        <v>32398</v>
      </c>
      <c r="Q1071" s="51" t="s">
        <v>34126</v>
      </c>
      <c r="R1071" s="50" t="s">
        <v>94</v>
      </c>
      <c r="S1071" s="50" t="s">
        <v>373</v>
      </c>
      <c r="T1071" s="50" t="s">
        <v>28836</v>
      </c>
      <c r="U1071" s="50" t="s">
        <v>28520</v>
      </c>
      <c r="V1071" s="50" t="s">
        <v>28519</v>
      </c>
      <c r="W1071" s="50" t="s">
        <v>94</v>
      </c>
      <c r="X1071" s="50">
        <v>3359</v>
      </c>
      <c r="Y1071" s="50"/>
      <c r="Z1071" s="50"/>
      <c r="AA1071" s="50"/>
      <c r="AB1071" s="50"/>
      <c r="AC1071" s="50"/>
      <c r="AD1071" s="50"/>
      <c r="AE1071" s="50"/>
      <c r="AF1071" s="50"/>
      <c r="AG1071" s="50"/>
      <c r="AH1071" s="50"/>
      <c r="AI1071" s="50"/>
      <c r="AJ1071" s="50"/>
      <c r="AK1071" s="50"/>
      <c r="AL1071" s="50"/>
      <c r="AM1071" s="50"/>
      <c r="AN1071" s="50"/>
      <c r="AO1071" s="50"/>
      <c r="AP1071" s="50"/>
      <c r="AQ1071" s="50"/>
      <c r="AR1071" s="50"/>
      <c r="AS1071" s="50"/>
      <c r="AT1071" s="50"/>
      <c r="AU1071" s="50"/>
      <c r="AV1071" s="50"/>
      <c r="AW1071" s="50"/>
      <c r="AX1071" s="50"/>
      <c r="AY1071" s="50"/>
      <c r="AZ1071" s="50"/>
      <c r="BA1071" s="50"/>
      <c r="BB1071" s="50"/>
      <c r="BC1071" s="50"/>
      <c r="BD1071" s="50"/>
      <c r="BE1071" s="50"/>
      <c r="BF1071" s="50"/>
      <c r="BG1071" s="50"/>
      <c r="BH1071" s="50"/>
      <c r="BI1071" s="50"/>
      <c r="BJ1071" s="50"/>
      <c r="BK1071" s="50"/>
      <c r="BL1071" s="50"/>
    </row>
    <row r="1072" spans="1:64" ht="12" customHeight="1" x14ac:dyDescent="0.15">
      <c r="A1072" s="50" t="s">
        <v>34118</v>
      </c>
      <c r="B1072" s="50">
        <v>45</v>
      </c>
      <c r="C1072" s="50" t="s">
        <v>14</v>
      </c>
      <c r="D1072" s="50" t="s">
        <v>79</v>
      </c>
      <c r="E1072" s="51"/>
      <c r="F1072" s="52">
        <v>43127</v>
      </c>
      <c r="G1072" s="50" t="s">
        <v>34119</v>
      </c>
      <c r="H1072" s="50" t="s">
        <v>26054</v>
      </c>
      <c r="I1072" s="50" t="s">
        <v>211</v>
      </c>
      <c r="J1072" s="50">
        <v>46994</v>
      </c>
      <c r="K1072" s="50" t="s">
        <v>8186</v>
      </c>
      <c r="L1072" s="50" t="s">
        <v>23301</v>
      </c>
      <c r="M1072" s="50" t="s">
        <v>21</v>
      </c>
      <c r="N1072" s="50" t="s">
        <v>34120</v>
      </c>
      <c r="O1072" s="42" t="s">
        <v>394</v>
      </c>
      <c r="P1072" s="50" t="s">
        <v>32398</v>
      </c>
      <c r="Q1072" s="51" t="s">
        <v>34121</v>
      </c>
      <c r="R1072" s="50" t="s">
        <v>542</v>
      </c>
      <c r="S1072" s="50" t="s">
        <v>22</v>
      </c>
      <c r="T1072" s="50" t="s">
        <v>28739</v>
      </c>
      <c r="U1072" s="50" t="s">
        <v>28518</v>
      </c>
      <c r="V1072" s="50" t="s">
        <v>28521</v>
      </c>
      <c r="W1072" s="50" t="s">
        <v>94</v>
      </c>
      <c r="X1072" s="50">
        <v>3357</v>
      </c>
      <c r="Y1072" s="50"/>
      <c r="Z1072" s="50"/>
      <c r="AA1072" s="50"/>
      <c r="AB1072" s="50"/>
      <c r="AC1072" s="50"/>
      <c r="AD1072" s="50"/>
      <c r="AE1072" s="50"/>
      <c r="AF1072" s="50"/>
      <c r="AG1072" s="50"/>
      <c r="AH1072" s="50"/>
      <c r="AI1072" s="50"/>
      <c r="AJ1072" s="50"/>
      <c r="AK1072" s="50"/>
      <c r="AL1072" s="50"/>
      <c r="AM1072" s="50"/>
      <c r="AN1072" s="50"/>
      <c r="AO1072" s="50"/>
      <c r="AP1072" s="50"/>
      <c r="AQ1072" s="50"/>
      <c r="AR1072" s="50"/>
      <c r="AS1072" s="50"/>
      <c r="AT1072" s="50"/>
      <c r="AU1072" s="50"/>
      <c r="AV1072" s="50"/>
      <c r="AW1072" s="50"/>
      <c r="AX1072" s="50"/>
      <c r="AY1072" s="50"/>
      <c r="AZ1072" s="50"/>
      <c r="BA1072" s="50"/>
      <c r="BB1072" s="50"/>
      <c r="BC1072" s="50"/>
      <c r="BD1072" s="50"/>
      <c r="BE1072" s="50"/>
      <c r="BF1072" s="50"/>
      <c r="BG1072" s="50"/>
      <c r="BH1072" s="50"/>
      <c r="BI1072" s="50"/>
      <c r="BJ1072" s="50"/>
      <c r="BK1072" s="50"/>
      <c r="BL1072" s="50"/>
    </row>
    <row r="1073" spans="1:64" ht="12" customHeight="1" x14ac:dyDescent="0.15">
      <c r="A1073" s="50" t="s">
        <v>34127</v>
      </c>
      <c r="B1073" s="50">
        <v>42</v>
      </c>
      <c r="C1073" s="50" t="s">
        <v>14</v>
      </c>
      <c r="D1073" s="50" t="s">
        <v>42</v>
      </c>
      <c r="E1073" s="51"/>
      <c r="F1073" s="52">
        <v>43126</v>
      </c>
      <c r="G1073" s="50" t="s">
        <v>34128</v>
      </c>
      <c r="H1073" s="50" t="s">
        <v>639</v>
      </c>
      <c r="I1073" s="50" t="s">
        <v>263</v>
      </c>
      <c r="J1073" s="50">
        <v>89183</v>
      </c>
      <c r="K1073" s="50" t="s">
        <v>557</v>
      </c>
      <c r="L1073" s="50" t="s">
        <v>558</v>
      </c>
      <c r="M1073" s="50" t="s">
        <v>21</v>
      </c>
      <c r="N1073" s="50" t="s">
        <v>34129</v>
      </c>
      <c r="O1073" s="42" t="s">
        <v>394</v>
      </c>
      <c r="P1073" s="50" t="s">
        <v>32398</v>
      </c>
      <c r="Q1073" s="51" t="s">
        <v>34130</v>
      </c>
      <c r="R1073" s="50" t="s">
        <v>94</v>
      </c>
      <c r="S1073" s="50" t="s">
        <v>22</v>
      </c>
      <c r="T1073" s="50" t="s">
        <v>28746</v>
      </c>
      <c r="U1073" s="50" t="s">
        <v>28518</v>
      </c>
      <c r="V1073" s="50"/>
      <c r="W1073" s="50" t="s">
        <v>94</v>
      </c>
      <c r="X1073" s="50">
        <v>3347</v>
      </c>
      <c r="Y1073" s="50"/>
      <c r="Z1073" s="50"/>
      <c r="AA1073" s="50"/>
      <c r="AB1073" s="50"/>
      <c r="AC1073" s="50"/>
      <c r="AD1073" s="50"/>
      <c r="AE1073" s="50"/>
      <c r="AF1073" s="50"/>
      <c r="AG1073" s="50"/>
      <c r="AH1073" s="50"/>
      <c r="AI1073" s="50"/>
      <c r="AJ1073" s="50"/>
      <c r="AK1073" s="50"/>
      <c r="AL1073" s="50"/>
      <c r="AM1073" s="50"/>
      <c r="AN1073" s="50"/>
      <c r="AO1073" s="50"/>
      <c r="AP1073" s="50"/>
      <c r="AQ1073" s="50"/>
      <c r="AR1073" s="50"/>
      <c r="AS1073" s="50"/>
      <c r="AT1073" s="50"/>
      <c r="AU1073" s="50"/>
      <c r="AV1073" s="50"/>
      <c r="AW1073" s="50"/>
      <c r="AX1073" s="50"/>
      <c r="AY1073" s="50"/>
      <c r="AZ1073" s="50"/>
      <c r="BA1073" s="50"/>
      <c r="BB1073" s="50"/>
      <c r="BC1073" s="50"/>
      <c r="BD1073" s="50"/>
      <c r="BE1073" s="50"/>
      <c r="BF1073" s="50"/>
      <c r="BG1073" s="50"/>
      <c r="BH1073" s="50"/>
      <c r="BI1073" s="50"/>
      <c r="BJ1073" s="50"/>
      <c r="BK1073" s="50"/>
      <c r="BL1073" s="50"/>
    </row>
    <row r="1074" spans="1:64" ht="12" customHeight="1" x14ac:dyDescent="0.15">
      <c r="A1074" s="50" t="s">
        <v>34138</v>
      </c>
      <c r="B1074" s="50">
        <v>23</v>
      </c>
      <c r="C1074" s="50" t="s">
        <v>14</v>
      </c>
      <c r="D1074" s="50" t="s">
        <v>31</v>
      </c>
      <c r="E1074" s="51"/>
      <c r="F1074" s="52">
        <v>43126</v>
      </c>
      <c r="G1074" s="50" t="s">
        <v>34139</v>
      </c>
      <c r="H1074" s="50" t="s">
        <v>1288</v>
      </c>
      <c r="I1074" s="50" t="s">
        <v>67</v>
      </c>
      <c r="J1074" s="50">
        <v>78751</v>
      </c>
      <c r="K1074" s="50" t="s">
        <v>1289</v>
      </c>
      <c r="L1074" s="50" t="s">
        <v>1290</v>
      </c>
      <c r="M1074" s="50" t="s">
        <v>21</v>
      </c>
      <c r="N1074" s="50" t="s">
        <v>34140</v>
      </c>
      <c r="O1074" s="42" t="s">
        <v>394</v>
      </c>
      <c r="P1074" s="50" t="s">
        <v>32398</v>
      </c>
      <c r="Q1074" s="51" t="s">
        <v>34141</v>
      </c>
      <c r="R1074" s="50" t="s">
        <v>94</v>
      </c>
      <c r="S1074" s="50" t="s">
        <v>22</v>
      </c>
      <c r="T1074" s="50" t="s">
        <v>28746</v>
      </c>
      <c r="U1074" s="50" t="s">
        <v>28520</v>
      </c>
      <c r="V1074" s="50" t="s">
        <v>28519</v>
      </c>
      <c r="W1074" s="50" t="s">
        <v>94</v>
      </c>
      <c r="X1074" s="50">
        <v>3345</v>
      </c>
      <c r="Y1074" s="50"/>
      <c r="Z1074" s="50"/>
      <c r="AA1074" s="50"/>
      <c r="AB1074" s="50"/>
      <c r="AC1074" s="50"/>
      <c r="AD1074" s="50"/>
      <c r="AE1074" s="50"/>
      <c r="AF1074" s="50"/>
      <c r="AG1074" s="50"/>
      <c r="AH1074" s="50"/>
      <c r="AI1074" s="50"/>
      <c r="AJ1074" s="50"/>
      <c r="AK1074" s="50"/>
      <c r="AL1074" s="50"/>
      <c r="AM1074" s="50"/>
      <c r="AN1074" s="50"/>
      <c r="AO1074" s="50"/>
      <c r="AP1074" s="50"/>
      <c r="AQ1074" s="50"/>
      <c r="AR1074" s="50"/>
      <c r="AS1074" s="50"/>
      <c r="AT1074" s="50"/>
      <c r="AU1074" s="50"/>
      <c r="AV1074" s="50"/>
      <c r="AW1074" s="50"/>
      <c r="AX1074" s="50"/>
      <c r="AY1074" s="50"/>
      <c r="AZ1074" s="50"/>
      <c r="BA1074" s="50"/>
      <c r="BB1074" s="50"/>
      <c r="BC1074" s="50"/>
      <c r="BD1074" s="50"/>
      <c r="BE1074" s="50"/>
      <c r="BF1074" s="50"/>
      <c r="BG1074" s="50"/>
      <c r="BH1074" s="50"/>
      <c r="BI1074" s="50"/>
      <c r="BJ1074" s="50"/>
      <c r="BK1074" s="50"/>
      <c r="BL1074" s="50"/>
    </row>
    <row r="1075" spans="1:64" ht="12" customHeight="1" x14ac:dyDescent="0.15">
      <c r="A1075" s="50" t="s">
        <v>34142</v>
      </c>
      <c r="B1075" s="50">
        <v>42</v>
      </c>
      <c r="C1075" s="50" t="s">
        <v>14</v>
      </c>
      <c r="D1075" s="50" t="s">
        <v>31</v>
      </c>
      <c r="E1075" s="51"/>
      <c r="F1075" s="52">
        <v>43126</v>
      </c>
      <c r="G1075" s="50" t="s">
        <v>34143</v>
      </c>
      <c r="H1075" s="50" t="s">
        <v>34144</v>
      </c>
      <c r="I1075" s="50" t="s">
        <v>38</v>
      </c>
      <c r="J1075" s="50">
        <v>62002</v>
      </c>
      <c r="K1075" s="50" t="s">
        <v>2119</v>
      </c>
      <c r="L1075" s="50" t="s">
        <v>5525</v>
      </c>
      <c r="M1075" s="50" t="s">
        <v>21</v>
      </c>
      <c r="N1075" s="50" t="s">
        <v>34145</v>
      </c>
      <c r="O1075" s="42" t="s">
        <v>394</v>
      </c>
      <c r="P1075" s="50" t="s">
        <v>32398</v>
      </c>
      <c r="Q1075" s="51" t="s">
        <v>34146</v>
      </c>
      <c r="R1075" s="50" t="s">
        <v>94</v>
      </c>
      <c r="S1075" s="50" t="s">
        <v>22</v>
      </c>
      <c r="T1075" s="50" t="s">
        <v>28739</v>
      </c>
      <c r="U1075" s="50" t="s">
        <v>28520</v>
      </c>
      <c r="V1075" s="50" t="s">
        <v>28521</v>
      </c>
      <c r="W1075" s="50" t="s">
        <v>94</v>
      </c>
      <c r="X1075" s="50">
        <v>3361</v>
      </c>
      <c r="Y1075" s="50"/>
      <c r="Z1075" s="50"/>
      <c r="AA1075" s="50"/>
      <c r="AB1075" s="50"/>
      <c r="AC1075" s="50"/>
      <c r="AD1075" s="50"/>
      <c r="AE1075" s="50"/>
      <c r="AF1075" s="50"/>
      <c r="AG1075" s="50"/>
      <c r="AH1075" s="50"/>
      <c r="AI1075" s="50"/>
      <c r="AJ1075" s="50"/>
      <c r="AK1075" s="50"/>
      <c r="AL1075" s="50"/>
      <c r="AM1075" s="50"/>
      <c r="AN1075" s="50"/>
      <c r="AO1075" s="50"/>
      <c r="AP1075" s="50"/>
      <c r="AQ1075" s="50"/>
      <c r="AR1075" s="50"/>
      <c r="AS1075" s="50"/>
      <c r="AT1075" s="50"/>
      <c r="AU1075" s="50"/>
      <c r="AV1075" s="50"/>
      <c r="AW1075" s="50"/>
      <c r="AX1075" s="50"/>
      <c r="AY1075" s="50"/>
      <c r="AZ1075" s="50"/>
      <c r="BA1075" s="50"/>
      <c r="BB1075" s="50"/>
      <c r="BC1075" s="50"/>
      <c r="BD1075" s="50"/>
      <c r="BE1075" s="50"/>
      <c r="BF1075" s="50"/>
      <c r="BG1075" s="50"/>
      <c r="BH1075" s="50"/>
      <c r="BI1075" s="50"/>
      <c r="BJ1075" s="50"/>
      <c r="BK1075" s="50"/>
      <c r="BL1075" s="50"/>
    </row>
    <row r="1076" spans="1:64" ht="12" customHeight="1" x14ac:dyDescent="0.15">
      <c r="A1076" s="50" t="s">
        <v>34131</v>
      </c>
      <c r="B1076" s="50">
        <v>66</v>
      </c>
      <c r="C1076" s="50" t="s">
        <v>14</v>
      </c>
      <c r="D1076" s="50" t="s">
        <v>31</v>
      </c>
      <c r="E1076" s="51" t="s">
        <v>34132</v>
      </c>
      <c r="F1076" s="52">
        <v>43126</v>
      </c>
      <c r="G1076" s="50" t="s">
        <v>34133</v>
      </c>
      <c r="H1076" s="50" t="s">
        <v>34134</v>
      </c>
      <c r="I1076" s="50" t="s">
        <v>46</v>
      </c>
      <c r="J1076" s="50">
        <v>21766</v>
      </c>
      <c r="K1076" s="50" t="s">
        <v>34135</v>
      </c>
      <c r="L1076" s="50" t="s">
        <v>679</v>
      </c>
      <c r="M1076" s="50" t="s">
        <v>21</v>
      </c>
      <c r="N1076" s="50" t="s">
        <v>34136</v>
      </c>
      <c r="O1076" s="42" t="s">
        <v>394</v>
      </c>
      <c r="P1076" s="50" t="s">
        <v>32398</v>
      </c>
      <c r="Q1076" s="51" t="s">
        <v>34137</v>
      </c>
      <c r="R1076" s="50" t="s">
        <v>94</v>
      </c>
      <c r="S1076" s="50" t="s">
        <v>22</v>
      </c>
      <c r="T1076" s="50" t="s">
        <v>28746</v>
      </c>
      <c r="U1076" s="50" t="s">
        <v>28520</v>
      </c>
      <c r="V1076" s="50" t="s">
        <v>28521</v>
      </c>
      <c r="W1076" s="50" t="s">
        <v>94</v>
      </c>
      <c r="X1076" s="50">
        <v>3348</v>
      </c>
      <c r="Y1076" s="50"/>
      <c r="Z1076" s="50"/>
      <c r="AA1076" s="50"/>
      <c r="AB1076" s="50"/>
      <c r="AC1076" s="50"/>
      <c r="AD1076" s="50"/>
      <c r="AE1076" s="50"/>
      <c r="AF1076" s="50"/>
      <c r="AG1076" s="50"/>
      <c r="AH1076" s="50"/>
      <c r="AI1076" s="50"/>
      <c r="AJ1076" s="50"/>
      <c r="AK1076" s="50"/>
      <c r="AL1076" s="50"/>
      <c r="AM1076" s="50"/>
      <c r="AN1076" s="50"/>
      <c r="AO1076" s="50"/>
      <c r="AP1076" s="50"/>
      <c r="AQ1076" s="50"/>
      <c r="AR1076" s="50"/>
      <c r="AS1076" s="50"/>
      <c r="AT1076" s="50"/>
      <c r="AU1076" s="50"/>
      <c r="AV1076" s="50"/>
      <c r="AW1076" s="50"/>
      <c r="AX1076" s="50"/>
      <c r="AY1076" s="50"/>
      <c r="AZ1076" s="50"/>
      <c r="BA1076" s="50"/>
      <c r="BB1076" s="50"/>
      <c r="BC1076" s="50"/>
      <c r="BD1076" s="50"/>
      <c r="BE1076" s="50"/>
      <c r="BF1076" s="50"/>
      <c r="BG1076" s="50"/>
      <c r="BH1076" s="50"/>
      <c r="BI1076" s="50"/>
      <c r="BJ1076" s="50"/>
      <c r="BK1076" s="50"/>
      <c r="BL1076" s="50"/>
    </row>
    <row r="1077" spans="1:64" ht="12" customHeight="1" x14ac:dyDescent="0.15">
      <c r="A1077" s="50" t="s">
        <v>34147</v>
      </c>
      <c r="B1077" s="50">
        <v>43</v>
      </c>
      <c r="C1077" s="50" t="s">
        <v>14</v>
      </c>
      <c r="D1077" s="50" t="s">
        <v>79</v>
      </c>
      <c r="E1077" s="51" t="s">
        <v>34148</v>
      </c>
      <c r="F1077" s="52">
        <v>43126</v>
      </c>
      <c r="G1077" s="50" t="s">
        <v>34149</v>
      </c>
      <c r="H1077" s="50" t="s">
        <v>12599</v>
      </c>
      <c r="I1077" s="50" t="s">
        <v>38</v>
      </c>
      <c r="J1077" s="50">
        <v>61071</v>
      </c>
      <c r="K1077" s="50" t="s">
        <v>12601</v>
      </c>
      <c r="L1077" s="50" t="s">
        <v>34614</v>
      </c>
      <c r="M1077" s="50" t="s">
        <v>21</v>
      </c>
      <c r="N1077" s="50" t="s">
        <v>34150</v>
      </c>
      <c r="O1077" s="42" t="s">
        <v>394</v>
      </c>
      <c r="P1077" s="50" t="s">
        <v>32398</v>
      </c>
      <c r="Q1077" s="51" t="s">
        <v>34151</v>
      </c>
      <c r="R1077" s="50" t="s">
        <v>94</v>
      </c>
      <c r="S1077" s="50" t="s">
        <v>373</v>
      </c>
      <c r="T1077" s="50" t="s">
        <v>28836</v>
      </c>
      <c r="U1077" s="50" t="s">
        <v>28520</v>
      </c>
      <c r="V1077" s="50" t="s">
        <v>28519</v>
      </c>
      <c r="W1077" s="50" t="s">
        <v>94</v>
      </c>
      <c r="X1077" s="50">
        <v>3358</v>
      </c>
      <c r="Y1077" s="50"/>
      <c r="Z1077" s="50"/>
      <c r="AA1077" s="50"/>
      <c r="AB1077" s="50"/>
      <c r="AC1077" s="50"/>
      <c r="AD1077" s="50"/>
      <c r="AE1077" s="50"/>
      <c r="AF1077" s="50"/>
      <c r="AG1077" s="50"/>
      <c r="AH1077" s="50"/>
      <c r="AI1077" s="50"/>
      <c r="AJ1077" s="50"/>
      <c r="AK1077" s="50"/>
      <c r="AL1077" s="50"/>
      <c r="AM1077" s="50"/>
      <c r="AN1077" s="50"/>
      <c r="AO1077" s="50"/>
      <c r="AP1077" s="50"/>
      <c r="AQ1077" s="50"/>
      <c r="AR1077" s="50"/>
      <c r="AS1077" s="50"/>
      <c r="AT1077" s="50"/>
      <c r="AU1077" s="50"/>
      <c r="AV1077" s="50"/>
      <c r="AW1077" s="50"/>
      <c r="AX1077" s="50"/>
      <c r="AY1077" s="50"/>
      <c r="AZ1077" s="50"/>
      <c r="BA1077" s="50"/>
      <c r="BB1077" s="50"/>
      <c r="BC1077" s="50"/>
      <c r="BD1077" s="50"/>
      <c r="BE1077" s="50"/>
      <c r="BF1077" s="50"/>
      <c r="BG1077" s="50"/>
      <c r="BH1077" s="50"/>
      <c r="BI1077" s="50"/>
      <c r="BJ1077" s="50"/>
      <c r="BK1077" s="50"/>
      <c r="BL1077" s="50"/>
    </row>
    <row r="1078" spans="1:64" ht="12" customHeight="1" x14ac:dyDescent="0.15">
      <c r="A1078" s="50" t="s">
        <v>34157</v>
      </c>
      <c r="B1078" s="50">
        <v>19</v>
      </c>
      <c r="C1078" s="50" t="s">
        <v>14</v>
      </c>
      <c r="D1078" s="50" t="s">
        <v>42</v>
      </c>
      <c r="E1078" s="51"/>
      <c r="F1078" s="52">
        <v>43125</v>
      </c>
      <c r="G1078" s="50" t="s">
        <v>34158</v>
      </c>
      <c r="H1078" s="50" t="s">
        <v>562</v>
      </c>
      <c r="I1078" s="50" t="s">
        <v>67</v>
      </c>
      <c r="J1078" s="50">
        <v>78216</v>
      </c>
      <c r="K1078" s="50" t="s">
        <v>563</v>
      </c>
      <c r="L1078" s="50" t="s">
        <v>564</v>
      </c>
      <c r="M1078" s="50" t="s">
        <v>21</v>
      </c>
      <c r="N1078" s="50" t="s">
        <v>34159</v>
      </c>
      <c r="O1078" s="42" t="s">
        <v>394</v>
      </c>
      <c r="P1078" s="50" t="s">
        <v>32398</v>
      </c>
      <c r="Q1078" s="51" t="s">
        <v>34160</v>
      </c>
      <c r="R1078" s="50" t="s">
        <v>94</v>
      </c>
      <c r="S1078" s="50" t="s">
        <v>22</v>
      </c>
      <c r="T1078" s="50" t="s">
        <v>28739</v>
      </c>
      <c r="U1078" s="50" t="s">
        <v>28520</v>
      </c>
      <c r="V1078" s="50" t="s">
        <v>20623</v>
      </c>
      <c r="W1078" s="50" t="s">
        <v>94</v>
      </c>
      <c r="X1078" s="50">
        <v>3352</v>
      </c>
      <c r="Y1078" s="50"/>
      <c r="Z1078" s="50"/>
      <c r="AA1078" s="50"/>
      <c r="AB1078" s="50"/>
      <c r="AC1078" s="50"/>
      <c r="AD1078" s="50"/>
      <c r="AE1078" s="50"/>
      <c r="AF1078" s="50"/>
      <c r="AG1078" s="50"/>
      <c r="AH1078" s="50"/>
      <c r="AI1078" s="50"/>
      <c r="AJ1078" s="50"/>
      <c r="AK1078" s="50"/>
      <c r="AL1078" s="50"/>
      <c r="AM1078" s="50"/>
      <c r="AN1078" s="50"/>
      <c r="AO1078" s="50"/>
      <c r="AP1078" s="50"/>
      <c r="AQ1078" s="50"/>
      <c r="AR1078" s="50"/>
      <c r="AS1078" s="50"/>
      <c r="AT1078" s="50"/>
      <c r="AU1078" s="50"/>
      <c r="AV1078" s="50"/>
      <c r="AW1078" s="50"/>
      <c r="AX1078" s="50"/>
      <c r="AY1078" s="50"/>
      <c r="AZ1078" s="50"/>
      <c r="BA1078" s="50"/>
      <c r="BB1078" s="50"/>
      <c r="BC1078" s="50"/>
      <c r="BD1078" s="50"/>
      <c r="BE1078" s="50"/>
      <c r="BF1078" s="50"/>
      <c r="BG1078" s="50"/>
      <c r="BH1078" s="50"/>
      <c r="BI1078" s="50"/>
      <c r="BJ1078" s="50"/>
      <c r="BK1078" s="50"/>
      <c r="BL1078" s="50"/>
    </row>
    <row r="1079" spans="1:64" ht="12" customHeight="1" x14ac:dyDescent="0.15">
      <c r="A1079" s="50" t="s">
        <v>34152</v>
      </c>
      <c r="B1079" s="50">
        <v>27</v>
      </c>
      <c r="C1079" s="50" t="s">
        <v>14</v>
      </c>
      <c r="D1079" s="50" t="s">
        <v>31</v>
      </c>
      <c r="E1079" s="51"/>
      <c r="F1079" s="52">
        <v>43125</v>
      </c>
      <c r="G1079" s="50" t="s">
        <v>34153</v>
      </c>
      <c r="H1079" s="50" t="s">
        <v>34154</v>
      </c>
      <c r="I1079" s="50" t="s">
        <v>167</v>
      </c>
      <c r="J1079" s="50">
        <v>30518</v>
      </c>
      <c r="K1079" s="50" t="s">
        <v>1300</v>
      </c>
      <c r="L1079" s="50" t="s">
        <v>1301</v>
      </c>
      <c r="M1079" s="50" t="s">
        <v>21</v>
      </c>
      <c r="N1079" s="50" t="s">
        <v>34155</v>
      </c>
      <c r="O1079" s="42" t="s">
        <v>394</v>
      </c>
      <c r="P1079" s="50" t="s">
        <v>32398</v>
      </c>
      <c r="Q1079" s="51" t="s">
        <v>34156</v>
      </c>
      <c r="R1079" s="50" t="s">
        <v>542</v>
      </c>
      <c r="S1079" s="50" t="s">
        <v>22</v>
      </c>
      <c r="T1079" s="50" t="s">
        <v>28746</v>
      </c>
      <c r="U1079" s="50" t="s">
        <v>28520</v>
      </c>
      <c r="V1079" s="50" t="s">
        <v>28521</v>
      </c>
      <c r="W1079" s="50" t="s">
        <v>94</v>
      </c>
      <c r="X1079" s="50">
        <v>3353</v>
      </c>
      <c r="Y1079" s="50"/>
      <c r="Z1079" s="50"/>
      <c r="AA1079" s="50"/>
      <c r="AB1079" s="50"/>
      <c r="AC1079" s="50"/>
      <c r="AD1079" s="50"/>
      <c r="AE1079" s="50"/>
      <c r="AF1079" s="50"/>
      <c r="AG1079" s="50"/>
      <c r="AH1079" s="50"/>
      <c r="AI1079" s="50"/>
      <c r="AJ1079" s="50"/>
      <c r="AK1079" s="50"/>
      <c r="AL1079" s="50"/>
      <c r="AM1079" s="50"/>
      <c r="AN1079" s="50"/>
      <c r="AO1079" s="50"/>
      <c r="AP1079" s="50"/>
      <c r="AQ1079" s="50"/>
      <c r="AR1079" s="50"/>
      <c r="AS1079" s="50"/>
      <c r="AT1079" s="50"/>
      <c r="AU1079" s="50"/>
      <c r="AV1079" s="50"/>
      <c r="AW1079" s="50"/>
      <c r="AX1079" s="50"/>
      <c r="AY1079" s="50"/>
      <c r="AZ1079" s="50"/>
      <c r="BA1079" s="50"/>
      <c r="BB1079" s="50"/>
      <c r="BC1079" s="50"/>
      <c r="BD1079" s="50"/>
      <c r="BE1079" s="50"/>
      <c r="BF1079" s="50"/>
      <c r="BG1079" s="50"/>
      <c r="BH1079" s="50"/>
      <c r="BI1079" s="50"/>
      <c r="BJ1079" s="50"/>
      <c r="BK1079" s="50"/>
      <c r="BL1079" s="50"/>
    </row>
    <row r="1080" spans="1:64" ht="12" customHeight="1" x14ac:dyDescent="0.15">
      <c r="A1080" s="50" t="s">
        <v>34161</v>
      </c>
      <c r="B1080" s="50">
        <v>47</v>
      </c>
      <c r="C1080" s="50" t="s">
        <v>14</v>
      </c>
      <c r="D1080" s="50" t="s">
        <v>42</v>
      </c>
      <c r="E1080" s="51" t="s">
        <v>34162</v>
      </c>
      <c r="F1080" s="52">
        <v>43125</v>
      </c>
      <c r="G1080" s="50" t="s">
        <v>34163</v>
      </c>
      <c r="H1080" s="50" t="s">
        <v>707</v>
      </c>
      <c r="I1080" s="50" t="s">
        <v>67</v>
      </c>
      <c r="J1080" s="50">
        <v>77028</v>
      </c>
      <c r="K1080" s="50" t="s">
        <v>545</v>
      </c>
      <c r="L1080" s="50" t="s">
        <v>34615</v>
      </c>
      <c r="M1080" s="50" t="s">
        <v>21</v>
      </c>
      <c r="N1080" s="50" t="s">
        <v>34164</v>
      </c>
      <c r="O1080" s="42" t="s">
        <v>394</v>
      </c>
      <c r="P1080" s="50" t="s">
        <v>32398</v>
      </c>
      <c r="Q1080" s="51" t="s">
        <v>34165</v>
      </c>
      <c r="R1080" s="50" t="s">
        <v>94</v>
      </c>
      <c r="S1080" s="50" t="s">
        <v>12</v>
      </c>
      <c r="T1080" s="50" t="s">
        <v>31978</v>
      </c>
      <c r="U1080" s="50" t="s">
        <v>28518</v>
      </c>
      <c r="V1080" s="50" t="s">
        <v>28521</v>
      </c>
      <c r="W1080" s="50" t="s">
        <v>94</v>
      </c>
      <c r="X1080" s="50">
        <v>3349</v>
      </c>
      <c r="Y1080" s="50"/>
      <c r="Z1080" s="50"/>
      <c r="AA1080" s="50"/>
      <c r="AB1080" s="50"/>
      <c r="AC1080" s="50"/>
      <c r="AD1080" s="50"/>
      <c r="AE1080" s="50"/>
      <c r="AF1080" s="50"/>
      <c r="AG1080" s="50"/>
      <c r="AH1080" s="50"/>
      <c r="AI1080" s="50"/>
      <c r="AJ1080" s="50"/>
      <c r="AK1080" s="50"/>
      <c r="AL1080" s="50"/>
      <c r="AM1080" s="50"/>
      <c r="AN1080" s="50"/>
      <c r="AO1080" s="50"/>
      <c r="AP1080" s="50"/>
      <c r="AQ1080" s="50"/>
      <c r="AR1080" s="50"/>
      <c r="AS1080" s="50"/>
      <c r="AT1080" s="50"/>
      <c r="AU1080" s="50"/>
      <c r="AV1080" s="50"/>
      <c r="AW1080" s="50"/>
      <c r="AX1080" s="50"/>
      <c r="AY1080" s="50"/>
      <c r="AZ1080" s="50"/>
      <c r="BA1080" s="50"/>
      <c r="BB1080" s="50"/>
      <c r="BC1080" s="50"/>
      <c r="BD1080" s="50"/>
      <c r="BE1080" s="50"/>
      <c r="BF1080" s="50"/>
      <c r="BG1080" s="50"/>
      <c r="BH1080" s="50"/>
      <c r="BI1080" s="50"/>
      <c r="BJ1080" s="50"/>
      <c r="BK1080" s="50"/>
      <c r="BL1080" s="50"/>
    </row>
    <row r="1081" spans="1:64" ht="12" customHeight="1" x14ac:dyDescent="0.15">
      <c r="A1081" s="50" t="s">
        <v>34166</v>
      </c>
      <c r="B1081" s="50">
        <v>62</v>
      </c>
      <c r="C1081" s="50" t="s">
        <v>14</v>
      </c>
      <c r="D1081" s="50" t="s">
        <v>31</v>
      </c>
      <c r="E1081" s="51"/>
      <c r="F1081" s="52">
        <v>43124</v>
      </c>
      <c r="G1081" s="50" t="s">
        <v>34167</v>
      </c>
      <c r="H1081" s="50" t="s">
        <v>13212</v>
      </c>
      <c r="I1081" s="50" t="s">
        <v>51</v>
      </c>
      <c r="J1081" s="50">
        <v>49094</v>
      </c>
      <c r="K1081" s="50" t="s">
        <v>34168</v>
      </c>
      <c r="L1081" s="50" t="s">
        <v>31147</v>
      </c>
      <c r="M1081" s="50" t="s">
        <v>21</v>
      </c>
      <c r="N1081" s="50" t="s">
        <v>34169</v>
      </c>
      <c r="O1081" s="42" t="s">
        <v>394</v>
      </c>
      <c r="P1081" s="50" t="s">
        <v>32398</v>
      </c>
      <c r="Q1081" s="51" t="s">
        <v>34170</v>
      </c>
      <c r="R1081" s="50" t="s">
        <v>94</v>
      </c>
      <c r="S1081" s="50" t="s">
        <v>22</v>
      </c>
      <c r="T1081" s="50" t="s">
        <v>28746</v>
      </c>
      <c r="U1081" s="50" t="s">
        <v>28520</v>
      </c>
      <c r="V1081" s="50" t="s">
        <v>28521</v>
      </c>
      <c r="W1081" s="50" t="s">
        <v>94</v>
      </c>
      <c r="X1081" s="50">
        <v>3351</v>
      </c>
      <c r="Y1081" s="50"/>
      <c r="Z1081" s="50"/>
      <c r="AA1081" s="50"/>
      <c r="AB1081" s="50"/>
      <c r="AC1081" s="50"/>
      <c r="AD1081" s="50"/>
      <c r="AE1081" s="50"/>
      <c r="AF1081" s="50"/>
      <c r="AG1081" s="50"/>
      <c r="AH1081" s="50"/>
      <c r="AI1081" s="50"/>
      <c r="AJ1081" s="50"/>
      <c r="AK1081" s="50"/>
      <c r="AL1081" s="50"/>
      <c r="AM1081" s="50"/>
      <c r="AN1081" s="50"/>
      <c r="AO1081" s="50"/>
      <c r="AP1081" s="50"/>
      <c r="AQ1081" s="50"/>
      <c r="AR1081" s="50"/>
      <c r="AS1081" s="50"/>
      <c r="AT1081" s="50"/>
      <c r="AU1081" s="50"/>
      <c r="AV1081" s="50"/>
      <c r="AW1081" s="50"/>
      <c r="AX1081" s="50"/>
      <c r="AY1081" s="50"/>
      <c r="AZ1081" s="50"/>
      <c r="BA1081" s="50"/>
      <c r="BB1081" s="50"/>
      <c r="BC1081" s="50"/>
      <c r="BD1081" s="50"/>
      <c r="BE1081" s="50"/>
      <c r="BF1081" s="50"/>
      <c r="BG1081" s="50"/>
      <c r="BH1081" s="50"/>
      <c r="BI1081" s="50"/>
      <c r="BJ1081" s="50"/>
      <c r="BK1081" s="50"/>
      <c r="BL1081" s="50"/>
    </row>
    <row r="1082" spans="1:64" ht="12" customHeight="1" x14ac:dyDescent="0.15">
      <c r="A1082" s="50" t="s">
        <v>34171</v>
      </c>
      <c r="B1082" s="50">
        <v>39</v>
      </c>
      <c r="C1082" s="50" t="s">
        <v>14</v>
      </c>
      <c r="D1082" s="50" t="s">
        <v>33105</v>
      </c>
      <c r="E1082" s="51"/>
      <c r="F1082" s="52">
        <v>43124</v>
      </c>
      <c r="G1082" s="50" t="s">
        <v>34172</v>
      </c>
      <c r="H1082" s="50" t="s">
        <v>6255</v>
      </c>
      <c r="I1082" s="50" t="s">
        <v>88</v>
      </c>
      <c r="J1082" s="50">
        <v>35901</v>
      </c>
      <c r="K1082" s="50" t="s">
        <v>12432</v>
      </c>
      <c r="L1082" s="50" t="s">
        <v>34616</v>
      </c>
      <c r="M1082" s="50" t="s">
        <v>385</v>
      </c>
      <c r="N1082" s="50" t="s">
        <v>34173</v>
      </c>
      <c r="O1082" s="42" t="s">
        <v>394</v>
      </c>
      <c r="P1082" s="50" t="s">
        <v>32398</v>
      </c>
      <c r="Q1082" s="51" t="s">
        <v>34174</v>
      </c>
      <c r="R1082" s="50" t="s">
        <v>94</v>
      </c>
      <c r="S1082" s="50" t="s">
        <v>12</v>
      </c>
      <c r="T1082" s="50" t="s">
        <v>31978</v>
      </c>
      <c r="U1082" s="50" t="s">
        <v>28520</v>
      </c>
      <c r="V1082" s="50" t="s">
        <v>28521</v>
      </c>
      <c r="W1082" s="50"/>
      <c r="Y1082" s="50"/>
      <c r="Z1082" s="50"/>
      <c r="AA1082" s="50"/>
      <c r="AB1082" s="50"/>
      <c r="AC1082" s="50"/>
      <c r="AD1082" s="50"/>
      <c r="AE1082" s="50"/>
      <c r="AF1082" s="50"/>
      <c r="AG1082" s="50"/>
      <c r="AH1082" s="50"/>
      <c r="AI1082" s="50"/>
      <c r="AJ1082" s="50"/>
      <c r="AK1082" s="50"/>
      <c r="AL1082" s="50"/>
      <c r="AM1082" s="50"/>
      <c r="AN1082" s="50"/>
      <c r="AO1082" s="50"/>
      <c r="AP1082" s="50"/>
      <c r="AQ1082" s="50"/>
      <c r="AR1082" s="50"/>
      <c r="AS1082" s="50"/>
      <c r="AT1082" s="50"/>
      <c r="AU1082" s="50"/>
      <c r="AV1082" s="50"/>
      <c r="AW1082" s="50"/>
      <c r="AX1082" s="50"/>
      <c r="AY1082" s="50"/>
      <c r="AZ1082" s="50"/>
      <c r="BA1082" s="50"/>
      <c r="BB1082" s="50"/>
      <c r="BC1082" s="50"/>
      <c r="BD1082" s="50"/>
      <c r="BE1082" s="50"/>
      <c r="BF1082" s="50"/>
      <c r="BG1082" s="50"/>
      <c r="BH1082" s="50"/>
      <c r="BI1082" s="50"/>
      <c r="BJ1082" s="50"/>
      <c r="BK1082" s="50"/>
      <c r="BL1082" s="50"/>
    </row>
    <row r="1083" spans="1:64" ht="12" customHeight="1" x14ac:dyDescent="0.15">
      <c r="A1083" s="50" t="s">
        <v>34175</v>
      </c>
      <c r="B1083" s="50">
        <v>27</v>
      </c>
      <c r="C1083" s="50" t="s">
        <v>14</v>
      </c>
      <c r="D1083" s="50" t="s">
        <v>42</v>
      </c>
      <c r="E1083" s="51"/>
      <c r="F1083" s="52">
        <v>43124</v>
      </c>
      <c r="G1083" s="50" t="s">
        <v>34176</v>
      </c>
      <c r="H1083" s="50" t="s">
        <v>13395</v>
      </c>
      <c r="I1083" s="50" t="s">
        <v>263</v>
      </c>
      <c r="J1083" s="50">
        <v>89431</v>
      </c>
      <c r="K1083" s="50" t="s">
        <v>6131</v>
      </c>
      <c r="L1083" s="50" t="s">
        <v>13397</v>
      </c>
      <c r="M1083" s="50" t="s">
        <v>21</v>
      </c>
      <c r="N1083" s="50" t="s">
        <v>34177</v>
      </c>
      <c r="O1083" s="42" t="s">
        <v>394</v>
      </c>
      <c r="P1083" s="50" t="s">
        <v>32398</v>
      </c>
      <c r="Q1083" s="51" t="s">
        <v>34178</v>
      </c>
      <c r="R1083" s="50" t="s">
        <v>94</v>
      </c>
      <c r="S1083" s="50" t="s">
        <v>29</v>
      </c>
      <c r="T1083" s="50" t="s">
        <v>28523</v>
      </c>
      <c r="U1083" s="50" t="s">
        <v>28518</v>
      </c>
      <c r="V1083" s="50" t="s">
        <v>28522</v>
      </c>
      <c r="W1083" s="50" t="s">
        <v>94</v>
      </c>
      <c r="X1083" s="50">
        <v>3346</v>
      </c>
      <c r="Y1083" s="50"/>
      <c r="Z1083" s="50"/>
      <c r="AA1083" s="50"/>
      <c r="AB1083" s="50"/>
      <c r="AC1083" s="50"/>
      <c r="AD1083" s="50"/>
      <c r="AE1083" s="50"/>
      <c r="AF1083" s="50"/>
      <c r="AG1083" s="50"/>
      <c r="AH1083" s="50"/>
      <c r="AI1083" s="50"/>
      <c r="AJ1083" s="50"/>
      <c r="AK1083" s="50"/>
      <c r="AL1083" s="50"/>
      <c r="AM1083" s="50"/>
      <c r="AN1083" s="50"/>
      <c r="AO1083" s="50"/>
      <c r="AP1083" s="50"/>
      <c r="AQ1083" s="50"/>
      <c r="AR1083" s="50"/>
      <c r="AS1083" s="50"/>
      <c r="AT1083" s="50"/>
      <c r="AU1083" s="50"/>
      <c r="AV1083" s="50"/>
      <c r="AW1083" s="50"/>
      <c r="AX1083" s="50"/>
      <c r="AY1083" s="50"/>
      <c r="AZ1083" s="50"/>
      <c r="BA1083" s="50"/>
      <c r="BB1083" s="50"/>
      <c r="BC1083" s="50"/>
      <c r="BD1083" s="50"/>
      <c r="BE1083" s="50"/>
      <c r="BF1083" s="50"/>
      <c r="BG1083" s="50"/>
      <c r="BH1083" s="50"/>
      <c r="BI1083" s="50"/>
      <c r="BJ1083" s="50"/>
      <c r="BK1083" s="50"/>
      <c r="BL1083" s="50"/>
    </row>
    <row r="1084" spans="1:64" ht="12" customHeight="1" x14ac:dyDescent="0.15">
      <c r="A1084" s="50" t="s">
        <v>34179</v>
      </c>
      <c r="B1084" s="50">
        <v>20</v>
      </c>
      <c r="C1084" s="50" t="s">
        <v>14</v>
      </c>
      <c r="D1084" s="50" t="s">
        <v>79</v>
      </c>
      <c r="E1084" s="51"/>
      <c r="F1084" s="52">
        <v>43123</v>
      </c>
      <c r="G1084" s="50" t="s">
        <v>34180</v>
      </c>
      <c r="H1084" s="50" t="s">
        <v>5054</v>
      </c>
      <c r="I1084" s="50" t="s">
        <v>167</v>
      </c>
      <c r="J1084" s="50">
        <v>31406</v>
      </c>
      <c r="K1084" s="50" t="s">
        <v>3645</v>
      </c>
      <c r="L1084" s="50" t="s">
        <v>7036</v>
      </c>
      <c r="M1084" s="50" t="s">
        <v>21</v>
      </c>
      <c r="N1084" s="50" t="s">
        <v>34181</v>
      </c>
      <c r="O1084" s="42" t="s">
        <v>394</v>
      </c>
      <c r="P1084" s="50" t="s">
        <v>32398</v>
      </c>
      <c r="Q1084" s="51" t="s">
        <v>34182</v>
      </c>
      <c r="R1084" s="50" t="s">
        <v>94</v>
      </c>
      <c r="S1084" s="50" t="s">
        <v>22</v>
      </c>
      <c r="T1084" s="50" t="s">
        <v>28746</v>
      </c>
      <c r="U1084" s="50" t="s">
        <v>28520</v>
      </c>
      <c r="V1084" s="50"/>
      <c r="W1084" s="50" t="s">
        <v>94</v>
      </c>
      <c r="X1084" s="50">
        <v>3342</v>
      </c>
      <c r="Y1084" s="50"/>
      <c r="Z1084" s="50"/>
      <c r="AA1084" s="50"/>
      <c r="AB1084" s="50"/>
      <c r="AC1084" s="50"/>
      <c r="AD1084" s="50"/>
      <c r="AE1084" s="50"/>
      <c r="AF1084" s="50"/>
      <c r="AG1084" s="50"/>
      <c r="AH1084" s="50"/>
      <c r="AI1084" s="50"/>
      <c r="AJ1084" s="50"/>
      <c r="AK1084" s="50"/>
      <c r="AL1084" s="50"/>
      <c r="AM1084" s="50"/>
      <c r="AN1084" s="50"/>
      <c r="AO1084" s="50"/>
      <c r="AP1084" s="50"/>
      <c r="AQ1084" s="50"/>
      <c r="AR1084" s="50"/>
      <c r="AS1084" s="50"/>
      <c r="AT1084" s="50"/>
      <c r="AU1084" s="50"/>
      <c r="AV1084" s="50"/>
      <c r="AW1084" s="50"/>
      <c r="AX1084" s="50"/>
      <c r="AY1084" s="50"/>
      <c r="AZ1084" s="50"/>
      <c r="BA1084" s="50"/>
      <c r="BB1084" s="50"/>
      <c r="BC1084" s="50"/>
      <c r="BD1084" s="50"/>
      <c r="BE1084" s="50"/>
      <c r="BF1084" s="50"/>
      <c r="BG1084" s="50"/>
      <c r="BH1084" s="50"/>
      <c r="BI1084" s="50"/>
      <c r="BJ1084" s="50"/>
      <c r="BK1084" s="50"/>
      <c r="BL1084" s="50"/>
    </row>
    <row r="1085" spans="1:64" ht="12" customHeight="1" x14ac:dyDescent="0.15">
      <c r="A1085" s="50" t="s">
        <v>34183</v>
      </c>
      <c r="B1085" s="50">
        <v>18</v>
      </c>
      <c r="C1085" s="50" t="s">
        <v>14</v>
      </c>
      <c r="D1085" s="50" t="s">
        <v>42</v>
      </c>
      <c r="E1085" s="51"/>
      <c r="F1085" s="52">
        <v>43123</v>
      </c>
      <c r="G1085" s="50" t="s">
        <v>34184</v>
      </c>
      <c r="H1085" s="50" t="s">
        <v>34185</v>
      </c>
      <c r="I1085" s="50" t="s">
        <v>67</v>
      </c>
      <c r="J1085" s="50">
        <v>77573</v>
      </c>
      <c r="K1085" s="50" t="s">
        <v>5178</v>
      </c>
      <c r="L1085" s="50" t="s">
        <v>34617</v>
      </c>
      <c r="M1085" s="50" t="s">
        <v>21</v>
      </c>
      <c r="N1085" s="50" t="s">
        <v>34186</v>
      </c>
      <c r="O1085" s="42" t="s">
        <v>394</v>
      </c>
      <c r="P1085" s="50" t="s">
        <v>32398</v>
      </c>
      <c r="Q1085" s="51" t="s">
        <v>34187</v>
      </c>
      <c r="R1085" s="50" t="s">
        <v>94</v>
      </c>
      <c r="S1085" s="50" t="s">
        <v>22</v>
      </c>
      <c r="T1085" s="50" t="s">
        <v>28527</v>
      </c>
      <c r="U1085" s="50" t="s">
        <v>28520</v>
      </c>
      <c r="V1085" s="50" t="s">
        <v>28522</v>
      </c>
      <c r="W1085" s="50" t="s">
        <v>94</v>
      </c>
      <c r="X1085" s="50">
        <v>3343</v>
      </c>
      <c r="Y1085" s="50"/>
      <c r="Z1085" s="50"/>
      <c r="AA1085" s="50"/>
      <c r="AB1085" s="50"/>
      <c r="AC1085" s="50"/>
      <c r="AD1085" s="50"/>
      <c r="AE1085" s="50"/>
      <c r="AF1085" s="50"/>
      <c r="AG1085" s="50"/>
      <c r="AH1085" s="50"/>
      <c r="AI1085" s="50"/>
      <c r="AJ1085" s="50"/>
      <c r="AK1085" s="50"/>
      <c r="AL1085" s="50"/>
      <c r="AM1085" s="50"/>
      <c r="AN1085" s="50"/>
      <c r="AO1085" s="50"/>
      <c r="AP1085" s="50"/>
      <c r="AQ1085" s="50"/>
      <c r="AR1085" s="50"/>
      <c r="AS1085" s="50"/>
      <c r="AT1085" s="50"/>
      <c r="AU1085" s="50"/>
      <c r="AV1085" s="50"/>
      <c r="AW1085" s="50"/>
      <c r="AX1085" s="50"/>
      <c r="AY1085" s="50"/>
      <c r="AZ1085" s="50"/>
      <c r="BA1085" s="50"/>
      <c r="BB1085" s="50"/>
      <c r="BC1085" s="50"/>
      <c r="BD1085" s="50"/>
      <c r="BE1085" s="50"/>
      <c r="BF1085" s="50"/>
      <c r="BG1085" s="50"/>
      <c r="BH1085" s="50"/>
      <c r="BI1085" s="50"/>
      <c r="BJ1085" s="50"/>
      <c r="BK1085" s="50"/>
      <c r="BL1085" s="50"/>
    </row>
    <row r="1086" spans="1:64" ht="12" customHeight="1" x14ac:dyDescent="0.15">
      <c r="A1086" s="50" t="s">
        <v>34188</v>
      </c>
      <c r="B1086" s="50">
        <v>38</v>
      </c>
      <c r="C1086" s="50" t="s">
        <v>14</v>
      </c>
      <c r="D1086" s="50" t="s">
        <v>79</v>
      </c>
      <c r="E1086" s="51" t="s">
        <v>34189</v>
      </c>
      <c r="F1086" s="52">
        <v>43123</v>
      </c>
      <c r="G1086" s="50" t="s">
        <v>34190</v>
      </c>
      <c r="H1086" s="50" t="s">
        <v>3487</v>
      </c>
      <c r="I1086" s="50" t="s">
        <v>56</v>
      </c>
      <c r="J1086" s="50">
        <v>34207</v>
      </c>
      <c r="K1086" s="50" t="s">
        <v>3489</v>
      </c>
      <c r="L1086" s="50" t="s">
        <v>3490</v>
      </c>
      <c r="M1086" s="50" t="s">
        <v>21</v>
      </c>
      <c r="N1086" s="50" t="s">
        <v>34191</v>
      </c>
      <c r="O1086" s="42" t="s">
        <v>394</v>
      </c>
      <c r="P1086" s="50" t="s">
        <v>32398</v>
      </c>
      <c r="Q1086" s="51" t="s">
        <v>34192</v>
      </c>
      <c r="R1086" s="50" t="s">
        <v>542</v>
      </c>
      <c r="S1086" s="50" t="s">
        <v>12</v>
      </c>
      <c r="T1086" s="50" t="s">
        <v>31978</v>
      </c>
      <c r="U1086" s="50" t="s">
        <v>28518</v>
      </c>
      <c r="V1086" s="50" t="s">
        <v>28519</v>
      </c>
      <c r="W1086" s="50" t="s">
        <v>94</v>
      </c>
      <c r="X1086" s="50">
        <v>3344</v>
      </c>
      <c r="Y1086" s="50"/>
      <c r="Z1086" s="50"/>
      <c r="AA1086" s="50"/>
      <c r="AB1086" s="50"/>
      <c r="AC1086" s="50"/>
      <c r="AD1086" s="50"/>
      <c r="AE1086" s="50"/>
      <c r="AF1086" s="50"/>
      <c r="AG1086" s="50"/>
      <c r="AH1086" s="50"/>
      <c r="AI1086" s="50"/>
      <c r="AJ1086" s="50"/>
      <c r="AK1086" s="50"/>
      <c r="AL1086" s="50"/>
      <c r="AM1086" s="50"/>
      <c r="AN1086" s="50"/>
      <c r="AO1086" s="50"/>
      <c r="AP1086" s="50"/>
      <c r="AQ1086" s="50"/>
      <c r="AR1086" s="50"/>
      <c r="AS1086" s="50"/>
      <c r="AT1086" s="50"/>
      <c r="AU1086" s="50"/>
      <c r="AV1086" s="50"/>
      <c r="AW1086" s="50"/>
      <c r="AX1086" s="50"/>
      <c r="AY1086" s="50"/>
      <c r="AZ1086" s="50"/>
      <c r="BA1086" s="50"/>
      <c r="BB1086" s="50"/>
      <c r="BC1086" s="50"/>
      <c r="BD1086" s="50"/>
      <c r="BE1086" s="50"/>
      <c r="BF1086" s="50"/>
      <c r="BG1086" s="50"/>
      <c r="BH1086" s="50"/>
      <c r="BI1086" s="50"/>
      <c r="BJ1086" s="50"/>
      <c r="BK1086" s="50"/>
      <c r="BL1086" s="50"/>
    </row>
    <row r="1087" spans="1:64" ht="12" customHeight="1" x14ac:dyDescent="0.15">
      <c r="A1087" s="50" t="s">
        <v>34193</v>
      </c>
      <c r="B1087" s="50">
        <v>54</v>
      </c>
      <c r="C1087" s="50" t="s">
        <v>14</v>
      </c>
      <c r="D1087" s="50" t="s">
        <v>31</v>
      </c>
      <c r="E1087" s="51"/>
      <c r="F1087" s="52">
        <v>43123</v>
      </c>
      <c r="G1087" s="50" t="s">
        <v>34194</v>
      </c>
      <c r="H1087" s="50" t="s">
        <v>22441</v>
      </c>
      <c r="I1087" s="50" t="s">
        <v>774</v>
      </c>
      <c r="J1087" s="50">
        <v>83404</v>
      </c>
      <c r="K1087" s="50" t="s">
        <v>34195</v>
      </c>
      <c r="L1087" s="50" t="s">
        <v>34618</v>
      </c>
      <c r="M1087" s="50" t="s">
        <v>21</v>
      </c>
      <c r="N1087" s="50" t="s">
        <v>34196</v>
      </c>
      <c r="O1087" s="42" t="s">
        <v>394</v>
      </c>
      <c r="P1087" s="50" t="s">
        <v>32398</v>
      </c>
      <c r="Q1087" s="51" t="s">
        <v>34197</v>
      </c>
      <c r="R1087" s="50" t="s">
        <v>94</v>
      </c>
      <c r="S1087" s="50" t="s">
        <v>29</v>
      </c>
      <c r="T1087" s="50" t="s">
        <v>28523</v>
      </c>
      <c r="U1087" s="50" t="s">
        <v>28518</v>
      </c>
      <c r="V1087" s="50" t="s">
        <v>28522</v>
      </c>
      <c r="W1087" s="50" t="s">
        <v>94</v>
      </c>
      <c r="X1087" s="50">
        <v>3350</v>
      </c>
      <c r="Y1087" s="50"/>
      <c r="Z1087" s="50"/>
      <c r="AA1087" s="50"/>
      <c r="AB1087" s="50"/>
      <c r="AC1087" s="50"/>
      <c r="AD1087" s="50"/>
      <c r="AE1087" s="50"/>
      <c r="AF1087" s="50"/>
      <c r="AG1087" s="50"/>
      <c r="AH1087" s="50"/>
      <c r="AI1087" s="50"/>
      <c r="AJ1087" s="50"/>
      <c r="AK1087" s="50"/>
      <c r="AL1087" s="50"/>
      <c r="AM1087" s="50"/>
      <c r="AN1087" s="50"/>
      <c r="AO1087" s="50"/>
      <c r="AP1087" s="50"/>
      <c r="AQ1087" s="50"/>
      <c r="AR1087" s="50"/>
      <c r="AS1087" s="50"/>
      <c r="AT1087" s="50"/>
      <c r="AU1087" s="50"/>
      <c r="AV1087" s="50"/>
      <c r="AW1087" s="50"/>
      <c r="AX1087" s="50"/>
      <c r="AY1087" s="50"/>
      <c r="AZ1087" s="50"/>
      <c r="BA1087" s="50"/>
      <c r="BB1087" s="50"/>
      <c r="BC1087" s="50"/>
      <c r="BD1087" s="50"/>
      <c r="BE1087" s="50"/>
      <c r="BF1087" s="50"/>
      <c r="BG1087" s="50"/>
      <c r="BH1087" s="50"/>
      <c r="BI1087" s="50"/>
      <c r="BJ1087" s="50"/>
      <c r="BK1087" s="50"/>
      <c r="BL1087" s="50"/>
    </row>
    <row r="1088" spans="1:64" ht="12" customHeight="1" x14ac:dyDescent="0.15">
      <c r="A1088" s="50" t="s">
        <v>34198</v>
      </c>
      <c r="B1088" s="50">
        <v>35</v>
      </c>
      <c r="C1088" s="50" t="s">
        <v>14</v>
      </c>
      <c r="D1088" s="50" t="s">
        <v>42</v>
      </c>
      <c r="E1088" s="51"/>
      <c r="F1088" s="52">
        <v>43122</v>
      </c>
      <c r="G1088" s="50" t="s">
        <v>34199</v>
      </c>
      <c r="H1088" s="50" t="s">
        <v>4577</v>
      </c>
      <c r="I1088" s="50" t="s">
        <v>203</v>
      </c>
      <c r="J1088" s="50">
        <v>81003</v>
      </c>
      <c r="K1088" s="50" t="s">
        <v>4577</v>
      </c>
      <c r="L1088" s="50" t="s">
        <v>4579</v>
      </c>
      <c r="M1088" s="50" t="s">
        <v>21</v>
      </c>
      <c r="N1088" s="50" t="s">
        <v>34200</v>
      </c>
      <c r="O1088" s="42" t="s">
        <v>394</v>
      </c>
      <c r="P1088" s="50" t="s">
        <v>32398</v>
      </c>
      <c r="Q1088" s="51" t="s">
        <v>34201</v>
      </c>
      <c r="R1088" s="50" t="s">
        <v>94</v>
      </c>
      <c r="S1088" s="50" t="s">
        <v>22</v>
      </c>
      <c r="T1088" s="50" t="s">
        <v>28746</v>
      </c>
      <c r="U1088" s="50" t="s">
        <v>28520</v>
      </c>
      <c r="V1088" s="50" t="s">
        <v>20623</v>
      </c>
      <c r="W1088" s="50" t="s">
        <v>542</v>
      </c>
      <c r="X1088" s="50">
        <v>3337</v>
      </c>
      <c r="Y1088" s="50"/>
      <c r="Z1088" s="50"/>
      <c r="AA1088" s="50"/>
      <c r="AB1088" s="50"/>
      <c r="AC1088" s="50"/>
      <c r="AD1088" s="50"/>
      <c r="AE1088" s="50"/>
      <c r="AF1088" s="50"/>
      <c r="AG1088" s="50"/>
      <c r="AH1088" s="50"/>
      <c r="AI1088" s="50"/>
      <c r="AJ1088" s="50"/>
      <c r="AK1088" s="50"/>
      <c r="AL1088" s="50"/>
      <c r="AM1088" s="50"/>
      <c r="AN1088" s="50"/>
      <c r="AO1088" s="50"/>
      <c r="AP1088" s="50"/>
      <c r="AQ1088" s="50"/>
      <c r="AR1088" s="50"/>
      <c r="AS1088" s="50"/>
      <c r="AT1088" s="50"/>
      <c r="AU1088" s="50"/>
      <c r="AV1088" s="50"/>
      <c r="AW1088" s="50"/>
      <c r="AX1088" s="50"/>
      <c r="AY1088" s="50"/>
      <c r="AZ1088" s="50"/>
      <c r="BA1088" s="50"/>
      <c r="BB1088" s="50"/>
      <c r="BC1088" s="50"/>
      <c r="BD1088" s="50"/>
      <c r="BE1088" s="50"/>
      <c r="BF1088" s="50"/>
      <c r="BG1088" s="50"/>
      <c r="BH1088" s="50"/>
      <c r="BI1088" s="50"/>
      <c r="BJ1088" s="50"/>
      <c r="BK1088" s="50"/>
      <c r="BL1088" s="50"/>
    </row>
    <row r="1089" spans="1:64" ht="12" customHeight="1" x14ac:dyDescent="0.15">
      <c r="A1089" s="50" t="s">
        <v>34207</v>
      </c>
      <c r="B1089" s="50">
        <v>40</v>
      </c>
      <c r="C1089" s="50" t="s">
        <v>14</v>
      </c>
      <c r="D1089" s="50" t="s">
        <v>31</v>
      </c>
      <c r="E1089" s="51"/>
      <c r="F1089" s="52">
        <v>43122</v>
      </c>
      <c r="G1089" s="50" t="s">
        <v>34208</v>
      </c>
      <c r="H1089" s="50" t="s">
        <v>2442</v>
      </c>
      <c r="I1089" s="50" t="s">
        <v>389</v>
      </c>
      <c r="J1089" s="50">
        <v>74127</v>
      </c>
      <c r="K1089" s="50" t="s">
        <v>2442</v>
      </c>
      <c r="L1089" s="50" t="s">
        <v>3299</v>
      </c>
      <c r="M1089" s="50" t="s">
        <v>21</v>
      </c>
      <c r="N1089" s="50" t="s">
        <v>34209</v>
      </c>
      <c r="O1089" s="42" t="s">
        <v>394</v>
      </c>
      <c r="P1089" s="50" t="s">
        <v>32398</v>
      </c>
      <c r="Q1089" s="51" t="s">
        <v>34210</v>
      </c>
      <c r="R1089" s="50" t="s">
        <v>94</v>
      </c>
      <c r="S1089" s="50" t="s">
        <v>22</v>
      </c>
      <c r="T1089" s="50" t="s">
        <v>28746</v>
      </c>
      <c r="U1089" s="50" t="s">
        <v>28518</v>
      </c>
      <c r="V1089" s="50" t="s">
        <v>28519</v>
      </c>
      <c r="W1089" s="50" t="s">
        <v>94</v>
      </c>
      <c r="X1089" s="50">
        <v>3339</v>
      </c>
      <c r="Y1089" s="50"/>
      <c r="Z1089" s="50"/>
      <c r="AA1089" s="50"/>
      <c r="AB1089" s="50"/>
      <c r="AC1089" s="50"/>
      <c r="AD1089" s="50"/>
      <c r="AE1089" s="50"/>
      <c r="AF1089" s="50"/>
      <c r="AG1089" s="50"/>
      <c r="AH1089" s="50"/>
      <c r="AI1089" s="50"/>
      <c r="AJ1089" s="50"/>
      <c r="AK1089" s="50"/>
      <c r="AL1089" s="50"/>
      <c r="AM1089" s="50"/>
      <c r="AN1089" s="50"/>
      <c r="AO1089" s="50"/>
      <c r="AP1089" s="50"/>
      <c r="AQ1089" s="50"/>
      <c r="AR1089" s="50"/>
      <c r="AS1089" s="50"/>
      <c r="AT1089" s="50"/>
      <c r="AU1089" s="50"/>
      <c r="AV1089" s="50"/>
      <c r="AW1089" s="50"/>
      <c r="AX1089" s="50"/>
      <c r="AY1089" s="50"/>
      <c r="AZ1089" s="50"/>
      <c r="BA1089" s="50"/>
      <c r="BB1089" s="50"/>
      <c r="BC1089" s="50"/>
      <c r="BD1089" s="50"/>
      <c r="BE1089" s="50"/>
      <c r="BF1089" s="50"/>
      <c r="BG1089" s="50"/>
      <c r="BH1089" s="50"/>
      <c r="BI1089" s="50"/>
      <c r="BJ1089" s="50"/>
      <c r="BK1089" s="50"/>
      <c r="BL1089" s="50"/>
    </row>
    <row r="1090" spans="1:64" ht="12" customHeight="1" x14ac:dyDescent="0.15">
      <c r="A1090" s="50" t="s">
        <v>34202</v>
      </c>
      <c r="B1090" s="50">
        <v>27</v>
      </c>
      <c r="C1090" s="50" t="s">
        <v>14</v>
      </c>
      <c r="D1090" s="50" t="s">
        <v>31</v>
      </c>
      <c r="E1090" s="51" t="s">
        <v>34203</v>
      </c>
      <c r="F1090" s="52">
        <v>43122</v>
      </c>
      <c r="G1090" s="50" t="s">
        <v>34204</v>
      </c>
      <c r="H1090" s="50" t="s">
        <v>23478</v>
      </c>
      <c r="I1090" s="50" t="s">
        <v>51</v>
      </c>
      <c r="J1090" s="50">
        <v>49015</v>
      </c>
      <c r="K1090" s="50" t="s">
        <v>5995</v>
      </c>
      <c r="L1090" s="50" t="s">
        <v>34619</v>
      </c>
      <c r="M1090" s="50" t="s">
        <v>21</v>
      </c>
      <c r="N1090" s="50" t="s">
        <v>34205</v>
      </c>
      <c r="O1090" s="42" t="s">
        <v>394</v>
      </c>
      <c r="P1090" s="50" t="s">
        <v>32398</v>
      </c>
      <c r="Q1090" s="51" t="s">
        <v>34206</v>
      </c>
      <c r="R1090" s="50" t="s">
        <v>542</v>
      </c>
      <c r="S1090" s="50" t="s">
        <v>22</v>
      </c>
      <c r="T1090" s="50" t="s">
        <v>28746</v>
      </c>
      <c r="U1090" s="50" t="s">
        <v>28518</v>
      </c>
      <c r="V1090" s="50" t="s">
        <v>28521</v>
      </c>
      <c r="W1090" s="50" t="s">
        <v>94</v>
      </c>
      <c r="X1090" s="50">
        <v>3333</v>
      </c>
      <c r="Y1090" s="50"/>
      <c r="Z1090" s="50"/>
      <c r="AA1090" s="50"/>
      <c r="AB1090" s="50"/>
      <c r="AC1090" s="50"/>
      <c r="AD1090" s="50"/>
      <c r="AE1090" s="50"/>
      <c r="AF1090" s="50"/>
      <c r="AG1090" s="50"/>
      <c r="AH1090" s="50"/>
      <c r="AI1090" s="50"/>
      <c r="AJ1090" s="50"/>
      <c r="AK1090" s="50"/>
      <c r="AL1090" s="50"/>
      <c r="AM1090" s="50"/>
      <c r="AN1090" s="50"/>
      <c r="AO1090" s="50"/>
      <c r="AP1090" s="50"/>
      <c r="AQ1090" s="50"/>
      <c r="AR1090" s="50"/>
      <c r="AS1090" s="50"/>
      <c r="AT1090" s="50"/>
      <c r="AU1090" s="50"/>
      <c r="AV1090" s="50"/>
      <c r="AW1090" s="50"/>
      <c r="AX1090" s="50"/>
      <c r="AY1090" s="50"/>
      <c r="AZ1090" s="50"/>
      <c r="BA1090" s="50"/>
      <c r="BB1090" s="50"/>
      <c r="BC1090" s="50"/>
      <c r="BD1090" s="50"/>
      <c r="BE1090" s="50"/>
      <c r="BF1090" s="50"/>
      <c r="BG1090" s="50"/>
      <c r="BH1090" s="50"/>
      <c r="BI1090" s="50"/>
      <c r="BJ1090" s="50"/>
      <c r="BK1090" s="50"/>
      <c r="BL1090" s="50"/>
    </row>
    <row r="1091" spans="1:64" ht="12" customHeight="1" x14ac:dyDescent="0.15">
      <c r="A1091" s="50" t="s">
        <v>34215</v>
      </c>
      <c r="B1091" s="50">
        <v>41</v>
      </c>
      <c r="C1091" s="50" t="s">
        <v>14</v>
      </c>
      <c r="D1091" s="50" t="s">
        <v>31</v>
      </c>
      <c r="E1091" s="51" t="s">
        <v>34216</v>
      </c>
      <c r="F1091" s="52">
        <v>43122</v>
      </c>
      <c r="G1091" s="50" t="s">
        <v>34217</v>
      </c>
      <c r="H1091" s="50" t="s">
        <v>29388</v>
      </c>
      <c r="I1091" s="50" t="s">
        <v>417</v>
      </c>
      <c r="J1091" s="50">
        <v>13421</v>
      </c>
      <c r="K1091" s="50" t="s">
        <v>2119</v>
      </c>
      <c r="L1091" s="50" t="s">
        <v>34621</v>
      </c>
      <c r="M1091" s="50" t="s">
        <v>385</v>
      </c>
      <c r="N1091" s="50" t="s">
        <v>34218</v>
      </c>
      <c r="O1091" s="42" t="s">
        <v>394</v>
      </c>
      <c r="P1091" s="50" t="s">
        <v>32398</v>
      </c>
      <c r="Q1091" s="51" t="s">
        <v>34219</v>
      </c>
      <c r="R1091" s="50" t="s">
        <v>94</v>
      </c>
      <c r="S1091" s="50" t="s">
        <v>12</v>
      </c>
      <c r="T1091" s="50" t="s">
        <v>31978</v>
      </c>
      <c r="U1091" s="50" t="s">
        <v>28518</v>
      </c>
      <c r="V1091" s="50" t="s">
        <v>28521</v>
      </c>
      <c r="W1091" s="50"/>
      <c r="Y1091" s="50"/>
      <c r="Z1091" s="50"/>
      <c r="AA1091" s="50"/>
      <c r="AB1091" s="50"/>
      <c r="AC1091" s="50"/>
      <c r="AD1091" s="50"/>
      <c r="AE1091" s="50"/>
      <c r="AF1091" s="50"/>
      <c r="AG1091" s="50"/>
      <c r="AH1091" s="50"/>
      <c r="AI1091" s="50"/>
      <c r="AJ1091" s="50"/>
      <c r="AK1091" s="50"/>
      <c r="AL1091" s="50"/>
      <c r="AM1091" s="50"/>
      <c r="AN1091" s="50"/>
      <c r="AO1091" s="50"/>
      <c r="AP1091" s="50"/>
      <c r="AQ1091" s="50"/>
      <c r="AR1091" s="50"/>
      <c r="AS1091" s="50"/>
      <c r="AT1091" s="50"/>
      <c r="AU1091" s="50"/>
      <c r="AV1091" s="50"/>
      <c r="AW1091" s="50"/>
      <c r="AX1091" s="50"/>
      <c r="AY1091" s="50"/>
      <c r="AZ1091" s="50"/>
      <c r="BA1091" s="50"/>
      <c r="BB1091" s="50"/>
      <c r="BC1091" s="50"/>
      <c r="BD1091" s="50"/>
      <c r="BE1091" s="50"/>
      <c r="BF1091" s="50"/>
      <c r="BG1091" s="50"/>
      <c r="BH1091" s="50"/>
      <c r="BI1091" s="50"/>
      <c r="BJ1091" s="50"/>
      <c r="BK1091" s="50"/>
      <c r="BL1091" s="50"/>
    </row>
    <row r="1092" spans="1:64" ht="12" customHeight="1" x14ac:dyDescent="0.15">
      <c r="A1092" s="50" t="s">
        <v>34211</v>
      </c>
      <c r="B1092" s="50">
        <v>37</v>
      </c>
      <c r="C1092" s="50" t="s">
        <v>14</v>
      </c>
      <c r="D1092" s="50" t="s">
        <v>31</v>
      </c>
      <c r="E1092" s="51"/>
      <c r="F1092" s="52">
        <v>43122</v>
      </c>
      <c r="G1092" s="50" t="s">
        <v>34212</v>
      </c>
      <c r="H1092" s="50" t="s">
        <v>30963</v>
      </c>
      <c r="I1092" s="50" t="s">
        <v>389</v>
      </c>
      <c r="J1092" s="50">
        <v>74955</v>
      </c>
      <c r="K1092" s="50" t="s">
        <v>29666</v>
      </c>
      <c r="L1092" s="50" t="s">
        <v>34620</v>
      </c>
      <c r="M1092" s="50" t="s">
        <v>21</v>
      </c>
      <c r="N1092" s="50" t="s">
        <v>34213</v>
      </c>
      <c r="O1092" s="42" t="s">
        <v>394</v>
      </c>
      <c r="P1092" s="50" t="s">
        <v>32398</v>
      </c>
      <c r="Q1092" s="51" t="s">
        <v>34214</v>
      </c>
      <c r="R1092" s="50" t="s">
        <v>94</v>
      </c>
      <c r="S1092" s="50" t="s">
        <v>12</v>
      </c>
      <c r="T1092" s="50" t="s">
        <v>31978</v>
      </c>
      <c r="U1092" s="50" t="s">
        <v>28518</v>
      </c>
      <c r="V1092" s="50" t="s">
        <v>28521</v>
      </c>
      <c r="W1092" s="50" t="s">
        <v>94</v>
      </c>
      <c r="X1092" s="50">
        <v>3335</v>
      </c>
      <c r="Y1092" s="50"/>
      <c r="Z1092" s="50"/>
      <c r="AA1092" s="50"/>
      <c r="AB1092" s="50"/>
      <c r="AC1092" s="50"/>
      <c r="AD1092" s="50"/>
      <c r="AE1092" s="50"/>
      <c r="AF1092" s="50"/>
      <c r="AG1092" s="50"/>
      <c r="AH1092" s="50"/>
      <c r="AI1092" s="50"/>
      <c r="AJ1092" s="50"/>
      <c r="AK1092" s="50"/>
      <c r="AL1092" s="50"/>
      <c r="AM1092" s="50"/>
      <c r="AN1092" s="50"/>
      <c r="AO1092" s="50"/>
      <c r="AP1092" s="50"/>
      <c r="AQ1092" s="50"/>
      <c r="AR1092" s="50"/>
      <c r="AS1092" s="50"/>
      <c r="AT1092" s="50"/>
      <c r="AU1092" s="50"/>
      <c r="AV1092" s="50"/>
      <c r="AW1092" s="50"/>
      <c r="AX1092" s="50"/>
      <c r="AY1092" s="50"/>
      <c r="AZ1092" s="50"/>
      <c r="BA1092" s="50"/>
      <c r="BB1092" s="50"/>
      <c r="BC1092" s="50"/>
      <c r="BD1092" s="50"/>
      <c r="BE1092" s="50"/>
      <c r="BF1092" s="50"/>
      <c r="BG1092" s="50"/>
      <c r="BH1092" s="50"/>
      <c r="BI1092" s="50"/>
      <c r="BJ1092" s="50"/>
      <c r="BK1092" s="50"/>
      <c r="BL1092" s="50"/>
    </row>
    <row r="1093" spans="1:64" ht="12" customHeight="1" x14ac:dyDescent="0.15">
      <c r="A1093" s="50" t="s">
        <v>34224</v>
      </c>
      <c r="B1093" s="50">
        <v>38</v>
      </c>
      <c r="C1093" s="50" t="s">
        <v>14</v>
      </c>
      <c r="D1093" s="50" t="s">
        <v>33105</v>
      </c>
      <c r="E1093" s="51"/>
      <c r="F1093" s="52">
        <v>43122</v>
      </c>
      <c r="G1093" s="50" t="s">
        <v>34225</v>
      </c>
      <c r="H1093" s="50" t="s">
        <v>30902</v>
      </c>
      <c r="I1093" s="50" t="s">
        <v>39</v>
      </c>
      <c r="J1093" s="50">
        <v>95531</v>
      </c>
      <c r="K1093" s="50" t="s">
        <v>34226</v>
      </c>
      <c r="L1093" s="50" t="s">
        <v>941</v>
      </c>
      <c r="M1093" s="50" t="s">
        <v>21</v>
      </c>
      <c r="N1093" s="50" t="s">
        <v>34227</v>
      </c>
      <c r="O1093" s="42" t="s">
        <v>394</v>
      </c>
      <c r="P1093" s="50" t="s">
        <v>32398</v>
      </c>
      <c r="Q1093" s="51" t="s">
        <v>34228</v>
      </c>
      <c r="R1093" s="50" t="s">
        <v>94</v>
      </c>
      <c r="S1093" s="50" t="s">
        <v>29</v>
      </c>
      <c r="T1093" s="50" t="s">
        <v>28523</v>
      </c>
      <c r="U1093" s="50" t="s">
        <v>28520</v>
      </c>
      <c r="V1093" s="50"/>
      <c r="W1093" s="50" t="s">
        <v>94</v>
      </c>
      <c r="X1093" s="50">
        <v>3341</v>
      </c>
      <c r="Y1093" s="50"/>
      <c r="Z1093" s="50"/>
      <c r="AA1093" s="50"/>
      <c r="AB1093" s="50"/>
      <c r="AC1093" s="50"/>
      <c r="AD1093" s="50"/>
      <c r="AE1093" s="50"/>
      <c r="AF1093" s="50"/>
      <c r="AG1093" s="50"/>
      <c r="AH1093" s="50"/>
      <c r="AI1093" s="50"/>
      <c r="AJ1093" s="50"/>
      <c r="AK1093" s="50"/>
      <c r="AL1093" s="50"/>
      <c r="AM1093" s="50"/>
      <c r="AN1093" s="50"/>
      <c r="AO1093" s="50"/>
      <c r="AP1093" s="50"/>
      <c r="AQ1093" s="50"/>
      <c r="AR1093" s="50"/>
      <c r="AS1093" s="50"/>
      <c r="AT1093" s="50"/>
      <c r="AU1093" s="50"/>
      <c r="AV1093" s="50"/>
      <c r="AW1093" s="50"/>
      <c r="AX1093" s="50"/>
      <c r="AY1093" s="50"/>
      <c r="AZ1093" s="50"/>
      <c r="BA1093" s="50"/>
      <c r="BB1093" s="50"/>
      <c r="BC1093" s="50"/>
      <c r="BD1093" s="50"/>
      <c r="BE1093" s="50"/>
      <c r="BF1093" s="50"/>
      <c r="BG1093" s="50"/>
      <c r="BH1093" s="50"/>
      <c r="BI1093" s="50"/>
      <c r="BJ1093" s="50"/>
      <c r="BK1093" s="50"/>
      <c r="BL1093" s="50"/>
    </row>
    <row r="1094" spans="1:64" ht="12" customHeight="1" x14ac:dyDescent="0.15">
      <c r="A1094" s="50" t="s">
        <v>34220</v>
      </c>
      <c r="B1094" s="50">
        <v>47</v>
      </c>
      <c r="C1094" s="50" t="s">
        <v>14</v>
      </c>
      <c r="D1094" s="50" t="s">
        <v>31</v>
      </c>
      <c r="E1094" s="51"/>
      <c r="F1094" s="52">
        <v>43122</v>
      </c>
      <c r="G1094" s="50" t="s">
        <v>34221</v>
      </c>
      <c r="H1094" s="50" t="s">
        <v>22953</v>
      </c>
      <c r="I1094" s="50" t="s">
        <v>75</v>
      </c>
      <c r="J1094" s="50">
        <v>8332</v>
      </c>
      <c r="K1094" s="50" t="s">
        <v>3086</v>
      </c>
      <c r="L1094" s="50" t="s">
        <v>34622</v>
      </c>
      <c r="M1094" s="50" t="s">
        <v>21</v>
      </c>
      <c r="N1094" s="50" t="s">
        <v>34222</v>
      </c>
      <c r="O1094" s="42" t="s">
        <v>394</v>
      </c>
      <c r="P1094" s="50" t="s">
        <v>32398</v>
      </c>
      <c r="Q1094" s="51" t="s">
        <v>34223</v>
      </c>
      <c r="R1094" s="50" t="s">
        <v>23</v>
      </c>
      <c r="S1094" s="50" t="s">
        <v>29</v>
      </c>
      <c r="T1094" s="50" t="s">
        <v>28523</v>
      </c>
      <c r="U1094" s="50" t="s">
        <v>28518</v>
      </c>
      <c r="V1094" s="50"/>
      <c r="W1094" s="50" t="s">
        <v>94</v>
      </c>
      <c r="X1094" s="50">
        <v>3336</v>
      </c>
      <c r="Y1094" s="50"/>
      <c r="Z1094" s="50"/>
      <c r="AA1094" s="50"/>
      <c r="AB1094" s="50"/>
      <c r="AC1094" s="50"/>
      <c r="AD1094" s="50"/>
      <c r="AE1094" s="50"/>
      <c r="AF1094" s="50"/>
      <c r="AG1094" s="50"/>
      <c r="AH1094" s="50"/>
      <c r="AI1094" s="50"/>
      <c r="AJ1094" s="50"/>
      <c r="AK1094" s="50"/>
      <c r="AL1094" s="50"/>
      <c r="AM1094" s="50"/>
      <c r="AN1094" s="50"/>
      <c r="AO1094" s="50"/>
      <c r="AP1094" s="50"/>
      <c r="AQ1094" s="50"/>
      <c r="AR1094" s="50"/>
      <c r="AS1094" s="50"/>
      <c r="AT1094" s="50"/>
      <c r="AU1094" s="50"/>
      <c r="AV1094" s="50"/>
      <c r="AW1094" s="50"/>
      <c r="AX1094" s="50"/>
      <c r="AY1094" s="50"/>
      <c r="AZ1094" s="50"/>
      <c r="BA1094" s="50"/>
      <c r="BB1094" s="50"/>
      <c r="BC1094" s="50"/>
      <c r="BD1094" s="50"/>
      <c r="BE1094" s="50"/>
      <c r="BF1094" s="50"/>
      <c r="BG1094" s="50"/>
      <c r="BH1094" s="50"/>
      <c r="BI1094" s="50"/>
      <c r="BJ1094" s="50"/>
      <c r="BK1094" s="50"/>
      <c r="BL1094" s="50"/>
    </row>
    <row r="1095" spans="1:64" ht="12" customHeight="1" x14ac:dyDescent="0.15">
      <c r="A1095" s="50" t="s">
        <v>34229</v>
      </c>
      <c r="B1095" s="50">
        <v>28</v>
      </c>
      <c r="C1095" s="50" t="s">
        <v>14</v>
      </c>
      <c r="D1095" s="50" t="s">
        <v>42</v>
      </c>
      <c r="E1095" s="51" t="s">
        <v>34230</v>
      </c>
      <c r="F1095" s="52">
        <v>43122</v>
      </c>
      <c r="G1095" s="50" t="s">
        <v>34231</v>
      </c>
      <c r="H1095" s="50" t="s">
        <v>6019</v>
      </c>
      <c r="I1095" s="50" t="s">
        <v>67</v>
      </c>
      <c r="J1095" s="50">
        <v>75062</v>
      </c>
      <c r="K1095" s="50" t="s">
        <v>279</v>
      </c>
      <c r="L1095" s="50" t="s">
        <v>6021</v>
      </c>
      <c r="M1095" s="50" t="s">
        <v>21</v>
      </c>
      <c r="N1095" s="50" t="s">
        <v>34232</v>
      </c>
      <c r="O1095" s="42" t="s">
        <v>394</v>
      </c>
      <c r="P1095" s="50" t="s">
        <v>32398</v>
      </c>
      <c r="Q1095" s="51" t="s">
        <v>34233</v>
      </c>
      <c r="R1095" s="50" t="s">
        <v>94</v>
      </c>
      <c r="S1095" s="50" t="s">
        <v>373</v>
      </c>
      <c r="T1095" s="50" t="s">
        <v>28836</v>
      </c>
      <c r="U1095" s="50" t="s">
        <v>28518</v>
      </c>
      <c r="V1095" s="50" t="s">
        <v>28519</v>
      </c>
      <c r="W1095" s="50" t="s">
        <v>94</v>
      </c>
      <c r="X1095" s="50">
        <v>3334</v>
      </c>
      <c r="Y1095" s="50"/>
      <c r="Z1095" s="50"/>
      <c r="AA1095" s="50"/>
      <c r="AB1095" s="50"/>
      <c r="AC1095" s="50"/>
      <c r="AD1095" s="50"/>
      <c r="AE1095" s="50"/>
      <c r="AF1095" s="50"/>
      <c r="AG1095" s="50"/>
      <c r="AH1095" s="50"/>
      <c r="AI1095" s="50"/>
      <c r="AJ1095" s="50"/>
      <c r="AK1095" s="50"/>
      <c r="AL1095" s="50"/>
      <c r="AM1095" s="50"/>
      <c r="AN1095" s="50"/>
      <c r="AO1095" s="50"/>
      <c r="AP1095" s="50"/>
      <c r="AQ1095" s="50"/>
      <c r="AR1095" s="50"/>
      <c r="AS1095" s="50"/>
      <c r="AT1095" s="50"/>
      <c r="AU1095" s="50"/>
      <c r="AV1095" s="50"/>
      <c r="AW1095" s="50"/>
      <c r="AX1095" s="50"/>
      <c r="AY1095" s="50"/>
      <c r="AZ1095" s="50"/>
      <c r="BA1095" s="50"/>
      <c r="BB1095" s="50"/>
      <c r="BC1095" s="50"/>
      <c r="BD1095" s="50"/>
      <c r="BE1095" s="50"/>
      <c r="BF1095" s="50"/>
      <c r="BG1095" s="50"/>
      <c r="BH1095" s="50"/>
      <c r="BI1095" s="50"/>
      <c r="BJ1095" s="50"/>
      <c r="BK1095" s="50"/>
      <c r="BL1095" s="50"/>
    </row>
    <row r="1096" spans="1:64" ht="12" customHeight="1" x14ac:dyDescent="0.15">
      <c r="A1096" s="50" t="s">
        <v>34234</v>
      </c>
      <c r="B1096" s="50">
        <v>35</v>
      </c>
      <c r="C1096" s="50" t="s">
        <v>14</v>
      </c>
      <c r="D1096" s="50" t="s">
        <v>31</v>
      </c>
      <c r="E1096" s="51"/>
      <c r="F1096" s="52">
        <v>43121</v>
      </c>
      <c r="G1096" s="50" t="s">
        <v>34235</v>
      </c>
      <c r="H1096" s="50" t="s">
        <v>16240</v>
      </c>
      <c r="I1096" s="50" t="s">
        <v>297</v>
      </c>
      <c r="J1096" s="50">
        <v>98201</v>
      </c>
      <c r="K1096" s="50" t="s">
        <v>2109</v>
      </c>
      <c r="L1096" s="50" t="s">
        <v>2111</v>
      </c>
      <c r="M1096" s="50" t="s">
        <v>21</v>
      </c>
      <c r="N1096" s="50" t="s">
        <v>34236</v>
      </c>
      <c r="O1096" s="42" t="s">
        <v>394</v>
      </c>
      <c r="P1096" s="50" t="s">
        <v>32398</v>
      </c>
      <c r="Q1096" s="51" t="s">
        <v>34237</v>
      </c>
      <c r="R1096" s="50" t="s">
        <v>542</v>
      </c>
      <c r="S1096" s="50" t="s">
        <v>29</v>
      </c>
      <c r="T1096" s="50" t="s">
        <v>28523</v>
      </c>
      <c r="U1096" s="50" t="s">
        <v>28518</v>
      </c>
      <c r="V1096" s="50" t="s">
        <v>28521</v>
      </c>
      <c r="W1096" s="50" t="s">
        <v>94</v>
      </c>
      <c r="X1096" s="50">
        <v>3332</v>
      </c>
      <c r="Y1096" s="50"/>
      <c r="Z1096" s="50"/>
      <c r="AA1096" s="50"/>
      <c r="AB1096" s="50"/>
      <c r="AC1096" s="50"/>
      <c r="AD1096" s="50"/>
      <c r="AE1096" s="50"/>
      <c r="AF1096" s="50"/>
      <c r="AG1096" s="50"/>
      <c r="AH1096" s="50"/>
      <c r="AI1096" s="50"/>
      <c r="AJ1096" s="50"/>
      <c r="AK1096" s="50"/>
      <c r="AL1096" s="50"/>
      <c r="AM1096" s="50"/>
      <c r="AN1096" s="50"/>
      <c r="AO1096" s="50"/>
      <c r="AP1096" s="50"/>
      <c r="AQ1096" s="50"/>
      <c r="AR1096" s="50"/>
      <c r="AS1096" s="50"/>
      <c r="AT1096" s="50"/>
      <c r="AU1096" s="50"/>
      <c r="AV1096" s="50"/>
      <c r="AW1096" s="50"/>
      <c r="AX1096" s="50"/>
      <c r="AY1096" s="50"/>
      <c r="AZ1096" s="50"/>
      <c r="BA1096" s="50"/>
      <c r="BB1096" s="50"/>
      <c r="BC1096" s="50"/>
      <c r="BD1096" s="50"/>
      <c r="BE1096" s="50"/>
      <c r="BF1096" s="50"/>
      <c r="BG1096" s="50"/>
      <c r="BH1096" s="50"/>
      <c r="BI1096" s="50"/>
      <c r="BJ1096" s="50"/>
      <c r="BK1096" s="50"/>
      <c r="BL1096" s="50"/>
    </row>
    <row r="1097" spans="1:64" ht="12" customHeight="1" x14ac:dyDescent="0.15">
      <c r="A1097" s="50" t="s">
        <v>34238</v>
      </c>
      <c r="B1097" s="50">
        <v>46</v>
      </c>
      <c r="C1097" s="50" t="s">
        <v>14</v>
      </c>
      <c r="D1097" s="50" t="s">
        <v>31</v>
      </c>
      <c r="E1097" s="51" t="s">
        <v>34239</v>
      </c>
      <c r="F1097" s="52">
        <v>43121</v>
      </c>
      <c r="G1097" s="50" t="s">
        <v>34240</v>
      </c>
      <c r="H1097" s="50" t="s">
        <v>34241</v>
      </c>
      <c r="I1097" s="50" t="s">
        <v>56</v>
      </c>
      <c r="J1097" s="50">
        <v>32955</v>
      </c>
      <c r="K1097" s="50" t="s">
        <v>1738</v>
      </c>
      <c r="L1097" s="50" t="s">
        <v>3674</v>
      </c>
      <c r="M1097" s="50" t="s">
        <v>21</v>
      </c>
      <c r="N1097" s="50" t="s">
        <v>34242</v>
      </c>
      <c r="O1097" s="42" t="s">
        <v>394</v>
      </c>
      <c r="P1097" s="50" t="s">
        <v>32398</v>
      </c>
      <c r="Q1097" s="51" t="s">
        <v>34243</v>
      </c>
      <c r="R1097" s="50" t="s">
        <v>948</v>
      </c>
      <c r="S1097" s="50" t="s">
        <v>373</v>
      </c>
      <c r="T1097" s="50" t="s">
        <v>28836</v>
      </c>
      <c r="U1097" s="50" t="s">
        <v>28518</v>
      </c>
      <c r="V1097" s="50" t="s">
        <v>28519</v>
      </c>
      <c r="W1097" s="50" t="s">
        <v>94</v>
      </c>
      <c r="X1097" s="50">
        <v>3331</v>
      </c>
      <c r="Y1097" s="50"/>
      <c r="Z1097" s="50"/>
      <c r="AA1097" s="50"/>
      <c r="AB1097" s="50"/>
      <c r="AC1097" s="50"/>
      <c r="AD1097" s="50"/>
      <c r="AE1097" s="50"/>
      <c r="AF1097" s="50"/>
      <c r="AG1097" s="50"/>
      <c r="AH1097" s="50"/>
      <c r="AI1097" s="50"/>
      <c r="AJ1097" s="50"/>
      <c r="AK1097" s="50"/>
      <c r="AL1097" s="50"/>
      <c r="AM1097" s="50"/>
      <c r="AN1097" s="50"/>
      <c r="AO1097" s="50"/>
      <c r="AP1097" s="50"/>
      <c r="AQ1097" s="50"/>
      <c r="AR1097" s="50"/>
      <c r="AS1097" s="50"/>
      <c r="AT1097" s="50"/>
      <c r="AU1097" s="50"/>
      <c r="AV1097" s="50"/>
      <c r="AW1097" s="50"/>
      <c r="AX1097" s="50"/>
      <c r="AY1097" s="50"/>
      <c r="AZ1097" s="50"/>
      <c r="BA1097" s="50"/>
      <c r="BB1097" s="50"/>
      <c r="BC1097" s="50"/>
      <c r="BD1097" s="50"/>
      <c r="BE1097" s="50"/>
      <c r="BF1097" s="50"/>
      <c r="BG1097" s="50"/>
      <c r="BH1097" s="50"/>
      <c r="BI1097" s="50"/>
      <c r="BJ1097" s="50"/>
      <c r="BK1097" s="50"/>
      <c r="BL1097" s="50"/>
    </row>
    <row r="1098" spans="1:64" ht="12" customHeight="1" x14ac:dyDescent="0.15">
      <c r="A1098" s="50" t="s">
        <v>34249</v>
      </c>
      <c r="B1098" s="50">
        <v>44</v>
      </c>
      <c r="C1098" s="50" t="s">
        <v>14</v>
      </c>
      <c r="D1098" s="50" t="s">
        <v>31</v>
      </c>
      <c r="E1098" s="51"/>
      <c r="F1098" s="52">
        <v>43120</v>
      </c>
      <c r="G1098" s="50" t="s">
        <v>34250</v>
      </c>
      <c r="H1098" s="50" t="s">
        <v>34251</v>
      </c>
      <c r="I1098" s="50" t="s">
        <v>167</v>
      </c>
      <c r="J1098" s="50">
        <v>30360</v>
      </c>
      <c r="K1098" s="50" t="s">
        <v>845</v>
      </c>
      <c r="L1098" s="50" t="s">
        <v>34625</v>
      </c>
      <c r="M1098" s="50" t="s">
        <v>21</v>
      </c>
      <c r="N1098" s="50" t="s">
        <v>34252</v>
      </c>
      <c r="O1098" s="42" t="s">
        <v>394</v>
      </c>
      <c r="P1098" s="50" t="s">
        <v>32398</v>
      </c>
      <c r="Q1098" s="51" t="s">
        <v>34253</v>
      </c>
      <c r="R1098" s="50" t="s">
        <v>94</v>
      </c>
      <c r="S1098" s="50" t="s">
        <v>22</v>
      </c>
      <c r="T1098" s="50" t="s">
        <v>28746</v>
      </c>
      <c r="U1098" s="50" t="s">
        <v>28518</v>
      </c>
      <c r="V1098" s="50" t="s">
        <v>28521</v>
      </c>
      <c r="W1098" s="50" t="s">
        <v>94</v>
      </c>
      <c r="X1098" s="50">
        <v>3327</v>
      </c>
      <c r="Y1098" s="50"/>
      <c r="Z1098" s="50"/>
      <c r="AA1098" s="50"/>
      <c r="AB1098" s="50"/>
      <c r="AC1098" s="50"/>
      <c r="AD1098" s="50"/>
      <c r="AE1098" s="50"/>
      <c r="AF1098" s="50"/>
      <c r="AG1098" s="50"/>
      <c r="AH1098" s="50"/>
      <c r="AI1098" s="50"/>
      <c r="AJ1098" s="50"/>
      <c r="AK1098" s="50"/>
      <c r="AL1098" s="50"/>
      <c r="AM1098" s="50"/>
      <c r="AN1098" s="50"/>
      <c r="AO1098" s="50"/>
      <c r="AP1098" s="50"/>
      <c r="AQ1098" s="50"/>
      <c r="AR1098" s="50"/>
      <c r="AS1098" s="50"/>
      <c r="AT1098" s="50"/>
      <c r="AU1098" s="50"/>
      <c r="AV1098" s="50"/>
      <c r="AW1098" s="50"/>
      <c r="AX1098" s="50"/>
      <c r="AY1098" s="50"/>
      <c r="AZ1098" s="50"/>
      <c r="BA1098" s="50"/>
      <c r="BB1098" s="50"/>
      <c r="BC1098" s="50"/>
      <c r="BD1098" s="50"/>
      <c r="BE1098" s="50"/>
      <c r="BF1098" s="50"/>
      <c r="BG1098" s="50"/>
      <c r="BH1098" s="50"/>
      <c r="BI1098" s="50"/>
      <c r="BJ1098" s="50"/>
      <c r="BK1098" s="50"/>
      <c r="BL1098" s="50"/>
    </row>
    <row r="1099" spans="1:64" ht="12" customHeight="1" x14ac:dyDescent="0.15">
      <c r="A1099" s="50" t="s">
        <v>34254</v>
      </c>
      <c r="B1099" s="50">
        <v>23</v>
      </c>
      <c r="C1099" s="50" t="s">
        <v>14</v>
      </c>
      <c r="D1099" s="50" t="s">
        <v>31</v>
      </c>
      <c r="E1099" s="51"/>
      <c r="F1099" s="52">
        <v>43120</v>
      </c>
      <c r="G1099" s="50" t="s">
        <v>34255</v>
      </c>
      <c r="H1099" s="50" t="s">
        <v>26575</v>
      </c>
      <c r="I1099" s="50" t="s">
        <v>127</v>
      </c>
      <c r="J1099" s="50">
        <v>56031</v>
      </c>
      <c r="K1099" s="50" t="s">
        <v>15709</v>
      </c>
      <c r="L1099" s="50" t="s">
        <v>34624</v>
      </c>
      <c r="M1099" s="50" t="s">
        <v>21</v>
      </c>
      <c r="N1099" s="50" t="s">
        <v>34256</v>
      </c>
      <c r="O1099" s="42" t="s">
        <v>394</v>
      </c>
      <c r="P1099" s="50" t="s">
        <v>32398</v>
      </c>
      <c r="Q1099" s="51" t="s">
        <v>34257</v>
      </c>
      <c r="R1099" s="50" t="s">
        <v>94</v>
      </c>
      <c r="S1099" s="50" t="s">
        <v>22</v>
      </c>
      <c r="T1099" s="50" t="s">
        <v>28739</v>
      </c>
      <c r="U1099" s="50" t="s">
        <v>28518</v>
      </c>
      <c r="V1099" s="50" t="s">
        <v>28521</v>
      </c>
      <c r="W1099" s="50" t="s">
        <v>94</v>
      </c>
      <c r="X1099" s="50">
        <v>3326</v>
      </c>
      <c r="Y1099" s="50"/>
      <c r="Z1099" s="50"/>
      <c r="AA1099" s="50"/>
      <c r="AB1099" s="50"/>
      <c r="AC1099" s="50"/>
      <c r="AD1099" s="50"/>
      <c r="AE1099" s="50"/>
      <c r="AF1099" s="50"/>
      <c r="AG1099" s="50"/>
      <c r="AH1099" s="50"/>
      <c r="AI1099" s="50"/>
      <c r="AJ1099" s="50"/>
      <c r="AK1099" s="50"/>
      <c r="AL1099" s="50"/>
      <c r="AM1099" s="50"/>
      <c r="AN1099" s="50"/>
      <c r="AO1099" s="50"/>
      <c r="AP1099" s="50"/>
      <c r="AQ1099" s="50"/>
      <c r="AR1099" s="50"/>
      <c r="AS1099" s="50"/>
      <c r="AT1099" s="50"/>
      <c r="AU1099" s="50"/>
      <c r="AV1099" s="50"/>
      <c r="AW1099" s="50"/>
      <c r="AX1099" s="50"/>
      <c r="AY1099" s="50"/>
      <c r="AZ1099" s="50"/>
      <c r="BA1099" s="50"/>
      <c r="BB1099" s="50"/>
      <c r="BC1099" s="50"/>
      <c r="BD1099" s="50"/>
      <c r="BE1099" s="50"/>
      <c r="BF1099" s="50"/>
      <c r="BG1099" s="50"/>
      <c r="BH1099" s="50"/>
      <c r="BI1099" s="50"/>
      <c r="BJ1099" s="50"/>
      <c r="BK1099" s="50"/>
      <c r="BL1099" s="50"/>
    </row>
    <row r="1100" spans="1:64" ht="12" customHeight="1" x14ac:dyDescent="0.15">
      <c r="A1100" s="50" t="s">
        <v>34244</v>
      </c>
      <c r="B1100" s="50">
        <v>46</v>
      </c>
      <c r="C1100" s="50" t="s">
        <v>14</v>
      </c>
      <c r="D1100" s="50" t="s">
        <v>31</v>
      </c>
      <c r="E1100" s="51" t="s">
        <v>34245</v>
      </c>
      <c r="F1100" s="52">
        <v>43120</v>
      </c>
      <c r="G1100" s="50" t="s">
        <v>34246</v>
      </c>
      <c r="H1100" s="50" t="s">
        <v>26404</v>
      </c>
      <c r="I1100" s="50" t="s">
        <v>56</v>
      </c>
      <c r="J1100" s="50">
        <v>33859</v>
      </c>
      <c r="K1100" s="50" t="s">
        <v>1829</v>
      </c>
      <c r="L1100" s="50" t="s">
        <v>251</v>
      </c>
      <c r="M1100" s="50" t="s">
        <v>21</v>
      </c>
      <c r="N1100" s="50" t="s">
        <v>34247</v>
      </c>
      <c r="O1100" s="42" t="s">
        <v>394</v>
      </c>
      <c r="P1100" s="50" t="s">
        <v>32398</v>
      </c>
      <c r="Q1100" s="51" t="s">
        <v>34248</v>
      </c>
      <c r="R1100" s="50" t="s">
        <v>94</v>
      </c>
      <c r="S1100" s="50" t="s">
        <v>22</v>
      </c>
      <c r="T1100" s="50" t="s">
        <v>28746</v>
      </c>
      <c r="U1100" s="50" t="s">
        <v>28520</v>
      </c>
      <c r="V1100" s="50" t="s">
        <v>28521</v>
      </c>
      <c r="W1100" s="50" t="s">
        <v>94</v>
      </c>
      <c r="X1100" s="50">
        <v>3328</v>
      </c>
      <c r="Y1100" s="50"/>
      <c r="Z1100" s="50"/>
      <c r="AA1100" s="50"/>
      <c r="AB1100" s="50"/>
      <c r="AC1100" s="50"/>
      <c r="AD1100" s="50"/>
      <c r="AE1100" s="50"/>
      <c r="AF1100" s="50"/>
      <c r="AG1100" s="50"/>
      <c r="AH1100" s="50"/>
      <c r="AI1100" s="50"/>
      <c r="AJ1100" s="50"/>
      <c r="AK1100" s="50"/>
      <c r="AL1100" s="50"/>
      <c r="AM1100" s="50"/>
      <c r="AN1100" s="50"/>
      <c r="AO1100" s="50"/>
      <c r="AP1100" s="50"/>
      <c r="AQ1100" s="50"/>
      <c r="AR1100" s="50"/>
      <c r="AS1100" s="50"/>
      <c r="AT1100" s="50"/>
      <c r="AU1100" s="50"/>
      <c r="AV1100" s="50"/>
      <c r="AW1100" s="50"/>
      <c r="AX1100" s="50"/>
      <c r="AY1100" s="50"/>
      <c r="AZ1100" s="50"/>
      <c r="BA1100" s="50"/>
      <c r="BB1100" s="50"/>
      <c r="BC1100" s="50"/>
      <c r="BD1100" s="50"/>
      <c r="BE1100" s="50"/>
      <c r="BF1100" s="50"/>
      <c r="BG1100" s="50"/>
      <c r="BH1100" s="50"/>
      <c r="BI1100" s="50"/>
      <c r="BJ1100" s="50"/>
      <c r="BK1100" s="50"/>
      <c r="BL1100" s="50"/>
    </row>
    <row r="1101" spans="1:64" ht="12" customHeight="1" x14ac:dyDescent="0.15">
      <c r="A1101" s="50" t="s">
        <v>34258</v>
      </c>
      <c r="B1101" s="50">
        <v>61</v>
      </c>
      <c r="C1101" s="50" t="s">
        <v>14</v>
      </c>
      <c r="D1101" s="50" t="s">
        <v>79</v>
      </c>
      <c r="E1101" s="51"/>
      <c r="F1101" s="52">
        <v>43120</v>
      </c>
      <c r="G1101" s="50" t="s">
        <v>34259</v>
      </c>
      <c r="H1101" s="50" t="s">
        <v>34260</v>
      </c>
      <c r="I1101" s="50" t="s">
        <v>67</v>
      </c>
      <c r="J1101" s="50">
        <v>75650</v>
      </c>
      <c r="K1101" s="50" t="s">
        <v>3924</v>
      </c>
      <c r="L1101" s="50" t="s">
        <v>11877</v>
      </c>
      <c r="M1101" s="50" t="s">
        <v>21</v>
      </c>
      <c r="N1101" s="50" t="s">
        <v>34261</v>
      </c>
      <c r="O1101" s="42" t="s">
        <v>394</v>
      </c>
      <c r="P1101" s="50" t="s">
        <v>32398</v>
      </c>
      <c r="Q1101" s="51" t="s">
        <v>34262</v>
      </c>
      <c r="R1101" s="50" t="s">
        <v>542</v>
      </c>
      <c r="S1101" s="50" t="s">
        <v>12</v>
      </c>
      <c r="T1101" s="50" t="s">
        <v>31978</v>
      </c>
      <c r="U1101" s="50" t="s">
        <v>28518</v>
      </c>
      <c r="V1101" s="50" t="s">
        <v>28521</v>
      </c>
      <c r="W1101" s="50" t="s">
        <v>94</v>
      </c>
      <c r="X1101" s="50">
        <v>3329</v>
      </c>
      <c r="Y1101" s="50"/>
      <c r="Z1101" s="50"/>
      <c r="AA1101" s="50"/>
      <c r="AB1101" s="50"/>
      <c r="AC1101" s="50"/>
      <c r="AD1101" s="50"/>
      <c r="AE1101" s="50"/>
      <c r="AF1101" s="50"/>
      <c r="AG1101" s="50"/>
      <c r="AH1101" s="50"/>
      <c r="AI1101" s="50"/>
      <c r="AJ1101" s="50"/>
      <c r="AK1101" s="50"/>
      <c r="AL1101" s="50"/>
      <c r="AM1101" s="50"/>
      <c r="AN1101" s="50"/>
      <c r="AO1101" s="50"/>
      <c r="AP1101" s="50"/>
      <c r="AQ1101" s="50"/>
      <c r="AR1101" s="50"/>
      <c r="AS1101" s="50"/>
      <c r="AT1101" s="50"/>
      <c r="AU1101" s="50"/>
      <c r="AV1101" s="50"/>
      <c r="AW1101" s="50"/>
      <c r="AX1101" s="50"/>
      <c r="AY1101" s="50"/>
      <c r="AZ1101" s="50"/>
      <c r="BA1101" s="50"/>
      <c r="BB1101" s="50"/>
      <c r="BC1101" s="50"/>
      <c r="BD1101" s="50"/>
      <c r="BE1101" s="50"/>
      <c r="BF1101" s="50"/>
      <c r="BG1101" s="50"/>
      <c r="BH1101" s="50"/>
      <c r="BI1101" s="50"/>
      <c r="BJ1101" s="50"/>
      <c r="BK1101" s="50"/>
      <c r="BL1101" s="50"/>
    </row>
    <row r="1102" spans="1:64" ht="12" customHeight="1" x14ac:dyDescent="0.15">
      <c r="A1102" s="50" t="s">
        <v>34263</v>
      </c>
      <c r="B1102" s="50">
        <v>17</v>
      </c>
      <c r="C1102" s="50" t="s">
        <v>14</v>
      </c>
      <c r="D1102" s="50" t="s">
        <v>31</v>
      </c>
      <c r="E1102" s="51" t="s">
        <v>34264</v>
      </c>
      <c r="F1102" s="52">
        <v>43120</v>
      </c>
      <c r="G1102" s="50" t="s">
        <v>34265</v>
      </c>
      <c r="H1102" s="50" t="s">
        <v>34266</v>
      </c>
      <c r="I1102" s="50" t="s">
        <v>357</v>
      </c>
      <c r="J1102" s="50">
        <v>66221</v>
      </c>
      <c r="K1102" s="50" t="s">
        <v>3216</v>
      </c>
      <c r="L1102" s="50" t="s">
        <v>34623</v>
      </c>
      <c r="M1102" s="50" t="s">
        <v>21</v>
      </c>
      <c r="N1102" s="50" t="s">
        <v>34267</v>
      </c>
      <c r="O1102" s="42" t="s">
        <v>34268</v>
      </c>
      <c r="P1102" s="50" t="s">
        <v>32398</v>
      </c>
      <c r="Q1102" s="51" t="s">
        <v>34269</v>
      </c>
      <c r="R1102" s="50" t="s">
        <v>542</v>
      </c>
      <c r="S1102" s="50" t="s">
        <v>373</v>
      </c>
      <c r="T1102" s="50" t="s">
        <v>28836</v>
      </c>
      <c r="U1102" s="50" t="s">
        <v>28518</v>
      </c>
      <c r="V1102" s="50" t="s">
        <v>28519</v>
      </c>
      <c r="W1102" s="50" t="s">
        <v>94</v>
      </c>
      <c r="X1102" s="50">
        <v>3330</v>
      </c>
      <c r="Y1102" s="50"/>
      <c r="Z1102" s="50"/>
      <c r="AA1102" s="50"/>
      <c r="AB1102" s="50"/>
      <c r="AC1102" s="50"/>
      <c r="AD1102" s="50"/>
      <c r="AE1102" s="50"/>
      <c r="AF1102" s="50"/>
      <c r="AG1102" s="50"/>
      <c r="AH1102" s="50"/>
      <c r="AI1102" s="50"/>
      <c r="AJ1102" s="50"/>
      <c r="AK1102" s="50"/>
      <c r="AL1102" s="50"/>
      <c r="AM1102" s="50"/>
      <c r="AN1102" s="50"/>
      <c r="AO1102" s="50"/>
      <c r="AP1102" s="50"/>
      <c r="AQ1102" s="50"/>
      <c r="AR1102" s="50"/>
      <c r="AS1102" s="50"/>
      <c r="AT1102" s="50"/>
      <c r="AU1102" s="50"/>
      <c r="AV1102" s="50"/>
      <c r="AW1102" s="50"/>
      <c r="AX1102" s="50"/>
      <c r="AY1102" s="50"/>
      <c r="AZ1102" s="50"/>
      <c r="BA1102" s="50"/>
      <c r="BB1102" s="50"/>
      <c r="BC1102" s="50"/>
      <c r="BD1102" s="50"/>
      <c r="BE1102" s="50"/>
      <c r="BF1102" s="50"/>
      <c r="BG1102" s="50"/>
      <c r="BH1102" s="50"/>
      <c r="BI1102" s="50"/>
      <c r="BJ1102" s="50"/>
      <c r="BK1102" s="50"/>
      <c r="BL1102" s="50"/>
    </row>
    <row r="1103" spans="1:64" ht="12" customHeight="1" x14ac:dyDescent="0.15">
      <c r="A1103" s="50" t="s">
        <v>34270</v>
      </c>
      <c r="B1103" s="50">
        <v>31</v>
      </c>
      <c r="C1103" s="50" t="s">
        <v>14</v>
      </c>
      <c r="D1103" s="50" t="s">
        <v>79</v>
      </c>
      <c r="E1103" s="51" t="s">
        <v>34271</v>
      </c>
      <c r="F1103" s="52">
        <v>43118</v>
      </c>
      <c r="G1103" s="50" t="s">
        <v>34272</v>
      </c>
      <c r="H1103" s="50" t="s">
        <v>12029</v>
      </c>
      <c r="I1103" s="50" t="s">
        <v>398</v>
      </c>
      <c r="J1103" s="50">
        <v>17104</v>
      </c>
      <c r="K1103" s="50" t="s">
        <v>4440</v>
      </c>
      <c r="L1103" s="50" t="s">
        <v>34626</v>
      </c>
      <c r="M1103" s="50" t="s">
        <v>21</v>
      </c>
      <c r="N1103" s="50" t="s">
        <v>34273</v>
      </c>
      <c r="O1103" s="42" t="s">
        <v>394</v>
      </c>
      <c r="P1103" s="50" t="s">
        <v>32398</v>
      </c>
      <c r="Q1103" s="51" t="s">
        <v>34274</v>
      </c>
      <c r="R1103" s="50" t="s">
        <v>94</v>
      </c>
      <c r="S1103" s="50" t="s">
        <v>22</v>
      </c>
      <c r="T1103" s="50" t="s">
        <v>28746</v>
      </c>
      <c r="U1103" s="50" t="s">
        <v>28520</v>
      </c>
      <c r="V1103" s="50" t="s">
        <v>28521</v>
      </c>
      <c r="W1103" s="50" t="s">
        <v>94</v>
      </c>
      <c r="X1103" s="50">
        <v>3324</v>
      </c>
      <c r="Y1103" s="50"/>
      <c r="Z1103" s="50"/>
      <c r="AA1103" s="50"/>
      <c r="AB1103" s="50"/>
      <c r="AC1103" s="50"/>
      <c r="AD1103" s="50"/>
      <c r="AE1103" s="50"/>
      <c r="AF1103" s="50"/>
      <c r="AG1103" s="50"/>
      <c r="AH1103" s="50"/>
      <c r="AI1103" s="50"/>
      <c r="AJ1103" s="50"/>
      <c r="AK1103" s="50"/>
      <c r="AL1103" s="50"/>
      <c r="AM1103" s="50"/>
      <c r="AN1103" s="50"/>
      <c r="AO1103" s="50"/>
      <c r="AP1103" s="50"/>
      <c r="AQ1103" s="50"/>
      <c r="AR1103" s="50"/>
      <c r="AS1103" s="50"/>
      <c r="AT1103" s="50"/>
      <c r="AU1103" s="50"/>
      <c r="AV1103" s="50"/>
      <c r="AW1103" s="50"/>
      <c r="AX1103" s="50"/>
      <c r="AY1103" s="50"/>
      <c r="AZ1103" s="50"/>
      <c r="BA1103" s="50"/>
      <c r="BB1103" s="50"/>
      <c r="BC1103" s="50"/>
      <c r="BD1103" s="50"/>
      <c r="BE1103" s="50"/>
      <c r="BF1103" s="50"/>
      <c r="BG1103" s="50"/>
      <c r="BH1103" s="50"/>
      <c r="BI1103" s="50"/>
      <c r="BJ1103" s="50"/>
      <c r="BK1103" s="50"/>
      <c r="BL1103" s="50"/>
    </row>
    <row r="1104" spans="1:64" ht="12" customHeight="1" x14ac:dyDescent="0.15">
      <c r="A1104" s="50" t="s">
        <v>34275</v>
      </c>
      <c r="B1104" s="50">
        <v>58</v>
      </c>
      <c r="C1104" s="50" t="s">
        <v>14</v>
      </c>
      <c r="D1104" s="50" t="s">
        <v>31</v>
      </c>
      <c r="E1104" s="51" t="s">
        <v>34276</v>
      </c>
      <c r="F1104" s="52">
        <v>43118</v>
      </c>
      <c r="G1104" s="50" t="s">
        <v>34277</v>
      </c>
      <c r="H1104" s="50" t="s">
        <v>34278</v>
      </c>
      <c r="I1104" s="50" t="s">
        <v>211</v>
      </c>
      <c r="J1104" s="50">
        <v>47601</v>
      </c>
      <c r="K1104" s="50" t="s">
        <v>34279</v>
      </c>
      <c r="L1104" s="50" t="s">
        <v>34627</v>
      </c>
      <c r="M1104" s="50" t="s">
        <v>21</v>
      </c>
      <c r="N1104" s="50" t="s">
        <v>34280</v>
      </c>
      <c r="O1104" s="42" t="s">
        <v>394</v>
      </c>
      <c r="P1104" s="50" t="s">
        <v>32398</v>
      </c>
      <c r="Q1104" s="51" t="s">
        <v>34281</v>
      </c>
      <c r="R1104" s="50" t="s">
        <v>542</v>
      </c>
      <c r="S1104" s="50" t="s">
        <v>22</v>
      </c>
      <c r="T1104" s="50" t="s">
        <v>28739</v>
      </c>
      <c r="U1104" s="50" t="s">
        <v>28520</v>
      </c>
      <c r="V1104" s="50" t="s">
        <v>28521</v>
      </c>
      <c r="W1104" s="50" t="s">
        <v>94</v>
      </c>
      <c r="X1104" s="50">
        <v>3325</v>
      </c>
      <c r="Y1104" s="50"/>
      <c r="Z1104" s="50"/>
      <c r="AA1104" s="50"/>
      <c r="AB1104" s="50"/>
      <c r="AC1104" s="50"/>
      <c r="AD1104" s="50"/>
      <c r="AE1104" s="50"/>
      <c r="AF1104" s="50"/>
      <c r="AG1104" s="50"/>
      <c r="AH1104" s="50"/>
      <c r="AI1104" s="50"/>
      <c r="AJ1104" s="50"/>
      <c r="AK1104" s="50"/>
      <c r="AL1104" s="50"/>
      <c r="AM1104" s="50"/>
      <c r="AN1104" s="50"/>
      <c r="AO1104" s="50"/>
      <c r="AP1104" s="50"/>
      <c r="AQ1104" s="50"/>
      <c r="AR1104" s="50"/>
      <c r="AS1104" s="50"/>
      <c r="AT1104" s="50"/>
      <c r="AU1104" s="50"/>
      <c r="AV1104" s="50"/>
      <c r="AW1104" s="50"/>
      <c r="AX1104" s="50"/>
      <c r="AY1104" s="50"/>
      <c r="AZ1104" s="50"/>
      <c r="BA1104" s="50"/>
      <c r="BB1104" s="50"/>
      <c r="BC1104" s="50"/>
      <c r="BD1104" s="50"/>
      <c r="BE1104" s="50"/>
      <c r="BF1104" s="50"/>
      <c r="BG1104" s="50"/>
      <c r="BH1104" s="50"/>
      <c r="BI1104" s="50"/>
      <c r="BJ1104" s="50"/>
      <c r="BK1104" s="50"/>
      <c r="BL1104" s="50"/>
    </row>
    <row r="1105" spans="1:64" ht="12" customHeight="1" x14ac:dyDescent="0.15">
      <c r="A1105" s="50" t="s">
        <v>34299</v>
      </c>
      <c r="B1105" s="50">
        <v>72</v>
      </c>
      <c r="C1105" s="50" t="s">
        <v>108</v>
      </c>
      <c r="D1105" s="50" t="s">
        <v>79</v>
      </c>
      <c r="E1105" s="51" t="s">
        <v>34300</v>
      </c>
      <c r="F1105" s="52">
        <v>43117</v>
      </c>
      <c r="G1105" s="50" t="s">
        <v>34301</v>
      </c>
      <c r="H1105" s="50" t="s">
        <v>25936</v>
      </c>
      <c r="I1105" s="50" t="s">
        <v>389</v>
      </c>
      <c r="J1105" s="50">
        <v>74003</v>
      </c>
      <c r="K1105" s="50" t="s">
        <v>112</v>
      </c>
      <c r="L1105" s="50" t="s">
        <v>25937</v>
      </c>
      <c r="M1105" s="50" t="s">
        <v>21</v>
      </c>
      <c r="N1105" s="50" t="s">
        <v>34302</v>
      </c>
      <c r="O1105" s="42" t="s">
        <v>394</v>
      </c>
      <c r="P1105" s="50" t="s">
        <v>32398</v>
      </c>
      <c r="Q1105" s="51" t="s">
        <v>34303</v>
      </c>
      <c r="R1105" s="50" t="s">
        <v>94</v>
      </c>
      <c r="S1105" s="50" t="s">
        <v>12</v>
      </c>
      <c r="T1105" s="50" t="s">
        <v>31675</v>
      </c>
      <c r="U1105" s="50" t="s">
        <v>28520</v>
      </c>
      <c r="V1105" s="50" t="s">
        <v>28521</v>
      </c>
      <c r="W1105" s="50" t="s">
        <v>94</v>
      </c>
      <c r="X1105" s="50">
        <v>3319</v>
      </c>
      <c r="Y1105" s="50"/>
      <c r="Z1105" s="50"/>
      <c r="AA1105" s="50"/>
      <c r="AB1105" s="50"/>
      <c r="AC1105" s="50"/>
      <c r="AD1105" s="50"/>
      <c r="AE1105" s="50"/>
      <c r="AF1105" s="50"/>
      <c r="AG1105" s="50"/>
      <c r="AH1105" s="50"/>
      <c r="AI1105" s="50"/>
      <c r="AJ1105" s="50"/>
      <c r="AK1105" s="50"/>
      <c r="AL1105" s="50"/>
      <c r="AM1105" s="50"/>
      <c r="AN1105" s="50"/>
      <c r="AO1105" s="50"/>
      <c r="AP1105" s="50"/>
      <c r="AQ1105" s="50"/>
      <c r="AR1105" s="50"/>
      <c r="AS1105" s="50"/>
      <c r="AT1105" s="50"/>
      <c r="AU1105" s="50"/>
      <c r="AV1105" s="50"/>
      <c r="AW1105" s="50"/>
      <c r="AX1105" s="50"/>
      <c r="AY1105" s="50"/>
      <c r="AZ1105" s="50"/>
      <c r="BA1105" s="50"/>
      <c r="BB1105" s="50"/>
      <c r="BC1105" s="50"/>
      <c r="BD1105" s="50"/>
      <c r="BE1105" s="50"/>
      <c r="BF1105" s="50"/>
      <c r="BG1105" s="50"/>
      <c r="BH1105" s="50"/>
      <c r="BI1105" s="50"/>
      <c r="BJ1105" s="50"/>
      <c r="BK1105" s="50"/>
      <c r="BL1105" s="50"/>
    </row>
    <row r="1106" spans="1:64" ht="12" customHeight="1" x14ac:dyDescent="0.15">
      <c r="A1106" s="50" t="s">
        <v>34282</v>
      </c>
      <c r="B1106" s="50">
        <v>33</v>
      </c>
      <c r="C1106" s="50" t="s">
        <v>14</v>
      </c>
      <c r="D1106" s="50" t="s">
        <v>79</v>
      </c>
      <c r="E1106" s="51" t="s">
        <v>34283</v>
      </c>
      <c r="F1106" s="52">
        <v>43117</v>
      </c>
      <c r="G1106" s="50" t="s">
        <v>34284</v>
      </c>
      <c r="H1106" s="50" t="s">
        <v>1168</v>
      </c>
      <c r="I1106" s="50" t="s">
        <v>313</v>
      </c>
      <c r="J1106" s="50">
        <v>38107</v>
      </c>
      <c r="K1106" s="50" t="s">
        <v>1169</v>
      </c>
      <c r="L1106" s="50" t="s">
        <v>24119</v>
      </c>
      <c r="M1106" s="50" t="s">
        <v>21</v>
      </c>
      <c r="N1106" s="50" t="s">
        <v>34285</v>
      </c>
      <c r="O1106" s="42" t="s">
        <v>394</v>
      </c>
      <c r="P1106" s="50" t="s">
        <v>32398</v>
      </c>
      <c r="Q1106" s="51" t="s">
        <v>34286</v>
      </c>
      <c r="R1106" s="50" t="s">
        <v>94</v>
      </c>
      <c r="S1106" s="50" t="s">
        <v>22</v>
      </c>
      <c r="T1106" s="50" t="s">
        <v>28746</v>
      </c>
      <c r="U1106" s="50" t="s">
        <v>28518</v>
      </c>
      <c r="V1106" s="50" t="s">
        <v>28519</v>
      </c>
      <c r="W1106" s="50" t="s">
        <v>94</v>
      </c>
      <c r="X1106" s="50">
        <v>3321</v>
      </c>
      <c r="Y1106" s="50"/>
      <c r="Z1106" s="50"/>
      <c r="AA1106" s="50"/>
      <c r="AB1106" s="50"/>
      <c r="AC1106" s="50"/>
      <c r="AD1106" s="50"/>
      <c r="AE1106" s="50"/>
      <c r="AF1106" s="50"/>
      <c r="AG1106" s="50"/>
      <c r="AH1106" s="50"/>
      <c r="AI1106" s="50"/>
      <c r="AJ1106" s="50"/>
      <c r="AK1106" s="50"/>
      <c r="AL1106" s="50"/>
      <c r="AM1106" s="50"/>
      <c r="AN1106" s="50"/>
      <c r="AO1106" s="50"/>
      <c r="AP1106" s="50"/>
      <c r="AQ1106" s="50"/>
      <c r="AR1106" s="50"/>
      <c r="AS1106" s="50"/>
      <c r="AT1106" s="50"/>
      <c r="AU1106" s="50"/>
      <c r="AV1106" s="50"/>
      <c r="AW1106" s="50"/>
      <c r="AX1106" s="50"/>
      <c r="AY1106" s="50"/>
      <c r="AZ1106" s="50"/>
      <c r="BA1106" s="50"/>
      <c r="BB1106" s="50"/>
      <c r="BC1106" s="50"/>
      <c r="BD1106" s="50"/>
      <c r="BE1106" s="50"/>
      <c r="BF1106" s="50"/>
      <c r="BG1106" s="50"/>
      <c r="BH1106" s="50"/>
      <c r="BI1106" s="50"/>
      <c r="BJ1106" s="50"/>
      <c r="BK1106" s="50"/>
      <c r="BL1106" s="50"/>
    </row>
    <row r="1107" spans="1:64" ht="12" customHeight="1" x14ac:dyDescent="0.15">
      <c r="A1107" s="50" t="s">
        <v>34287</v>
      </c>
      <c r="B1107" s="50">
        <v>26</v>
      </c>
      <c r="C1107" s="50" t="s">
        <v>14</v>
      </c>
      <c r="D1107" s="50" t="s">
        <v>79</v>
      </c>
      <c r="E1107" s="51" t="s">
        <v>34288</v>
      </c>
      <c r="F1107" s="52">
        <v>43117</v>
      </c>
      <c r="G1107" s="50" t="s">
        <v>34289</v>
      </c>
      <c r="H1107" s="50" t="s">
        <v>8560</v>
      </c>
      <c r="I1107" s="50" t="s">
        <v>432</v>
      </c>
      <c r="J1107" s="50">
        <v>53403</v>
      </c>
      <c r="K1107" s="50" t="s">
        <v>8560</v>
      </c>
      <c r="L1107" s="50" t="s">
        <v>34628</v>
      </c>
      <c r="M1107" s="50" t="s">
        <v>21</v>
      </c>
      <c r="N1107" s="50" t="s">
        <v>34290</v>
      </c>
      <c r="O1107" s="42" t="s">
        <v>394</v>
      </c>
      <c r="P1107" s="50" t="s">
        <v>32398</v>
      </c>
      <c r="Q1107" s="51" t="s">
        <v>34291</v>
      </c>
      <c r="R1107" s="50" t="s">
        <v>94</v>
      </c>
      <c r="S1107" s="50" t="s">
        <v>22</v>
      </c>
      <c r="T1107" s="50" t="s">
        <v>28746</v>
      </c>
      <c r="U1107" s="50" t="s">
        <v>28520</v>
      </c>
      <c r="V1107" s="50" t="s">
        <v>28522</v>
      </c>
      <c r="W1107" s="50" t="s">
        <v>94</v>
      </c>
      <c r="X1107" s="50">
        <v>3322</v>
      </c>
      <c r="Y1107" s="50"/>
      <c r="Z1107" s="50"/>
      <c r="AA1107" s="50"/>
      <c r="AB1107" s="50"/>
      <c r="AC1107" s="50"/>
      <c r="AD1107" s="50"/>
      <c r="AE1107" s="50"/>
      <c r="AF1107" s="50"/>
      <c r="AG1107" s="50"/>
      <c r="AH1107" s="50"/>
      <c r="AI1107" s="50"/>
      <c r="AJ1107" s="50"/>
      <c r="AK1107" s="50"/>
      <c r="AL1107" s="50"/>
      <c r="AM1107" s="50"/>
      <c r="AN1107" s="50"/>
      <c r="AO1107" s="50"/>
      <c r="AP1107" s="50"/>
      <c r="AQ1107" s="50"/>
      <c r="AR1107" s="50"/>
      <c r="AS1107" s="50"/>
      <c r="AT1107" s="50"/>
      <c r="AU1107" s="50"/>
      <c r="AV1107" s="50"/>
      <c r="AW1107" s="50"/>
      <c r="AX1107" s="50"/>
      <c r="AY1107" s="50"/>
      <c r="AZ1107" s="50"/>
      <c r="BA1107" s="50"/>
      <c r="BB1107" s="50"/>
      <c r="BC1107" s="50"/>
      <c r="BD1107" s="50"/>
      <c r="BE1107" s="50"/>
      <c r="BF1107" s="50"/>
      <c r="BG1107" s="50"/>
      <c r="BH1107" s="50"/>
      <c r="BI1107" s="50"/>
      <c r="BJ1107" s="50"/>
      <c r="BK1107" s="50"/>
      <c r="BL1107" s="50"/>
    </row>
    <row r="1108" spans="1:64" ht="12" customHeight="1" x14ac:dyDescent="0.15">
      <c r="A1108" s="50" t="s">
        <v>34292</v>
      </c>
      <c r="B1108" s="50">
        <v>29</v>
      </c>
      <c r="C1108" s="50" t="s">
        <v>14</v>
      </c>
      <c r="D1108" s="50" t="s">
        <v>79</v>
      </c>
      <c r="E1108" s="51"/>
      <c r="F1108" s="52">
        <v>43117</v>
      </c>
      <c r="G1108" s="50" t="s">
        <v>34293</v>
      </c>
      <c r="H1108" s="50" t="s">
        <v>3440</v>
      </c>
      <c r="I1108" s="50" t="s">
        <v>364</v>
      </c>
      <c r="J1108" s="50">
        <v>50435</v>
      </c>
      <c r="K1108" s="50" t="s">
        <v>3440</v>
      </c>
      <c r="L1108" s="50" t="s">
        <v>34629</v>
      </c>
      <c r="M1108" s="50" t="s">
        <v>21</v>
      </c>
      <c r="N1108" s="50" t="s">
        <v>34294</v>
      </c>
      <c r="O1108" s="42" t="s">
        <v>394</v>
      </c>
      <c r="P1108" s="50" t="s">
        <v>32398</v>
      </c>
      <c r="Q1108" s="51" t="s">
        <v>34295</v>
      </c>
      <c r="R1108" s="50" t="s">
        <v>542</v>
      </c>
      <c r="S1108" s="50" t="s">
        <v>22</v>
      </c>
      <c r="T1108" s="50" t="s">
        <v>28746</v>
      </c>
      <c r="U1108" s="50" t="s">
        <v>28520</v>
      </c>
      <c r="V1108" s="50" t="s">
        <v>28519</v>
      </c>
      <c r="W1108" s="50" t="s">
        <v>94</v>
      </c>
      <c r="X1108" s="50">
        <v>3320</v>
      </c>
      <c r="Y1108" s="50"/>
      <c r="Z1108" s="50"/>
      <c r="AA1108" s="50"/>
      <c r="AB1108" s="50"/>
      <c r="AC1108" s="50"/>
      <c r="AD1108" s="50"/>
      <c r="AE1108" s="50"/>
      <c r="AF1108" s="50"/>
      <c r="AG1108" s="50"/>
      <c r="AH1108" s="50"/>
      <c r="AI1108" s="50"/>
      <c r="AJ1108" s="50"/>
      <c r="AK1108" s="50"/>
      <c r="AL1108" s="50"/>
      <c r="AM1108" s="50"/>
      <c r="AN1108" s="50"/>
      <c r="AO1108" s="50"/>
      <c r="AP1108" s="50"/>
      <c r="AQ1108" s="50"/>
      <c r="AR1108" s="50"/>
      <c r="AS1108" s="50"/>
      <c r="AT1108" s="50"/>
      <c r="AU1108" s="50"/>
      <c r="AV1108" s="50"/>
      <c r="AW1108" s="50"/>
      <c r="AX1108" s="50"/>
      <c r="AY1108" s="50"/>
      <c r="AZ1108" s="50"/>
      <c r="BA1108" s="50"/>
      <c r="BB1108" s="50"/>
      <c r="BC1108" s="50"/>
      <c r="BD1108" s="50"/>
      <c r="BE1108" s="50"/>
      <c r="BF1108" s="50"/>
      <c r="BG1108" s="50"/>
      <c r="BH1108" s="50"/>
      <c r="BI1108" s="50"/>
      <c r="BJ1108" s="50"/>
      <c r="BK1108" s="50"/>
      <c r="BL1108" s="50"/>
    </row>
    <row r="1109" spans="1:64" ht="12" customHeight="1" x14ac:dyDescent="0.15">
      <c r="A1109" s="50" t="s">
        <v>3186</v>
      </c>
      <c r="B1109" s="50" t="s">
        <v>23</v>
      </c>
      <c r="C1109" s="50" t="s">
        <v>14</v>
      </c>
      <c r="D1109" s="50" t="s">
        <v>33105</v>
      </c>
      <c r="E1109" s="51"/>
      <c r="F1109" s="52">
        <v>43117</v>
      </c>
      <c r="G1109" s="50" t="s">
        <v>34296</v>
      </c>
      <c r="H1109" s="50" t="s">
        <v>616</v>
      </c>
      <c r="I1109" s="50" t="s">
        <v>117</v>
      </c>
      <c r="J1109" s="50">
        <v>85018</v>
      </c>
      <c r="K1109" s="50" t="s">
        <v>617</v>
      </c>
      <c r="L1109" s="50" t="s">
        <v>618</v>
      </c>
      <c r="M1109" s="50" t="s">
        <v>21</v>
      </c>
      <c r="N1109" s="50" t="s">
        <v>34297</v>
      </c>
      <c r="O1109" s="42" t="s">
        <v>394</v>
      </c>
      <c r="P1109" s="50" t="s">
        <v>32398</v>
      </c>
      <c r="Q1109" s="51" t="s">
        <v>34298</v>
      </c>
      <c r="R1109" s="50" t="s">
        <v>94</v>
      </c>
      <c r="S1109" s="50" t="s">
        <v>22</v>
      </c>
      <c r="T1109" s="50" t="s">
        <v>28739</v>
      </c>
      <c r="U1109" s="50" t="s">
        <v>28523</v>
      </c>
      <c r="V1109" s="50" t="s">
        <v>28521</v>
      </c>
      <c r="W1109" s="50"/>
      <c r="Y1109" s="50"/>
      <c r="Z1109" s="50"/>
      <c r="AA1109" s="50"/>
      <c r="AB1109" s="50"/>
      <c r="AC1109" s="50"/>
      <c r="AD1109" s="50"/>
      <c r="AE1109" s="50"/>
      <c r="AF1109" s="50"/>
      <c r="AG1109" s="50"/>
      <c r="AH1109" s="50"/>
      <c r="AI1109" s="50"/>
      <c r="AJ1109" s="50"/>
      <c r="AK1109" s="50"/>
      <c r="AL1109" s="50"/>
      <c r="AM1109" s="50"/>
      <c r="AN1109" s="50"/>
      <c r="AO1109" s="50"/>
      <c r="AP1109" s="50"/>
      <c r="AQ1109" s="50"/>
      <c r="AR1109" s="50"/>
      <c r="AS1109" s="50"/>
      <c r="AT1109" s="50"/>
      <c r="AU1109" s="50"/>
      <c r="AV1109" s="50"/>
      <c r="AW1109" s="50"/>
      <c r="AX1109" s="50"/>
      <c r="AY1109" s="50"/>
      <c r="AZ1109" s="50"/>
      <c r="BA1109" s="50"/>
      <c r="BB1109" s="50"/>
      <c r="BC1109" s="50"/>
      <c r="BD1109" s="50"/>
      <c r="BE1109" s="50"/>
      <c r="BF1109" s="50"/>
      <c r="BG1109" s="50"/>
      <c r="BH1109" s="50"/>
      <c r="BI1109" s="50"/>
      <c r="BJ1109" s="50"/>
      <c r="BK1109" s="50"/>
      <c r="BL1109" s="50"/>
    </row>
    <row r="1110" spans="1:64" ht="12" customHeight="1" x14ac:dyDescent="0.15">
      <c r="A1110" s="50" t="s">
        <v>34304</v>
      </c>
      <c r="B1110" s="50">
        <v>16</v>
      </c>
      <c r="C1110" s="50" t="s">
        <v>14</v>
      </c>
      <c r="D1110" s="50" t="s">
        <v>31</v>
      </c>
      <c r="E1110" s="51"/>
      <c r="F1110" s="52">
        <v>43117</v>
      </c>
      <c r="G1110" s="50" t="s">
        <v>34305</v>
      </c>
      <c r="H1110" s="50" t="s">
        <v>1262</v>
      </c>
      <c r="I1110" s="50" t="s">
        <v>63</v>
      </c>
      <c r="J1110" s="50">
        <v>43215</v>
      </c>
      <c r="K1110" s="50" t="s">
        <v>1263</v>
      </c>
      <c r="L1110" s="50" t="s">
        <v>1264</v>
      </c>
      <c r="M1110" s="50" t="s">
        <v>21</v>
      </c>
      <c r="N1110" s="50" t="s">
        <v>34306</v>
      </c>
      <c r="O1110" s="42" t="s">
        <v>394</v>
      </c>
      <c r="P1110" s="50" t="s">
        <v>32398</v>
      </c>
      <c r="Q1110" s="51" t="s">
        <v>34307</v>
      </c>
      <c r="R1110" s="50" t="s">
        <v>94</v>
      </c>
      <c r="S1110" s="50" t="s">
        <v>12</v>
      </c>
      <c r="T1110" s="50" t="s">
        <v>31978</v>
      </c>
      <c r="U1110" s="50" t="s">
        <v>28520</v>
      </c>
      <c r="V1110" s="50" t="s">
        <v>28521</v>
      </c>
      <c r="W1110" s="50"/>
      <c r="Y1110" s="50"/>
      <c r="Z1110" s="50"/>
      <c r="AA1110" s="50"/>
      <c r="AB1110" s="50"/>
      <c r="AC1110" s="50"/>
      <c r="AD1110" s="50"/>
      <c r="AE1110" s="50"/>
      <c r="AF1110" s="50"/>
      <c r="AG1110" s="50"/>
      <c r="AH1110" s="50"/>
      <c r="AI1110" s="50"/>
      <c r="AJ1110" s="50"/>
      <c r="AK1110" s="50"/>
      <c r="AL1110" s="50"/>
      <c r="AM1110" s="50"/>
      <c r="AN1110" s="50"/>
      <c r="AO1110" s="50"/>
      <c r="AP1110" s="50"/>
      <c r="AQ1110" s="50"/>
      <c r="AR1110" s="50"/>
      <c r="AS1110" s="50"/>
      <c r="AT1110" s="50"/>
      <c r="AU1110" s="50"/>
      <c r="AV1110" s="50"/>
      <c r="AW1110" s="50"/>
      <c r="AX1110" s="50"/>
      <c r="AY1110" s="50"/>
      <c r="AZ1110" s="50"/>
      <c r="BA1110" s="50"/>
      <c r="BB1110" s="50"/>
      <c r="BC1110" s="50"/>
      <c r="BD1110" s="50"/>
      <c r="BE1110" s="50"/>
      <c r="BF1110" s="50"/>
      <c r="BG1110" s="50"/>
      <c r="BH1110" s="50"/>
      <c r="BI1110" s="50"/>
      <c r="BJ1110" s="50"/>
      <c r="BK1110" s="50"/>
      <c r="BL1110" s="50"/>
    </row>
    <row r="1111" spans="1:64" ht="12" customHeight="1" x14ac:dyDescent="0.15">
      <c r="A1111" s="50" t="s">
        <v>34308</v>
      </c>
      <c r="B1111" s="50">
        <v>53</v>
      </c>
      <c r="C1111" s="50" t="s">
        <v>108</v>
      </c>
      <c r="D1111" s="50" t="s">
        <v>31</v>
      </c>
      <c r="E1111" s="51" t="s">
        <v>34309</v>
      </c>
      <c r="F1111" s="52">
        <v>43116</v>
      </c>
      <c r="G1111" s="50" t="s">
        <v>34310</v>
      </c>
      <c r="H1111" s="50" t="s">
        <v>34311</v>
      </c>
      <c r="I1111" s="50" t="s">
        <v>774</v>
      </c>
      <c r="J1111" s="50">
        <v>83330</v>
      </c>
      <c r="K1111" s="50" t="s">
        <v>34311</v>
      </c>
      <c r="L1111" s="50" t="s">
        <v>34631</v>
      </c>
      <c r="M1111" s="50" t="s">
        <v>21</v>
      </c>
      <c r="N1111" s="50" t="s">
        <v>34312</v>
      </c>
      <c r="O1111" s="42" t="s">
        <v>394</v>
      </c>
      <c r="P1111" s="50" t="s">
        <v>32398</v>
      </c>
      <c r="Q1111" s="51" t="s">
        <v>34313</v>
      </c>
      <c r="R1111" s="50" t="s">
        <v>94</v>
      </c>
      <c r="S1111" s="50" t="s">
        <v>22</v>
      </c>
      <c r="T1111" s="50" t="s">
        <v>28746</v>
      </c>
      <c r="U1111" s="50" t="s">
        <v>28520</v>
      </c>
      <c r="V1111" s="50" t="s">
        <v>28521</v>
      </c>
      <c r="W1111" s="50" t="s">
        <v>94</v>
      </c>
      <c r="X1111" s="50">
        <v>3323</v>
      </c>
      <c r="Y1111" s="50"/>
      <c r="Z1111" s="50"/>
      <c r="AA1111" s="50"/>
      <c r="AB1111" s="50"/>
      <c r="AC1111" s="50"/>
      <c r="AD1111" s="50"/>
      <c r="AE1111" s="50"/>
      <c r="AF1111" s="50"/>
      <c r="AG1111" s="50"/>
      <c r="AH1111" s="50"/>
      <c r="AI1111" s="50"/>
      <c r="AJ1111" s="50"/>
      <c r="AK1111" s="50"/>
      <c r="AL1111" s="50"/>
      <c r="AM1111" s="50"/>
      <c r="AN1111" s="50"/>
      <c r="AO1111" s="50"/>
      <c r="AP1111" s="50"/>
      <c r="AQ1111" s="50"/>
      <c r="AR1111" s="50"/>
      <c r="AS1111" s="50"/>
      <c r="AT1111" s="50"/>
      <c r="AU1111" s="50"/>
      <c r="AV1111" s="50"/>
      <c r="AW1111" s="50"/>
      <c r="AX1111" s="50"/>
      <c r="AY1111" s="50"/>
      <c r="AZ1111" s="50"/>
      <c r="BA1111" s="50"/>
      <c r="BB1111" s="50"/>
      <c r="BC1111" s="50"/>
      <c r="BD1111" s="50"/>
      <c r="BE1111" s="50"/>
      <c r="BF1111" s="50"/>
      <c r="BG1111" s="50"/>
      <c r="BH1111" s="50"/>
      <c r="BI1111" s="50"/>
      <c r="BJ1111" s="50"/>
      <c r="BK1111" s="50"/>
      <c r="BL1111" s="50"/>
    </row>
    <row r="1112" spans="1:64" ht="12" customHeight="1" x14ac:dyDescent="0.15">
      <c r="A1112" s="50" t="s">
        <v>34314</v>
      </c>
      <c r="B1112" s="50">
        <v>32</v>
      </c>
      <c r="C1112" s="50" t="s">
        <v>14</v>
      </c>
      <c r="D1112" s="50" t="s">
        <v>31</v>
      </c>
      <c r="E1112" s="51"/>
      <c r="F1112" s="52">
        <v>43116</v>
      </c>
      <c r="G1112" s="50" t="s">
        <v>34315</v>
      </c>
      <c r="H1112" s="50" t="s">
        <v>23658</v>
      </c>
      <c r="I1112" s="50" t="s">
        <v>10453</v>
      </c>
      <c r="J1112" s="50">
        <v>5602</v>
      </c>
      <c r="K1112" s="50" t="s">
        <v>112</v>
      </c>
      <c r="L1112" s="50" t="s">
        <v>34630</v>
      </c>
      <c r="M1112" s="50" t="s">
        <v>21</v>
      </c>
      <c r="N1112" s="50" t="s">
        <v>34316</v>
      </c>
      <c r="O1112" s="42" t="s">
        <v>394</v>
      </c>
      <c r="P1112" s="50" t="s">
        <v>32398</v>
      </c>
      <c r="Q1112" s="51" t="s">
        <v>34317</v>
      </c>
      <c r="R1112" s="50" t="s">
        <v>94</v>
      </c>
      <c r="S1112" s="50" t="s">
        <v>22</v>
      </c>
      <c r="T1112" s="50" t="s">
        <v>28746</v>
      </c>
      <c r="U1112" s="50" t="s">
        <v>28523</v>
      </c>
      <c r="V1112" s="50" t="s">
        <v>28522</v>
      </c>
      <c r="W1112" s="50" t="s">
        <v>94</v>
      </c>
      <c r="X1112" s="50">
        <v>3305</v>
      </c>
      <c r="Y1112" s="50"/>
      <c r="Z1112" s="50"/>
      <c r="AA1112" s="50"/>
      <c r="AB1112" s="50"/>
      <c r="AC1112" s="50"/>
      <c r="AD1112" s="50"/>
      <c r="AE1112" s="50"/>
      <c r="AF1112" s="50"/>
      <c r="AG1112" s="50"/>
      <c r="AH1112" s="50"/>
      <c r="AI1112" s="50"/>
      <c r="AJ1112" s="50"/>
      <c r="AK1112" s="50"/>
      <c r="AL1112" s="50"/>
      <c r="AM1112" s="50"/>
      <c r="AN1112" s="50"/>
      <c r="AO1112" s="50"/>
      <c r="AP1112" s="50"/>
      <c r="AQ1112" s="50"/>
      <c r="AR1112" s="50"/>
      <c r="AS1112" s="50"/>
      <c r="AT1112" s="50"/>
      <c r="AU1112" s="50"/>
      <c r="AV1112" s="50"/>
      <c r="AW1112" s="50"/>
      <c r="AX1112" s="50"/>
      <c r="AY1112" s="50"/>
      <c r="AZ1112" s="50"/>
      <c r="BA1112" s="50"/>
      <c r="BB1112" s="50"/>
      <c r="BC1112" s="50"/>
      <c r="BD1112" s="50"/>
      <c r="BE1112" s="50"/>
      <c r="BF1112" s="50"/>
      <c r="BG1112" s="50"/>
      <c r="BH1112" s="50"/>
      <c r="BI1112" s="50"/>
      <c r="BJ1112" s="50"/>
      <c r="BK1112" s="50"/>
      <c r="BL1112" s="50"/>
    </row>
    <row r="1113" spans="1:64" ht="12" customHeight="1" x14ac:dyDescent="0.15">
      <c r="A1113" s="50" t="s">
        <v>34318</v>
      </c>
      <c r="B1113" s="50">
        <v>34</v>
      </c>
      <c r="C1113" s="50" t="s">
        <v>14</v>
      </c>
      <c r="D1113" s="50" t="s">
        <v>79</v>
      </c>
      <c r="E1113" s="51"/>
      <c r="F1113" s="52">
        <v>43116</v>
      </c>
      <c r="G1113" s="50" t="s">
        <v>34319</v>
      </c>
      <c r="H1113" s="50" t="s">
        <v>34320</v>
      </c>
      <c r="I1113" s="50" t="s">
        <v>39</v>
      </c>
      <c r="J1113" s="50">
        <v>94014</v>
      </c>
      <c r="K1113" s="50" t="s">
        <v>4534</v>
      </c>
      <c r="L1113" s="50" t="s">
        <v>17264</v>
      </c>
      <c r="M1113" s="50" t="s">
        <v>385</v>
      </c>
      <c r="N1113" s="50" t="s">
        <v>34321</v>
      </c>
      <c r="O1113" s="42" t="s">
        <v>394</v>
      </c>
      <c r="P1113" s="50" t="s">
        <v>32398</v>
      </c>
      <c r="Q1113" s="51" t="s">
        <v>34322</v>
      </c>
      <c r="R1113" s="50" t="s">
        <v>94</v>
      </c>
      <c r="S1113" s="50" t="s">
        <v>12</v>
      </c>
      <c r="T1113" s="50" t="s">
        <v>31978</v>
      </c>
      <c r="U1113" s="50" t="s">
        <v>28518</v>
      </c>
      <c r="V1113" s="50" t="s">
        <v>28521</v>
      </c>
      <c r="W1113" s="50"/>
      <c r="Y1113" s="50"/>
      <c r="Z1113" s="50"/>
      <c r="AA1113" s="50"/>
      <c r="AB1113" s="50"/>
      <c r="AC1113" s="50"/>
      <c r="AD1113" s="50"/>
      <c r="AE1113" s="50"/>
      <c r="AF1113" s="50"/>
      <c r="AG1113" s="50"/>
      <c r="AH1113" s="50"/>
      <c r="AI1113" s="50"/>
      <c r="AJ1113" s="50"/>
      <c r="AK1113" s="50"/>
      <c r="AL1113" s="50"/>
      <c r="AM1113" s="50"/>
      <c r="AN1113" s="50"/>
      <c r="AO1113" s="50"/>
      <c r="AP1113" s="50"/>
      <c r="AQ1113" s="50"/>
      <c r="AR1113" s="50"/>
      <c r="AS1113" s="50"/>
      <c r="AT1113" s="50"/>
      <c r="AU1113" s="50"/>
      <c r="AV1113" s="50"/>
      <c r="AW1113" s="50"/>
      <c r="AX1113" s="50"/>
      <c r="AY1113" s="50"/>
      <c r="AZ1113" s="50"/>
      <c r="BA1113" s="50"/>
      <c r="BB1113" s="50"/>
      <c r="BC1113" s="50"/>
      <c r="BD1113" s="50"/>
      <c r="BE1113" s="50"/>
      <c r="BF1113" s="50"/>
      <c r="BG1113" s="50"/>
      <c r="BH1113" s="50"/>
      <c r="BI1113" s="50"/>
      <c r="BJ1113" s="50"/>
      <c r="BK1113" s="50"/>
      <c r="BL1113" s="50"/>
    </row>
    <row r="1114" spans="1:64" ht="12" customHeight="1" x14ac:dyDescent="0.15">
      <c r="A1114" s="50" t="s">
        <v>34323</v>
      </c>
      <c r="B1114" s="50">
        <v>27</v>
      </c>
      <c r="C1114" s="50" t="s">
        <v>14</v>
      </c>
      <c r="D1114" s="50" t="s">
        <v>31</v>
      </c>
      <c r="E1114" s="51"/>
      <c r="F1114" s="52">
        <v>43116</v>
      </c>
      <c r="G1114" s="50" t="s">
        <v>34324</v>
      </c>
      <c r="H1114" s="50" t="s">
        <v>1273</v>
      </c>
      <c r="I1114" s="50" t="s">
        <v>203</v>
      </c>
      <c r="J1114" s="50">
        <v>80221</v>
      </c>
      <c r="K1114" s="50" t="s">
        <v>1883</v>
      </c>
      <c r="L1114" s="50" t="s">
        <v>10016</v>
      </c>
      <c r="M1114" s="50" t="s">
        <v>5307</v>
      </c>
      <c r="N1114" s="50" t="s">
        <v>34325</v>
      </c>
      <c r="O1114" s="42" t="s">
        <v>394</v>
      </c>
      <c r="P1114" s="50" t="s">
        <v>32398</v>
      </c>
      <c r="Q1114" s="51" t="s">
        <v>34326</v>
      </c>
      <c r="R1114" s="50" t="s">
        <v>94</v>
      </c>
      <c r="S1114" s="50" t="s">
        <v>12</v>
      </c>
      <c r="T1114" s="50" t="s">
        <v>31978</v>
      </c>
      <c r="U1114" s="50" t="s">
        <v>28520</v>
      </c>
      <c r="V1114" s="50" t="s">
        <v>28521</v>
      </c>
      <c r="W1114" s="50" t="s">
        <v>94</v>
      </c>
      <c r="X1114" s="50">
        <v>3318</v>
      </c>
      <c r="Y1114" s="50"/>
      <c r="Z1114" s="50"/>
      <c r="AA1114" s="50"/>
      <c r="AB1114" s="50"/>
      <c r="AC1114" s="50"/>
      <c r="AD1114" s="50"/>
      <c r="AE1114" s="50"/>
      <c r="AF1114" s="50"/>
      <c r="AG1114" s="50"/>
      <c r="AH1114" s="50"/>
      <c r="AI1114" s="50"/>
      <c r="AJ1114" s="50"/>
      <c r="AK1114" s="50"/>
      <c r="AL1114" s="50"/>
      <c r="AM1114" s="50"/>
      <c r="AN1114" s="50"/>
      <c r="AO1114" s="50"/>
      <c r="AP1114" s="50"/>
      <c r="AQ1114" s="50"/>
      <c r="AR1114" s="50"/>
      <c r="AS1114" s="50"/>
      <c r="AT1114" s="50"/>
      <c r="AU1114" s="50"/>
      <c r="AV1114" s="50"/>
      <c r="AW1114" s="50"/>
      <c r="AX1114" s="50"/>
      <c r="AY1114" s="50"/>
      <c r="AZ1114" s="50"/>
      <c r="BA1114" s="50"/>
      <c r="BB1114" s="50"/>
      <c r="BC1114" s="50"/>
      <c r="BD1114" s="50"/>
      <c r="BE1114" s="50"/>
      <c r="BF1114" s="50"/>
      <c r="BG1114" s="50"/>
      <c r="BH1114" s="50"/>
      <c r="BI1114" s="50"/>
      <c r="BJ1114" s="50"/>
      <c r="BK1114" s="50"/>
      <c r="BL1114" s="50"/>
    </row>
    <row r="1115" spans="1:64" ht="12" customHeight="1" x14ac:dyDescent="0.15">
      <c r="A1115" s="50" t="s">
        <v>3186</v>
      </c>
      <c r="B1115" s="50" t="s">
        <v>23</v>
      </c>
      <c r="C1115" s="50" t="s">
        <v>14</v>
      </c>
      <c r="D1115" s="50" t="s">
        <v>42</v>
      </c>
      <c r="E1115" s="51"/>
      <c r="F1115" s="52">
        <v>43116</v>
      </c>
      <c r="G1115" s="50" t="s">
        <v>34327</v>
      </c>
      <c r="H1115" s="50" t="s">
        <v>5184</v>
      </c>
      <c r="I1115" s="50" t="s">
        <v>67</v>
      </c>
      <c r="J1115" s="50">
        <v>76022</v>
      </c>
      <c r="K1115" s="50" t="s">
        <v>68</v>
      </c>
      <c r="L1115" s="50" t="s">
        <v>5185</v>
      </c>
      <c r="M1115" s="50" t="s">
        <v>21</v>
      </c>
      <c r="N1115" s="50" t="s">
        <v>34328</v>
      </c>
      <c r="O1115" s="42" t="s">
        <v>394</v>
      </c>
      <c r="P1115" s="50" t="s">
        <v>32398</v>
      </c>
      <c r="Q1115" s="51" t="s">
        <v>34329</v>
      </c>
      <c r="R1115" s="50" t="s">
        <v>94</v>
      </c>
      <c r="S1115" s="50" t="s">
        <v>29</v>
      </c>
      <c r="T1115" s="50" t="s">
        <v>28523</v>
      </c>
      <c r="U1115" s="50" t="s">
        <v>28518</v>
      </c>
      <c r="V1115" s="50" t="s">
        <v>28521</v>
      </c>
      <c r="W1115" s="50" t="s">
        <v>94</v>
      </c>
      <c r="X1115" s="50">
        <v>3306</v>
      </c>
      <c r="Y1115" s="50"/>
      <c r="Z1115" s="50"/>
      <c r="AA1115" s="50"/>
      <c r="AB1115" s="50"/>
      <c r="AC1115" s="50"/>
      <c r="AD1115" s="50"/>
      <c r="AE1115" s="50"/>
      <c r="AF1115" s="50"/>
      <c r="AG1115" s="50"/>
      <c r="AH1115" s="50"/>
      <c r="AI1115" s="50"/>
      <c r="AJ1115" s="50"/>
      <c r="AK1115" s="50"/>
      <c r="AL1115" s="50"/>
      <c r="AM1115" s="50"/>
      <c r="AN1115" s="50"/>
      <c r="AO1115" s="50"/>
      <c r="AP1115" s="50"/>
      <c r="AQ1115" s="50"/>
      <c r="AR1115" s="50"/>
      <c r="AS1115" s="50"/>
      <c r="AT1115" s="50"/>
      <c r="AU1115" s="50"/>
      <c r="AV1115" s="50"/>
      <c r="AW1115" s="50"/>
      <c r="AX1115" s="50"/>
      <c r="AY1115" s="50"/>
      <c r="AZ1115" s="50"/>
      <c r="BA1115" s="50"/>
      <c r="BB1115" s="50"/>
      <c r="BC1115" s="50"/>
      <c r="BD1115" s="50"/>
      <c r="BE1115" s="50"/>
      <c r="BF1115" s="50"/>
      <c r="BG1115" s="50"/>
      <c r="BH1115" s="50"/>
      <c r="BI1115" s="50"/>
      <c r="BJ1115" s="50"/>
      <c r="BK1115" s="50"/>
      <c r="BL1115" s="50"/>
    </row>
    <row r="1116" spans="1:64" ht="12" customHeight="1" x14ac:dyDescent="0.15">
      <c r="A1116" s="50" t="s">
        <v>34330</v>
      </c>
      <c r="B1116" s="50">
        <v>35</v>
      </c>
      <c r="C1116" s="50" t="s">
        <v>14</v>
      </c>
      <c r="D1116" s="50" t="s">
        <v>79</v>
      </c>
      <c r="E1116" s="51" t="s">
        <v>34331</v>
      </c>
      <c r="F1116" s="52">
        <v>43115</v>
      </c>
      <c r="G1116" s="50" t="s">
        <v>34332</v>
      </c>
      <c r="H1116" s="50" t="s">
        <v>4094</v>
      </c>
      <c r="I1116" s="50" t="s">
        <v>360</v>
      </c>
      <c r="J1116" s="50">
        <v>28213</v>
      </c>
      <c r="K1116" s="50" t="s">
        <v>4096</v>
      </c>
      <c r="L1116" s="50" t="s">
        <v>34632</v>
      </c>
      <c r="M1116" s="50" t="s">
        <v>21</v>
      </c>
      <c r="N1116" s="50" t="s">
        <v>34333</v>
      </c>
      <c r="O1116" s="42" t="s">
        <v>394</v>
      </c>
      <c r="P1116" s="50" t="s">
        <v>32398</v>
      </c>
      <c r="Q1116" s="51" t="s">
        <v>34334</v>
      </c>
      <c r="R1116" s="50" t="s">
        <v>94</v>
      </c>
      <c r="S1116" s="50" t="s">
        <v>22</v>
      </c>
      <c r="T1116" s="50" t="s">
        <v>28746</v>
      </c>
      <c r="U1116" s="50" t="s">
        <v>28520</v>
      </c>
      <c r="V1116" s="50" t="s">
        <v>28521</v>
      </c>
      <c r="W1116" s="50"/>
      <c r="Y1116" s="50"/>
      <c r="Z1116" s="50"/>
      <c r="AA1116" s="50"/>
      <c r="AB1116" s="50"/>
      <c r="AC1116" s="50"/>
      <c r="AD1116" s="50"/>
      <c r="AE1116" s="50"/>
      <c r="AF1116" s="50"/>
      <c r="AG1116" s="50"/>
      <c r="AH1116" s="50"/>
      <c r="AI1116" s="50"/>
      <c r="AJ1116" s="50"/>
      <c r="AK1116" s="50"/>
      <c r="AL1116" s="50"/>
      <c r="AM1116" s="50"/>
      <c r="AN1116" s="50"/>
      <c r="AO1116" s="50"/>
      <c r="AP1116" s="50"/>
      <c r="AQ1116" s="50"/>
      <c r="AR1116" s="50"/>
      <c r="AS1116" s="50"/>
      <c r="AT1116" s="50"/>
      <c r="AU1116" s="50"/>
      <c r="AV1116" s="50"/>
      <c r="AW1116" s="50"/>
      <c r="AX1116" s="50"/>
      <c r="AY1116" s="50"/>
      <c r="AZ1116" s="50"/>
      <c r="BA1116" s="50"/>
      <c r="BB1116" s="50"/>
      <c r="BC1116" s="50"/>
      <c r="BD1116" s="50"/>
      <c r="BE1116" s="50"/>
      <c r="BF1116" s="50"/>
      <c r="BG1116" s="50"/>
      <c r="BH1116" s="50"/>
      <c r="BI1116" s="50"/>
      <c r="BJ1116" s="50"/>
      <c r="BK1116" s="50"/>
      <c r="BL1116" s="50"/>
    </row>
    <row r="1117" spans="1:64" ht="12" customHeight="1" x14ac:dyDescent="0.15">
      <c r="A1117" s="50" t="s">
        <v>34335</v>
      </c>
      <c r="B1117" s="50">
        <v>42</v>
      </c>
      <c r="C1117" s="50" t="s">
        <v>14</v>
      </c>
      <c r="D1117" s="50" t="s">
        <v>42</v>
      </c>
      <c r="E1117" s="51" t="s">
        <v>34336</v>
      </c>
      <c r="F1117" s="52">
        <v>43115</v>
      </c>
      <c r="G1117" s="50" t="s">
        <v>34337</v>
      </c>
      <c r="H1117" s="50" t="s">
        <v>3128</v>
      </c>
      <c r="I1117" s="50" t="s">
        <v>111</v>
      </c>
      <c r="J1117" s="50">
        <v>97404</v>
      </c>
      <c r="K1117" s="50" t="s">
        <v>3130</v>
      </c>
      <c r="L1117" s="50" t="s">
        <v>18684</v>
      </c>
      <c r="M1117" s="50" t="s">
        <v>21</v>
      </c>
      <c r="N1117" s="50" t="s">
        <v>34338</v>
      </c>
      <c r="O1117" s="42" t="s">
        <v>394</v>
      </c>
      <c r="P1117" s="50" t="s">
        <v>32398</v>
      </c>
      <c r="Q1117" s="51" t="s">
        <v>34339</v>
      </c>
      <c r="R1117" s="50" t="s">
        <v>94</v>
      </c>
      <c r="S1117" s="50" t="s">
        <v>22</v>
      </c>
      <c r="T1117" s="50" t="s">
        <v>28746</v>
      </c>
      <c r="U1117" s="50" t="s">
        <v>28518</v>
      </c>
      <c r="V1117" s="50" t="s">
        <v>28521</v>
      </c>
      <c r="W1117" s="50" t="s">
        <v>94</v>
      </c>
      <c r="X1117" s="50">
        <v>3309</v>
      </c>
      <c r="Y1117" s="50"/>
      <c r="Z1117" s="50"/>
      <c r="AA1117" s="50"/>
      <c r="AB1117" s="50"/>
      <c r="AC1117" s="50"/>
      <c r="AD1117" s="50"/>
      <c r="AE1117" s="50"/>
      <c r="AF1117" s="50"/>
      <c r="AG1117" s="50"/>
      <c r="AH1117" s="50"/>
      <c r="AI1117" s="50"/>
      <c r="AJ1117" s="50"/>
      <c r="AK1117" s="50"/>
      <c r="AL1117" s="50"/>
      <c r="AM1117" s="50"/>
      <c r="AN1117" s="50"/>
      <c r="AO1117" s="50"/>
      <c r="AP1117" s="50"/>
      <c r="AQ1117" s="50"/>
      <c r="AR1117" s="50"/>
      <c r="AS1117" s="50"/>
      <c r="AT1117" s="50"/>
      <c r="AU1117" s="50"/>
      <c r="AV1117" s="50"/>
      <c r="AW1117" s="50"/>
      <c r="AX1117" s="50"/>
      <c r="AY1117" s="50"/>
      <c r="AZ1117" s="50"/>
      <c r="BA1117" s="50"/>
      <c r="BB1117" s="50"/>
      <c r="BC1117" s="50"/>
      <c r="BD1117" s="50"/>
      <c r="BE1117" s="50"/>
      <c r="BF1117" s="50"/>
      <c r="BG1117" s="50"/>
      <c r="BH1117" s="50"/>
      <c r="BI1117" s="50"/>
      <c r="BJ1117" s="50"/>
      <c r="BK1117" s="50"/>
      <c r="BL1117" s="50"/>
    </row>
    <row r="1118" spans="1:64" ht="12" customHeight="1" x14ac:dyDescent="0.15">
      <c r="A1118" s="50" t="s">
        <v>3186</v>
      </c>
      <c r="B1118" s="50" t="s">
        <v>23</v>
      </c>
      <c r="C1118" s="50" t="s">
        <v>14</v>
      </c>
      <c r="D1118" s="50" t="s">
        <v>42</v>
      </c>
      <c r="E1118" s="51"/>
      <c r="F1118" s="52">
        <v>43114</v>
      </c>
      <c r="G1118" s="50" t="s">
        <v>34340</v>
      </c>
      <c r="H1118" s="50" t="s">
        <v>34341</v>
      </c>
      <c r="I1118" s="50" t="s">
        <v>39</v>
      </c>
      <c r="J1118" s="50">
        <v>90032</v>
      </c>
      <c r="K1118" s="50" t="s">
        <v>92</v>
      </c>
      <c r="L1118" s="50" t="s">
        <v>93</v>
      </c>
      <c r="M1118" s="50" t="s">
        <v>21</v>
      </c>
      <c r="N1118" s="50" t="s">
        <v>34342</v>
      </c>
      <c r="O1118" s="42" t="s">
        <v>394</v>
      </c>
      <c r="P1118" s="50" t="s">
        <v>32398</v>
      </c>
      <c r="Q1118" s="51" t="s">
        <v>34343</v>
      </c>
      <c r="R1118" s="50" t="s">
        <v>94</v>
      </c>
      <c r="S1118" s="50" t="s">
        <v>22</v>
      </c>
      <c r="T1118" s="50" t="s">
        <v>28746</v>
      </c>
      <c r="U1118" s="50" t="s">
        <v>28518</v>
      </c>
      <c r="V1118" s="50" t="s">
        <v>28521</v>
      </c>
      <c r="W1118" s="50" t="s">
        <v>94</v>
      </c>
      <c r="X1118" s="50">
        <v>3311</v>
      </c>
      <c r="Y1118" s="50"/>
      <c r="Z1118" s="50"/>
      <c r="AA1118" s="50"/>
      <c r="AB1118" s="50"/>
      <c r="AC1118" s="50"/>
      <c r="AD1118" s="50"/>
      <c r="AE1118" s="50"/>
      <c r="AF1118" s="50"/>
      <c r="AG1118" s="50"/>
      <c r="AH1118" s="50"/>
      <c r="AI1118" s="50"/>
      <c r="AJ1118" s="50"/>
      <c r="AK1118" s="50"/>
      <c r="AL1118" s="50"/>
      <c r="AM1118" s="50"/>
      <c r="AN1118" s="50"/>
      <c r="AO1118" s="50"/>
      <c r="AP1118" s="50"/>
      <c r="AQ1118" s="50"/>
      <c r="AR1118" s="50"/>
      <c r="AS1118" s="50"/>
      <c r="AT1118" s="50"/>
      <c r="AU1118" s="50"/>
      <c r="AV1118" s="50"/>
      <c r="AW1118" s="50"/>
      <c r="AX1118" s="50"/>
      <c r="AY1118" s="50"/>
      <c r="AZ1118" s="50"/>
      <c r="BA1118" s="50"/>
      <c r="BB1118" s="50"/>
      <c r="BC1118" s="50"/>
      <c r="BD1118" s="50"/>
      <c r="BE1118" s="50"/>
      <c r="BF1118" s="50"/>
      <c r="BG1118" s="50"/>
      <c r="BH1118" s="50"/>
      <c r="BI1118" s="50"/>
      <c r="BJ1118" s="50"/>
      <c r="BK1118" s="50"/>
      <c r="BL1118" s="50"/>
    </row>
    <row r="1119" spans="1:64" ht="12" customHeight="1" x14ac:dyDescent="0.15">
      <c r="A1119" s="50" t="s">
        <v>34344</v>
      </c>
      <c r="B1119" s="50">
        <v>21</v>
      </c>
      <c r="C1119" s="50" t="s">
        <v>14</v>
      </c>
      <c r="D1119" s="50" t="s">
        <v>79</v>
      </c>
      <c r="E1119" s="51" t="s">
        <v>34345</v>
      </c>
      <c r="F1119" s="52">
        <v>43113</v>
      </c>
      <c r="G1119" s="50" t="s">
        <v>34346</v>
      </c>
      <c r="H1119" s="50" t="s">
        <v>968</v>
      </c>
      <c r="I1119" s="50" t="s">
        <v>63</v>
      </c>
      <c r="J1119" s="50">
        <v>44106</v>
      </c>
      <c r="K1119" s="50" t="s">
        <v>99</v>
      </c>
      <c r="L1119" s="50" t="s">
        <v>31903</v>
      </c>
      <c r="M1119" s="50" t="s">
        <v>21</v>
      </c>
      <c r="N1119" s="50" t="s">
        <v>34347</v>
      </c>
      <c r="O1119" s="42" t="s">
        <v>394</v>
      </c>
      <c r="P1119" s="50" t="s">
        <v>32398</v>
      </c>
      <c r="Q1119" s="51" t="s">
        <v>34348</v>
      </c>
      <c r="R1119" s="50" t="s">
        <v>94</v>
      </c>
      <c r="S1119" s="50" t="s">
        <v>12</v>
      </c>
      <c r="T1119" s="50" t="s">
        <v>31978</v>
      </c>
      <c r="U1119" s="50" t="s">
        <v>28520</v>
      </c>
      <c r="V1119" s="50" t="s">
        <v>28521</v>
      </c>
      <c r="W1119" s="50"/>
      <c r="Y1119" s="50"/>
      <c r="Z1119" s="50"/>
      <c r="AA1119" s="50"/>
      <c r="AB1119" s="50"/>
      <c r="AC1119" s="50"/>
      <c r="AD1119" s="50"/>
      <c r="AE1119" s="50"/>
      <c r="AF1119" s="50"/>
      <c r="AG1119" s="50"/>
      <c r="AH1119" s="50"/>
      <c r="AI1119" s="50"/>
      <c r="AJ1119" s="50"/>
      <c r="AK1119" s="50"/>
      <c r="AL1119" s="50"/>
      <c r="AM1119" s="50"/>
      <c r="AN1119" s="50"/>
      <c r="AO1119" s="50"/>
      <c r="AP1119" s="50"/>
      <c r="AQ1119" s="50"/>
      <c r="AR1119" s="50"/>
      <c r="AS1119" s="50"/>
      <c r="AT1119" s="50"/>
      <c r="AU1119" s="50"/>
      <c r="AV1119" s="50"/>
      <c r="AW1119" s="50"/>
      <c r="AX1119" s="50"/>
      <c r="AY1119" s="50"/>
      <c r="AZ1119" s="50"/>
      <c r="BA1119" s="50"/>
      <c r="BB1119" s="50"/>
      <c r="BC1119" s="50"/>
      <c r="BD1119" s="50"/>
      <c r="BE1119" s="50"/>
      <c r="BF1119" s="50"/>
      <c r="BG1119" s="50"/>
      <c r="BH1119" s="50"/>
      <c r="BI1119" s="50"/>
      <c r="BJ1119" s="50"/>
      <c r="BK1119" s="50"/>
      <c r="BL1119" s="50"/>
    </row>
    <row r="1120" spans="1:64" ht="12" customHeight="1" x14ac:dyDescent="0.15">
      <c r="A1120" s="50" t="s">
        <v>34354</v>
      </c>
      <c r="B1120" s="50">
        <v>22</v>
      </c>
      <c r="C1120" s="50" t="s">
        <v>14</v>
      </c>
      <c r="D1120" s="50" t="s">
        <v>79</v>
      </c>
      <c r="E1120" s="51"/>
      <c r="F1120" s="52">
        <v>43112</v>
      </c>
      <c r="G1120" s="50" t="s">
        <v>34355</v>
      </c>
      <c r="H1120" s="50" t="s">
        <v>1262</v>
      </c>
      <c r="I1120" s="50" t="s">
        <v>63</v>
      </c>
      <c r="J1120" s="50">
        <v>43232</v>
      </c>
      <c r="K1120" s="50" t="s">
        <v>1263</v>
      </c>
      <c r="L1120" s="50" t="s">
        <v>12268</v>
      </c>
      <c r="M1120" s="50" t="s">
        <v>21</v>
      </c>
      <c r="N1120" s="50" t="s">
        <v>34356</v>
      </c>
      <c r="O1120" s="42" t="s">
        <v>394</v>
      </c>
      <c r="P1120" s="50" t="s">
        <v>32398</v>
      </c>
      <c r="Q1120" s="51" t="s">
        <v>34357</v>
      </c>
      <c r="R1120" s="50" t="s">
        <v>94</v>
      </c>
      <c r="S1120" s="50" t="s">
        <v>22</v>
      </c>
      <c r="T1120" s="50" t="s">
        <v>28746</v>
      </c>
      <c r="U1120" s="50" t="s">
        <v>28518</v>
      </c>
      <c r="V1120" s="50" t="s">
        <v>28521</v>
      </c>
      <c r="W1120" s="50" t="s">
        <v>94</v>
      </c>
      <c r="X1120" s="50">
        <v>3316</v>
      </c>
      <c r="Y1120" s="50"/>
      <c r="Z1120" s="50"/>
      <c r="AA1120" s="50"/>
      <c r="AB1120" s="50"/>
      <c r="AC1120" s="50"/>
      <c r="AD1120" s="50"/>
      <c r="AE1120" s="50"/>
      <c r="AF1120" s="50"/>
      <c r="AG1120" s="50"/>
      <c r="AH1120" s="50"/>
      <c r="AI1120" s="50"/>
      <c r="AJ1120" s="50"/>
      <c r="AK1120" s="50"/>
      <c r="AL1120" s="50"/>
      <c r="AM1120" s="50"/>
      <c r="AN1120" s="50"/>
      <c r="AO1120" s="50"/>
      <c r="AP1120" s="50"/>
      <c r="AQ1120" s="50"/>
      <c r="AR1120" s="50"/>
      <c r="AS1120" s="50"/>
      <c r="AT1120" s="50"/>
      <c r="AU1120" s="50"/>
      <c r="AV1120" s="50"/>
      <c r="AW1120" s="50"/>
      <c r="AX1120" s="50"/>
      <c r="AY1120" s="50"/>
      <c r="AZ1120" s="50"/>
      <c r="BA1120" s="50"/>
      <c r="BB1120" s="50"/>
      <c r="BC1120" s="50"/>
      <c r="BD1120" s="50"/>
      <c r="BE1120" s="50"/>
      <c r="BF1120" s="50"/>
      <c r="BG1120" s="50"/>
      <c r="BH1120" s="50"/>
      <c r="BI1120" s="50"/>
      <c r="BJ1120" s="50"/>
      <c r="BK1120" s="50"/>
      <c r="BL1120" s="50"/>
    </row>
    <row r="1121" spans="1:64" ht="12" customHeight="1" x14ac:dyDescent="0.15">
      <c r="A1121" s="50" t="s">
        <v>34349</v>
      </c>
      <c r="B1121" s="50">
        <v>43</v>
      </c>
      <c r="C1121" s="50" t="s">
        <v>14</v>
      </c>
      <c r="D1121" s="50" t="s">
        <v>79</v>
      </c>
      <c r="E1121" s="51" t="s">
        <v>34350</v>
      </c>
      <c r="F1121" s="52">
        <v>43112</v>
      </c>
      <c r="G1121" s="50" t="s">
        <v>34351</v>
      </c>
      <c r="H1121" s="50" t="s">
        <v>13847</v>
      </c>
      <c r="I1121" s="50" t="s">
        <v>39</v>
      </c>
      <c r="J1121" s="50">
        <v>94565</v>
      </c>
      <c r="K1121" s="50" t="s">
        <v>4403</v>
      </c>
      <c r="L1121" s="50" t="s">
        <v>25109</v>
      </c>
      <c r="M1121" s="50" t="s">
        <v>21</v>
      </c>
      <c r="N1121" s="50" t="s">
        <v>34352</v>
      </c>
      <c r="O1121" s="42" t="s">
        <v>394</v>
      </c>
      <c r="P1121" s="50" t="s">
        <v>32398</v>
      </c>
      <c r="Q1121" s="51" t="s">
        <v>34353</v>
      </c>
      <c r="R1121" s="50" t="s">
        <v>94</v>
      </c>
      <c r="S1121" s="50" t="s">
        <v>22</v>
      </c>
      <c r="T1121" s="50" t="s">
        <v>28746</v>
      </c>
      <c r="U1121" s="50" t="s">
        <v>28518</v>
      </c>
      <c r="V1121" s="50" t="s">
        <v>28521</v>
      </c>
      <c r="W1121" s="50" t="s">
        <v>94</v>
      </c>
      <c r="X1121" s="50">
        <v>3313</v>
      </c>
      <c r="Y1121" s="50"/>
      <c r="Z1121" s="50"/>
      <c r="AA1121" s="50"/>
      <c r="AB1121" s="50"/>
      <c r="AC1121" s="50"/>
      <c r="AD1121" s="50"/>
      <c r="AE1121" s="50"/>
      <c r="AF1121" s="50"/>
      <c r="AG1121" s="50"/>
      <c r="AH1121" s="50"/>
      <c r="AI1121" s="50"/>
      <c r="AJ1121" s="50"/>
      <c r="AK1121" s="50"/>
      <c r="AL1121" s="50"/>
      <c r="AM1121" s="50"/>
      <c r="AN1121" s="50"/>
      <c r="AO1121" s="50"/>
      <c r="AP1121" s="50"/>
      <c r="AQ1121" s="50"/>
      <c r="AR1121" s="50"/>
      <c r="AS1121" s="50"/>
      <c r="AT1121" s="50"/>
      <c r="AU1121" s="50"/>
      <c r="AV1121" s="50"/>
      <c r="AW1121" s="50"/>
      <c r="AX1121" s="50"/>
      <c r="AY1121" s="50"/>
      <c r="AZ1121" s="50"/>
      <c r="BA1121" s="50"/>
      <c r="BB1121" s="50"/>
      <c r="BC1121" s="50"/>
      <c r="BD1121" s="50"/>
      <c r="BE1121" s="50"/>
      <c r="BF1121" s="50"/>
      <c r="BG1121" s="50"/>
      <c r="BH1121" s="50"/>
      <c r="BI1121" s="50"/>
      <c r="BJ1121" s="50"/>
      <c r="BK1121" s="50"/>
      <c r="BL1121" s="50"/>
    </row>
    <row r="1122" spans="1:64" ht="12" customHeight="1" x14ac:dyDescent="0.15">
      <c r="A1122" s="50" t="s">
        <v>34358</v>
      </c>
      <c r="B1122" s="50">
        <v>36</v>
      </c>
      <c r="C1122" s="50" t="s">
        <v>14</v>
      </c>
      <c r="D1122" s="50" t="s">
        <v>42</v>
      </c>
      <c r="E1122" s="51"/>
      <c r="F1122" s="52">
        <v>43112</v>
      </c>
      <c r="G1122" s="50" t="s">
        <v>34359</v>
      </c>
      <c r="H1122" s="50" t="s">
        <v>30379</v>
      </c>
      <c r="I1122" s="50" t="s">
        <v>297</v>
      </c>
      <c r="J1122" s="50">
        <v>98371</v>
      </c>
      <c r="K1122" s="50" t="s">
        <v>867</v>
      </c>
      <c r="L1122" s="50" t="s">
        <v>34633</v>
      </c>
      <c r="M1122" s="50" t="s">
        <v>21</v>
      </c>
      <c r="N1122" s="50" t="s">
        <v>34360</v>
      </c>
      <c r="O1122" s="42" t="s">
        <v>394</v>
      </c>
      <c r="P1122" s="50" t="s">
        <v>32398</v>
      </c>
      <c r="Q1122" s="51" t="s">
        <v>34361</v>
      </c>
      <c r="R1122" s="50" t="s">
        <v>94</v>
      </c>
      <c r="S1122" s="50" t="s">
        <v>22</v>
      </c>
      <c r="T1122" s="50" t="s">
        <v>28746</v>
      </c>
      <c r="U1122" s="50" t="s">
        <v>28520</v>
      </c>
      <c r="V1122" s="50" t="s">
        <v>28519</v>
      </c>
      <c r="W1122" s="50" t="s">
        <v>94</v>
      </c>
      <c r="X1122" s="50">
        <v>3317</v>
      </c>
      <c r="Y1122" s="50"/>
      <c r="Z1122" s="50"/>
      <c r="AA1122" s="50"/>
      <c r="AB1122" s="50"/>
      <c r="AC1122" s="50"/>
      <c r="AD1122" s="50"/>
      <c r="AE1122" s="50"/>
      <c r="AF1122" s="50"/>
      <c r="AG1122" s="50"/>
      <c r="AH1122" s="50"/>
      <c r="AI1122" s="50"/>
      <c r="AJ1122" s="50"/>
      <c r="AK1122" s="50"/>
      <c r="AL1122" s="50"/>
      <c r="AM1122" s="50"/>
      <c r="AN1122" s="50"/>
      <c r="AO1122" s="50"/>
      <c r="AP1122" s="50"/>
      <c r="AQ1122" s="50"/>
      <c r="AR1122" s="50"/>
      <c r="AS1122" s="50"/>
      <c r="AT1122" s="50"/>
      <c r="AU1122" s="50"/>
      <c r="AV1122" s="50"/>
      <c r="AW1122" s="50"/>
      <c r="AX1122" s="50"/>
      <c r="AY1122" s="50"/>
      <c r="AZ1122" s="50"/>
      <c r="BA1122" s="50"/>
      <c r="BB1122" s="50"/>
      <c r="BC1122" s="50"/>
      <c r="BD1122" s="50"/>
      <c r="BE1122" s="50"/>
      <c r="BF1122" s="50"/>
      <c r="BG1122" s="50"/>
      <c r="BH1122" s="50"/>
      <c r="BI1122" s="50"/>
      <c r="BJ1122" s="50"/>
      <c r="BK1122" s="50"/>
      <c r="BL1122" s="50"/>
    </row>
    <row r="1123" spans="1:64" ht="12" customHeight="1" x14ac:dyDescent="0.15">
      <c r="A1123" s="50" t="s">
        <v>34362</v>
      </c>
      <c r="B1123" s="50">
        <v>39</v>
      </c>
      <c r="C1123" s="50" t="s">
        <v>14</v>
      </c>
      <c r="D1123" s="50" t="s">
        <v>31</v>
      </c>
      <c r="E1123" s="51" t="s">
        <v>34363</v>
      </c>
      <c r="F1123" s="52">
        <v>43112</v>
      </c>
      <c r="G1123" s="50" t="s">
        <v>34364</v>
      </c>
      <c r="H1123" s="50" t="s">
        <v>1263</v>
      </c>
      <c r="I1123" s="50" t="s">
        <v>309</v>
      </c>
      <c r="J1123" s="50">
        <v>42134</v>
      </c>
      <c r="K1123" s="50" t="s">
        <v>34365</v>
      </c>
      <c r="L1123" s="50" t="s">
        <v>34635</v>
      </c>
      <c r="M1123" s="50" t="s">
        <v>21</v>
      </c>
      <c r="N1123" s="50" t="s">
        <v>34366</v>
      </c>
      <c r="O1123" s="42" t="s">
        <v>394</v>
      </c>
      <c r="P1123" s="50" t="s">
        <v>32398</v>
      </c>
      <c r="Q1123" s="51" t="s">
        <v>34367</v>
      </c>
      <c r="R1123" s="50" t="s">
        <v>94</v>
      </c>
      <c r="S1123" s="50" t="s">
        <v>22</v>
      </c>
      <c r="T1123" s="50" t="s">
        <v>28746</v>
      </c>
      <c r="U1123" s="50" t="s">
        <v>28518</v>
      </c>
      <c r="V1123" s="50" t="s">
        <v>28521</v>
      </c>
      <c r="W1123" s="50" t="s">
        <v>94</v>
      </c>
      <c r="X1123" s="50">
        <v>3314</v>
      </c>
      <c r="Y1123" s="50"/>
      <c r="Z1123" s="50"/>
      <c r="AA1123" s="50"/>
      <c r="AB1123" s="50"/>
      <c r="AC1123" s="50"/>
      <c r="AD1123" s="50"/>
      <c r="AE1123" s="50"/>
      <c r="AF1123" s="50"/>
      <c r="AG1123" s="50"/>
      <c r="AH1123" s="50"/>
      <c r="AI1123" s="50"/>
      <c r="AJ1123" s="50"/>
      <c r="AK1123" s="50"/>
      <c r="AL1123" s="50"/>
      <c r="AM1123" s="50"/>
      <c r="AN1123" s="50"/>
      <c r="AO1123" s="50"/>
      <c r="AP1123" s="50"/>
      <c r="AQ1123" s="50"/>
      <c r="AR1123" s="50"/>
      <c r="AS1123" s="50"/>
      <c r="AT1123" s="50"/>
      <c r="AU1123" s="50"/>
      <c r="AV1123" s="50"/>
      <c r="AW1123" s="50"/>
      <c r="AX1123" s="50"/>
      <c r="AY1123" s="50"/>
      <c r="AZ1123" s="50"/>
      <c r="BA1123" s="50"/>
      <c r="BB1123" s="50"/>
      <c r="BC1123" s="50"/>
      <c r="BD1123" s="50"/>
      <c r="BE1123" s="50"/>
      <c r="BF1123" s="50"/>
      <c r="BG1123" s="50"/>
      <c r="BH1123" s="50"/>
      <c r="BI1123" s="50"/>
      <c r="BJ1123" s="50"/>
      <c r="BK1123" s="50"/>
      <c r="BL1123" s="50"/>
    </row>
    <row r="1124" spans="1:64" ht="12" customHeight="1" x14ac:dyDescent="0.15">
      <c r="A1124" s="50" t="s">
        <v>34373</v>
      </c>
      <c r="B1124" s="50">
        <v>36</v>
      </c>
      <c r="C1124" s="50" t="s">
        <v>14</v>
      </c>
      <c r="D1124" s="50" t="s">
        <v>31</v>
      </c>
      <c r="E1124" s="51" t="s">
        <v>34374</v>
      </c>
      <c r="F1124" s="52">
        <v>43112</v>
      </c>
      <c r="G1124" s="50" t="s">
        <v>34375</v>
      </c>
      <c r="H1124" s="50" t="s">
        <v>34376</v>
      </c>
      <c r="I1124" s="50" t="s">
        <v>111</v>
      </c>
      <c r="J1124" s="50">
        <v>97523</v>
      </c>
      <c r="K1124" s="50" t="s">
        <v>1507</v>
      </c>
      <c r="L1124" s="50" t="s">
        <v>34634</v>
      </c>
      <c r="M1124" s="50" t="s">
        <v>21</v>
      </c>
      <c r="N1124" s="50" t="s">
        <v>34377</v>
      </c>
      <c r="O1124" s="42" t="s">
        <v>34378</v>
      </c>
      <c r="P1124" s="50" t="s">
        <v>32398</v>
      </c>
      <c r="Q1124" s="51" t="s">
        <v>34379</v>
      </c>
      <c r="R1124" s="50" t="s">
        <v>94</v>
      </c>
      <c r="S1124" s="50" t="s">
        <v>22</v>
      </c>
      <c r="T1124" s="50" t="s">
        <v>28746</v>
      </c>
      <c r="U1124" s="50" t="s">
        <v>28520</v>
      </c>
      <c r="V1124" s="50" t="s">
        <v>28521</v>
      </c>
      <c r="W1124" s="50"/>
      <c r="Y1124" s="50"/>
      <c r="Z1124" s="50"/>
      <c r="AA1124" s="50"/>
      <c r="AB1124" s="50"/>
      <c r="AC1124" s="50"/>
      <c r="AD1124" s="50"/>
      <c r="AE1124" s="50"/>
      <c r="AF1124" s="50"/>
      <c r="AG1124" s="50"/>
      <c r="AH1124" s="50"/>
      <c r="AI1124" s="50"/>
      <c r="AJ1124" s="50"/>
      <c r="AK1124" s="50"/>
      <c r="AL1124" s="50"/>
      <c r="AM1124" s="50"/>
      <c r="AN1124" s="50"/>
      <c r="AO1124" s="50"/>
      <c r="AP1124" s="50"/>
      <c r="AQ1124" s="50"/>
      <c r="AR1124" s="50"/>
      <c r="AS1124" s="50"/>
      <c r="AT1124" s="50"/>
      <c r="AU1124" s="50"/>
      <c r="AV1124" s="50"/>
      <c r="AW1124" s="50"/>
      <c r="AX1124" s="50"/>
      <c r="AY1124" s="50"/>
      <c r="AZ1124" s="50"/>
      <c r="BA1124" s="50"/>
      <c r="BB1124" s="50"/>
      <c r="BC1124" s="50"/>
      <c r="BD1124" s="50"/>
      <c r="BE1124" s="50"/>
      <c r="BF1124" s="50"/>
      <c r="BG1124" s="50"/>
      <c r="BH1124" s="50"/>
      <c r="BI1124" s="50"/>
      <c r="BJ1124" s="50"/>
      <c r="BK1124" s="50"/>
      <c r="BL1124" s="50"/>
    </row>
    <row r="1125" spans="1:64" ht="12" customHeight="1" x14ac:dyDescent="0.15">
      <c r="A1125" s="50" t="s">
        <v>34368</v>
      </c>
      <c r="B1125" s="50">
        <v>54</v>
      </c>
      <c r="C1125" s="50" t="s">
        <v>14</v>
      </c>
      <c r="D1125" s="50" t="s">
        <v>31</v>
      </c>
      <c r="E1125" s="51" t="s">
        <v>34369</v>
      </c>
      <c r="F1125" s="52">
        <v>43112</v>
      </c>
      <c r="G1125" s="50" t="s">
        <v>34370</v>
      </c>
      <c r="H1125" s="50" t="s">
        <v>26385</v>
      </c>
      <c r="I1125" s="50" t="s">
        <v>111</v>
      </c>
      <c r="J1125" s="50">
        <v>97140</v>
      </c>
      <c r="K1125" s="50" t="s">
        <v>112</v>
      </c>
      <c r="L1125" s="50" t="s">
        <v>113</v>
      </c>
      <c r="M1125" s="50" t="s">
        <v>21</v>
      </c>
      <c r="N1125" s="50" t="s">
        <v>34371</v>
      </c>
      <c r="O1125" s="42" t="s">
        <v>394</v>
      </c>
      <c r="P1125" s="50" t="s">
        <v>32398</v>
      </c>
      <c r="Q1125" s="51" t="s">
        <v>34372</v>
      </c>
      <c r="R1125" s="50" t="s">
        <v>23</v>
      </c>
      <c r="S1125" s="50" t="s">
        <v>22</v>
      </c>
      <c r="T1125" s="50" t="s">
        <v>28746</v>
      </c>
      <c r="U1125" s="50" t="s">
        <v>28520</v>
      </c>
      <c r="V1125" s="50" t="s">
        <v>28519</v>
      </c>
      <c r="W1125" s="50" t="s">
        <v>94</v>
      </c>
      <c r="X1125" s="50">
        <v>3315</v>
      </c>
      <c r="Y1125" s="50"/>
      <c r="Z1125" s="50"/>
      <c r="AA1125" s="50"/>
      <c r="AB1125" s="50"/>
      <c r="AC1125" s="50"/>
      <c r="AD1125" s="50"/>
      <c r="AE1125" s="50"/>
      <c r="AF1125" s="50"/>
      <c r="AG1125" s="50"/>
      <c r="AH1125" s="50"/>
      <c r="AI1125" s="50"/>
      <c r="AJ1125" s="50"/>
      <c r="AK1125" s="50"/>
      <c r="AL1125" s="50"/>
      <c r="AM1125" s="50"/>
      <c r="AN1125" s="50"/>
      <c r="AO1125" s="50"/>
      <c r="AP1125" s="50"/>
      <c r="AQ1125" s="50"/>
      <c r="AR1125" s="50"/>
      <c r="AS1125" s="50"/>
      <c r="AT1125" s="50"/>
      <c r="AU1125" s="50"/>
      <c r="AV1125" s="50"/>
      <c r="AW1125" s="50"/>
      <c r="AX1125" s="50"/>
      <c r="AY1125" s="50"/>
      <c r="AZ1125" s="50"/>
      <c r="BA1125" s="50"/>
      <c r="BB1125" s="50"/>
      <c r="BC1125" s="50"/>
      <c r="BD1125" s="50"/>
      <c r="BE1125" s="50"/>
      <c r="BF1125" s="50"/>
      <c r="BG1125" s="50"/>
      <c r="BH1125" s="50"/>
      <c r="BI1125" s="50"/>
      <c r="BJ1125" s="50"/>
      <c r="BK1125" s="50"/>
      <c r="BL1125" s="50"/>
    </row>
    <row r="1126" spans="1:64" ht="12" customHeight="1" x14ac:dyDescent="0.15">
      <c r="A1126" s="50" t="s">
        <v>34380</v>
      </c>
      <c r="B1126" s="50">
        <v>42</v>
      </c>
      <c r="C1126" s="50" t="s">
        <v>14</v>
      </c>
      <c r="D1126" s="50" t="s">
        <v>31</v>
      </c>
      <c r="E1126" s="51"/>
      <c r="F1126" s="52">
        <v>43112</v>
      </c>
      <c r="G1126" s="50" t="s">
        <v>34381</v>
      </c>
      <c r="H1126" s="50" t="s">
        <v>31329</v>
      </c>
      <c r="I1126" s="50" t="s">
        <v>360</v>
      </c>
      <c r="J1126" s="50">
        <v>28078</v>
      </c>
      <c r="K1126" s="50" t="s">
        <v>4096</v>
      </c>
      <c r="L1126" s="50" t="s">
        <v>31330</v>
      </c>
      <c r="M1126" s="50" t="s">
        <v>21</v>
      </c>
      <c r="N1126" s="50" t="s">
        <v>34382</v>
      </c>
      <c r="O1126" s="42" t="s">
        <v>394</v>
      </c>
      <c r="P1126" s="50" t="s">
        <v>32398</v>
      </c>
      <c r="Q1126" s="51" t="s">
        <v>34383</v>
      </c>
      <c r="R1126" s="50" t="s">
        <v>94</v>
      </c>
      <c r="S1126" s="50" t="s">
        <v>29</v>
      </c>
      <c r="T1126" s="50" t="s">
        <v>28523</v>
      </c>
      <c r="U1126" s="50" t="s">
        <v>28518</v>
      </c>
      <c r="V1126" s="50" t="s">
        <v>28521</v>
      </c>
      <c r="W1126" s="50" t="s">
        <v>94</v>
      </c>
      <c r="X1126" s="50">
        <v>3307</v>
      </c>
      <c r="Y1126" s="50"/>
      <c r="Z1126" s="50"/>
      <c r="AA1126" s="50"/>
      <c r="AB1126" s="50"/>
      <c r="AC1126" s="50"/>
      <c r="AD1126" s="50"/>
      <c r="AE1126" s="50"/>
      <c r="AF1126" s="50"/>
      <c r="AG1126" s="50"/>
      <c r="AH1126" s="50"/>
      <c r="AI1126" s="50"/>
      <c r="AJ1126" s="50"/>
      <c r="AK1126" s="50"/>
      <c r="AL1126" s="50"/>
      <c r="AM1126" s="50"/>
      <c r="AN1126" s="50"/>
      <c r="AO1126" s="50"/>
      <c r="AP1126" s="50"/>
      <c r="AQ1126" s="50"/>
      <c r="AR1126" s="50"/>
      <c r="AS1126" s="50"/>
      <c r="AT1126" s="50"/>
      <c r="AU1126" s="50"/>
      <c r="AV1126" s="50"/>
      <c r="AW1126" s="50"/>
      <c r="AX1126" s="50"/>
      <c r="AY1126" s="50"/>
      <c r="AZ1126" s="50"/>
      <c r="BA1126" s="50"/>
      <c r="BB1126" s="50"/>
      <c r="BC1126" s="50"/>
      <c r="BD1126" s="50"/>
      <c r="BE1126" s="50"/>
      <c r="BF1126" s="50"/>
      <c r="BG1126" s="50"/>
      <c r="BH1126" s="50"/>
      <c r="BI1126" s="50"/>
      <c r="BJ1126" s="50"/>
      <c r="BK1126" s="50"/>
      <c r="BL1126" s="50"/>
    </row>
    <row r="1127" spans="1:64" ht="12" customHeight="1" x14ac:dyDescent="0.15">
      <c r="A1127" s="50" t="s">
        <v>34384</v>
      </c>
      <c r="B1127" s="50">
        <v>23</v>
      </c>
      <c r="C1127" s="50" t="s">
        <v>14</v>
      </c>
      <c r="D1127" s="50" t="s">
        <v>79</v>
      </c>
      <c r="E1127" s="51" t="s">
        <v>34385</v>
      </c>
      <c r="F1127" s="52">
        <v>43111</v>
      </c>
      <c r="G1127" s="50" t="s">
        <v>34386</v>
      </c>
      <c r="H1127" s="50" t="s">
        <v>4094</v>
      </c>
      <c r="I1127" s="50" t="s">
        <v>360</v>
      </c>
      <c r="J1127" s="50">
        <v>28202</v>
      </c>
      <c r="K1127" s="50" t="s">
        <v>4096</v>
      </c>
      <c r="L1127" s="50" t="s">
        <v>4097</v>
      </c>
      <c r="M1127" s="50" t="s">
        <v>21</v>
      </c>
      <c r="N1127" s="50" t="s">
        <v>34387</v>
      </c>
      <c r="O1127" s="42" t="s">
        <v>394</v>
      </c>
      <c r="P1127" s="50" t="s">
        <v>32398</v>
      </c>
      <c r="Q1127" s="51" t="s">
        <v>34388</v>
      </c>
      <c r="R1127" s="50" t="s">
        <v>94</v>
      </c>
      <c r="S1127" s="50" t="s">
        <v>22</v>
      </c>
      <c r="T1127" s="50" t="s">
        <v>28746</v>
      </c>
      <c r="U1127" s="50" t="s">
        <v>28520</v>
      </c>
      <c r="V1127" s="50" t="s">
        <v>28521</v>
      </c>
      <c r="W1127" s="50"/>
      <c r="Y1127" s="50"/>
      <c r="Z1127" s="50"/>
      <c r="AA1127" s="50"/>
      <c r="AB1127" s="50"/>
      <c r="AC1127" s="50"/>
      <c r="AD1127" s="50"/>
      <c r="AE1127" s="50"/>
      <c r="AF1127" s="50"/>
      <c r="AG1127" s="50"/>
      <c r="AH1127" s="50"/>
      <c r="AI1127" s="50"/>
      <c r="AJ1127" s="50"/>
      <c r="AK1127" s="50"/>
      <c r="AL1127" s="50"/>
      <c r="AM1127" s="50"/>
      <c r="AN1127" s="50"/>
      <c r="AO1127" s="50"/>
      <c r="AP1127" s="50"/>
      <c r="AQ1127" s="50"/>
      <c r="AR1127" s="50"/>
      <c r="AS1127" s="50"/>
      <c r="AT1127" s="50"/>
      <c r="AU1127" s="50"/>
      <c r="AV1127" s="50"/>
      <c r="AW1127" s="50"/>
      <c r="AX1127" s="50"/>
      <c r="AY1127" s="50"/>
      <c r="AZ1127" s="50"/>
      <c r="BA1127" s="50"/>
      <c r="BB1127" s="50"/>
      <c r="BC1127" s="50"/>
      <c r="BD1127" s="50"/>
      <c r="BE1127" s="50"/>
      <c r="BF1127" s="50"/>
      <c r="BG1127" s="50"/>
      <c r="BH1127" s="50"/>
      <c r="BI1127" s="50"/>
      <c r="BJ1127" s="50"/>
      <c r="BK1127" s="50"/>
      <c r="BL1127" s="50"/>
    </row>
    <row r="1128" spans="1:64" ht="12" customHeight="1" x14ac:dyDescent="0.15">
      <c r="A1128" s="50" t="s">
        <v>34394</v>
      </c>
      <c r="B1128" s="50">
        <v>60</v>
      </c>
      <c r="C1128" s="50" t="s">
        <v>14</v>
      </c>
      <c r="D1128" s="50" t="s">
        <v>42</v>
      </c>
      <c r="E1128" s="51"/>
      <c r="F1128" s="52">
        <v>43111</v>
      </c>
      <c r="G1128" s="50" t="s">
        <v>34395</v>
      </c>
      <c r="H1128" s="50" t="s">
        <v>910</v>
      </c>
      <c r="I1128" s="50" t="s">
        <v>67</v>
      </c>
      <c r="J1128" s="50">
        <v>76110</v>
      </c>
      <c r="K1128" s="50" t="s">
        <v>68</v>
      </c>
      <c r="L1128" s="50" t="s">
        <v>911</v>
      </c>
      <c r="M1128" s="50" t="s">
        <v>21</v>
      </c>
      <c r="N1128" s="50" t="s">
        <v>34396</v>
      </c>
      <c r="O1128" s="42" t="s">
        <v>394</v>
      </c>
      <c r="P1128" s="50" t="s">
        <v>32398</v>
      </c>
      <c r="Q1128" s="51" t="s">
        <v>34397</v>
      </c>
      <c r="R1128" s="50" t="s">
        <v>94</v>
      </c>
      <c r="S1128" s="50" t="s">
        <v>22</v>
      </c>
      <c r="T1128" s="50" t="s">
        <v>28746</v>
      </c>
      <c r="U1128" s="50" t="s">
        <v>28520</v>
      </c>
      <c r="V1128" s="50"/>
      <c r="W1128" s="50" t="s">
        <v>94</v>
      </c>
      <c r="X1128" s="50">
        <v>3302</v>
      </c>
      <c r="Y1128" s="50"/>
      <c r="Z1128" s="50"/>
      <c r="AA1128" s="50"/>
      <c r="AB1128" s="50"/>
      <c r="AC1128" s="50"/>
      <c r="AD1128" s="50"/>
      <c r="AE1128" s="50"/>
      <c r="AF1128" s="50"/>
      <c r="AG1128" s="50"/>
      <c r="AH1128" s="50"/>
      <c r="AI1128" s="50"/>
      <c r="AJ1128" s="50"/>
      <c r="AK1128" s="50"/>
      <c r="AL1128" s="50"/>
      <c r="AM1128" s="50"/>
      <c r="AN1128" s="50"/>
      <c r="AO1128" s="50"/>
      <c r="AP1128" s="50"/>
      <c r="AQ1128" s="50"/>
      <c r="AR1128" s="50"/>
      <c r="AS1128" s="50"/>
      <c r="AT1128" s="50"/>
      <c r="AU1128" s="50"/>
      <c r="AV1128" s="50"/>
      <c r="AW1128" s="50"/>
      <c r="AX1128" s="50"/>
      <c r="AY1128" s="50"/>
      <c r="AZ1128" s="50"/>
      <c r="BA1128" s="50"/>
      <c r="BB1128" s="50"/>
      <c r="BC1128" s="50"/>
      <c r="BD1128" s="50"/>
      <c r="BE1128" s="50"/>
      <c r="BF1128" s="50"/>
      <c r="BG1128" s="50"/>
      <c r="BH1128" s="50"/>
      <c r="BI1128" s="50"/>
      <c r="BJ1128" s="50"/>
      <c r="BK1128" s="50"/>
      <c r="BL1128" s="50"/>
    </row>
    <row r="1129" spans="1:64" ht="12" customHeight="1" x14ac:dyDescent="0.15">
      <c r="A1129" s="50" t="s">
        <v>34389</v>
      </c>
      <c r="B1129" s="50">
        <v>31</v>
      </c>
      <c r="C1129" s="50" t="s">
        <v>14</v>
      </c>
      <c r="D1129" s="50" t="s">
        <v>31</v>
      </c>
      <c r="E1129" s="51"/>
      <c r="F1129" s="52">
        <v>43111</v>
      </c>
      <c r="G1129" s="50" t="s">
        <v>34390</v>
      </c>
      <c r="H1129" s="50" t="s">
        <v>34391</v>
      </c>
      <c r="I1129" s="50" t="s">
        <v>263</v>
      </c>
      <c r="J1129" s="50">
        <v>89815</v>
      </c>
      <c r="K1129" s="50" t="s">
        <v>5610</v>
      </c>
      <c r="L1129" s="50" t="s">
        <v>34636</v>
      </c>
      <c r="M1129" s="50" t="s">
        <v>21</v>
      </c>
      <c r="N1129" s="50" t="s">
        <v>34392</v>
      </c>
      <c r="O1129" s="42" t="s">
        <v>394</v>
      </c>
      <c r="P1129" s="50" t="s">
        <v>32398</v>
      </c>
      <c r="Q1129" s="51" t="s">
        <v>34393</v>
      </c>
      <c r="R1129" s="50" t="s">
        <v>94</v>
      </c>
      <c r="S1129" s="50" t="s">
        <v>22</v>
      </c>
      <c r="T1129" s="50" t="s">
        <v>28746</v>
      </c>
      <c r="U1129" s="50" t="s">
        <v>28518</v>
      </c>
      <c r="V1129" s="50" t="s">
        <v>28521</v>
      </c>
      <c r="W1129" s="50" t="s">
        <v>94</v>
      </c>
      <c r="X1129" s="50">
        <v>3308</v>
      </c>
      <c r="Y1129" s="50"/>
      <c r="Z1129" s="50"/>
      <c r="AA1129" s="50"/>
      <c r="AB1129" s="50"/>
      <c r="AC1129" s="50"/>
      <c r="AD1129" s="50"/>
      <c r="AE1129" s="50"/>
      <c r="AF1129" s="50"/>
      <c r="AG1129" s="50"/>
      <c r="AH1129" s="50"/>
      <c r="AI1129" s="50"/>
      <c r="AJ1129" s="50"/>
      <c r="AK1129" s="50"/>
      <c r="AL1129" s="50"/>
      <c r="AM1129" s="50"/>
      <c r="AN1129" s="50"/>
      <c r="AO1129" s="50"/>
      <c r="AP1129" s="50"/>
      <c r="AQ1129" s="50"/>
      <c r="AR1129" s="50"/>
      <c r="AS1129" s="50"/>
      <c r="AT1129" s="50"/>
      <c r="AU1129" s="50"/>
      <c r="AV1129" s="50"/>
      <c r="AW1129" s="50"/>
      <c r="AX1129" s="50"/>
      <c r="AY1129" s="50"/>
      <c r="AZ1129" s="50"/>
      <c r="BA1129" s="50"/>
      <c r="BB1129" s="50"/>
      <c r="BC1129" s="50"/>
      <c r="BD1129" s="50"/>
      <c r="BE1129" s="50"/>
      <c r="BF1129" s="50"/>
      <c r="BG1129" s="50"/>
      <c r="BH1129" s="50"/>
      <c r="BI1129" s="50"/>
      <c r="BJ1129" s="50"/>
      <c r="BK1129" s="50"/>
      <c r="BL1129" s="50"/>
    </row>
    <row r="1130" spans="1:64" ht="12" customHeight="1" x14ac:dyDescent="0.15">
      <c r="A1130" s="50" t="s">
        <v>34398</v>
      </c>
      <c r="B1130" s="50">
        <v>44</v>
      </c>
      <c r="C1130" s="50" t="s">
        <v>14</v>
      </c>
      <c r="D1130" s="50" t="s">
        <v>31</v>
      </c>
      <c r="E1130" s="51" t="s">
        <v>34399</v>
      </c>
      <c r="F1130" s="52">
        <v>43111</v>
      </c>
      <c r="G1130" s="50" t="s">
        <v>34400</v>
      </c>
      <c r="H1130" s="50" t="s">
        <v>991</v>
      </c>
      <c r="I1130" s="50" t="s">
        <v>26</v>
      </c>
      <c r="J1130" s="50">
        <v>29053</v>
      </c>
      <c r="K1130" s="50" t="s">
        <v>991</v>
      </c>
      <c r="L1130" s="50" t="s">
        <v>2671</v>
      </c>
      <c r="M1130" s="50" t="s">
        <v>21</v>
      </c>
      <c r="N1130" s="50" t="s">
        <v>34401</v>
      </c>
      <c r="O1130" s="42" t="s">
        <v>394</v>
      </c>
      <c r="P1130" s="50" t="s">
        <v>32398</v>
      </c>
      <c r="Q1130" s="51" t="s">
        <v>34402</v>
      </c>
      <c r="R1130" s="50" t="s">
        <v>94</v>
      </c>
      <c r="S1130" s="50" t="s">
        <v>22</v>
      </c>
      <c r="T1130" s="50" t="s">
        <v>28746</v>
      </c>
      <c r="U1130" s="50" t="s">
        <v>28520</v>
      </c>
      <c r="V1130" s="50" t="s">
        <v>28519</v>
      </c>
      <c r="W1130" s="50" t="s">
        <v>94</v>
      </c>
      <c r="X1130" s="50">
        <v>3304</v>
      </c>
      <c r="Y1130" s="50"/>
      <c r="Z1130" s="50"/>
      <c r="AA1130" s="50"/>
      <c r="AB1130" s="50"/>
      <c r="AC1130" s="50"/>
      <c r="AD1130" s="50"/>
      <c r="AE1130" s="50"/>
      <c r="AF1130" s="50"/>
      <c r="AG1130" s="50"/>
      <c r="AH1130" s="50"/>
      <c r="AI1130" s="50"/>
      <c r="AJ1130" s="50"/>
      <c r="AK1130" s="50"/>
      <c r="AL1130" s="50"/>
      <c r="AM1130" s="50"/>
      <c r="AN1130" s="50"/>
      <c r="AO1130" s="50"/>
      <c r="AP1130" s="50"/>
      <c r="AQ1130" s="50"/>
      <c r="AR1130" s="50"/>
      <c r="AS1130" s="50"/>
      <c r="AT1130" s="50"/>
      <c r="AU1130" s="50"/>
      <c r="AV1130" s="50"/>
      <c r="AW1130" s="50"/>
      <c r="AX1130" s="50"/>
      <c r="AY1130" s="50"/>
      <c r="AZ1130" s="50"/>
      <c r="BA1130" s="50"/>
      <c r="BB1130" s="50"/>
      <c r="BC1130" s="50"/>
      <c r="BD1130" s="50"/>
      <c r="BE1130" s="50"/>
      <c r="BF1130" s="50"/>
      <c r="BG1130" s="50"/>
      <c r="BH1130" s="50"/>
      <c r="BI1130" s="50"/>
      <c r="BJ1130" s="50"/>
      <c r="BK1130" s="50"/>
      <c r="BL1130" s="50"/>
    </row>
    <row r="1131" spans="1:64" ht="12" customHeight="1" x14ac:dyDescent="0.15">
      <c r="A1131" s="50" t="s">
        <v>34403</v>
      </c>
      <c r="B1131" s="50">
        <v>21</v>
      </c>
      <c r="C1131" s="50" t="s">
        <v>14</v>
      </c>
      <c r="D1131" s="50" t="s">
        <v>79</v>
      </c>
      <c r="E1131" s="51"/>
      <c r="F1131" s="52">
        <v>43110</v>
      </c>
      <c r="G1131" s="50" t="s">
        <v>34404</v>
      </c>
      <c r="H1131" s="50" t="s">
        <v>6120</v>
      </c>
      <c r="I1131" s="50" t="s">
        <v>39</v>
      </c>
      <c r="J1131" s="50">
        <v>93552</v>
      </c>
      <c r="K1131" s="50" t="s">
        <v>92</v>
      </c>
      <c r="L1131" s="50" t="s">
        <v>34637</v>
      </c>
      <c r="M1131" s="50" t="s">
        <v>21</v>
      </c>
      <c r="N1131" s="50" t="s">
        <v>34405</v>
      </c>
      <c r="O1131" s="42" t="s">
        <v>394</v>
      </c>
      <c r="P1131" s="50" t="s">
        <v>32398</v>
      </c>
      <c r="Q1131" s="51" t="s">
        <v>34406</v>
      </c>
      <c r="R1131" s="50" t="s">
        <v>94</v>
      </c>
      <c r="S1131" s="50" t="s">
        <v>29</v>
      </c>
      <c r="T1131" s="50" t="s">
        <v>28523</v>
      </c>
      <c r="U1131" s="50" t="s">
        <v>28518</v>
      </c>
      <c r="V1131" s="50" t="s">
        <v>28519</v>
      </c>
      <c r="W1131" s="50" t="s">
        <v>94</v>
      </c>
      <c r="X1131" s="50">
        <v>3301</v>
      </c>
      <c r="Y1131" s="50"/>
      <c r="Z1131" s="50"/>
      <c r="AA1131" s="50"/>
      <c r="AB1131" s="50"/>
      <c r="AC1131" s="50"/>
      <c r="AD1131" s="50"/>
      <c r="AE1131" s="50"/>
      <c r="AF1131" s="50"/>
      <c r="AG1131" s="50"/>
      <c r="AH1131" s="50"/>
      <c r="AI1131" s="50"/>
      <c r="AJ1131" s="50"/>
      <c r="AK1131" s="50"/>
      <c r="AL1131" s="50"/>
      <c r="AM1131" s="50"/>
      <c r="AN1131" s="50"/>
      <c r="AO1131" s="50"/>
      <c r="AP1131" s="50"/>
      <c r="AQ1131" s="50"/>
      <c r="AR1131" s="50"/>
      <c r="AS1131" s="50"/>
      <c r="AT1131" s="50"/>
      <c r="AU1131" s="50"/>
      <c r="AV1131" s="50"/>
      <c r="AW1131" s="50"/>
      <c r="AX1131" s="50"/>
      <c r="AY1131" s="50"/>
      <c r="AZ1131" s="50"/>
      <c r="BA1131" s="50"/>
      <c r="BB1131" s="50"/>
      <c r="BC1131" s="50"/>
      <c r="BD1131" s="50"/>
      <c r="BE1131" s="50"/>
      <c r="BF1131" s="50"/>
      <c r="BG1131" s="50"/>
      <c r="BH1131" s="50"/>
      <c r="BI1131" s="50"/>
      <c r="BJ1131" s="50"/>
      <c r="BK1131" s="50"/>
      <c r="BL1131" s="50"/>
    </row>
    <row r="1132" spans="1:64" ht="12" customHeight="1" x14ac:dyDescent="0.15">
      <c r="A1132" s="50" t="s">
        <v>34407</v>
      </c>
      <c r="B1132" s="50">
        <v>27</v>
      </c>
      <c r="C1132" s="50" t="s">
        <v>14</v>
      </c>
      <c r="D1132" s="50" t="s">
        <v>15</v>
      </c>
      <c r="E1132" s="51"/>
      <c r="F1132" s="52">
        <v>43109</v>
      </c>
      <c r="G1132" s="50" t="s">
        <v>34408</v>
      </c>
      <c r="H1132" s="50" t="s">
        <v>591</v>
      </c>
      <c r="I1132" s="50" t="s">
        <v>39</v>
      </c>
      <c r="J1132" s="50">
        <v>95141</v>
      </c>
      <c r="K1132" s="50" t="s">
        <v>592</v>
      </c>
      <c r="L1132" s="50" t="s">
        <v>711</v>
      </c>
      <c r="M1132" s="50" t="s">
        <v>21</v>
      </c>
      <c r="N1132" s="50" t="s">
        <v>34409</v>
      </c>
      <c r="O1132" s="42" t="s">
        <v>394</v>
      </c>
      <c r="P1132" s="50" t="s">
        <v>32398</v>
      </c>
      <c r="Q1132" s="51" t="s">
        <v>34410</v>
      </c>
      <c r="R1132" s="50" t="s">
        <v>542</v>
      </c>
      <c r="S1132" s="50" t="s">
        <v>22</v>
      </c>
      <c r="T1132" s="50" t="s">
        <v>28997</v>
      </c>
      <c r="U1132" s="50" t="s">
        <v>28518</v>
      </c>
      <c r="V1132" s="50" t="s">
        <v>28521</v>
      </c>
      <c r="W1132" s="50" t="s">
        <v>542</v>
      </c>
      <c r="X1132" s="50">
        <v>3300</v>
      </c>
      <c r="Y1132" s="50"/>
      <c r="Z1132" s="50"/>
      <c r="AA1132" s="50"/>
      <c r="AB1132" s="50"/>
      <c r="AC1132" s="50"/>
      <c r="AD1132" s="50"/>
      <c r="AE1132" s="50"/>
      <c r="AF1132" s="50"/>
      <c r="AG1132" s="50"/>
      <c r="AH1132" s="50"/>
      <c r="AI1132" s="50"/>
      <c r="AJ1132" s="50"/>
      <c r="AK1132" s="50"/>
      <c r="AL1132" s="50"/>
      <c r="AM1132" s="50"/>
      <c r="AN1132" s="50"/>
      <c r="AO1132" s="50"/>
      <c r="AP1132" s="50"/>
      <c r="AQ1132" s="50"/>
      <c r="AR1132" s="50"/>
      <c r="AS1132" s="50"/>
      <c r="AT1132" s="50"/>
      <c r="AU1132" s="50"/>
      <c r="AV1132" s="50"/>
      <c r="AW1132" s="50"/>
      <c r="AX1132" s="50"/>
      <c r="AY1132" s="50"/>
      <c r="AZ1132" s="50"/>
      <c r="BA1132" s="50"/>
      <c r="BB1132" s="50"/>
      <c r="BC1132" s="50"/>
      <c r="BD1132" s="50"/>
      <c r="BE1132" s="50"/>
      <c r="BF1132" s="50"/>
      <c r="BG1132" s="50"/>
      <c r="BH1132" s="50"/>
      <c r="BI1132" s="50"/>
      <c r="BJ1132" s="50"/>
      <c r="BK1132" s="50"/>
      <c r="BL1132" s="50"/>
    </row>
    <row r="1133" spans="1:64" ht="12" customHeight="1" x14ac:dyDescent="0.15">
      <c r="A1133" s="50" t="s">
        <v>34411</v>
      </c>
      <c r="B1133" s="50">
        <v>46</v>
      </c>
      <c r="C1133" s="50" t="s">
        <v>14</v>
      </c>
      <c r="D1133" s="50" t="s">
        <v>42</v>
      </c>
      <c r="E1133" s="51"/>
      <c r="F1133" s="52">
        <v>43108</v>
      </c>
      <c r="G1133" s="50" t="s">
        <v>34412</v>
      </c>
      <c r="H1133" s="50" t="s">
        <v>92</v>
      </c>
      <c r="I1133" s="50" t="s">
        <v>39</v>
      </c>
      <c r="J1133" s="50">
        <v>90003</v>
      </c>
      <c r="K1133" s="50" t="s">
        <v>92</v>
      </c>
      <c r="L1133" s="50" t="s">
        <v>93</v>
      </c>
      <c r="M1133" s="50" t="s">
        <v>21</v>
      </c>
      <c r="N1133" s="50" t="s">
        <v>34413</v>
      </c>
      <c r="O1133" s="42" t="s">
        <v>394</v>
      </c>
      <c r="P1133" s="50" t="s">
        <v>32398</v>
      </c>
      <c r="Q1133" s="51" t="s">
        <v>34414</v>
      </c>
      <c r="R1133" s="50" t="s">
        <v>23</v>
      </c>
      <c r="S1133" s="50" t="s">
        <v>22</v>
      </c>
      <c r="T1133" s="50" t="s">
        <v>28746</v>
      </c>
      <c r="U1133" s="50" t="s">
        <v>28518</v>
      </c>
      <c r="V1133" s="50"/>
      <c r="W1133" s="50" t="s">
        <v>94</v>
      </c>
      <c r="X1133" s="50">
        <v>3299</v>
      </c>
      <c r="Y1133" s="50"/>
      <c r="Z1133" s="50"/>
      <c r="AA1133" s="50"/>
      <c r="AB1133" s="50"/>
      <c r="AC1133" s="50"/>
      <c r="AD1133" s="50"/>
      <c r="AE1133" s="50"/>
      <c r="AF1133" s="50"/>
      <c r="AG1133" s="50"/>
      <c r="AH1133" s="50"/>
      <c r="AI1133" s="50"/>
      <c r="AJ1133" s="50"/>
      <c r="AK1133" s="50"/>
      <c r="AL1133" s="50"/>
      <c r="AM1133" s="50"/>
      <c r="AN1133" s="50"/>
      <c r="AO1133" s="50"/>
      <c r="AP1133" s="50"/>
      <c r="AQ1133" s="50"/>
      <c r="AR1133" s="50"/>
      <c r="AS1133" s="50"/>
      <c r="AT1133" s="50"/>
      <c r="AU1133" s="50"/>
      <c r="AV1133" s="50"/>
      <c r="AW1133" s="50"/>
      <c r="AX1133" s="50"/>
      <c r="AY1133" s="50"/>
      <c r="AZ1133" s="50"/>
      <c r="BA1133" s="50"/>
      <c r="BB1133" s="50"/>
      <c r="BC1133" s="50"/>
      <c r="BD1133" s="50"/>
      <c r="BE1133" s="50"/>
      <c r="BF1133" s="50"/>
      <c r="BG1133" s="50"/>
      <c r="BH1133" s="50"/>
      <c r="BI1133" s="50"/>
      <c r="BJ1133" s="50"/>
      <c r="BK1133" s="50"/>
      <c r="BL1133" s="50"/>
    </row>
    <row r="1134" spans="1:64" ht="12" customHeight="1" x14ac:dyDescent="0.15">
      <c r="A1134" s="50" t="s">
        <v>3186</v>
      </c>
      <c r="B1134" s="50" t="s">
        <v>23</v>
      </c>
      <c r="C1134" s="50" t="s">
        <v>14</v>
      </c>
      <c r="D1134" s="50" t="s">
        <v>33105</v>
      </c>
      <c r="E1134" s="51"/>
      <c r="F1134" s="52">
        <v>43108</v>
      </c>
      <c r="G1134" s="50" t="s">
        <v>34415</v>
      </c>
      <c r="H1134" s="50" t="s">
        <v>34416</v>
      </c>
      <c r="I1134" s="50" t="s">
        <v>653</v>
      </c>
      <c r="J1134" s="50">
        <v>38637</v>
      </c>
      <c r="K1134" s="50" t="s">
        <v>1159</v>
      </c>
      <c r="L1134" s="50" t="s">
        <v>34638</v>
      </c>
      <c r="M1134" s="50" t="s">
        <v>21</v>
      </c>
      <c r="N1134" s="50" t="s">
        <v>34417</v>
      </c>
      <c r="O1134" s="42" t="s">
        <v>394</v>
      </c>
      <c r="P1134" s="50" t="s">
        <v>32398</v>
      </c>
      <c r="Q1134" s="51" t="s">
        <v>34418</v>
      </c>
      <c r="R1134" s="50" t="s">
        <v>94</v>
      </c>
      <c r="S1134" s="50" t="s">
        <v>22</v>
      </c>
      <c r="T1134" s="50" t="s">
        <v>28746</v>
      </c>
      <c r="U1134" s="50" t="s">
        <v>28520</v>
      </c>
      <c r="V1134" s="50" t="s">
        <v>28519</v>
      </c>
      <c r="W1134" s="50" t="s">
        <v>94</v>
      </c>
      <c r="X1134" s="50">
        <v>3273</v>
      </c>
      <c r="Y1134" s="50"/>
      <c r="Z1134" s="50"/>
      <c r="AA1134" s="50"/>
      <c r="AB1134" s="50"/>
      <c r="AC1134" s="50"/>
      <c r="AD1134" s="50"/>
      <c r="AE1134" s="50"/>
      <c r="AF1134" s="50"/>
      <c r="AG1134" s="50"/>
      <c r="AH1134" s="50"/>
      <c r="AI1134" s="50"/>
      <c r="AJ1134" s="50"/>
      <c r="AK1134" s="50"/>
      <c r="AL1134" s="50"/>
      <c r="AM1134" s="50"/>
      <c r="AN1134" s="50"/>
      <c r="AO1134" s="50"/>
      <c r="AP1134" s="50"/>
      <c r="AQ1134" s="50"/>
      <c r="AR1134" s="50"/>
      <c r="AS1134" s="50"/>
      <c r="AT1134" s="50"/>
      <c r="AU1134" s="50"/>
      <c r="AV1134" s="50"/>
      <c r="AW1134" s="50"/>
      <c r="AX1134" s="50"/>
      <c r="AY1134" s="50"/>
      <c r="AZ1134" s="50"/>
      <c r="BA1134" s="50"/>
      <c r="BB1134" s="50"/>
      <c r="BC1134" s="50"/>
      <c r="BD1134" s="50"/>
      <c r="BE1134" s="50"/>
      <c r="BF1134" s="50"/>
      <c r="BG1134" s="50"/>
      <c r="BH1134" s="50"/>
      <c r="BI1134" s="50"/>
      <c r="BJ1134" s="50"/>
      <c r="BK1134" s="50"/>
      <c r="BL1134" s="50"/>
    </row>
    <row r="1135" spans="1:64" ht="12" customHeight="1" x14ac:dyDescent="0.15">
      <c r="A1135" s="50" t="s">
        <v>34419</v>
      </c>
      <c r="B1135" s="50">
        <v>25</v>
      </c>
      <c r="C1135" s="50" t="s">
        <v>14</v>
      </c>
      <c r="D1135" s="50" t="s">
        <v>31</v>
      </c>
      <c r="E1135" s="51"/>
      <c r="F1135" s="52">
        <v>43108</v>
      </c>
      <c r="G1135" s="50" t="s">
        <v>34420</v>
      </c>
      <c r="H1135" s="50" t="s">
        <v>33749</v>
      </c>
      <c r="I1135" s="50" t="s">
        <v>313</v>
      </c>
      <c r="J1135" s="50">
        <v>37642</v>
      </c>
      <c r="K1135" s="50" t="s">
        <v>32187</v>
      </c>
      <c r="L1135" s="50" t="s">
        <v>34591</v>
      </c>
      <c r="M1135" s="50" t="s">
        <v>21</v>
      </c>
      <c r="N1135" s="50" t="s">
        <v>34421</v>
      </c>
      <c r="O1135" s="42" t="s">
        <v>394</v>
      </c>
      <c r="P1135" s="50" t="s">
        <v>32398</v>
      </c>
      <c r="Q1135" s="51" t="s">
        <v>34422</v>
      </c>
      <c r="R1135" s="50" t="s">
        <v>94</v>
      </c>
      <c r="S1135" s="50" t="s">
        <v>22</v>
      </c>
      <c r="T1135" s="50" t="s">
        <v>28746</v>
      </c>
      <c r="U1135" s="50" t="s">
        <v>28518</v>
      </c>
      <c r="V1135" s="50" t="s">
        <v>28521</v>
      </c>
      <c r="W1135" s="50" t="s">
        <v>94</v>
      </c>
      <c r="X1135" s="50">
        <v>3297</v>
      </c>
      <c r="Y1135" s="50"/>
      <c r="Z1135" s="50"/>
      <c r="AA1135" s="50"/>
      <c r="AB1135" s="50"/>
      <c r="AC1135" s="50"/>
      <c r="AD1135" s="50"/>
      <c r="AE1135" s="50"/>
      <c r="AF1135" s="50"/>
      <c r="AG1135" s="50"/>
      <c r="AH1135" s="50"/>
      <c r="AI1135" s="50"/>
      <c r="AJ1135" s="50"/>
      <c r="AK1135" s="50"/>
      <c r="AL1135" s="50"/>
      <c r="AM1135" s="50"/>
      <c r="AN1135" s="50"/>
      <c r="AO1135" s="50"/>
      <c r="AP1135" s="50"/>
      <c r="AQ1135" s="50"/>
      <c r="AR1135" s="50"/>
      <c r="AS1135" s="50"/>
      <c r="AT1135" s="50"/>
      <c r="AU1135" s="50"/>
      <c r="AV1135" s="50"/>
      <c r="AW1135" s="50"/>
      <c r="AX1135" s="50"/>
      <c r="AY1135" s="50"/>
      <c r="AZ1135" s="50"/>
      <c r="BA1135" s="50"/>
      <c r="BB1135" s="50"/>
      <c r="BC1135" s="50"/>
      <c r="BD1135" s="50"/>
      <c r="BE1135" s="50"/>
      <c r="BF1135" s="50"/>
      <c r="BG1135" s="50"/>
      <c r="BH1135" s="50"/>
      <c r="BI1135" s="50"/>
      <c r="BJ1135" s="50"/>
      <c r="BK1135" s="50"/>
      <c r="BL1135" s="50"/>
    </row>
    <row r="1136" spans="1:64" ht="12" customHeight="1" x14ac:dyDescent="0.15">
      <c r="A1136" s="50" t="s">
        <v>34423</v>
      </c>
      <c r="B1136" s="50">
        <v>17</v>
      </c>
      <c r="C1136" s="50" t="s">
        <v>14</v>
      </c>
      <c r="D1136" s="50" t="s">
        <v>79</v>
      </c>
      <c r="E1136" s="51" t="s">
        <v>34424</v>
      </c>
      <c r="F1136" s="52">
        <v>43107</v>
      </c>
      <c r="G1136" s="50" t="s">
        <v>34425</v>
      </c>
      <c r="H1136" s="50" t="s">
        <v>34426</v>
      </c>
      <c r="I1136" s="50" t="s">
        <v>962</v>
      </c>
      <c r="J1136" s="50">
        <v>72118</v>
      </c>
      <c r="K1136" s="50" t="s">
        <v>2450</v>
      </c>
      <c r="L1136" s="50" t="s">
        <v>11025</v>
      </c>
      <c r="M1136" s="50" t="s">
        <v>21</v>
      </c>
      <c r="N1136" s="50" t="s">
        <v>34427</v>
      </c>
      <c r="O1136" s="42" t="s">
        <v>394</v>
      </c>
      <c r="P1136" s="50" t="s">
        <v>32398</v>
      </c>
      <c r="Q1136" s="51" t="s">
        <v>34428</v>
      </c>
      <c r="R1136" s="50" t="s">
        <v>94</v>
      </c>
      <c r="S1136" s="50" t="s">
        <v>22</v>
      </c>
      <c r="T1136" s="50" t="s">
        <v>28746</v>
      </c>
      <c r="U1136" s="50" t="s">
        <v>28520</v>
      </c>
      <c r="V1136" s="50" t="s">
        <v>28521</v>
      </c>
      <c r="W1136" s="50" t="s">
        <v>94</v>
      </c>
      <c r="X1136" s="50">
        <v>3271</v>
      </c>
      <c r="Y1136" s="50"/>
      <c r="Z1136" s="50"/>
      <c r="AA1136" s="50"/>
      <c r="AB1136" s="50"/>
      <c r="AC1136" s="50"/>
      <c r="AD1136" s="50"/>
      <c r="AE1136" s="50"/>
      <c r="AF1136" s="50"/>
      <c r="AG1136" s="50"/>
      <c r="AH1136" s="50"/>
      <c r="AI1136" s="50"/>
      <c r="AJ1136" s="50"/>
      <c r="AK1136" s="50"/>
      <c r="AL1136" s="50"/>
      <c r="AM1136" s="50"/>
      <c r="AN1136" s="50"/>
      <c r="AO1136" s="50"/>
      <c r="AP1136" s="50"/>
      <c r="AQ1136" s="50"/>
      <c r="AR1136" s="50"/>
      <c r="AS1136" s="50"/>
      <c r="AT1136" s="50"/>
      <c r="AU1136" s="50"/>
      <c r="AV1136" s="50"/>
      <c r="AW1136" s="50"/>
      <c r="AX1136" s="50"/>
      <c r="AY1136" s="50"/>
      <c r="AZ1136" s="50"/>
      <c r="BA1136" s="50"/>
      <c r="BB1136" s="50"/>
      <c r="BC1136" s="50"/>
      <c r="BD1136" s="50"/>
      <c r="BE1136" s="50"/>
      <c r="BF1136" s="50"/>
      <c r="BG1136" s="50"/>
      <c r="BH1136" s="50"/>
      <c r="BI1136" s="50"/>
      <c r="BJ1136" s="50"/>
      <c r="BK1136" s="50"/>
      <c r="BL1136" s="50"/>
    </row>
    <row r="1137" spans="1:64" ht="12" customHeight="1" x14ac:dyDescent="0.15">
      <c r="A1137" s="50" t="s">
        <v>34433</v>
      </c>
      <c r="B1137" s="50">
        <v>54</v>
      </c>
      <c r="C1137" s="50" t="s">
        <v>14</v>
      </c>
      <c r="D1137" s="50" t="s">
        <v>79</v>
      </c>
      <c r="E1137" s="51"/>
      <c r="F1137" s="52">
        <v>43107</v>
      </c>
      <c r="G1137" s="50" t="s">
        <v>34434</v>
      </c>
      <c r="H1137" s="50" t="s">
        <v>11179</v>
      </c>
      <c r="I1137" s="50" t="s">
        <v>238</v>
      </c>
      <c r="J1137" s="50">
        <v>24540</v>
      </c>
      <c r="K1137" s="50" t="s">
        <v>34435</v>
      </c>
      <c r="L1137" s="50" t="s">
        <v>11182</v>
      </c>
      <c r="M1137" s="50" t="s">
        <v>21</v>
      </c>
      <c r="N1137" s="50" t="s">
        <v>34436</v>
      </c>
      <c r="O1137" s="42" t="s">
        <v>394</v>
      </c>
      <c r="P1137" s="50" t="s">
        <v>32398</v>
      </c>
      <c r="Q1137" s="51" t="s">
        <v>34437</v>
      </c>
      <c r="R1137" s="50" t="s">
        <v>94</v>
      </c>
      <c r="S1137" s="50" t="s">
        <v>22</v>
      </c>
      <c r="T1137" s="50" t="s">
        <v>28746</v>
      </c>
      <c r="U1137" s="50" t="s">
        <v>28520</v>
      </c>
      <c r="V1137" s="50" t="s">
        <v>28521</v>
      </c>
      <c r="W1137" s="50" t="s">
        <v>94</v>
      </c>
      <c r="X1137" s="50">
        <v>3276</v>
      </c>
      <c r="Y1137" s="50"/>
      <c r="Z1137" s="50"/>
      <c r="AA1137" s="50"/>
      <c r="AB1137" s="50"/>
      <c r="AC1137" s="50"/>
      <c r="AD1137" s="50"/>
      <c r="AE1137" s="50"/>
      <c r="AF1137" s="50"/>
      <c r="AG1137" s="50"/>
      <c r="AH1137" s="50"/>
      <c r="AI1137" s="50"/>
      <c r="AJ1137" s="50"/>
      <c r="AK1137" s="50"/>
      <c r="AL1137" s="50"/>
      <c r="AM1137" s="50"/>
      <c r="AN1137" s="50"/>
      <c r="AO1137" s="50"/>
      <c r="AP1137" s="50"/>
      <c r="AQ1137" s="50"/>
      <c r="AR1137" s="50"/>
      <c r="AS1137" s="50"/>
      <c r="AT1137" s="50"/>
      <c r="AU1137" s="50"/>
      <c r="AV1137" s="50"/>
      <c r="AW1137" s="50"/>
      <c r="AX1137" s="50"/>
      <c r="AY1137" s="50"/>
      <c r="AZ1137" s="50"/>
      <c r="BA1137" s="50"/>
      <c r="BB1137" s="50"/>
      <c r="BC1137" s="50"/>
      <c r="BD1137" s="50"/>
      <c r="BE1137" s="50"/>
      <c r="BF1137" s="50"/>
      <c r="BG1137" s="50"/>
      <c r="BH1137" s="50"/>
      <c r="BI1137" s="50"/>
      <c r="BJ1137" s="50"/>
      <c r="BK1137" s="50"/>
      <c r="BL1137" s="50"/>
    </row>
    <row r="1138" spans="1:64" ht="12" customHeight="1" x14ac:dyDescent="0.15">
      <c r="A1138" s="50" t="s">
        <v>34429</v>
      </c>
      <c r="B1138" s="50">
        <v>38</v>
      </c>
      <c r="C1138" s="50" t="s">
        <v>14</v>
      </c>
      <c r="D1138" s="50" t="s">
        <v>79</v>
      </c>
      <c r="E1138" s="51"/>
      <c r="F1138" s="52">
        <v>43107</v>
      </c>
      <c r="G1138" s="50" t="s">
        <v>34430</v>
      </c>
      <c r="H1138" s="50" t="s">
        <v>2155</v>
      </c>
      <c r="I1138" s="50" t="s">
        <v>56</v>
      </c>
      <c r="J1138" s="50">
        <v>33309</v>
      </c>
      <c r="K1138" s="50" t="s">
        <v>1102</v>
      </c>
      <c r="L1138" s="50" t="s">
        <v>34639</v>
      </c>
      <c r="M1138" s="50" t="s">
        <v>21</v>
      </c>
      <c r="N1138" s="50" t="s">
        <v>34431</v>
      </c>
      <c r="O1138" s="42" t="s">
        <v>394</v>
      </c>
      <c r="P1138" s="50" t="s">
        <v>32398</v>
      </c>
      <c r="Q1138" s="51" t="s">
        <v>34432</v>
      </c>
      <c r="R1138" s="50" t="s">
        <v>94</v>
      </c>
      <c r="S1138" s="50" t="s">
        <v>22</v>
      </c>
      <c r="T1138" s="50" t="s">
        <v>28746</v>
      </c>
      <c r="U1138" s="50" t="s">
        <v>28518</v>
      </c>
      <c r="V1138" s="50" t="s">
        <v>28522</v>
      </c>
      <c r="W1138" s="50" t="s">
        <v>94</v>
      </c>
      <c r="X1138" s="50">
        <v>3269</v>
      </c>
      <c r="Y1138" s="50"/>
      <c r="Z1138" s="50"/>
      <c r="AA1138" s="50"/>
      <c r="AB1138" s="50"/>
      <c r="AC1138" s="50"/>
      <c r="AD1138" s="50"/>
      <c r="AE1138" s="50"/>
      <c r="AF1138" s="50"/>
      <c r="AG1138" s="50"/>
      <c r="AH1138" s="50"/>
      <c r="AI1138" s="50"/>
      <c r="AJ1138" s="50"/>
      <c r="AK1138" s="50"/>
      <c r="AL1138" s="50"/>
      <c r="AM1138" s="50"/>
      <c r="AN1138" s="50"/>
      <c r="AO1138" s="50"/>
      <c r="AP1138" s="50"/>
      <c r="AQ1138" s="50"/>
      <c r="AR1138" s="50"/>
      <c r="AS1138" s="50"/>
      <c r="AT1138" s="50"/>
      <c r="AU1138" s="50"/>
      <c r="AV1138" s="50"/>
      <c r="AW1138" s="50"/>
      <c r="AX1138" s="50"/>
      <c r="AY1138" s="50"/>
      <c r="AZ1138" s="50"/>
      <c r="BA1138" s="50"/>
      <c r="BB1138" s="50"/>
      <c r="BC1138" s="50"/>
      <c r="BD1138" s="50"/>
      <c r="BE1138" s="50"/>
      <c r="BF1138" s="50"/>
      <c r="BG1138" s="50"/>
      <c r="BH1138" s="50"/>
      <c r="BI1138" s="50"/>
      <c r="BJ1138" s="50"/>
      <c r="BK1138" s="50"/>
      <c r="BL1138" s="50"/>
    </row>
    <row r="1139" spans="1:64" ht="12" customHeight="1" x14ac:dyDescent="0.15">
      <c r="A1139" s="50" t="s">
        <v>34452</v>
      </c>
      <c r="B1139" s="50">
        <v>27</v>
      </c>
      <c r="C1139" s="50" t="s">
        <v>14</v>
      </c>
      <c r="D1139" s="50" t="s">
        <v>42</v>
      </c>
      <c r="E1139" s="51"/>
      <c r="F1139" s="52">
        <v>43107</v>
      </c>
      <c r="G1139" s="50" t="s">
        <v>34453</v>
      </c>
      <c r="H1139" s="50" t="s">
        <v>1910</v>
      </c>
      <c r="I1139" s="50" t="s">
        <v>39</v>
      </c>
      <c r="J1139" s="50">
        <v>93454</v>
      </c>
      <c r="K1139" s="50" t="s">
        <v>1912</v>
      </c>
      <c r="L1139" s="50" t="s">
        <v>1913</v>
      </c>
      <c r="M1139" s="50" t="s">
        <v>21</v>
      </c>
      <c r="N1139" s="50" t="s">
        <v>34454</v>
      </c>
      <c r="O1139" s="42" t="s">
        <v>394</v>
      </c>
      <c r="P1139" s="50" t="s">
        <v>32398</v>
      </c>
      <c r="Q1139" s="51" t="s">
        <v>34455</v>
      </c>
      <c r="R1139" s="50" t="s">
        <v>542</v>
      </c>
      <c r="S1139" s="50" t="s">
        <v>22</v>
      </c>
      <c r="T1139" s="50" t="s">
        <v>28739</v>
      </c>
      <c r="U1139" s="50" t="s">
        <v>28518</v>
      </c>
      <c r="V1139" s="50" t="s">
        <v>28521</v>
      </c>
      <c r="W1139" s="50" t="s">
        <v>94</v>
      </c>
      <c r="X1139" s="50">
        <v>3270</v>
      </c>
      <c r="Y1139" s="50"/>
      <c r="Z1139" s="50"/>
      <c r="AA1139" s="50"/>
      <c r="AB1139" s="50"/>
      <c r="AC1139" s="50"/>
      <c r="AD1139" s="50"/>
      <c r="AE1139" s="50"/>
      <c r="AF1139" s="50"/>
      <c r="AG1139" s="50"/>
      <c r="AH1139" s="50"/>
      <c r="AI1139" s="50"/>
      <c r="AJ1139" s="50"/>
      <c r="AK1139" s="50"/>
      <c r="AL1139" s="50"/>
      <c r="AM1139" s="50"/>
      <c r="AN1139" s="50"/>
      <c r="AO1139" s="50"/>
      <c r="AP1139" s="50"/>
      <c r="AQ1139" s="50"/>
      <c r="AR1139" s="50"/>
      <c r="AS1139" s="50"/>
      <c r="AT1139" s="50"/>
      <c r="AU1139" s="50"/>
      <c r="AV1139" s="50"/>
      <c r="AW1139" s="50"/>
      <c r="AX1139" s="50"/>
      <c r="AY1139" s="50"/>
      <c r="AZ1139" s="50"/>
      <c r="BA1139" s="50"/>
      <c r="BB1139" s="50"/>
      <c r="BC1139" s="50"/>
      <c r="BD1139" s="50"/>
      <c r="BE1139" s="50"/>
      <c r="BF1139" s="50"/>
      <c r="BG1139" s="50"/>
      <c r="BH1139" s="50"/>
      <c r="BI1139" s="50"/>
      <c r="BJ1139" s="50"/>
      <c r="BK1139" s="50"/>
      <c r="BL1139" s="50"/>
    </row>
    <row r="1140" spans="1:64" ht="12" customHeight="1" x14ac:dyDescent="0.15">
      <c r="A1140" s="50" t="s">
        <v>34456</v>
      </c>
      <c r="B1140" s="50">
        <v>24</v>
      </c>
      <c r="C1140" s="50" t="s">
        <v>14</v>
      </c>
      <c r="D1140" s="50" t="s">
        <v>42</v>
      </c>
      <c r="E1140" s="51"/>
      <c r="F1140" s="52">
        <v>43107</v>
      </c>
      <c r="G1140" s="50" t="s">
        <v>34457</v>
      </c>
      <c r="H1140" s="50" t="s">
        <v>906</v>
      </c>
      <c r="I1140" s="50" t="s">
        <v>189</v>
      </c>
      <c r="J1140" s="50">
        <v>87123</v>
      </c>
      <c r="K1140" s="50" t="s">
        <v>458</v>
      </c>
      <c r="L1140" s="50" t="s">
        <v>4857</v>
      </c>
      <c r="M1140" s="50" t="s">
        <v>21</v>
      </c>
      <c r="N1140" s="50" t="s">
        <v>34458</v>
      </c>
      <c r="O1140" s="42" t="s">
        <v>394</v>
      </c>
      <c r="P1140" s="50" t="s">
        <v>32398</v>
      </c>
      <c r="Q1140" s="51" t="s">
        <v>34459</v>
      </c>
      <c r="R1140" s="50" t="s">
        <v>94</v>
      </c>
      <c r="S1140" s="50" t="s">
        <v>22</v>
      </c>
      <c r="T1140" s="50" t="s">
        <v>34460</v>
      </c>
      <c r="U1140" s="50" t="s">
        <v>28518</v>
      </c>
      <c r="V1140" s="50" t="s">
        <v>28521</v>
      </c>
      <c r="W1140" s="50" t="s">
        <v>94</v>
      </c>
      <c r="X1140" s="50">
        <v>3268</v>
      </c>
      <c r="Y1140" s="50"/>
      <c r="Z1140" s="50"/>
      <c r="AA1140" s="50"/>
      <c r="AB1140" s="50"/>
      <c r="AC1140" s="50"/>
      <c r="AD1140" s="50"/>
      <c r="AE1140" s="50"/>
      <c r="AF1140" s="50"/>
      <c r="AG1140" s="50"/>
      <c r="AH1140" s="50"/>
      <c r="AI1140" s="50"/>
      <c r="AJ1140" s="50"/>
      <c r="AK1140" s="50"/>
      <c r="AL1140" s="50"/>
      <c r="AM1140" s="50"/>
      <c r="AN1140" s="50"/>
      <c r="AO1140" s="50"/>
      <c r="AP1140" s="50"/>
      <c r="AQ1140" s="50"/>
      <c r="AR1140" s="50"/>
      <c r="AS1140" s="50"/>
      <c r="AT1140" s="50"/>
      <c r="AU1140" s="50"/>
      <c r="AV1140" s="50"/>
      <c r="AW1140" s="50"/>
      <c r="AX1140" s="50"/>
      <c r="AY1140" s="50"/>
      <c r="AZ1140" s="50"/>
      <c r="BA1140" s="50"/>
      <c r="BB1140" s="50"/>
      <c r="BC1140" s="50"/>
      <c r="BD1140" s="50"/>
      <c r="BE1140" s="50"/>
      <c r="BF1140" s="50"/>
      <c r="BG1140" s="50"/>
      <c r="BH1140" s="50"/>
      <c r="BI1140" s="50"/>
      <c r="BJ1140" s="50"/>
      <c r="BK1140" s="50"/>
      <c r="BL1140" s="50"/>
    </row>
    <row r="1141" spans="1:64" ht="12" customHeight="1" x14ac:dyDescent="0.15">
      <c r="A1141" s="50" t="s">
        <v>34448</v>
      </c>
      <c r="B1141" s="50">
        <v>21</v>
      </c>
      <c r="C1141" s="50" t="s">
        <v>14</v>
      </c>
      <c r="D1141" s="50" t="s">
        <v>133</v>
      </c>
      <c r="E1141" s="51"/>
      <c r="F1141" s="52">
        <v>43107</v>
      </c>
      <c r="G1141" s="50" t="s">
        <v>34449</v>
      </c>
      <c r="H1141" s="50" t="s">
        <v>12056</v>
      </c>
      <c r="I1141" s="50" t="s">
        <v>432</v>
      </c>
      <c r="J1141" s="50">
        <v>54656</v>
      </c>
      <c r="K1141" s="50" t="s">
        <v>1087</v>
      </c>
      <c r="L1141" s="50" t="s">
        <v>5063</v>
      </c>
      <c r="M1141" s="50" t="s">
        <v>21</v>
      </c>
      <c r="N1141" s="50" t="s">
        <v>34450</v>
      </c>
      <c r="O1141" s="42" t="s">
        <v>394</v>
      </c>
      <c r="P1141" s="50" t="s">
        <v>32398</v>
      </c>
      <c r="Q1141" s="51" t="s">
        <v>34451</v>
      </c>
      <c r="R1141" s="50" t="s">
        <v>94</v>
      </c>
      <c r="S1141" s="50" t="s">
        <v>22</v>
      </c>
      <c r="T1141" s="50" t="s">
        <v>28739</v>
      </c>
      <c r="U1141" s="50" t="s">
        <v>28518</v>
      </c>
      <c r="V1141" s="50" t="s">
        <v>28521</v>
      </c>
      <c r="W1141" s="50" t="s">
        <v>94</v>
      </c>
      <c r="X1141" s="50">
        <v>3280</v>
      </c>
      <c r="Y1141" s="50"/>
      <c r="Z1141" s="50"/>
      <c r="AA1141" s="50"/>
      <c r="AB1141" s="50"/>
      <c r="AC1141" s="50"/>
      <c r="AD1141" s="50"/>
      <c r="AE1141" s="50"/>
      <c r="AF1141" s="50"/>
      <c r="AG1141" s="50"/>
      <c r="AH1141" s="50"/>
      <c r="AI1141" s="50"/>
      <c r="AJ1141" s="50"/>
      <c r="AK1141" s="50"/>
      <c r="AL1141" s="50"/>
      <c r="AM1141" s="50"/>
      <c r="AN1141" s="50"/>
      <c r="AO1141" s="50"/>
      <c r="AP1141" s="50"/>
      <c r="AQ1141" s="50"/>
      <c r="AR1141" s="50"/>
      <c r="AS1141" s="50"/>
      <c r="AT1141" s="50"/>
      <c r="AU1141" s="50"/>
      <c r="AV1141" s="50"/>
      <c r="AW1141" s="50"/>
      <c r="AX1141" s="50"/>
      <c r="AY1141" s="50"/>
      <c r="AZ1141" s="50"/>
      <c r="BA1141" s="50"/>
      <c r="BB1141" s="50"/>
      <c r="BC1141" s="50"/>
      <c r="BD1141" s="50"/>
      <c r="BE1141" s="50"/>
      <c r="BF1141" s="50"/>
      <c r="BG1141" s="50"/>
      <c r="BH1141" s="50"/>
      <c r="BI1141" s="50"/>
      <c r="BJ1141" s="50"/>
      <c r="BK1141" s="50"/>
      <c r="BL1141" s="50"/>
    </row>
    <row r="1142" spans="1:64" ht="12" customHeight="1" x14ac:dyDescent="0.15">
      <c r="A1142" s="50" t="s">
        <v>34443</v>
      </c>
      <c r="B1142" s="50">
        <v>35</v>
      </c>
      <c r="C1142" s="50" t="s">
        <v>14</v>
      </c>
      <c r="D1142" s="50" t="s">
        <v>31</v>
      </c>
      <c r="E1142" s="51" t="s">
        <v>34444</v>
      </c>
      <c r="F1142" s="52">
        <v>43107</v>
      </c>
      <c r="G1142" s="50" t="s">
        <v>34445</v>
      </c>
      <c r="H1142" s="50" t="s">
        <v>11502</v>
      </c>
      <c r="I1142" s="50" t="s">
        <v>297</v>
      </c>
      <c r="J1142" s="50">
        <v>98387</v>
      </c>
      <c r="K1142" s="50" t="s">
        <v>867</v>
      </c>
      <c r="L1142" s="50" t="s">
        <v>21242</v>
      </c>
      <c r="M1142" s="50" t="s">
        <v>21</v>
      </c>
      <c r="N1142" s="50" t="s">
        <v>34446</v>
      </c>
      <c r="O1142" s="42" t="s">
        <v>394</v>
      </c>
      <c r="P1142" s="50" t="s">
        <v>32398</v>
      </c>
      <c r="Q1142" s="51" t="s">
        <v>34447</v>
      </c>
      <c r="R1142" s="50" t="s">
        <v>94</v>
      </c>
      <c r="S1142" s="50" t="s">
        <v>22</v>
      </c>
      <c r="T1142" s="50" t="s">
        <v>28746</v>
      </c>
      <c r="U1142" s="50" t="s">
        <v>28520</v>
      </c>
      <c r="V1142" s="50" t="s">
        <v>28522</v>
      </c>
      <c r="W1142" s="50"/>
      <c r="Y1142" s="50"/>
      <c r="Z1142" s="50"/>
      <c r="AA1142" s="50"/>
      <c r="AB1142" s="50"/>
      <c r="AC1142" s="50"/>
      <c r="AD1142" s="50"/>
      <c r="AE1142" s="50"/>
      <c r="AF1142" s="50"/>
      <c r="AG1142" s="50"/>
      <c r="AH1142" s="50"/>
      <c r="AI1142" s="50"/>
      <c r="AJ1142" s="50"/>
      <c r="AK1142" s="50"/>
      <c r="AL1142" s="50"/>
      <c r="AM1142" s="50"/>
      <c r="AN1142" s="50"/>
      <c r="AO1142" s="50"/>
      <c r="AP1142" s="50"/>
      <c r="AQ1142" s="50"/>
      <c r="AR1142" s="50"/>
      <c r="AS1142" s="50"/>
      <c r="AT1142" s="50"/>
      <c r="AU1142" s="50"/>
      <c r="AV1142" s="50"/>
      <c r="AW1142" s="50"/>
      <c r="AX1142" s="50"/>
      <c r="AY1142" s="50"/>
      <c r="AZ1142" s="50"/>
      <c r="BA1142" s="50"/>
      <c r="BB1142" s="50"/>
      <c r="BC1142" s="50"/>
      <c r="BD1142" s="50"/>
      <c r="BE1142" s="50"/>
      <c r="BF1142" s="50"/>
      <c r="BG1142" s="50"/>
      <c r="BH1142" s="50"/>
      <c r="BI1142" s="50"/>
      <c r="BJ1142" s="50"/>
      <c r="BK1142" s="50"/>
      <c r="BL1142" s="50"/>
    </row>
    <row r="1143" spans="1:64" ht="12" customHeight="1" x14ac:dyDescent="0.15">
      <c r="A1143" s="50" t="s">
        <v>34438</v>
      </c>
      <c r="B1143" s="50">
        <v>27</v>
      </c>
      <c r="C1143" s="50" t="s">
        <v>14</v>
      </c>
      <c r="D1143" s="50" t="s">
        <v>31</v>
      </c>
      <c r="E1143" s="51" t="s">
        <v>34439</v>
      </c>
      <c r="F1143" s="52">
        <v>43107</v>
      </c>
      <c r="G1143" s="50" t="s">
        <v>34440</v>
      </c>
      <c r="H1143" s="50" t="s">
        <v>866</v>
      </c>
      <c r="I1143" s="50" t="s">
        <v>297</v>
      </c>
      <c r="J1143" s="50">
        <v>98408</v>
      </c>
      <c r="K1143" s="50" t="s">
        <v>867</v>
      </c>
      <c r="L1143" s="50" t="s">
        <v>868</v>
      </c>
      <c r="M1143" s="50" t="s">
        <v>21</v>
      </c>
      <c r="N1143" s="50" t="s">
        <v>34441</v>
      </c>
      <c r="O1143" s="42" t="s">
        <v>394</v>
      </c>
      <c r="P1143" s="50" t="s">
        <v>32398</v>
      </c>
      <c r="Q1143" s="51" t="s">
        <v>34442</v>
      </c>
      <c r="R1143" s="50" t="s">
        <v>948</v>
      </c>
      <c r="S1143" s="50" t="s">
        <v>22</v>
      </c>
      <c r="T1143" s="50" t="s">
        <v>28746</v>
      </c>
      <c r="U1143" s="50" t="s">
        <v>28520</v>
      </c>
      <c r="V1143" s="50" t="s">
        <v>28521</v>
      </c>
      <c r="W1143" s="50" t="s">
        <v>94</v>
      </c>
      <c r="X1143" s="50">
        <v>3290</v>
      </c>
      <c r="Y1143" s="50"/>
      <c r="Z1143" s="50"/>
      <c r="AA1143" s="50"/>
      <c r="AB1143" s="50"/>
      <c r="AC1143" s="50"/>
      <c r="AD1143" s="50"/>
      <c r="AE1143" s="50"/>
      <c r="AF1143" s="50"/>
      <c r="AG1143" s="50"/>
      <c r="AH1143" s="50"/>
      <c r="AI1143" s="50"/>
      <c r="AJ1143" s="50"/>
      <c r="AK1143" s="50"/>
      <c r="AL1143" s="50"/>
      <c r="AM1143" s="50"/>
      <c r="AN1143" s="50"/>
      <c r="AO1143" s="50"/>
      <c r="AP1143" s="50"/>
      <c r="AQ1143" s="50"/>
      <c r="AR1143" s="50"/>
      <c r="AS1143" s="50"/>
      <c r="AT1143" s="50"/>
      <c r="AU1143" s="50"/>
      <c r="AV1143" s="50"/>
      <c r="AW1143" s="50"/>
      <c r="AX1143" s="50"/>
      <c r="AY1143" s="50"/>
      <c r="AZ1143" s="50"/>
      <c r="BA1143" s="50"/>
      <c r="BB1143" s="50"/>
      <c r="BC1143" s="50"/>
      <c r="BD1143" s="50"/>
      <c r="BE1143" s="50"/>
      <c r="BF1143" s="50"/>
      <c r="BG1143" s="50"/>
      <c r="BH1143" s="50"/>
      <c r="BI1143" s="50"/>
      <c r="BJ1143" s="50"/>
      <c r="BK1143" s="50"/>
      <c r="BL1143" s="50"/>
    </row>
    <row r="1144" spans="1:64" ht="12" customHeight="1" x14ac:dyDescent="0.15">
      <c r="A1144" s="50" t="s">
        <v>34466</v>
      </c>
      <c r="B1144" s="50">
        <v>58</v>
      </c>
      <c r="C1144" s="50" t="s">
        <v>14</v>
      </c>
      <c r="D1144" s="50" t="s">
        <v>42</v>
      </c>
      <c r="E1144" s="51"/>
      <c r="F1144" s="52">
        <v>43106</v>
      </c>
      <c r="G1144" s="50" t="s">
        <v>34467</v>
      </c>
      <c r="H1144" s="50" t="s">
        <v>18121</v>
      </c>
      <c r="I1144" s="50" t="s">
        <v>56</v>
      </c>
      <c r="J1144" s="50">
        <v>33967</v>
      </c>
      <c r="K1144" s="50" t="s">
        <v>5429</v>
      </c>
      <c r="L1144" s="50" t="s">
        <v>7595</v>
      </c>
      <c r="M1144" s="50" t="s">
        <v>21</v>
      </c>
      <c r="N1144" s="50" t="s">
        <v>34468</v>
      </c>
      <c r="O1144" s="42" t="s">
        <v>394</v>
      </c>
      <c r="P1144" s="50" t="s">
        <v>32398</v>
      </c>
      <c r="Q1144" s="51" t="s">
        <v>34469</v>
      </c>
      <c r="R1144" s="50" t="s">
        <v>94</v>
      </c>
      <c r="S1144" s="50" t="s">
        <v>22</v>
      </c>
      <c r="T1144" s="50" t="s">
        <v>28746</v>
      </c>
      <c r="U1144" s="50" t="s">
        <v>28520</v>
      </c>
      <c r="V1144" s="50" t="s">
        <v>28521</v>
      </c>
      <c r="W1144" s="50" t="s">
        <v>94</v>
      </c>
      <c r="X1144" s="50">
        <v>3281</v>
      </c>
      <c r="Y1144" s="50"/>
      <c r="Z1144" s="50"/>
      <c r="AA1144" s="50"/>
      <c r="AB1144" s="50"/>
      <c r="AC1144" s="50"/>
      <c r="AD1144" s="50"/>
      <c r="AE1144" s="50"/>
      <c r="AF1144" s="50"/>
      <c r="AG1144" s="50"/>
      <c r="AH1144" s="50"/>
      <c r="AI1144" s="50"/>
      <c r="AJ1144" s="50"/>
      <c r="AK1144" s="50"/>
      <c r="AL1144" s="50"/>
      <c r="AM1144" s="50"/>
      <c r="AN1144" s="50"/>
      <c r="AO1144" s="50"/>
      <c r="AP1144" s="50"/>
      <c r="AQ1144" s="50"/>
      <c r="AR1144" s="50"/>
      <c r="AS1144" s="50"/>
      <c r="AT1144" s="50"/>
      <c r="AU1144" s="50"/>
      <c r="AV1144" s="50"/>
      <c r="AW1144" s="50"/>
      <c r="AX1144" s="50"/>
      <c r="AY1144" s="50"/>
      <c r="AZ1144" s="50"/>
      <c r="BA1144" s="50"/>
      <c r="BB1144" s="50"/>
      <c r="BC1144" s="50"/>
      <c r="BD1144" s="50"/>
      <c r="BE1144" s="50"/>
      <c r="BF1144" s="50"/>
      <c r="BG1144" s="50"/>
      <c r="BH1144" s="50"/>
      <c r="BI1144" s="50"/>
      <c r="BJ1144" s="50"/>
      <c r="BK1144" s="50"/>
      <c r="BL1144" s="50"/>
    </row>
    <row r="1145" spans="1:64" ht="12" customHeight="1" x14ac:dyDescent="0.15">
      <c r="A1145" s="50" t="s">
        <v>34474</v>
      </c>
      <c r="B1145" s="50">
        <v>62</v>
      </c>
      <c r="C1145" s="50" t="s">
        <v>14</v>
      </c>
      <c r="D1145" s="50" t="s">
        <v>33105</v>
      </c>
      <c r="E1145" s="51"/>
      <c r="F1145" s="52">
        <v>43106</v>
      </c>
      <c r="G1145" s="50" t="s">
        <v>34475</v>
      </c>
      <c r="H1145" s="50" t="s">
        <v>4047</v>
      </c>
      <c r="I1145" s="50" t="s">
        <v>88</v>
      </c>
      <c r="J1145" s="50">
        <v>35235</v>
      </c>
      <c r="K1145" s="50" t="s">
        <v>1747</v>
      </c>
      <c r="L1145" s="50" t="s">
        <v>1658</v>
      </c>
      <c r="M1145" s="50" t="s">
        <v>21</v>
      </c>
      <c r="N1145" s="50" t="s">
        <v>34476</v>
      </c>
      <c r="O1145" s="42" t="s">
        <v>394</v>
      </c>
      <c r="P1145" s="50" t="s">
        <v>32398</v>
      </c>
      <c r="Q1145" s="51" t="s">
        <v>34477</v>
      </c>
      <c r="R1145" s="50" t="s">
        <v>94</v>
      </c>
      <c r="S1145" s="50" t="s">
        <v>22</v>
      </c>
      <c r="T1145" s="50" t="s">
        <v>28746</v>
      </c>
      <c r="U1145" s="50" t="s">
        <v>28523</v>
      </c>
      <c r="V1145" s="50" t="s">
        <v>28521</v>
      </c>
      <c r="W1145" s="50"/>
      <c r="Y1145" s="50"/>
      <c r="Z1145" s="50"/>
      <c r="AA1145" s="50"/>
      <c r="AB1145" s="50"/>
      <c r="AC1145" s="50"/>
      <c r="AD1145" s="50"/>
      <c r="AE1145" s="50"/>
      <c r="AF1145" s="50"/>
      <c r="AG1145" s="50"/>
      <c r="AH1145" s="50"/>
      <c r="AI1145" s="50"/>
      <c r="AJ1145" s="50"/>
      <c r="AK1145" s="50"/>
      <c r="AL1145" s="50"/>
      <c r="AM1145" s="50"/>
      <c r="AN1145" s="50"/>
      <c r="AO1145" s="50"/>
      <c r="AP1145" s="50"/>
      <c r="AQ1145" s="50"/>
      <c r="AR1145" s="50"/>
      <c r="AS1145" s="50"/>
      <c r="AT1145" s="50"/>
      <c r="AU1145" s="50"/>
      <c r="AV1145" s="50"/>
      <c r="AW1145" s="50"/>
      <c r="AX1145" s="50"/>
      <c r="AY1145" s="50"/>
      <c r="AZ1145" s="50"/>
      <c r="BA1145" s="50"/>
      <c r="BB1145" s="50"/>
      <c r="BC1145" s="50"/>
      <c r="BD1145" s="50"/>
      <c r="BE1145" s="50"/>
      <c r="BF1145" s="50"/>
      <c r="BG1145" s="50"/>
      <c r="BH1145" s="50"/>
      <c r="BI1145" s="50"/>
      <c r="BJ1145" s="50"/>
      <c r="BK1145" s="50"/>
      <c r="BL1145" s="50"/>
    </row>
    <row r="1146" spans="1:64" ht="12" customHeight="1" x14ac:dyDescent="0.15">
      <c r="A1146" s="50" t="s">
        <v>34461</v>
      </c>
      <c r="B1146" s="50">
        <v>39</v>
      </c>
      <c r="C1146" s="50" t="s">
        <v>14</v>
      </c>
      <c r="D1146" s="50" t="s">
        <v>31</v>
      </c>
      <c r="E1146" s="51"/>
      <c r="F1146" s="52">
        <v>43106</v>
      </c>
      <c r="G1146" s="50" t="s">
        <v>34462</v>
      </c>
      <c r="H1146" s="50" t="s">
        <v>34463</v>
      </c>
      <c r="I1146" s="50" t="s">
        <v>389</v>
      </c>
      <c r="J1146" s="50">
        <v>74851</v>
      </c>
      <c r="K1146" s="50" t="s">
        <v>2965</v>
      </c>
      <c r="L1146" s="50" t="s">
        <v>2966</v>
      </c>
      <c r="M1146" s="50" t="s">
        <v>21</v>
      </c>
      <c r="N1146" s="50" t="s">
        <v>34464</v>
      </c>
      <c r="O1146" s="42" t="s">
        <v>394</v>
      </c>
      <c r="P1146" s="50" t="s">
        <v>32398</v>
      </c>
      <c r="Q1146" s="51" t="s">
        <v>34465</v>
      </c>
      <c r="R1146" s="50" t="s">
        <v>94</v>
      </c>
      <c r="S1146" s="50" t="s">
        <v>22</v>
      </c>
      <c r="T1146" s="50" t="s">
        <v>28528</v>
      </c>
      <c r="U1146" s="50" t="s">
        <v>28518</v>
      </c>
      <c r="V1146" s="50" t="s">
        <v>28521</v>
      </c>
      <c r="W1146" s="50" t="s">
        <v>94</v>
      </c>
      <c r="X1146" s="50">
        <v>3272</v>
      </c>
      <c r="Y1146" s="50"/>
      <c r="Z1146" s="50"/>
      <c r="AA1146" s="50"/>
      <c r="AB1146" s="50"/>
      <c r="AC1146" s="50"/>
      <c r="AD1146" s="50"/>
      <c r="AE1146" s="50"/>
      <c r="AF1146" s="50"/>
      <c r="AG1146" s="50"/>
      <c r="AH1146" s="50"/>
      <c r="AI1146" s="50"/>
      <c r="AJ1146" s="50"/>
      <c r="AK1146" s="50"/>
      <c r="AL1146" s="50"/>
      <c r="AM1146" s="50"/>
      <c r="AN1146" s="50"/>
      <c r="AO1146" s="50"/>
      <c r="AP1146" s="50"/>
      <c r="AQ1146" s="50"/>
      <c r="AR1146" s="50"/>
      <c r="AS1146" s="50"/>
      <c r="AT1146" s="50"/>
      <c r="AU1146" s="50"/>
      <c r="AV1146" s="50"/>
      <c r="AW1146" s="50"/>
      <c r="AX1146" s="50"/>
      <c r="AY1146" s="50"/>
      <c r="AZ1146" s="50"/>
      <c r="BA1146" s="50"/>
      <c r="BB1146" s="50"/>
      <c r="BC1146" s="50"/>
      <c r="BD1146" s="50"/>
      <c r="BE1146" s="50"/>
      <c r="BF1146" s="50"/>
      <c r="BG1146" s="50"/>
      <c r="BH1146" s="50"/>
      <c r="BI1146" s="50"/>
      <c r="BJ1146" s="50"/>
      <c r="BK1146" s="50"/>
      <c r="BL1146" s="50"/>
    </row>
    <row r="1147" spans="1:64" ht="12" customHeight="1" x14ac:dyDescent="0.15">
      <c r="A1147" s="50" t="s">
        <v>34470</v>
      </c>
      <c r="B1147" s="50">
        <v>21</v>
      </c>
      <c r="C1147" s="50" t="s">
        <v>14</v>
      </c>
      <c r="D1147" s="50" t="s">
        <v>31</v>
      </c>
      <c r="E1147" s="51"/>
      <c r="F1147" s="52">
        <v>43106</v>
      </c>
      <c r="G1147" s="50" t="s">
        <v>34471</v>
      </c>
      <c r="H1147" s="50" t="s">
        <v>10722</v>
      </c>
      <c r="I1147" s="50" t="s">
        <v>67</v>
      </c>
      <c r="J1147" s="50">
        <v>78665</v>
      </c>
      <c r="K1147" s="50" t="s">
        <v>2538</v>
      </c>
      <c r="L1147" s="50" t="s">
        <v>10724</v>
      </c>
      <c r="M1147" s="50" t="s">
        <v>21</v>
      </c>
      <c r="N1147" s="50" t="s">
        <v>34472</v>
      </c>
      <c r="O1147" s="42" t="s">
        <v>394</v>
      </c>
      <c r="P1147" s="50" t="s">
        <v>32398</v>
      </c>
      <c r="Q1147" s="51" t="s">
        <v>34473</v>
      </c>
      <c r="R1147" s="50" t="s">
        <v>94</v>
      </c>
      <c r="S1147" s="50" t="s">
        <v>22</v>
      </c>
      <c r="T1147" s="50" t="s">
        <v>28746</v>
      </c>
      <c r="U1147" s="50" t="s">
        <v>28520</v>
      </c>
      <c r="V1147" s="50" t="s">
        <v>28521</v>
      </c>
      <c r="W1147" s="50" t="s">
        <v>94</v>
      </c>
      <c r="X1147" s="50">
        <v>3274</v>
      </c>
      <c r="Y1147" s="50"/>
      <c r="Z1147" s="50"/>
      <c r="AA1147" s="50"/>
      <c r="AB1147" s="50"/>
      <c r="AC1147" s="50"/>
      <c r="AD1147" s="50"/>
      <c r="AE1147" s="50"/>
      <c r="AF1147" s="50"/>
      <c r="AG1147" s="50"/>
      <c r="AH1147" s="50"/>
      <c r="AI1147" s="50"/>
      <c r="AJ1147" s="50"/>
      <c r="AK1147" s="50"/>
      <c r="AL1147" s="50"/>
      <c r="AM1147" s="50"/>
      <c r="AN1147" s="50"/>
      <c r="AO1147" s="50"/>
      <c r="AP1147" s="50"/>
      <c r="AQ1147" s="50"/>
      <c r="AR1147" s="50"/>
      <c r="AS1147" s="50"/>
      <c r="AT1147" s="50"/>
      <c r="AU1147" s="50"/>
      <c r="AV1147" s="50"/>
      <c r="AW1147" s="50"/>
      <c r="AX1147" s="50"/>
      <c r="AY1147" s="50"/>
      <c r="AZ1147" s="50"/>
      <c r="BA1147" s="50"/>
      <c r="BB1147" s="50"/>
      <c r="BC1147" s="50"/>
      <c r="BD1147" s="50"/>
      <c r="BE1147" s="50"/>
      <c r="BF1147" s="50"/>
      <c r="BG1147" s="50"/>
      <c r="BH1147" s="50"/>
      <c r="BI1147" s="50"/>
      <c r="BJ1147" s="50"/>
      <c r="BK1147" s="50"/>
      <c r="BL1147" s="50"/>
    </row>
    <row r="1148" spans="1:64" ht="12" customHeight="1" x14ac:dyDescent="0.15">
      <c r="A1148" s="50" t="s">
        <v>34478</v>
      </c>
      <c r="B1148" s="50">
        <v>51</v>
      </c>
      <c r="C1148" s="50" t="s">
        <v>14</v>
      </c>
      <c r="D1148" s="50" t="s">
        <v>31</v>
      </c>
      <c r="E1148" s="51" t="s">
        <v>34479</v>
      </c>
      <c r="F1148" s="52">
        <v>43106</v>
      </c>
      <c r="G1148" s="50" t="s">
        <v>34480</v>
      </c>
      <c r="H1148" s="50" t="s">
        <v>34481</v>
      </c>
      <c r="I1148" s="50" t="s">
        <v>117</v>
      </c>
      <c r="J1148" s="50">
        <v>86336</v>
      </c>
      <c r="K1148" s="50" t="s">
        <v>173</v>
      </c>
      <c r="L1148" s="50" t="s">
        <v>18884</v>
      </c>
      <c r="M1148" s="50" t="s">
        <v>21</v>
      </c>
      <c r="N1148" s="50" t="s">
        <v>34482</v>
      </c>
      <c r="O1148" s="42" t="s">
        <v>394</v>
      </c>
      <c r="P1148" s="50" t="s">
        <v>32398</v>
      </c>
      <c r="Q1148" s="51" t="s">
        <v>34483</v>
      </c>
      <c r="R1148" s="50" t="s">
        <v>94</v>
      </c>
      <c r="S1148" s="50" t="s">
        <v>12</v>
      </c>
      <c r="T1148" s="50" t="s">
        <v>31978</v>
      </c>
      <c r="U1148" s="50" t="s">
        <v>28523</v>
      </c>
      <c r="V1148" s="50" t="s">
        <v>28521</v>
      </c>
      <c r="W1148" s="50" t="s">
        <v>94</v>
      </c>
      <c r="X1148" s="50">
        <v>3277</v>
      </c>
      <c r="Y1148" s="50"/>
      <c r="Z1148" s="50"/>
      <c r="AA1148" s="50"/>
      <c r="AB1148" s="50"/>
      <c r="AC1148" s="50"/>
      <c r="AD1148" s="50"/>
      <c r="AE1148" s="50"/>
      <c r="AF1148" s="50"/>
      <c r="AG1148" s="50"/>
      <c r="AH1148" s="50"/>
      <c r="AI1148" s="50"/>
      <c r="AJ1148" s="50"/>
      <c r="AK1148" s="50"/>
      <c r="AL1148" s="50"/>
      <c r="AM1148" s="50"/>
      <c r="AN1148" s="50"/>
      <c r="AO1148" s="50"/>
      <c r="AP1148" s="50"/>
      <c r="AQ1148" s="50"/>
      <c r="AR1148" s="50"/>
      <c r="AS1148" s="50"/>
      <c r="AT1148" s="50"/>
      <c r="AU1148" s="50"/>
      <c r="AV1148" s="50"/>
      <c r="AW1148" s="50"/>
      <c r="AX1148" s="50"/>
      <c r="AY1148" s="50"/>
      <c r="AZ1148" s="50"/>
      <c r="BA1148" s="50"/>
      <c r="BB1148" s="50"/>
      <c r="BC1148" s="50"/>
      <c r="BD1148" s="50"/>
      <c r="BE1148" s="50"/>
      <c r="BF1148" s="50"/>
      <c r="BG1148" s="50"/>
      <c r="BH1148" s="50"/>
      <c r="BI1148" s="50"/>
      <c r="BJ1148" s="50"/>
      <c r="BK1148" s="50"/>
      <c r="BL1148" s="50"/>
    </row>
    <row r="1149" spans="1:64" ht="12" customHeight="1" x14ac:dyDescent="0.15">
      <c r="A1149" s="50" t="s">
        <v>34484</v>
      </c>
      <c r="B1149" s="50">
        <v>40</v>
      </c>
      <c r="C1149" s="50" t="s">
        <v>14</v>
      </c>
      <c r="D1149" s="50" t="s">
        <v>79</v>
      </c>
      <c r="E1149" s="51" t="s">
        <v>34485</v>
      </c>
      <c r="F1149" s="52">
        <v>43106</v>
      </c>
      <c r="G1149" s="50" t="s">
        <v>34486</v>
      </c>
      <c r="H1149" s="50" t="s">
        <v>1929</v>
      </c>
      <c r="I1149" s="50" t="s">
        <v>189</v>
      </c>
      <c r="J1149" s="50">
        <v>87031</v>
      </c>
      <c r="K1149" s="50" t="s">
        <v>1931</v>
      </c>
      <c r="L1149" s="50" t="s">
        <v>34640</v>
      </c>
      <c r="M1149" s="50" t="s">
        <v>21</v>
      </c>
      <c r="N1149" s="50" t="s">
        <v>34487</v>
      </c>
      <c r="O1149" s="42" t="s">
        <v>394</v>
      </c>
      <c r="P1149" s="50" t="s">
        <v>32398</v>
      </c>
      <c r="Q1149" s="51" t="s">
        <v>34488</v>
      </c>
      <c r="R1149" s="50" t="s">
        <v>94</v>
      </c>
      <c r="S1149" s="50" t="s">
        <v>29</v>
      </c>
      <c r="T1149" s="50" t="s">
        <v>28523</v>
      </c>
      <c r="U1149" s="50" t="s">
        <v>28523</v>
      </c>
      <c r="V1149" s="50"/>
      <c r="W1149" s="50" t="s">
        <v>94</v>
      </c>
      <c r="X1149" s="50">
        <v>3282</v>
      </c>
      <c r="Y1149" s="50"/>
      <c r="Z1149" s="50"/>
      <c r="AA1149" s="50"/>
      <c r="AB1149" s="50"/>
      <c r="AC1149" s="50"/>
      <c r="AD1149" s="50"/>
      <c r="AE1149" s="50"/>
      <c r="AF1149" s="50"/>
      <c r="AG1149" s="50"/>
      <c r="AH1149" s="50"/>
      <c r="AI1149" s="50"/>
      <c r="AJ1149" s="50"/>
      <c r="AK1149" s="50"/>
      <c r="AL1149" s="50"/>
      <c r="AM1149" s="50"/>
      <c r="AN1149" s="50"/>
      <c r="AO1149" s="50"/>
      <c r="AP1149" s="50"/>
      <c r="AQ1149" s="50"/>
      <c r="AR1149" s="50"/>
      <c r="AS1149" s="50"/>
      <c r="AT1149" s="50"/>
      <c r="AU1149" s="50"/>
      <c r="AV1149" s="50"/>
      <c r="AW1149" s="50"/>
      <c r="AX1149" s="50"/>
      <c r="AY1149" s="50"/>
      <c r="AZ1149" s="50"/>
      <c r="BA1149" s="50"/>
      <c r="BB1149" s="50"/>
      <c r="BC1149" s="50"/>
      <c r="BD1149" s="50"/>
      <c r="BE1149" s="50"/>
      <c r="BF1149" s="50"/>
      <c r="BG1149" s="50"/>
      <c r="BH1149" s="50"/>
      <c r="BI1149" s="50"/>
      <c r="BJ1149" s="50"/>
      <c r="BK1149" s="50"/>
      <c r="BL1149" s="50"/>
    </row>
    <row r="1150" spans="1:64" ht="12" customHeight="1" x14ac:dyDescent="0.15">
      <c r="A1150" s="50" t="s">
        <v>34489</v>
      </c>
      <c r="B1150" s="50">
        <v>27</v>
      </c>
      <c r="C1150" s="50" t="s">
        <v>14</v>
      </c>
      <c r="D1150" s="50" t="s">
        <v>31</v>
      </c>
      <c r="E1150" s="51" t="s">
        <v>34490</v>
      </c>
      <c r="F1150" s="52">
        <v>43106</v>
      </c>
      <c r="G1150" s="50" t="s">
        <v>34491</v>
      </c>
      <c r="H1150" s="50" t="s">
        <v>1574</v>
      </c>
      <c r="I1150" s="50" t="s">
        <v>398</v>
      </c>
      <c r="J1150" s="50">
        <v>17404</v>
      </c>
      <c r="K1150" s="50" t="s">
        <v>1574</v>
      </c>
      <c r="L1150" s="50" t="s">
        <v>17394</v>
      </c>
      <c r="M1150" s="50" t="s">
        <v>21</v>
      </c>
      <c r="N1150" s="50" t="s">
        <v>34492</v>
      </c>
      <c r="O1150" s="42" t="s">
        <v>394</v>
      </c>
      <c r="P1150" s="50" t="s">
        <v>32398</v>
      </c>
      <c r="Q1150" s="51" t="s">
        <v>34493</v>
      </c>
      <c r="R1150" s="50" t="s">
        <v>94</v>
      </c>
      <c r="S1150" s="50" t="s">
        <v>373</v>
      </c>
      <c r="T1150" s="50" t="s">
        <v>28836</v>
      </c>
      <c r="U1150" s="50" t="s">
        <v>28518</v>
      </c>
      <c r="V1150" s="50" t="s">
        <v>28519</v>
      </c>
      <c r="W1150" s="50" t="s">
        <v>94</v>
      </c>
      <c r="X1150" s="50">
        <v>3285</v>
      </c>
      <c r="Y1150" s="50"/>
      <c r="Z1150" s="50"/>
      <c r="AA1150" s="50"/>
      <c r="AB1150" s="50"/>
      <c r="AC1150" s="50"/>
      <c r="AD1150" s="50"/>
      <c r="AE1150" s="50"/>
      <c r="AF1150" s="50"/>
      <c r="AG1150" s="50"/>
      <c r="AH1150" s="50"/>
      <c r="AI1150" s="50"/>
      <c r="AJ1150" s="50"/>
      <c r="AK1150" s="50"/>
      <c r="AL1150" s="50"/>
      <c r="AM1150" s="50"/>
      <c r="AN1150" s="50"/>
      <c r="AO1150" s="50"/>
      <c r="AP1150" s="50"/>
      <c r="AQ1150" s="50"/>
      <c r="AR1150" s="50"/>
      <c r="AS1150" s="50"/>
      <c r="AT1150" s="50"/>
      <c r="AU1150" s="50"/>
      <c r="AV1150" s="50"/>
      <c r="AW1150" s="50"/>
      <c r="AX1150" s="50"/>
      <c r="AY1150" s="50"/>
      <c r="AZ1150" s="50"/>
      <c r="BA1150" s="50"/>
      <c r="BB1150" s="50"/>
      <c r="BC1150" s="50"/>
      <c r="BD1150" s="50"/>
      <c r="BE1150" s="50"/>
      <c r="BF1150" s="50"/>
      <c r="BG1150" s="50"/>
      <c r="BH1150" s="50"/>
      <c r="BI1150" s="50"/>
      <c r="BJ1150" s="50"/>
      <c r="BK1150" s="50"/>
      <c r="BL1150" s="50"/>
    </row>
    <row r="1151" spans="1:64" ht="12" customHeight="1" x14ac:dyDescent="0.15">
      <c r="A1151" s="50" t="s">
        <v>34494</v>
      </c>
      <c r="B1151" s="50">
        <v>35</v>
      </c>
      <c r="C1151" s="50" t="s">
        <v>14</v>
      </c>
      <c r="D1151" s="50" t="s">
        <v>15</v>
      </c>
      <c r="E1151" s="51" t="s">
        <v>34495</v>
      </c>
      <c r="F1151" s="52">
        <v>43105</v>
      </c>
      <c r="G1151" s="50" t="s">
        <v>34496</v>
      </c>
      <c r="H1151" s="50" t="s">
        <v>476</v>
      </c>
      <c r="I1151" s="50" t="s">
        <v>39</v>
      </c>
      <c r="J1151" s="50">
        <v>90815</v>
      </c>
      <c r="K1151" s="50" t="s">
        <v>92</v>
      </c>
      <c r="L1151" s="50" t="s">
        <v>477</v>
      </c>
      <c r="M1151" s="50" t="s">
        <v>21</v>
      </c>
      <c r="N1151" s="50" t="s">
        <v>34497</v>
      </c>
      <c r="O1151" s="42" t="s">
        <v>394</v>
      </c>
      <c r="P1151" s="50" t="s">
        <v>32398</v>
      </c>
      <c r="Q1151" s="51" t="s">
        <v>34498</v>
      </c>
      <c r="R1151" s="50" t="s">
        <v>94</v>
      </c>
      <c r="S1151" s="50" t="s">
        <v>22</v>
      </c>
      <c r="T1151" s="50" t="s">
        <v>28746</v>
      </c>
      <c r="U1151" s="50" t="s">
        <v>28518</v>
      </c>
      <c r="V1151" s="50" t="s">
        <v>28521</v>
      </c>
      <c r="W1151" s="50" t="s">
        <v>94</v>
      </c>
      <c r="X1151" s="50">
        <v>3293</v>
      </c>
      <c r="Y1151" s="50"/>
      <c r="Z1151" s="50"/>
      <c r="AA1151" s="50"/>
      <c r="AB1151" s="50"/>
      <c r="AC1151" s="50"/>
      <c r="AD1151" s="50"/>
      <c r="AE1151" s="50"/>
      <c r="AF1151" s="50"/>
      <c r="AG1151" s="50"/>
      <c r="AH1151" s="50"/>
      <c r="AI1151" s="50"/>
      <c r="AJ1151" s="50"/>
      <c r="AK1151" s="50"/>
      <c r="AL1151" s="50"/>
      <c r="AM1151" s="50"/>
      <c r="AN1151" s="50"/>
      <c r="AO1151" s="50"/>
      <c r="AP1151" s="50"/>
      <c r="AQ1151" s="50"/>
      <c r="AR1151" s="50"/>
      <c r="AS1151" s="50"/>
      <c r="AT1151" s="50"/>
      <c r="AU1151" s="50"/>
      <c r="AV1151" s="50"/>
      <c r="AW1151" s="50"/>
      <c r="AX1151" s="50"/>
      <c r="AY1151" s="50"/>
      <c r="AZ1151" s="50"/>
      <c r="BA1151" s="50"/>
      <c r="BB1151" s="50"/>
      <c r="BC1151" s="50"/>
      <c r="BD1151" s="50"/>
      <c r="BE1151" s="50"/>
      <c r="BF1151" s="50"/>
      <c r="BG1151" s="50"/>
      <c r="BH1151" s="50"/>
      <c r="BI1151" s="50"/>
      <c r="BJ1151" s="50"/>
      <c r="BK1151" s="50"/>
      <c r="BL1151" s="50"/>
    </row>
    <row r="1152" spans="1:64" ht="12" customHeight="1" x14ac:dyDescent="0.15">
      <c r="A1152" s="50" t="s">
        <v>34499</v>
      </c>
      <c r="B1152" s="50">
        <v>28</v>
      </c>
      <c r="C1152" s="50" t="s">
        <v>14</v>
      </c>
      <c r="D1152" s="50" t="s">
        <v>79</v>
      </c>
      <c r="E1152" s="51" t="s">
        <v>34500</v>
      </c>
      <c r="F1152" s="52">
        <v>43105</v>
      </c>
      <c r="G1152" s="50" t="s">
        <v>34501</v>
      </c>
      <c r="H1152" s="50" t="s">
        <v>34502</v>
      </c>
      <c r="I1152" s="50" t="s">
        <v>63</v>
      </c>
      <c r="J1152" s="50">
        <v>43213</v>
      </c>
      <c r="K1152" s="50" t="s">
        <v>1263</v>
      </c>
      <c r="L1152" s="50" t="s">
        <v>34641</v>
      </c>
      <c r="M1152" s="50" t="s">
        <v>21</v>
      </c>
      <c r="N1152" s="50" t="s">
        <v>34503</v>
      </c>
      <c r="O1152" s="42" t="s">
        <v>394</v>
      </c>
      <c r="P1152" s="50" t="s">
        <v>32398</v>
      </c>
      <c r="Q1152" s="51" t="s">
        <v>34504</v>
      </c>
      <c r="R1152" s="50" t="s">
        <v>94</v>
      </c>
      <c r="S1152" s="50" t="s">
        <v>22</v>
      </c>
      <c r="T1152" s="50" t="s">
        <v>28746</v>
      </c>
      <c r="U1152" s="50" t="s">
        <v>28520</v>
      </c>
      <c r="V1152" s="50" t="s">
        <v>28521</v>
      </c>
      <c r="W1152" s="50" t="s">
        <v>94</v>
      </c>
      <c r="X1152" s="50">
        <v>3283</v>
      </c>
      <c r="Y1152" s="50"/>
      <c r="Z1152" s="50"/>
      <c r="AA1152" s="50"/>
      <c r="AB1152" s="50"/>
      <c r="AC1152" s="50"/>
      <c r="AD1152" s="50"/>
      <c r="AE1152" s="50"/>
      <c r="AF1152" s="50"/>
      <c r="AG1152" s="50"/>
      <c r="AH1152" s="50"/>
      <c r="AI1152" s="50"/>
      <c r="AJ1152" s="50"/>
      <c r="AK1152" s="50"/>
      <c r="AL1152" s="50"/>
      <c r="AM1152" s="50"/>
      <c r="AN1152" s="50"/>
      <c r="AO1152" s="50"/>
      <c r="AP1152" s="50"/>
      <c r="AQ1152" s="50"/>
      <c r="AR1152" s="50"/>
      <c r="AS1152" s="50"/>
      <c r="AT1152" s="50"/>
      <c r="AU1152" s="50"/>
      <c r="AV1152" s="50"/>
      <c r="AW1152" s="50"/>
      <c r="AX1152" s="50"/>
      <c r="AY1152" s="50"/>
      <c r="AZ1152" s="50"/>
      <c r="BA1152" s="50"/>
      <c r="BB1152" s="50"/>
      <c r="BC1152" s="50"/>
      <c r="BD1152" s="50"/>
      <c r="BE1152" s="50"/>
      <c r="BF1152" s="50"/>
      <c r="BG1152" s="50"/>
      <c r="BH1152" s="50"/>
      <c r="BI1152" s="50"/>
      <c r="BJ1152" s="50"/>
      <c r="BK1152" s="50"/>
      <c r="BL1152" s="50"/>
    </row>
    <row r="1153" spans="1:64" ht="12" customHeight="1" x14ac:dyDescent="0.15">
      <c r="A1153" s="50" t="s">
        <v>34505</v>
      </c>
      <c r="B1153" s="50">
        <v>46</v>
      </c>
      <c r="C1153" s="50" t="s">
        <v>14</v>
      </c>
      <c r="D1153" s="50" t="s">
        <v>31</v>
      </c>
      <c r="E1153" s="51" t="s">
        <v>34506</v>
      </c>
      <c r="F1153" s="52">
        <v>43105</v>
      </c>
      <c r="G1153" s="50" t="s">
        <v>34507</v>
      </c>
      <c r="H1153" s="50" t="s">
        <v>4085</v>
      </c>
      <c r="I1153" s="50" t="s">
        <v>425</v>
      </c>
      <c r="J1153" s="50">
        <v>65803</v>
      </c>
      <c r="K1153" s="50" t="s">
        <v>4842</v>
      </c>
      <c r="L1153" s="50" t="s">
        <v>4088</v>
      </c>
      <c r="M1153" s="50" t="s">
        <v>21</v>
      </c>
      <c r="N1153" s="50" t="s">
        <v>34508</v>
      </c>
      <c r="O1153" s="42" t="s">
        <v>394</v>
      </c>
      <c r="P1153" s="50" t="s">
        <v>32398</v>
      </c>
      <c r="Q1153" s="51" t="s">
        <v>34509</v>
      </c>
      <c r="R1153" s="50" t="s">
        <v>94</v>
      </c>
      <c r="S1153" s="50" t="s">
        <v>22</v>
      </c>
      <c r="T1153" s="50" t="s">
        <v>28746</v>
      </c>
      <c r="U1153" s="50" t="s">
        <v>28520</v>
      </c>
      <c r="V1153" s="50" t="s">
        <v>28521</v>
      </c>
      <c r="W1153" s="50" t="s">
        <v>94</v>
      </c>
      <c r="X1153" s="50">
        <v>3278</v>
      </c>
      <c r="Y1153" s="50"/>
      <c r="Z1153" s="50"/>
      <c r="AA1153" s="50"/>
      <c r="AB1153" s="50"/>
      <c r="AC1153" s="50"/>
      <c r="AD1153" s="50"/>
      <c r="AE1153" s="50"/>
      <c r="AF1153" s="50"/>
      <c r="AG1153" s="50"/>
      <c r="AH1153" s="50"/>
      <c r="AI1153" s="50"/>
      <c r="AJ1153" s="50"/>
      <c r="AK1153" s="50"/>
      <c r="AL1153" s="50"/>
      <c r="AM1153" s="50"/>
      <c r="AN1153" s="50"/>
      <c r="AO1153" s="50"/>
      <c r="AP1153" s="50"/>
      <c r="AQ1153" s="50"/>
      <c r="AR1153" s="50"/>
      <c r="AS1153" s="50"/>
      <c r="AT1153" s="50"/>
      <c r="AU1153" s="50"/>
      <c r="AV1153" s="50"/>
      <c r="AW1153" s="50"/>
      <c r="AX1153" s="50"/>
      <c r="AY1153" s="50"/>
      <c r="AZ1153" s="50"/>
      <c r="BA1153" s="50"/>
      <c r="BB1153" s="50"/>
      <c r="BC1153" s="50"/>
      <c r="BD1153" s="50"/>
      <c r="BE1153" s="50"/>
      <c r="BF1153" s="50"/>
      <c r="BG1153" s="50"/>
      <c r="BH1153" s="50"/>
      <c r="BI1153" s="50"/>
      <c r="BJ1153" s="50"/>
      <c r="BK1153" s="50"/>
      <c r="BL1153" s="50"/>
    </row>
    <row r="1154" spans="1:64" ht="12" customHeight="1" x14ac:dyDescent="0.15">
      <c r="A1154" s="50" t="s">
        <v>34515</v>
      </c>
      <c r="B1154" s="50">
        <v>31</v>
      </c>
      <c r="C1154" s="50" t="s">
        <v>14</v>
      </c>
      <c r="D1154" s="50" t="s">
        <v>31</v>
      </c>
      <c r="E1154" s="51" t="s">
        <v>34516</v>
      </c>
      <c r="F1154" s="52">
        <v>43104</v>
      </c>
      <c r="G1154" s="50" t="s">
        <v>34517</v>
      </c>
      <c r="H1154" s="50" t="s">
        <v>32025</v>
      </c>
      <c r="I1154" s="50" t="s">
        <v>432</v>
      </c>
      <c r="J1154" s="50">
        <v>54520</v>
      </c>
      <c r="K1154" s="50" t="s">
        <v>9552</v>
      </c>
      <c r="L1154" s="50" t="s">
        <v>34642</v>
      </c>
      <c r="M1154" s="50" t="s">
        <v>21</v>
      </c>
      <c r="N1154" s="50" t="s">
        <v>34518</v>
      </c>
      <c r="O1154" s="42" t="s">
        <v>394</v>
      </c>
      <c r="P1154" s="50" t="s">
        <v>32398</v>
      </c>
      <c r="Q1154" s="51" t="s">
        <v>34519</v>
      </c>
      <c r="R1154" s="50" t="s">
        <v>94</v>
      </c>
      <c r="S1154" s="50" t="s">
        <v>22</v>
      </c>
      <c r="T1154" s="50" t="s">
        <v>28746</v>
      </c>
      <c r="U1154" s="50" t="s">
        <v>28520</v>
      </c>
      <c r="V1154" s="50" t="s">
        <v>28521</v>
      </c>
      <c r="W1154" s="50" t="s">
        <v>94</v>
      </c>
      <c r="X1154" s="50">
        <v>3295</v>
      </c>
      <c r="Y1154" s="50"/>
      <c r="Z1154" s="50"/>
      <c r="AA1154" s="50"/>
      <c r="AB1154" s="50"/>
      <c r="AC1154" s="50"/>
      <c r="AD1154" s="50"/>
      <c r="AE1154" s="50"/>
      <c r="AF1154" s="50"/>
      <c r="AG1154" s="50"/>
      <c r="AH1154" s="50"/>
      <c r="AI1154" s="50"/>
      <c r="AJ1154" s="50"/>
      <c r="AK1154" s="50"/>
      <c r="AL1154" s="50"/>
      <c r="AM1154" s="50"/>
      <c r="AN1154" s="50"/>
      <c r="AO1154" s="50"/>
      <c r="AP1154" s="50"/>
      <c r="AQ1154" s="50"/>
      <c r="AR1154" s="50"/>
      <c r="AS1154" s="50"/>
      <c r="AT1154" s="50"/>
      <c r="AU1154" s="50"/>
      <c r="AV1154" s="50"/>
      <c r="AW1154" s="50"/>
      <c r="AX1154" s="50"/>
      <c r="AY1154" s="50"/>
      <c r="AZ1154" s="50"/>
      <c r="BA1154" s="50"/>
      <c r="BB1154" s="50"/>
      <c r="BC1154" s="50"/>
      <c r="BD1154" s="50"/>
      <c r="BE1154" s="50"/>
      <c r="BF1154" s="50"/>
      <c r="BG1154" s="50"/>
      <c r="BH1154" s="50"/>
      <c r="BI1154" s="50"/>
      <c r="BJ1154" s="50"/>
      <c r="BK1154" s="50"/>
      <c r="BL1154" s="50"/>
    </row>
    <row r="1155" spans="1:64" ht="12" customHeight="1" x14ac:dyDescent="0.15">
      <c r="A1155" s="50" t="s">
        <v>34510</v>
      </c>
      <c r="B1155" s="50">
        <v>27</v>
      </c>
      <c r="C1155" s="50" t="s">
        <v>14</v>
      </c>
      <c r="D1155" s="50" t="s">
        <v>31</v>
      </c>
      <c r="E1155" s="51" t="s">
        <v>34511</v>
      </c>
      <c r="F1155" s="52">
        <v>43104</v>
      </c>
      <c r="G1155" s="50" t="s">
        <v>34512</v>
      </c>
      <c r="H1155" s="50" t="s">
        <v>4141</v>
      </c>
      <c r="I1155" s="50" t="s">
        <v>774</v>
      </c>
      <c r="J1155" s="50">
        <v>83702</v>
      </c>
      <c r="K1155" s="50" t="s">
        <v>4143</v>
      </c>
      <c r="L1155" s="50" t="s">
        <v>4144</v>
      </c>
      <c r="M1155" s="50" t="s">
        <v>21</v>
      </c>
      <c r="N1155" s="50" t="s">
        <v>34513</v>
      </c>
      <c r="O1155" s="42" t="s">
        <v>394</v>
      </c>
      <c r="P1155" s="50" t="s">
        <v>32398</v>
      </c>
      <c r="Q1155" s="51" t="s">
        <v>34514</v>
      </c>
      <c r="R1155" s="50" t="s">
        <v>94</v>
      </c>
      <c r="S1155" s="50" t="s">
        <v>22</v>
      </c>
      <c r="T1155" s="50" t="s">
        <v>28746</v>
      </c>
      <c r="U1155" s="50" t="s">
        <v>28520</v>
      </c>
      <c r="V1155" s="50" t="s">
        <v>28521</v>
      </c>
      <c r="W1155" s="50" t="s">
        <v>94</v>
      </c>
      <c r="X1155" s="50">
        <v>3287</v>
      </c>
      <c r="Y1155" s="50"/>
      <c r="Z1155" s="50"/>
      <c r="AA1155" s="50"/>
      <c r="AB1155" s="50"/>
      <c r="AC1155" s="50"/>
      <c r="AD1155" s="50"/>
      <c r="AE1155" s="50"/>
      <c r="AF1155" s="50"/>
      <c r="AG1155" s="50"/>
      <c r="AH1155" s="50"/>
      <c r="AI1155" s="50"/>
      <c r="AJ1155" s="50"/>
      <c r="AK1155" s="50"/>
      <c r="AL1155" s="50"/>
      <c r="AM1155" s="50"/>
      <c r="AN1155" s="50"/>
      <c r="AO1155" s="50"/>
      <c r="AP1155" s="50"/>
      <c r="AQ1155" s="50"/>
      <c r="AR1155" s="50"/>
      <c r="AS1155" s="50"/>
      <c r="AT1155" s="50"/>
      <c r="AU1155" s="50"/>
      <c r="AV1155" s="50"/>
      <c r="AW1155" s="50"/>
      <c r="AX1155" s="50"/>
      <c r="AY1155" s="50"/>
      <c r="AZ1155" s="50"/>
      <c r="BA1155" s="50"/>
      <c r="BB1155" s="50"/>
      <c r="BC1155" s="50"/>
      <c r="BD1155" s="50"/>
      <c r="BE1155" s="50"/>
      <c r="BF1155" s="50"/>
      <c r="BG1155" s="50"/>
      <c r="BH1155" s="50"/>
      <c r="BI1155" s="50"/>
      <c r="BJ1155" s="50"/>
      <c r="BK1155" s="50"/>
      <c r="BL1155" s="50"/>
    </row>
    <row r="1156" spans="1:64" ht="12" customHeight="1" x14ac:dyDescent="0.15">
      <c r="A1156" s="50" t="s">
        <v>34520</v>
      </c>
      <c r="B1156" s="50">
        <v>28</v>
      </c>
      <c r="C1156" s="50" t="s">
        <v>14</v>
      </c>
      <c r="D1156" s="50" t="s">
        <v>79</v>
      </c>
      <c r="E1156" s="51" t="s">
        <v>34521</v>
      </c>
      <c r="F1156" s="52">
        <v>43103</v>
      </c>
      <c r="G1156" s="50" t="s">
        <v>34522</v>
      </c>
      <c r="H1156" s="50" t="s">
        <v>588</v>
      </c>
      <c r="I1156" s="50" t="s">
        <v>39</v>
      </c>
      <c r="J1156" s="50">
        <v>94607</v>
      </c>
      <c r="K1156" s="50" t="s">
        <v>589</v>
      </c>
      <c r="L1156" s="50" t="s">
        <v>11697</v>
      </c>
      <c r="M1156" s="50" t="s">
        <v>21</v>
      </c>
      <c r="N1156" s="50" t="s">
        <v>34523</v>
      </c>
      <c r="O1156" s="42" t="s">
        <v>394</v>
      </c>
      <c r="P1156" s="50" t="s">
        <v>32398</v>
      </c>
      <c r="Q1156" s="51" t="s">
        <v>34524</v>
      </c>
      <c r="R1156" s="50" t="s">
        <v>94</v>
      </c>
      <c r="S1156" s="50" t="s">
        <v>22</v>
      </c>
      <c r="T1156" s="50" t="s">
        <v>28746</v>
      </c>
      <c r="U1156" s="50" t="s">
        <v>28520</v>
      </c>
      <c r="V1156" s="50" t="s">
        <v>28521</v>
      </c>
      <c r="W1156" s="50" t="s">
        <v>94</v>
      </c>
      <c r="X1156" s="50">
        <v>3286</v>
      </c>
      <c r="Y1156" s="50"/>
      <c r="Z1156" s="50"/>
      <c r="AA1156" s="50"/>
      <c r="AB1156" s="50"/>
      <c r="AC1156" s="50"/>
      <c r="AD1156" s="50"/>
      <c r="AE1156" s="50"/>
      <c r="AF1156" s="50"/>
      <c r="AG1156" s="50"/>
      <c r="AH1156" s="50"/>
      <c r="AI1156" s="50"/>
      <c r="AJ1156" s="50"/>
      <c r="AK1156" s="50"/>
      <c r="AL1156" s="50"/>
      <c r="AM1156" s="50"/>
      <c r="AN1156" s="50"/>
      <c r="AO1156" s="50"/>
      <c r="AP1156" s="50"/>
      <c r="AQ1156" s="50"/>
      <c r="AR1156" s="50"/>
      <c r="AS1156" s="50"/>
      <c r="AT1156" s="50"/>
      <c r="AU1156" s="50"/>
      <c r="AV1156" s="50"/>
      <c r="AW1156" s="50"/>
      <c r="AX1156" s="50"/>
      <c r="AY1156" s="50"/>
      <c r="AZ1156" s="50"/>
      <c r="BA1156" s="50"/>
      <c r="BB1156" s="50"/>
      <c r="BC1156" s="50"/>
      <c r="BD1156" s="50"/>
      <c r="BE1156" s="50"/>
      <c r="BF1156" s="50"/>
      <c r="BG1156" s="50"/>
      <c r="BH1156" s="50"/>
      <c r="BI1156" s="50"/>
      <c r="BJ1156" s="50"/>
      <c r="BK1156" s="50"/>
      <c r="BL1156" s="50"/>
    </row>
    <row r="1157" spans="1:64" ht="12" customHeight="1" x14ac:dyDescent="0.15">
      <c r="A1157" s="50" t="s">
        <v>34525</v>
      </c>
      <c r="B1157" s="50">
        <v>30</v>
      </c>
      <c r="C1157" s="50" t="s">
        <v>108</v>
      </c>
      <c r="D1157" s="50" t="s">
        <v>31</v>
      </c>
      <c r="E1157" s="51"/>
      <c r="F1157" s="52">
        <v>43102</v>
      </c>
      <c r="G1157" s="50" t="s">
        <v>34526</v>
      </c>
      <c r="H1157" s="50" t="s">
        <v>34527</v>
      </c>
      <c r="I1157" s="50" t="s">
        <v>67</v>
      </c>
      <c r="J1157" s="50">
        <v>78833</v>
      </c>
      <c r="K1157" s="50" t="s">
        <v>34528</v>
      </c>
      <c r="L1157" s="50" t="s">
        <v>34643</v>
      </c>
      <c r="M1157" s="50" t="s">
        <v>21</v>
      </c>
      <c r="N1157" s="50" t="s">
        <v>34529</v>
      </c>
      <c r="O1157" s="42" t="s">
        <v>394</v>
      </c>
      <c r="P1157" s="50" t="s">
        <v>32398</v>
      </c>
      <c r="Q1157" s="51" t="s">
        <v>34530</v>
      </c>
      <c r="R1157" s="50" t="s">
        <v>94</v>
      </c>
      <c r="S1157" s="50" t="s">
        <v>22</v>
      </c>
      <c r="T1157" s="50" t="s">
        <v>28746</v>
      </c>
      <c r="U1157" s="50" t="s">
        <v>28520</v>
      </c>
      <c r="V1157" s="50" t="s">
        <v>28521</v>
      </c>
      <c r="W1157" s="50" t="s">
        <v>94</v>
      </c>
      <c r="X1157" s="50">
        <v>3291</v>
      </c>
      <c r="Y1157" s="50"/>
      <c r="Z1157" s="50"/>
      <c r="AA1157" s="50"/>
      <c r="AB1157" s="50"/>
      <c r="AC1157" s="50"/>
      <c r="AD1157" s="50"/>
      <c r="AE1157" s="50"/>
      <c r="AF1157" s="50"/>
      <c r="AG1157" s="50"/>
      <c r="AH1157" s="50"/>
      <c r="AI1157" s="50"/>
      <c r="AJ1157" s="50"/>
      <c r="AK1157" s="50"/>
      <c r="AL1157" s="50"/>
      <c r="AM1157" s="50"/>
      <c r="AN1157" s="50"/>
      <c r="AO1157" s="50"/>
      <c r="AP1157" s="50"/>
      <c r="AQ1157" s="50"/>
      <c r="AR1157" s="50"/>
      <c r="AS1157" s="50"/>
      <c r="AT1157" s="50"/>
      <c r="AU1157" s="50"/>
      <c r="AV1157" s="50"/>
      <c r="AW1157" s="50"/>
      <c r="AX1157" s="50"/>
      <c r="AY1157" s="50"/>
      <c r="AZ1157" s="50"/>
      <c r="BA1157" s="50"/>
      <c r="BB1157" s="50"/>
      <c r="BC1157" s="50"/>
      <c r="BD1157" s="50"/>
      <c r="BE1157" s="50"/>
      <c r="BF1157" s="50"/>
      <c r="BG1157" s="50"/>
      <c r="BH1157" s="50"/>
      <c r="BI1157" s="50"/>
      <c r="BJ1157" s="50"/>
      <c r="BK1157" s="50"/>
      <c r="BL1157" s="50"/>
    </row>
    <row r="1158" spans="1:64" ht="12" customHeight="1" x14ac:dyDescent="0.15">
      <c r="A1158" s="50" t="s">
        <v>34540</v>
      </c>
      <c r="B1158" s="50">
        <v>35</v>
      </c>
      <c r="C1158" s="50" t="s">
        <v>14</v>
      </c>
      <c r="D1158" s="50" t="s">
        <v>31</v>
      </c>
      <c r="E1158" s="51"/>
      <c r="F1158" s="52">
        <v>43102</v>
      </c>
      <c r="G1158" s="50" t="s">
        <v>34541</v>
      </c>
      <c r="H1158" s="50" t="s">
        <v>27</v>
      </c>
      <c r="I1158" s="50" t="s">
        <v>360</v>
      </c>
      <c r="J1158" s="50">
        <v>27834</v>
      </c>
      <c r="K1158" s="50" t="s">
        <v>810</v>
      </c>
      <c r="L1158" s="50" t="s">
        <v>811</v>
      </c>
      <c r="M1158" s="50" t="s">
        <v>21</v>
      </c>
      <c r="N1158" s="50" t="s">
        <v>34542</v>
      </c>
      <c r="O1158" s="42" t="s">
        <v>394</v>
      </c>
      <c r="P1158" s="50" t="s">
        <v>32398</v>
      </c>
      <c r="Q1158" s="51" t="s">
        <v>34543</v>
      </c>
      <c r="R1158" s="50" t="s">
        <v>94</v>
      </c>
      <c r="S1158" s="50" t="s">
        <v>22</v>
      </c>
      <c r="T1158" s="50" t="s">
        <v>28739</v>
      </c>
      <c r="U1158" s="50" t="s">
        <v>28520</v>
      </c>
      <c r="V1158" s="50" t="s">
        <v>28521</v>
      </c>
      <c r="W1158" s="50"/>
      <c r="Y1158" s="50"/>
      <c r="Z1158" s="50"/>
      <c r="AA1158" s="50"/>
      <c r="AB1158" s="50"/>
      <c r="AC1158" s="50"/>
      <c r="AD1158" s="50"/>
      <c r="AE1158" s="50"/>
      <c r="AF1158" s="50"/>
      <c r="AG1158" s="50"/>
      <c r="AH1158" s="50"/>
      <c r="AI1158" s="50"/>
      <c r="AJ1158" s="50"/>
      <c r="AK1158" s="50"/>
      <c r="AL1158" s="50"/>
      <c r="AM1158" s="50"/>
      <c r="AN1158" s="50"/>
      <c r="AO1158" s="50"/>
      <c r="AP1158" s="50"/>
      <c r="AQ1158" s="50"/>
      <c r="AR1158" s="50"/>
      <c r="AS1158" s="50"/>
      <c r="AT1158" s="50"/>
      <c r="AU1158" s="50"/>
      <c r="AV1158" s="50"/>
      <c r="AW1158" s="50"/>
      <c r="AX1158" s="50"/>
      <c r="AY1158" s="50"/>
      <c r="AZ1158" s="50"/>
      <c r="BA1158" s="50"/>
      <c r="BB1158" s="50"/>
      <c r="BC1158" s="50"/>
      <c r="BD1158" s="50"/>
      <c r="BE1158" s="50"/>
      <c r="BF1158" s="50"/>
      <c r="BG1158" s="50"/>
      <c r="BH1158" s="50"/>
      <c r="BI1158" s="50"/>
      <c r="BJ1158" s="50"/>
      <c r="BK1158" s="50"/>
      <c r="BL1158" s="50"/>
    </row>
    <row r="1159" spans="1:64" ht="12" customHeight="1" x14ac:dyDescent="0.15">
      <c r="A1159" s="50" t="s">
        <v>34536</v>
      </c>
      <c r="B1159" s="50">
        <v>66</v>
      </c>
      <c r="C1159" s="50" t="s">
        <v>14</v>
      </c>
      <c r="D1159" s="50" t="s">
        <v>31</v>
      </c>
      <c r="E1159" s="51"/>
      <c r="F1159" s="52">
        <v>43102</v>
      </c>
      <c r="G1159" s="50" t="s">
        <v>34537</v>
      </c>
      <c r="H1159" s="50" t="s">
        <v>16790</v>
      </c>
      <c r="I1159" s="50" t="s">
        <v>425</v>
      </c>
      <c r="J1159" s="50">
        <v>64801</v>
      </c>
      <c r="K1159" s="50" t="s">
        <v>4995</v>
      </c>
      <c r="L1159" s="50" t="s">
        <v>32795</v>
      </c>
      <c r="M1159" s="50" t="s">
        <v>21</v>
      </c>
      <c r="N1159" s="50" t="s">
        <v>34538</v>
      </c>
      <c r="O1159" s="42" t="s">
        <v>394</v>
      </c>
      <c r="P1159" s="50" t="s">
        <v>32398</v>
      </c>
      <c r="Q1159" s="51" t="s">
        <v>34539</v>
      </c>
      <c r="R1159" s="50" t="s">
        <v>94</v>
      </c>
      <c r="S1159" s="50" t="s">
        <v>22</v>
      </c>
      <c r="T1159" s="50" t="s">
        <v>28739</v>
      </c>
      <c r="U1159" s="50" t="s">
        <v>28520</v>
      </c>
      <c r="V1159" s="50" t="s">
        <v>28521</v>
      </c>
      <c r="W1159" s="50" t="s">
        <v>94</v>
      </c>
      <c r="X1159" s="50">
        <v>3294</v>
      </c>
      <c r="Y1159" s="50"/>
      <c r="Z1159" s="50"/>
      <c r="AA1159" s="50"/>
      <c r="AB1159" s="50"/>
      <c r="AC1159" s="50"/>
      <c r="AD1159" s="50"/>
      <c r="AE1159" s="50"/>
      <c r="AF1159" s="50"/>
      <c r="AG1159" s="50"/>
      <c r="AH1159" s="50"/>
      <c r="AI1159" s="50"/>
      <c r="AJ1159" s="50"/>
      <c r="AK1159" s="50"/>
      <c r="AL1159" s="50"/>
      <c r="AM1159" s="50"/>
      <c r="AN1159" s="50"/>
      <c r="AO1159" s="50"/>
      <c r="AP1159" s="50"/>
      <c r="AQ1159" s="50"/>
      <c r="AR1159" s="50"/>
      <c r="AS1159" s="50"/>
      <c r="AT1159" s="50"/>
      <c r="AU1159" s="50"/>
      <c r="AV1159" s="50"/>
      <c r="AW1159" s="50"/>
      <c r="AX1159" s="50"/>
      <c r="AY1159" s="50"/>
      <c r="AZ1159" s="50"/>
      <c r="BA1159" s="50"/>
      <c r="BB1159" s="50"/>
      <c r="BC1159" s="50"/>
      <c r="BD1159" s="50"/>
      <c r="BE1159" s="50"/>
      <c r="BF1159" s="50"/>
      <c r="BG1159" s="50"/>
      <c r="BH1159" s="50"/>
      <c r="BI1159" s="50"/>
      <c r="BJ1159" s="50"/>
      <c r="BK1159" s="50"/>
      <c r="BL1159" s="50"/>
    </row>
    <row r="1160" spans="1:64" ht="12" customHeight="1" x14ac:dyDescent="0.15">
      <c r="A1160" s="50" t="s">
        <v>34531</v>
      </c>
      <c r="B1160" s="50">
        <v>49</v>
      </c>
      <c r="C1160" s="50" t="s">
        <v>14</v>
      </c>
      <c r="D1160" s="50" t="s">
        <v>31</v>
      </c>
      <c r="E1160" s="51" t="s">
        <v>34532</v>
      </c>
      <c r="F1160" s="52">
        <v>43102</v>
      </c>
      <c r="G1160" s="50" t="s">
        <v>34533</v>
      </c>
      <c r="H1160" s="50" t="s">
        <v>13338</v>
      </c>
      <c r="I1160" s="50" t="s">
        <v>962</v>
      </c>
      <c r="J1160" s="50">
        <v>72949</v>
      </c>
      <c r="K1160" s="50" t="s">
        <v>1263</v>
      </c>
      <c r="L1160" s="50" t="s">
        <v>13341</v>
      </c>
      <c r="M1160" s="50" t="s">
        <v>21</v>
      </c>
      <c r="N1160" s="50" t="s">
        <v>34534</v>
      </c>
      <c r="O1160" s="42" t="s">
        <v>394</v>
      </c>
      <c r="P1160" s="50" t="s">
        <v>32398</v>
      </c>
      <c r="Q1160" s="51" t="s">
        <v>34535</v>
      </c>
      <c r="R1160" s="50" t="s">
        <v>542</v>
      </c>
      <c r="S1160" s="50" t="s">
        <v>22</v>
      </c>
      <c r="T1160" s="50" t="s">
        <v>28746</v>
      </c>
      <c r="U1160" s="50" t="s">
        <v>28520</v>
      </c>
      <c r="V1160" s="50" t="s">
        <v>28521</v>
      </c>
      <c r="W1160" s="50" t="s">
        <v>94</v>
      </c>
      <c r="X1160" s="50">
        <v>3292</v>
      </c>
      <c r="Y1160" s="50"/>
      <c r="Z1160" s="50"/>
      <c r="AA1160" s="50"/>
      <c r="AB1160" s="50"/>
      <c r="AC1160" s="50"/>
      <c r="AD1160" s="50"/>
      <c r="AE1160" s="50"/>
      <c r="AF1160" s="50"/>
      <c r="AG1160" s="50"/>
      <c r="AH1160" s="50"/>
      <c r="AI1160" s="50"/>
      <c r="AJ1160" s="50"/>
      <c r="AK1160" s="50"/>
      <c r="AL1160" s="50"/>
      <c r="AM1160" s="50"/>
      <c r="AN1160" s="50"/>
      <c r="AO1160" s="50"/>
      <c r="AP1160" s="50"/>
      <c r="AQ1160" s="50"/>
      <c r="AR1160" s="50"/>
      <c r="AS1160" s="50"/>
      <c r="AT1160" s="50"/>
      <c r="AU1160" s="50"/>
      <c r="AV1160" s="50"/>
      <c r="AW1160" s="50"/>
      <c r="AX1160" s="50"/>
      <c r="AY1160" s="50"/>
      <c r="AZ1160" s="50"/>
      <c r="BA1160" s="50"/>
      <c r="BB1160" s="50"/>
      <c r="BC1160" s="50"/>
      <c r="BD1160" s="50"/>
      <c r="BE1160" s="50"/>
      <c r="BF1160" s="50"/>
      <c r="BG1160" s="50"/>
      <c r="BH1160" s="50"/>
      <c r="BI1160" s="50"/>
      <c r="BJ1160" s="50"/>
      <c r="BK1160" s="50"/>
      <c r="BL1160" s="50"/>
    </row>
    <row r="1161" spans="1:64" ht="12" customHeight="1" x14ac:dyDescent="0.15">
      <c r="A1161" s="50" t="s">
        <v>34544</v>
      </c>
      <c r="B1161" s="50">
        <v>51</v>
      </c>
      <c r="C1161" s="50" t="s">
        <v>14</v>
      </c>
      <c r="D1161" s="50" t="s">
        <v>42</v>
      </c>
      <c r="E1161" s="51" t="s">
        <v>34545</v>
      </c>
      <c r="F1161" s="52">
        <v>43102</v>
      </c>
      <c r="G1161" s="50" t="s">
        <v>34546</v>
      </c>
      <c r="H1161" s="50" t="s">
        <v>6321</v>
      </c>
      <c r="I1161" s="50" t="s">
        <v>56</v>
      </c>
      <c r="J1161" s="50">
        <v>33010</v>
      </c>
      <c r="K1161" s="50" t="s">
        <v>155</v>
      </c>
      <c r="L1161" s="50" t="s">
        <v>6322</v>
      </c>
      <c r="M1161" s="50" t="s">
        <v>373</v>
      </c>
      <c r="N1161" s="50" t="s">
        <v>34547</v>
      </c>
      <c r="O1161" s="42" t="s">
        <v>394</v>
      </c>
      <c r="P1161" s="50" t="s">
        <v>32398</v>
      </c>
      <c r="Q1161" s="51" t="s">
        <v>34548</v>
      </c>
      <c r="R1161" s="50" t="s">
        <v>94</v>
      </c>
      <c r="S1161" s="50" t="s">
        <v>373</v>
      </c>
      <c r="T1161" s="50" t="s">
        <v>28836</v>
      </c>
      <c r="U1161" s="50" t="s">
        <v>28518</v>
      </c>
      <c r="V1161" s="50" t="s">
        <v>28521</v>
      </c>
      <c r="W1161" s="50"/>
      <c r="Y1161" s="50"/>
      <c r="Z1161" s="50"/>
      <c r="AA1161" s="50"/>
      <c r="AB1161" s="50"/>
      <c r="AC1161" s="50"/>
      <c r="AD1161" s="50"/>
      <c r="AE1161" s="50"/>
      <c r="AF1161" s="50"/>
      <c r="AG1161" s="50"/>
      <c r="AH1161" s="50"/>
      <c r="AI1161" s="50"/>
      <c r="AJ1161" s="50"/>
      <c r="AK1161" s="50"/>
      <c r="AL1161" s="50"/>
      <c r="AM1161" s="50"/>
      <c r="AN1161" s="50"/>
      <c r="AO1161" s="50"/>
      <c r="AP1161" s="50"/>
      <c r="AQ1161" s="50"/>
      <c r="AR1161" s="50"/>
      <c r="AS1161" s="50"/>
      <c r="AT1161" s="50"/>
      <c r="AU1161" s="50"/>
      <c r="AV1161" s="50"/>
      <c r="AW1161" s="50"/>
      <c r="AX1161" s="50"/>
      <c r="AY1161" s="50"/>
      <c r="AZ1161" s="50"/>
      <c r="BA1161" s="50"/>
      <c r="BB1161" s="50"/>
      <c r="BC1161" s="50"/>
      <c r="BD1161" s="50"/>
      <c r="BE1161" s="50"/>
      <c r="BF1161" s="50"/>
      <c r="BG1161" s="50"/>
      <c r="BH1161" s="50"/>
      <c r="BI1161" s="50"/>
      <c r="BJ1161" s="50"/>
      <c r="BK1161" s="50"/>
      <c r="BL1161" s="50"/>
    </row>
    <row r="1162" spans="1:64" ht="12" customHeight="1" x14ac:dyDescent="0.15">
      <c r="A1162" s="50" t="s">
        <v>34549</v>
      </c>
      <c r="B1162" s="50">
        <v>42</v>
      </c>
      <c r="C1162" s="50" t="s">
        <v>14</v>
      </c>
      <c r="D1162" s="50" t="s">
        <v>31</v>
      </c>
      <c r="E1162" s="51"/>
      <c r="F1162" s="52">
        <v>43101</v>
      </c>
      <c r="G1162" s="50" t="s">
        <v>34550</v>
      </c>
      <c r="H1162" s="50" t="s">
        <v>34551</v>
      </c>
      <c r="I1162" s="50" t="s">
        <v>962</v>
      </c>
      <c r="J1162" s="50">
        <v>72136</v>
      </c>
      <c r="K1162" s="50" t="s">
        <v>31</v>
      </c>
      <c r="L1162" s="50" t="s">
        <v>22665</v>
      </c>
      <c r="M1162" s="50" t="s">
        <v>21</v>
      </c>
      <c r="N1162" s="50" t="s">
        <v>34552</v>
      </c>
      <c r="O1162" s="42" t="s">
        <v>394</v>
      </c>
      <c r="P1162" s="50" t="s">
        <v>32398</v>
      </c>
      <c r="Q1162" s="51" t="s">
        <v>34553</v>
      </c>
      <c r="R1162" s="50" t="s">
        <v>94</v>
      </c>
      <c r="S1162" s="50" t="s">
        <v>22</v>
      </c>
      <c r="T1162" s="50" t="s">
        <v>28746</v>
      </c>
      <c r="U1162" s="50" t="s">
        <v>28520</v>
      </c>
      <c r="V1162" s="50" t="s">
        <v>28521</v>
      </c>
      <c r="W1162" s="50" t="s">
        <v>94</v>
      </c>
      <c r="X1162" s="50">
        <v>3288</v>
      </c>
      <c r="Y1162" s="50"/>
      <c r="Z1162" s="50"/>
      <c r="AA1162" s="50"/>
      <c r="AB1162" s="50"/>
      <c r="AC1162" s="50"/>
      <c r="AD1162" s="50"/>
      <c r="AE1162" s="50"/>
      <c r="AF1162" s="50"/>
      <c r="AG1162" s="50"/>
      <c r="AH1162" s="50"/>
      <c r="AI1162" s="50"/>
      <c r="AJ1162" s="50"/>
      <c r="AK1162" s="50"/>
      <c r="AL1162" s="50"/>
      <c r="AM1162" s="50"/>
      <c r="AN1162" s="50"/>
      <c r="AO1162" s="50"/>
      <c r="AP1162" s="50"/>
      <c r="AQ1162" s="50"/>
      <c r="AR1162" s="50"/>
      <c r="AS1162" s="50"/>
      <c r="AT1162" s="50"/>
      <c r="AU1162" s="50"/>
      <c r="AV1162" s="50"/>
      <c r="AW1162" s="50"/>
      <c r="AX1162" s="50"/>
      <c r="AY1162" s="50"/>
      <c r="AZ1162" s="50"/>
      <c r="BA1162" s="50"/>
      <c r="BB1162" s="50"/>
      <c r="BC1162" s="50"/>
      <c r="BD1162" s="50"/>
      <c r="BE1162" s="50"/>
      <c r="BF1162" s="50"/>
      <c r="BG1162" s="50"/>
      <c r="BH1162" s="50"/>
      <c r="BI1162" s="50"/>
      <c r="BJ1162" s="50"/>
      <c r="BK1162" s="50"/>
      <c r="BL1162" s="50"/>
    </row>
    <row r="1163" spans="1:64" ht="12" customHeight="1" x14ac:dyDescent="0.15">
      <c r="A1163" s="50" t="s">
        <v>34554</v>
      </c>
      <c r="B1163" s="50">
        <v>65</v>
      </c>
      <c r="C1163" s="50" t="s">
        <v>14</v>
      </c>
      <c r="D1163" s="50" t="s">
        <v>31</v>
      </c>
      <c r="E1163" s="51"/>
      <c r="F1163" s="52">
        <v>43101</v>
      </c>
      <c r="G1163" s="50" t="s">
        <v>34555</v>
      </c>
      <c r="H1163" s="50" t="s">
        <v>6400</v>
      </c>
      <c r="I1163" s="50" t="s">
        <v>56</v>
      </c>
      <c r="J1163" s="50">
        <v>32141</v>
      </c>
      <c r="K1163" s="50" t="s">
        <v>3800</v>
      </c>
      <c r="L1163" s="50" t="s">
        <v>6402</v>
      </c>
      <c r="M1163" s="50" t="s">
        <v>21</v>
      </c>
      <c r="N1163" s="50" t="s">
        <v>34556</v>
      </c>
      <c r="O1163" s="42" t="s">
        <v>394</v>
      </c>
      <c r="P1163" s="50" t="s">
        <v>32398</v>
      </c>
      <c r="Q1163" s="51" t="s">
        <v>34557</v>
      </c>
      <c r="R1163" s="50" t="s">
        <v>94</v>
      </c>
      <c r="S1163" s="50" t="s">
        <v>22</v>
      </c>
      <c r="T1163" s="50" t="s">
        <v>28746</v>
      </c>
      <c r="U1163" s="50" t="s">
        <v>28520</v>
      </c>
      <c r="V1163" s="50" t="s">
        <v>28521</v>
      </c>
      <c r="W1163" s="50" t="s">
        <v>542</v>
      </c>
      <c r="X1163" s="50">
        <v>3289</v>
      </c>
      <c r="Y1163" s="50"/>
      <c r="Z1163" s="50"/>
      <c r="AA1163" s="50"/>
      <c r="AB1163" s="50"/>
      <c r="AC1163" s="50"/>
      <c r="AD1163" s="50"/>
      <c r="AE1163" s="50"/>
      <c r="AF1163" s="50"/>
      <c r="AG1163" s="50"/>
      <c r="AH1163" s="50"/>
      <c r="AI1163" s="50"/>
      <c r="AJ1163" s="50"/>
      <c r="AK1163" s="50"/>
      <c r="AL1163" s="50"/>
      <c r="AM1163" s="50"/>
      <c r="AN1163" s="50"/>
      <c r="AO1163" s="50"/>
      <c r="AP1163" s="50"/>
      <c r="AQ1163" s="50"/>
      <c r="AR1163" s="50"/>
      <c r="AS1163" s="50"/>
      <c r="AT1163" s="50"/>
      <c r="AU1163" s="50"/>
      <c r="AV1163" s="50"/>
      <c r="AW1163" s="50"/>
      <c r="AX1163" s="50"/>
      <c r="AY1163" s="50"/>
      <c r="AZ1163" s="50"/>
      <c r="BA1163" s="50"/>
      <c r="BB1163" s="50"/>
      <c r="BC1163" s="50"/>
      <c r="BD1163" s="50"/>
      <c r="BE1163" s="50"/>
      <c r="BF1163" s="50"/>
      <c r="BG1163" s="50"/>
      <c r="BH1163" s="50"/>
      <c r="BI1163" s="50"/>
      <c r="BJ1163" s="50"/>
      <c r="BK1163" s="50"/>
      <c r="BL1163" s="50"/>
    </row>
    <row r="1164" spans="1:64" ht="12" customHeight="1" x14ac:dyDescent="0.15">
      <c r="A1164" s="50" t="s">
        <v>34558</v>
      </c>
      <c r="B1164" s="50">
        <v>65</v>
      </c>
      <c r="C1164" s="50" t="s">
        <v>14</v>
      </c>
      <c r="D1164" s="50" t="s">
        <v>31</v>
      </c>
      <c r="E1164" s="51"/>
      <c r="F1164" s="52">
        <v>43101</v>
      </c>
      <c r="G1164" s="50" t="s">
        <v>34559</v>
      </c>
      <c r="H1164" s="50" t="s">
        <v>166</v>
      </c>
      <c r="I1164" s="50" t="s">
        <v>167</v>
      </c>
      <c r="J1164" s="50">
        <v>30741</v>
      </c>
      <c r="K1164" s="50" t="s">
        <v>168</v>
      </c>
      <c r="L1164" s="50" t="s">
        <v>169</v>
      </c>
      <c r="M1164" s="50" t="s">
        <v>21</v>
      </c>
      <c r="N1164" s="50" t="s">
        <v>34560</v>
      </c>
      <c r="O1164" s="42" t="s">
        <v>394</v>
      </c>
      <c r="P1164" s="50" t="s">
        <v>32398</v>
      </c>
      <c r="Q1164" s="51" t="s">
        <v>34561</v>
      </c>
      <c r="R1164" s="50" t="s">
        <v>542</v>
      </c>
      <c r="S1164" s="50" t="s">
        <v>22</v>
      </c>
      <c r="T1164" s="50" t="s">
        <v>28746</v>
      </c>
      <c r="U1164" s="50" t="s">
        <v>28520</v>
      </c>
      <c r="V1164" s="50" t="s">
        <v>28521</v>
      </c>
      <c r="W1164" s="50" t="s">
        <v>94</v>
      </c>
      <c r="X1164" s="50">
        <v>3275</v>
      </c>
      <c r="Y1164" s="50"/>
      <c r="Z1164" s="50"/>
      <c r="AA1164" s="50"/>
      <c r="AB1164" s="50"/>
      <c r="AC1164" s="50"/>
      <c r="AD1164" s="50"/>
      <c r="AE1164" s="50"/>
      <c r="AF1164" s="50"/>
      <c r="AG1164" s="50"/>
      <c r="AH1164" s="50"/>
      <c r="AI1164" s="50"/>
      <c r="AJ1164" s="50"/>
      <c r="AK1164" s="50"/>
      <c r="AL1164" s="50"/>
      <c r="AM1164" s="50"/>
      <c r="AN1164" s="50"/>
      <c r="AO1164" s="50"/>
      <c r="AP1164" s="50"/>
      <c r="AQ1164" s="50"/>
      <c r="AR1164" s="50"/>
      <c r="AS1164" s="50"/>
      <c r="AT1164" s="50"/>
      <c r="AU1164" s="50"/>
      <c r="AV1164" s="50"/>
      <c r="AW1164" s="50"/>
      <c r="AX1164" s="50"/>
      <c r="AY1164" s="50"/>
      <c r="AZ1164" s="50"/>
      <c r="BA1164" s="50"/>
      <c r="BB1164" s="50"/>
      <c r="BC1164" s="50"/>
      <c r="BD1164" s="50"/>
      <c r="BE1164" s="50"/>
      <c r="BF1164" s="50"/>
      <c r="BG1164" s="50"/>
      <c r="BH1164" s="50"/>
      <c r="BI1164" s="50"/>
      <c r="BJ1164" s="50"/>
      <c r="BK1164" s="50"/>
      <c r="BL1164" s="50"/>
    </row>
    <row r="1165" spans="1:64" ht="12" customHeight="1" x14ac:dyDescent="0.15">
      <c r="A1165" s="50" t="s">
        <v>34562</v>
      </c>
      <c r="B1165" s="50">
        <v>16</v>
      </c>
      <c r="C1165" s="50" t="s">
        <v>14</v>
      </c>
      <c r="D1165" s="50" t="s">
        <v>33105</v>
      </c>
      <c r="E1165" s="51"/>
      <c r="F1165" s="52">
        <v>43101</v>
      </c>
      <c r="G1165" s="50" t="s">
        <v>34563</v>
      </c>
      <c r="H1165" s="50" t="s">
        <v>29114</v>
      </c>
      <c r="I1165" s="50" t="s">
        <v>46</v>
      </c>
      <c r="J1165" s="50">
        <v>20613</v>
      </c>
      <c r="K1165" s="50" t="s">
        <v>2332</v>
      </c>
      <c r="L1165" s="50" t="s">
        <v>34644</v>
      </c>
      <c r="M1165" s="50" t="s">
        <v>373</v>
      </c>
      <c r="N1165" s="50" t="s">
        <v>34564</v>
      </c>
      <c r="O1165" s="42" t="s">
        <v>394</v>
      </c>
      <c r="P1165" s="50" t="s">
        <v>32398</v>
      </c>
      <c r="Q1165" s="51" t="s">
        <v>34565</v>
      </c>
      <c r="R1165" s="50" t="s">
        <v>94</v>
      </c>
      <c r="S1165" s="50" t="s">
        <v>12</v>
      </c>
      <c r="T1165" s="50" t="s">
        <v>31978</v>
      </c>
      <c r="U1165" s="50" t="s">
        <v>28518</v>
      </c>
      <c r="V1165" s="50" t="s">
        <v>28521</v>
      </c>
      <c r="W1165" s="50"/>
      <c r="Y1165" s="50"/>
      <c r="Z1165" s="50"/>
      <c r="AA1165" s="50"/>
      <c r="AB1165" s="50"/>
      <c r="AC1165" s="50"/>
      <c r="AD1165" s="50"/>
      <c r="AE1165" s="50"/>
      <c r="AF1165" s="50"/>
      <c r="AG1165" s="50"/>
      <c r="AH1165" s="50"/>
      <c r="AI1165" s="50"/>
      <c r="AJ1165" s="50"/>
      <c r="AK1165" s="50"/>
      <c r="AL1165" s="50"/>
      <c r="AM1165" s="50"/>
      <c r="AN1165" s="50"/>
      <c r="AO1165" s="50"/>
      <c r="AP1165" s="50"/>
      <c r="AQ1165" s="50"/>
      <c r="AR1165" s="50"/>
      <c r="AS1165" s="50"/>
      <c r="AT1165" s="50"/>
      <c r="AU1165" s="50"/>
      <c r="AV1165" s="50"/>
      <c r="AW1165" s="50"/>
      <c r="AX1165" s="50"/>
      <c r="AY1165" s="50"/>
      <c r="AZ1165" s="50"/>
      <c r="BA1165" s="50"/>
      <c r="BB1165" s="50"/>
      <c r="BC1165" s="50"/>
      <c r="BD1165" s="50"/>
      <c r="BE1165" s="50"/>
      <c r="BF1165" s="50"/>
      <c r="BG1165" s="50"/>
      <c r="BH1165" s="50"/>
      <c r="BI1165" s="50"/>
      <c r="BJ1165" s="50"/>
      <c r="BK1165" s="50"/>
      <c r="BL1165" s="50"/>
    </row>
    <row r="1166" spans="1:64" ht="12" customHeight="1" x14ac:dyDescent="0.15">
      <c r="A1166" s="50" t="s">
        <v>33334</v>
      </c>
      <c r="B1166" s="50">
        <v>37</v>
      </c>
      <c r="C1166" s="50" t="s">
        <v>14</v>
      </c>
      <c r="D1166" s="50" t="s">
        <v>31</v>
      </c>
      <c r="E1166" s="51" t="s">
        <v>33335</v>
      </c>
      <c r="F1166" s="52">
        <v>43100</v>
      </c>
      <c r="G1166" s="50" t="s">
        <v>33336</v>
      </c>
      <c r="H1166" s="50" t="s">
        <v>31609</v>
      </c>
      <c r="I1166" s="50" t="s">
        <v>203</v>
      </c>
      <c r="J1166" s="50">
        <v>80126</v>
      </c>
      <c r="K1166" s="50" t="s">
        <v>922</v>
      </c>
      <c r="L1166" s="50" t="s">
        <v>1599</v>
      </c>
      <c r="M1166" s="50" t="s">
        <v>21</v>
      </c>
      <c r="N1166" s="50" t="s">
        <v>33337</v>
      </c>
      <c r="O1166" s="42" t="s">
        <v>394</v>
      </c>
      <c r="P1166" s="50" t="s">
        <v>32398</v>
      </c>
      <c r="Q1166" s="51" t="s">
        <v>33338</v>
      </c>
      <c r="R1166" s="50" t="s">
        <v>542</v>
      </c>
      <c r="S1166" s="50" t="s">
        <v>22</v>
      </c>
      <c r="T1166" s="50" t="s">
        <v>28746</v>
      </c>
      <c r="U1166" s="50" t="s">
        <v>28520</v>
      </c>
      <c r="V1166" s="50" t="s">
        <v>28521</v>
      </c>
      <c r="W1166" s="50" t="s">
        <v>94</v>
      </c>
      <c r="X1166" s="50">
        <v>3254</v>
      </c>
      <c r="Y1166" s="50"/>
      <c r="Z1166" s="50"/>
      <c r="AA1166" s="50"/>
      <c r="AB1166" s="50"/>
      <c r="AC1166" s="50"/>
      <c r="AD1166" s="50"/>
      <c r="AE1166" s="50"/>
      <c r="AF1166" s="50"/>
      <c r="AG1166" s="50"/>
      <c r="AH1166" s="50"/>
      <c r="AI1166" s="50"/>
      <c r="AJ1166" s="50"/>
      <c r="AK1166" s="50"/>
      <c r="AL1166" s="50"/>
      <c r="AM1166" s="50"/>
      <c r="AN1166" s="50"/>
      <c r="AO1166" s="50"/>
      <c r="AP1166" s="50"/>
      <c r="AQ1166" s="50"/>
      <c r="AR1166" s="50"/>
      <c r="AS1166" s="50"/>
      <c r="AT1166" s="50"/>
      <c r="AU1166" s="50"/>
      <c r="AV1166" s="50"/>
      <c r="AW1166" s="50"/>
      <c r="AX1166" s="50"/>
      <c r="AY1166" s="50"/>
      <c r="AZ1166" s="50"/>
      <c r="BA1166" s="50"/>
      <c r="BB1166" s="50"/>
      <c r="BC1166" s="50"/>
      <c r="BD1166" s="50"/>
      <c r="BE1166" s="50"/>
      <c r="BF1166" s="50"/>
      <c r="BG1166" s="50"/>
      <c r="BH1166" s="50"/>
      <c r="BI1166" s="50"/>
      <c r="BJ1166" s="50"/>
      <c r="BK1166" s="50"/>
      <c r="BL1166" s="50"/>
    </row>
    <row r="1167" spans="1:64" ht="12" customHeight="1" x14ac:dyDescent="0.15">
      <c r="A1167" s="50" t="s">
        <v>33339</v>
      </c>
      <c r="B1167" s="50">
        <v>32</v>
      </c>
      <c r="C1167" s="50" t="s">
        <v>14</v>
      </c>
      <c r="D1167" s="50" t="s">
        <v>42</v>
      </c>
      <c r="E1167" s="50"/>
      <c r="F1167" s="52">
        <v>43100</v>
      </c>
      <c r="G1167" s="50" t="s">
        <v>33340</v>
      </c>
      <c r="H1167" s="50" t="s">
        <v>1924</v>
      </c>
      <c r="I1167" s="50" t="s">
        <v>39</v>
      </c>
      <c r="J1167" s="50">
        <v>93215</v>
      </c>
      <c r="K1167" s="50" t="s">
        <v>664</v>
      </c>
      <c r="L1167" s="50" t="s">
        <v>1926</v>
      </c>
      <c r="M1167" s="50" t="s">
        <v>21</v>
      </c>
      <c r="N1167" s="50" t="s">
        <v>33341</v>
      </c>
      <c r="O1167" s="42" t="s">
        <v>394</v>
      </c>
      <c r="P1167" s="50" t="s">
        <v>32398</v>
      </c>
      <c r="Q1167" s="51" t="s">
        <v>33342</v>
      </c>
      <c r="R1167" s="50" t="s">
        <v>94</v>
      </c>
      <c r="S1167" s="50" t="s">
        <v>373</v>
      </c>
      <c r="T1167" s="50" t="s">
        <v>28836</v>
      </c>
      <c r="U1167" s="50" t="s">
        <v>28518</v>
      </c>
      <c r="V1167" s="50" t="s">
        <v>28519</v>
      </c>
      <c r="W1167" s="50" t="s">
        <v>94</v>
      </c>
      <c r="X1167" s="50">
        <v>3261</v>
      </c>
      <c r="Y1167" s="50"/>
      <c r="Z1167" s="50"/>
      <c r="AA1167" s="50"/>
      <c r="AB1167" s="50"/>
      <c r="AC1167" s="50"/>
      <c r="AD1167" s="50"/>
      <c r="AE1167" s="50"/>
      <c r="AF1167" s="50"/>
      <c r="AG1167" s="50"/>
      <c r="AH1167" s="50"/>
      <c r="AI1167" s="50"/>
      <c r="AJ1167" s="50"/>
      <c r="AK1167" s="50"/>
      <c r="AL1167" s="50"/>
      <c r="AM1167" s="50"/>
      <c r="AN1167" s="50"/>
      <c r="AO1167" s="50"/>
      <c r="AP1167" s="50"/>
      <c r="AQ1167" s="50"/>
      <c r="AR1167" s="50"/>
      <c r="AS1167" s="50"/>
      <c r="AT1167" s="50"/>
      <c r="AU1167" s="50"/>
      <c r="AV1167" s="50"/>
      <c r="AW1167" s="50"/>
      <c r="AX1167" s="50"/>
      <c r="AY1167" s="50"/>
      <c r="AZ1167" s="50"/>
      <c r="BA1167" s="50"/>
      <c r="BB1167" s="50"/>
      <c r="BC1167" s="50"/>
      <c r="BD1167" s="50"/>
      <c r="BE1167" s="50"/>
      <c r="BF1167" s="50"/>
      <c r="BG1167" s="50"/>
      <c r="BH1167" s="50"/>
      <c r="BI1167" s="50"/>
      <c r="BJ1167" s="50"/>
      <c r="BK1167" s="50"/>
      <c r="BL1167" s="50"/>
    </row>
    <row r="1168" spans="1:64" ht="12" customHeight="1" x14ac:dyDescent="0.15">
      <c r="A1168" s="50" t="s">
        <v>33325</v>
      </c>
      <c r="B1168" s="50">
        <v>30</v>
      </c>
      <c r="C1168" s="50" t="s">
        <v>14</v>
      </c>
      <c r="D1168" s="50" t="s">
        <v>42</v>
      </c>
      <c r="E1168" s="50"/>
      <c r="F1168" s="52">
        <v>43099</v>
      </c>
      <c r="G1168" s="50" t="s">
        <v>33326</v>
      </c>
      <c r="H1168" s="50" t="s">
        <v>28370</v>
      </c>
      <c r="I1168" s="50" t="s">
        <v>39</v>
      </c>
      <c r="J1168" s="50">
        <v>94063</v>
      </c>
      <c r="K1168" s="50" t="s">
        <v>4534</v>
      </c>
      <c r="L1168" s="50" t="s">
        <v>28371</v>
      </c>
      <c r="M1168" s="50" t="s">
        <v>21</v>
      </c>
      <c r="N1168" s="50" t="s">
        <v>33327</v>
      </c>
      <c r="O1168" s="42" t="s">
        <v>394</v>
      </c>
      <c r="P1168" s="50" t="s">
        <v>32398</v>
      </c>
      <c r="Q1168" s="51" t="s">
        <v>33328</v>
      </c>
      <c r="R1168" s="50" t="s">
        <v>23</v>
      </c>
      <c r="S1168" s="50" t="s">
        <v>22</v>
      </c>
      <c r="T1168" s="50" t="s">
        <v>28746</v>
      </c>
      <c r="U1168" s="50" t="s">
        <v>28520</v>
      </c>
      <c r="V1168" s="50" t="s">
        <v>28521</v>
      </c>
      <c r="W1168" s="50" t="s">
        <v>94</v>
      </c>
      <c r="X1168" s="50">
        <v>3255</v>
      </c>
      <c r="Y1168" s="50"/>
      <c r="Z1168" s="50"/>
      <c r="AA1168" s="50"/>
      <c r="AB1168" s="50"/>
      <c r="AC1168" s="50"/>
      <c r="AD1168" s="50"/>
      <c r="AE1168" s="50"/>
      <c r="AF1168" s="50"/>
      <c r="AG1168" s="50"/>
      <c r="AH1168" s="50"/>
      <c r="AI1168" s="50"/>
      <c r="AJ1168" s="50"/>
      <c r="AK1168" s="50"/>
      <c r="AL1168" s="50"/>
      <c r="AM1168" s="50"/>
      <c r="AN1168" s="50"/>
      <c r="AO1168" s="50"/>
      <c r="AP1168" s="50"/>
      <c r="AQ1168" s="50"/>
      <c r="AR1168" s="50"/>
      <c r="AS1168" s="50"/>
      <c r="AT1168" s="50"/>
      <c r="AU1168" s="50"/>
      <c r="AV1168" s="50"/>
      <c r="AW1168" s="50"/>
      <c r="AX1168" s="50"/>
      <c r="AY1168" s="50"/>
      <c r="AZ1168" s="50"/>
      <c r="BA1168" s="50"/>
      <c r="BB1168" s="50"/>
      <c r="BC1168" s="50"/>
      <c r="BD1168" s="50"/>
      <c r="BE1168" s="50"/>
      <c r="BF1168" s="50"/>
      <c r="BG1168" s="50"/>
      <c r="BH1168" s="50"/>
      <c r="BI1168" s="50"/>
      <c r="BJ1168" s="50"/>
      <c r="BK1168" s="50"/>
      <c r="BL1168" s="50"/>
    </row>
    <row r="1169" spans="1:64" ht="12" customHeight="1" x14ac:dyDescent="0.15">
      <c r="A1169" s="50" t="s">
        <v>33329</v>
      </c>
      <c r="B1169" s="50">
        <v>39</v>
      </c>
      <c r="C1169" s="50" t="s">
        <v>14</v>
      </c>
      <c r="D1169" s="50" t="s">
        <v>42</v>
      </c>
      <c r="E1169" s="50"/>
      <c r="F1169" s="52">
        <v>43099</v>
      </c>
      <c r="G1169" s="50" t="s">
        <v>33330</v>
      </c>
      <c r="H1169" s="50" t="s">
        <v>33331</v>
      </c>
      <c r="I1169" s="50" t="s">
        <v>39</v>
      </c>
      <c r="J1169" s="50">
        <v>91306</v>
      </c>
      <c r="K1169" s="50" t="s">
        <v>92</v>
      </c>
      <c r="L1169" s="50" t="s">
        <v>93</v>
      </c>
      <c r="M1169" s="50" t="s">
        <v>21</v>
      </c>
      <c r="N1169" s="50" t="s">
        <v>33332</v>
      </c>
      <c r="O1169" s="42" t="s">
        <v>394</v>
      </c>
      <c r="P1169" s="50" t="s">
        <v>32398</v>
      </c>
      <c r="Q1169" s="51" t="s">
        <v>33333</v>
      </c>
      <c r="R1169" s="50" t="s">
        <v>94</v>
      </c>
      <c r="S1169" s="50" t="s">
        <v>22</v>
      </c>
      <c r="T1169" s="50" t="s">
        <v>28746</v>
      </c>
      <c r="U1169" s="50" t="s">
        <v>28518</v>
      </c>
      <c r="V1169" s="50" t="s">
        <v>28521</v>
      </c>
      <c r="W1169" s="50" t="s">
        <v>94</v>
      </c>
      <c r="X1169" s="50">
        <v>3260</v>
      </c>
      <c r="Y1169" s="50"/>
      <c r="Z1169" s="50"/>
      <c r="AA1169" s="50"/>
      <c r="AB1169" s="50"/>
      <c r="AC1169" s="50"/>
      <c r="AD1169" s="50"/>
      <c r="AE1169" s="50"/>
      <c r="AF1169" s="50"/>
      <c r="AG1169" s="50"/>
      <c r="AH1169" s="50"/>
      <c r="AI1169" s="50"/>
      <c r="AJ1169" s="50"/>
      <c r="AK1169" s="50"/>
      <c r="AL1169" s="50"/>
      <c r="AM1169" s="50"/>
      <c r="AN1169" s="50"/>
      <c r="AO1169" s="50"/>
      <c r="AP1169" s="50"/>
      <c r="AQ1169" s="50"/>
      <c r="AR1169" s="50"/>
      <c r="AS1169" s="50"/>
      <c r="AT1169" s="50"/>
      <c r="AU1169" s="50"/>
      <c r="AV1169" s="50"/>
      <c r="AW1169" s="50"/>
      <c r="AX1169" s="50"/>
      <c r="AY1169" s="50"/>
      <c r="AZ1169" s="50"/>
      <c r="BA1169" s="50"/>
      <c r="BB1169" s="50"/>
      <c r="BC1169" s="50"/>
      <c r="BD1169" s="50"/>
      <c r="BE1169" s="50"/>
      <c r="BF1169" s="50"/>
      <c r="BG1169" s="50"/>
      <c r="BH1169" s="50"/>
      <c r="BI1169" s="50"/>
      <c r="BJ1169" s="50"/>
      <c r="BK1169" s="50"/>
      <c r="BL1169" s="50"/>
    </row>
    <row r="1170" spans="1:64" ht="12" customHeight="1" x14ac:dyDescent="0.15">
      <c r="A1170" s="50" t="s">
        <v>33343</v>
      </c>
      <c r="B1170" s="50">
        <v>36</v>
      </c>
      <c r="C1170" s="50" t="s">
        <v>14</v>
      </c>
      <c r="D1170" s="50" t="s">
        <v>31</v>
      </c>
      <c r="E1170" s="51" t="s">
        <v>33344</v>
      </c>
      <c r="F1170" s="52">
        <v>43099</v>
      </c>
      <c r="G1170" s="50" t="s">
        <v>33345</v>
      </c>
      <c r="H1170" s="50" t="s">
        <v>33346</v>
      </c>
      <c r="I1170" s="50" t="s">
        <v>67</v>
      </c>
      <c r="J1170" s="50">
        <v>79227</v>
      </c>
      <c r="K1170" s="50" t="s">
        <v>33347</v>
      </c>
      <c r="L1170" s="50" t="s">
        <v>33348</v>
      </c>
      <c r="M1170" s="50" t="s">
        <v>21</v>
      </c>
      <c r="N1170" s="50" t="s">
        <v>33349</v>
      </c>
      <c r="O1170" s="42" t="s">
        <v>394</v>
      </c>
      <c r="P1170" s="50" t="s">
        <v>32398</v>
      </c>
      <c r="Q1170" s="51" t="s">
        <v>33350</v>
      </c>
      <c r="R1170" s="50" t="s">
        <v>94</v>
      </c>
      <c r="S1170" s="50" t="s">
        <v>29</v>
      </c>
      <c r="T1170" s="50" t="s">
        <v>28523</v>
      </c>
      <c r="U1170" s="50" t="s">
        <v>28523</v>
      </c>
      <c r="V1170" s="50" t="s">
        <v>28521</v>
      </c>
      <c r="W1170" s="50" t="s">
        <v>94</v>
      </c>
      <c r="X1170" s="50">
        <v>3257</v>
      </c>
      <c r="Y1170" s="50"/>
      <c r="Z1170" s="50"/>
      <c r="AA1170" s="50"/>
      <c r="AB1170" s="50"/>
      <c r="AC1170" s="50"/>
      <c r="AD1170" s="50"/>
      <c r="AE1170" s="50"/>
      <c r="AF1170" s="50"/>
      <c r="AG1170" s="50"/>
      <c r="AH1170" s="50"/>
      <c r="AI1170" s="50"/>
      <c r="AJ1170" s="50"/>
      <c r="AK1170" s="50"/>
      <c r="AL1170" s="50"/>
      <c r="AM1170" s="50"/>
      <c r="AN1170" s="50"/>
      <c r="AO1170" s="50"/>
      <c r="AP1170" s="50"/>
      <c r="AQ1170" s="50"/>
      <c r="AR1170" s="50"/>
      <c r="AS1170" s="50"/>
      <c r="AT1170" s="50"/>
      <c r="AU1170" s="50"/>
      <c r="AV1170" s="50"/>
      <c r="AW1170" s="50"/>
      <c r="AX1170" s="50"/>
      <c r="AY1170" s="50"/>
      <c r="AZ1170" s="50"/>
      <c r="BA1170" s="50"/>
      <c r="BB1170" s="50"/>
      <c r="BC1170" s="50"/>
      <c r="BD1170" s="50"/>
      <c r="BE1170" s="50"/>
      <c r="BF1170" s="50"/>
      <c r="BG1170" s="50"/>
      <c r="BH1170" s="50"/>
      <c r="BI1170" s="50"/>
      <c r="BJ1170" s="50"/>
      <c r="BK1170" s="50"/>
      <c r="BL1170" s="50"/>
    </row>
    <row r="1171" spans="1:64" ht="12" customHeight="1" x14ac:dyDescent="0.15">
      <c r="A1171" s="50" t="s">
        <v>33320</v>
      </c>
      <c r="B1171" s="50">
        <v>35</v>
      </c>
      <c r="C1171" s="50" t="s">
        <v>14</v>
      </c>
      <c r="D1171" s="50" t="s">
        <v>79</v>
      </c>
      <c r="E1171" s="51" t="s">
        <v>33321</v>
      </c>
      <c r="F1171" s="52">
        <v>43098</v>
      </c>
      <c r="G1171" s="50" t="s">
        <v>33322</v>
      </c>
      <c r="H1171" s="50" t="s">
        <v>1262</v>
      </c>
      <c r="I1171" s="50" t="s">
        <v>167</v>
      </c>
      <c r="J1171" s="50">
        <v>31903</v>
      </c>
      <c r="K1171" s="50" t="s">
        <v>10541</v>
      </c>
      <c r="L1171" s="50" t="s">
        <v>19292</v>
      </c>
      <c r="M1171" s="50" t="s">
        <v>21</v>
      </c>
      <c r="N1171" s="50" t="s">
        <v>33323</v>
      </c>
      <c r="O1171" s="42" t="s">
        <v>394</v>
      </c>
      <c r="P1171" s="50" t="s">
        <v>32398</v>
      </c>
      <c r="Q1171" s="51" t="s">
        <v>33324</v>
      </c>
      <c r="R1171" s="50" t="s">
        <v>94</v>
      </c>
      <c r="S1171" s="50" t="s">
        <v>29</v>
      </c>
      <c r="T1171" s="50" t="s">
        <v>28523</v>
      </c>
      <c r="U1171" s="50" t="s">
        <v>28518</v>
      </c>
      <c r="V1171" s="50" t="s">
        <v>28519</v>
      </c>
      <c r="W1171" s="50" t="s">
        <v>94</v>
      </c>
      <c r="X1171" s="50">
        <v>3258</v>
      </c>
      <c r="Y1171" s="50"/>
      <c r="Z1171" s="50"/>
      <c r="AA1171" s="50"/>
      <c r="AB1171" s="50"/>
      <c r="AC1171" s="50"/>
      <c r="AD1171" s="50"/>
      <c r="AE1171" s="50"/>
      <c r="AF1171" s="50"/>
      <c r="AG1171" s="50"/>
      <c r="AH1171" s="50"/>
      <c r="AI1171" s="50"/>
      <c r="AJ1171" s="50"/>
      <c r="AK1171" s="50"/>
      <c r="AL1171" s="50"/>
      <c r="AM1171" s="50"/>
      <c r="AN1171" s="50"/>
      <c r="AO1171" s="50"/>
      <c r="AP1171" s="50"/>
      <c r="AQ1171" s="50"/>
      <c r="AR1171" s="50"/>
      <c r="AS1171" s="50"/>
      <c r="AT1171" s="50"/>
      <c r="AU1171" s="50"/>
      <c r="AV1171" s="50"/>
      <c r="AW1171" s="50"/>
      <c r="AX1171" s="50"/>
      <c r="AY1171" s="50"/>
      <c r="AZ1171" s="50"/>
      <c r="BA1171" s="50"/>
      <c r="BB1171" s="50"/>
      <c r="BC1171" s="50"/>
      <c r="BD1171" s="50"/>
      <c r="BE1171" s="50"/>
      <c r="BF1171" s="50"/>
      <c r="BG1171" s="50"/>
      <c r="BH1171" s="50"/>
      <c r="BI1171" s="50"/>
      <c r="BJ1171" s="50"/>
      <c r="BK1171" s="50"/>
      <c r="BL1171" s="50"/>
    </row>
    <row r="1172" spans="1:64" ht="12" customHeight="1" x14ac:dyDescent="0.15">
      <c r="A1172" s="50" t="s">
        <v>33302</v>
      </c>
      <c r="B1172" s="50">
        <v>30</v>
      </c>
      <c r="C1172" s="50" t="s">
        <v>14</v>
      </c>
      <c r="D1172" s="50" t="s">
        <v>79</v>
      </c>
      <c r="E1172" s="51" t="s">
        <v>33303</v>
      </c>
      <c r="F1172" s="52">
        <v>43097</v>
      </c>
      <c r="G1172" s="50" t="s">
        <v>33304</v>
      </c>
      <c r="H1172" s="50" t="s">
        <v>6953</v>
      </c>
      <c r="I1172" s="50" t="s">
        <v>211</v>
      </c>
      <c r="J1172" s="50">
        <v>46516</v>
      </c>
      <c r="K1172" s="50" t="s">
        <v>6953</v>
      </c>
      <c r="L1172" s="50" t="s">
        <v>6955</v>
      </c>
      <c r="M1172" s="50" t="s">
        <v>21</v>
      </c>
      <c r="N1172" s="50" t="s">
        <v>33305</v>
      </c>
      <c r="O1172" s="42" t="s">
        <v>394</v>
      </c>
      <c r="P1172" s="50" t="s">
        <v>32398</v>
      </c>
      <c r="Q1172" s="51" t="s">
        <v>33306</v>
      </c>
      <c r="R1172" s="50" t="s">
        <v>94</v>
      </c>
      <c r="S1172" s="50" t="s">
        <v>22</v>
      </c>
      <c r="T1172" s="50" t="s">
        <v>28746</v>
      </c>
      <c r="U1172" s="50" t="s">
        <v>28520</v>
      </c>
      <c r="V1172" s="50" t="s">
        <v>28519</v>
      </c>
      <c r="W1172" s="50" t="s">
        <v>94</v>
      </c>
      <c r="X1172" s="50">
        <v>3256</v>
      </c>
      <c r="Y1172" s="50"/>
      <c r="Z1172" s="50"/>
      <c r="AA1172" s="50"/>
      <c r="AB1172" s="50"/>
      <c r="AC1172" s="50"/>
      <c r="AD1172" s="50"/>
      <c r="AE1172" s="50"/>
      <c r="AF1172" s="50"/>
      <c r="AG1172" s="50"/>
      <c r="AH1172" s="50"/>
      <c r="AI1172" s="50"/>
      <c r="AJ1172" s="50"/>
      <c r="AK1172" s="50"/>
      <c r="AL1172" s="50"/>
      <c r="AM1172" s="50"/>
      <c r="AN1172" s="50"/>
      <c r="AO1172" s="50"/>
      <c r="AP1172" s="50"/>
      <c r="AQ1172" s="50"/>
      <c r="AR1172" s="50"/>
      <c r="AS1172" s="50"/>
      <c r="AT1172" s="50"/>
      <c r="AU1172" s="50"/>
      <c r="AV1172" s="50"/>
      <c r="AW1172" s="50"/>
      <c r="AX1172" s="50"/>
      <c r="AY1172" s="50"/>
      <c r="AZ1172" s="50"/>
      <c r="BA1172" s="50"/>
      <c r="BB1172" s="50"/>
      <c r="BC1172" s="50"/>
      <c r="BD1172" s="50"/>
      <c r="BE1172" s="50"/>
      <c r="BF1172" s="50"/>
      <c r="BG1172" s="50"/>
      <c r="BH1172" s="50"/>
      <c r="BI1172" s="50"/>
      <c r="BJ1172" s="50"/>
      <c r="BK1172" s="50"/>
      <c r="BL1172" s="50"/>
    </row>
    <row r="1173" spans="1:64" ht="12" customHeight="1" x14ac:dyDescent="0.15">
      <c r="A1173" s="50" t="s">
        <v>33307</v>
      </c>
      <c r="B1173" s="50">
        <v>21</v>
      </c>
      <c r="C1173" s="50" t="s">
        <v>14</v>
      </c>
      <c r="D1173" s="50" t="s">
        <v>79</v>
      </c>
      <c r="E1173" s="51" t="s">
        <v>33308</v>
      </c>
      <c r="F1173" s="52">
        <v>43097</v>
      </c>
      <c r="G1173" s="50" t="s">
        <v>33309</v>
      </c>
      <c r="H1173" s="50" t="s">
        <v>5263</v>
      </c>
      <c r="I1173" s="50" t="s">
        <v>398</v>
      </c>
      <c r="J1173" s="50">
        <v>17315</v>
      </c>
      <c r="K1173" s="50" t="s">
        <v>1574</v>
      </c>
      <c r="L1173" s="50" t="s">
        <v>17400</v>
      </c>
      <c r="M1173" s="50" t="s">
        <v>21</v>
      </c>
      <c r="N1173" s="50" t="s">
        <v>33310</v>
      </c>
      <c r="O1173" s="42" t="s">
        <v>394</v>
      </c>
      <c r="P1173" s="50" t="s">
        <v>32398</v>
      </c>
      <c r="Q1173" s="51" t="s">
        <v>33311</v>
      </c>
      <c r="R1173" s="50" t="s">
        <v>94</v>
      </c>
      <c r="S1173" s="50" t="s">
        <v>22</v>
      </c>
      <c r="T1173" s="50" t="s">
        <v>28746</v>
      </c>
      <c r="U1173" s="50" t="s">
        <v>28523</v>
      </c>
      <c r="V1173" s="50" t="s">
        <v>28521</v>
      </c>
      <c r="W1173" s="50" t="s">
        <v>94</v>
      </c>
      <c r="X1173" s="50">
        <v>3248</v>
      </c>
      <c r="Y1173" s="50"/>
      <c r="Z1173" s="50"/>
      <c r="AA1173" s="50"/>
      <c r="AB1173" s="50"/>
      <c r="AC1173" s="50"/>
      <c r="AD1173" s="50"/>
      <c r="AE1173" s="50"/>
      <c r="AF1173" s="50"/>
      <c r="AG1173" s="50"/>
      <c r="AH1173" s="50"/>
      <c r="AI1173" s="50"/>
      <c r="AJ1173" s="50"/>
      <c r="AK1173" s="50"/>
      <c r="AL1173" s="50"/>
      <c r="AM1173" s="50"/>
      <c r="AN1173" s="50"/>
      <c r="AO1173" s="50"/>
      <c r="AP1173" s="50"/>
      <c r="AQ1173" s="50"/>
      <c r="AR1173" s="50"/>
      <c r="AS1173" s="50"/>
      <c r="AT1173" s="50"/>
      <c r="AU1173" s="50"/>
      <c r="AV1173" s="50"/>
      <c r="AW1173" s="50"/>
      <c r="AX1173" s="50"/>
      <c r="AY1173" s="50"/>
      <c r="AZ1173" s="50"/>
      <c r="BA1173" s="50"/>
      <c r="BB1173" s="50"/>
      <c r="BC1173" s="50"/>
      <c r="BD1173" s="50"/>
      <c r="BE1173" s="50"/>
      <c r="BF1173" s="50"/>
      <c r="BG1173" s="50"/>
      <c r="BH1173" s="50"/>
      <c r="BI1173" s="50"/>
      <c r="BJ1173" s="50"/>
      <c r="BK1173" s="50"/>
      <c r="BL1173" s="50"/>
    </row>
    <row r="1174" spans="1:64" ht="12" customHeight="1" x14ac:dyDescent="0.15">
      <c r="A1174" s="50" t="s">
        <v>34645</v>
      </c>
      <c r="B1174" s="50">
        <v>40</v>
      </c>
      <c r="C1174" s="50" t="s">
        <v>14</v>
      </c>
      <c r="D1174" s="50" t="s">
        <v>42</v>
      </c>
      <c r="E1174" s="50"/>
      <c r="F1174" s="52">
        <v>43097</v>
      </c>
      <c r="G1174" s="50" t="s">
        <v>33312</v>
      </c>
      <c r="H1174" s="50" t="s">
        <v>3606</v>
      </c>
      <c r="I1174" s="50" t="s">
        <v>39</v>
      </c>
      <c r="J1174" s="50">
        <v>90280</v>
      </c>
      <c r="K1174" s="50" t="s">
        <v>92</v>
      </c>
      <c r="L1174" s="50" t="s">
        <v>3608</v>
      </c>
      <c r="M1174" s="50" t="s">
        <v>21</v>
      </c>
      <c r="N1174" s="50" t="s">
        <v>33313</v>
      </c>
      <c r="O1174" s="42" t="s">
        <v>394</v>
      </c>
      <c r="P1174" s="50" t="s">
        <v>32398</v>
      </c>
      <c r="Q1174" s="51" t="s">
        <v>33314</v>
      </c>
      <c r="R1174" s="50" t="s">
        <v>94</v>
      </c>
      <c r="S1174" s="50" t="s">
        <v>22</v>
      </c>
      <c r="T1174" s="50" t="s">
        <v>28746</v>
      </c>
      <c r="U1174" s="50" t="s">
        <v>28520</v>
      </c>
      <c r="V1174" s="50" t="s">
        <v>28521</v>
      </c>
      <c r="W1174" s="50" t="s">
        <v>94</v>
      </c>
      <c r="X1174" s="50">
        <v>3251</v>
      </c>
      <c r="Y1174" s="50"/>
      <c r="Z1174" s="50"/>
      <c r="AA1174" s="50"/>
      <c r="AB1174" s="50"/>
      <c r="AC1174" s="50"/>
      <c r="AD1174" s="50"/>
      <c r="AE1174" s="50"/>
      <c r="AF1174" s="50"/>
      <c r="AG1174" s="50"/>
      <c r="AH1174" s="50"/>
      <c r="AI1174" s="50"/>
      <c r="AJ1174" s="50"/>
      <c r="AK1174" s="50"/>
      <c r="AL1174" s="50"/>
      <c r="AM1174" s="50"/>
      <c r="AN1174" s="50"/>
      <c r="AO1174" s="50"/>
      <c r="AP1174" s="50"/>
      <c r="AQ1174" s="50"/>
      <c r="AR1174" s="50"/>
      <c r="AS1174" s="50"/>
      <c r="AT1174" s="50"/>
      <c r="AU1174" s="50"/>
      <c r="AV1174" s="50"/>
      <c r="AW1174" s="50"/>
      <c r="AX1174" s="50"/>
      <c r="AY1174" s="50"/>
      <c r="AZ1174" s="50"/>
      <c r="BA1174" s="50"/>
      <c r="BB1174" s="50"/>
      <c r="BC1174" s="50"/>
      <c r="BD1174" s="50"/>
      <c r="BE1174" s="50"/>
      <c r="BF1174" s="50"/>
      <c r="BG1174" s="50"/>
      <c r="BH1174" s="50"/>
      <c r="BI1174" s="50"/>
      <c r="BJ1174" s="50"/>
      <c r="BK1174" s="50"/>
      <c r="BL1174" s="50"/>
    </row>
    <row r="1175" spans="1:64" ht="12" customHeight="1" x14ac:dyDescent="0.15">
      <c r="A1175" s="50" t="s">
        <v>33298</v>
      </c>
      <c r="B1175" s="50">
        <v>37</v>
      </c>
      <c r="C1175" s="50" t="s">
        <v>14</v>
      </c>
      <c r="D1175" s="50" t="s">
        <v>31</v>
      </c>
      <c r="E1175" s="50"/>
      <c r="F1175" s="52">
        <v>43097</v>
      </c>
      <c r="G1175" s="50" t="s">
        <v>33299</v>
      </c>
      <c r="H1175" s="50" t="s">
        <v>4047</v>
      </c>
      <c r="I1175" s="50" t="s">
        <v>88</v>
      </c>
      <c r="J1175" s="50">
        <v>35242</v>
      </c>
      <c r="K1175" s="50" t="s">
        <v>1169</v>
      </c>
      <c r="L1175" s="50" t="s">
        <v>4072</v>
      </c>
      <c r="M1175" s="50" t="s">
        <v>21</v>
      </c>
      <c r="N1175" s="50" t="s">
        <v>33300</v>
      </c>
      <c r="O1175" s="42" t="s">
        <v>394</v>
      </c>
      <c r="P1175" s="50" t="s">
        <v>32398</v>
      </c>
      <c r="Q1175" s="51" t="s">
        <v>33301</v>
      </c>
      <c r="R1175" s="50" t="s">
        <v>94</v>
      </c>
      <c r="S1175" s="50" t="s">
        <v>22</v>
      </c>
      <c r="T1175" s="50" t="s">
        <v>28746</v>
      </c>
      <c r="U1175" s="50" t="s">
        <v>28520</v>
      </c>
      <c r="V1175" s="50" t="s">
        <v>28521</v>
      </c>
      <c r="W1175" s="50" t="s">
        <v>94</v>
      </c>
      <c r="X1175" s="50">
        <v>3252</v>
      </c>
      <c r="Y1175" s="50"/>
      <c r="Z1175" s="50"/>
      <c r="AA1175" s="50"/>
      <c r="AB1175" s="50"/>
      <c r="AC1175" s="50"/>
      <c r="AD1175" s="50"/>
      <c r="AE1175" s="50"/>
      <c r="AF1175" s="50"/>
      <c r="AG1175" s="50"/>
      <c r="AH1175" s="50"/>
      <c r="AI1175" s="50"/>
      <c r="AJ1175" s="50"/>
      <c r="AK1175" s="50"/>
      <c r="AL1175" s="50"/>
      <c r="AM1175" s="50"/>
      <c r="AN1175" s="50"/>
      <c r="AO1175" s="50"/>
      <c r="AP1175" s="50"/>
      <c r="AQ1175" s="50"/>
      <c r="AR1175" s="50"/>
      <c r="AS1175" s="50"/>
      <c r="AT1175" s="50"/>
      <c r="AU1175" s="50"/>
      <c r="AV1175" s="50"/>
      <c r="AW1175" s="50"/>
      <c r="AX1175" s="50"/>
      <c r="AY1175" s="50"/>
      <c r="AZ1175" s="50"/>
      <c r="BA1175" s="50"/>
      <c r="BB1175" s="50"/>
      <c r="BC1175" s="50"/>
      <c r="BD1175" s="50"/>
      <c r="BE1175" s="50"/>
      <c r="BF1175" s="50"/>
      <c r="BG1175" s="50"/>
      <c r="BH1175" s="50"/>
      <c r="BI1175" s="50"/>
      <c r="BJ1175" s="50"/>
      <c r="BK1175" s="50"/>
      <c r="BL1175" s="50"/>
    </row>
    <row r="1176" spans="1:64" ht="12" customHeight="1" x14ac:dyDescent="0.15">
      <c r="A1176" s="50" t="s">
        <v>33294</v>
      </c>
      <c r="B1176" s="50">
        <v>28</v>
      </c>
      <c r="C1176" s="50" t="s">
        <v>14</v>
      </c>
      <c r="D1176" s="50" t="s">
        <v>31</v>
      </c>
      <c r="E1176" s="50"/>
      <c r="F1176" s="52">
        <v>43097</v>
      </c>
      <c r="G1176" s="50" t="s">
        <v>33295</v>
      </c>
      <c r="H1176" s="50" t="s">
        <v>667</v>
      </c>
      <c r="I1176" s="50" t="s">
        <v>357</v>
      </c>
      <c r="J1176" s="50">
        <v>67213</v>
      </c>
      <c r="K1176" s="50" t="s">
        <v>668</v>
      </c>
      <c r="L1176" s="50" t="s">
        <v>669</v>
      </c>
      <c r="M1176" s="50" t="s">
        <v>21</v>
      </c>
      <c r="N1176" s="50" t="s">
        <v>33296</v>
      </c>
      <c r="O1176" s="42" t="s">
        <v>394</v>
      </c>
      <c r="P1176" s="50" t="s">
        <v>32398</v>
      </c>
      <c r="Q1176" s="51" t="s">
        <v>33297</v>
      </c>
      <c r="R1176" s="50" t="s">
        <v>94</v>
      </c>
      <c r="S1176" s="50" t="s">
        <v>12</v>
      </c>
      <c r="T1176" s="50" t="s">
        <v>31978</v>
      </c>
      <c r="U1176" s="50" t="s">
        <v>28518</v>
      </c>
      <c r="V1176" s="50" t="s">
        <v>28521</v>
      </c>
      <c r="W1176" s="50" t="s">
        <v>94</v>
      </c>
      <c r="X1176" s="50">
        <v>3250</v>
      </c>
      <c r="Y1176" s="50"/>
      <c r="Z1176" s="50"/>
      <c r="AA1176" s="50"/>
      <c r="AB1176" s="50"/>
      <c r="AC1176" s="50"/>
      <c r="AD1176" s="50"/>
      <c r="AE1176" s="50"/>
      <c r="AF1176" s="50"/>
      <c r="AG1176" s="50"/>
      <c r="AH1176" s="50"/>
      <c r="AI1176" s="50"/>
      <c r="AJ1176" s="50"/>
      <c r="AK1176" s="50"/>
      <c r="AL1176" s="50"/>
      <c r="AM1176" s="50"/>
      <c r="AN1176" s="50"/>
      <c r="AO1176" s="50"/>
      <c r="AP1176" s="50"/>
      <c r="AQ1176" s="50"/>
      <c r="AR1176" s="50"/>
      <c r="AS1176" s="50"/>
      <c r="AT1176" s="50"/>
      <c r="AU1176" s="50"/>
      <c r="AV1176" s="50"/>
      <c r="AW1176" s="50"/>
      <c r="AX1176" s="50"/>
      <c r="AY1176" s="50"/>
      <c r="AZ1176" s="50"/>
      <c r="BA1176" s="50"/>
      <c r="BB1176" s="50"/>
      <c r="BC1176" s="50"/>
      <c r="BD1176" s="50"/>
      <c r="BE1176" s="50"/>
      <c r="BF1176" s="50"/>
      <c r="BG1176" s="50"/>
      <c r="BH1176" s="50"/>
      <c r="BI1176" s="50"/>
      <c r="BJ1176" s="50"/>
      <c r="BK1176" s="50"/>
      <c r="BL1176" s="50"/>
    </row>
    <row r="1177" spans="1:64" ht="12" customHeight="1" x14ac:dyDescent="0.15">
      <c r="A1177" s="50" t="s">
        <v>33288</v>
      </c>
      <c r="B1177" s="50">
        <v>38</v>
      </c>
      <c r="C1177" s="50" t="s">
        <v>14</v>
      </c>
      <c r="D1177" s="50" t="s">
        <v>31</v>
      </c>
      <c r="E1177" s="51" t="s">
        <v>33289</v>
      </c>
      <c r="F1177" s="52">
        <v>43096</v>
      </c>
      <c r="G1177" s="50" t="s">
        <v>33290</v>
      </c>
      <c r="H1177" s="50" t="s">
        <v>397</v>
      </c>
      <c r="I1177" s="50" t="s">
        <v>238</v>
      </c>
      <c r="J1177" s="50">
        <v>23836</v>
      </c>
      <c r="K1177" s="50" t="s">
        <v>11616</v>
      </c>
      <c r="L1177" s="50" t="s">
        <v>33291</v>
      </c>
      <c r="M1177" s="50" t="s">
        <v>21</v>
      </c>
      <c r="N1177" s="50" t="s">
        <v>33292</v>
      </c>
      <c r="O1177" s="42" t="s">
        <v>394</v>
      </c>
      <c r="P1177" s="50" t="s">
        <v>32398</v>
      </c>
      <c r="Q1177" s="51" t="s">
        <v>33293</v>
      </c>
      <c r="R1177" s="50" t="s">
        <v>94</v>
      </c>
      <c r="S1177" s="50" t="s">
        <v>22</v>
      </c>
      <c r="T1177" s="50" t="s">
        <v>28746</v>
      </c>
      <c r="U1177" s="50" t="s">
        <v>28520</v>
      </c>
      <c r="V1177" s="50" t="s">
        <v>28521</v>
      </c>
      <c r="W1177" s="50" t="s">
        <v>94</v>
      </c>
      <c r="X1177" s="50">
        <v>3267</v>
      </c>
      <c r="Y1177" s="50"/>
      <c r="Z1177" s="50"/>
      <c r="AA1177" s="50"/>
      <c r="AB1177" s="50"/>
      <c r="AC1177" s="50"/>
      <c r="AD1177" s="50"/>
      <c r="AE1177" s="50"/>
      <c r="AF1177" s="50"/>
      <c r="AG1177" s="50"/>
      <c r="AH1177" s="50"/>
      <c r="AI1177" s="50"/>
      <c r="AJ1177" s="50"/>
      <c r="AK1177" s="50"/>
      <c r="AL1177" s="50"/>
      <c r="AM1177" s="50"/>
      <c r="AN1177" s="50"/>
      <c r="AO1177" s="50"/>
      <c r="AP1177" s="50"/>
      <c r="AQ1177" s="50"/>
      <c r="AR1177" s="50"/>
      <c r="AS1177" s="50"/>
      <c r="AT1177" s="50"/>
      <c r="AU1177" s="50"/>
      <c r="AV1177" s="50"/>
      <c r="AW1177" s="50"/>
      <c r="AX1177" s="50"/>
      <c r="AY1177" s="50"/>
      <c r="AZ1177" s="50"/>
      <c r="BA1177" s="50"/>
      <c r="BB1177" s="50"/>
      <c r="BC1177" s="50"/>
      <c r="BD1177" s="50"/>
      <c r="BE1177" s="50"/>
      <c r="BF1177" s="50"/>
      <c r="BG1177" s="50"/>
      <c r="BH1177" s="50"/>
      <c r="BI1177" s="50"/>
      <c r="BJ1177" s="50"/>
      <c r="BK1177" s="50"/>
      <c r="BL1177" s="50"/>
    </row>
    <row r="1178" spans="1:64" ht="12" customHeight="1" x14ac:dyDescent="0.15">
      <c r="A1178" s="50" t="s">
        <v>33283</v>
      </c>
      <c r="B1178" s="50">
        <v>25</v>
      </c>
      <c r="C1178" s="50" t="s">
        <v>14</v>
      </c>
      <c r="D1178" s="50" t="s">
        <v>79</v>
      </c>
      <c r="E1178" s="51" t="s">
        <v>33284</v>
      </c>
      <c r="F1178" s="52">
        <v>43096</v>
      </c>
      <c r="G1178" s="50" t="s">
        <v>33285</v>
      </c>
      <c r="H1178" s="50" t="s">
        <v>1083</v>
      </c>
      <c r="I1178" s="50" t="s">
        <v>398</v>
      </c>
      <c r="J1178" s="50">
        <v>19141</v>
      </c>
      <c r="K1178" s="50" t="s">
        <v>1083</v>
      </c>
      <c r="L1178" s="50" t="s">
        <v>1084</v>
      </c>
      <c r="M1178" s="50" t="s">
        <v>21</v>
      </c>
      <c r="N1178" s="50" t="s">
        <v>33286</v>
      </c>
      <c r="O1178" s="42" t="s">
        <v>394</v>
      </c>
      <c r="P1178" s="50" t="s">
        <v>32398</v>
      </c>
      <c r="Q1178" s="51" t="s">
        <v>33287</v>
      </c>
      <c r="R1178" s="50" t="s">
        <v>94</v>
      </c>
      <c r="S1178" s="50" t="s">
        <v>12</v>
      </c>
      <c r="T1178" s="50" t="s">
        <v>31978</v>
      </c>
      <c r="U1178" s="50" t="s">
        <v>28518</v>
      </c>
      <c r="V1178" s="50" t="s">
        <v>28519</v>
      </c>
      <c r="W1178" s="50" t="s">
        <v>94</v>
      </c>
      <c r="X1178" s="50">
        <v>3249</v>
      </c>
      <c r="Y1178" s="50"/>
      <c r="Z1178" s="50"/>
      <c r="AA1178" s="50"/>
      <c r="AB1178" s="50"/>
      <c r="AC1178" s="50"/>
      <c r="AD1178" s="50"/>
      <c r="AE1178" s="50"/>
      <c r="AF1178" s="50"/>
      <c r="AG1178" s="50"/>
      <c r="AH1178" s="50"/>
      <c r="AI1178" s="50"/>
      <c r="AJ1178" s="50"/>
      <c r="AK1178" s="50"/>
      <c r="AL1178" s="50"/>
      <c r="AM1178" s="50"/>
      <c r="AN1178" s="50"/>
      <c r="AO1178" s="50"/>
      <c r="AP1178" s="50"/>
      <c r="AQ1178" s="50"/>
      <c r="AR1178" s="50"/>
      <c r="AS1178" s="50"/>
      <c r="AT1178" s="50"/>
      <c r="AU1178" s="50"/>
      <c r="AV1178" s="50"/>
      <c r="AW1178" s="50"/>
      <c r="AX1178" s="50"/>
      <c r="AY1178" s="50"/>
      <c r="AZ1178" s="50"/>
      <c r="BA1178" s="50"/>
      <c r="BB1178" s="50"/>
      <c r="BC1178" s="50"/>
      <c r="BD1178" s="50"/>
      <c r="BE1178" s="50"/>
      <c r="BF1178" s="50"/>
      <c r="BG1178" s="50"/>
      <c r="BH1178" s="50"/>
      <c r="BI1178" s="50"/>
      <c r="BJ1178" s="50"/>
      <c r="BK1178" s="50"/>
      <c r="BL1178" s="50"/>
    </row>
    <row r="1179" spans="1:64" ht="12" customHeight="1" x14ac:dyDescent="0.15">
      <c r="A1179" s="50" t="s">
        <v>33315</v>
      </c>
      <c r="B1179" s="50">
        <v>38</v>
      </c>
      <c r="C1179" s="50" t="s">
        <v>108</v>
      </c>
      <c r="D1179" s="50" t="s">
        <v>31</v>
      </c>
      <c r="E1179" s="51" t="s">
        <v>33316</v>
      </c>
      <c r="F1179" s="52">
        <v>43095</v>
      </c>
      <c r="G1179" s="50" t="s">
        <v>33317</v>
      </c>
      <c r="H1179" s="50" t="s">
        <v>279</v>
      </c>
      <c r="I1179" s="50" t="s">
        <v>67</v>
      </c>
      <c r="J1179" s="50">
        <v>75234</v>
      </c>
      <c r="K1179" s="50" t="s">
        <v>279</v>
      </c>
      <c r="L1179" s="50" t="s">
        <v>21105</v>
      </c>
      <c r="M1179" s="50" t="s">
        <v>21</v>
      </c>
      <c r="N1179" s="50" t="s">
        <v>33318</v>
      </c>
      <c r="O1179" s="42" t="s">
        <v>394</v>
      </c>
      <c r="P1179" s="50" t="s">
        <v>32398</v>
      </c>
      <c r="Q1179" s="51" t="s">
        <v>33319</v>
      </c>
      <c r="R1179" s="50" t="s">
        <v>94</v>
      </c>
      <c r="S1179" s="50" t="s">
        <v>22</v>
      </c>
      <c r="T1179" s="50" t="s">
        <v>28746</v>
      </c>
      <c r="U1179" s="50" t="s">
        <v>28520</v>
      </c>
      <c r="V1179" s="50" t="s">
        <v>28521</v>
      </c>
      <c r="W1179" s="50" t="s">
        <v>94</v>
      </c>
      <c r="X1179" s="50">
        <v>3246</v>
      </c>
      <c r="Y1179" s="50"/>
      <c r="Z1179" s="50"/>
      <c r="AA1179" s="50"/>
      <c r="AB1179" s="50"/>
      <c r="AC1179" s="50"/>
      <c r="AD1179" s="50"/>
      <c r="AE1179" s="50"/>
      <c r="AF1179" s="50"/>
      <c r="AG1179" s="50"/>
      <c r="AH1179" s="50"/>
      <c r="AI1179" s="50"/>
      <c r="AJ1179" s="50"/>
      <c r="AK1179" s="50"/>
      <c r="AL1179" s="50"/>
      <c r="AM1179" s="50"/>
      <c r="AN1179" s="50"/>
      <c r="AO1179" s="50"/>
      <c r="AP1179" s="50"/>
      <c r="AQ1179" s="50"/>
      <c r="AR1179" s="50"/>
      <c r="AS1179" s="50"/>
      <c r="AT1179" s="50"/>
      <c r="AU1179" s="50"/>
      <c r="AV1179" s="50"/>
      <c r="AW1179" s="50"/>
      <c r="AX1179" s="50"/>
      <c r="AY1179" s="50"/>
      <c r="AZ1179" s="50"/>
      <c r="BA1179" s="50"/>
      <c r="BB1179" s="50"/>
      <c r="BC1179" s="50"/>
      <c r="BD1179" s="50"/>
      <c r="BE1179" s="50"/>
      <c r="BF1179" s="50"/>
      <c r="BG1179" s="50"/>
      <c r="BH1179" s="50"/>
      <c r="BI1179" s="50"/>
      <c r="BJ1179" s="50"/>
      <c r="BK1179" s="50"/>
      <c r="BL1179" s="50"/>
    </row>
    <row r="1180" spans="1:64" ht="12" customHeight="1" x14ac:dyDescent="0.15">
      <c r="A1180" s="50" t="s">
        <v>33267</v>
      </c>
      <c r="B1180" s="50">
        <v>28</v>
      </c>
      <c r="C1180" s="50" t="s">
        <v>14</v>
      </c>
      <c r="D1180" s="50" t="s">
        <v>79</v>
      </c>
      <c r="E1180" s="50"/>
      <c r="F1180" s="52">
        <v>43095</v>
      </c>
      <c r="G1180" s="50" t="s">
        <v>33041</v>
      </c>
      <c r="H1180" s="50" t="s">
        <v>2028</v>
      </c>
      <c r="I1180" s="50" t="s">
        <v>211</v>
      </c>
      <c r="J1180" s="50">
        <v>46226</v>
      </c>
      <c r="K1180" s="50" t="s">
        <v>414</v>
      </c>
      <c r="L1180" s="50" t="s">
        <v>26218</v>
      </c>
      <c r="M1180" s="50" t="s">
        <v>21</v>
      </c>
      <c r="N1180" s="50" t="s">
        <v>33042</v>
      </c>
      <c r="O1180" s="42" t="s">
        <v>394</v>
      </c>
      <c r="P1180" s="50" t="s">
        <v>32398</v>
      </c>
      <c r="Q1180" s="51" t="s">
        <v>33043</v>
      </c>
      <c r="R1180" s="50" t="s">
        <v>94</v>
      </c>
      <c r="S1180" s="50" t="s">
        <v>22</v>
      </c>
      <c r="T1180" s="50" t="s">
        <v>28746</v>
      </c>
      <c r="U1180" s="50" t="s">
        <v>28520</v>
      </c>
      <c r="V1180" s="50" t="s">
        <v>28519</v>
      </c>
      <c r="W1180" s="50" t="s">
        <v>94</v>
      </c>
      <c r="X1180" s="50">
        <v>3244</v>
      </c>
      <c r="Y1180" s="50"/>
      <c r="Z1180" s="50"/>
      <c r="AA1180" s="50"/>
      <c r="AB1180" s="50"/>
      <c r="AC1180" s="50"/>
      <c r="AD1180" s="50"/>
      <c r="AE1180" s="50"/>
      <c r="AF1180" s="50"/>
      <c r="AG1180" s="50"/>
      <c r="AH1180" s="50"/>
      <c r="AI1180" s="50"/>
      <c r="AJ1180" s="50"/>
      <c r="AK1180" s="50"/>
      <c r="AL1180" s="50"/>
      <c r="AM1180" s="50"/>
      <c r="AN1180" s="50"/>
      <c r="AO1180" s="50"/>
      <c r="AP1180" s="50"/>
      <c r="AQ1180" s="50"/>
      <c r="AR1180" s="50"/>
      <c r="AS1180" s="50"/>
      <c r="AT1180" s="50"/>
      <c r="AU1180" s="50"/>
      <c r="AV1180" s="50"/>
      <c r="AW1180" s="50"/>
      <c r="AX1180" s="50"/>
      <c r="AY1180" s="50"/>
      <c r="AZ1180" s="50"/>
      <c r="BA1180" s="50"/>
      <c r="BB1180" s="50"/>
      <c r="BC1180" s="50"/>
      <c r="BD1180" s="50"/>
      <c r="BE1180" s="50"/>
      <c r="BF1180" s="50"/>
      <c r="BG1180" s="50"/>
      <c r="BH1180" s="50"/>
      <c r="BI1180" s="50"/>
      <c r="BJ1180" s="50"/>
      <c r="BK1180" s="50"/>
      <c r="BL1180" s="50"/>
    </row>
    <row r="1181" spans="1:64" ht="12" customHeight="1" x14ac:dyDescent="0.15">
      <c r="A1181" s="50" t="s">
        <v>33265</v>
      </c>
      <c r="B1181" s="50">
        <v>28</v>
      </c>
      <c r="C1181" s="50" t="s">
        <v>14</v>
      </c>
      <c r="D1181" s="50" t="s">
        <v>42</v>
      </c>
      <c r="E1181" s="50"/>
      <c r="F1181" s="52">
        <v>43095</v>
      </c>
      <c r="G1181" s="50" t="s">
        <v>33006</v>
      </c>
      <c r="H1181" s="50" t="s">
        <v>6136</v>
      </c>
      <c r="I1181" s="50" t="s">
        <v>297</v>
      </c>
      <c r="J1181" s="50">
        <v>98902</v>
      </c>
      <c r="K1181" s="50" t="s">
        <v>6136</v>
      </c>
      <c r="L1181" s="50" t="s">
        <v>33007</v>
      </c>
      <c r="M1181" s="50" t="s">
        <v>21</v>
      </c>
      <c r="N1181" s="50" t="s">
        <v>33008</v>
      </c>
      <c r="O1181" s="42" t="s">
        <v>394</v>
      </c>
      <c r="P1181" s="50" t="s">
        <v>32398</v>
      </c>
      <c r="Q1181" s="51" t="s">
        <v>33009</v>
      </c>
      <c r="R1181" s="50" t="s">
        <v>948</v>
      </c>
      <c r="S1181" s="50" t="s">
        <v>22</v>
      </c>
      <c r="T1181" s="50" t="s">
        <v>28746</v>
      </c>
      <c r="U1181" s="50" t="s">
        <v>28520</v>
      </c>
      <c r="V1181" s="50" t="s">
        <v>28521</v>
      </c>
      <c r="W1181" s="50" t="s">
        <v>94</v>
      </c>
      <c r="X1181" s="50">
        <v>3232</v>
      </c>
      <c r="Y1181" s="50"/>
      <c r="Z1181" s="50"/>
      <c r="AA1181" s="50"/>
      <c r="AB1181" s="50"/>
      <c r="AC1181" s="50"/>
      <c r="AD1181" s="50"/>
      <c r="AE1181" s="50"/>
      <c r="AF1181" s="50"/>
      <c r="AG1181" s="50"/>
      <c r="AH1181" s="53"/>
      <c r="AI1181" s="50"/>
      <c r="AJ1181" s="50"/>
      <c r="AK1181" s="50"/>
      <c r="AL1181" s="50"/>
      <c r="AM1181" s="50"/>
      <c r="AN1181" s="50"/>
      <c r="AO1181" s="50"/>
      <c r="AP1181" s="50"/>
      <c r="AQ1181" s="50"/>
      <c r="AR1181" s="50"/>
      <c r="AS1181" s="50"/>
      <c r="AT1181" s="50"/>
      <c r="AU1181" s="50"/>
      <c r="AV1181" s="50"/>
      <c r="AW1181" s="50"/>
      <c r="AX1181" s="50"/>
      <c r="AY1181" s="50"/>
      <c r="AZ1181" s="50"/>
      <c r="BA1181" s="50"/>
      <c r="BB1181" s="50"/>
      <c r="BC1181" s="50"/>
      <c r="BD1181" s="50"/>
      <c r="BE1181" s="50"/>
      <c r="BF1181" s="50"/>
      <c r="BG1181" s="50"/>
      <c r="BH1181" s="50"/>
      <c r="BI1181" s="50"/>
      <c r="BJ1181" s="50"/>
      <c r="BK1181" s="50"/>
      <c r="BL1181" s="50"/>
    </row>
    <row r="1182" spans="1:64" ht="12" customHeight="1" x14ac:dyDescent="0.15">
      <c r="A1182" s="50" t="s">
        <v>33034</v>
      </c>
      <c r="B1182" s="50">
        <v>34</v>
      </c>
      <c r="C1182" s="50" t="s">
        <v>14</v>
      </c>
      <c r="D1182" s="50" t="s">
        <v>42</v>
      </c>
      <c r="E1182" s="50"/>
      <c r="F1182" s="52">
        <v>43095</v>
      </c>
      <c r="G1182" s="50" t="s">
        <v>33035</v>
      </c>
      <c r="H1182" s="50" t="s">
        <v>33036</v>
      </c>
      <c r="I1182" s="50" t="s">
        <v>313</v>
      </c>
      <c r="J1182" s="50">
        <v>38257</v>
      </c>
      <c r="K1182" s="50" t="s">
        <v>33037</v>
      </c>
      <c r="L1182" s="50" t="s">
        <v>33038</v>
      </c>
      <c r="M1182" s="50" t="s">
        <v>21</v>
      </c>
      <c r="N1182" s="50" t="s">
        <v>33039</v>
      </c>
      <c r="O1182" s="42" t="s">
        <v>394</v>
      </c>
      <c r="P1182" s="50" t="s">
        <v>32398</v>
      </c>
      <c r="Q1182" s="51" t="s">
        <v>33040</v>
      </c>
      <c r="R1182" s="50" t="s">
        <v>94</v>
      </c>
      <c r="S1182" s="50" t="s">
        <v>22</v>
      </c>
      <c r="T1182" s="50" t="s">
        <v>28739</v>
      </c>
      <c r="U1182" s="50" t="s">
        <v>28518</v>
      </c>
      <c r="V1182" s="50" t="s">
        <v>28522</v>
      </c>
      <c r="W1182" s="50" t="s">
        <v>94</v>
      </c>
      <c r="X1182" s="50">
        <v>3247</v>
      </c>
      <c r="Y1182" s="50"/>
      <c r="Z1182" s="50"/>
      <c r="AA1182" s="50"/>
      <c r="AB1182" s="50"/>
      <c r="AC1182" s="50"/>
      <c r="AD1182" s="50"/>
      <c r="AE1182" s="50"/>
      <c r="AF1182" s="50"/>
      <c r="AG1182" s="50"/>
      <c r="AH1182" s="53"/>
      <c r="AI1182" s="50"/>
      <c r="AJ1182" s="50"/>
      <c r="AK1182" s="50"/>
      <c r="AL1182" s="50"/>
      <c r="AM1182" s="50"/>
      <c r="AN1182" s="50"/>
      <c r="AO1182" s="50"/>
      <c r="AP1182" s="50"/>
      <c r="AQ1182" s="50"/>
      <c r="AR1182" s="50"/>
      <c r="AS1182" s="50"/>
      <c r="AT1182" s="50"/>
      <c r="AU1182" s="50"/>
      <c r="AV1182" s="50"/>
      <c r="AW1182" s="50"/>
      <c r="AX1182" s="50"/>
      <c r="AY1182" s="50"/>
      <c r="AZ1182" s="50"/>
      <c r="BA1182" s="50"/>
      <c r="BB1182" s="50"/>
      <c r="BC1182" s="50"/>
      <c r="BD1182" s="50"/>
      <c r="BE1182" s="50"/>
      <c r="BF1182" s="50"/>
      <c r="BG1182" s="50"/>
      <c r="BH1182" s="50"/>
      <c r="BI1182" s="50"/>
      <c r="BJ1182" s="50"/>
      <c r="BK1182" s="50"/>
      <c r="BL1182" s="50"/>
    </row>
    <row r="1183" spans="1:64" ht="12" customHeight="1" x14ac:dyDescent="0.15">
      <c r="A1183" s="50" t="s">
        <v>33268</v>
      </c>
      <c r="B1183" s="50">
        <v>36</v>
      </c>
      <c r="C1183" s="50" t="s">
        <v>14</v>
      </c>
      <c r="D1183" s="50" t="s">
        <v>133</v>
      </c>
      <c r="E1183" s="50"/>
      <c r="F1183" s="52">
        <v>43095</v>
      </c>
      <c r="G1183" s="50" t="s">
        <v>33010</v>
      </c>
      <c r="H1183" s="50" t="s">
        <v>822</v>
      </c>
      <c r="I1183" s="50" t="s">
        <v>297</v>
      </c>
      <c r="J1183" s="50">
        <v>99201</v>
      </c>
      <c r="K1183" s="50" t="s">
        <v>822</v>
      </c>
      <c r="L1183" s="50" t="s">
        <v>823</v>
      </c>
      <c r="M1183" s="50" t="s">
        <v>21</v>
      </c>
      <c r="N1183" s="50" t="s">
        <v>33011</v>
      </c>
      <c r="O1183" s="42" t="s">
        <v>394</v>
      </c>
      <c r="P1183" s="50" t="s">
        <v>32398</v>
      </c>
      <c r="Q1183" s="51" t="s">
        <v>33012</v>
      </c>
      <c r="R1183" s="50" t="s">
        <v>94</v>
      </c>
      <c r="S1183" s="50" t="s">
        <v>22</v>
      </c>
      <c r="T1183" s="50" t="s">
        <v>28746</v>
      </c>
      <c r="U1183" s="50" t="s">
        <v>28518</v>
      </c>
      <c r="V1183" s="50" t="s">
        <v>28522</v>
      </c>
      <c r="W1183" s="50" t="s">
        <v>94</v>
      </c>
      <c r="X1183" s="50">
        <v>3233</v>
      </c>
      <c r="Y1183" s="50"/>
      <c r="Z1183" s="50"/>
      <c r="AA1183" s="50"/>
      <c r="AB1183" s="50"/>
      <c r="AC1183" s="50"/>
      <c r="AD1183" s="50"/>
      <c r="AE1183" s="50"/>
      <c r="AF1183" s="50"/>
      <c r="AG1183" s="50"/>
      <c r="AH1183" s="50"/>
      <c r="AI1183" s="50"/>
      <c r="AJ1183" s="50"/>
      <c r="AK1183" s="50"/>
      <c r="AL1183" s="50"/>
      <c r="AM1183" s="50"/>
      <c r="AN1183" s="50"/>
      <c r="AO1183" s="50"/>
      <c r="AP1183" s="50"/>
      <c r="AQ1183" s="50"/>
      <c r="AR1183" s="50"/>
      <c r="AS1183" s="50"/>
      <c r="AT1183" s="50"/>
      <c r="AU1183" s="50"/>
      <c r="AV1183" s="50"/>
      <c r="AW1183" s="50"/>
      <c r="AX1183" s="50"/>
      <c r="AY1183" s="50"/>
      <c r="AZ1183" s="50"/>
      <c r="BA1183" s="50"/>
      <c r="BB1183" s="50"/>
      <c r="BC1183" s="50"/>
      <c r="BD1183" s="50"/>
      <c r="BE1183" s="50"/>
      <c r="BF1183" s="50"/>
      <c r="BG1183" s="50"/>
      <c r="BH1183" s="50"/>
      <c r="BI1183" s="50"/>
      <c r="BJ1183" s="50"/>
      <c r="BK1183" s="50"/>
      <c r="BL1183" s="50"/>
    </row>
    <row r="1184" spans="1:64" ht="12" customHeight="1" x14ac:dyDescent="0.15">
      <c r="A1184" s="50" t="s">
        <v>33266</v>
      </c>
      <c r="B1184" s="50">
        <v>46</v>
      </c>
      <c r="C1184" s="50" t="s">
        <v>14</v>
      </c>
      <c r="D1184" s="50" t="s">
        <v>33105</v>
      </c>
      <c r="E1184" s="50"/>
      <c r="F1184" s="52">
        <v>43095</v>
      </c>
      <c r="G1184" s="50" t="s">
        <v>33031</v>
      </c>
      <c r="H1184" s="50" t="s">
        <v>915</v>
      </c>
      <c r="I1184" s="50" t="s">
        <v>189</v>
      </c>
      <c r="J1184" s="50">
        <v>88201</v>
      </c>
      <c r="K1184" s="50" t="s">
        <v>13206</v>
      </c>
      <c r="L1184" s="50" t="s">
        <v>917</v>
      </c>
      <c r="M1184" s="50" t="s">
        <v>21</v>
      </c>
      <c r="N1184" s="50" t="s">
        <v>33032</v>
      </c>
      <c r="O1184" s="42" t="s">
        <v>394</v>
      </c>
      <c r="P1184" s="50" t="s">
        <v>32398</v>
      </c>
      <c r="Q1184" s="51" t="s">
        <v>33033</v>
      </c>
      <c r="R1184" s="50" t="s">
        <v>94</v>
      </c>
      <c r="S1184" s="50" t="s">
        <v>22</v>
      </c>
      <c r="T1184" s="50" t="s">
        <v>28746</v>
      </c>
      <c r="U1184" s="50" t="s">
        <v>28520</v>
      </c>
      <c r="V1184" s="50" t="s">
        <v>28521</v>
      </c>
      <c r="W1184" s="50" t="s">
        <v>94</v>
      </c>
      <c r="X1184" s="50">
        <v>3243</v>
      </c>
      <c r="Y1184" s="50"/>
      <c r="Z1184" s="50"/>
      <c r="AA1184" s="50"/>
      <c r="AB1184" s="50"/>
      <c r="AC1184" s="50"/>
      <c r="AD1184" s="50"/>
      <c r="AE1184" s="50"/>
      <c r="AF1184" s="50"/>
      <c r="AG1184" s="50"/>
      <c r="AH1184" s="53"/>
      <c r="AI1184" s="50"/>
      <c r="AJ1184" s="50"/>
      <c r="AK1184" s="50"/>
      <c r="AL1184" s="50"/>
      <c r="AM1184" s="50"/>
      <c r="AN1184" s="50"/>
      <c r="AO1184" s="50"/>
      <c r="AP1184" s="50"/>
      <c r="AQ1184" s="50"/>
      <c r="AR1184" s="50"/>
      <c r="AS1184" s="50"/>
      <c r="AT1184" s="50"/>
      <c r="AU1184" s="50"/>
      <c r="AV1184" s="50"/>
      <c r="AW1184" s="50"/>
      <c r="AX1184" s="50"/>
      <c r="AY1184" s="50"/>
      <c r="AZ1184" s="50"/>
      <c r="BA1184" s="50"/>
      <c r="BB1184" s="50"/>
      <c r="BC1184" s="50"/>
      <c r="BD1184" s="50"/>
      <c r="BE1184" s="50"/>
      <c r="BF1184" s="50"/>
      <c r="BG1184" s="50"/>
      <c r="BH1184" s="50"/>
      <c r="BI1184" s="50"/>
      <c r="BJ1184" s="50"/>
      <c r="BK1184" s="50"/>
      <c r="BL1184" s="50"/>
    </row>
    <row r="1185" spans="1:64" ht="12" customHeight="1" x14ac:dyDescent="0.15">
      <c r="A1185" s="50" t="s">
        <v>22158</v>
      </c>
      <c r="B1185" s="50">
        <v>40</v>
      </c>
      <c r="C1185" s="50" t="s">
        <v>14</v>
      </c>
      <c r="D1185" s="50" t="s">
        <v>33105</v>
      </c>
      <c r="E1185" s="50"/>
      <c r="F1185" s="52">
        <v>43095</v>
      </c>
      <c r="G1185" s="50" t="s">
        <v>33275</v>
      </c>
      <c r="H1185" s="50" t="s">
        <v>1139</v>
      </c>
      <c r="I1185" s="50" t="s">
        <v>39</v>
      </c>
      <c r="J1185" s="50">
        <v>93274</v>
      </c>
      <c r="K1185" s="50" t="s">
        <v>1139</v>
      </c>
      <c r="L1185" s="50" t="s">
        <v>17817</v>
      </c>
      <c r="M1185" s="50" t="s">
        <v>21</v>
      </c>
      <c r="N1185" s="50" t="s">
        <v>33276</v>
      </c>
      <c r="O1185" s="42" t="s">
        <v>394</v>
      </c>
      <c r="P1185" s="50" t="s">
        <v>32398</v>
      </c>
      <c r="Q1185" s="51" t="s">
        <v>33277</v>
      </c>
      <c r="R1185" s="50" t="s">
        <v>94</v>
      </c>
      <c r="S1185" s="50" t="s">
        <v>22</v>
      </c>
      <c r="T1185" s="50" t="s">
        <v>28746</v>
      </c>
      <c r="U1185" s="50" t="s">
        <v>28520</v>
      </c>
      <c r="V1185" s="50" t="s">
        <v>28521</v>
      </c>
      <c r="W1185" s="50" t="s">
        <v>94</v>
      </c>
      <c r="X1185" s="50">
        <v>3242</v>
      </c>
      <c r="Y1185" s="50"/>
      <c r="Z1185" s="50"/>
      <c r="AA1185" s="50"/>
      <c r="AB1185" s="50"/>
      <c r="AC1185" s="50"/>
      <c r="AD1185" s="50"/>
      <c r="AE1185" s="50"/>
      <c r="AF1185" s="50"/>
      <c r="AG1185" s="50"/>
      <c r="AH1185" s="50"/>
      <c r="AI1185" s="50"/>
      <c r="AJ1185" s="50"/>
      <c r="AK1185" s="50"/>
      <c r="AL1185" s="50"/>
      <c r="AM1185" s="50"/>
      <c r="AN1185" s="50"/>
      <c r="AO1185" s="50"/>
      <c r="AP1185" s="50"/>
      <c r="AQ1185" s="50"/>
      <c r="AR1185" s="50"/>
      <c r="AS1185" s="50"/>
      <c r="AT1185" s="50"/>
      <c r="AU1185" s="50"/>
      <c r="AV1185" s="50"/>
      <c r="AW1185" s="50"/>
      <c r="AX1185" s="50"/>
      <c r="AY1185" s="50"/>
      <c r="AZ1185" s="50"/>
      <c r="BA1185" s="50"/>
      <c r="BB1185" s="50"/>
      <c r="BC1185" s="50"/>
      <c r="BD1185" s="50"/>
      <c r="BE1185" s="50"/>
      <c r="BF1185" s="50"/>
      <c r="BG1185" s="50"/>
      <c r="BH1185" s="50"/>
      <c r="BI1185" s="50"/>
      <c r="BJ1185" s="50"/>
      <c r="BK1185" s="50"/>
      <c r="BL1185" s="50"/>
    </row>
    <row r="1186" spans="1:64" ht="12" customHeight="1" x14ac:dyDescent="0.15">
      <c r="A1186" s="50" t="s">
        <v>33269</v>
      </c>
      <c r="B1186" s="50">
        <v>44</v>
      </c>
      <c r="C1186" s="50" t="s">
        <v>14</v>
      </c>
      <c r="D1186" s="50" t="s">
        <v>31</v>
      </c>
      <c r="E1186" s="51" t="s">
        <v>33270</v>
      </c>
      <c r="F1186" s="52">
        <v>43095</v>
      </c>
      <c r="G1186" s="50" t="s">
        <v>33271</v>
      </c>
      <c r="H1186" s="50" t="s">
        <v>33272</v>
      </c>
      <c r="I1186" s="50" t="s">
        <v>111</v>
      </c>
      <c r="J1186" s="50">
        <v>97009</v>
      </c>
      <c r="K1186" s="50" t="s">
        <v>4159</v>
      </c>
      <c r="L1186" s="50" t="s">
        <v>4160</v>
      </c>
      <c r="M1186" s="50" t="s">
        <v>21</v>
      </c>
      <c r="N1186" s="50" t="s">
        <v>33273</v>
      </c>
      <c r="O1186" s="42" t="s">
        <v>394</v>
      </c>
      <c r="P1186" s="50" t="s">
        <v>32398</v>
      </c>
      <c r="Q1186" s="51" t="s">
        <v>33274</v>
      </c>
      <c r="R1186" s="50" t="s">
        <v>94</v>
      </c>
      <c r="S1186" s="50" t="s">
        <v>22</v>
      </c>
      <c r="T1186" s="50" t="s">
        <v>28746</v>
      </c>
      <c r="U1186" s="50" t="s">
        <v>28520</v>
      </c>
      <c r="V1186" s="50" t="s">
        <v>28519</v>
      </c>
      <c r="W1186" s="50" t="s">
        <v>94</v>
      </c>
      <c r="X1186" s="50">
        <v>3262</v>
      </c>
      <c r="Y1186" s="50"/>
      <c r="Z1186" s="50"/>
      <c r="AA1186" s="50"/>
      <c r="AB1186" s="50"/>
      <c r="AC1186" s="50"/>
      <c r="AD1186" s="50"/>
      <c r="AE1186" s="50"/>
      <c r="AF1186" s="50"/>
      <c r="AG1186" s="50"/>
      <c r="AH1186" s="50"/>
      <c r="AI1186" s="50"/>
      <c r="AJ1186" s="50"/>
      <c r="AK1186" s="50"/>
      <c r="AL1186" s="50"/>
      <c r="AM1186" s="50"/>
      <c r="AN1186" s="50"/>
      <c r="AO1186" s="50"/>
      <c r="AP1186" s="50"/>
      <c r="AQ1186" s="50"/>
      <c r="AR1186" s="50"/>
      <c r="AS1186" s="50"/>
      <c r="AT1186" s="50"/>
      <c r="AU1186" s="50"/>
      <c r="AV1186" s="50"/>
      <c r="AW1186" s="50"/>
      <c r="AX1186" s="50"/>
      <c r="AY1186" s="50"/>
      <c r="AZ1186" s="50"/>
      <c r="BA1186" s="50"/>
      <c r="BB1186" s="50"/>
      <c r="BC1186" s="50"/>
      <c r="BD1186" s="50"/>
      <c r="BE1186" s="50"/>
      <c r="BF1186" s="50"/>
      <c r="BG1186" s="50"/>
      <c r="BH1186" s="50"/>
      <c r="BI1186" s="50"/>
      <c r="BJ1186" s="50"/>
      <c r="BK1186" s="50"/>
      <c r="BL1186" s="50"/>
    </row>
    <row r="1187" spans="1:64" ht="12" customHeight="1" x14ac:dyDescent="0.15">
      <c r="A1187" s="50" t="s">
        <v>33278</v>
      </c>
      <c r="B1187" s="50">
        <v>30</v>
      </c>
      <c r="C1187" s="50" t="s">
        <v>14</v>
      </c>
      <c r="D1187" s="50" t="s">
        <v>31</v>
      </c>
      <c r="E1187" s="51" t="s">
        <v>33279</v>
      </c>
      <c r="F1187" s="52">
        <v>43095</v>
      </c>
      <c r="G1187" s="50" t="s">
        <v>33280</v>
      </c>
      <c r="H1187" s="50" t="s">
        <v>14167</v>
      </c>
      <c r="I1187" s="50" t="s">
        <v>39</v>
      </c>
      <c r="J1187" s="50">
        <v>92240</v>
      </c>
      <c r="K1187" s="50" t="s">
        <v>767</v>
      </c>
      <c r="L1187" s="50" t="s">
        <v>14169</v>
      </c>
      <c r="M1187" s="50" t="s">
        <v>21</v>
      </c>
      <c r="N1187" s="50" t="s">
        <v>33281</v>
      </c>
      <c r="O1187" s="42" t="s">
        <v>394</v>
      </c>
      <c r="P1187" s="50" t="s">
        <v>32398</v>
      </c>
      <c r="Q1187" s="51" t="s">
        <v>33282</v>
      </c>
      <c r="R1187" s="50" t="s">
        <v>94</v>
      </c>
      <c r="S1187" s="50" t="s">
        <v>22</v>
      </c>
      <c r="T1187" s="50" t="s">
        <v>28746</v>
      </c>
      <c r="U1187" s="50" t="s">
        <v>28520</v>
      </c>
      <c r="V1187" s="50" t="s">
        <v>28519</v>
      </c>
      <c r="W1187" s="50" t="s">
        <v>94</v>
      </c>
      <c r="X1187" s="50">
        <v>3245</v>
      </c>
      <c r="Y1187" s="50"/>
      <c r="Z1187" s="50"/>
      <c r="AA1187" s="50"/>
      <c r="AB1187" s="50"/>
      <c r="AC1187" s="50"/>
      <c r="AD1187" s="50"/>
      <c r="AE1187" s="50"/>
      <c r="AF1187" s="50"/>
      <c r="AG1187" s="50"/>
      <c r="AH1187" s="50"/>
      <c r="AI1187" s="50"/>
      <c r="AJ1187" s="50"/>
      <c r="AK1187" s="50"/>
      <c r="AL1187" s="50"/>
      <c r="AM1187" s="50"/>
      <c r="AN1187" s="50"/>
      <c r="AO1187" s="50"/>
      <c r="AP1187" s="50"/>
      <c r="AQ1187" s="50"/>
      <c r="AR1187" s="50"/>
      <c r="AS1187" s="50"/>
      <c r="AT1187" s="50"/>
      <c r="AU1187" s="50"/>
      <c r="AV1187" s="50"/>
      <c r="AW1187" s="50"/>
      <c r="AX1187" s="50"/>
      <c r="AY1187" s="50"/>
      <c r="AZ1187" s="50"/>
      <c r="BA1187" s="50"/>
      <c r="BB1187" s="50"/>
      <c r="BC1187" s="50"/>
      <c r="BD1187" s="50"/>
      <c r="BE1187" s="50"/>
      <c r="BF1187" s="50"/>
      <c r="BG1187" s="50"/>
      <c r="BH1187" s="50"/>
      <c r="BI1187" s="50"/>
      <c r="BJ1187" s="50"/>
      <c r="BK1187" s="50"/>
      <c r="BL1187" s="50"/>
    </row>
    <row r="1188" spans="1:64" ht="12" customHeight="1" x14ac:dyDescent="0.15">
      <c r="A1188" s="50" t="s">
        <v>16286</v>
      </c>
      <c r="B1188" s="50">
        <v>31</v>
      </c>
      <c r="C1188" s="50" t="s">
        <v>14</v>
      </c>
      <c r="D1188" s="50" t="s">
        <v>42</v>
      </c>
      <c r="E1188" s="50"/>
      <c r="F1188" s="52">
        <v>43094</v>
      </c>
      <c r="G1188" s="50" t="s">
        <v>33013</v>
      </c>
      <c r="H1188" s="50" t="s">
        <v>6136</v>
      </c>
      <c r="I1188" s="50" t="s">
        <v>297</v>
      </c>
      <c r="J1188" s="50">
        <v>98901</v>
      </c>
      <c r="K1188" s="50" t="s">
        <v>6136</v>
      </c>
      <c r="L1188" s="50" t="s">
        <v>10292</v>
      </c>
      <c r="M1188" s="50" t="s">
        <v>21</v>
      </c>
      <c r="N1188" s="50" t="s">
        <v>33014</v>
      </c>
      <c r="O1188" s="42" t="s">
        <v>394</v>
      </c>
      <c r="P1188" s="50" t="s">
        <v>32398</v>
      </c>
      <c r="Q1188" s="51" t="s">
        <v>33015</v>
      </c>
      <c r="R1188" s="50" t="s">
        <v>542</v>
      </c>
      <c r="S1188" s="50" t="s">
        <v>22</v>
      </c>
      <c r="T1188" s="50" t="s">
        <v>28746</v>
      </c>
      <c r="U1188" s="50" t="s">
        <v>28520</v>
      </c>
      <c r="V1188" s="50" t="s">
        <v>28521</v>
      </c>
      <c r="W1188" s="50" t="s">
        <v>94</v>
      </c>
      <c r="X1188" s="50">
        <v>3241</v>
      </c>
      <c r="Y1188" s="50"/>
      <c r="Z1188" s="50"/>
      <c r="AA1188" s="50"/>
      <c r="AB1188" s="50"/>
      <c r="AC1188" s="50"/>
      <c r="AD1188" s="50"/>
      <c r="AE1188" s="50"/>
      <c r="AF1188" s="50"/>
      <c r="AG1188" s="50"/>
      <c r="AH1188" s="53"/>
      <c r="AI1188" s="50"/>
      <c r="AJ1188" s="50"/>
      <c r="AK1188" s="50"/>
      <c r="AL1188" s="50"/>
      <c r="AM1188" s="50"/>
      <c r="AN1188" s="50"/>
      <c r="AO1188" s="50"/>
      <c r="AP1188" s="50"/>
      <c r="AQ1188" s="50"/>
      <c r="AR1188" s="50"/>
      <c r="AS1188" s="50"/>
      <c r="AT1188" s="50"/>
      <c r="AU1188" s="50"/>
      <c r="AV1188" s="50"/>
      <c r="AW1188" s="50"/>
      <c r="AX1188" s="50"/>
      <c r="AY1188" s="50"/>
      <c r="AZ1188" s="50"/>
      <c r="BA1188" s="50"/>
      <c r="BB1188" s="50"/>
      <c r="BC1188" s="50"/>
      <c r="BD1188" s="50"/>
      <c r="BE1188" s="50"/>
      <c r="BF1188" s="50"/>
      <c r="BG1188" s="50"/>
      <c r="BH1188" s="50"/>
      <c r="BI1188" s="50"/>
      <c r="BJ1188" s="50"/>
      <c r="BK1188" s="50"/>
      <c r="BL1188" s="50"/>
    </row>
    <row r="1189" spans="1:64" ht="12" customHeight="1" x14ac:dyDescent="0.15">
      <c r="A1189" s="50" t="s">
        <v>33002</v>
      </c>
      <c r="B1189" s="50">
        <v>31</v>
      </c>
      <c r="C1189" s="50" t="s">
        <v>14</v>
      </c>
      <c r="D1189" s="50" t="s">
        <v>31</v>
      </c>
      <c r="E1189" s="50"/>
      <c r="F1189" s="52">
        <v>43094</v>
      </c>
      <c r="G1189" s="50" t="s">
        <v>33003</v>
      </c>
      <c r="H1189" s="50" t="s">
        <v>2442</v>
      </c>
      <c r="I1189" s="50" t="s">
        <v>389</v>
      </c>
      <c r="J1189" s="50">
        <v>74104</v>
      </c>
      <c r="K1189" s="50" t="s">
        <v>2442</v>
      </c>
      <c r="L1189" s="50" t="s">
        <v>3299</v>
      </c>
      <c r="M1189" s="50" t="s">
        <v>21</v>
      </c>
      <c r="N1189" s="50" t="s">
        <v>33004</v>
      </c>
      <c r="O1189" s="42" t="s">
        <v>394</v>
      </c>
      <c r="P1189" s="50" t="s">
        <v>32398</v>
      </c>
      <c r="Q1189" s="51" t="s">
        <v>33005</v>
      </c>
      <c r="R1189" s="50" t="s">
        <v>23</v>
      </c>
      <c r="S1189" s="50" t="s">
        <v>22</v>
      </c>
      <c r="T1189" s="50" t="s">
        <v>28746</v>
      </c>
      <c r="U1189" s="50" t="s">
        <v>28520</v>
      </c>
      <c r="V1189" s="50" t="s">
        <v>28521</v>
      </c>
      <c r="W1189" s="50" t="s">
        <v>94</v>
      </c>
      <c r="X1189" s="50">
        <v>3231</v>
      </c>
      <c r="Y1189" s="50"/>
      <c r="Z1189" s="50"/>
      <c r="AA1189" s="50"/>
      <c r="AB1189" s="50"/>
      <c r="AC1189" s="50"/>
      <c r="AD1189" s="50"/>
      <c r="AE1189" s="50"/>
      <c r="AF1189" s="50"/>
      <c r="AG1189" s="50"/>
      <c r="AH1189" s="53"/>
      <c r="AI1189" s="50"/>
      <c r="AJ1189" s="50"/>
      <c r="AK1189" s="50"/>
      <c r="AL1189" s="50"/>
      <c r="AM1189" s="50"/>
      <c r="AN1189" s="50"/>
      <c r="AO1189" s="50"/>
      <c r="AP1189" s="50"/>
      <c r="AQ1189" s="50"/>
      <c r="AR1189" s="50"/>
      <c r="AS1189" s="50"/>
      <c r="AT1189" s="50"/>
      <c r="AU1189" s="50"/>
      <c r="AV1189" s="50"/>
      <c r="AW1189" s="50"/>
      <c r="AX1189" s="50"/>
      <c r="AY1189" s="50"/>
      <c r="AZ1189" s="50"/>
      <c r="BA1189" s="50"/>
      <c r="BB1189" s="50"/>
      <c r="BC1189" s="50"/>
      <c r="BD1189" s="50"/>
      <c r="BE1189" s="50"/>
      <c r="BF1189" s="50"/>
      <c r="BG1189" s="50"/>
      <c r="BH1189" s="50"/>
      <c r="BI1189" s="50"/>
      <c r="BJ1189" s="50"/>
      <c r="BK1189" s="50"/>
      <c r="BL1189" s="50"/>
    </row>
    <row r="1190" spans="1:64" ht="12" customHeight="1" x14ac:dyDescent="0.15">
      <c r="A1190" s="50" t="s">
        <v>38772</v>
      </c>
      <c r="B1190" s="50">
        <v>21</v>
      </c>
      <c r="C1190" s="50" t="s">
        <v>108</v>
      </c>
      <c r="D1190" s="50" t="s">
        <v>31</v>
      </c>
      <c r="E1190" s="72" t="s">
        <v>38779</v>
      </c>
      <c r="F1190" s="52">
        <v>43093</v>
      </c>
      <c r="G1190" s="50" t="s">
        <v>38778</v>
      </c>
      <c r="H1190" s="50" t="s">
        <v>38776</v>
      </c>
      <c r="I1190" s="50" t="s">
        <v>313</v>
      </c>
      <c r="J1190" s="50">
        <v>98902</v>
      </c>
      <c r="K1190" s="50" t="s">
        <v>21827</v>
      </c>
      <c r="L1190" s="50" t="s">
        <v>38773</v>
      </c>
      <c r="M1190" s="50" t="s">
        <v>21</v>
      </c>
      <c r="N1190" s="50" t="s">
        <v>38777</v>
      </c>
      <c r="O1190" s="42" t="s">
        <v>38774</v>
      </c>
      <c r="P1190" s="50" t="s">
        <v>1135</v>
      </c>
      <c r="Q1190" s="72" t="s">
        <v>38775</v>
      </c>
      <c r="R1190" s="50" t="s">
        <v>94</v>
      </c>
      <c r="S1190" s="50" t="s">
        <v>373</v>
      </c>
      <c r="T1190" s="50" t="s">
        <v>28836</v>
      </c>
      <c r="U1190" s="50" t="s">
        <v>28518</v>
      </c>
      <c r="V1190" s="50" t="s">
        <v>28519</v>
      </c>
      <c r="W1190" s="50" t="s">
        <v>94</v>
      </c>
      <c r="X1190" s="50">
        <v>3232</v>
      </c>
      <c r="Y1190" s="50"/>
      <c r="Z1190" s="50"/>
      <c r="AA1190" s="50"/>
      <c r="AB1190" s="50"/>
      <c r="AC1190" s="50"/>
      <c r="AD1190" s="50"/>
      <c r="AE1190" s="50"/>
      <c r="AF1190" s="50"/>
      <c r="AG1190" s="50"/>
      <c r="AH1190" s="50"/>
      <c r="AI1190" s="50"/>
      <c r="AJ1190" s="50"/>
      <c r="AK1190" s="50"/>
      <c r="AL1190" s="50"/>
      <c r="AM1190" s="50"/>
      <c r="AN1190" s="50"/>
      <c r="AO1190" s="50"/>
      <c r="AP1190" s="50"/>
      <c r="AQ1190" s="50"/>
      <c r="AR1190" s="50"/>
      <c r="AS1190" s="50"/>
      <c r="AT1190" s="50"/>
      <c r="AU1190" s="50"/>
      <c r="AV1190" s="50"/>
      <c r="AW1190" s="50"/>
      <c r="AX1190" s="50"/>
      <c r="AY1190" s="50"/>
      <c r="AZ1190" s="50"/>
      <c r="BA1190" s="50"/>
      <c r="BB1190" s="50"/>
      <c r="BC1190" s="50"/>
      <c r="BD1190" s="50"/>
      <c r="BE1190" s="50"/>
      <c r="BF1190" s="50"/>
      <c r="BG1190" s="50"/>
      <c r="BH1190" s="50"/>
      <c r="BI1190" s="50"/>
      <c r="BJ1190" s="50"/>
      <c r="BK1190" s="50"/>
      <c r="BL1190" s="50"/>
    </row>
    <row r="1191" spans="1:64" ht="12" customHeight="1" x14ac:dyDescent="0.15">
      <c r="A1191" s="50" t="s">
        <v>33020</v>
      </c>
      <c r="B1191" s="50">
        <v>25</v>
      </c>
      <c r="C1191" s="50" t="s">
        <v>14</v>
      </c>
      <c r="D1191" s="50" t="s">
        <v>42</v>
      </c>
      <c r="E1191" s="51" t="s">
        <v>33021</v>
      </c>
      <c r="F1191" s="52">
        <v>43093</v>
      </c>
      <c r="G1191" s="50" t="s">
        <v>33022</v>
      </c>
      <c r="H1191" s="50" t="s">
        <v>616</v>
      </c>
      <c r="I1191" s="50" t="s">
        <v>117</v>
      </c>
      <c r="J1191" s="50">
        <v>85006</v>
      </c>
      <c r="K1191" s="50" t="s">
        <v>617</v>
      </c>
      <c r="L1191" s="50" t="s">
        <v>618</v>
      </c>
      <c r="M1191" s="50" t="s">
        <v>33023</v>
      </c>
      <c r="N1191" s="50" t="s">
        <v>33024</v>
      </c>
      <c r="O1191" s="42" t="s">
        <v>394</v>
      </c>
      <c r="P1191" s="50" t="s">
        <v>32398</v>
      </c>
      <c r="Q1191" s="51" t="s">
        <v>33025</v>
      </c>
      <c r="R1191" s="50" t="s">
        <v>94</v>
      </c>
      <c r="S1191" s="50" t="s">
        <v>22</v>
      </c>
      <c r="T1191" s="50" t="s">
        <v>28739</v>
      </c>
      <c r="U1191" s="50" t="s">
        <v>28518</v>
      </c>
      <c r="V1191" s="50" t="s">
        <v>28521</v>
      </c>
      <c r="W1191" s="50" t="s">
        <v>94</v>
      </c>
      <c r="X1191" s="50">
        <v>3266</v>
      </c>
      <c r="Y1191" s="50"/>
      <c r="Z1191" s="50"/>
      <c r="AA1191" s="50"/>
      <c r="AB1191" s="50"/>
      <c r="AC1191" s="50"/>
      <c r="AD1191" s="50"/>
      <c r="AE1191" s="50"/>
      <c r="AF1191" s="50"/>
      <c r="AG1191" s="50"/>
      <c r="AH1191" s="53"/>
      <c r="AI1191" s="50"/>
      <c r="AJ1191" s="50"/>
      <c r="AK1191" s="50"/>
      <c r="AL1191" s="50"/>
      <c r="AM1191" s="50"/>
      <c r="AN1191" s="50"/>
      <c r="AO1191" s="50"/>
      <c r="AP1191" s="50"/>
      <c r="AQ1191" s="50"/>
      <c r="AR1191" s="50"/>
      <c r="AS1191" s="50"/>
      <c r="AT1191" s="50"/>
      <c r="AU1191" s="50"/>
      <c r="AV1191" s="50"/>
      <c r="AW1191" s="50"/>
      <c r="AX1191" s="50"/>
      <c r="AY1191" s="50"/>
      <c r="AZ1191" s="50"/>
      <c r="BA1191" s="50"/>
      <c r="BB1191" s="50"/>
      <c r="BC1191" s="50"/>
      <c r="BD1191" s="50"/>
      <c r="BE1191" s="50"/>
      <c r="BF1191" s="50"/>
      <c r="BG1191" s="50"/>
      <c r="BH1191" s="50"/>
      <c r="BI1191" s="50"/>
      <c r="BJ1191" s="50"/>
      <c r="BK1191" s="50"/>
      <c r="BL1191" s="50"/>
    </row>
    <row r="1192" spans="1:64" ht="12" customHeight="1" x14ac:dyDescent="0.15">
      <c r="A1192" s="50" t="s">
        <v>33263</v>
      </c>
      <c r="B1192" s="50">
        <v>46</v>
      </c>
      <c r="C1192" s="50" t="s">
        <v>14</v>
      </c>
      <c r="D1192" s="50" t="s">
        <v>42</v>
      </c>
      <c r="E1192" s="51" t="s">
        <v>33264</v>
      </c>
      <c r="F1192" s="52">
        <v>43093</v>
      </c>
      <c r="G1192" s="50" t="s">
        <v>32997</v>
      </c>
      <c r="H1192" s="50" t="s">
        <v>32998</v>
      </c>
      <c r="I1192" s="50" t="s">
        <v>67</v>
      </c>
      <c r="J1192" s="50">
        <v>78596</v>
      </c>
      <c r="K1192" s="50" t="s">
        <v>1369</v>
      </c>
      <c r="L1192" s="50" t="s">
        <v>32999</v>
      </c>
      <c r="M1192" s="50" t="s">
        <v>21</v>
      </c>
      <c r="N1192" s="50" t="s">
        <v>33000</v>
      </c>
      <c r="O1192" s="42" t="s">
        <v>394</v>
      </c>
      <c r="P1192" s="50" t="s">
        <v>32398</v>
      </c>
      <c r="Q1192" s="51" t="s">
        <v>33001</v>
      </c>
      <c r="R1192" s="50" t="s">
        <v>94</v>
      </c>
      <c r="S1192" s="50" t="s">
        <v>22</v>
      </c>
      <c r="T1192" s="50" t="s">
        <v>28541</v>
      </c>
      <c r="U1192" s="50" t="s">
        <v>28518</v>
      </c>
      <c r="V1192" s="50" t="s">
        <v>28521</v>
      </c>
      <c r="W1192" s="50" t="s">
        <v>94</v>
      </c>
      <c r="X1192" s="50">
        <v>3240</v>
      </c>
      <c r="Y1192" s="50"/>
      <c r="Z1192" s="50"/>
      <c r="AA1192" s="50"/>
      <c r="AB1192" s="50"/>
      <c r="AC1192" s="50"/>
      <c r="AD1192" s="50"/>
      <c r="AE1192" s="50"/>
      <c r="AF1192" s="50"/>
      <c r="AG1192" s="50"/>
      <c r="AH1192" s="53"/>
      <c r="AI1192" s="50"/>
      <c r="AJ1192" s="50"/>
      <c r="AK1192" s="50"/>
      <c r="AL1192" s="50"/>
      <c r="AM1192" s="50"/>
      <c r="AN1192" s="50"/>
      <c r="AO1192" s="50"/>
      <c r="AP1192" s="50"/>
      <c r="AQ1192" s="51"/>
      <c r="AR1192" s="50"/>
      <c r="AS1192" s="50"/>
      <c r="AT1192" s="60"/>
      <c r="AU1192" s="50"/>
      <c r="AV1192" s="50"/>
      <c r="AW1192" s="50"/>
      <c r="AX1192" s="50"/>
      <c r="AY1192" s="50"/>
      <c r="AZ1192" s="50"/>
      <c r="BA1192" s="50"/>
      <c r="BB1192" s="50"/>
      <c r="BC1192" s="50"/>
      <c r="BD1192" s="50"/>
      <c r="BE1192" s="50"/>
      <c r="BF1192" s="50"/>
      <c r="BG1192" s="50"/>
      <c r="BH1192" s="50"/>
      <c r="BI1192" s="50"/>
      <c r="BJ1192" s="50"/>
      <c r="BK1192" s="50"/>
      <c r="BL1192" s="50"/>
    </row>
    <row r="1193" spans="1:64" ht="12" customHeight="1" x14ac:dyDescent="0.15">
      <c r="A1193" s="50" t="s">
        <v>33026</v>
      </c>
      <c r="B1193" s="50" t="s">
        <v>23</v>
      </c>
      <c r="C1193" s="50" t="s">
        <v>14</v>
      </c>
      <c r="D1193" s="50" t="s">
        <v>33105</v>
      </c>
      <c r="E1193" s="50"/>
      <c r="F1193" s="52">
        <v>43093</v>
      </c>
      <c r="G1193" s="50" t="s">
        <v>33027</v>
      </c>
      <c r="H1193" s="50" t="s">
        <v>323</v>
      </c>
      <c r="I1193" s="50" t="s">
        <v>324</v>
      </c>
      <c r="J1193" s="50">
        <v>99701</v>
      </c>
      <c r="K1193" s="50" t="s">
        <v>19455</v>
      </c>
      <c r="L1193" s="50" t="s">
        <v>33028</v>
      </c>
      <c r="M1193" s="50" t="s">
        <v>21</v>
      </c>
      <c r="N1193" s="50" t="s">
        <v>33029</v>
      </c>
      <c r="O1193" s="42" t="s">
        <v>394</v>
      </c>
      <c r="P1193" s="50" t="s">
        <v>32398</v>
      </c>
      <c r="Q1193" s="51" t="s">
        <v>33030</v>
      </c>
      <c r="R1193" s="50" t="s">
        <v>542</v>
      </c>
      <c r="S1193" s="50" t="s">
        <v>22</v>
      </c>
      <c r="T1193" s="50" t="s">
        <v>28746</v>
      </c>
      <c r="U1193" s="50" t="s">
        <v>28520</v>
      </c>
      <c r="V1193" s="50" t="s">
        <v>28521</v>
      </c>
      <c r="W1193" s="50" t="s">
        <v>94</v>
      </c>
      <c r="X1193" s="50">
        <v>3265</v>
      </c>
      <c r="Y1193" s="50"/>
      <c r="Z1193" s="50"/>
      <c r="AA1193" s="50"/>
      <c r="AB1193" s="50"/>
      <c r="AC1193" s="50"/>
      <c r="AD1193" s="50"/>
      <c r="AE1193" s="50"/>
      <c r="AF1193" s="50"/>
      <c r="AG1193" s="50"/>
      <c r="AH1193" s="53"/>
      <c r="AI1193" s="50"/>
      <c r="AJ1193" s="50"/>
      <c r="AK1193" s="50"/>
      <c r="AL1193" s="50"/>
      <c r="AM1193" s="50"/>
      <c r="AN1193" s="50"/>
      <c r="AO1193" s="50"/>
      <c r="AP1193" s="50"/>
      <c r="AQ1193" s="50"/>
      <c r="AR1193" s="50"/>
      <c r="AS1193" s="50"/>
      <c r="AT1193" s="50"/>
      <c r="AU1193" s="50"/>
      <c r="AV1193" s="50"/>
      <c r="AW1193" s="50"/>
      <c r="AX1193" s="50"/>
      <c r="AY1193" s="50"/>
      <c r="AZ1193" s="50"/>
      <c r="BA1193" s="50"/>
      <c r="BB1193" s="50"/>
      <c r="BC1193" s="50"/>
      <c r="BD1193" s="50"/>
      <c r="BE1193" s="50"/>
      <c r="BF1193" s="50"/>
      <c r="BG1193" s="50"/>
      <c r="BH1193" s="50"/>
      <c r="BI1193" s="50"/>
      <c r="BJ1193" s="50"/>
      <c r="BK1193" s="50"/>
      <c r="BL1193" s="50"/>
    </row>
    <row r="1194" spans="1:64" ht="12" customHeight="1" x14ac:dyDescent="0.15">
      <c r="A1194" s="50" t="s">
        <v>32992</v>
      </c>
      <c r="B1194" s="50">
        <v>32</v>
      </c>
      <c r="C1194" s="50" t="s">
        <v>14</v>
      </c>
      <c r="D1194" s="50" t="s">
        <v>42</v>
      </c>
      <c r="E1194" s="50"/>
      <c r="F1194" s="52">
        <v>43092</v>
      </c>
      <c r="G1194" s="50" t="s">
        <v>32993</v>
      </c>
      <c r="H1194" s="50" t="s">
        <v>32994</v>
      </c>
      <c r="I1194" s="50" t="s">
        <v>39</v>
      </c>
      <c r="J1194" s="50">
        <v>91304</v>
      </c>
      <c r="K1194" s="50" t="s">
        <v>92</v>
      </c>
      <c r="L1194" s="50" t="s">
        <v>93</v>
      </c>
      <c r="M1194" s="50" t="s">
        <v>21</v>
      </c>
      <c r="N1194" s="50" t="s">
        <v>32995</v>
      </c>
      <c r="O1194" s="42" t="s">
        <v>394</v>
      </c>
      <c r="P1194" s="50" t="s">
        <v>32398</v>
      </c>
      <c r="Q1194" s="51" t="s">
        <v>32996</v>
      </c>
      <c r="R1194" s="50" t="s">
        <v>94</v>
      </c>
      <c r="S1194" s="50" t="s">
        <v>22</v>
      </c>
      <c r="T1194" s="50" t="s">
        <v>28541</v>
      </c>
      <c r="U1194" s="50" t="s">
        <v>28518</v>
      </c>
      <c r="V1194" s="50" t="s">
        <v>28522</v>
      </c>
      <c r="W1194" s="50" t="s">
        <v>94</v>
      </c>
      <c r="X1194" s="50">
        <v>3234</v>
      </c>
      <c r="Y1194" s="50"/>
      <c r="Z1194" s="50"/>
      <c r="AA1194" s="50"/>
      <c r="AB1194" s="50"/>
      <c r="AC1194" s="50"/>
      <c r="AD1194" s="50"/>
      <c r="AE1194" s="50"/>
      <c r="AF1194" s="50"/>
      <c r="AG1194" s="50"/>
      <c r="AH1194" s="53"/>
      <c r="AI1194" s="50"/>
      <c r="AJ1194" s="50"/>
      <c r="AK1194" s="50"/>
      <c r="AL1194" s="50"/>
      <c r="AM1194" s="50"/>
      <c r="AN1194" s="50"/>
      <c r="AO1194" s="50"/>
      <c r="AP1194" s="50"/>
      <c r="AQ1194" s="50"/>
      <c r="AR1194" s="50"/>
      <c r="AS1194" s="50"/>
      <c r="AT1194" s="50"/>
      <c r="AU1194" s="50"/>
      <c r="AV1194" s="50"/>
      <c r="AW1194" s="50"/>
      <c r="AX1194" s="50"/>
      <c r="AY1194" s="50"/>
      <c r="AZ1194" s="50"/>
      <c r="BA1194" s="50"/>
      <c r="BB1194" s="50"/>
      <c r="BC1194" s="50"/>
      <c r="BD1194" s="50"/>
      <c r="BE1194" s="50"/>
      <c r="BF1194" s="50"/>
      <c r="BG1194" s="50"/>
      <c r="BH1194" s="50"/>
      <c r="BI1194" s="50"/>
      <c r="BJ1194" s="50"/>
      <c r="BK1194" s="50"/>
      <c r="BL1194" s="50"/>
    </row>
    <row r="1195" spans="1:64" ht="12" customHeight="1" x14ac:dyDescent="0.15">
      <c r="A1195" s="50" t="s">
        <v>33134</v>
      </c>
      <c r="B1195" s="50">
        <v>26</v>
      </c>
      <c r="C1195" s="50" t="s">
        <v>14</v>
      </c>
      <c r="D1195" s="50" t="s">
        <v>31</v>
      </c>
      <c r="E1195" s="51" t="s">
        <v>33262</v>
      </c>
      <c r="F1195" s="52">
        <v>43092</v>
      </c>
      <c r="G1195" s="50" t="s">
        <v>33135</v>
      </c>
      <c r="H1195" s="50" t="s">
        <v>33136</v>
      </c>
      <c r="I1195" s="50" t="s">
        <v>493</v>
      </c>
      <c r="J1195" s="50">
        <v>3741</v>
      </c>
      <c r="K1195" s="50" t="s">
        <v>1413</v>
      </c>
      <c r="L1195" s="50" t="s">
        <v>13555</v>
      </c>
      <c r="M1195" s="50" t="s">
        <v>21</v>
      </c>
      <c r="N1195" s="50" t="s">
        <v>33137</v>
      </c>
      <c r="O1195" s="42" t="s">
        <v>394</v>
      </c>
      <c r="P1195" s="50" t="s">
        <v>32398</v>
      </c>
      <c r="Q1195" s="51" t="s">
        <v>33138</v>
      </c>
      <c r="R1195" s="50" t="s">
        <v>94</v>
      </c>
      <c r="S1195" s="50" t="s">
        <v>29</v>
      </c>
      <c r="T1195" s="50" t="s">
        <v>28523</v>
      </c>
      <c r="U1195" s="50" t="s">
        <v>28523</v>
      </c>
      <c r="V1195" s="50" t="s">
        <v>28521</v>
      </c>
      <c r="W1195" s="50" t="s">
        <v>94</v>
      </c>
      <c r="X1195" s="50">
        <v>3235</v>
      </c>
      <c r="Y1195" s="50"/>
      <c r="Z1195" s="50"/>
      <c r="AA1195" s="50"/>
      <c r="AB1195" s="50"/>
      <c r="AC1195" s="50"/>
      <c r="AD1195" s="50"/>
      <c r="AE1195" s="50"/>
      <c r="AF1195" s="50"/>
      <c r="AG1195" s="50"/>
      <c r="AH1195" s="53"/>
      <c r="AI1195" s="50"/>
      <c r="AJ1195" s="50"/>
      <c r="AK1195" s="50"/>
      <c r="AL1195" s="50"/>
      <c r="AM1195" s="50"/>
      <c r="AN1195" s="50"/>
      <c r="AO1195" s="50"/>
      <c r="AP1195" s="50"/>
      <c r="AQ1195" s="50"/>
      <c r="AR1195" s="50"/>
      <c r="AS1195" s="50"/>
      <c r="AT1195" s="50"/>
      <c r="AU1195" s="50"/>
      <c r="AV1195" s="50"/>
      <c r="AW1195" s="50"/>
      <c r="AX1195" s="50"/>
      <c r="AY1195" s="50"/>
      <c r="AZ1195" s="50"/>
      <c r="BA1195" s="50"/>
      <c r="BB1195" s="50"/>
      <c r="BC1195" s="50"/>
      <c r="BD1195" s="50"/>
      <c r="BE1195" s="50"/>
      <c r="BF1195" s="50"/>
      <c r="BG1195" s="50"/>
      <c r="BH1195" s="50"/>
      <c r="BI1195" s="50"/>
      <c r="BJ1195" s="50"/>
      <c r="BK1195" s="50"/>
      <c r="BL1195" s="50"/>
    </row>
    <row r="1196" spans="1:64" ht="12" customHeight="1" x14ac:dyDescent="0.15">
      <c r="A1196" s="50" t="s">
        <v>32974</v>
      </c>
      <c r="B1196" s="50">
        <v>51</v>
      </c>
      <c r="C1196" s="50" t="s">
        <v>14</v>
      </c>
      <c r="D1196" s="50" t="s">
        <v>15</v>
      </c>
      <c r="E1196" s="51" t="s">
        <v>32975</v>
      </c>
      <c r="F1196" s="52">
        <v>43091</v>
      </c>
      <c r="G1196" s="50" t="s">
        <v>32976</v>
      </c>
      <c r="H1196" s="50" t="s">
        <v>12029</v>
      </c>
      <c r="I1196" s="50" t="s">
        <v>398</v>
      </c>
      <c r="J1196" s="50">
        <v>17104</v>
      </c>
      <c r="K1196" s="50" t="s">
        <v>4440</v>
      </c>
      <c r="L1196" s="50" t="s">
        <v>32977</v>
      </c>
      <c r="M1196" s="50" t="s">
        <v>21</v>
      </c>
      <c r="N1196" s="50" t="s">
        <v>32978</v>
      </c>
      <c r="O1196" s="42" t="s">
        <v>394</v>
      </c>
      <c r="P1196" s="50" t="s">
        <v>32398</v>
      </c>
      <c r="Q1196" s="51" t="s">
        <v>32979</v>
      </c>
      <c r="R1196" s="50" t="s">
        <v>94</v>
      </c>
      <c r="S1196" s="50" t="s">
        <v>22</v>
      </c>
      <c r="T1196" s="50" t="s">
        <v>28746</v>
      </c>
      <c r="U1196" s="50" t="s">
        <v>28520</v>
      </c>
      <c r="V1196" s="50" t="s">
        <v>28522</v>
      </c>
      <c r="W1196" s="50" t="s">
        <v>94</v>
      </c>
      <c r="X1196" s="50">
        <v>3236</v>
      </c>
      <c r="Y1196" s="50"/>
      <c r="Z1196" s="50"/>
      <c r="AA1196" s="50"/>
      <c r="AB1196" s="50"/>
      <c r="AC1196" s="50"/>
      <c r="AD1196" s="50"/>
      <c r="AE1196" s="50"/>
      <c r="AF1196" s="50"/>
      <c r="AG1196" s="50"/>
      <c r="AH1196" s="53"/>
      <c r="AI1196" s="50"/>
      <c r="AJ1196" s="50"/>
      <c r="AK1196" s="50"/>
      <c r="AL1196" s="50"/>
      <c r="AM1196" s="50"/>
      <c r="AN1196" s="50"/>
      <c r="AO1196" s="50"/>
      <c r="AP1196" s="50"/>
      <c r="AQ1196" s="50"/>
      <c r="AR1196" s="50"/>
      <c r="AS1196" s="50"/>
      <c r="AT1196" s="50"/>
      <c r="AU1196" s="50"/>
      <c r="AV1196" s="50"/>
      <c r="AW1196" s="50"/>
      <c r="AX1196" s="50"/>
      <c r="AY1196" s="50"/>
      <c r="AZ1196" s="50"/>
      <c r="BA1196" s="50"/>
      <c r="BB1196" s="50"/>
      <c r="BC1196" s="50"/>
      <c r="BD1196" s="50"/>
      <c r="BE1196" s="50"/>
      <c r="BF1196" s="50"/>
      <c r="BG1196" s="50"/>
      <c r="BH1196" s="50"/>
      <c r="BI1196" s="50"/>
      <c r="BJ1196" s="50"/>
      <c r="BK1196" s="50"/>
      <c r="BL1196" s="50"/>
    </row>
    <row r="1197" spans="1:64" ht="12" customHeight="1" x14ac:dyDescent="0.15">
      <c r="A1197" s="50" t="s">
        <v>32986</v>
      </c>
      <c r="B1197" s="50">
        <v>62</v>
      </c>
      <c r="C1197" s="50" t="s">
        <v>14</v>
      </c>
      <c r="D1197" s="50" t="s">
        <v>33105</v>
      </c>
      <c r="E1197" s="50"/>
      <c r="F1197" s="52">
        <v>43091</v>
      </c>
      <c r="G1197" s="50" t="s">
        <v>32987</v>
      </c>
      <c r="H1197" s="50" t="s">
        <v>32988</v>
      </c>
      <c r="I1197" s="50" t="s">
        <v>774</v>
      </c>
      <c r="J1197" s="50">
        <v>83201</v>
      </c>
      <c r="K1197" s="50" t="s">
        <v>17022</v>
      </c>
      <c r="L1197" s="50" t="s">
        <v>32989</v>
      </c>
      <c r="M1197" s="50" t="s">
        <v>21</v>
      </c>
      <c r="N1197" s="50" t="s">
        <v>32990</v>
      </c>
      <c r="O1197" s="42" t="s">
        <v>394</v>
      </c>
      <c r="P1197" s="50" t="s">
        <v>32398</v>
      </c>
      <c r="Q1197" s="51" t="s">
        <v>32991</v>
      </c>
      <c r="R1197" s="50" t="s">
        <v>94</v>
      </c>
      <c r="S1197" s="50" t="s">
        <v>22</v>
      </c>
      <c r="T1197" s="50" t="s">
        <v>28746</v>
      </c>
      <c r="U1197" s="50" t="s">
        <v>28518</v>
      </c>
      <c r="V1197" s="50" t="s">
        <v>28521</v>
      </c>
      <c r="W1197" s="50" t="s">
        <v>94</v>
      </c>
      <c r="X1197" s="50">
        <v>3238</v>
      </c>
      <c r="Y1197" s="50"/>
      <c r="Z1197" s="50"/>
      <c r="AA1197" s="50"/>
      <c r="AB1197" s="50"/>
      <c r="AC1197" s="50"/>
      <c r="AD1197" s="50"/>
      <c r="AE1197" s="50"/>
      <c r="AF1197" s="50"/>
      <c r="AG1197" s="50"/>
      <c r="AH1197" s="53"/>
      <c r="AI1197" s="50"/>
      <c r="AJ1197" s="50"/>
      <c r="AK1197" s="50"/>
      <c r="AL1197" s="50"/>
      <c r="AM1197" s="50"/>
      <c r="AN1197" s="50"/>
      <c r="AO1197" s="50"/>
      <c r="AP1197" s="50"/>
      <c r="AQ1197" s="50"/>
      <c r="AR1197" s="50"/>
      <c r="AS1197" s="50"/>
      <c r="AT1197" s="50"/>
      <c r="AU1197" s="50"/>
      <c r="AV1197" s="50"/>
      <c r="AW1197" s="50"/>
      <c r="AX1197" s="50"/>
      <c r="AY1197" s="50"/>
      <c r="AZ1197" s="50"/>
      <c r="BA1197" s="50"/>
      <c r="BB1197" s="50"/>
      <c r="BC1197" s="50"/>
      <c r="BD1197" s="50"/>
      <c r="BE1197" s="50"/>
      <c r="BF1197" s="50"/>
      <c r="BG1197" s="50"/>
      <c r="BH1197" s="50"/>
      <c r="BI1197" s="50"/>
      <c r="BJ1197" s="50"/>
      <c r="BK1197" s="50"/>
      <c r="BL1197" s="50"/>
    </row>
    <row r="1198" spans="1:64" ht="12" customHeight="1" x14ac:dyDescent="0.15">
      <c r="A1198" s="50" t="s">
        <v>32980</v>
      </c>
      <c r="B1198" s="50">
        <v>40</v>
      </c>
      <c r="C1198" s="50" t="s">
        <v>14</v>
      </c>
      <c r="D1198" s="50" t="s">
        <v>31</v>
      </c>
      <c r="E1198" s="51" t="s">
        <v>32981</v>
      </c>
      <c r="F1198" s="52">
        <v>43091</v>
      </c>
      <c r="G1198" s="50" t="s">
        <v>32982</v>
      </c>
      <c r="H1198" s="50" t="s">
        <v>790</v>
      </c>
      <c r="I1198" s="50" t="s">
        <v>127</v>
      </c>
      <c r="J1198" s="50">
        <v>55741</v>
      </c>
      <c r="K1198" s="50" t="s">
        <v>693</v>
      </c>
      <c r="L1198" s="50" t="s">
        <v>32983</v>
      </c>
      <c r="M1198" s="50" t="s">
        <v>21</v>
      </c>
      <c r="N1198" s="50" t="s">
        <v>32984</v>
      </c>
      <c r="O1198" s="42" t="s">
        <v>394</v>
      </c>
      <c r="P1198" s="50" t="s">
        <v>32398</v>
      </c>
      <c r="Q1198" s="51" t="s">
        <v>32985</v>
      </c>
      <c r="R1198" s="50" t="s">
        <v>94</v>
      </c>
      <c r="S1198" s="50" t="s">
        <v>22</v>
      </c>
      <c r="T1198" s="50" t="s">
        <v>28746</v>
      </c>
      <c r="U1198" s="50" t="s">
        <v>28520</v>
      </c>
      <c r="V1198" s="50" t="s">
        <v>28522</v>
      </c>
      <c r="W1198" s="50" t="s">
        <v>94</v>
      </c>
      <c r="X1198" s="50">
        <v>3237</v>
      </c>
      <c r="Y1198" s="50"/>
      <c r="Z1198" s="50"/>
      <c r="AA1198" s="50"/>
      <c r="AB1198" s="50"/>
      <c r="AC1198" s="50"/>
      <c r="AD1198" s="50"/>
      <c r="AE1198" s="50"/>
      <c r="AF1198" s="50"/>
      <c r="AG1198" s="50"/>
      <c r="AH1198" s="53"/>
      <c r="AI1198" s="50"/>
      <c r="AJ1198" s="50"/>
      <c r="AK1198" s="50"/>
      <c r="AL1198" s="50"/>
      <c r="AM1198" s="50"/>
      <c r="AN1198" s="50"/>
      <c r="AO1198" s="50"/>
      <c r="AP1198" s="50"/>
      <c r="AQ1198" s="50"/>
      <c r="AR1198" s="50"/>
      <c r="AS1198" s="50"/>
      <c r="AT1198" s="50"/>
      <c r="AU1198" s="50"/>
      <c r="AV1198" s="50"/>
      <c r="AW1198" s="50"/>
      <c r="AX1198" s="50"/>
      <c r="AY1198" s="50"/>
      <c r="AZ1198" s="50"/>
      <c r="BA1198" s="50"/>
      <c r="BB1198" s="50"/>
      <c r="BC1198" s="50"/>
      <c r="BD1198" s="50"/>
      <c r="BE1198" s="50"/>
      <c r="BF1198" s="50"/>
      <c r="BG1198" s="50"/>
      <c r="BH1198" s="50"/>
      <c r="BI1198" s="50"/>
      <c r="BJ1198" s="50"/>
      <c r="BK1198" s="50"/>
      <c r="BL1198" s="50"/>
    </row>
    <row r="1199" spans="1:64" ht="12" customHeight="1" x14ac:dyDescent="0.15">
      <c r="A1199" s="50" t="s">
        <v>33174</v>
      </c>
      <c r="B1199" s="50">
        <v>30</v>
      </c>
      <c r="C1199" s="50" t="s">
        <v>14</v>
      </c>
      <c r="D1199" s="50" t="s">
        <v>79</v>
      </c>
      <c r="E1199" s="50"/>
      <c r="F1199" s="52">
        <v>43091</v>
      </c>
      <c r="G1199" s="50" t="s">
        <v>33175</v>
      </c>
      <c r="H1199" s="50" t="s">
        <v>33176</v>
      </c>
      <c r="I1199" s="50" t="s">
        <v>26</v>
      </c>
      <c r="J1199" s="50">
        <v>29323</v>
      </c>
      <c r="K1199" s="50" t="s">
        <v>2806</v>
      </c>
      <c r="L1199" s="50" t="s">
        <v>33177</v>
      </c>
      <c r="M1199" s="50" t="s">
        <v>373</v>
      </c>
      <c r="N1199" s="50" t="s">
        <v>33178</v>
      </c>
      <c r="O1199" s="42" t="s">
        <v>394</v>
      </c>
      <c r="P1199" s="50" t="s">
        <v>32398</v>
      </c>
      <c r="Q1199" s="51" t="s">
        <v>33179</v>
      </c>
      <c r="R1199" s="50" t="s">
        <v>94</v>
      </c>
      <c r="S1199" s="50" t="s">
        <v>373</v>
      </c>
      <c r="T1199" s="50" t="s">
        <v>28836</v>
      </c>
      <c r="U1199" s="50" t="s">
        <v>28518</v>
      </c>
      <c r="V1199" s="50" t="s">
        <v>28521</v>
      </c>
      <c r="W1199" s="50"/>
      <c r="Y1199" s="50"/>
      <c r="Z1199" s="50"/>
      <c r="AA1199" s="50"/>
      <c r="AB1199" s="50"/>
      <c r="AC1199" s="50"/>
      <c r="AD1199" s="50"/>
      <c r="AE1199" s="50"/>
      <c r="AF1199" s="50"/>
      <c r="AG1199" s="50"/>
      <c r="AH1199" s="53"/>
      <c r="AI1199" s="50"/>
      <c r="AJ1199" s="50"/>
      <c r="AK1199" s="50"/>
      <c r="AL1199" s="50"/>
      <c r="AM1199" s="50"/>
      <c r="AN1199" s="50"/>
      <c r="AO1199" s="50"/>
      <c r="AP1199" s="50"/>
      <c r="AQ1199" s="50"/>
      <c r="AR1199" s="50"/>
      <c r="AS1199" s="50"/>
      <c r="AT1199" s="50"/>
      <c r="AU1199" s="50"/>
      <c r="AV1199" s="50"/>
      <c r="AW1199" s="50"/>
      <c r="AX1199" s="50"/>
      <c r="AY1199" s="50"/>
      <c r="AZ1199" s="50"/>
      <c r="BA1199" s="50"/>
      <c r="BB1199" s="50"/>
      <c r="BC1199" s="50"/>
      <c r="BD1199" s="50"/>
      <c r="BE1199" s="50"/>
      <c r="BF1199" s="50"/>
      <c r="BG1199" s="50"/>
      <c r="BH1199" s="50"/>
      <c r="BI1199" s="50"/>
      <c r="BJ1199" s="50"/>
      <c r="BK1199" s="50"/>
      <c r="BL1199" s="50"/>
    </row>
    <row r="1200" spans="1:64" ht="12" customHeight="1" x14ac:dyDescent="0.15">
      <c r="A1200" s="50" t="s">
        <v>3186</v>
      </c>
      <c r="B1200" s="50" t="s">
        <v>23</v>
      </c>
      <c r="C1200" s="50" t="s">
        <v>108</v>
      </c>
      <c r="D1200" s="50" t="s">
        <v>33105</v>
      </c>
      <c r="E1200" s="50"/>
      <c r="F1200" s="52">
        <v>43090</v>
      </c>
      <c r="G1200" s="50" t="s">
        <v>33016</v>
      </c>
      <c r="H1200" s="50" t="s">
        <v>33017</v>
      </c>
      <c r="I1200" s="50" t="s">
        <v>39</v>
      </c>
      <c r="J1200" s="50">
        <v>95482</v>
      </c>
      <c r="K1200" s="50" t="s">
        <v>5655</v>
      </c>
      <c r="L1200" s="50" t="s">
        <v>2617</v>
      </c>
      <c r="M1200" s="50" t="s">
        <v>21</v>
      </c>
      <c r="N1200" s="50" t="s">
        <v>33018</v>
      </c>
      <c r="O1200" s="42" t="s">
        <v>394</v>
      </c>
      <c r="P1200" s="50" t="s">
        <v>32398</v>
      </c>
      <c r="Q1200" s="51" t="s">
        <v>33019</v>
      </c>
      <c r="R1200" s="50" t="s">
        <v>94</v>
      </c>
      <c r="S1200" s="50" t="s">
        <v>22</v>
      </c>
      <c r="T1200" s="50" t="s">
        <v>28746</v>
      </c>
      <c r="U1200" s="50" t="s">
        <v>28520</v>
      </c>
      <c r="V1200" s="50" t="s">
        <v>28521</v>
      </c>
      <c r="W1200" s="50"/>
      <c r="Y1200" s="50"/>
      <c r="Z1200" s="50"/>
      <c r="AA1200" s="50"/>
      <c r="AB1200" s="50"/>
      <c r="AC1200" s="50"/>
      <c r="AD1200" s="50"/>
      <c r="AE1200" s="50"/>
      <c r="AF1200" s="50"/>
      <c r="AG1200" s="50"/>
      <c r="AH1200" s="53"/>
      <c r="AI1200" s="50"/>
      <c r="AJ1200" s="50"/>
      <c r="AK1200" s="50"/>
      <c r="AL1200" s="50"/>
      <c r="AM1200" s="50"/>
      <c r="AN1200" s="50"/>
      <c r="AO1200" s="50"/>
      <c r="AP1200" s="50"/>
      <c r="AQ1200" s="50"/>
      <c r="AR1200" s="50"/>
      <c r="AS1200" s="50"/>
      <c r="AT1200" s="50"/>
      <c r="AU1200" s="50"/>
      <c r="AV1200" s="50"/>
      <c r="AW1200" s="50"/>
      <c r="AX1200" s="50"/>
      <c r="AY1200" s="50"/>
      <c r="AZ1200" s="50"/>
      <c r="BA1200" s="50"/>
      <c r="BB1200" s="50"/>
      <c r="BC1200" s="50"/>
      <c r="BD1200" s="50"/>
      <c r="BE1200" s="50"/>
      <c r="BF1200" s="50"/>
      <c r="BG1200" s="50"/>
      <c r="BH1200" s="50"/>
      <c r="BI1200" s="50"/>
      <c r="BJ1200" s="50"/>
      <c r="BK1200" s="50"/>
      <c r="BL1200" s="50"/>
    </row>
    <row r="1201" spans="1:64" ht="12" customHeight="1" x14ac:dyDescent="0.15">
      <c r="A1201" s="50" t="s">
        <v>33059</v>
      </c>
      <c r="B1201" s="50">
        <v>30</v>
      </c>
      <c r="C1201" s="50" t="s">
        <v>108</v>
      </c>
      <c r="D1201" s="50" t="s">
        <v>31</v>
      </c>
      <c r="E1201" s="51" t="s">
        <v>33060</v>
      </c>
      <c r="F1201" s="52">
        <v>43090</v>
      </c>
      <c r="G1201" s="50" t="s">
        <v>33061</v>
      </c>
      <c r="H1201" s="50" t="s">
        <v>33062</v>
      </c>
      <c r="I1201" s="50" t="s">
        <v>67</v>
      </c>
      <c r="J1201" s="50">
        <v>78154</v>
      </c>
      <c r="K1201" s="50" t="s">
        <v>6576</v>
      </c>
      <c r="L1201" s="50" t="s">
        <v>572</v>
      </c>
      <c r="M1201" s="50" t="s">
        <v>21</v>
      </c>
      <c r="N1201" s="50" t="s">
        <v>33063</v>
      </c>
      <c r="O1201" s="42" t="s">
        <v>394</v>
      </c>
      <c r="P1201" s="50" t="s">
        <v>32398</v>
      </c>
      <c r="Q1201" s="51" t="s">
        <v>33064</v>
      </c>
      <c r="R1201" s="50" t="s">
        <v>94</v>
      </c>
      <c r="S1201" s="50" t="s">
        <v>29</v>
      </c>
      <c r="T1201" s="50" t="s">
        <v>28527</v>
      </c>
      <c r="U1201" s="50" t="s">
        <v>28520</v>
      </c>
      <c r="V1201" s="50" t="s">
        <v>28522</v>
      </c>
      <c r="W1201" s="50" t="s">
        <v>542</v>
      </c>
      <c r="X1201" s="50">
        <v>3230</v>
      </c>
      <c r="Y1201" s="50"/>
      <c r="Z1201" s="50"/>
      <c r="AA1201" s="50"/>
      <c r="AB1201" s="50"/>
      <c r="AC1201" s="50"/>
      <c r="AD1201" s="50"/>
      <c r="AE1201" s="50"/>
      <c r="AF1201" s="50"/>
      <c r="AG1201" s="50"/>
      <c r="AH1201" s="53"/>
      <c r="AI1201" s="50"/>
      <c r="AJ1201" s="50"/>
      <c r="AK1201" s="50"/>
      <c r="AL1201" s="50"/>
      <c r="AM1201" s="50"/>
      <c r="AN1201" s="50"/>
      <c r="AO1201" s="50"/>
      <c r="AP1201" s="50"/>
      <c r="AQ1201" s="50"/>
      <c r="AR1201" s="50"/>
      <c r="AS1201" s="50"/>
      <c r="AT1201" s="50"/>
      <c r="AU1201" s="50"/>
      <c r="AV1201" s="50"/>
      <c r="AW1201" s="50"/>
      <c r="AX1201" s="50"/>
      <c r="AY1201" s="50"/>
      <c r="AZ1201" s="50"/>
      <c r="BA1201" s="50"/>
      <c r="BB1201" s="50"/>
      <c r="BC1201" s="50"/>
      <c r="BD1201" s="50"/>
      <c r="BE1201" s="50"/>
      <c r="BF1201" s="50"/>
      <c r="BG1201" s="50"/>
      <c r="BH1201" s="50"/>
      <c r="BI1201" s="50"/>
      <c r="BJ1201" s="50"/>
      <c r="BK1201" s="50"/>
      <c r="BL1201" s="50"/>
    </row>
    <row r="1202" spans="1:64" ht="12" customHeight="1" x14ac:dyDescent="0.15">
      <c r="A1202" s="50" t="s">
        <v>32969</v>
      </c>
      <c r="B1202" s="50">
        <v>26</v>
      </c>
      <c r="C1202" s="50" t="s">
        <v>14</v>
      </c>
      <c r="D1202" s="50" t="s">
        <v>42</v>
      </c>
      <c r="E1202" s="51" t="s">
        <v>32970</v>
      </c>
      <c r="F1202" s="52">
        <v>43090</v>
      </c>
      <c r="G1202" s="50" t="s">
        <v>32971</v>
      </c>
      <c r="H1202" s="50" t="s">
        <v>1672</v>
      </c>
      <c r="I1202" s="50" t="s">
        <v>203</v>
      </c>
      <c r="J1202" s="50">
        <v>80634</v>
      </c>
      <c r="K1202" s="50" t="s">
        <v>1674</v>
      </c>
      <c r="L1202" s="50" t="s">
        <v>1675</v>
      </c>
      <c r="M1202" s="50" t="s">
        <v>21</v>
      </c>
      <c r="N1202" s="50" t="s">
        <v>32972</v>
      </c>
      <c r="O1202" s="42" t="s">
        <v>394</v>
      </c>
      <c r="P1202" s="50" t="s">
        <v>32398</v>
      </c>
      <c r="Q1202" s="51" t="s">
        <v>32973</v>
      </c>
      <c r="R1202" s="50" t="s">
        <v>94</v>
      </c>
      <c r="S1202" s="50" t="s">
        <v>22</v>
      </c>
      <c r="T1202" s="50" t="s">
        <v>28746</v>
      </c>
      <c r="U1202" s="50" t="s">
        <v>28518</v>
      </c>
      <c r="V1202" s="50" t="s">
        <v>28522</v>
      </c>
      <c r="W1202" s="50" t="s">
        <v>94</v>
      </c>
      <c r="X1202" s="50">
        <v>3239</v>
      </c>
      <c r="Y1202" s="50"/>
      <c r="Z1202" s="50"/>
      <c r="AA1202" s="50"/>
      <c r="AB1202" s="50"/>
      <c r="AC1202" s="50"/>
      <c r="AD1202" s="50"/>
      <c r="AE1202" s="50"/>
      <c r="AF1202" s="50"/>
      <c r="AG1202" s="50"/>
      <c r="AH1202" s="53"/>
      <c r="AI1202" s="50"/>
      <c r="AJ1202" s="50"/>
      <c r="AK1202" s="50"/>
      <c r="AL1202" s="50"/>
      <c r="AM1202" s="50"/>
      <c r="AN1202" s="50"/>
      <c r="AO1202" s="50"/>
      <c r="AP1202" s="50"/>
      <c r="AQ1202" s="50"/>
      <c r="AR1202" s="50"/>
      <c r="AS1202" s="50"/>
      <c r="AT1202" s="50"/>
      <c r="AU1202" s="50"/>
      <c r="AV1202" s="50"/>
      <c r="AW1202" s="50"/>
      <c r="AX1202" s="50"/>
      <c r="AY1202" s="50"/>
      <c r="AZ1202" s="50"/>
      <c r="BA1202" s="50"/>
      <c r="BB1202" s="50"/>
      <c r="BC1202" s="50"/>
      <c r="BD1202" s="50"/>
      <c r="BE1202" s="50"/>
      <c r="BF1202" s="50"/>
      <c r="BG1202" s="50"/>
      <c r="BH1202" s="50"/>
      <c r="BI1202" s="50"/>
      <c r="BJ1202" s="50"/>
      <c r="BK1202" s="50"/>
      <c r="BL1202" s="50"/>
    </row>
    <row r="1203" spans="1:64" ht="12" customHeight="1" x14ac:dyDescent="0.15">
      <c r="A1203" s="50" t="s">
        <v>32961</v>
      </c>
      <c r="B1203" s="50">
        <v>56</v>
      </c>
      <c r="C1203" s="50" t="s">
        <v>14</v>
      </c>
      <c r="D1203" s="50" t="s">
        <v>33105</v>
      </c>
      <c r="E1203" s="50"/>
      <c r="F1203" s="52">
        <v>43090</v>
      </c>
      <c r="G1203" s="50" t="s">
        <v>32962</v>
      </c>
      <c r="H1203" s="50" t="s">
        <v>4320</v>
      </c>
      <c r="I1203" s="50" t="s">
        <v>324</v>
      </c>
      <c r="J1203" s="50">
        <v>99503</v>
      </c>
      <c r="K1203" s="50" t="s">
        <v>4320</v>
      </c>
      <c r="L1203" s="50" t="s">
        <v>4322</v>
      </c>
      <c r="M1203" s="50" t="s">
        <v>21</v>
      </c>
      <c r="N1203" s="50" t="s">
        <v>32963</v>
      </c>
      <c r="O1203" s="42" t="s">
        <v>394</v>
      </c>
      <c r="P1203" s="50" t="s">
        <v>32398</v>
      </c>
      <c r="Q1203" s="51" t="s">
        <v>32964</v>
      </c>
      <c r="R1203" s="50" t="s">
        <v>94</v>
      </c>
      <c r="S1203" s="50" t="s">
        <v>22</v>
      </c>
      <c r="T1203" s="50" t="s">
        <v>28746</v>
      </c>
      <c r="U1203" s="50" t="s">
        <v>28520</v>
      </c>
      <c r="V1203" s="50" t="s">
        <v>28521</v>
      </c>
      <c r="W1203" s="50" t="s">
        <v>94</v>
      </c>
      <c r="X1203" s="50">
        <v>3226</v>
      </c>
      <c r="Y1203" s="50"/>
      <c r="Z1203" s="50"/>
      <c r="AA1203" s="50"/>
      <c r="AB1203" s="50"/>
      <c r="AC1203" s="50"/>
      <c r="AD1203" s="50"/>
      <c r="AE1203" s="50"/>
      <c r="AF1203" s="50"/>
      <c r="AG1203" s="50"/>
      <c r="AH1203" s="53"/>
      <c r="AI1203" s="50"/>
      <c r="AJ1203" s="50"/>
      <c r="AK1203" s="50"/>
      <c r="AL1203" s="50"/>
      <c r="AM1203" s="50"/>
      <c r="AN1203" s="50"/>
      <c r="AO1203" s="50"/>
      <c r="AP1203" s="50"/>
      <c r="AQ1203" s="50"/>
      <c r="AR1203" s="50"/>
      <c r="AS1203" s="50"/>
      <c r="AT1203" s="50"/>
      <c r="AU1203" s="50"/>
      <c r="AV1203" s="50"/>
      <c r="AW1203" s="50"/>
      <c r="AX1203" s="50"/>
      <c r="AY1203" s="50"/>
      <c r="AZ1203" s="50"/>
      <c r="BA1203" s="50"/>
      <c r="BB1203" s="50"/>
      <c r="BC1203" s="50"/>
      <c r="BD1203" s="50"/>
      <c r="BE1203" s="50"/>
      <c r="BF1203" s="50"/>
      <c r="BG1203" s="50"/>
      <c r="BH1203" s="50"/>
      <c r="BI1203" s="50"/>
      <c r="BJ1203" s="50"/>
      <c r="BK1203" s="50"/>
      <c r="BL1203" s="50"/>
    </row>
    <row r="1204" spans="1:64" ht="12" customHeight="1" x14ac:dyDescent="0.15">
      <c r="A1204" s="50" t="s">
        <v>33109</v>
      </c>
      <c r="B1204" s="50">
        <v>6</v>
      </c>
      <c r="C1204" s="50" t="s">
        <v>14</v>
      </c>
      <c r="D1204" s="50" t="s">
        <v>42</v>
      </c>
      <c r="E1204" s="51" t="s">
        <v>33110</v>
      </c>
      <c r="F1204" s="52">
        <v>43090</v>
      </c>
      <c r="G1204" s="50" t="s">
        <v>33061</v>
      </c>
      <c r="H1204" s="50" t="s">
        <v>33062</v>
      </c>
      <c r="I1204" s="50" t="s">
        <v>67</v>
      </c>
      <c r="J1204" s="50">
        <v>78154</v>
      </c>
      <c r="K1204" s="50" t="s">
        <v>6576</v>
      </c>
      <c r="L1204" s="50" t="s">
        <v>572</v>
      </c>
      <c r="M1204" s="50" t="s">
        <v>21</v>
      </c>
      <c r="N1204" s="50" t="s">
        <v>33063</v>
      </c>
      <c r="O1204" s="42" t="s">
        <v>394</v>
      </c>
      <c r="P1204" s="50" t="s">
        <v>32398</v>
      </c>
      <c r="Q1204" s="51" t="s">
        <v>33064</v>
      </c>
      <c r="R1204" s="50" t="s">
        <v>94</v>
      </c>
      <c r="S1204" s="50" t="s">
        <v>12</v>
      </c>
      <c r="T1204" s="50" t="s">
        <v>31978</v>
      </c>
      <c r="U1204" s="50" t="s">
        <v>28518</v>
      </c>
      <c r="V1204" s="50" t="s">
        <v>28521</v>
      </c>
      <c r="W1204" s="50" t="s">
        <v>542</v>
      </c>
      <c r="X1204" s="50">
        <v>3229</v>
      </c>
      <c r="Y1204" s="50"/>
      <c r="Z1204" s="50"/>
      <c r="AA1204" s="50"/>
      <c r="AB1204" s="50"/>
      <c r="AC1204" s="50"/>
      <c r="AD1204" s="50"/>
      <c r="AE1204" s="50"/>
      <c r="AF1204" s="50"/>
      <c r="AG1204" s="50"/>
      <c r="AH1204" s="53"/>
      <c r="AI1204" s="50"/>
      <c r="AJ1204" s="50"/>
      <c r="AK1204" s="50"/>
      <c r="AL1204" s="50"/>
      <c r="AM1204" s="50"/>
      <c r="AN1204" s="50"/>
      <c r="AO1204" s="50"/>
      <c r="AP1204" s="50"/>
      <c r="AQ1204" s="50"/>
      <c r="AR1204" s="50"/>
      <c r="AS1204" s="50"/>
      <c r="AT1204" s="50"/>
      <c r="AU1204" s="50"/>
      <c r="AV1204" s="50"/>
      <c r="AW1204" s="50"/>
      <c r="AX1204" s="50"/>
      <c r="AY1204" s="50"/>
      <c r="AZ1204" s="50"/>
      <c r="BA1204" s="50"/>
      <c r="BB1204" s="50"/>
      <c r="BC1204" s="50"/>
      <c r="BD1204" s="50"/>
      <c r="BE1204" s="50"/>
      <c r="BF1204" s="50"/>
      <c r="BG1204" s="50"/>
      <c r="BH1204" s="50"/>
      <c r="BI1204" s="50"/>
      <c r="BJ1204" s="50"/>
      <c r="BK1204" s="50"/>
      <c r="BL1204" s="50"/>
    </row>
    <row r="1205" spans="1:64" ht="12" customHeight="1" x14ac:dyDescent="0.15">
      <c r="A1205" s="50" t="s">
        <v>33169</v>
      </c>
      <c r="B1205" s="50">
        <v>35</v>
      </c>
      <c r="C1205" s="50" t="s">
        <v>14</v>
      </c>
      <c r="D1205" s="50" t="s">
        <v>42</v>
      </c>
      <c r="E1205" s="51" t="s">
        <v>33170</v>
      </c>
      <c r="F1205" s="52">
        <v>43090</v>
      </c>
      <c r="G1205" s="50" t="s">
        <v>33171</v>
      </c>
      <c r="H1205" s="50" t="s">
        <v>12253</v>
      </c>
      <c r="I1205" s="50" t="s">
        <v>189</v>
      </c>
      <c r="J1205" s="50">
        <v>87401</v>
      </c>
      <c r="K1205" s="50" t="s">
        <v>5627</v>
      </c>
      <c r="L1205" s="50" t="s">
        <v>12255</v>
      </c>
      <c r="M1205" s="50" t="s">
        <v>21</v>
      </c>
      <c r="N1205" s="50" t="s">
        <v>33172</v>
      </c>
      <c r="O1205" s="42" t="s">
        <v>394</v>
      </c>
      <c r="P1205" s="50" t="s">
        <v>32398</v>
      </c>
      <c r="Q1205" s="51" t="s">
        <v>33173</v>
      </c>
      <c r="R1205" s="50" t="s">
        <v>94</v>
      </c>
      <c r="S1205" s="50" t="s">
        <v>373</v>
      </c>
      <c r="T1205" s="50" t="s">
        <v>28836</v>
      </c>
      <c r="U1205" s="50" t="s">
        <v>28518</v>
      </c>
      <c r="V1205" s="50" t="s">
        <v>28521</v>
      </c>
      <c r="W1205" s="50" t="s">
        <v>94</v>
      </c>
      <c r="X1205" s="50">
        <v>3227</v>
      </c>
      <c r="Y1205" s="50"/>
      <c r="Z1205" s="50"/>
      <c r="AA1205" s="50"/>
      <c r="AB1205" s="50"/>
      <c r="AC1205" s="50"/>
      <c r="AD1205" s="50"/>
      <c r="AE1205" s="50"/>
      <c r="AF1205" s="50"/>
      <c r="AG1205" s="50"/>
      <c r="AH1205" s="53"/>
      <c r="AI1205" s="50"/>
      <c r="AJ1205" s="50"/>
      <c r="AK1205" s="50"/>
      <c r="AL1205" s="50"/>
      <c r="AM1205" s="50"/>
      <c r="AN1205" s="50"/>
      <c r="AO1205" s="50"/>
      <c r="AP1205" s="50"/>
      <c r="AQ1205" s="50"/>
      <c r="AR1205" s="50"/>
      <c r="AS1205" s="50"/>
      <c r="AT1205" s="50"/>
      <c r="AU1205" s="50"/>
      <c r="AV1205" s="50"/>
      <c r="AW1205" s="50"/>
      <c r="AX1205" s="50"/>
      <c r="AY1205" s="50"/>
      <c r="AZ1205" s="50"/>
      <c r="BA1205" s="50"/>
      <c r="BB1205" s="50"/>
      <c r="BC1205" s="50"/>
      <c r="BD1205" s="50"/>
      <c r="BE1205" s="50"/>
      <c r="BF1205" s="50"/>
      <c r="BG1205" s="50"/>
      <c r="BH1205" s="50"/>
      <c r="BI1205" s="50"/>
      <c r="BJ1205" s="50"/>
      <c r="BK1205" s="50"/>
      <c r="BL1205" s="50"/>
    </row>
    <row r="1206" spans="1:64" ht="12" customHeight="1" x14ac:dyDescent="0.15">
      <c r="A1206" s="50" t="s">
        <v>36516</v>
      </c>
      <c r="B1206" s="50" t="s">
        <v>23</v>
      </c>
      <c r="C1206" s="50" t="s">
        <v>14</v>
      </c>
      <c r="D1206" s="50" t="s">
        <v>42</v>
      </c>
      <c r="E1206" s="50"/>
      <c r="F1206" s="52">
        <v>43089</v>
      </c>
      <c r="G1206" s="50" t="s">
        <v>32965</v>
      </c>
      <c r="H1206" s="50" t="s">
        <v>877</v>
      </c>
      <c r="I1206" s="50" t="s">
        <v>39</v>
      </c>
      <c r="J1206" s="50">
        <v>92056</v>
      </c>
      <c r="K1206" s="50" t="s">
        <v>150</v>
      </c>
      <c r="L1206" s="50" t="s">
        <v>32966</v>
      </c>
      <c r="M1206" s="50" t="s">
        <v>21</v>
      </c>
      <c r="N1206" s="50" t="s">
        <v>32967</v>
      </c>
      <c r="O1206" s="42" t="s">
        <v>394</v>
      </c>
      <c r="P1206" s="50" t="s">
        <v>32398</v>
      </c>
      <c r="Q1206" s="51" t="s">
        <v>32968</v>
      </c>
      <c r="R1206" s="50" t="s">
        <v>94</v>
      </c>
      <c r="S1206" s="50" t="s">
        <v>22</v>
      </c>
      <c r="T1206" s="50" t="s">
        <v>28746</v>
      </c>
      <c r="U1206" s="50" t="s">
        <v>28523</v>
      </c>
      <c r="V1206" s="50" t="s">
        <v>28522</v>
      </c>
      <c r="W1206" s="50" t="s">
        <v>94</v>
      </c>
      <c r="X1206" s="50">
        <v>3228</v>
      </c>
      <c r="Y1206" s="50"/>
      <c r="Z1206" s="50"/>
      <c r="AA1206" s="50"/>
      <c r="AB1206" s="50"/>
      <c r="AC1206" s="50"/>
      <c r="AD1206" s="50"/>
      <c r="AE1206" s="50"/>
      <c r="AF1206" s="50"/>
      <c r="AG1206" s="50"/>
      <c r="AH1206" s="53"/>
      <c r="AI1206" s="50"/>
      <c r="AJ1206" s="50"/>
      <c r="AK1206" s="50"/>
      <c r="AL1206" s="50"/>
      <c r="AM1206" s="50"/>
      <c r="AN1206" s="50"/>
      <c r="AO1206" s="50"/>
      <c r="AP1206" s="50"/>
      <c r="AQ1206" s="50"/>
      <c r="AR1206" s="50"/>
      <c r="AS1206" s="50"/>
      <c r="AT1206" s="50"/>
      <c r="AU1206" s="50"/>
      <c r="AV1206" s="50"/>
      <c r="AW1206" s="50"/>
      <c r="AX1206" s="50"/>
      <c r="AY1206" s="50"/>
      <c r="AZ1206" s="50"/>
      <c r="BA1206" s="50"/>
      <c r="BB1206" s="50"/>
      <c r="BC1206" s="50"/>
      <c r="BD1206" s="50"/>
      <c r="BE1206" s="50"/>
      <c r="BF1206" s="50"/>
      <c r="BG1206" s="50"/>
      <c r="BH1206" s="50"/>
      <c r="BI1206" s="50"/>
      <c r="BJ1206" s="50"/>
      <c r="BK1206" s="50"/>
      <c r="BL1206" s="50"/>
    </row>
    <row r="1207" spans="1:64" ht="12" customHeight="1" x14ac:dyDescent="0.15">
      <c r="A1207" s="50" t="s">
        <v>4820</v>
      </c>
      <c r="B1207" s="50">
        <v>33</v>
      </c>
      <c r="C1207" s="50" t="s">
        <v>14</v>
      </c>
      <c r="D1207" s="50" t="s">
        <v>31</v>
      </c>
      <c r="E1207" s="51" t="s">
        <v>33053</v>
      </c>
      <c r="F1207" s="52">
        <v>43089</v>
      </c>
      <c r="G1207" s="50" t="s">
        <v>33054</v>
      </c>
      <c r="H1207" s="50" t="s">
        <v>33055</v>
      </c>
      <c r="I1207" s="50" t="s">
        <v>63</v>
      </c>
      <c r="J1207" s="50">
        <v>45342</v>
      </c>
      <c r="K1207" s="50" t="s">
        <v>1039</v>
      </c>
      <c r="L1207" s="50" t="s">
        <v>33056</v>
      </c>
      <c r="M1207" s="50" t="s">
        <v>21</v>
      </c>
      <c r="N1207" s="50" t="s">
        <v>33057</v>
      </c>
      <c r="O1207" s="42" t="s">
        <v>394</v>
      </c>
      <c r="P1207" s="50" t="s">
        <v>32398</v>
      </c>
      <c r="Q1207" s="51" t="s">
        <v>33058</v>
      </c>
      <c r="R1207" s="50" t="s">
        <v>948</v>
      </c>
      <c r="S1207" s="50" t="s">
        <v>12</v>
      </c>
      <c r="T1207" s="50" t="s">
        <v>31675</v>
      </c>
      <c r="U1207" s="50" t="s">
        <v>28518</v>
      </c>
      <c r="V1207" s="50" t="s">
        <v>28521</v>
      </c>
      <c r="W1207" s="50" t="s">
        <v>94</v>
      </c>
      <c r="X1207" s="50">
        <v>3222</v>
      </c>
      <c r="Y1207" s="50"/>
      <c r="Z1207" s="50"/>
      <c r="AA1207" s="50"/>
      <c r="AB1207" s="50"/>
      <c r="AC1207" s="50"/>
      <c r="AD1207" s="50"/>
      <c r="AE1207" s="50"/>
      <c r="AF1207" s="50"/>
      <c r="AG1207" s="50"/>
      <c r="AH1207" s="53"/>
      <c r="AI1207" s="50"/>
      <c r="AJ1207" s="50"/>
      <c r="AK1207" s="50"/>
      <c r="AL1207" s="50"/>
      <c r="AM1207" s="50"/>
      <c r="AN1207" s="50"/>
      <c r="AO1207" s="50"/>
      <c r="AP1207" s="50"/>
      <c r="AQ1207" s="50"/>
      <c r="AR1207" s="50"/>
      <c r="AS1207" s="50"/>
      <c r="AT1207" s="50"/>
      <c r="AU1207" s="50"/>
      <c r="AV1207" s="50"/>
      <c r="AW1207" s="50"/>
      <c r="AX1207" s="50"/>
      <c r="AY1207" s="50"/>
      <c r="AZ1207" s="50"/>
      <c r="BA1207" s="50"/>
      <c r="BB1207" s="50"/>
      <c r="BC1207" s="50"/>
      <c r="BD1207" s="50"/>
      <c r="BE1207" s="50"/>
      <c r="BF1207" s="50"/>
      <c r="BG1207" s="50"/>
      <c r="BH1207" s="50"/>
      <c r="BI1207" s="50"/>
      <c r="BJ1207" s="50"/>
      <c r="BK1207" s="50"/>
      <c r="BL1207" s="50"/>
    </row>
    <row r="1208" spans="1:64" ht="12" customHeight="1" x14ac:dyDescent="0.15">
      <c r="A1208" s="50" t="s">
        <v>32951</v>
      </c>
      <c r="B1208" s="50">
        <v>24</v>
      </c>
      <c r="C1208" s="50" t="s">
        <v>14</v>
      </c>
      <c r="D1208" s="50" t="s">
        <v>79</v>
      </c>
      <c r="E1208" s="51" t="s">
        <v>32952</v>
      </c>
      <c r="F1208" s="52">
        <v>43088</v>
      </c>
      <c r="G1208" s="50" t="s">
        <v>32953</v>
      </c>
      <c r="H1208" s="50" t="s">
        <v>32954</v>
      </c>
      <c r="I1208" s="50" t="s">
        <v>67</v>
      </c>
      <c r="J1208" s="50">
        <v>75056</v>
      </c>
      <c r="K1208" s="50" t="s">
        <v>160</v>
      </c>
      <c r="L1208" s="50" t="s">
        <v>32955</v>
      </c>
      <c r="M1208" s="50" t="s">
        <v>21</v>
      </c>
      <c r="N1208" s="50" t="s">
        <v>32956</v>
      </c>
      <c r="O1208" s="42" t="s">
        <v>394</v>
      </c>
      <c r="P1208" s="50" t="s">
        <v>32398</v>
      </c>
      <c r="Q1208" s="51" t="s">
        <v>32957</v>
      </c>
      <c r="R1208" s="50" t="s">
        <v>94</v>
      </c>
      <c r="S1208" s="50" t="s">
        <v>22</v>
      </c>
      <c r="T1208" s="50" t="s">
        <v>28739</v>
      </c>
      <c r="U1208" s="50" t="s">
        <v>28518</v>
      </c>
      <c r="V1208" s="50" t="s">
        <v>28521</v>
      </c>
      <c r="W1208" s="50" t="s">
        <v>94</v>
      </c>
      <c r="X1208" s="50">
        <v>3224</v>
      </c>
      <c r="Y1208" s="50"/>
      <c r="Z1208" s="50"/>
      <c r="AA1208" s="50"/>
      <c r="AB1208" s="50"/>
      <c r="AC1208" s="50"/>
      <c r="AD1208" s="50"/>
      <c r="AE1208" s="50"/>
      <c r="AF1208" s="50"/>
      <c r="AG1208" s="50"/>
      <c r="AH1208" s="53"/>
      <c r="AI1208" s="50"/>
      <c r="AJ1208" s="50"/>
      <c r="AK1208" s="50"/>
      <c r="AL1208" s="50"/>
      <c r="AM1208" s="50"/>
      <c r="AN1208" s="50"/>
      <c r="AO1208" s="50"/>
      <c r="AP1208" s="50"/>
      <c r="AQ1208" s="50"/>
      <c r="AR1208" s="50"/>
      <c r="AS1208" s="50"/>
      <c r="AT1208" s="50"/>
      <c r="AU1208" s="50"/>
      <c r="AV1208" s="50"/>
      <c r="AW1208" s="50"/>
      <c r="AX1208" s="50"/>
      <c r="AY1208" s="50"/>
      <c r="AZ1208" s="50"/>
      <c r="BA1208" s="50"/>
      <c r="BB1208" s="50"/>
      <c r="BC1208" s="50"/>
      <c r="BD1208" s="50"/>
      <c r="BE1208" s="50"/>
      <c r="BF1208" s="50"/>
      <c r="BG1208" s="50"/>
      <c r="BH1208" s="50"/>
      <c r="BI1208" s="50"/>
      <c r="BJ1208" s="50"/>
      <c r="BK1208" s="50"/>
      <c r="BL1208" s="50"/>
    </row>
    <row r="1209" spans="1:64" ht="12" customHeight="1" x14ac:dyDescent="0.15">
      <c r="A1209" s="50" t="s">
        <v>3186</v>
      </c>
      <c r="B1209" s="50" t="s">
        <v>23</v>
      </c>
      <c r="C1209" s="50" t="s">
        <v>14</v>
      </c>
      <c r="D1209" s="50" t="s">
        <v>33105</v>
      </c>
      <c r="E1209" s="50"/>
      <c r="F1209" s="52">
        <v>43088</v>
      </c>
      <c r="G1209" s="50" t="s">
        <v>32958</v>
      </c>
      <c r="H1209" s="50" t="s">
        <v>18367</v>
      </c>
      <c r="I1209" s="50" t="s">
        <v>297</v>
      </c>
      <c r="J1209" s="50">
        <v>98034</v>
      </c>
      <c r="K1209" s="50" t="s">
        <v>1185</v>
      </c>
      <c r="L1209" s="50" t="s">
        <v>18368</v>
      </c>
      <c r="M1209" s="50" t="s">
        <v>21</v>
      </c>
      <c r="N1209" s="50" t="s">
        <v>32959</v>
      </c>
      <c r="O1209" s="42" t="s">
        <v>394</v>
      </c>
      <c r="P1209" s="50" t="s">
        <v>32398</v>
      </c>
      <c r="Q1209" s="51" t="s">
        <v>32960</v>
      </c>
      <c r="R1209" s="50" t="s">
        <v>94</v>
      </c>
      <c r="S1209" s="50" t="s">
        <v>22</v>
      </c>
      <c r="T1209" s="50" t="s">
        <v>28746</v>
      </c>
      <c r="U1209" s="50" t="s">
        <v>28518</v>
      </c>
      <c r="V1209" s="50" t="s">
        <v>28521</v>
      </c>
      <c r="W1209" s="50" t="s">
        <v>94</v>
      </c>
      <c r="X1209" s="50">
        <v>3225</v>
      </c>
      <c r="Y1209" s="50"/>
      <c r="Z1209" s="50"/>
      <c r="AA1209" s="50"/>
      <c r="AB1209" s="50"/>
      <c r="AC1209" s="50"/>
      <c r="AD1209" s="50"/>
      <c r="AE1209" s="50"/>
      <c r="AF1209" s="50"/>
      <c r="AG1209" s="50"/>
      <c r="AH1209" s="53"/>
      <c r="AI1209" s="50"/>
      <c r="AJ1209" s="50"/>
      <c r="AK1209" s="50"/>
      <c r="AL1209" s="50"/>
      <c r="AM1209" s="50"/>
      <c r="AN1209" s="50"/>
      <c r="AO1209" s="50"/>
      <c r="AP1209" s="50"/>
      <c r="AQ1209" s="50"/>
      <c r="AR1209" s="50"/>
      <c r="AS1209" s="50"/>
      <c r="AT1209" s="50"/>
      <c r="AU1209" s="50"/>
      <c r="AV1209" s="50"/>
      <c r="AW1209" s="50"/>
      <c r="AX1209" s="50"/>
      <c r="AY1209" s="50"/>
      <c r="AZ1209" s="50"/>
      <c r="BA1209" s="50"/>
      <c r="BB1209" s="50"/>
      <c r="BC1209" s="50"/>
      <c r="BD1209" s="50"/>
      <c r="BE1209" s="50"/>
      <c r="BF1209" s="50"/>
      <c r="BG1209" s="50"/>
      <c r="BH1209" s="50"/>
      <c r="BI1209" s="50"/>
      <c r="BJ1209" s="50"/>
      <c r="BK1209" s="50"/>
      <c r="BL1209" s="50"/>
    </row>
    <row r="1210" spans="1:64" ht="12" customHeight="1" x14ac:dyDescent="0.15">
      <c r="A1210" s="50" t="s">
        <v>32944</v>
      </c>
      <c r="B1210" s="50">
        <v>56</v>
      </c>
      <c r="C1210" s="50" t="s">
        <v>14</v>
      </c>
      <c r="D1210" s="50" t="s">
        <v>31</v>
      </c>
      <c r="E1210" s="51" t="s">
        <v>32945</v>
      </c>
      <c r="F1210" s="52">
        <v>43088</v>
      </c>
      <c r="G1210" s="50" t="s">
        <v>32946</v>
      </c>
      <c r="H1210" s="50" t="s">
        <v>32947</v>
      </c>
      <c r="I1210" s="50" t="s">
        <v>962</v>
      </c>
      <c r="J1210" s="50">
        <v>72947</v>
      </c>
      <c r="K1210" s="50" t="s">
        <v>11047</v>
      </c>
      <c r="L1210" s="50" t="s">
        <v>32948</v>
      </c>
      <c r="M1210" s="50" t="s">
        <v>21</v>
      </c>
      <c r="N1210" s="50" t="s">
        <v>32949</v>
      </c>
      <c r="O1210" s="42" t="s">
        <v>394</v>
      </c>
      <c r="P1210" s="50" t="s">
        <v>32398</v>
      </c>
      <c r="Q1210" s="51" t="s">
        <v>32950</v>
      </c>
      <c r="R1210" s="50" t="s">
        <v>94</v>
      </c>
      <c r="S1210" s="50" t="s">
        <v>22</v>
      </c>
      <c r="T1210" s="50" t="s">
        <v>28739</v>
      </c>
      <c r="U1210" s="50" t="s">
        <v>28518</v>
      </c>
      <c r="V1210" s="50" t="s">
        <v>28522</v>
      </c>
      <c r="W1210" s="50" t="s">
        <v>94</v>
      </c>
      <c r="X1210" s="50">
        <v>3223</v>
      </c>
      <c r="Y1210" s="50"/>
      <c r="Z1210" s="50"/>
      <c r="AA1210" s="50"/>
      <c r="AB1210" s="50"/>
      <c r="AC1210" s="50"/>
      <c r="AD1210" s="50"/>
      <c r="AE1210" s="50"/>
      <c r="AF1210" s="50"/>
      <c r="AG1210" s="50"/>
      <c r="AH1210" s="53"/>
      <c r="AI1210" s="50"/>
      <c r="AJ1210" s="50"/>
      <c r="AK1210" s="50"/>
      <c r="AL1210" s="50"/>
      <c r="AM1210" s="50"/>
      <c r="AN1210" s="50"/>
      <c r="AO1210" s="50"/>
      <c r="AP1210" s="50"/>
      <c r="AQ1210" s="50"/>
      <c r="AR1210" s="50"/>
      <c r="AS1210" s="50"/>
      <c r="AT1210" s="50"/>
      <c r="AU1210" s="50"/>
      <c r="AV1210" s="50"/>
      <c r="AW1210" s="50"/>
      <c r="AX1210" s="50"/>
      <c r="AY1210" s="50"/>
      <c r="AZ1210" s="50"/>
      <c r="BA1210" s="50"/>
      <c r="BB1210" s="50"/>
      <c r="BC1210" s="50"/>
      <c r="BD1210" s="50"/>
      <c r="BE1210" s="50"/>
      <c r="BF1210" s="50"/>
      <c r="BG1210" s="50"/>
      <c r="BH1210" s="50"/>
      <c r="BI1210" s="50"/>
      <c r="BJ1210" s="50"/>
      <c r="BK1210" s="50"/>
      <c r="BL1210" s="50"/>
    </row>
    <row r="1211" spans="1:64" ht="12" customHeight="1" x14ac:dyDescent="0.15">
      <c r="A1211" s="50" t="s">
        <v>32937</v>
      </c>
      <c r="B1211" s="50">
        <v>48</v>
      </c>
      <c r="C1211" s="50" t="s">
        <v>14</v>
      </c>
      <c r="D1211" s="50" t="s">
        <v>79</v>
      </c>
      <c r="E1211" s="51" t="s">
        <v>32938</v>
      </c>
      <c r="F1211" s="52">
        <v>43087</v>
      </c>
      <c r="G1211" s="50" t="s">
        <v>32939</v>
      </c>
      <c r="H1211" s="50" t="s">
        <v>32940</v>
      </c>
      <c r="I1211" s="50" t="s">
        <v>51</v>
      </c>
      <c r="J1211" s="50">
        <v>48237</v>
      </c>
      <c r="K1211" s="50" t="s">
        <v>588</v>
      </c>
      <c r="L1211" s="50" t="s">
        <v>32941</v>
      </c>
      <c r="M1211" s="50" t="s">
        <v>21</v>
      </c>
      <c r="N1211" s="50" t="s">
        <v>32942</v>
      </c>
      <c r="O1211" s="42" t="s">
        <v>394</v>
      </c>
      <c r="P1211" s="50" t="s">
        <v>32398</v>
      </c>
      <c r="Q1211" s="51" t="s">
        <v>32943</v>
      </c>
      <c r="R1211" s="50" t="s">
        <v>23</v>
      </c>
      <c r="S1211" s="50" t="s">
        <v>22</v>
      </c>
      <c r="T1211" s="50" t="s">
        <v>28533</v>
      </c>
      <c r="U1211" s="50" t="s">
        <v>28518</v>
      </c>
      <c r="V1211" s="50" t="s">
        <v>28521</v>
      </c>
      <c r="W1211" s="50" t="s">
        <v>94</v>
      </c>
      <c r="X1211" s="50">
        <v>3221</v>
      </c>
      <c r="Y1211" s="50"/>
      <c r="Z1211" s="50"/>
      <c r="AA1211" s="50"/>
      <c r="AB1211" s="50"/>
      <c r="AC1211" s="50"/>
      <c r="AD1211" s="50"/>
      <c r="AE1211" s="50"/>
      <c r="AF1211" s="50"/>
      <c r="AG1211" s="50"/>
      <c r="AH1211" s="53"/>
      <c r="AI1211" s="50"/>
      <c r="AJ1211" s="50"/>
      <c r="AK1211" s="50"/>
      <c r="AL1211" s="50"/>
      <c r="AM1211" s="50"/>
      <c r="AN1211" s="50"/>
      <c r="AO1211" s="50"/>
      <c r="AP1211" s="50"/>
      <c r="AQ1211" s="50"/>
      <c r="AR1211" s="50"/>
      <c r="AS1211" s="50"/>
      <c r="AT1211" s="50"/>
      <c r="AU1211" s="50"/>
      <c r="AV1211" s="50"/>
      <c r="AW1211" s="50"/>
      <c r="AX1211" s="50"/>
      <c r="AY1211" s="50"/>
      <c r="AZ1211" s="50"/>
      <c r="BA1211" s="50"/>
      <c r="BB1211" s="50"/>
      <c r="BC1211" s="50"/>
      <c r="BD1211" s="50"/>
      <c r="BE1211" s="50"/>
      <c r="BF1211" s="50"/>
      <c r="BG1211" s="50"/>
      <c r="BH1211" s="50"/>
      <c r="BI1211" s="50"/>
      <c r="BJ1211" s="50"/>
      <c r="BK1211" s="50"/>
      <c r="BL1211" s="50"/>
    </row>
    <row r="1212" spans="1:64" ht="12" customHeight="1" x14ac:dyDescent="0.15">
      <c r="A1212" s="50" t="s">
        <v>32930</v>
      </c>
      <c r="B1212" s="50">
        <v>52</v>
      </c>
      <c r="C1212" s="50" t="s">
        <v>14</v>
      </c>
      <c r="D1212" s="50" t="s">
        <v>79</v>
      </c>
      <c r="E1212" s="51" t="s">
        <v>32931</v>
      </c>
      <c r="F1212" s="52">
        <v>43086</v>
      </c>
      <c r="G1212" s="50" t="s">
        <v>32932</v>
      </c>
      <c r="H1212" s="50" t="s">
        <v>32933</v>
      </c>
      <c r="I1212" s="50" t="s">
        <v>297</v>
      </c>
      <c r="J1212" s="50">
        <v>98310</v>
      </c>
      <c r="K1212" s="50" t="s">
        <v>8921</v>
      </c>
      <c r="L1212" s="50" t="s">
        <v>32934</v>
      </c>
      <c r="M1212" s="50" t="s">
        <v>21</v>
      </c>
      <c r="N1212" s="50" t="s">
        <v>32935</v>
      </c>
      <c r="O1212" s="42" t="s">
        <v>394</v>
      </c>
      <c r="P1212" s="50" t="s">
        <v>32398</v>
      </c>
      <c r="Q1212" s="51" t="s">
        <v>32936</v>
      </c>
      <c r="R1212" s="50" t="s">
        <v>94</v>
      </c>
      <c r="S1212" s="50" t="s">
        <v>22</v>
      </c>
      <c r="T1212" s="50" t="s">
        <v>28746</v>
      </c>
      <c r="U1212" s="50" t="s">
        <v>28520</v>
      </c>
      <c r="V1212" s="50" t="s">
        <v>28521</v>
      </c>
      <c r="W1212" s="50" t="s">
        <v>94</v>
      </c>
      <c r="X1212" s="50">
        <v>3217</v>
      </c>
      <c r="Y1212" s="50"/>
      <c r="Z1212" s="50"/>
      <c r="AA1212" s="50"/>
      <c r="AB1212" s="50"/>
      <c r="AC1212" s="50"/>
      <c r="AD1212" s="50"/>
      <c r="AE1212" s="50"/>
      <c r="AF1212" s="50"/>
      <c r="AG1212" s="50"/>
      <c r="AH1212" s="53"/>
      <c r="AI1212" s="50"/>
      <c r="AJ1212" s="50"/>
      <c r="AK1212" s="50"/>
      <c r="AL1212" s="50"/>
      <c r="AM1212" s="50"/>
      <c r="AN1212" s="50"/>
      <c r="AO1212" s="50"/>
      <c r="AP1212" s="50"/>
      <c r="AQ1212" s="50"/>
      <c r="AR1212" s="50"/>
      <c r="AS1212" s="50"/>
      <c r="AT1212" s="50"/>
      <c r="AU1212" s="50"/>
      <c r="AV1212" s="50"/>
      <c r="AW1212" s="50"/>
      <c r="AX1212" s="50"/>
      <c r="AY1212" s="50"/>
      <c r="AZ1212" s="50"/>
      <c r="BA1212" s="50"/>
      <c r="BB1212" s="50"/>
      <c r="BC1212" s="50"/>
      <c r="BD1212" s="50"/>
      <c r="BE1212" s="50"/>
      <c r="BF1212" s="50"/>
      <c r="BG1212" s="50"/>
      <c r="BH1212" s="50"/>
      <c r="BI1212" s="50"/>
      <c r="BJ1212" s="50"/>
      <c r="BK1212" s="50"/>
      <c r="BL1212" s="50"/>
    </row>
    <row r="1213" spans="1:64" ht="12" customHeight="1" x14ac:dyDescent="0.15">
      <c r="A1213" s="50" t="s">
        <v>33128</v>
      </c>
      <c r="B1213" s="50">
        <v>27</v>
      </c>
      <c r="C1213" s="50" t="s">
        <v>14</v>
      </c>
      <c r="D1213" s="50" t="s">
        <v>31</v>
      </c>
      <c r="E1213" s="50"/>
      <c r="F1213" s="52">
        <v>43086</v>
      </c>
      <c r="G1213" s="50" t="s">
        <v>33129</v>
      </c>
      <c r="H1213" s="50" t="s">
        <v>2175</v>
      </c>
      <c r="I1213" s="50" t="s">
        <v>313</v>
      </c>
      <c r="J1213" s="50">
        <v>37310</v>
      </c>
      <c r="K1213" s="50" t="s">
        <v>969</v>
      </c>
      <c r="L1213" s="50" t="s">
        <v>33130</v>
      </c>
      <c r="M1213" s="50" t="s">
        <v>21</v>
      </c>
      <c r="N1213" s="50" t="s">
        <v>33131</v>
      </c>
      <c r="O1213" s="42" t="s">
        <v>394</v>
      </c>
      <c r="P1213" s="50" t="s">
        <v>32398</v>
      </c>
      <c r="Q1213" s="51" t="s">
        <v>33132</v>
      </c>
      <c r="R1213" s="50" t="s">
        <v>94</v>
      </c>
      <c r="S1213" s="50" t="s">
        <v>29</v>
      </c>
      <c r="T1213" s="50" t="s">
        <v>33133</v>
      </c>
      <c r="U1213" s="50" t="s">
        <v>28518</v>
      </c>
      <c r="V1213" s="50" t="s">
        <v>28522</v>
      </c>
      <c r="W1213" s="50" t="s">
        <v>94</v>
      </c>
      <c r="X1213" s="50">
        <v>3216</v>
      </c>
      <c r="Y1213" s="50"/>
      <c r="Z1213" s="50"/>
      <c r="AA1213" s="50"/>
      <c r="AB1213" s="50"/>
      <c r="AC1213" s="50"/>
      <c r="AD1213" s="50"/>
      <c r="AE1213" s="50"/>
      <c r="AF1213" s="50"/>
      <c r="AG1213" s="50"/>
      <c r="AH1213" s="53"/>
      <c r="AI1213" s="50"/>
      <c r="AJ1213" s="50"/>
      <c r="AK1213" s="50"/>
      <c r="AL1213" s="50"/>
      <c r="AM1213" s="50"/>
      <c r="AN1213" s="50"/>
      <c r="AO1213" s="50"/>
      <c r="AP1213" s="50"/>
      <c r="AQ1213" s="50"/>
      <c r="AR1213" s="50"/>
      <c r="AS1213" s="50"/>
      <c r="AT1213" s="50"/>
      <c r="AU1213" s="50"/>
      <c r="AV1213" s="50"/>
      <c r="AW1213" s="50"/>
      <c r="AX1213" s="50"/>
      <c r="AY1213" s="50"/>
      <c r="AZ1213" s="50"/>
      <c r="BA1213" s="50"/>
      <c r="BB1213" s="50"/>
      <c r="BC1213" s="50"/>
      <c r="BD1213" s="50"/>
      <c r="BE1213" s="50"/>
      <c r="BF1213" s="50"/>
      <c r="BG1213" s="50"/>
      <c r="BH1213" s="50"/>
      <c r="BI1213" s="50"/>
      <c r="BJ1213" s="50"/>
      <c r="BK1213" s="50"/>
      <c r="BL1213" s="50"/>
    </row>
    <row r="1214" spans="1:64" ht="12" customHeight="1" x14ac:dyDescent="0.15">
      <c r="A1214" s="50" t="s">
        <v>33047</v>
      </c>
      <c r="B1214" s="50">
        <v>52</v>
      </c>
      <c r="C1214" s="50" t="s">
        <v>14</v>
      </c>
      <c r="D1214" s="50" t="s">
        <v>31</v>
      </c>
      <c r="E1214" s="51" t="s">
        <v>33048</v>
      </c>
      <c r="F1214" s="52">
        <v>43086</v>
      </c>
      <c r="G1214" s="50" t="s">
        <v>33049</v>
      </c>
      <c r="H1214" s="50" t="s">
        <v>33050</v>
      </c>
      <c r="I1214" s="50" t="s">
        <v>144</v>
      </c>
      <c r="J1214" s="50">
        <v>26294</v>
      </c>
      <c r="K1214" s="50" t="s">
        <v>15525</v>
      </c>
      <c r="L1214" s="50" t="s">
        <v>146</v>
      </c>
      <c r="M1214" s="50" t="s">
        <v>21</v>
      </c>
      <c r="N1214" s="50" t="s">
        <v>33051</v>
      </c>
      <c r="O1214" s="42" t="s">
        <v>394</v>
      </c>
      <c r="P1214" s="50" t="s">
        <v>32398</v>
      </c>
      <c r="Q1214" s="51" t="s">
        <v>33052</v>
      </c>
      <c r="R1214" s="50" t="s">
        <v>94</v>
      </c>
      <c r="S1214" s="50" t="s">
        <v>29</v>
      </c>
      <c r="T1214" s="50" t="s">
        <v>28552</v>
      </c>
      <c r="U1214" s="50" t="s">
        <v>28520</v>
      </c>
      <c r="V1214" s="50" t="s">
        <v>28521</v>
      </c>
      <c r="W1214" s="50" t="s">
        <v>94</v>
      </c>
      <c r="X1214" s="50">
        <v>3220</v>
      </c>
      <c r="Y1214" s="50"/>
      <c r="Z1214" s="50"/>
      <c r="AA1214" s="50"/>
      <c r="AB1214" s="50"/>
      <c r="AC1214" s="50"/>
      <c r="AD1214" s="50"/>
      <c r="AE1214" s="50"/>
      <c r="AF1214" s="50"/>
      <c r="AG1214" s="50"/>
      <c r="AH1214" s="53"/>
      <c r="AI1214" s="50"/>
      <c r="AJ1214" s="50"/>
      <c r="AK1214" s="50"/>
      <c r="AL1214" s="50"/>
      <c r="AM1214" s="50"/>
      <c r="AN1214" s="50"/>
      <c r="AO1214" s="50"/>
      <c r="AP1214" s="50"/>
      <c r="AQ1214" s="50"/>
      <c r="AR1214" s="50"/>
      <c r="AS1214" s="50"/>
      <c r="AT1214" s="50"/>
      <c r="AU1214" s="50"/>
      <c r="AV1214" s="50"/>
      <c r="AW1214" s="50"/>
      <c r="AX1214" s="50"/>
      <c r="AY1214" s="50"/>
      <c r="AZ1214" s="50"/>
      <c r="BA1214" s="50"/>
      <c r="BB1214" s="50"/>
      <c r="BC1214" s="50"/>
      <c r="BD1214" s="50"/>
      <c r="BE1214" s="50"/>
      <c r="BF1214" s="50"/>
      <c r="BG1214" s="50"/>
      <c r="BH1214" s="50"/>
      <c r="BI1214" s="50"/>
      <c r="BJ1214" s="50"/>
      <c r="BK1214" s="50"/>
      <c r="BL1214" s="50"/>
    </row>
    <row r="1215" spans="1:64" ht="12" customHeight="1" x14ac:dyDescent="0.15">
      <c r="A1215" s="50" t="s">
        <v>32925</v>
      </c>
      <c r="B1215" s="50" t="s">
        <v>23</v>
      </c>
      <c r="C1215" s="50" t="s">
        <v>14</v>
      </c>
      <c r="D1215" s="50" t="s">
        <v>31</v>
      </c>
      <c r="E1215" s="50"/>
      <c r="F1215" s="52">
        <v>43084</v>
      </c>
      <c r="G1215" s="50" t="s">
        <v>32926</v>
      </c>
      <c r="H1215" s="50" t="s">
        <v>9059</v>
      </c>
      <c r="I1215" s="50" t="s">
        <v>417</v>
      </c>
      <c r="J1215" s="50">
        <v>10704</v>
      </c>
      <c r="K1215" s="50" t="s">
        <v>568</v>
      </c>
      <c r="L1215" s="50" t="s">
        <v>32927</v>
      </c>
      <c r="M1215" s="50" t="s">
        <v>21</v>
      </c>
      <c r="N1215" s="50" t="s">
        <v>32928</v>
      </c>
      <c r="O1215" s="42" t="s">
        <v>394</v>
      </c>
      <c r="P1215" s="50" t="s">
        <v>32398</v>
      </c>
      <c r="Q1215" s="51" t="s">
        <v>32929</v>
      </c>
      <c r="R1215" s="50" t="s">
        <v>94</v>
      </c>
      <c r="S1215" s="50" t="s">
        <v>22</v>
      </c>
      <c r="T1215" s="50" t="s">
        <v>28746</v>
      </c>
      <c r="U1215" s="50" t="s">
        <v>28518</v>
      </c>
      <c r="V1215" s="50" t="s">
        <v>28519</v>
      </c>
      <c r="W1215" s="50" t="s">
        <v>94</v>
      </c>
      <c r="X1215" s="50">
        <v>3218</v>
      </c>
      <c r="Y1215" s="50"/>
      <c r="Z1215" s="50"/>
      <c r="AA1215" s="50"/>
      <c r="AB1215" s="50"/>
      <c r="AC1215" s="50"/>
      <c r="AD1215" s="50"/>
      <c r="AE1215" s="50"/>
      <c r="AF1215" s="50"/>
      <c r="AG1215" s="50"/>
      <c r="AH1215" s="50"/>
      <c r="AI1215" s="50"/>
      <c r="AJ1215" s="50"/>
      <c r="AK1215" s="50"/>
      <c r="AL1215" s="50"/>
      <c r="AM1215" s="50"/>
      <c r="AN1215" s="50"/>
      <c r="AO1215" s="50"/>
      <c r="AP1215" s="50"/>
      <c r="AQ1215" s="50"/>
      <c r="AR1215" s="50"/>
      <c r="AS1215" s="50"/>
      <c r="AT1215" s="50"/>
      <c r="AU1215" s="50"/>
      <c r="AV1215" s="50"/>
      <c r="AW1215" s="50"/>
      <c r="AX1215" s="50"/>
      <c r="AY1215" s="50"/>
      <c r="AZ1215" s="50"/>
      <c r="BA1215" s="50"/>
      <c r="BB1215" s="50"/>
      <c r="BC1215" s="50"/>
      <c r="BD1215" s="50"/>
      <c r="BE1215" s="50"/>
      <c r="BF1215" s="50"/>
      <c r="BG1215" s="50"/>
      <c r="BH1215" s="50"/>
      <c r="BI1215" s="50"/>
      <c r="BJ1215" s="50"/>
      <c r="BK1215" s="50"/>
      <c r="BL1215" s="50"/>
    </row>
    <row r="1216" spans="1:64" ht="12" customHeight="1" x14ac:dyDescent="0.15">
      <c r="A1216" s="50" t="s">
        <v>32914</v>
      </c>
      <c r="B1216" s="50">
        <v>57</v>
      </c>
      <c r="C1216" s="50" t="s">
        <v>14</v>
      </c>
      <c r="D1216" s="50" t="s">
        <v>31</v>
      </c>
      <c r="E1216" s="50"/>
      <c r="F1216" s="52">
        <v>43084</v>
      </c>
      <c r="G1216" s="50" t="s">
        <v>32915</v>
      </c>
      <c r="H1216" s="50" t="s">
        <v>991</v>
      </c>
      <c r="I1216" s="50" t="s">
        <v>238</v>
      </c>
      <c r="J1216" s="50">
        <v>24450</v>
      </c>
      <c r="K1216" s="50" t="s">
        <v>32916</v>
      </c>
      <c r="L1216" s="50" t="s">
        <v>32917</v>
      </c>
      <c r="M1216" s="50" t="s">
        <v>21</v>
      </c>
      <c r="N1216" s="50" t="s">
        <v>32918</v>
      </c>
      <c r="O1216" s="42" t="s">
        <v>394</v>
      </c>
      <c r="P1216" s="50" t="s">
        <v>32398</v>
      </c>
      <c r="Q1216" s="51" t="s">
        <v>32919</v>
      </c>
      <c r="R1216" s="50" t="s">
        <v>94</v>
      </c>
      <c r="S1216" s="50" t="s">
        <v>22</v>
      </c>
      <c r="T1216" s="50" t="s">
        <v>28746</v>
      </c>
      <c r="U1216" s="50" t="s">
        <v>28520</v>
      </c>
      <c r="V1216" s="50" t="s">
        <v>28521</v>
      </c>
      <c r="W1216" s="50" t="s">
        <v>94</v>
      </c>
      <c r="X1216" s="50">
        <v>3212</v>
      </c>
      <c r="Y1216" s="50"/>
      <c r="Z1216" s="50"/>
      <c r="AA1216" s="50"/>
      <c r="AB1216" s="50"/>
      <c r="AC1216" s="50"/>
      <c r="AD1216" s="50"/>
      <c r="AE1216" s="50"/>
      <c r="AF1216" s="50"/>
      <c r="AG1216" s="50"/>
      <c r="AH1216" s="53"/>
      <c r="AI1216" s="50"/>
      <c r="AJ1216" s="50"/>
      <c r="AK1216" s="50"/>
      <c r="AL1216" s="50"/>
      <c r="AM1216" s="50"/>
      <c r="AN1216" s="50"/>
      <c r="AO1216" s="50"/>
      <c r="AP1216" s="50"/>
      <c r="AQ1216" s="50"/>
      <c r="AR1216" s="50"/>
      <c r="AS1216" s="50"/>
      <c r="AT1216" s="50"/>
      <c r="AU1216" s="50"/>
      <c r="AV1216" s="50"/>
      <c r="AW1216" s="50"/>
      <c r="AX1216" s="50"/>
      <c r="AY1216" s="50"/>
      <c r="AZ1216" s="50"/>
      <c r="BA1216" s="50"/>
      <c r="BB1216" s="50"/>
      <c r="BC1216" s="50"/>
      <c r="BD1216" s="50"/>
      <c r="BE1216" s="50"/>
      <c r="BF1216" s="50"/>
      <c r="BG1216" s="50"/>
      <c r="BH1216" s="50"/>
      <c r="BI1216" s="50"/>
      <c r="BJ1216" s="50"/>
      <c r="BK1216" s="50"/>
      <c r="BL1216" s="50"/>
    </row>
    <row r="1217" spans="1:64" ht="12" customHeight="1" x14ac:dyDescent="0.15">
      <c r="A1217" s="50" t="s">
        <v>33164</v>
      </c>
      <c r="B1217" s="50">
        <v>30</v>
      </c>
      <c r="C1217" s="50" t="s">
        <v>14</v>
      </c>
      <c r="D1217" s="50" t="s">
        <v>31</v>
      </c>
      <c r="E1217" s="51" t="s">
        <v>33165</v>
      </c>
      <c r="F1217" s="52">
        <v>43084</v>
      </c>
      <c r="G1217" s="50" t="s">
        <v>33166</v>
      </c>
      <c r="H1217" s="50" t="s">
        <v>218</v>
      </c>
      <c r="I1217" s="50" t="s">
        <v>219</v>
      </c>
      <c r="J1217" s="50">
        <v>19808</v>
      </c>
      <c r="K1217" s="50" t="s">
        <v>3719</v>
      </c>
      <c r="L1217" s="50" t="s">
        <v>5930</v>
      </c>
      <c r="M1217" s="50" t="s">
        <v>21</v>
      </c>
      <c r="N1217" s="50" t="s">
        <v>33167</v>
      </c>
      <c r="O1217" s="42" t="s">
        <v>394</v>
      </c>
      <c r="P1217" s="50" t="s">
        <v>32398</v>
      </c>
      <c r="Q1217" s="51" t="s">
        <v>33168</v>
      </c>
      <c r="R1217" s="50" t="s">
        <v>94</v>
      </c>
      <c r="S1217" s="50" t="s">
        <v>373</v>
      </c>
      <c r="T1217" s="50" t="s">
        <v>28836</v>
      </c>
      <c r="U1217" s="50" t="s">
        <v>28518</v>
      </c>
      <c r="V1217" s="50" t="s">
        <v>28519</v>
      </c>
      <c r="W1217" s="50" t="s">
        <v>94</v>
      </c>
      <c r="X1217" s="50">
        <v>3219</v>
      </c>
      <c r="Y1217" s="50"/>
      <c r="Z1217" s="50"/>
      <c r="AA1217" s="50"/>
      <c r="AB1217" s="50"/>
      <c r="AC1217" s="50"/>
      <c r="AD1217" s="50"/>
      <c r="AE1217" s="50"/>
      <c r="AF1217" s="50"/>
      <c r="AG1217" s="50"/>
      <c r="AH1217" s="53"/>
      <c r="AI1217" s="50"/>
      <c r="AJ1217" s="50"/>
      <c r="AK1217" s="50"/>
      <c r="AL1217" s="50"/>
      <c r="AM1217" s="50"/>
      <c r="AN1217" s="50"/>
      <c r="AO1217" s="50"/>
      <c r="AP1217" s="50"/>
      <c r="AQ1217" s="50"/>
      <c r="AR1217" s="50"/>
      <c r="AS1217" s="50"/>
      <c r="AT1217" s="50"/>
      <c r="AU1217" s="50"/>
      <c r="AV1217" s="50"/>
      <c r="AW1217" s="50"/>
      <c r="AX1217" s="50"/>
      <c r="AY1217" s="50"/>
      <c r="AZ1217" s="50"/>
      <c r="BA1217" s="50"/>
      <c r="BB1217" s="50"/>
      <c r="BC1217" s="50"/>
      <c r="BD1217" s="50"/>
      <c r="BE1217" s="50"/>
      <c r="BF1217" s="50"/>
      <c r="BG1217" s="50"/>
      <c r="BH1217" s="50"/>
      <c r="BI1217" s="50"/>
      <c r="BJ1217" s="50"/>
      <c r="BK1217" s="50"/>
      <c r="BL1217" s="50"/>
    </row>
    <row r="1218" spans="1:64" ht="12" customHeight="1" x14ac:dyDescent="0.15">
      <c r="A1218" s="50" t="s">
        <v>33160</v>
      </c>
      <c r="B1218" s="50">
        <v>34</v>
      </c>
      <c r="C1218" s="50" t="s">
        <v>14</v>
      </c>
      <c r="D1218" s="50" t="s">
        <v>31</v>
      </c>
      <c r="E1218" s="51" t="s">
        <v>33161</v>
      </c>
      <c r="F1218" s="52">
        <v>43084</v>
      </c>
      <c r="G1218" s="50" t="s">
        <v>33261</v>
      </c>
      <c r="H1218" s="50" t="s">
        <v>1500</v>
      </c>
      <c r="I1218" s="50" t="s">
        <v>313</v>
      </c>
      <c r="J1218" s="50">
        <v>37110</v>
      </c>
      <c r="K1218" s="50" t="s">
        <v>5855</v>
      </c>
      <c r="L1218" s="50" t="s">
        <v>5908</v>
      </c>
      <c r="M1218" s="50" t="s">
        <v>21</v>
      </c>
      <c r="N1218" s="50" t="s">
        <v>33162</v>
      </c>
      <c r="O1218" s="42" t="s">
        <v>394</v>
      </c>
      <c r="P1218" s="50" t="s">
        <v>32398</v>
      </c>
      <c r="Q1218" s="51" t="s">
        <v>33163</v>
      </c>
      <c r="R1218" s="50" t="s">
        <v>94</v>
      </c>
      <c r="S1218" s="50" t="s">
        <v>373</v>
      </c>
      <c r="T1218" s="50" t="s">
        <v>28836</v>
      </c>
      <c r="U1218" s="50" t="s">
        <v>28518</v>
      </c>
      <c r="V1218" s="50" t="s">
        <v>28519</v>
      </c>
      <c r="W1218" s="50" t="s">
        <v>94</v>
      </c>
      <c r="X1218" s="50">
        <v>3213</v>
      </c>
      <c r="Y1218" s="50"/>
      <c r="Z1218" s="50"/>
      <c r="AA1218" s="50"/>
      <c r="AB1218" s="50"/>
      <c r="AC1218" s="50"/>
      <c r="AD1218" s="50"/>
      <c r="AE1218" s="50"/>
      <c r="AF1218" s="50"/>
      <c r="AG1218" s="50"/>
      <c r="AH1218" s="53"/>
      <c r="AI1218" s="50"/>
      <c r="AJ1218" s="50"/>
      <c r="AK1218" s="50"/>
      <c r="AL1218" s="50"/>
      <c r="AM1218" s="50"/>
      <c r="AN1218" s="50"/>
      <c r="AO1218" s="50"/>
      <c r="AP1218" s="50"/>
      <c r="AQ1218" s="50"/>
      <c r="AR1218" s="50"/>
      <c r="AS1218" s="50"/>
      <c r="AT1218" s="50"/>
      <c r="AU1218" s="50"/>
      <c r="AV1218" s="50"/>
      <c r="AW1218" s="50"/>
      <c r="AX1218" s="50"/>
      <c r="AY1218" s="50"/>
      <c r="AZ1218" s="50"/>
      <c r="BA1218" s="50"/>
      <c r="BB1218" s="50"/>
      <c r="BC1218" s="50"/>
      <c r="BD1218" s="50"/>
      <c r="BE1218" s="50"/>
      <c r="BF1218" s="50"/>
      <c r="BG1218" s="50"/>
      <c r="BH1218" s="50"/>
      <c r="BI1218" s="50"/>
      <c r="BJ1218" s="50"/>
      <c r="BK1218" s="50"/>
      <c r="BL1218" s="50"/>
    </row>
    <row r="1219" spans="1:64" ht="12" customHeight="1" x14ac:dyDescent="0.15">
      <c r="A1219" s="50" t="s">
        <v>32920</v>
      </c>
      <c r="B1219" s="50">
        <v>20</v>
      </c>
      <c r="C1219" s="50" t="s">
        <v>14</v>
      </c>
      <c r="D1219" s="50" t="s">
        <v>79</v>
      </c>
      <c r="E1219" s="51" t="s">
        <v>32921</v>
      </c>
      <c r="F1219" s="52">
        <v>43083</v>
      </c>
      <c r="G1219" s="50" t="s">
        <v>32922</v>
      </c>
      <c r="H1219" s="50" t="s">
        <v>13977</v>
      </c>
      <c r="I1219" s="50" t="s">
        <v>35</v>
      </c>
      <c r="J1219" s="50">
        <v>6051</v>
      </c>
      <c r="K1219" s="50" t="s">
        <v>833</v>
      </c>
      <c r="L1219" s="50" t="s">
        <v>13979</v>
      </c>
      <c r="M1219" s="50" t="s">
        <v>21</v>
      </c>
      <c r="N1219" s="50" t="s">
        <v>32923</v>
      </c>
      <c r="O1219" s="42" t="s">
        <v>394</v>
      </c>
      <c r="P1219" s="50" t="s">
        <v>32398</v>
      </c>
      <c r="Q1219" s="51" t="s">
        <v>32924</v>
      </c>
      <c r="R1219" s="50" t="s">
        <v>94</v>
      </c>
      <c r="S1219" s="50" t="s">
        <v>22</v>
      </c>
      <c r="T1219" s="50" t="s">
        <v>28746</v>
      </c>
      <c r="U1219" s="50" t="s">
        <v>28520</v>
      </c>
      <c r="V1219" s="50" t="s">
        <v>28522</v>
      </c>
      <c r="W1219" s="50" t="s">
        <v>94</v>
      </c>
      <c r="X1219" s="50">
        <v>3214</v>
      </c>
      <c r="Y1219" s="50"/>
      <c r="Z1219" s="50"/>
      <c r="AA1219" s="50"/>
      <c r="AB1219" s="50"/>
      <c r="AC1219" s="50"/>
      <c r="AD1219" s="50"/>
      <c r="AE1219" s="50"/>
      <c r="AF1219" s="50"/>
      <c r="AG1219" s="50"/>
      <c r="AH1219" s="53"/>
      <c r="AI1219" s="50"/>
      <c r="AJ1219" s="50"/>
      <c r="AK1219" s="50"/>
      <c r="AL1219" s="50"/>
      <c r="AM1219" s="50"/>
      <c r="AN1219" s="50"/>
      <c r="AO1219" s="50"/>
      <c r="AP1219" s="50"/>
      <c r="AQ1219" s="50"/>
      <c r="AR1219" s="50"/>
      <c r="AS1219" s="50"/>
      <c r="AT1219" s="50"/>
      <c r="AU1219" s="50"/>
      <c r="AV1219" s="50"/>
      <c r="AW1219" s="50"/>
      <c r="AX1219" s="50"/>
      <c r="AY1219" s="50"/>
      <c r="AZ1219" s="50"/>
      <c r="BA1219" s="50"/>
      <c r="BB1219" s="50"/>
      <c r="BC1219" s="50"/>
      <c r="BD1219" s="50"/>
      <c r="BE1219" s="50"/>
      <c r="BF1219" s="50"/>
      <c r="BG1219" s="50"/>
      <c r="BH1219" s="50"/>
      <c r="BI1219" s="50"/>
      <c r="BJ1219" s="50"/>
      <c r="BK1219" s="50"/>
      <c r="BL1219" s="50"/>
    </row>
    <row r="1220" spans="1:64" ht="12" customHeight="1" x14ac:dyDescent="0.15">
      <c r="A1220" s="50" t="s">
        <v>33104</v>
      </c>
      <c r="B1220" s="50" t="s">
        <v>23</v>
      </c>
      <c r="C1220" s="50" t="s">
        <v>14</v>
      </c>
      <c r="D1220" s="50" t="s">
        <v>31</v>
      </c>
      <c r="E1220" s="50"/>
      <c r="F1220" s="52">
        <v>43082</v>
      </c>
      <c r="G1220" s="50" t="s">
        <v>33258</v>
      </c>
      <c r="H1220" s="50" t="s">
        <v>33106</v>
      </c>
      <c r="I1220" s="50" t="s">
        <v>39</v>
      </c>
      <c r="J1220" s="50">
        <v>93516</v>
      </c>
      <c r="K1220" s="50" t="s">
        <v>664</v>
      </c>
      <c r="L1220" s="50" t="s">
        <v>731</v>
      </c>
      <c r="M1220" s="50" t="s">
        <v>29842</v>
      </c>
      <c r="N1220" s="50" t="s">
        <v>33107</v>
      </c>
      <c r="O1220" s="42" t="s">
        <v>394</v>
      </c>
      <c r="P1220" s="50" t="s">
        <v>32398</v>
      </c>
      <c r="Q1220" s="51" t="s">
        <v>33108</v>
      </c>
      <c r="R1220" s="50" t="s">
        <v>948</v>
      </c>
      <c r="S1220" s="50" t="s">
        <v>12</v>
      </c>
      <c r="T1220" s="50" t="s">
        <v>31978</v>
      </c>
      <c r="U1220" s="50" t="s">
        <v>28523</v>
      </c>
      <c r="V1220" s="50" t="s">
        <v>28521</v>
      </c>
      <c r="W1220" s="50" t="s">
        <v>94</v>
      </c>
      <c r="Y1220" s="50"/>
      <c r="Z1220" s="50"/>
      <c r="AA1220" s="50"/>
      <c r="AB1220" s="50"/>
      <c r="AC1220" s="50"/>
      <c r="AD1220" s="50"/>
      <c r="AE1220" s="50"/>
      <c r="AF1220" s="50"/>
      <c r="AG1220" s="50"/>
      <c r="AH1220" s="53"/>
      <c r="AI1220" s="50"/>
      <c r="AJ1220" s="50"/>
      <c r="AK1220" s="50"/>
      <c r="AL1220" s="50"/>
      <c r="AM1220" s="50"/>
      <c r="AN1220" s="50"/>
      <c r="AO1220" s="50"/>
      <c r="AP1220" s="50"/>
      <c r="AQ1220" s="50"/>
      <c r="AR1220" s="50"/>
      <c r="AS1220" s="50"/>
      <c r="AT1220" s="50"/>
      <c r="AU1220" s="50"/>
      <c r="AV1220" s="50"/>
      <c r="AW1220" s="50"/>
      <c r="AX1220" s="50"/>
      <c r="AY1220" s="50"/>
      <c r="AZ1220" s="50"/>
      <c r="BA1220" s="50"/>
      <c r="BB1220" s="50"/>
      <c r="BC1220" s="50"/>
      <c r="BD1220" s="50"/>
      <c r="BE1220" s="50"/>
      <c r="BF1220" s="50"/>
      <c r="BG1220" s="50"/>
      <c r="BH1220" s="50"/>
      <c r="BI1220" s="50"/>
      <c r="BJ1220" s="50"/>
      <c r="BK1220" s="50"/>
      <c r="BL1220" s="50"/>
    </row>
    <row r="1221" spans="1:64" ht="12" customHeight="1" x14ac:dyDescent="0.15">
      <c r="A1221" s="50" t="s">
        <v>3186</v>
      </c>
      <c r="B1221" s="50" t="s">
        <v>23</v>
      </c>
      <c r="C1221" s="50" t="s">
        <v>14</v>
      </c>
      <c r="D1221" s="50" t="s">
        <v>33105</v>
      </c>
      <c r="E1221" s="50"/>
      <c r="F1221" s="52">
        <v>43082</v>
      </c>
      <c r="G1221" s="50" t="s">
        <v>33125</v>
      </c>
      <c r="H1221" s="50" t="s">
        <v>535</v>
      </c>
      <c r="I1221" s="50" t="s">
        <v>88</v>
      </c>
      <c r="J1221" s="50">
        <v>35570</v>
      </c>
      <c r="K1221" s="50" t="s">
        <v>414</v>
      </c>
      <c r="L1221" s="50" t="s">
        <v>33260</v>
      </c>
      <c r="M1221" s="50" t="s">
        <v>21</v>
      </c>
      <c r="N1221" s="50" t="s">
        <v>33126</v>
      </c>
      <c r="O1221" s="42" t="s">
        <v>394</v>
      </c>
      <c r="P1221" s="50" t="s">
        <v>32398</v>
      </c>
      <c r="Q1221" s="51" t="s">
        <v>33127</v>
      </c>
      <c r="R1221" s="50" t="s">
        <v>542</v>
      </c>
      <c r="S1221" s="50" t="s">
        <v>29</v>
      </c>
      <c r="T1221" s="50" t="s">
        <v>28524</v>
      </c>
      <c r="U1221" s="50" t="s">
        <v>28518</v>
      </c>
      <c r="V1221" s="50" t="s">
        <v>28521</v>
      </c>
      <c r="W1221" s="50" t="s">
        <v>94</v>
      </c>
      <c r="X1221" s="50">
        <v>3211</v>
      </c>
      <c r="Y1221" s="50"/>
      <c r="Z1221" s="50"/>
      <c r="AA1221" s="50"/>
      <c r="AB1221" s="50"/>
      <c r="AC1221" s="50"/>
      <c r="AD1221" s="50"/>
      <c r="AE1221" s="50"/>
      <c r="AF1221" s="50"/>
      <c r="AG1221" s="50"/>
      <c r="AH1221" s="53"/>
      <c r="AI1221" s="50"/>
      <c r="AJ1221" s="50"/>
      <c r="AK1221" s="50"/>
      <c r="AL1221" s="50"/>
      <c r="AM1221" s="50"/>
      <c r="AN1221" s="50"/>
      <c r="AO1221" s="50"/>
      <c r="AP1221" s="50"/>
      <c r="AQ1221" s="50"/>
      <c r="AR1221" s="50"/>
      <c r="AS1221" s="50"/>
      <c r="AT1221" s="50"/>
      <c r="AU1221" s="50"/>
      <c r="AV1221" s="50"/>
      <c r="AW1221" s="50"/>
      <c r="AX1221" s="50"/>
      <c r="AY1221" s="50"/>
      <c r="AZ1221" s="50"/>
      <c r="BA1221" s="50"/>
      <c r="BB1221" s="50"/>
      <c r="BC1221" s="50"/>
      <c r="BD1221" s="50"/>
      <c r="BE1221" s="50"/>
      <c r="BF1221" s="50"/>
      <c r="BG1221" s="50"/>
      <c r="BH1221" s="50"/>
      <c r="BI1221" s="50"/>
      <c r="BJ1221" s="50"/>
      <c r="BK1221" s="50"/>
      <c r="BL1221" s="50"/>
    </row>
    <row r="1222" spans="1:64" ht="12" customHeight="1" x14ac:dyDescent="0.15">
      <c r="A1222" s="50" t="s">
        <v>3186</v>
      </c>
      <c r="B1222" s="50" t="s">
        <v>23</v>
      </c>
      <c r="C1222" s="50" t="s">
        <v>14</v>
      </c>
      <c r="D1222" s="50" t="s">
        <v>33105</v>
      </c>
      <c r="E1222" s="50"/>
      <c r="F1222" s="52">
        <v>43082</v>
      </c>
      <c r="G1222" s="50" t="s">
        <v>33259</v>
      </c>
      <c r="H1222" s="50" t="s">
        <v>2047</v>
      </c>
      <c r="I1222" s="50" t="s">
        <v>203</v>
      </c>
      <c r="J1222" s="50">
        <v>80233</v>
      </c>
      <c r="K1222" s="50" t="s">
        <v>1883</v>
      </c>
      <c r="L1222" s="50" t="s">
        <v>2048</v>
      </c>
      <c r="M1222" s="50" t="s">
        <v>21</v>
      </c>
      <c r="N1222" s="50" t="s">
        <v>33158</v>
      </c>
      <c r="O1222" s="42" t="s">
        <v>394</v>
      </c>
      <c r="P1222" s="50" t="s">
        <v>32398</v>
      </c>
      <c r="Q1222" s="51" t="s">
        <v>33159</v>
      </c>
      <c r="R1222" s="50" t="s">
        <v>94</v>
      </c>
      <c r="S1222" s="50" t="s">
        <v>373</v>
      </c>
      <c r="T1222" s="50" t="s">
        <v>28836</v>
      </c>
      <c r="U1222" s="50" t="s">
        <v>28520</v>
      </c>
      <c r="V1222" s="50" t="s">
        <v>28521</v>
      </c>
      <c r="W1222" s="50" t="s">
        <v>94</v>
      </c>
      <c r="X1222" s="50">
        <v>3200</v>
      </c>
      <c r="Y1222" s="50"/>
      <c r="Z1222" s="50"/>
      <c r="AA1222" s="50"/>
      <c r="AB1222" s="50"/>
      <c r="AC1222" s="50"/>
      <c r="AD1222" s="50"/>
      <c r="AE1222" s="50"/>
      <c r="AF1222" s="50"/>
      <c r="AG1222" s="50"/>
      <c r="AH1222" s="53"/>
      <c r="AI1222" s="50"/>
      <c r="AJ1222" s="50"/>
      <c r="AK1222" s="50"/>
      <c r="AL1222" s="50"/>
      <c r="AM1222" s="50"/>
      <c r="AN1222" s="50"/>
      <c r="AO1222" s="50"/>
      <c r="AP1222" s="50"/>
      <c r="AQ1222" s="50"/>
      <c r="AR1222" s="50"/>
      <c r="AS1222" s="50"/>
      <c r="AT1222" s="50"/>
      <c r="AU1222" s="50"/>
      <c r="AV1222" s="50"/>
      <c r="AW1222" s="50"/>
      <c r="AX1222" s="50"/>
      <c r="AY1222" s="50"/>
      <c r="AZ1222" s="50"/>
      <c r="BA1222" s="50"/>
      <c r="BB1222" s="50"/>
      <c r="BC1222" s="50"/>
      <c r="BD1222" s="50"/>
      <c r="BE1222" s="50"/>
      <c r="BF1222" s="50"/>
      <c r="BG1222" s="50"/>
      <c r="BH1222" s="50"/>
      <c r="BI1222" s="50"/>
      <c r="BJ1222" s="50"/>
      <c r="BK1222" s="50"/>
      <c r="BL1222" s="50"/>
    </row>
    <row r="1223" spans="1:64" ht="12" customHeight="1" x14ac:dyDescent="0.15">
      <c r="A1223" s="50" t="s">
        <v>32908</v>
      </c>
      <c r="B1223" s="50">
        <v>50</v>
      </c>
      <c r="C1223" s="50" t="s">
        <v>108</v>
      </c>
      <c r="D1223" s="50" t="s">
        <v>31</v>
      </c>
      <c r="E1223" s="50"/>
      <c r="F1223" s="52">
        <v>43081</v>
      </c>
      <c r="G1223" s="50" t="s">
        <v>32909</v>
      </c>
      <c r="H1223" s="50" t="s">
        <v>32910</v>
      </c>
      <c r="I1223" s="50" t="s">
        <v>167</v>
      </c>
      <c r="J1223" s="50">
        <v>31326</v>
      </c>
      <c r="K1223" s="50" t="s">
        <v>17974</v>
      </c>
      <c r="L1223" s="50" t="s">
        <v>32911</v>
      </c>
      <c r="M1223" s="50" t="s">
        <v>21</v>
      </c>
      <c r="N1223" s="50" t="s">
        <v>32912</v>
      </c>
      <c r="O1223" s="42" t="s">
        <v>394</v>
      </c>
      <c r="P1223" s="50" t="s">
        <v>32398</v>
      </c>
      <c r="Q1223" s="51" t="s">
        <v>32913</v>
      </c>
      <c r="R1223" s="50" t="s">
        <v>542</v>
      </c>
      <c r="S1223" s="50" t="s">
        <v>22</v>
      </c>
      <c r="T1223" s="50" t="s">
        <v>28746</v>
      </c>
      <c r="U1223" s="50" t="s">
        <v>28523</v>
      </c>
      <c r="V1223" s="50" t="s">
        <v>28521</v>
      </c>
      <c r="W1223" s="50" t="s">
        <v>94</v>
      </c>
      <c r="X1223" s="50">
        <v>3201</v>
      </c>
      <c r="Y1223" s="50"/>
      <c r="Z1223" s="50"/>
      <c r="AA1223" s="50"/>
      <c r="AB1223" s="50"/>
      <c r="AC1223" s="50"/>
      <c r="AD1223" s="50"/>
      <c r="AE1223" s="50"/>
      <c r="AF1223" s="50"/>
      <c r="AG1223" s="50"/>
      <c r="AH1223" s="53"/>
      <c r="AI1223" s="50"/>
      <c r="AJ1223" s="50"/>
      <c r="AK1223" s="50"/>
      <c r="AL1223" s="50"/>
      <c r="AM1223" s="50"/>
      <c r="AN1223" s="50"/>
      <c r="AO1223" s="50"/>
      <c r="AP1223" s="50"/>
      <c r="AQ1223" s="50"/>
      <c r="AR1223" s="50"/>
      <c r="AS1223" s="50"/>
      <c r="AT1223" s="50"/>
      <c r="AU1223" s="50"/>
      <c r="AV1223" s="50"/>
      <c r="AW1223" s="50"/>
      <c r="AX1223" s="50"/>
      <c r="AY1223" s="50"/>
      <c r="AZ1223" s="50"/>
      <c r="BA1223" s="50"/>
      <c r="BB1223" s="50"/>
      <c r="BC1223" s="50"/>
      <c r="BD1223" s="50"/>
      <c r="BE1223" s="50"/>
      <c r="BF1223" s="50"/>
      <c r="BG1223" s="50"/>
      <c r="BH1223" s="50"/>
      <c r="BI1223" s="50"/>
      <c r="BJ1223" s="50"/>
      <c r="BK1223" s="50"/>
      <c r="BL1223" s="50"/>
    </row>
    <row r="1224" spans="1:64" ht="12" customHeight="1" x14ac:dyDescent="0.15">
      <c r="A1224" s="50" t="s">
        <v>32896</v>
      </c>
      <c r="B1224" s="50">
        <v>24</v>
      </c>
      <c r="C1224" s="50" t="s">
        <v>14</v>
      </c>
      <c r="D1224" s="50" t="s">
        <v>31</v>
      </c>
      <c r="E1224" s="51" t="s">
        <v>32897</v>
      </c>
      <c r="F1224" s="52">
        <v>43080</v>
      </c>
      <c r="G1224" s="50" t="s">
        <v>32898</v>
      </c>
      <c r="H1224" s="50" t="s">
        <v>1184</v>
      </c>
      <c r="I1224" s="50" t="s">
        <v>297</v>
      </c>
      <c r="J1224" s="50">
        <v>98115</v>
      </c>
      <c r="K1224" s="50" t="s">
        <v>1185</v>
      </c>
      <c r="L1224" s="50" t="s">
        <v>1186</v>
      </c>
      <c r="M1224" s="50" t="s">
        <v>21</v>
      </c>
      <c r="N1224" s="50" t="s">
        <v>32899</v>
      </c>
      <c r="O1224" s="42" t="s">
        <v>394</v>
      </c>
      <c r="P1224" s="50" t="s">
        <v>32398</v>
      </c>
      <c r="Q1224" s="51" t="s">
        <v>32900</v>
      </c>
      <c r="R1224" s="50" t="s">
        <v>94</v>
      </c>
      <c r="S1224" s="50" t="s">
        <v>22</v>
      </c>
      <c r="T1224" s="50" t="s">
        <v>28746</v>
      </c>
      <c r="U1224" s="50" t="s">
        <v>28520</v>
      </c>
      <c r="V1224" s="50" t="s">
        <v>28519</v>
      </c>
      <c r="W1224" s="50" t="s">
        <v>94</v>
      </c>
      <c r="X1224" s="50">
        <v>3198</v>
      </c>
      <c r="Y1224" s="50"/>
      <c r="Z1224" s="50"/>
      <c r="AA1224" s="50"/>
      <c r="AB1224" s="50"/>
      <c r="AC1224" s="50"/>
      <c r="AD1224" s="50"/>
      <c r="AE1224" s="50"/>
      <c r="AF1224" s="50"/>
      <c r="AG1224" s="50"/>
      <c r="AH1224" s="53"/>
      <c r="AI1224" s="50"/>
      <c r="AJ1224" s="50"/>
      <c r="AK1224" s="50"/>
      <c r="AL1224" s="50"/>
      <c r="AM1224" s="50"/>
      <c r="AN1224" s="50"/>
      <c r="AO1224" s="50"/>
      <c r="AP1224" s="50"/>
      <c r="AQ1224" s="50"/>
      <c r="AR1224" s="50"/>
      <c r="AS1224" s="50"/>
      <c r="AT1224" s="50"/>
      <c r="AU1224" s="50"/>
      <c r="AV1224" s="50"/>
      <c r="AW1224" s="50"/>
      <c r="AX1224" s="50"/>
      <c r="AY1224" s="50"/>
      <c r="AZ1224" s="50"/>
      <c r="BA1224" s="50"/>
      <c r="BB1224" s="50"/>
      <c r="BC1224" s="50"/>
      <c r="BD1224" s="50"/>
      <c r="BE1224" s="50"/>
      <c r="BF1224" s="50"/>
      <c r="BG1224" s="50"/>
      <c r="BH1224" s="50"/>
      <c r="BI1224" s="50"/>
      <c r="BJ1224" s="50"/>
      <c r="BK1224" s="50"/>
      <c r="BL1224" s="50"/>
    </row>
    <row r="1225" spans="1:64" ht="12" customHeight="1" x14ac:dyDescent="0.15">
      <c r="A1225" s="50" t="s">
        <v>33121</v>
      </c>
      <c r="B1225" s="50">
        <v>51</v>
      </c>
      <c r="C1225" s="50" t="s">
        <v>14</v>
      </c>
      <c r="D1225" s="50" t="s">
        <v>31</v>
      </c>
      <c r="E1225" s="50"/>
      <c r="F1225" s="52">
        <v>43080</v>
      </c>
      <c r="G1225" s="50" t="s">
        <v>33122</v>
      </c>
      <c r="H1225" s="50" t="s">
        <v>16342</v>
      </c>
      <c r="I1225" s="50" t="s">
        <v>838</v>
      </c>
      <c r="J1225" s="50">
        <v>59405</v>
      </c>
      <c r="K1225" s="50" t="s">
        <v>14449</v>
      </c>
      <c r="L1225" s="50" t="s">
        <v>31346</v>
      </c>
      <c r="M1225" s="50" t="s">
        <v>21</v>
      </c>
      <c r="N1225" s="50" t="s">
        <v>33123</v>
      </c>
      <c r="O1225" s="42" t="s">
        <v>394</v>
      </c>
      <c r="P1225" s="50" t="s">
        <v>32398</v>
      </c>
      <c r="Q1225" s="51" t="s">
        <v>33124</v>
      </c>
      <c r="R1225" s="50" t="s">
        <v>94</v>
      </c>
      <c r="S1225" s="50" t="s">
        <v>29</v>
      </c>
      <c r="T1225" s="50" t="s">
        <v>28524</v>
      </c>
      <c r="U1225" s="50" t="s">
        <v>28518</v>
      </c>
      <c r="V1225" s="50" t="s">
        <v>28521</v>
      </c>
      <c r="W1225" s="50" t="s">
        <v>94</v>
      </c>
      <c r="X1225" s="50">
        <v>3199</v>
      </c>
      <c r="Y1225" s="50"/>
      <c r="Z1225" s="50"/>
      <c r="AA1225" s="50"/>
      <c r="AB1225" s="50"/>
      <c r="AC1225" s="50"/>
      <c r="AD1225" s="50"/>
      <c r="AE1225" s="50"/>
      <c r="AF1225" s="50"/>
      <c r="AG1225" s="50"/>
      <c r="AH1225" s="53"/>
      <c r="AI1225" s="50"/>
      <c r="AJ1225" s="50"/>
      <c r="AK1225" s="50"/>
      <c r="AL1225" s="50"/>
      <c r="AM1225" s="50"/>
      <c r="AN1225" s="50"/>
      <c r="AO1225" s="50"/>
      <c r="AP1225" s="50"/>
      <c r="AQ1225" s="50"/>
      <c r="AR1225" s="50"/>
      <c r="AS1225" s="50"/>
      <c r="AT1225" s="50"/>
      <c r="AU1225" s="50"/>
      <c r="AV1225" s="50"/>
      <c r="AW1225" s="50"/>
      <c r="AX1225" s="50"/>
      <c r="AY1225" s="50"/>
      <c r="AZ1225" s="50"/>
      <c r="BA1225" s="50"/>
      <c r="BB1225" s="50"/>
      <c r="BC1225" s="50"/>
      <c r="BD1225" s="50"/>
      <c r="BE1225" s="50"/>
      <c r="BF1225" s="50"/>
      <c r="BG1225" s="50"/>
      <c r="BH1225" s="50"/>
      <c r="BI1225" s="50"/>
      <c r="BJ1225" s="50"/>
      <c r="BK1225" s="50"/>
      <c r="BL1225" s="50"/>
    </row>
    <row r="1226" spans="1:64" ht="12" customHeight="1" x14ac:dyDescent="0.15">
      <c r="A1226" s="50" t="s">
        <v>32879</v>
      </c>
      <c r="B1226" s="50">
        <v>26</v>
      </c>
      <c r="C1226" s="50" t="s">
        <v>14</v>
      </c>
      <c r="D1226" s="50" t="s">
        <v>79</v>
      </c>
      <c r="E1226" s="51" t="s">
        <v>32880</v>
      </c>
      <c r="F1226" s="52">
        <v>43079</v>
      </c>
      <c r="G1226" s="50" t="s">
        <v>32881</v>
      </c>
      <c r="H1226" s="50" t="s">
        <v>13591</v>
      </c>
      <c r="I1226" s="50" t="s">
        <v>88</v>
      </c>
      <c r="J1226" s="50">
        <v>36605</v>
      </c>
      <c r="K1226" s="50" t="s">
        <v>13591</v>
      </c>
      <c r="L1226" s="50" t="s">
        <v>13894</v>
      </c>
      <c r="M1226" s="50" t="s">
        <v>21</v>
      </c>
      <c r="N1226" s="50" t="s">
        <v>32882</v>
      </c>
      <c r="O1226" s="42" t="s">
        <v>394</v>
      </c>
      <c r="P1226" s="50" t="s">
        <v>32398</v>
      </c>
      <c r="Q1226" s="51" t="s">
        <v>32883</v>
      </c>
      <c r="R1226" s="50" t="s">
        <v>94</v>
      </c>
      <c r="S1226" s="50" t="s">
        <v>22</v>
      </c>
      <c r="T1226" s="50" t="s">
        <v>28739</v>
      </c>
      <c r="U1226" s="50" t="s">
        <v>28520</v>
      </c>
      <c r="V1226" s="50" t="s">
        <v>28521</v>
      </c>
      <c r="W1226" s="50" t="s">
        <v>94</v>
      </c>
      <c r="X1226" s="50">
        <v>3196</v>
      </c>
      <c r="Y1226" s="50"/>
      <c r="Z1226" s="50"/>
      <c r="AA1226" s="50"/>
      <c r="AB1226" s="50"/>
      <c r="AC1226" s="50"/>
      <c r="AD1226" s="50"/>
      <c r="AE1226" s="50"/>
      <c r="AF1226" s="50"/>
      <c r="AG1226" s="50"/>
      <c r="AH1226" s="53"/>
      <c r="AI1226" s="50"/>
      <c r="AJ1226" s="50"/>
      <c r="AK1226" s="50"/>
      <c r="AL1226" s="50"/>
      <c r="AM1226" s="50"/>
      <c r="AN1226" s="50"/>
      <c r="AO1226" s="50"/>
      <c r="AP1226" s="50"/>
      <c r="AQ1226" s="50"/>
      <c r="AR1226" s="50"/>
      <c r="AS1226" s="50"/>
      <c r="AT1226" s="50"/>
      <c r="AU1226" s="50"/>
      <c r="AV1226" s="50"/>
      <c r="AW1226" s="50"/>
      <c r="AX1226" s="50"/>
      <c r="AY1226" s="50"/>
      <c r="AZ1226" s="50"/>
      <c r="BA1226" s="50"/>
      <c r="BB1226" s="50"/>
      <c r="BC1226" s="50"/>
      <c r="BD1226" s="50"/>
      <c r="BE1226" s="50"/>
      <c r="BF1226" s="50"/>
      <c r="BG1226" s="50"/>
      <c r="BH1226" s="50"/>
      <c r="BI1226" s="50"/>
      <c r="BJ1226" s="50"/>
      <c r="BK1226" s="50"/>
      <c r="BL1226" s="50"/>
    </row>
    <row r="1227" spans="1:64" ht="12" customHeight="1" x14ac:dyDescent="0.15">
      <c r="A1227" s="50" t="s">
        <v>32893</v>
      </c>
      <c r="B1227" s="50">
        <v>49</v>
      </c>
      <c r="C1227" s="50" t="s">
        <v>14</v>
      </c>
      <c r="D1227" s="50" t="s">
        <v>42</v>
      </c>
      <c r="E1227" s="50"/>
      <c r="F1227" s="52">
        <v>43079</v>
      </c>
      <c r="G1227" s="50" t="s">
        <v>33257</v>
      </c>
      <c r="H1227" s="50" t="s">
        <v>521</v>
      </c>
      <c r="I1227" s="50" t="s">
        <v>39</v>
      </c>
      <c r="J1227" s="50">
        <v>90701</v>
      </c>
      <c r="K1227" s="50" t="s">
        <v>92</v>
      </c>
      <c r="L1227" s="50" t="s">
        <v>408</v>
      </c>
      <c r="M1227" s="50" t="s">
        <v>5307</v>
      </c>
      <c r="N1227" s="50" t="s">
        <v>32894</v>
      </c>
      <c r="O1227" s="42" t="s">
        <v>394</v>
      </c>
      <c r="P1227" s="50" t="s">
        <v>32398</v>
      </c>
      <c r="Q1227" s="51" t="s">
        <v>32895</v>
      </c>
      <c r="R1227" s="50" t="s">
        <v>23</v>
      </c>
      <c r="S1227" s="50" t="s">
        <v>22</v>
      </c>
      <c r="T1227" s="50" t="s">
        <v>28739</v>
      </c>
      <c r="U1227" s="50" t="s">
        <v>28520</v>
      </c>
      <c r="V1227" s="50" t="s">
        <v>28521</v>
      </c>
      <c r="W1227" s="50" t="s">
        <v>94</v>
      </c>
      <c r="X1227" s="50">
        <v>3195</v>
      </c>
      <c r="Y1227" s="50"/>
      <c r="Z1227" s="50"/>
      <c r="AA1227" s="50"/>
      <c r="AB1227" s="50"/>
      <c r="AC1227" s="50"/>
      <c r="AD1227" s="50"/>
      <c r="AE1227" s="50"/>
      <c r="AF1227" s="50"/>
      <c r="AG1227" s="50"/>
      <c r="AH1227" s="53"/>
      <c r="AI1227" s="50"/>
      <c r="AJ1227" s="50"/>
      <c r="AK1227" s="50"/>
      <c r="AL1227" s="50"/>
      <c r="AM1227" s="50"/>
      <c r="AN1227" s="50"/>
      <c r="AO1227" s="50"/>
      <c r="AP1227" s="50"/>
      <c r="AQ1227" s="50"/>
      <c r="AR1227" s="50"/>
      <c r="AS1227" s="50"/>
      <c r="AT1227" s="50"/>
      <c r="AU1227" s="50"/>
      <c r="AV1227" s="50"/>
      <c r="AW1227" s="50"/>
      <c r="AX1227" s="50"/>
      <c r="AY1227" s="50"/>
      <c r="AZ1227" s="50"/>
      <c r="BA1227" s="50"/>
      <c r="BB1227" s="50"/>
      <c r="BC1227" s="50"/>
      <c r="BD1227" s="50"/>
      <c r="BE1227" s="50"/>
      <c r="BF1227" s="50"/>
      <c r="BG1227" s="50"/>
      <c r="BH1227" s="50"/>
      <c r="BI1227" s="50"/>
      <c r="BJ1227" s="50"/>
      <c r="BK1227" s="50"/>
      <c r="BL1227" s="50"/>
    </row>
    <row r="1228" spans="1:64" ht="12" customHeight="1" x14ac:dyDescent="0.15">
      <c r="A1228" s="50" t="s">
        <v>32884</v>
      </c>
      <c r="B1228" s="50">
        <v>28</v>
      </c>
      <c r="C1228" s="50" t="s">
        <v>14</v>
      </c>
      <c r="D1228" s="50" t="s">
        <v>133</v>
      </c>
      <c r="E1228" s="51" t="s">
        <v>32885</v>
      </c>
      <c r="F1228" s="52">
        <v>43079</v>
      </c>
      <c r="G1228" s="50" t="s">
        <v>32886</v>
      </c>
      <c r="H1228" s="50" t="s">
        <v>1077</v>
      </c>
      <c r="I1228" s="50" t="s">
        <v>389</v>
      </c>
      <c r="J1228" s="50">
        <v>73135</v>
      </c>
      <c r="K1228" s="50" t="s">
        <v>1078</v>
      </c>
      <c r="L1228" s="50" t="s">
        <v>1079</v>
      </c>
      <c r="M1228" s="50" t="s">
        <v>21</v>
      </c>
      <c r="N1228" s="50" t="s">
        <v>32887</v>
      </c>
      <c r="O1228" s="42" t="s">
        <v>394</v>
      </c>
      <c r="P1228" s="50" t="s">
        <v>32398</v>
      </c>
      <c r="Q1228" s="51" t="s">
        <v>32888</v>
      </c>
      <c r="R1228" s="50" t="s">
        <v>23</v>
      </c>
      <c r="S1228" s="50" t="s">
        <v>22</v>
      </c>
      <c r="T1228" s="50" t="s">
        <v>385</v>
      </c>
      <c r="U1228" s="50" t="s">
        <v>28520</v>
      </c>
      <c r="V1228" s="50" t="s">
        <v>28521</v>
      </c>
      <c r="W1228" s="50" t="s">
        <v>94</v>
      </c>
      <c r="X1228" s="50">
        <v>3194</v>
      </c>
      <c r="Y1228" s="50"/>
      <c r="Z1228" s="50"/>
      <c r="AA1228" s="50"/>
      <c r="AB1228" s="50"/>
      <c r="AC1228" s="50"/>
      <c r="AD1228" s="50"/>
      <c r="AE1228" s="50"/>
      <c r="AF1228" s="50"/>
      <c r="AG1228" s="50"/>
      <c r="AH1228" s="53"/>
      <c r="AI1228" s="50"/>
      <c r="AJ1228" s="50"/>
      <c r="AK1228" s="50"/>
      <c r="AL1228" s="50"/>
      <c r="AM1228" s="50"/>
      <c r="AN1228" s="50"/>
      <c r="AO1228" s="50"/>
      <c r="AP1228" s="50"/>
      <c r="AQ1228" s="50"/>
      <c r="AR1228" s="50"/>
      <c r="AS1228" s="50"/>
      <c r="AT1228" s="50"/>
      <c r="AU1228" s="50"/>
      <c r="AV1228" s="50"/>
      <c r="AW1228" s="50"/>
      <c r="AX1228" s="50"/>
      <c r="AY1228" s="50"/>
      <c r="AZ1228" s="50"/>
      <c r="BA1228" s="50"/>
      <c r="BB1228" s="50"/>
      <c r="BC1228" s="50"/>
      <c r="BD1228" s="50"/>
      <c r="BE1228" s="50"/>
      <c r="BF1228" s="50"/>
      <c r="BG1228" s="50"/>
      <c r="BH1228" s="50"/>
      <c r="BI1228" s="50"/>
      <c r="BJ1228" s="50"/>
      <c r="BK1228" s="50"/>
      <c r="BL1228" s="50"/>
    </row>
    <row r="1229" spans="1:64" ht="12" customHeight="1" x14ac:dyDescent="0.15">
      <c r="A1229" s="50" t="s">
        <v>32889</v>
      </c>
      <c r="B1229" s="50">
        <v>24</v>
      </c>
      <c r="C1229" s="50" t="s">
        <v>14</v>
      </c>
      <c r="D1229" s="50" t="s">
        <v>31</v>
      </c>
      <c r="E1229" s="51" t="s">
        <v>32890</v>
      </c>
      <c r="F1229" s="52">
        <v>43079</v>
      </c>
      <c r="G1229" s="50" t="s">
        <v>33256</v>
      </c>
      <c r="H1229" s="50" t="s">
        <v>150</v>
      </c>
      <c r="I1229" s="50" t="s">
        <v>39</v>
      </c>
      <c r="J1229" s="50">
        <v>92107</v>
      </c>
      <c r="K1229" s="50" t="s">
        <v>150</v>
      </c>
      <c r="L1229" s="50" t="s">
        <v>151</v>
      </c>
      <c r="M1229" s="50" t="s">
        <v>21</v>
      </c>
      <c r="N1229" s="50" t="s">
        <v>32891</v>
      </c>
      <c r="O1229" s="42" t="s">
        <v>394</v>
      </c>
      <c r="P1229" s="50" t="s">
        <v>32398</v>
      </c>
      <c r="Q1229" s="51" t="s">
        <v>32892</v>
      </c>
      <c r="R1229" s="50" t="s">
        <v>94</v>
      </c>
      <c r="S1229" s="50" t="s">
        <v>22</v>
      </c>
      <c r="T1229" s="50" t="s">
        <v>28739</v>
      </c>
      <c r="U1229" s="50" t="s">
        <v>28518</v>
      </c>
      <c r="V1229" s="50" t="s">
        <v>28521</v>
      </c>
      <c r="W1229" s="50" t="s">
        <v>94</v>
      </c>
      <c r="X1229" s="50">
        <v>3192</v>
      </c>
      <c r="Y1229" s="50"/>
      <c r="Z1229" s="50"/>
      <c r="AA1229" s="50"/>
      <c r="AB1229" s="50"/>
      <c r="AC1229" s="50"/>
      <c r="AD1229" s="50"/>
      <c r="AE1229" s="50"/>
      <c r="AF1229" s="50"/>
      <c r="AG1229" s="50"/>
      <c r="AH1229" s="53"/>
      <c r="AI1229" s="50"/>
      <c r="AJ1229" s="50"/>
      <c r="AK1229" s="50"/>
      <c r="AL1229" s="50"/>
      <c r="AM1229" s="50"/>
      <c r="AN1229" s="50"/>
      <c r="AO1229" s="50"/>
      <c r="AP1229" s="50"/>
      <c r="AQ1229" s="50"/>
      <c r="AR1229" s="50"/>
      <c r="AS1229" s="50"/>
      <c r="AT1229" s="50"/>
      <c r="AU1229" s="50"/>
      <c r="AV1229" s="50"/>
      <c r="AW1229" s="50"/>
      <c r="AX1229" s="50"/>
      <c r="AY1229" s="50"/>
      <c r="AZ1229" s="50"/>
      <c r="BA1229" s="50"/>
      <c r="BB1229" s="50"/>
      <c r="BC1229" s="50"/>
      <c r="BD1229" s="50"/>
      <c r="BE1229" s="50"/>
      <c r="BF1229" s="50"/>
      <c r="BG1229" s="50"/>
      <c r="BH1229" s="50"/>
      <c r="BI1229" s="50"/>
      <c r="BJ1229" s="50"/>
      <c r="BK1229" s="50"/>
      <c r="BL1229" s="50"/>
    </row>
    <row r="1230" spans="1:64" ht="12" customHeight="1" x14ac:dyDescent="0.15">
      <c r="A1230" s="50" t="s">
        <v>33100</v>
      </c>
      <c r="B1230" s="50">
        <v>26</v>
      </c>
      <c r="C1230" s="50" t="s">
        <v>14</v>
      </c>
      <c r="D1230" s="50" t="s">
        <v>42</v>
      </c>
      <c r="E1230" s="50"/>
      <c r="F1230" s="52">
        <v>43079</v>
      </c>
      <c r="G1230" s="50" t="s">
        <v>33101</v>
      </c>
      <c r="H1230" s="50" t="s">
        <v>4577</v>
      </c>
      <c r="I1230" s="50" t="s">
        <v>203</v>
      </c>
      <c r="J1230" s="50">
        <v>81008</v>
      </c>
      <c r="K1230" s="50" t="s">
        <v>4577</v>
      </c>
      <c r="L1230" s="50" t="s">
        <v>4579</v>
      </c>
      <c r="M1230" s="50" t="s">
        <v>385</v>
      </c>
      <c r="N1230" s="50" t="s">
        <v>33102</v>
      </c>
      <c r="O1230" s="42" t="s">
        <v>394</v>
      </c>
      <c r="P1230" s="50" t="s">
        <v>32398</v>
      </c>
      <c r="Q1230" s="51" t="s">
        <v>33103</v>
      </c>
      <c r="R1230" s="50" t="s">
        <v>94</v>
      </c>
      <c r="S1230" s="50" t="s">
        <v>12</v>
      </c>
      <c r="T1230" s="50" t="s">
        <v>31978</v>
      </c>
      <c r="U1230" s="50" t="s">
        <v>28518</v>
      </c>
      <c r="V1230" s="50" t="s">
        <v>28521</v>
      </c>
      <c r="W1230" s="50"/>
      <c r="Y1230" s="50"/>
      <c r="Z1230" s="50"/>
      <c r="AA1230" s="50"/>
      <c r="AB1230" s="50"/>
      <c r="AC1230" s="50"/>
      <c r="AD1230" s="50"/>
      <c r="AE1230" s="50"/>
      <c r="AF1230" s="50"/>
      <c r="AG1230" s="50"/>
      <c r="AH1230" s="53"/>
      <c r="AI1230" s="50"/>
      <c r="AJ1230" s="50"/>
      <c r="AK1230" s="50"/>
      <c r="AL1230" s="50"/>
      <c r="AM1230" s="50"/>
      <c r="AN1230" s="50"/>
      <c r="AO1230" s="50"/>
      <c r="AP1230" s="50"/>
      <c r="AQ1230" s="50"/>
      <c r="AR1230" s="50"/>
      <c r="AS1230" s="50"/>
      <c r="AT1230" s="50"/>
      <c r="AU1230" s="50"/>
      <c r="AV1230" s="50"/>
      <c r="AW1230" s="50"/>
      <c r="AX1230" s="50"/>
      <c r="AY1230" s="50"/>
      <c r="AZ1230" s="50"/>
      <c r="BA1230" s="50"/>
      <c r="BB1230" s="50"/>
      <c r="BC1230" s="50"/>
      <c r="BD1230" s="50"/>
      <c r="BE1230" s="50"/>
      <c r="BF1230" s="50"/>
      <c r="BG1230" s="50"/>
      <c r="BH1230" s="50"/>
      <c r="BI1230" s="50"/>
      <c r="BJ1230" s="50"/>
      <c r="BK1230" s="50"/>
      <c r="BL1230" s="50"/>
    </row>
    <row r="1231" spans="1:64" ht="12" customHeight="1" x14ac:dyDescent="0.15">
      <c r="A1231" s="50" t="s">
        <v>32871</v>
      </c>
      <c r="B1231" s="50">
        <v>69</v>
      </c>
      <c r="C1231" s="50" t="s">
        <v>14</v>
      </c>
      <c r="D1231" s="50" t="s">
        <v>31</v>
      </c>
      <c r="E1231" s="50"/>
      <c r="F1231" s="52">
        <v>43078</v>
      </c>
      <c r="G1231" s="50" t="s">
        <v>33255</v>
      </c>
      <c r="H1231" s="50" t="s">
        <v>32872</v>
      </c>
      <c r="I1231" s="50" t="s">
        <v>962</v>
      </c>
      <c r="J1231" s="50">
        <v>72137</v>
      </c>
      <c r="K1231" s="50" t="s">
        <v>31</v>
      </c>
      <c r="L1231" s="50" t="s">
        <v>22665</v>
      </c>
      <c r="M1231" s="50" t="s">
        <v>21</v>
      </c>
      <c r="N1231" s="50" t="s">
        <v>32873</v>
      </c>
      <c r="O1231" s="42" t="s">
        <v>394</v>
      </c>
      <c r="P1231" s="50" t="s">
        <v>32398</v>
      </c>
      <c r="Q1231" s="51" t="s">
        <v>32874</v>
      </c>
      <c r="R1231" s="50" t="s">
        <v>94</v>
      </c>
      <c r="S1231" s="50" t="s">
        <v>22</v>
      </c>
      <c r="T1231" s="50" t="s">
        <v>28746</v>
      </c>
      <c r="U1231" s="50" t="s">
        <v>28520</v>
      </c>
      <c r="V1231" s="50" t="s">
        <v>28521</v>
      </c>
      <c r="W1231" s="50" t="s">
        <v>94</v>
      </c>
      <c r="X1231" s="50">
        <v>3197</v>
      </c>
      <c r="Y1231" s="50"/>
      <c r="Z1231" s="50"/>
      <c r="AA1231" s="50"/>
      <c r="AB1231" s="50"/>
      <c r="AC1231" s="50"/>
      <c r="AD1231" s="50"/>
      <c r="AE1231" s="50"/>
      <c r="AF1231" s="50"/>
      <c r="AG1231" s="50"/>
      <c r="AH1231" s="53"/>
      <c r="AI1231" s="50"/>
      <c r="AJ1231" s="50"/>
      <c r="AK1231" s="50"/>
      <c r="AL1231" s="50"/>
      <c r="AM1231" s="50"/>
      <c r="AN1231" s="50"/>
      <c r="AO1231" s="50"/>
      <c r="AP1231" s="50"/>
      <c r="AQ1231" s="50"/>
      <c r="AR1231" s="50"/>
      <c r="AS1231" s="50"/>
      <c r="AT1231" s="50"/>
      <c r="AU1231" s="50"/>
      <c r="AV1231" s="50"/>
      <c r="AW1231" s="50"/>
      <c r="AX1231" s="50"/>
      <c r="AY1231" s="50"/>
      <c r="AZ1231" s="50"/>
      <c r="BA1231" s="50"/>
      <c r="BB1231" s="50"/>
      <c r="BC1231" s="50"/>
      <c r="BD1231" s="50"/>
      <c r="BE1231" s="50"/>
      <c r="BF1231" s="50"/>
      <c r="BG1231" s="50"/>
      <c r="BH1231" s="50"/>
      <c r="BI1231" s="50"/>
      <c r="BJ1231" s="50"/>
      <c r="BK1231" s="50"/>
      <c r="BL1231" s="50"/>
    </row>
    <row r="1232" spans="1:64" ht="12" customHeight="1" x14ac:dyDescent="0.15">
      <c r="A1232" s="50" t="s">
        <v>32875</v>
      </c>
      <c r="B1232" s="50">
        <v>16</v>
      </c>
      <c r="C1232" s="50" t="s">
        <v>14</v>
      </c>
      <c r="D1232" s="50" t="s">
        <v>31</v>
      </c>
      <c r="E1232" s="50"/>
      <c r="F1232" s="52">
        <v>43078</v>
      </c>
      <c r="G1232" s="50" t="s">
        <v>32876</v>
      </c>
      <c r="H1232" s="50" t="s">
        <v>5263</v>
      </c>
      <c r="I1232" s="50" t="s">
        <v>219</v>
      </c>
      <c r="J1232" s="50">
        <v>19904</v>
      </c>
      <c r="K1232" s="50" t="s">
        <v>2489</v>
      </c>
      <c r="L1232" s="50" t="s">
        <v>5930</v>
      </c>
      <c r="M1232" s="50" t="s">
        <v>21</v>
      </c>
      <c r="N1232" s="50" t="s">
        <v>32877</v>
      </c>
      <c r="O1232" s="42" t="s">
        <v>394</v>
      </c>
      <c r="P1232" s="50" t="s">
        <v>32398</v>
      </c>
      <c r="Q1232" s="51" t="s">
        <v>32878</v>
      </c>
      <c r="R1232" s="50" t="s">
        <v>94</v>
      </c>
      <c r="S1232" s="50" t="s">
        <v>22</v>
      </c>
      <c r="T1232" s="50" t="s">
        <v>28746</v>
      </c>
      <c r="U1232" s="50" t="s">
        <v>28520</v>
      </c>
      <c r="V1232" s="50" t="s">
        <v>28521</v>
      </c>
      <c r="W1232" s="50" t="s">
        <v>94</v>
      </c>
      <c r="X1232" s="50">
        <v>3191</v>
      </c>
      <c r="Y1232" s="50"/>
      <c r="Z1232" s="50"/>
      <c r="AA1232" s="50"/>
      <c r="AB1232" s="50"/>
      <c r="AC1232" s="50"/>
      <c r="AD1232" s="50"/>
      <c r="AE1232" s="50"/>
      <c r="AF1232" s="50"/>
      <c r="AG1232" s="50"/>
      <c r="AH1232" s="53"/>
      <c r="AI1232" s="50"/>
      <c r="AJ1232" s="50"/>
      <c r="AK1232" s="50"/>
      <c r="AL1232" s="50"/>
      <c r="AM1232" s="50"/>
      <c r="AN1232" s="50"/>
      <c r="AO1232" s="50"/>
      <c r="AP1232" s="50"/>
      <c r="AQ1232" s="50"/>
      <c r="AR1232" s="50"/>
      <c r="AS1232" s="50"/>
      <c r="AT1232" s="50"/>
      <c r="AU1232" s="50"/>
      <c r="AV1232" s="50"/>
      <c r="AW1232" s="50"/>
      <c r="AX1232" s="50"/>
      <c r="AY1232" s="50"/>
      <c r="AZ1232" s="50"/>
      <c r="BA1232" s="50"/>
      <c r="BB1232" s="50"/>
      <c r="BC1232" s="50"/>
      <c r="BD1232" s="50"/>
      <c r="BE1232" s="50"/>
      <c r="BF1232" s="50"/>
      <c r="BG1232" s="50"/>
      <c r="BH1232" s="50"/>
      <c r="BI1232" s="50"/>
      <c r="BJ1232" s="50"/>
      <c r="BK1232" s="50"/>
      <c r="BL1232" s="50"/>
    </row>
    <row r="1233" spans="1:64" ht="12" customHeight="1" x14ac:dyDescent="0.15">
      <c r="A1233" s="50" t="s">
        <v>32866</v>
      </c>
      <c r="B1233" s="50">
        <v>22</v>
      </c>
      <c r="C1233" s="50" t="s">
        <v>14</v>
      </c>
      <c r="D1233" s="50" t="s">
        <v>926</v>
      </c>
      <c r="E1233" s="51" t="s">
        <v>32867</v>
      </c>
      <c r="F1233" s="52">
        <v>43077</v>
      </c>
      <c r="G1233" s="50" t="s">
        <v>32868</v>
      </c>
      <c r="H1233" s="50" t="s">
        <v>7411</v>
      </c>
      <c r="I1233" s="50" t="s">
        <v>39</v>
      </c>
      <c r="J1233" s="50">
        <v>96002</v>
      </c>
      <c r="K1233" s="50" t="s">
        <v>7413</v>
      </c>
      <c r="L1233" s="50" t="s">
        <v>7414</v>
      </c>
      <c r="M1233" s="50" t="s">
        <v>21</v>
      </c>
      <c r="N1233" s="50" t="s">
        <v>32869</v>
      </c>
      <c r="O1233" s="42" t="s">
        <v>394</v>
      </c>
      <c r="P1233" s="50" t="s">
        <v>32398</v>
      </c>
      <c r="Q1233" s="51" t="s">
        <v>32870</v>
      </c>
      <c r="R1233" s="50" t="s">
        <v>94</v>
      </c>
      <c r="S1233" s="50" t="s">
        <v>22</v>
      </c>
      <c r="T1233" s="50" t="s">
        <v>28746</v>
      </c>
      <c r="U1233" s="50" t="s">
        <v>28520</v>
      </c>
      <c r="V1233" s="50" t="s">
        <v>28521</v>
      </c>
      <c r="W1233" s="50" t="s">
        <v>94</v>
      </c>
      <c r="X1233" s="50">
        <v>3193</v>
      </c>
      <c r="Y1233" s="50"/>
      <c r="Z1233" s="50"/>
      <c r="AA1233" s="50"/>
      <c r="AB1233" s="50"/>
      <c r="AC1233" s="50"/>
      <c r="AD1233" s="50"/>
      <c r="AE1233" s="50"/>
      <c r="AF1233" s="50"/>
      <c r="AG1233" s="53"/>
      <c r="AH1233" s="50"/>
      <c r="AI1233" s="50"/>
      <c r="AJ1233" s="50"/>
      <c r="AK1233" s="50"/>
      <c r="AL1233" s="50"/>
      <c r="AM1233" s="50"/>
      <c r="AN1233" s="50"/>
      <c r="AO1233" s="50"/>
      <c r="AP1233" s="50"/>
      <c r="AQ1233" s="50"/>
      <c r="AR1233" s="50"/>
      <c r="AS1233" s="50"/>
      <c r="AT1233" s="50"/>
      <c r="AU1233" s="50"/>
      <c r="AV1233" s="50"/>
      <c r="AW1233" s="50"/>
      <c r="AX1233" s="50"/>
      <c r="AY1233" s="50"/>
      <c r="AZ1233" s="50"/>
      <c r="BA1233" s="50"/>
      <c r="BB1233" s="50"/>
      <c r="BC1233" s="50"/>
      <c r="BD1233" s="50"/>
      <c r="BE1233" s="50"/>
      <c r="BF1233" s="50"/>
      <c r="BG1233" s="50"/>
      <c r="BH1233" s="50"/>
      <c r="BI1233" s="50"/>
      <c r="BJ1233" s="50"/>
      <c r="BK1233" s="50"/>
      <c r="BL1233" s="50"/>
    </row>
    <row r="1234" spans="1:64" ht="12" customHeight="1" x14ac:dyDescent="0.15">
      <c r="A1234" s="50" t="s">
        <v>32854</v>
      </c>
      <c r="B1234" s="50">
        <v>35</v>
      </c>
      <c r="C1234" s="50" t="s">
        <v>14</v>
      </c>
      <c r="D1234" s="50" t="s">
        <v>31</v>
      </c>
      <c r="E1234" s="51" t="s">
        <v>32855</v>
      </c>
      <c r="F1234" s="52">
        <v>43076</v>
      </c>
      <c r="G1234" s="50" t="s">
        <v>32856</v>
      </c>
      <c r="H1234" s="50" t="s">
        <v>15177</v>
      </c>
      <c r="I1234" s="50" t="s">
        <v>432</v>
      </c>
      <c r="J1234" s="50">
        <v>54143</v>
      </c>
      <c r="K1234" s="50" t="s">
        <v>15177</v>
      </c>
      <c r="L1234" s="50" t="s">
        <v>32857</v>
      </c>
      <c r="M1234" s="50" t="s">
        <v>21</v>
      </c>
      <c r="N1234" s="50" t="s">
        <v>32858</v>
      </c>
      <c r="O1234" s="42" t="s">
        <v>394</v>
      </c>
      <c r="P1234" s="50" t="s">
        <v>32398</v>
      </c>
      <c r="Q1234" s="51" t="s">
        <v>32859</v>
      </c>
      <c r="R1234" s="50" t="s">
        <v>94</v>
      </c>
      <c r="S1234" s="50" t="s">
        <v>22</v>
      </c>
      <c r="T1234" s="50" t="s">
        <v>28746</v>
      </c>
      <c r="U1234" s="50" t="s">
        <v>28520</v>
      </c>
      <c r="V1234" s="50" t="s">
        <v>28519</v>
      </c>
      <c r="W1234" s="50" t="s">
        <v>94</v>
      </c>
      <c r="X1234" s="50">
        <v>3187</v>
      </c>
      <c r="Y1234" s="50"/>
      <c r="Z1234" s="50"/>
      <c r="AA1234" s="50"/>
      <c r="AB1234" s="50"/>
      <c r="AC1234" s="50"/>
      <c r="AD1234" s="50"/>
      <c r="AE1234" s="50"/>
      <c r="AF1234" s="50"/>
      <c r="AG1234" s="50"/>
      <c r="AH1234" s="53"/>
      <c r="AI1234" s="50"/>
      <c r="AJ1234" s="50"/>
      <c r="AK1234" s="50"/>
      <c r="AL1234" s="50"/>
      <c r="AM1234" s="50"/>
      <c r="AN1234" s="50"/>
      <c r="AO1234" s="50"/>
      <c r="AP1234" s="50"/>
      <c r="AQ1234" s="50"/>
      <c r="AR1234" s="50"/>
      <c r="AS1234" s="50"/>
      <c r="AT1234" s="50"/>
      <c r="AU1234" s="50"/>
      <c r="AV1234" s="50"/>
      <c r="AW1234" s="50"/>
      <c r="AX1234" s="50"/>
      <c r="AY1234" s="50"/>
      <c r="AZ1234" s="50"/>
      <c r="BA1234" s="50"/>
      <c r="BB1234" s="50"/>
      <c r="BC1234" s="50"/>
      <c r="BD1234" s="50"/>
      <c r="BE1234" s="50"/>
      <c r="BF1234" s="50"/>
      <c r="BG1234" s="50"/>
      <c r="BH1234" s="50"/>
      <c r="BI1234" s="50"/>
      <c r="BJ1234" s="50"/>
      <c r="BK1234" s="50"/>
      <c r="BL1234" s="50"/>
    </row>
    <row r="1235" spans="1:64" ht="12" customHeight="1" x14ac:dyDescent="0.15">
      <c r="A1235" s="50" t="s">
        <v>32860</v>
      </c>
      <c r="B1235" s="50">
        <v>40</v>
      </c>
      <c r="C1235" s="50" t="s">
        <v>14</v>
      </c>
      <c r="D1235" s="50" t="s">
        <v>31</v>
      </c>
      <c r="E1235" s="51" t="s">
        <v>32861</v>
      </c>
      <c r="F1235" s="52">
        <v>43076</v>
      </c>
      <c r="G1235" s="50" t="s">
        <v>32862</v>
      </c>
      <c r="H1235" s="50" t="s">
        <v>32863</v>
      </c>
      <c r="I1235" s="50" t="s">
        <v>398</v>
      </c>
      <c r="J1235" s="50">
        <v>18518</v>
      </c>
      <c r="K1235" s="50" t="s">
        <v>22108</v>
      </c>
      <c r="L1235" s="50" t="s">
        <v>498</v>
      </c>
      <c r="M1235" s="50" t="s">
        <v>21</v>
      </c>
      <c r="N1235" s="50" t="s">
        <v>32864</v>
      </c>
      <c r="O1235" s="42" t="s">
        <v>394</v>
      </c>
      <c r="P1235" s="50" t="s">
        <v>32398</v>
      </c>
      <c r="Q1235" s="51" t="s">
        <v>32865</v>
      </c>
      <c r="R1235" s="50" t="s">
        <v>94</v>
      </c>
      <c r="S1235" s="50" t="s">
        <v>22</v>
      </c>
      <c r="T1235" s="50" t="s">
        <v>28746</v>
      </c>
      <c r="U1235" s="50" t="s">
        <v>28520</v>
      </c>
      <c r="V1235" s="50" t="s">
        <v>28519</v>
      </c>
      <c r="W1235" s="50" t="s">
        <v>94</v>
      </c>
      <c r="X1235" s="50">
        <v>3189</v>
      </c>
      <c r="Y1235" s="50"/>
      <c r="Z1235" s="50"/>
      <c r="AA1235" s="50"/>
      <c r="AB1235" s="50"/>
      <c r="AC1235" s="50"/>
      <c r="AD1235" s="50"/>
      <c r="AE1235" s="50"/>
      <c r="AF1235" s="50"/>
      <c r="AG1235" s="50"/>
      <c r="AH1235" s="53"/>
      <c r="AI1235" s="50"/>
      <c r="AJ1235" s="50"/>
      <c r="AK1235" s="50"/>
      <c r="AL1235" s="50"/>
      <c r="AM1235" s="50"/>
      <c r="AN1235" s="50"/>
      <c r="AO1235" s="50"/>
      <c r="AP1235" s="50"/>
      <c r="AQ1235" s="50"/>
      <c r="AR1235" s="50"/>
      <c r="AS1235" s="50"/>
      <c r="AT1235" s="50"/>
      <c r="AU1235" s="50"/>
      <c r="AV1235" s="50"/>
      <c r="AW1235" s="50"/>
      <c r="AX1235" s="50"/>
      <c r="AY1235" s="50"/>
      <c r="AZ1235" s="50"/>
      <c r="BA1235" s="50"/>
      <c r="BB1235" s="50"/>
      <c r="BC1235" s="50"/>
      <c r="BD1235" s="50"/>
      <c r="BE1235" s="50"/>
      <c r="BF1235" s="50"/>
      <c r="BG1235" s="50"/>
      <c r="BH1235" s="50"/>
      <c r="BI1235" s="50"/>
      <c r="BJ1235" s="50"/>
      <c r="BK1235" s="50"/>
      <c r="BL1235" s="50"/>
    </row>
    <row r="1236" spans="1:64" ht="12" customHeight="1" x14ac:dyDescent="0.15">
      <c r="A1236" s="50" t="s">
        <v>33117</v>
      </c>
      <c r="B1236" s="50">
        <v>19</v>
      </c>
      <c r="C1236" s="50" t="s">
        <v>14</v>
      </c>
      <c r="D1236" s="50" t="s">
        <v>133</v>
      </c>
      <c r="E1236" s="51" t="s">
        <v>33118</v>
      </c>
      <c r="F1236" s="52">
        <v>43076</v>
      </c>
      <c r="G1236" s="50" t="s">
        <v>33254</v>
      </c>
      <c r="H1236" s="50" t="s">
        <v>1273</v>
      </c>
      <c r="I1236" s="50" t="s">
        <v>203</v>
      </c>
      <c r="J1236" s="50">
        <v>80229</v>
      </c>
      <c r="K1236" s="50" t="s">
        <v>1883</v>
      </c>
      <c r="L1236" s="50" t="s">
        <v>31583</v>
      </c>
      <c r="M1236" s="50" t="s">
        <v>21</v>
      </c>
      <c r="N1236" s="50" t="s">
        <v>33119</v>
      </c>
      <c r="O1236" s="42" t="s">
        <v>394</v>
      </c>
      <c r="P1236" s="50" t="s">
        <v>32398</v>
      </c>
      <c r="Q1236" s="51" t="s">
        <v>33120</v>
      </c>
      <c r="R1236" s="50" t="s">
        <v>94</v>
      </c>
      <c r="S1236" s="50" t="s">
        <v>29</v>
      </c>
      <c r="T1236" s="50" t="s">
        <v>28523</v>
      </c>
      <c r="U1236" s="50" t="s">
        <v>28523</v>
      </c>
      <c r="V1236" s="50" t="s">
        <v>28522</v>
      </c>
      <c r="W1236" s="50" t="s">
        <v>94</v>
      </c>
      <c r="X1236" s="50">
        <v>3188</v>
      </c>
      <c r="Y1236" s="50"/>
      <c r="Z1236" s="50"/>
      <c r="AA1236" s="50"/>
      <c r="AB1236" s="50"/>
      <c r="AC1236" s="50"/>
      <c r="AD1236" s="50"/>
      <c r="AE1236" s="50"/>
      <c r="AF1236" s="50"/>
      <c r="AG1236" s="53"/>
      <c r="AH1236" s="50"/>
      <c r="AI1236" s="50"/>
      <c r="AJ1236" s="50"/>
      <c r="AK1236" s="50"/>
      <c r="AL1236" s="50"/>
      <c r="AM1236" s="50"/>
      <c r="AN1236" s="50"/>
      <c r="AO1236" s="50"/>
      <c r="AP1236" s="50"/>
      <c r="AQ1236" s="50"/>
      <c r="AR1236" s="50"/>
      <c r="AS1236" s="50"/>
      <c r="AT1236" s="50"/>
      <c r="AU1236" s="50"/>
      <c r="AV1236" s="50"/>
      <c r="AW1236" s="50"/>
      <c r="AX1236" s="50"/>
      <c r="AY1236" s="50"/>
      <c r="AZ1236" s="50"/>
      <c r="BA1236" s="50"/>
      <c r="BB1236" s="50"/>
      <c r="BC1236" s="50"/>
      <c r="BD1236" s="50"/>
      <c r="BE1236" s="50"/>
      <c r="BF1236" s="50"/>
      <c r="BG1236" s="50"/>
      <c r="BH1236" s="50"/>
      <c r="BI1236" s="50"/>
      <c r="BJ1236" s="50"/>
      <c r="BK1236" s="50"/>
      <c r="BL1236" s="50"/>
    </row>
    <row r="1237" spans="1:64" ht="12" customHeight="1" x14ac:dyDescent="0.15">
      <c r="A1237" s="50" t="s">
        <v>33153</v>
      </c>
      <c r="B1237" s="50">
        <v>34</v>
      </c>
      <c r="C1237" s="50" t="s">
        <v>14</v>
      </c>
      <c r="D1237" s="50" t="s">
        <v>79</v>
      </c>
      <c r="E1237" s="51" t="s">
        <v>33154</v>
      </c>
      <c r="F1237" s="52">
        <v>43076</v>
      </c>
      <c r="G1237" s="50" t="s">
        <v>33155</v>
      </c>
      <c r="H1237" s="50" t="s">
        <v>548</v>
      </c>
      <c r="I1237" s="50" t="s">
        <v>117</v>
      </c>
      <c r="J1237" s="50">
        <v>85712</v>
      </c>
      <c r="K1237" s="50" t="s">
        <v>549</v>
      </c>
      <c r="L1237" s="50" t="s">
        <v>10894</v>
      </c>
      <c r="M1237" s="50" t="s">
        <v>21</v>
      </c>
      <c r="N1237" s="50" t="s">
        <v>33156</v>
      </c>
      <c r="O1237" s="42" t="s">
        <v>394</v>
      </c>
      <c r="P1237" s="50" t="s">
        <v>32398</v>
      </c>
      <c r="Q1237" s="51" t="s">
        <v>33157</v>
      </c>
      <c r="R1237" s="50" t="s">
        <v>94</v>
      </c>
      <c r="S1237" s="50" t="s">
        <v>373</v>
      </c>
      <c r="T1237" s="50" t="s">
        <v>28836</v>
      </c>
      <c r="U1237" s="50" t="s">
        <v>28520</v>
      </c>
      <c r="V1237" s="50" t="s">
        <v>28519</v>
      </c>
      <c r="W1237" s="50" t="s">
        <v>94</v>
      </c>
      <c r="X1237" s="50">
        <v>3190</v>
      </c>
      <c r="Y1237" s="50"/>
      <c r="Z1237" s="50"/>
      <c r="AA1237" s="50"/>
      <c r="AB1237" s="50"/>
      <c r="AC1237" s="50"/>
      <c r="AD1237" s="50"/>
      <c r="AE1237" s="50"/>
      <c r="AF1237" s="50"/>
      <c r="AG1237" s="50"/>
      <c r="AH1237" s="53"/>
      <c r="AI1237" s="50"/>
      <c r="AJ1237" s="50"/>
      <c r="AK1237" s="50"/>
      <c r="AL1237" s="50"/>
      <c r="AM1237" s="50"/>
      <c r="AN1237" s="50"/>
      <c r="AO1237" s="50"/>
      <c r="AP1237" s="50"/>
      <c r="AQ1237" s="50"/>
      <c r="AR1237" s="50"/>
      <c r="AS1237" s="50"/>
      <c r="AT1237" s="50"/>
      <c r="AU1237" s="50"/>
      <c r="AV1237" s="50"/>
      <c r="AW1237" s="50"/>
      <c r="AX1237" s="50"/>
      <c r="AY1237" s="50"/>
      <c r="AZ1237" s="50"/>
      <c r="BA1237" s="50"/>
      <c r="BB1237" s="50"/>
      <c r="BC1237" s="50"/>
      <c r="BD1237" s="50"/>
      <c r="BE1237" s="50"/>
      <c r="BF1237" s="50"/>
      <c r="BG1237" s="50"/>
      <c r="BH1237" s="50"/>
      <c r="BI1237" s="50"/>
      <c r="BJ1237" s="50"/>
      <c r="BK1237" s="50"/>
      <c r="BL1237" s="50"/>
    </row>
    <row r="1238" spans="1:64" ht="12" customHeight="1" x14ac:dyDescent="0.15">
      <c r="A1238" s="50" t="s">
        <v>32838</v>
      </c>
      <c r="B1238" s="50">
        <v>54</v>
      </c>
      <c r="C1238" s="50" t="s">
        <v>14</v>
      </c>
      <c r="D1238" s="50" t="s">
        <v>79</v>
      </c>
      <c r="E1238" s="50"/>
      <c r="F1238" s="52">
        <v>43075</v>
      </c>
      <c r="G1238" s="50" t="s">
        <v>32839</v>
      </c>
      <c r="H1238" s="50" t="s">
        <v>207</v>
      </c>
      <c r="I1238" s="50" t="s">
        <v>56</v>
      </c>
      <c r="J1238" s="50">
        <v>33147</v>
      </c>
      <c r="K1238" s="50" t="s">
        <v>155</v>
      </c>
      <c r="L1238" s="50" t="s">
        <v>156</v>
      </c>
      <c r="M1238" s="50" t="s">
        <v>21</v>
      </c>
      <c r="N1238" s="50" t="s">
        <v>32840</v>
      </c>
      <c r="O1238" s="42" t="s">
        <v>394</v>
      </c>
      <c r="P1238" s="50" t="s">
        <v>32398</v>
      </c>
      <c r="Q1238" s="51" t="s">
        <v>32841</v>
      </c>
      <c r="R1238" s="50" t="s">
        <v>94</v>
      </c>
      <c r="S1238" s="50" t="s">
        <v>22</v>
      </c>
      <c r="T1238" s="50" t="s">
        <v>28746</v>
      </c>
      <c r="U1238" s="50" t="s">
        <v>28520</v>
      </c>
      <c r="V1238" s="50" t="s">
        <v>28521</v>
      </c>
      <c r="W1238" s="50"/>
      <c r="Y1238" s="50"/>
      <c r="Z1238" s="50"/>
      <c r="AA1238" s="50"/>
      <c r="AB1238" s="50"/>
      <c r="AC1238" s="50"/>
      <c r="AD1238" s="50"/>
      <c r="AE1238" s="50"/>
      <c r="AF1238" s="50"/>
      <c r="AG1238" s="50"/>
      <c r="AH1238" s="53"/>
      <c r="AI1238" s="50"/>
      <c r="AJ1238" s="50"/>
      <c r="AK1238" s="50"/>
      <c r="AL1238" s="50"/>
      <c r="AM1238" s="50"/>
      <c r="AN1238" s="50"/>
      <c r="AO1238" s="50"/>
      <c r="AP1238" s="50"/>
      <c r="AQ1238" s="50"/>
      <c r="AR1238" s="50"/>
      <c r="AS1238" s="50"/>
      <c r="AT1238" s="50"/>
      <c r="AU1238" s="50"/>
      <c r="AV1238" s="50"/>
      <c r="AW1238" s="50"/>
      <c r="AX1238" s="50"/>
      <c r="AY1238" s="50"/>
      <c r="AZ1238" s="50"/>
      <c r="BA1238" s="50"/>
      <c r="BB1238" s="50"/>
      <c r="BC1238" s="50"/>
      <c r="BD1238" s="50"/>
      <c r="BE1238" s="50"/>
      <c r="BF1238" s="50"/>
      <c r="BG1238" s="50"/>
      <c r="BH1238" s="50"/>
      <c r="BI1238" s="50"/>
      <c r="BJ1238" s="50"/>
      <c r="BK1238" s="50"/>
      <c r="BL1238" s="50"/>
    </row>
    <row r="1239" spans="1:64" ht="12" customHeight="1" x14ac:dyDescent="0.15">
      <c r="A1239" s="50" t="s">
        <v>32842</v>
      </c>
      <c r="B1239" s="50">
        <v>71</v>
      </c>
      <c r="C1239" s="50" t="s">
        <v>14</v>
      </c>
      <c r="D1239" s="50" t="s">
        <v>33105</v>
      </c>
      <c r="E1239" s="50"/>
      <c r="F1239" s="52">
        <v>43075</v>
      </c>
      <c r="G1239" s="50" t="s">
        <v>32843</v>
      </c>
      <c r="H1239" s="50" t="s">
        <v>32844</v>
      </c>
      <c r="I1239" s="50" t="s">
        <v>56</v>
      </c>
      <c r="J1239" s="50">
        <v>33071</v>
      </c>
      <c r="K1239" s="50" t="s">
        <v>1102</v>
      </c>
      <c r="L1239" s="50" t="s">
        <v>32845</v>
      </c>
      <c r="M1239" s="50" t="s">
        <v>21</v>
      </c>
      <c r="N1239" s="50" t="s">
        <v>32846</v>
      </c>
      <c r="O1239" s="42" t="s">
        <v>394</v>
      </c>
      <c r="P1239" s="50" t="s">
        <v>32398</v>
      </c>
      <c r="Q1239" s="51" t="s">
        <v>32847</v>
      </c>
      <c r="R1239" s="50" t="s">
        <v>542</v>
      </c>
      <c r="S1239" s="50" t="s">
        <v>22</v>
      </c>
      <c r="T1239" s="50" t="s">
        <v>28746</v>
      </c>
      <c r="U1239" s="50" t="s">
        <v>28523</v>
      </c>
      <c r="V1239" s="50" t="s">
        <v>28521</v>
      </c>
      <c r="W1239" s="50" t="s">
        <v>94</v>
      </c>
      <c r="X1239" s="50">
        <v>3185</v>
      </c>
      <c r="Y1239" s="50"/>
      <c r="Z1239" s="50"/>
      <c r="AA1239" s="50"/>
      <c r="AB1239" s="50"/>
      <c r="AC1239" s="50"/>
      <c r="AD1239" s="50"/>
      <c r="AE1239" s="50"/>
      <c r="AF1239" s="50"/>
      <c r="AG1239" s="50"/>
      <c r="AH1239" s="53"/>
      <c r="AI1239" s="50"/>
      <c r="AJ1239" s="50"/>
      <c r="AK1239" s="50"/>
      <c r="AL1239" s="50"/>
      <c r="AM1239" s="50"/>
      <c r="AN1239" s="50"/>
      <c r="AO1239" s="50"/>
      <c r="AP1239" s="50"/>
      <c r="AQ1239" s="50"/>
      <c r="AR1239" s="50"/>
      <c r="AS1239" s="50"/>
      <c r="AT1239" s="50"/>
      <c r="AU1239" s="50"/>
      <c r="AV1239" s="50"/>
      <c r="AW1239" s="50"/>
      <c r="AX1239" s="50"/>
      <c r="AY1239" s="50"/>
      <c r="AZ1239" s="50"/>
      <c r="BA1239" s="50"/>
      <c r="BB1239" s="50"/>
      <c r="BC1239" s="50"/>
      <c r="BD1239" s="50"/>
      <c r="BE1239" s="50"/>
      <c r="BF1239" s="50"/>
      <c r="BG1239" s="50"/>
      <c r="BH1239" s="50"/>
      <c r="BI1239" s="50"/>
      <c r="BJ1239" s="50"/>
      <c r="BK1239" s="50"/>
      <c r="BL1239" s="50"/>
    </row>
    <row r="1240" spans="1:64" ht="12" customHeight="1" x14ac:dyDescent="0.15">
      <c r="A1240" s="50" t="s">
        <v>32848</v>
      </c>
      <c r="B1240" s="50">
        <v>49</v>
      </c>
      <c r="C1240" s="50" t="s">
        <v>14</v>
      </c>
      <c r="D1240" s="50" t="s">
        <v>31</v>
      </c>
      <c r="E1240" s="51" t="s">
        <v>32849</v>
      </c>
      <c r="F1240" s="52">
        <v>43075</v>
      </c>
      <c r="G1240" s="50" t="s">
        <v>32850</v>
      </c>
      <c r="H1240" s="50" t="s">
        <v>1209</v>
      </c>
      <c r="I1240" s="50" t="s">
        <v>1066</v>
      </c>
      <c r="J1240" s="50">
        <v>82001</v>
      </c>
      <c r="K1240" s="50" t="s">
        <v>1210</v>
      </c>
      <c r="L1240" s="50" t="s">
        <v>32851</v>
      </c>
      <c r="M1240" s="50" t="s">
        <v>21</v>
      </c>
      <c r="N1240" s="50" t="s">
        <v>32852</v>
      </c>
      <c r="O1240" s="42" t="s">
        <v>394</v>
      </c>
      <c r="P1240" s="50" t="s">
        <v>32398</v>
      </c>
      <c r="Q1240" s="51" t="s">
        <v>32853</v>
      </c>
      <c r="R1240" s="50" t="s">
        <v>94</v>
      </c>
      <c r="S1240" s="50" t="s">
        <v>22</v>
      </c>
      <c r="T1240" s="50" t="s">
        <v>28746</v>
      </c>
      <c r="U1240" s="50" t="s">
        <v>28520</v>
      </c>
      <c r="V1240" s="50" t="s">
        <v>28521</v>
      </c>
      <c r="W1240" s="50" t="s">
        <v>94</v>
      </c>
      <c r="X1240" s="50">
        <v>3186</v>
      </c>
      <c r="Y1240" s="50"/>
      <c r="Z1240" s="50"/>
      <c r="AA1240" s="50"/>
      <c r="AB1240" s="50"/>
      <c r="AC1240" s="50"/>
      <c r="AD1240" s="50"/>
      <c r="AE1240" s="50"/>
      <c r="AF1240" s="50"/>
      <c r="AG1240" s="50"/>
      <c r="AH1240" s="53"/>
      <c r="AI1240" s="50"/>
      <c r="AJ1240" s="50"/>
      <c r="AK1240" s="50"/>
      <c r="AL1240" s="50"/>
      <c r="AM1240" s="50"/>
      <c r="AN1240" s="50"/>
      <c r="AO1240" s="50"/>
      <c r="AP1240" s="50"/>
      <c r="AQ1240" s="50"/>
      <c r="AR1240" s="50"/>
      <c r="AS1240" s="50"/>
      <c r="AT1240" s="50"/>
      <c r="AU1240" s="50"/>
      <c r="AV1240" s="50"/>
      <c r="AW1240" s="50"/>
      <c r="AX1240" s="50"/>
      <c r="AY1240" s="50"/>
      <c r="AZ1240" s="50"/>
      <c r="BA1240" s="50"/>
      <c r="BB1240" s="50"/>
      <c r="BC1240" s="50"/>
      <c r="BD1240" s="50"/>
      <c r="BE1240" s="50"/>
      <c r="BF1240" s="50"/>
      <c r="BG1240" s="50"/>
      <c r="BH1240" s="50"/>
      <c r="BI1240" s="50"/>
      <c r="BJ1240" s="50"/>
      <c r="BK1240" s="50"/>
      <c r="BL1240" s="50"/>
    </row>
    <row r="1241" spans="1:64" ht="12" customHeight="1" x14ac:dyDescent="0.15">
      <c r="A1241" s="50" t="s">
        <v>33094</v>
      </c>
      <c r="B1241" s="50">
        <v>42</v>
      </c>
      <c r="C1241" s="50" t="s">
        <v>14</v>
      </c>
      <c r="D1241" s="50" t="s">
        <v>79</v>
      </c>
      <c r="E1241" s="51" t="s">
        <v>33095</v>
      </c>
      <c r="F1241" s="52">
        <v>43075</v>
      </c>
      <c r="G1241" s="50" t="s">
        <v>33096</v>
      </c>
      <c r="H1241" s="50" t="s">
        <v>33097</v>
      </c>
      <c r="I1241" s="50" t="s">
        <v>56</v>
      </c>
      <c r="J1241" s="50">
        <v>33311</v>
      </c>
      <c r="K1241" s="50" t="s">
        <v>1102</v>
      </c>
      <c r="L1241" s="50" t="s">
        <v>4287</v>
      </c>
      <c r="M1241" s="50" t="s">
        <v>21</v>
      </c>
      <c r="N1241" s="50" t="s">
        <v>33098</v>
      </c>
      <c r="O1241" s="42" t="s">
        <v>394</v>
      </c>
      <c r="P1241" s="50" t="s">
        <v>32398</v>
      </c>
      <c r="Q1241" s="51" t="s">
        <v>33099</v>
      </c>
      <c r="R1241" s="50" t="s">
        <v>542</v>
      </c>
      <c r="S1241" s="50" t="s">
        <v>12</v>
      </c>
      <c r="T1241" s="50" t="s">
        <v>31978</v>
      </c>
      <c r="U1241" s="50" t="s">
        <v>28520</v>
      </c>
      <c r="V1241" s="50" t="s">
        <v>28521</v>
      </c>
      <c r="W1241" s="50" t="s">
        <v>542</v>
      </c>
      <c r="X1241" s="50">
        <v>3184</v>
      </c>
      <c r="Y1241" s="50"/>
      <c r="Z1241" s="50"/>
      <c r="AA1241" s="50"/>
      <c r="AB1241" s="50"/>
      <c r="AC1241" s="50"/>
      <c r="AD1241" s="50"/>
      <c r="AE1241" s="50"/>
      <c r="AF1241" s="50"/>
      <c r="AG1241" s="53"/>
      <c r="AH1241" s="50"/>
      <c r="AI1241" s="50"/>
      <c r="AJ1241" s="50"/>
      <c r="AK1241" s="50"/>
      <c r="AL1241" s="50"/>
      <c r="AM1241" s="50"/>
      <c r="AN1241" s="50"/>
      <c r="AO1241" s="50"/>
      <c r="AP1241" s="50"/>
      <c r="AQ1241" s="50"/>
      <c r="AR1241" s="50"/>
      <c r="AS1241" s="50"/>
      <c r="AT1241" s="50"/>
      <c r="AU1241" s="50"/>
      <c r="AV1241" s="50"/>
      <c r="AW1241" s="50"/>
      <c r="AX1241" s="50"/>
      <c r="AY1241" s="50"/>
      <c r="AZ1241" s="50"/>
      <c r="BA1241" s="50"/>
      <c r="BB1241" s="50"/>
      <c r="BC1241" s="50"/>
      <c r="BD1241" s="50"/>
      <c r="BE1241" s="50"/>
      <c r="BF1241" s="50"/>
      <c r="BG1241" s="50"/>
      <c r="BH1241" s="50"/>
      <c r="BI1241" s="50"/>
      <c r="BJ1241" s="50"/>
      <c r="BK1241" s="50"/>
      <c r="BL1241" s="50"/>
    </row>
    <row r="1242" spans="1:64" ht="12" customHeight="1" x14ac:dyDescent="0.15">
      <c r="A1242" s="50" t="s">
        <v>32834</v>
      </c>
      <c r="B1242" s="50">
        <v>24</v>
      </c>
      <c r="C1242" s="50" t="s">
        <v>14</v>
      </c>
      <c r="D1242" s="50" t="s">
        <v>79</v>
      </c>
      <c r="E1242" s="50"/>
      <c r="F1242" s="52">
        <v>43074</v>
      </c>
      <c r="G1242" s="50" t="s">
        <v>33253</v>
      </c>
      <c r="H1242" s="50" t="s">
        <v>32835</v>
      </c>
      <c r="I1242" s="50" t="s">
        <v>238</v>
      </c>
      <c r="J1242" s="50">
        <v>24055</v>
      </c>
      <c r="K1242" s="50" t="s">
        <v>8226</v>
      </c>
      <c r="L1242" s="50" t="s">
        <v>29771</v>
      </c>
      <c r="M1242" s="50" t="s">
        <v>21</v>
      </c>
      <c r="N1242" s="50" t="s">
        <v>32836</v>
      </c>
      <c r="O1242" s="42" t="s">
        <v>394</v>
      </c>
      <c r="P1242" s="50" t="s">
        <v>32398</v>
      </c>
      <c r="Q1242" s="51" t="s">
        <v>32837</v>
      </c>
      <c r="R1242" s="50" t="s">
        <v>94</v>
      </c>
      <c r="S1242" s="50" t="s">
        <v>22</v>
      </c>
      <c r="T1242" s="50" t="s">
        <v>28746</v>
      </c>
      <c r="U1242" s="50" t="s">
        <v>28520</v>
      </c>
      <c r="V1242" s="50" t="s">
        <v>28521</v>
      </c>
      <c r="W1242" s="50" t="s">
        <v>94</v>
      </c>
      <c r="X1242" s="50">
        <v>3183</v>
      </c>
      <c r="Y1242" s="50"/>
      <c r="Z1242" s="50"/>
      <c r="AA1242" s="50"/>
      <c r="AB1242" s="50"/>
      <c r="AC1242" s="50"/>
      <c r="AD1242" s="50"/>
      <c r="AE1242" s="50"/>
      <c r="AF1242" s="50"/>
      <c r="AG1242" s="50"/>
      <c r="AH1242" s="53"/>
      <c r="AI1242" s="50"/>
      <c r="AJ1242" s="50"/>
      <c r="AK1242" s="50"/>
      <c r="AL1242" s="50"/>
      <c r="AM1242" s="50"/>
      <c r="AN1242" s="50"/>
      <c r="AO1242" s="50"/>
      <c r="AP1242" s="50"/>
      <c r="AQ1242" s="50"/>
      <c r="AR1242" s="50"/>
      <c r="AS1242" s="50"/>
      <c r="AT1242" s="50"/>
      <c r="AU1242" s="50"/>
      <c r="AV1242" s="50"/>
      <c r="AW1242" s="50"/>
      <c r="AX1242" s="50"/>
      <c r="AY1242" s="50"/>
      <c r="AZ1242" s="50"/>
      <c r="BA1242" s="50"/>
      <c r="BB1242" s="50"/>
      <c r="BC1242" s="50"/>
      <c r="BD1242" s="50"/>
      <c r="BE1242" s="50"/>
      <c r="BF1242" s="50"/>
      <c r="BG1242" s="50"/>
      <c r="BH1242" s="50"/>
      <c r="BI1242" s="50"/>
      <c r="BJ1242" s="50"/>
      <c r="BK1242" s="50"/>
      <c r="BL1242" s="50"/>
    </row>
    <row r="1243" spans="1:64" ht="12" customHeight="1" x14ac:dyDescent="0.15">
      <c r="A1243" s="50" t="s">
        <v>32824</v>
      </c>
      <c r="B1243" s="50">
        <v>69</v>
      </c>
      <c r="C1243" s="50" t="s">
        <v>14</v>
      </c>
      <c r="D1243" s="50" t="s">
        <v>42</v>
      </c>
      <c r="E1243" s="50"/>
      <c r="F1243" s="52">
        <v>43074</v>
      </c>
      <c r="G1243" s="50" t="s">
        <v>32825</v>
      </c>
      <c r="H1243" s="50" t="s">
        <v>1809</v>
      </c>
      <c r="I1243" s="50" t="s">
        <v>417</v>
      </c>
      <c r="J1243" s="50">
        <v>10454</v>
      </c>
      <c r="K1243" s="50" t="s">
        <v>1809</v>
      </c>
      <c r="L1243" s="50" t="s">
        <v>569</v>
      </c>
      <c r="M1243" s="50" t="s">
        <v>21</v>
      </c>
      <c r="N1243" s="50" t="s">
        <v>32826</v>
      </c>
      <c r="O1243" s="42" t="s">
        <v>394</v>
      </c>
      <c r="P1243" s="50" t="s">
        <v>32398</v>
      </c>
      <c r="Q1243" s="51" t="s">
        <v>32827</v>
      </c>
      <c r="R1243" s="50" t="s">
        <v>94</v>
      </c>
      <c r="S1243" s="50" t="s">
        <v>22</v>
      </c>
      <c r="T1243" s="50" t="s">
        <v>28541</v>
      </c>
      <c r="U1243" s="50" t="s">
        <v>28518</v>
      </c>
      <c r="V1243" s="50" t="s">
        <v>28521</v>
      </c>
      <c r="W1243" s="50" t="s">
        <v>94</v>
      </c>
      <c r="X1243" s="50">
        <v>3182</v>
      </c>
      <c r="Y1243" s="50"/>
      <c r="Z1243" s="50"/>
      <c r="AA1243" s="50"/>
      <c r="AB1243" s="50"/>
      <c r="AC1243" s="50"/>
      <c r="AD1243" s="50"/>
      <c r="AE1243" s="50"/>
      <c r="AF1243" s="50"/>
      <c r="AG1243" s="50"/>
      <c r="AH1243" s="53"/>
      <c r="AI1243" s="50"/>
      <c r="AJ1243" s="50"/>
      <c r="AK1243" s="50"/>
      <c r="AL1243" s="50"/>
      <c r="AM1243" s="50"/>
      <c r="AN1243" s="50"/>
      <c r="AO1243" s="50"/>
      <c r="AP1243" s="50"/>
      <c r="AQ1243" s="50"/>
      <c r="AR1243" s="50"/>
      <c r="AS1243" s="50"/>
      <c r="AT1243" s="50"/>
      <c r="AU1243" s="50"/>
      <c r="AV1243" s="50"/>
      <c r="AW1243" s="50"/>
      <c r="AX1243" s="50"/>
      <c r="AY1243" s="50"/>
      <c r="AZ1243" s="50"/>
      <c r="BA1243" s="50"/>
      <c r="BB1243" s="50"/>
      <c r="BC1243" s="50"/>
      <c r="BD1243" s="50"/>
      <c r="BE1243" s="50"/>
      <c r="BF1243" s="50"/>
      <c r="BG1243" s="50"/>
      <c r="BH1243" s="50"/>
      <c r="BI1243" s="50"/>
      <c r="BJ1243" s="50"/>
      <c r="BK1243" s="50"/>
      <c r="BL1243" s="50"/>
    </row>
    <row r="1244" spans="1:64" ht="12" customHeight="1" x14ac:dyDescent="0.15">
      <c r="A1244" s="50" t="s">
        <v>32794</v>
      </c>
      <c r="B1244" s="50">
        <v>46</v>
      </c>
      <c r="C1244" s="50" t="s">
        <v>14</v>
      </c>
      <c r="D1244" s="50" t="s">
        <v>31</v>
      </c>
      <c r="E1244" s="50"/>
      <c r="F1244" s="52">
        <v>43073</v>
      </c>
      <c r="G1244" s="50" t="s">
        <v>33246</v>
      </c>
      <c r="H1244" s="50" t="s">
        <v>4995</v>
      </c>
      <c r="I1244" s="50" t="s">
        <v>167</v>
      </c>
      <c r="J1244" s="50">
        <v>30143</v>
      </c>
      <c r="K1244" s="50" t="s">
        <v>4995</v>
      </c>
      <c r="L1244" s="50" t="s">
        <v>32795</v>
      </c>
      <c r="M1244" s="50" t="s">
        <v>21</v>
      </c>
      <c r="N1244" s="50" t="s">
        <v>32796</v>
      </c>
      <c r="O1244" s="42" t="s">
        <v>394</v>
      </c>
      <c r="P1244" s="50" t="s">
        <v>32398</v>
      </c>
      <c r="Q1244" s="51" t="s">
        <v>32797</v>
      </c>
      <c r="R1244" s="50" t="s">
        <v>94</v>
      </c>
      <c r="S1244" s="50" t="s">
        <v>22</v>
      </c>
      <c r="T1244" s="50" t="s">
        <v>28746</v>
      </c>
      <c r="U1244" s="50" t="s">
        <v>28520</v>
      </c>
      <c r="V1244" s="50" t="s">
        <v>28521</v>
      </c>
      <c r="W1244" s="50"/>
      <c r="Y1244" s="50"/>
      <c r="Z1244" s="50"/>
      <c r="AA1244" s="50"/>
      <c r="AB1244" s="50"/>
      <c r="AC1244" s="50"/>
      <c r="AD1244" s="50"/>
      <c r="AE1244" s="50"/>
      <c r="AF1244" s="50"/>
      <c r="AG1244" s="50"/>
      <c r="AH1244" s="53"/>
      <c r="AI1244" s="50"/>
      <c r="AJ1244" s="50"/>
      <c r="AK1244" s="50"/>
      <c r="AL1244" s="50"/>
      <c r="AM1244" s="50"/>
      <c r="AN1244" s="50"/>
      <c r="AO1244" s="50"/>
      <c r="AP1244" s="50"/>
      <c r="AQ1244" s="50"/>
      <c r="AR1244" s="50"/>
      <c r="AS1244" s="50"/>
      <c r="AT1244" s="50"/>
      <c r="AU1244" s="50"/>
      <c r="AV1244" s="50"/>
      <c r="AW1244" s="50"/>
      <c r="AX1244" s="50"/>
      <c r="AY1244" s="50"/>
      <c r="AZ1244" s="50"/>
      <c r="BA1244" s="50"/>
      <c r="BB1244" s="50"/>
      <c r="BC1244" s="50"/>
      <c r="BD1244" s="50"/>
      <c r="BE1244" s="50"/>
      <c r="BF1244" s="50"/>
      <c r="BG1244" s="50"/>
      <c r="BH1244" s="50"/>
      <c r="BI1244" s="50"/>
      <c r="BJ1244" s="50"/>
      <c r="BK1244" s="50"/>
      <c r="BL1244" s="50"/>
    </row>
    <row r="1245" spans="1:64" ht="12" customHeight="1" x14ac:dyDescent="0.15">
      <c r="A1245" s="50" t="s">
        <v>32828</v>
      </c>
      <c r="B1245" s="50">
        <v>62</v>
      </c>
      <c r="C1245" s="50" t="s">
        <v>14</v>
      </c>
      <c r="D1245" s="50" t="s">
        <v>31</v>
      </c>
      <c r="E1245" s="51" t="s">
        <v>32829</v>
      </c>
      <c r="F1245" s="52">
        <v>43072</v>
      </c>
      <c r="G1245" s="50" t="s">
        <v>33251</v>
      </c>
      <c r="H1245" s="50" t="s">
        <v>32830</v>
      </c>
      <c r="I1245" s="50" t="s">
        <v>67</v>
      </c>
      <c r="J1245" s="50">
        <v>77568</v>
      </c>
      <c r="K1245" s="50" t="s">
        <v>5178</v>
      </c>
      <c r="L1245" s="50" t="s">
        <v>32831</v>
      </c>
      <c r="M1245" s="50" t="s">
        <v>32690</v>
      </c>
      <c r="N1245" s="50" t="s">
        <v>32832</v>
      </c>
      <c r="O1245" s="42" t="s">
        <v>394</v>
      </c>
      <c r="P1245" s="50" t="s">
        <v>32398</v>
      </c>
      <c r="Q1245" s="51" t="s">
        <v>32833</v>
      </c>
      <c r="R1245" s="50" t="s">
        <v>23</v>
      </c>
      <c r="S1245" s="50" t="s">
        <v>22</v>
      </c>
      <c r="T1245" s="50" t="s">
        <v>30368</v>
      </c>
      <c r="U1245" s="50" t="s">
        <v>28520</v>
      </c>
      <c r="V1245" s="50" t="s">
        <v>28521</v>
      </c>
      <c r="W1245" s="50" t="s">
        <v>94</v>
      </c>
      <c r="X1245" s="50">
        <v>3178</v>
      </c>
      <c r="Y1245" s="50"/>
      <c r="Z1245" s="50"/>
      <c r="AA1245" s="50"/>
      <c r="AB1245" s="50"/>
      <c r="AC1245" s="50"/>
      <c r="AD1245" s="50"/>
      <c r="AE1245" s="50"/>
      <c r="AF1245" s="50"/>
      <c r="AG1245" s="50"/>
      <c r="AH1245" s="53"/>
      <c r="AI1245" s="50"/>
      <c r="AJ1245" s="50"/>
      <c r="AK1245" s="50"/>
      <c r="AL1245" s="50"/>
      <c r="AM1245" s="50"/>
      <c r="AN1245" s="50"/>
      <c r="AO1245" s="50"/>
      <c r="AP1245" s="50"/>
      <c r="AQ1245" s="50"/>
      <c r="AR1245" s="50"/>
      <c r="AS1245" s="50"/>
      <c r="AT1245" s="50"/>
      <c r="AU1245" s="50"/>
      <c r="AV1245" s="50"/>
      <c r="AW1245" s="50"/>
      <c r="AX1245" s="50"/>
      <c r="AY1245" s="50"/>
      <c r="AZ1245" s="50"/>
      <c r="BA1245" s="50"/>
      <c r="BB1245" s="50"/>
      <c r="BC1245" s="50"/>
      <c r="BD1245" s="50"/>
      <c r="BE1245" s="50"/>
      <c r="BF1245" s="50"/>
      <c r="BG1245" s="50"/>
      <c r="BH1245" s="50"/>
      <c r="BI1245" s="50"/>
      <c r="BJ1245" s="50"/>
      <c r="BK1245" s="50"/>
      <c r="BL1245" s="50"/>
    </row>
    <row r="1246" spans="1:64" ht="12" customHeight="1" x14ac:dyDescent="0.15">
      <c r="A1246" s="50" t="s">
        <v>33250</v>
      </c>
      <c r="B1246" s="50">
        <v>54</v>
      </c>
      <c r="C1246" s="50" t="s">
        <v>14</v>
      </c>
      <c r="D1246" s="50" t="s">
        <v>33105</v>
      </c>
      <c r="E1246" s="50"/>
      <c r="F1246" s="52">
        <v>43072</v>
      </c>
      <c r="G1246" s="50" t="s">
        <v>33087</v>
      </c>
      <c r="H1246" s="50" t="s">
        <v>7948</v>
      </c>
      <c r="I1246" s="50" t="s">
        <v>854</v>
      </c>
      <c r="J1246" s="50">
        <v>96782</v>
      </c>
      <c r="K1246" s="50" t="s">
        <v>2317</v>
      </c>
      <c r="L1246" s="50" t="s">
        <v>3493</v>
      </c>
      <c r="M1246" s="50" t="s">
        <v>373</v>
      </c>
      <c r="N1246" s="50" t="s">
        <v>33088</v>
      </c>
      <c r="O1246" s="42" t="s">
        <v>394</v>
      </c>
      <c r="P1246" s="50" t="s">
        <v>32398</v>
      </c>
      <c r="Q1246" s="51" t="s">
        <v>33089</v>
      </c>
      <c r="R1246" s="50" t="s">
        <v>94</v>
      </c>
      <c r="S1246" s="50" t="s">
        <v>12</v>
      </c>
      <c r="T1246" s="50" t="s">
        <v>31978</v>
      </c>
      <c r="U1246" s="50" t="s">
        <v>28518</v>
      </c>
      <c r="V1246" s="50" t="s">
        <v>28521</v>
      </c>
      <c r="W1246" s="50"/>
      <c r="Y1246" s="50"/>
      <c r="Z1246" s="50"/>
      <c r="AA1246" s="50"/>
      <c r="AB1246" s="50"/>
      <c r="AC1246" s="50"/>
      <c r="AD1246" s="50"/>
      <c r="AE1246" s="50"/>
      <c r="AF1246" s="50"/>
      <c r="AG1246" s="50"/>
      <c r="AH1246" s="53"/>
      <c r="AI1246" s="50"/>
      <c r="AJ1246" s="50"/>
      <c r="AK1246" s="50"/>
      <c r="AL1246" s="50"/>
      <c r="AM1246" s="50"/>
      <c r="AN1246" s="50"/>
      <c r="AO1246" s="50"/>
      <c r="AP1246" s="50"/>
      <c r="AQ1246" s="50"/>
      <c r="AR1246" s="50"/>
      <c r="AS1246" s="50"/>
      <c r="AT1246" s="50"/>
      <c r="AU1246" s="50"/>
      <c r="AV1246" s="50"/>
      <c r="AW1246" s="50"/>
      <c r="AX1246" s="50"/>
      <c r="AY1246" s="50"/>
      <c r="AZ1246" s="50"/>
      <c r="BA1246" s="50"/>
      <c r="BB1246" s="50"/>
      <c r="BC1246" s="50"/>
      <c r="BD1246" s="50"/>
      <c r="BE1246" s="50"/>
      <c r="BF1246" s="50"/>
      <c r="BG1246" s="50"/>
      <c r="BH1246" s="50"/>
      <c r="BI1246" s="50"/>
      <c r="BJ1246" s="50"/>
      <c r="BK1246" s="50"/>
      <c r="BL1246" s="50"/>
    </row>
    <row r="1247" spans="1:64" ht="12" customHeight="1" x14ac:dyDescent="0.15">
      <c r="A1247" s="50" t="s">
        <v>32819</v>
      </c>
      <c r="B1247" s="50">
        <v>37</v>
      </c>
      <c r="C1247" s="50" t="s">
        <v>14</v>
      </c>
      <c r="D1247" s="50" t="s">
        <v>42</v>
      </c>
      <c r="E1247" s="51" t="s">
        <v>32820</v>
      </c>
      <c r="F1247" s="52">
        <v>43071</v>
      </c>
      <c r="G1247" s="50" t="s">
        <v>32821</v>
      </c>
      <c r="H1247" s="50" t="s">
        <v>4157</v>
      </c>
      <c r="I1247" s="50" t="s">
        <v>39</v>
      </c>
      <c r="J1247" s="50">
        <v>92324</v>
      </c>
      <c r="K1247" s="50" t="s">
        <v>303</v>
      </c>
      <c r="L1247" s="50" t="s">
        <v>9069</v>
      </c>
      <c r="M1247" s="50" t="s">
        <v>21</v>
      </c>
      <c r="N1247" s="50" t="s">
        <v>32822</v>
      </c>
      <c r="O1247" s="42" t="s">
        <v>394</v>
      </c>
      <c r="P1247" s="50" t="s">
        <v>32398</v>
      </c>
      <c r="Q1247" s="51" t="s">
        <v>32823</v>
      </c>
      <c r="R1247" s="50" t="s">
        <v>542</v>
      </c>
      <c r="S1247" s="50" t="s">
        <v>22</v>
      </c>
      <c r="T1247" s="50" t="s">
        <v>28739</v>
      </c>
      <c r="U1247" s="50" t="s">
        <v>28518</v>
      </c>
      <c r="V1247" s="50" t="s">
        <v>28521</v>
      </c>
      <c r="W1247" s="50" t="s">
        <v>94</v>
      </c>
      <c r="X1247" s="50">
        <v>3177</v>
      </c>
      <c r="Y1247" s="50"/>
      <c r="Z1247" s="50"/>
      <c r="AA1247" s="50"/>
      <c r="AB1247" s="50"/>
      <c r="AC1247" s="50"/>
      <c r="AD1247" s="50"/>
      <c r="AE1247" s="50"/>
      <c r="AF1247" s="50"/>
      <c r="AG1247" s="50"/>
      <c r="AH1247" s="53"/>
      <c r="AI1247" s="50"/>
      <c r="AJ1247" s="50"/>
      <c r="AK1247" s="50"/>
      <c r="AL1247" s="50"/>
      <c r="AM1247" s="50"/>
      <c r="AN1247" s="50"/>
      <c r="AO1247" s="50"/>
      <c r="AP1247" s="50"/>
      <c r="AQ1247" s="50"/>
      <c r="AR1247" s="50"/>
      <c r="AS1247" s="50"/>
      <c r="AT1247" s="50"/>
      <c r="AU1247" s="50"/>
      <c r="AV1247" s="50"/>
      <c r="AW1247" s="50"/>
      <c r="AX1247" s="50"/>
      <c r="AY1247" s="50"/>
      <c r="AZ1247" s="50"/>
      <c r="BA1247" s="50"/>
      <c r="BB1247" s="50"/>
      <c r="BC1247" s="50"/>
      <c r="BD1247" s="50"/>
      <c r="BE1247" s="50"/>
      <c r="BF1247" s="50"/>
      <c r="BG1247" s="50"/>
      <c r="BH1247" s="50"/>
      <c r="BI1247" s="50"/>
      <c r="BJ1247" s="50"/>
      <c r="BK1247" s="50"/>
      <c r="BL1247" s="50"/>
    </row>
    <row r="1248" spans="1:64" ht="12" customHeight="1" x14ac:dyDescent="0.15">
      <c r="A1248" s="50" t="s">
        <v>33073</v>
      </c>
      <c r="B1248" s="50">
        <v>49</v>
      </c>
      <c r="C1248" s="50" t="s">
        <v>14</v>
      </c>
      <c r="D1248" s="50" t="s">
        <v>31</v>
      </c>
      <c r="E1248" s="51" t="s">
        <v>33074</v>
      </c>
      <c r="F1248" s="52">
        <v>43071</v>
      </c>
      <c r="G1248" s="50"/>
      <c r="H1248" s="50" t="s">
        <v>33075</v>
      </c>
      <c r="I1248" s="50" t="s">
        <v>67</v>
      </c>
      <c r="J1248" s="50">
        <v>79520</v>
      </c>
      <c r="K1248" s="50" t="s">
        <v>33076</v>
      </c>
      <c r="L1248" s="50" t="s">
        <v>33077</v>
      </c>
      <c r="M1248" s="50" t="s">
        <v>385</v>
      </c>
      <c r="N1248" s="50" t="s">
        <v>33078</v>
      </c>
      <c r="O1248" s="42" t="s">
        <v>394</v>
      </c>
      <c r="P1248" s="50" t="s">
        <v>32398</v>
      </c>
      <c r="Q1248" s="51" t="s">
        <v>33079</v>
      </c>
      <c r="R1248" s="50" t="s">
        <v>948</v>
      </c>
      <c r="S1248" s="50" t="s">
        <v>12</v>
      </c>
      <c r="T1248" s="50" t="s">
        <v>31978</v>
      </c>
      <c r="U1248" s="50" t="s">
        <v>28520</v>
      </c>
      <c r="V1248" s="50" t="s">
        <v>28521</v>
      </c>
      <c r="W1248" s="50"/>
      <c r="Y1248" s="50"/>
      <c r="Z1248" s="50"/>
      <c r="AA1248" s="50"/>
      <c r="AB1248" s="50"/>
      <c r="AC1248" s="50"/>
      <c r="AD1248" s="50"/>
      <c r="AE1248" s="50"/>
      <c r="AF1248" s="50"/>
      <c r="AG1248" s="50"/>
      <c r="AH1248" s="53"/>
      <c r="AI1248" s="50"/>
      <c r="AJ1248" s="50"/>
      <c r="AK1248" s="50"/>
      <c r="AL1248" s="50"/>
      <c r="AM1248" s="50"/>
      <c r="AN1248" s="50"/>
      <c r="AO1248" s="50"/>
      <c r="AP1248" s="50"/>
      <c r="AQ1248" s="50"/>
      <c r="AR1248" s="50"/>
      <c r="AS1248" s="50"/>
      <c r="AT1248" s="50"/>
      <c r="AU1248" s="50"/>
      <c r="AV1248" s="50"/>
      <c r="AW1248" s="50"/>
      <c r="AX1248" s="50"/>
      <c r="AY1248" s="50"/>
      <c r="AZ1248" s="50"/>
      <c r="BA1248" s="50"/>
      <c r="BB1248" s="50"/>
      <c r="BC1248" s="50"/>
      <c r="BD1248" s="50"/>
      <c r="BE1248" s="50"/>
      <c r="BF1248" s="50"/>
      <c r="BG1248" s="50"/>
      <c r="BH1248" s="50"/>
      <c r="BI1248" s="50"/>
      <c r="BJ1248" s="50"/>
      <c r="BK1248" s="50"/>
      <c r="BL1248" s="50"/>
    </row>
    <row r="1249" spans="1:64" ht="12" customHeight="1" x14ac:dyDescent="0.15">
      <c r="A1249" s="50" t="s">
        <v>32806</v>
      </c>
      <c r="B1249" s="50">
        <v>32</v>
      </c>
      <c r="C1249" s="50" t="s">
        <v>14</v>
      </c>
      <c r="D1249" s="50" t="s">
        <v>79</v>
      </c>
      <c r="E1249" s="51" t="s">
        <v>32807</v>
      </c>
      <c r="F1249" s="52">
        <v>43070</v>
      </c>
      <c r="G1249" s="50" t="s">
        <v>32808</v>
      </c>
      <c r="H1249" s="50" t="s">
        <v>603</v>
      </c>
      <c r="I1249" s="50" t="s">
        <v>360</v>
      </c>
      <c r="J1249" s="50">
        <v>28792</v>
      </c>
      <c r="K1249" s="50" t="s">
        <v>603</v>
      </c>
      <c r="L1249" s="50" t="s">
        <v>605</v>
      </c>
      <c r="M1249" s="50" t="s">
        <v>21</v>
      </c>
      <c r="N1249" s="50" t="s">
        <v>32809</v>
      </c>
      <c r="O1249" s="42" t="s">
        <v>394</v>
      </c>
      <c r="P1249" s="50" t="s">
        <v>32398</v>
      </c>
      <c r="Q1249" s="51" t="s">
        <v>32810</v>
      </c>
      <c r="R1249" s="50" t="s">
        <v>94</v>
      </c>
      <c r="S1249" s="50" t="s">
        <v>22</v>
      </c>
      <c r="T1249" s="50" t="s">
        <v>28746</v>
      </c>
      <c r="U1249" s="50" t="s">
        <v>28518</v>
      </c>
      <c r="V1249" s="50" t="s">
        <v>28522</v>
      </c>
      <c r="W1249" s="50" t="s">
        <v>94</v>
      </c>
      <c r="X1249" s="50">
        <v>3172</v>
      </c>
      <c r="Y1249" s="50"/>
      <c r="Z1249" s="50"/>
      <c r="AA1249" s="50"/>
      <c r="AB1249" s="50"/>
      <c r="AC1249" s="50"/>
      <c r="AD1249" s="50"/>
      <c r="AE1249" s="50"/>
      <c r="AF1249" s="50"/>
      <c r="AG1249" s="50"/>
      <c r="AH1249" s="53"/>
      <c r="AI1249" s="50"/>
      <c r="AJ1249" s="50"/>
      <c r="AK1249" s="50"/>
      <c r="AL1249" s="50"/>
      <c r="AM1249" s="50"/>
      <c r="AN1249" s="50"/>
      <c r="AO1249" s="50"/>
      <c r="AP1249" s="50"/>
      <c r="AQ1249" s="50"/>
      <c r="AR1249" s="50"/>
      <c r="AS1249" s="50"/>
      <c r="AT1249" s="50"/>
      <c r="AU1249" s="50"/>
      <c r="AV1249" s="50"/>
      <c r="AW1249" s="50"/>
      <c r="AX1249" s="50"/>
      <c r="AY1249" s="50"/>
      <c r="AZ1249" s="50"/>
      <c r="BA1249" s="50"/>
      <c r="BB1249" s="50"/>
      <c r="BC1249" s="50"/>
      <c r="BD1249" s="50"/>
      <c r="BE1249" s="50"/>
      <c r="BF1249" s="50"/>
      <c r="BG1249" s="50"/>
      <c r="BH1249" s="50"/>
      <c r="BI1249" s="50"/>
      <c r="BJ1249" s="50"/>
      <c r="BK1249" s="50"/>
      <c r="BL1249" s="50"/>
    </row>
    <row r="1250" spans="1:64" ht="12" customHeight="1" x14ac:dyDescent="0.15">
      <c r="A1250" s="50" t="s">
        <v>32816</v>
      </c>
      <c r="B1250" s="50">
        <v>33</v>
      </c>
      <c r="C1250" s="50" t="s">
        <v>14</v>
      </c>
      <c r="D1250" s="50" t="s">
        <v>31</v>
      </c>
      <c r="E1250" s="50"/>
      <c r="F1250" s="52">
        <v>43070</v>
      </c>
      <c r="G1250" s="50" t="s">
        <v>33249</v>
      </c>
      <c r="H1250" s="50" t="s">
        <v>1574</v>
      </c>
      <c r="I1250" s="50" t="s">
        <v>26</v>
      </c>
      <c r="J1250" s="50">
        <v>29745</v>
      </c>
      <c r="K1250" s="50" t="s">
        <v>1574</v>
      </c>
      <c r="L1250" s="50" t="s">
        <v>11204</v>
      </c>
      <c r="M1250" s="50" t="s">
        <v>21</v>
      </c>
      <c r="N1250" s="50" t="s">
        <v>32817</v>
      </c>
      <c r="O1250" s="42" t="s">
        <v>394</v>
      </c>
      <c r="P1250" s="50" t="s">
        <v>32398</v>
      </c>
      <c r="Q1250" s="51" t="s">
        <v>32818</v>
      </c>
      <c r="R1250" s="50" t="s">
        <v>948</v>
      </c>
      <c r="S1250" s="50" t="s">
        <v>22</v>
      </c>
      <c r="T1250" s="50" t="s">
        <v>28739</v>
      </c>
      <c r="U1250" s="50" t="s">
        <v>28520</v>
      </c>
      <c r="V1250" s="50" t="s">
        <v>28521</v>
      </c>
      <c r="W1250" s="50" t="s">
        <v>542</v>
      </c>
      <c r="X1250" s="50">
        <v>3173</v>
      </c>
      <c r="Y1250" s="50"/>
      <c r="Z1250" s="50"/>
      <c r="AA1250" s="50"/>
      <c r="AB1250" s="50"/>
      <c r="AC1250" s="50"/>
      <c r="AD1250" s="50"/>
      <c r="AE1250" s="50"/>
      <c r="AF1250" s="50"/>
      <c r="AG1250" s="50"/>
      <c r="AH1250" s="53"/>
      <c r="AI1250" s="50"/>
      <c r="AJ1250" s="50"/>
      <c r="AK1250" s="50"/>
      <c r="AL1250" s="50"/>
      <c r="AM1250" s="50"/>
      <c r="AN1250" s="50"/>
      <c r="AO1250" s="50"/>
      <c r="AP1250" s="50"/>
      <c r="AQ1250" s="50"/>
      <c r="AR1250" s="50"/>
      <c r="AS1250" s="50"/>
      <c r="AT1250" s="50"/>
      <c r="AU1250" s="50"/>
      <c r="AV1250" s="50"/>
      <c r="AW1250" s="50"/>
      <c r="AX1250" s="50"/>
      <c r="AY1250" s="50"/>
      <c r="AZ1250" s="50"/>
      <c r="BA1250" s="50"/>
      <c r="BB1250" s="50"/>
      <c r="BC1250" s="50"/>
      <c r="BD1250" s="50"/>
      <c r="BE1250" s="50"/>
      <c r="BF1250" s="50"/>
      <c r="BG1250" s="50"/>
      <c r="BH1250" s="50"/>
      <c r="BI1250" s="50"/>
      <c r="BJ1250" s="50"/>
      <c r="BK1250" s="50"/>
      <c r="BL1250" s="50"/>
    </row>
    <row r="1251" spans="1:64" ht="12" customHeight="1" x14ac:dyDescent="0.15">
      <c r="A1251" s="50" t="s">
        <v>33090</v>
      </c>
      <c r="B1251" s="50">
        <v>42</v>
      </c>
      <c r="C1251" s="50" t="s">
        <v>14</v>
      </c>
      <c r="D1251" s="50" t="s">
        <v>79</v>
      </c>
      <c r="E1251" s="50"/>
      <c r="F1251" s="52">
        <v>43070</v>
      </c>
      <c r="G1251" s="50" t="s">
        <v>33091</v>
      </c>
      <c r="H1251" s="50" t="s">
        <v>929</v>
      </c>
      <c r="I1251" s="50" t="s">
        <v>39</v>
      </c>
      <c r="J1251" s="50">
        <v>94124</v>
      </c>
      <c r="K1251" s="50" t="s">
        <v>929</v>
      </c>
      <c r="L1251" s="50" t="s">
        <v>930</v>
      </c>
      <c r="M1251" s="50" t="s">
        <v>21</v>
      </c>
      <c r="N1251" s="50" t="s">
        <v>33092</v>
      </c>
      <c r="O1251" s="42" t="s">
        <v>394</v>
      </c>
      <c r="P1251" s="50" t="s">
        <v>32398</v>
      </c>
      <c r="Q1251" s="51" t="s">
        <v>33093</v>
      </c>
      <c r="R1251" s="50" t="s">
        <v>94</v>
      </c>
      <c r="S1251" s="50" t="s">
        <v>12</v>
      </c>
      <c r="T1251" s="50" t="s">
        <v>31978</v>
      </c>
      <c r="U1251" s="50" t="s">
        <v>28518</v>
      </c>
      <c r="V1251" s="50" t="s">
        <v>28519</v>
      </c>
      <c r="W1251" s="50" t="s">
        <v>542</v>
      </c>
      <c r="X1251" s="50">
        <v>3176</v>
      </c>
      <c r="Y1251" s="50"/>
      <c r="Z1251" s="50"/>
      <c r="AA1251" s="50"/>
      <c r="AB1251" s="50"/>
      <c r="AC1251" s="50"/>
      <c r="AD1251" s="50"/>
      <c r="AE1251" s="50"/>
      <c r="AF1251" s="50"/>
      <c r="AG1251" s="50"/>
      <c r="AH1251" s="53"/>
      <c r="AI1251" s="50"/>
      <c r="AJ1251" s="50"/>
      <c r="AK1251" s="50"/>
      <c r="AL1251" s="50"/>
      <c r="AM1251" s="50"/>
      <c r="AN1251" s="50"/>
      <c r="AO1251" s="50"/>
      <c r="AP1251" s="50"/>
      <c r="AQ1251" s="50"/>
      <c r="AR1251" s="50"/>
      <c r="AS1251" s="50"/>
      <c r="AT1251" s="50"/>
      <c r="AU1251" s="50"/>
      <c r="AV1251" s="50"/>
      <c r="AW1251" s="50"/>
      <c r="AX1251" s="50"/>
      <c r="AY1251" s="50"/>
      <c r="AZ1251" s="50"/>
      <c r="BA1251" s="50"/>
      <c r="BB1251" s="50"/>
      <c r="BC1251" s="50"/>
      <c r="BD1251" s="50"/>
      <c r="BE1251" s="50"/>
      <c r="BF1251" s="50"/>
      <c r="BG1251" s="50"/>
      <c r="BH1251" s="50"/>
      <c r="BI1251" s="50"/>
      <c r="BJ1251" s="50"/>
      <c r="BK1251" s="50"/>
      <c r="BL1251" s="50"/>
    </row>
    <row r="1252" spans="1:64" ht="12" customHeight="1" x14ac:dyDescent="0.15">
      <c r="A1252" s="50" t="s">
        <v>32798</v>
      </c>
      <c r="B1252" s="50">
        <v>24</v>
      </c>
      <c r="C1252" s="50" t="s">
        <v>14</v>
      </c>
      <c r="D1252" s="50" t="s">
        <v>79</v>
      </c>
      <c r="E1252" s="51" t="s">
        <v>32799</v>
      </c>
      <c r="F1252" s="52">
        <v>43069</v>
      </c>
      <c r="G1252" s="50" t="s">
        <v>33247</v>
      </c>
      <c r="H1252" s="50" t="s">
        <v>81</v>
      </c>
      <c r="I1252" s="50" t="s">
        <v>38</v>
      </c>
      <c r="J1252" s="50">
        <v>60637</v>
      </c>
      <c r="K1252" s="50" t="s">
        <v>82</v>
      </c>
      <c r="L1252" s="50" t="s">
        <v>83</v>
      </c>
      <c r="M1252" s="50" t="s">
        <v>21</v>
      </c>
      <c r="N1252" s="50" t="s">
        <v>32800</v>
      </c>
      <c r="O1252" s="42" t="s">
        <v>394</v>
      </c>
      <c r="P1252" s="50" t="s">
        <v>32398</v>
      </c>
      <c r="Q1252" s="51" t="s">
        <v>32801</v>
      </c>
      <c r="R1252" s="50" t="s">
        <v>94</v>
      </c>
      <c r="S1252" s="50" t="s">
        <v>22</v>
      </c>
      <c r="T1252" s="50" t="s">
        <v>28746</v>
      </c>
      <c r="U1252" s="50" t="s">
        <v>28518</v>
      </c>
      <c r="V1252" s="50" t="s">
        <v>28521</v>
      </c>
      <c r="W1252" s="50" t="s">
        <v>542</v>
      </c>
      <c r="X1252" s="50">
        <v>3174</v>
      </c>
      <c r="Y1252" s="50"/>
      <c r="Z1252" s="50"/>
      <c r="AA1252" s="50"/>
      <c r="AB1252" s="50"/>
      <c r="AC1252" s="50"/>
      <c r="AD1252" s="50"/>
      <c r="AE1252" s="50"/>
      <c r="AF1252" s="50"/>
      <c r="AG1252" s="50"/>
      <c r="AH1252" s="53"/>
      <c r="AI1252" s="50"/>
      <c r="AJ1252" s="50"/>
      <c r="AK1252" s="50"/>
      <c r="AL1252" s="50"/>
      <c r="AM1252" s="50"/>
      <c r="AN1252" s="50"/>
      <c r="AO1252" s="50"/>
      <c r="AP1252" s="50"/>
      <c r="AQ1252" s="50"/>
      <c r="AR1252" s="50"/>
      <c r="AS1252" s="50"/>
      <c r="AT1252" s="50"/>
      <c r="AU1252" s="50"/>
      <c r="AV1252" s="50"/>
      <c r="AW1252" s="50"/>
      <c r="AX1252" s="50"/>
      <c r="AY1252" s="50"/>
      <c r="AZ1252" s="50"/>
      <c r="BA1252" s="50"/>
      <c r="BB1252" s="50"/>
      <c r="BC1252" s="50"/>
      <c r="BD1252" s="50"/>
      <c r="BE1252" s="50"/>
      <c r="BF1252" s="50"/>
      <c r="BG1252" s="50"/>
      <c r="BH1252" s="50"/>
      <c r="BI1252" s="50"/>
      <c r="BJ1252" s="50"/>
      <c r="BK1252" s="50"/>
      <c r="BL1252" s="50"/>
    </row>
    <row r="1253" spans="1:64" ht="12" customHeight="1" x14ac:dyDescent="0.15">
      <c r="A1253" s="50" t="s">
        <v>32802</v>
      </c>
      <c r="B1253" s="50">
        <v>37</v>
      </c>
      <c r="C1253" s="50" t="s">
        <v>14</v>
      </c>
      <c r="D1253" s="50" t="s">
        <v>42</v>
      </c>
      <c r="E1253" s="50"/>
      <c r="F1253" s="52">
        <v>43069</v>
      </c>
      <c r="G1253" s="50" t="s">
        <v>33248</v>
      </c>
      <c r="H1253" s="50" t="s">
        <v>32803</v>
      </c>
      <c r="I1253" s="50" t="s">
        <v>39</v>
      </c>
      <c r="J1253" s="50">
        <v>91605</v>
      </c>
      <c r="K1253" s="50" t="s">
        <v>92</v>
      </c>
      <c r="L1253" s="50" t="s">
        <v>93</v>
      </c>
      <c r="M1253" s="50" t="s">
        <v>21</v>
      </c>
      <c r="N1253" s="50" t="s">
        <v>32804</v>
      </c>
      <c r="O1253" s="42" t="s">
        <v>394</v>
      </c>
      <c r="P1253" s="50" t="s">
        <v>32398</v>
      </c>
      <c r="Q1253" s="51" t="s">
        <v>32805</v>
      </c>
      <c r="R1253" s="50" t="s">
        <v>94</v>
      </c>
      <c r="S1253" s="50" t="s">
        <v>22</v>
      </c>
      <c r="T1253" s="50" t="s">
        <v>28746</v>
      </c>
      <c r="U1253" s="50" t="s">
        <v>28518</v>
      </c>
      <c r="V1253" s="50" t="s">
        <v>28519</v>
      </c>
      <c r="W1253" s="50" t="s">
        <v>94</v>
      </c>
      <c r="X1253" s="50">
        <v>3175</v>
      </c>
      <c r="Y1253" s="50"/>
      <c r="Z1253" s="50"/>
      <c r="AA1253" s="50"/>
      <c r="AB1253" s="50"/>
      <c r="AC1253" s="50"/>
      <c r="AD1253" s="50"/>
      <c r="AE1253" s="50"/>
      <c r="AF1253" s="50"/>
      <c r="AG1253" s="50"/>
      <c r="AH1253" s="53"/>
      <c r="AI1253" s="50"/>
      <c r="AJ1253" s="50"/>
      <c r="AK1253" s="50"/>
      <c r="AL1253" s="50"/>
      <c r="AM1253" s="50"/>
      <c r="AN1253" s="50"/>
      <c r="AO1253" s="50"/>
      <c r="AP1253" s="50"/>
      <c r="AQ1253" s="50"/>
      <c r="AR1253" s="50"/>
      <c r="AS1253" s="50"/>
      <c r="AT1253" s="50"/>
      <c r="AU1253" s="50"/>
      <c r="AV1253" s="50"/>
      <c r="AW1253" s="50"/>
      <c r="AX1253" s="50"/>
      <c r="AY1253" s="50"/>
      <c r="AZ1253" s="50"/>
      <c r="BA1253" s="50"/>
      <c r="BB1253" s="50"/>
      <c r="BC1253" s="50"/>
      <c r="BD1253" s="50"/>
      <c r="BE1253" s="50"/>
      <c r="BF1253" s="50"/>
      <c r="BG1253" s="50"/>
      <c r="BH1253" s="50"/>
      <c r="BI1253" s="50"/>
      <c r="BJ1253" s="50"/>
      <c r="BK1253" s="50"/>
      <c r="BL1253" s="50"/>
    </row>
    <row r="1254" spans="1:64" ht="12" customHeight="1" x14ac:dyDescent="0.15">
      <c r="A1254" s="50" t="s">
        <v>32788</v>
      </c>
      <c r="B1254" s="50">
        <v>27</v>
      </c>
      <c r="C1254" s="50" t="s">
        <v>14</v>
      </c>
      <c r="D1254" s="50" t="s">
        <v>31</v>
      </c>
      <c r="E1254" s="51" t="s">
        <v>32789</v>
      </c>
      <c r="F1254" s="52">
        <v>43069</v>
      </c>
      <c r="G1254" s="50" t="s">
        <v>32790</v>
      </c>
      <c r="H1254" s="50" t="s">
        <v>1175</v>
      </c>
      <c r="I1254" s="50" t="s">
        <v>425</v>
      </c>
      <c r="J1254" s="50">
        <v>64429</v>
      </c>
      <c r="K1254" s="50" t="s">
        <v>6247</v>
      </c>
      <c r="L1254" s="50" t="s">
        <v>32791</v>
      </c>
      <c r="M1254" s="50" t="s">
        <v>21</v>
      </c>
      <c r="N1254" s="50" t="s">
        <v>32792</v>
      </c>
      <c r="O1254" s="42" t="s">
        <v>394</v>
      </c>
      <c r="P1254" s="50" t="s">
        <v>32398</v>
      </c>
      <c r="Q1254" s="51" t="s">
        <v>32793</v>
      </c>
      <c r="R1254" s="50" t="s">
        <v>94</v>
      </c>
      <c r="S1254" s="50" t="s">
        <v>22</v>
      </c>
      <c r="T1254" s="50" t="s">
        <v>28746</v>
      </c>
      <c r="U1254" s="50" t="s">
        <v>28520</v>
      </c>
      <c r="V1254" s="50" t="s">
        <v>28521</v>
      </c>
      <c r="W1254" s="50"/>
      <c r="Y1254" s="50"/>
      <c r="Z1254" s="50"/>
      <c r="AA1254" s="50"/>
      <c r="AB1254" s="50"/>
      <c r="AC1254" s="50"/>
      <c r="AD1254" s="50"/>
      <c r="AE1254" s="50"/>
      <c r="AF1254" s="50"/>
      <c r="AG1254" s="50"/>
      <c r="AH1254" s="53"/>
      <c r="AI1254" s="50"/>
      <c r="AJ1254" s="50"/>
      <c r="AK1254" s="50"/>
      <c r="AL1254" s="50"/>
      <c r="AM1254" s="50"/>
      <c r="AN1254" s="50"/>
      <c r="AO1254" s="50"/>
      <c r="AP1254" s="50"/>
      <c r="AQ1254" s="50"/>
      <c r="AR1254" s="50"/>
      <c r="AS1254" s="50"/>
      <c r="AT1254" s="50"/>
      <c r="AU1254" s="50"/>
      <c r="AV1254" s="50"/>
      <c r="AW1254" s="50"/>
      <c r="AX1254" s="50"/>
      <c r="AY1254" s="50"/>
      <c r="AZ1254" s="50"/>
      <c r="BA1254" s="50"/>
      <c r="BB1254" s="50"/>
      <c r="BC1254" s="50"/>
      <c r="BD1254" s="50"/>
      <c r="BE1254" s="50"/>
      <c r="BF1254" s="50"/>
      <c r="BG1254" s="50"/>
      <c r="BH1254" s="50"/>
      <c r="BI1254" s="50"/>
      <c r="BJ1254" s="50"/>
      <c r="BK1254" s="50"/>
      <c r="BL1254" s="50"/>
    </row>
    <row r="1255" spans="1:64" ht="12" customHeight="1" x14ac:dyDescent="0.15">
      <c r="A1255" s="50" t="s">
        <v>33080</v>
      </c>
      <c r="B1255" s="50">
        <v>21</v>
      </c>
      <c r="C1255" s="50" t="s">
        <v>14</v>
      </c>
      <c r="D1255" s="50" t="s">
        <v>42</v>
      </c>
      <c r="E1255" s="51" t="s">
        <v>33081</v>
      </c>
      <c r="F1255" s="52">
        <v>43069</v>
      </c>
      <c r="G1255" s="50" t="s">
        <v>33082</v>
      </c>
      <c r="H1255" s="50" t="s">
        <v>33083</v>
      </c>
      <c r="I1255" s="50" t="s">
        <v>417</v>
      </c>
      <c r="J1255" s="50">
        <v>10530</v>
      </c>
      <c r="K1255" s="50" t="s">
        <v>568</v>
      </c>
      <c r="L1255" s="50" t="s">
        <v>33084</v>
      </c>
      <c r="M1255" s="50" t="s">
        <v>385</v>
      </c>
      <c r="N1255" s="50" t="s">
        <v>33085</v>
      </c>
      <c r="O1255" s="42" t="s">
        <v>394</v>
      </c>
      <c r="P1255" s="50" t="s">
        <v>32398</v>
      </c>
      <c r="Q1255" s="51" t="s">
        <v>33086</v>
      </c>
      <c r="R1255" s="50" t="s">
        <v>948</v>
      </c>
      <c r="S1255" s="50" t="s">
        <v>12</v>
      </c>
      <c r="T1255" s="50" t="s">
        <v>31978</v>
      </c>
      <c r="U1255" s="50" t="s">
        <v>28518</v>
      </c>
      <c r="V1255" s="50" t="s">
        <v>28521</v>
      </c>
      <c r="W1255" s="50"/>
      <c r="Y1255" s="50"/>
      <c r="Z1255" s="50"/>
      <c r="AA1255" s="50"/>
      <c r="AB1255" s="50"/>
      <c r="AC1255" s="50"/>
      <c r="AD1255" s="50"/>
      <c r="AE1255" s="50"/>
      <c r="AF1255" s="50"/>
      <c r="AG1255" s="50"/>
      <c r="AH1255" s="53"/>
      <c r="AI1255" s="50"/>
      <c r="AJ1255" s="50"/>
      <c r="AK1255" s="50"/>
      <c r="AL1255" s="50"/>
      <c r="AM1255" s="50"/>
      <c r="AN1255" s="50"/>
      <c r="AO1255" s="50"/>
      <c r="AP1255" s="50"/>
      <c r="AQ1255" s="50"/>
      <c r="AR1255" s="50"/>
      <c r="AS1255" s="50"/>
      <c r="AT1255" s="50"/>
      <c r="AU1255" s="50"/>
      <c r="AV1255" s="50"/>
      <c r="AW1255" s="50"/>
      <c r="AX1255" s="50"/>
      <c r="AY1255" s="50"/>
      <c r="AZ1255" s="50"/>
      <c r="BA1255" s="50"/>
      <c r="BB1255" s="50"/>
      <c r="BC1255" s="50"/>
      <c r="BD1255" s="50"/>
      <c r="BE1255" s="50"/>
      <c r="BF1255" s="50"/>
      <c r="BG1255" s="50"/>
      <c r="BH1255" s="50"/>
      <c r="BI1255" s="50"/>
      <c r="BJ1255" s="50"/>
      <c r="BK1255" s="50"/>
      <c r="BL1255" s="50"/>
    </row>
    <row r="1256" spans="1:64" ht="12" customHeight="1" x14ac:dyDescent="0.15">
      <c r="A1256" s="50" t="s">
        <v>3186</v>
      </c>
      <c r="B1256" s="50" t="s">
        <v>23</v>
      </c>
      <c r="C1256" s="50" t="s">
        <v>14</v>
      </c>
      <c r="D1256" s="50" t="s">
        <v>42</v>
      </c>
      <c r="E1256" s="50"/>
      <c r="F1256" s="52">
        <v>43068</v>
      </c>
      <c r="G1256" s="50" t="s">
        <v>33113</v>
      </c>
      <c r="H1256" s="50" t="s">
        <v>33114</v>
      </c>
      <c r="I1256" s="50" t="s">
        <v>117</v>
      </c>
      <c r="J1256" s="50">
        <v>85634</v>
      </c>
      <c r="K1256" s="50" t="s">
        <v>549</v>
      </c>
      <c r="L1256" s="50" t="s">
        <v>29407</v>
      </c>
      <c r="M1256" s="50" t="s">
        <v>21</v>
      </c>
      <c r="N1256" s="50" t="s">
        <v>33115</v>
      </c>
      <c r="O1256" s="42" t="s">
        <v>394</v>
      </c>
      <c r="P1256" s="50" t="s">
        <v>32398</v>
      </c>
      <c r="Q1256" s="51" t="s">
        <v>33116</v>
      </c>
      <c r="R1256" s="50" t="s">
        <v>94</v>
      </c>
      <c r="S1256" s="50" t="s">
        <v>29</v>
      </c>
      <c r="T1256" s="50" t="s">
        <v>28523</v>
      </c>
      <c r="U1256" s="50" t="s">
        <v>28520</v>
      </c>
      <c r="V1256" s="50" t="s">
        <v>28521</v>
      </c>
      <c r="W1256" s="50" t="s">
        <v>94</v>
      </c>
      <c r="X1256" s="50">
        <v>3171</v>
      </c>
      <c r="Y1256" s="50"/>
      <c r="Z1256" s="50"/>
      <c r="AA1256" s="50"/>
      <c r="AB1256" s="50"/>
      <c r="AC1256" s="50"/>
      <c r="AD1256" s="50"/>
      <c r="AE1256" s="50"/>
      <c r="AF1256" s="50"/>
      <c r="AG1256" s="50"/>
      <c r="AH1256" s="53"/>
      <c r="AI1256" s="50"/>
      <c r="AJ1256" s="50"/>
      <c r="AK1256" s="50"/>
      <c r="AL1256" s="50"/>
      <c r="AM1256" s="50"/>
      <c r="AN1256" s="50"/>
      <c r="AO1256" s="50"/>
      <c r="AP1256" s="50"/>
      <c r="AQ1256" s="50"/>
      <c r="AR1256" s="50"/>
      <c r="AS1256" s="50"/>
      <c r="AT1256" s="50"/>
      <c r="AU1256" s="50"/>
      <c r="AV1256" s="50"/>
      <c r="AW1256" s="50"/>
      <c r="AX1256" s="50"/>
      <c r="AY1256" s="50"/>
      <c r="AZ1256" s="50"/>
      <c r="BA1256" s="50"/>
      <c r="BB1256" s="50"/>
      <c r="BC1256" s="50"/>
      <c r="BD1256" s="50"/>
      <c r="BE1256" s="50"/>
      <c r="BF1256" s="50"/>
      <c r="BG1256" s="50"/>
      <c r="BH1256" s="50"/>
      <c r="BI1256" s="50"/>
      <c r="BJ1256" s="50"/>
      <c r="BK1256" s="50"/>
      <c r="BL1256" s="50"/>
    </row>
    <row r="1257" spans="1:64" ht="12" customHeight="1" x14ac:dyDescent="0.15">
      <c r="A1257" s="50" t="s">
        <v>32774</v>
      </c>
      <c r="B1257" s="50">
        <v>25</v>
      </c>
      <c r="C1257" s="50" t="s">
        <v>14</v>
      </c>
      <c r="D1257" s="50" t="s">
        <v>42</v>
      </c>
      <c r="F1257" s="52">
        <v>43067</v>
      </c>
      <c r="G1257" s="50" t="s">
        <v>32775</v>
      </c>
      <c r="H1257" s="50" t="s">
        <v>32776</v>
      </c>
      <c r="I1257" s="50" t="s">
        <v>297</v>
      </c>
      <c r="J1257" s="50">
        <v>98947</v>
      </c>
      <c r="K1257" s="50" t="s">
        <v>6136</v>
      </c>
      <c r="L1257" s="50" t="s">
        <v>10292</v>
      </c>
      <c r="M1257" s="50" t="s">
        <v>21</v>
      </c>
      <c r="N1257" s="50" t="s">
        <v>32777</v>
      </c>
      <c r="O1257" s="50" t="s">
        <v>394</v>
      </c>
      <c r="P1257" s="42" t="s">
        <v>395</v>
      </c>
      <c r="Q1257" s="51" t="s">
        <v>32778</v>
      </c>
      <c r="R1257" s="50" t="s">
        <v>94</v>
      </c>
      <c r="S1257" s="50" t="s">
        <v>22</v>
      </c>
      <c r="T1257" s="50" t="s">
        <v>28746</v>
      </c>
      <c r="U1257" s="50" t="s">
        <v>28520</v>
      </c>
      <c r="V1257" s="50" t="s">
        <v>28519</v>
      </c>
      <c r="W1257" s="50" t="s">
        <v>94</v>
      </c>
      <c r="X1257" s="50">
        <v>3164</v>
      </c>
      <c r="Y1257" s="50" t="s">
        <v>33180</v>
      </c>
      <c r="Z1257" s="50"/>
      <c r="AA1257" s="50"/>
      <c r="AB1257" s="50"/>
      <c r="AC1257" s="50"/>
      <c r="AD1257" s="50"/>
      <c r="AE1257" s="50"/>
      <c r="AF1257" s="50"/>
      <c r="AG1257" s="53"/>
      <c r="AH1257" s="50"/>
      <c r="AI1257" s="50"/>
      <c r="AJ1257" s="50"/>
      <c r="AK1257" s="50"/>
      <c r="AL1257" s="50"/>
      <c r="AM1257" s="50"/>
      <c r="AN1257" s="50"/>
      <c r="AO1257" s="50"/>
      <c r="AP1257" s="50"/>
      <c r="AQ1257" s="50"/>
      <c r="AR1257" s="50"/>
      <c r="AS1257" s="50"/>
      <c r="AT1257" s="50"/>
      <c r="AU1257" s="50"/>
      <c r="AV1257" s="50"/>
      <c r="AW1257" s="50"/>
      <c r="AX1257" s="50"/>
      <c r="AY1257" s="50"/>
      <c r="AZ1257" s="50"/>
      <c r="BA1257" s="50"/>
      <c r="BB1257" s="50"/>
      <c r="BC1257" s="50"/>
      <c r="BD1257" s="50"/>
      <c r="BE1257" s="50"/>
      <c r="BF1257" s="50"/>
      <c r="BG1257" s="50"/>
      <c r="BH1257" s="50"/>
      <c r="BI1257" s="50"/>
      <c r="BJ1257" s="50"/>
      <c r="BK1257" s="50"/>
      <c r="BL1257" s="50"/>
    </row>
    <row r="1258" spans="1:64" ht="12" customHeight="1" x14ac:dyDescent="0.15">
      <c r="A1258" s="50" t="s">
        <v>32779</v>
      </c>
      <c r="B1258" s="50">
        <v>59</v>
      </c>
      <c r="C1258" s="50" t="s">
        <v>14</v>
      </c>
      <c r="D1258" s="50" t="s">
        <v>31</v>
      </c>
      <c r="E1258" s="50"/>
      <c r="F1258" s="52">
        <v>43067</v>
      </c>
      <c r="G1258" s="50" t="s">
        <v>32780</v>
      </c>
      <c r="H1258" s="50" t="s">
        <v>822</v>
      </c>
      <c r="I1258" s="50" t="s">
        <v>297</v>
      </c>
      <c r="J1258" s="50">
        <v>99217</v>
      </c>
      <c r="K1258" s="50" t="s">
        <v>822</v>
      </c>
      <c r="L1258" s="50" t="s">
        <v>823</v>
      </c>
      <c r="M1258" s="50" t="s">
        <v>21</v>
      </c>
      <c r="N1258" s="50" t="s">
        <v>32781</v>
      </c>
      <c r="O1258" s="42" t="s">
        <v>394</v>
      </c>
      <c r="P1258" s="50" t="s">
        <v>32398</v>
      </c>
      <c r="Q1258" s="51" t="s">
        <v>32782</v>
      </c>
      <c r="R1258" s="50" t="s">
        <v>94</v>
      </c>
      <c r="S1258" s="50" t="s">
        <v>22</v>
      </c>
      <c r="T1258" s="50" t="s">
        <v>28746</v>
      </c>
      <c r="U1258" s="50" t="s">
        <v>28520</v>
      </c>
      <c r="V1258" s="50" t="s">
        <v>28522</v>
      </c>
      <c r="W1258" s="50" t="s">
        <v>94</v>
      </c>
      <c r="X1258" s="50">
        <v>3170</v>
      </c>
      <c r="Y1258" s="50"/>
      <c r="Z1258" s="50"/>
      <c r="AA1258" s="50"/>
      <c r="AB1258" s="50"/>
      <c r="AC1258" s="50"/>
      <c r="AD1258" s="50"/>
      <c r="AE1258" s="50"/>
      <c r="AF1258" s="50"/>
      <c r="AG1258" s="50"/>
      <c r="AH1258" s="53"/>
      <c r="AI1258" s="50"/>
      <c r="AJ1258" s="50"/>
      <c r="AK1258" s="50"/>
      <c r="AL1258" s="50"/>
      <c r="AM1258" s="50"/>
      <c r="AN1258" s="50"/>
      <c r="AO1258" s="50"/>
      <c r="AP1258" s="50"/>
      <c r="AQ1258" s="50"/>
      <c r="AR1258" s="50"/>
      <c r="AS1258" s="50"/>
      <c r="AT1258" s="50"/>
      <c r="AU1258" s="50"/>
      <c r="AV1258" s="50"/>
      <c r="AW1258" s="50"/>
      <c r="AX1258" s="50"/>
      <c r="AY1258" s="50"/>
      <c r="AZ1258" s="50"/>
      <c r="BA1258" s="50"/>
      <c r="BB1258" s="50"/>
      <c r="BC1258" s="50"/>
      <c r="BD1258" s="50"/>
      <c r="BE1258" s="50"/>
      <c r="BF1258" s="50"/>
      <c r="BG1258" s="50"/>
      <c r="BH1258" s="50"/>
      <c r="BI1258" s="50"/>
      <c r="BJ1258" s="50"/>
      <c r="BK1258" s="50"/>
      <c r="BL1258" s="50"/>
    </row>
    <row r="1259" spans="1:64" ht="12" customHeight="1" x14ac:dyDescent="0.15">
      <c r="A1259" s="50" t="s">
        <v>32783</v>
      </c>
      <c r="B1259" s="50">
        <v>30</v>
      </c>
      <c r="C1259" s="50" t="s">
        <v>14</v>
      </c>
      <c r="D1259" s="50" t="s">
        <v>31</v>
      </c>
      <c r="E1259" s="50"/>
      <c r="F1259" s="52">
        <v>43067</v>
      </c>
      <c r="G1259" s="50" t="s">
        <v>32784</v>
      </c>
      <c r="H1259" s="50" t="s">
        <v>1581</v>
      </c>
      <c r="I1259" s="50" t="s">
        <v>263</v>
      </c>
      <c r="J1259" s="50">
        <v>89501</v>
      </c>
      <c r="K1259" s="50" t="s">
        <v>6131</v>
      </c>
      <c r="L1259" s="50" t="s">
        <v>32785</v>
      </c>
      <c r="M1259" s="50" t="s">
        <v>21</v>
      </c>
      <c r="N1259" s="50" t="s">
        <v>32786</v>
      </c>
      <c r="O1259" s="42" t="s">
        <v>394</v>
      </c>
      <c r="P1259" s="50" t="s">
        <v>32398</v>
      </c>
      <c r="Q1259" s="51" t="s">
        <v>32787</v>
      </c>
      <c r="R1259" s="50" t="s">
        <v>94</v>
      </c>
      <c r="S1259" s="50" t="s">
        <v>22</v>
      </c>
      <c r="T1259" s="50" t="s">
        <v>28746</v>
      </c>
      <c r="U1259" s="50" t="s">
        <v>28520</v>
      </c>
      <c r="V1259" s="50" t="s">
        <v>28521</v>
      </c>
      <c r="W1259" s="50" t="s">
        <v>94</v>
      </c>
      <c r="X1259" s="50">
        <v>3169</v>
      </c>
      <c r="Y1259" s="50"/>
      <c r="Z1259" s="50"/>
      <c r="AA1259" s="50"/>
      <c r="AB1259" s="50"/>
      <c r="AC1259" s="50"/>
      <c r="AD1259" s="50"/>
      <c r="AE1259" s="50"/>
      <c r="AF1259" s="50"/>
      <c r="AG1259" s="50"/>
      <c r="AH1259" s="53"/>
      <c r="AI1259" s="50"/>
      <c r="AJ1259" s="50"/>
      <c r="AK1259" s="50"/>
      <c r="AL1259" s="50"/>
      <c r="AM1259" s="50"/>
      <c r="AN1259" s="50"/>
      <c r="AO1259" s="50"/>
      <c r="AP1259" s="50"/>
      <c r="AQ1259" s="50"/>
      <c r="AR1259" s="50"/>
      <c r="AS1259" s="50"/>
      <c r="AT1259" s="50"/>
      <c r="AU1259" s="50"/>
      <c r="AV1259" s="50"/>
      <c r="AW1259" s="50"/>
      <c r="AX1259" s="50"/>
      <c r="AY1259" s="50"/>
      <c r="AZ1259" s="50"/>
      <c r="BA1259" s="50"/>
      <c r="BB1259" s="50"/>
      <c r="BC1259" s="50"/>
      <c r="BD1259" s="50"/>
      <c r="BE1259" s="50"/>
      <c r="BF1259" s="50"/>
      <c r="BG1259" s="50"/>
      <c r="BH1259" s="50"/>
      <c r="BI1259" s="50"/>
      <c r="BJ1259" s="50"/>
      <c r="BK1259" s="50"/>
      <c r="BL1259" s="50"/>
    </row>
    <row r="1260" spans="1:64" ht="12" customHeight="1" x14ac:dyDescent="0.15">
      <c r="A1260" s="50" t="s">
        <v>33150</v>
      </c>
      <c r="B1260" s="50">
        <v>60</v>
      </c>
      <c r="C1260" s="50" t="s">
        <v>14</v>
      </c>
      <c r="D1260" s="50" t="s">
        <v>33105</v>
      </c>
      <c r="E1260" s="50"/>
      <c r="F1260" s="52">
        <v>43067</v>
      </c>
      <c r="G1260" s="50" t="s">
        <v>33252</v>
      </c>
      <c r="H1260" s="50" t="s">
        <v>1783</v>
      </c>
      <c r="I1260" s="50" t="s">
        <v>56</v>
      </c>
      <c r="J1260" s="50">
        <v>33060</v>
      </c>
      <c r="K1260" s="50" t="s">
        <v>1102</v>
      </c>
      <c r="L1260" s="50" t="s">
        <v>4287</v>
      </c>
      <c r="M1260" s="50" t="s">
        <v>373</v>
      </c>
      <c r="N1260" s="50" t="s">
        <v>33151</v>
      </c>
      <c r="O1260" s="42" t="s">
        <v>394</v>
      </c>
      <c r="P1260" s="50" t="s">
        <v>32398</v>
      </c>
      <c r="Q1260" s="51" t="s">
        <v>33152</v>
      </c>
      <c r="R1260" s="50" t="s">
        <v>94</v>
      </c>
      <c r="S1260" s="50" t="s">
        <v>373</v>
      </c>
      <c r="T1260" s="50" t="s">
        <v>28836</v>
      </c>
      <c r="U1260" s="50" t="s">
        <v>28518</v>
      </c>
      <c r="V1260" s="50" t="s">
        <v>28521</v>
      </c>
      <c r="W1260" s="50"/>
      <c r="Y1260" s="50"/>
      <c r="Z1260" s="50"/>
      <c r="AA1260" s="50"/>
      <c r="AB1260" s="50"/>
      <c r="AC1260" s="50"/>
      <c r="AD1260" s="50"/>
      <c r="AE1260" s="50"/>
      <c r="AF1260" s="50"/>
      <c r="AG1260" s="50"/>
      <c r="AH1260" s="53"/>
      <c r="AI1260" s="50"/>
      <c r="AJ1260" s="50"/>
      <c r="AK1260" s="50"/>
      <c r="AL1260" s="50"/>
      <c r="AM1260" s="50"/>
      <c r="AN1260" s="50"/>
      <c r="AO1260" s="50"/>
      <c r="AP1260" s="50"/>
      <c r="AQ1260" s="50"/>
      <c r="AR1260" s="50"/>
      <c r="AS1260" s="50"/>
      <c r="AT1260" s="50"/>
      <c r="AU1260" s="50"/>
      <c r="AV1260" s="50"/>
      <c r="AW1260" s="50"/>
      <c r="AX1260" s="50"/>
      <c r="AY1260" s="50"/>
      <c r="AZ1260" s="50"/>
      <c r="BA1260" s="50"/>
      <c r="BB1260" s="50"/>
      <c r="BC1260" s="50"/>
      <c r="BD1260" s="50"/>
      <c r="BE1260" s="50"/>
      <c r="BF1260" s="50"/>
      <c r="BG1260" s="50"/>
      <c r="BH1260" s="50"/>
      <c r="BI1260" s="50"/>
      <c r="BJ1260" s="50"/>
      <c r="BK1260" s="50"/>
      <c r="BL1260" s="50"/>
    </row>
    <row r="1261" spans="1:64" ht="12" customHeight="1" x14ac:dyDescent="0.15">
      <c r="A1261" s="50" t="s">
        <v>33145</v>
      </c>
      <c r="B1261" s="50">
        <v>64</v>
      </c>
      <c r="C1261" s="50" t="s">
        <v>14</v>
      </c>
      <c r="D1261" s="50" t="s">
        <v>31</v>
      </c>
      <c r="E1261" s="50"/>
      <c r="F1261" s="52">
        <v>43067</v>
      </c>
      <c r="G1261" s="50" t="s">
        <v>33146</v>
      </c>
      <c r="H1261" s="50" t="s">
        <v>33147</v>
      </c>
      <c r="I1261" s="50" t="s">
        <v>51</v>
      </c>
      <c r="J1261" s="50">
        <v>48827</v>
      </c>
      <c r="K1261" s="50" t="s">
        <v>3861</v>
      </c>
      <c r="L1261" s="50" t="s">
        <v>4121</v>
      </c>
      <c r="M1261" s="50" t="s">
        <v>21</v>
      </c>
      <c r="N1261" s="50" t="s">
        <v>33148</v>
      </c>
      <c r="O1261" s="42" t="s">
        <v>394</v>
      </c>
      <c r="P1261" s="50" t="s">
        <v>32398</v>
      </c>
      <c r="Q1261" s="51" t="s">
        <v>33149</v>
      </c>
      <c r="R1261" s="50" t="s">
        <v>94</v>
      </c>
      <c r="S1261" s="50" t="s">
        <v>373</v>
      </c>
      <c r="T1261" s="50" t="s">
        <v>28836</v>
      </c>
      <c r="U1261" s="50" t="s">
        <v>28520</v>
      </c>
      <c r="V1261" s="50" t="s">
        <v>28519</v>
      </c>
      <c r="W1261" s="50" t="s">
        <v>94</v>
      </c>
      <c r="X1261" s="50">
        <v>3168</v>
      </c>
      <c r="Y1261" s="50"/>
      <c r="Z1261" s="50"/>
      <c r="AA1261" s="50"/>
      <c r="AB1261" s="50"/>
      <c r="AC1261" s="50"/>
      <c r="AD1261" s="50"/>
      <c r="AE1261" s="50"/>
      <c r="AF1261" s="50"/>
      <c r="AG1261" s="50"/>
      <c r="AH1261" s="53"/>
      <c r="AI1261" s="50"/>
      <c r="AJ1261" s="50"/>
      <c r="AK1261" s="50"/>
      <c r="AL1261" s="50"/>
      <c r="AM1261" s="50"/>
      <c r="AN1261" s="50"/>
      <c r="AO1261" s="50"/>
      <c r="AP1261" s="50"/>
      <c r="AQ1261" s="50"/>
      <c r="AR1261" s="50"/>
      <c r="AS1261" s="50"/>
      <c r="AT1261" s="50"/>
      <c r="AU1261" s="50"/>
      <c r="AV1261" s="50"/>
      <c r="AW1261" s="50"/>
      <c r="AX1261" s="50"/>
      <c r="AY1261" s="50"/>
      <c r="AZ1261" s="50"/>
      <c r="BA1261" s="50"/>
      <c r="BB1261" s="50"/>
      <c r="BC1261" s="50"/>
      <c r="BD1261" s="50"/>
      <c r="BE1261" s="50"/>
      <c r="BF1261" s="50"/>
      <c r="BG1261" s="50"/>
      <c r="BH1261" s="50"/>
      <c r="BI1261" s="50"/>
      <c r="BJ1261" s="50"/>
      <c r="BK1261" s="50"/>
      <c r="BL1261" s="50"/>
    </row>
    <row r="1262" spans="1:64" ht="12" customHeight="1" x14ac:dyDescent="0.15">
      <c r="A1262" s="50" t="s">
        <v>32765</v>
      </c>
      <c r="B1262" s="50">
        <v>40</v>
      </c>
      <c r="C1262" s="50" t="s">
        <v>14</v>
      </c>
      <c r="D1262" s="50" t="s">
        <v>42</v>
      </c>
      <c r="E1262" s="50"/>
      <c r="F1262" s="52">
        <v>43066</v>
      </c>
      <c r="G1262" s="50" t="s">
        <v>33245</v>
      </c>
      <c r="H1262" s="50" t="s">
        <v>3606</v>
      </c>
      <c r="I1262" s="50" t="s">
        <v>39</v>
      </c>
      <c r="J1262" s="50">
        <v>90280</v>
      </c>
      <c r="K1262" s="50" t="s">
        <v>92</v>
      </c>
      <c r="L1262" s="50" t="s">
        <v>32766</v>
      </c>
      <c r="M1262" s="50" t="s">
        <v>32767</v>
      </c>
      <c r="N1262" s="50" t="s">
        <v>32768</v>
      </c>
      <c r="O1262" s="42" t="s">
        <v>394</v>
      </c>
      <c r="P1262" s="50" t="s">
        <v>32398</v>
      </c>
      <c r="Q1262" s="51" t="s">
        <v>32769</v>
      </c>
      <c r="R1262" s="50" t="s">
        <v>542</v>
      </c>
      <c r="S1262" s="50" t="s">
        <v>22</v>
      </c>
      <c r="T1262" s="50" t="s">
        <v>28746</v>
      </c>
      <c r="U1262" s="50" t="s">
        <v>28520</v>
      </c>
      <c r="V1262" s="50" t="s">
        <v>28521</v>
      </c>
      <c r="W1262" s="50" t="s">
        <v>94</v>
      </c>
      <c r="X1262" s="50">
        <v>3165</v>
      </c>
      <c r="Y1262" s="50"/>
      <c r="Z1262" s="50"/>
      <c r="AA1262" s="50"/>
      <c r="AB1262" s="50"/>
      <c r="AC1262" s="50"/>
      <c r="AD1262" s="50"/>
      <c r="AE1262" s="50"/>
      <c r="AF1262" s="50"/>
      <c r="AG1262" s="50"/>
      <c r="AH1262" s="53"/>
      <c r="AI1262" s="50"/>
      <c r="AJ1262" s="50"/>
      <c r="AK1262" s="50"/>
      <c r="AL1262" s="50"/>
      <c r="AM1262" s="50"/>
      <c r="AN1262" s="50"/>
      <c r="AO1262" s="50"/>
      <c r="AP1262" s="50"/>
      <c r="AQ1262" s="50"/>
      <c r="AR1262" s="50"/>
      <c r="AS1262" s="50"/>
      <c r="AT1262" s="50"/>
      <c r="AU1262" s="50"/>
      <c r="AV1262" s="50"/>
      <c r="AW1262" s="50"/>
      <c r="AX1262" s="50"/>
      <c r="AY1262" s="50"/>
      <c r="AZ1262" s="50"/>
      <c r="BA1262" s="50"/>
      <c r="BB1262" s="50"/>
      <c r="BC1262" s="50"/>
      <c r="BD1262" s="50"/>
      <c r="BE1262" s="50"/>
      <c r="BF1262" s="50"/>
      <c r="BG1262" s="50"/>
      <c r="BH1262" s="50"/>
      <c r="BI1262" s="50"/>
      <c r="BJ1262" s="50"/>
      <c r="BK1262" s="50"/>
      <c r="BL1262" s="50"/>
    </row>
    <row r="1263" spans="1:64" ht="12" customHeight="1" x14ac:dyDescent="0.15">
      <c r="A1263" s="50" t="s">
        <v>32770</v>
      </c>
      <c r="B1263" s="50">
        <v>15</v>
      </c>
      <c r="C1263" s="50" t="s">
        <v>14</v>
      </c>
      <c r="D1263" s="50" t="s">
        <v>42</v>
      </c>
      <c r="E1263" s="50"/>
      <c r="F1263" s="52">
        <v>43066</v>
      </c>
      <c r="G1263" s="50" t="s">
        <v>32771</v>
      </c>
      <c r="H1263" s="50" t="s">
        <v>858</v>
      </c>
      <c r="I1263" s="50" t="s">
        <v>238</v>
      </c>
      <c r="J1263" s="50">
        <v>23237</v>
      </c>
      <c r="K1263" s="50" t="s">
        <v>11616</v>
      </c>
      <c r="L1263" s="50" t="s">
        <v>859</v>
      </c>
      <c r="M1263" s="50" t="s">
        <v>21</v>
      </c>
      <c r="N1263" s="50" t="s">
        <v>32772</v>
      </c>
      <c r="O1263" s="42" t="s">
        <v>394</v>
      </c>
      <c r="P1263" s="50" t="s">
        <v>32398</v>
      </c>
      <c r="Q1263" s="51" t="s">
        <v>32773</v>
      </c>
      <c r="R1263" s="50" t="s">
        <v>94</v>
      </c>
      <c r="S1263" s="50" t="s">
        <v>22</v>
      </c>
      <c r="T1263" s="50" t="s">
        <v>28746</v>
      </c>
      <c r="U1263" s="50" t="s">
        <v>28520</v>
      </c>
      <c r="V1263" s="50" t="s">
        <v>28521</v>
      </c>
      <c r="W1263" s="50"/>
      <c r="Y1263" s="50"/>
      <c r="Z1263" s="50"/>
      <c r="AA1263" s="50"/>
      <c r="AB1263" s="50"/>
      <c r="AC1263" s="50"/>
      <c r="AD1263" s="50"/>
      <c r="AE1263" s="50"/>
      <c r="AF1263" s="50"/>
      <c r="AG1263" s="50"/>
      <c r="AH1263" s="53"/>
      <c r="AI1263" s="50"/>
      <c r="AJ1263" s="50"/>
      <c r="AK1263" s="50"/>
      <c r="AL1263" s="50"/>
      <c r="AM1263" s="50"/>
      <c r="AN1263" s="50"/>
      <c r="AO1263" s="50"/>
      <c r="AP1263" s="50"/>
      <c r="AQ1263" s="50"/>
      <c r="AR1263" s="50"/>
      <c r="AS1263" s="50"/>
      <c r="AT1263" s="50"/>
      <c r="AU1263" s="50"/>
      <c r="AV1263" s="50"/>
      <c r="AW1263" s="50"/>
      <c r="AX1263" s="50"/>
      <c r="AY1263" s="50"/>
      <c r="AZ1263" s="50"/>
      <c r="BA1263" s="50"/>
      <c r="BB1263" s="50"/>
      <c r="BC1263" s="50"/>
      <c r="BD1263" s="50"/>
      <c r="BE1263" s="50"/>
      <c r="BF1263" s="50"/>
      <c r="BG1263" s="50"/>
      <c r="BH1263" s="50"/>
      <c r="BI1263" s="50"/>
      <c r="BJ1263" s="50"/>
      <c r="BK1263" s="50"/>
      <c r="BL1263" s="50"/>
    </row>
    <row r="1264" spans="1:64" ht="12" customHeight="1" x14ac:dyDescent="0.15">
      <c r="A1264" s="50" t="s">
        <v>32811</v>
      </c>
      <c r="B1264" s="50">
        <v>22</v>
      </c>
      <c r="C1264" s="50" t="s">
        <v>14</v>
      </c>
      <c r="D1264" s="50" t="s">
        <v>42</v>
      </c>
      <c r="E1264" s="50"/>
      <c r="F1264" s="52">
        <v>43065</v>
      </c>
      <c r="G1264" s="50" t="s">
        <v>32812</v>
      </c>
      <c r="H1264" s="50" t="s">
        <v>25356</v>
      </c>
      <c r="I1264" s="50" t="s">
        <v>39</v>
      </c>
      <c r="J1264" s="50">
        <v>91724</v>
      </c>
      <c r="K1264" s="50" t="s">
        <v>92</v>
      </c>
      <c r="L1264" s="50" t="s">
        <v>32813</v>
      </c>
      <c r="M1264" s="50" t="s">
        <v>5307</v>
      </c>
      <c r="N1264" s="50" t="s">
        <v>32814</v>
      </c>
      <c r="O1264" s="42" t="s">
        <v>394</v>
      </c>
      <c r="P1264" s="50" t="s">
        <v>32398</v>
      </c>
      <c r="Q1264" s="51" t="s">
        <v>32815</v>
      </c>
      <c r="R1264" s="50" t="s">
        <v>94</v>
      </c>
      <c r="S1264" s="50" t="s">
        <v>22</v>
      </c>
      <c r="T1264" s="50" t="s">
        <v>28739</v>
      </c>
      <c r="U1264" s="50" t="s">
        <v>28520</v>
      </c>
      <c r="V1264" s="50" t="s">
        <v>28521</v>
      </c>
      <c r="W1264" s="50" t="s">
        <v>94</v>
      </c>
      <c r="X1264" s="50">
        <v>3158</v>
      </c>
      <c r="Y1264" s="50"/>
      <c r="Z1264" s="50"/>
      <c r="AA1264" s="50"/>
      <c r="AB1264" s="50"/>
      <c r="AC1264" s="50"/>
      <c r="AD1264" s="50"/>
      <c r="AE1264" s="50"/>
      <c r="AF1264" s="50"/>
      <c r="AG1264" s="50"/>
      <c r="AH1264" s="53"/>
      <c r="AI1264" s="50"/>
      <c r="AJ1264" s="50"/>
      <c r="AK1264" s="50"/>
      <c r="AL1264" s="50"/>
      <c r="AM1264" s="50"/>
      <c r="AN1264" s="50"/>
      <c r="AO1264" s="50"/>
      <c r="AP1264" s="50"/>
      <c r="AQ1264" s="50"/>
      <c r="AR1264" s="50"/>
      <c r="AS1264" s="50"/>
      <c r="AT1264" s="50"/>
      <c r="AU1264" s="50"/>
      <c r="AV1264" s="50"/>
      <c r="AW1264" s="50"/>
      <c r="AX1264" s="50"/>
      <c r="AY1264" s="50"/>
      <c r="AZ1264" s="50"/>
      <c r="BA1264" s="50"/>
      <c r="BB1264" s="50"/>
      <c r="BC1264" s="50"/>
      <c r="BD1264" s="50"/>
      <c r="BE1264" s="50"/>
      <c r="BF1264" s="50"/>
      <c r="BG1264" s="50"/>
      <c r="BH1264" s="50"/>
      <c r="BI1264" s="50"/>
      <c r="BJ1264" s="50"/>
      <c r="BK1264" s="50"/>
      <c r="BL1264" s="50"/>
    </row>
    <row r="1265" spans="1:64" ht="12" customHeight="1" x14ac:dyDescent="0.15">
      <c r="A1265" s="50" t="s">
        <v>32756</v>
      </c>
      <c r="B1265" s="50">
        <v>43</v>
      </c>
      <c r="C1265" s="50" t="s">
        <v>14</v>
      </c>
      <c r="D1265" s="50" t="s">
        <v>42</v>
      </c>
      <c r="E1265" s="51" t="s">
        <v>32757</v>
      </c>
      <c r="F1265" s="52">
        <v>43065</v>
      </c>
      <c r="G1265" s="50" t="s">
        <v>32758</v>
      </c>
      <c r="H1265" s="50" t="s">
        <v>2558</v>
      </c>
      <c r="I1265" s="50" t="s">
        <v>39</v>
      </c>
      <c r="J1265" s="50">
        <v>93230</v>
      </c>
      <c r="K1265" s="50" t="s">
        <v>1681</v>
      </c>
      <c r="L1265" s="50" t="s">
        <v>32759</v>
      </c>
      <c r="M1265" s="50" t="s">
        <v>21</v>
      </c>
      <c r="N1265" s="50" t="s">
        <v>32760</v>
      </c>
      <c r="O1265" s="42" t="s">
        <v>394</v>
      </c>
      <c r="P1265" s="50" t="s">
        <v>32398</v>
      </c>
      <c r="Q1265" s="51" t="s">
        <v>32761</v>
      </c>
      <c r="R1265" s="50" t="s">
        <v>94</v>
      </c>
      <c r="S1265" s="50" t="s">
        <v>22</v>
      </c>
      <c r="T1265" s="50" t="s">
        <v>28746</v>
      </c>
      <c r="U1265" s="50" t="s">
        <v>28520</v>
      </c>
      <c r="V1265" s="50" t="s">
        <v>28519</v>
      </c>
      <c r="W1265" s="50" t="s">
        <v>94</v>
      </c>
      <c r="X1265" s="50">
        <v>3156</v>
      </c>
      <c r="Y1265" s="50"/>
      <c r="Z1265" s="50"/>
      <c r="AA1265" s="50"/>
      <c r="AB1265" s="50"/>
      <c r="AC1265" s="50"/>
      <c r="AD1265" s="50"/>
      <c r="AE1265" s="50"/>
      <c r="AF1265" s="50"/>
      <c r="AG1265" s="50"/>
      <c r="AH1265" s="53"/>
      <c r="AI1265" s="50"/>
      <c r="AJ1265" s="50"/>
      <c r="AK1265" s="50"/>
      <c r="AL1265" s="50"/>
      <c r="AM1265" s="50"/>
      <c r="AN1265" s="50"/>
      <c r="AO1265" s="50"/>
      <c r="AP1265" s="50"/>
      <c r="AQ1265" s="50"/>
      <c r="AR1265" s="50"/>
      <c r="AS1265" s="50"/>
      <c r="AT1265" s="50"/>
      <c r="AU1265" s="50"/>
      <c r="AV1265" s="50"/>
      <c r="AW1265" s="50"/>
      <c r="AX1265" s="50"/>
      <c r="AY1265" s="50"/>
      <c r="AZ1265" s="50"/>
      <c r="BA1265" s="50"/>
      <c r="BB1265" s="50"/>
      <c r="BC1265" s="50"/>
      <c r="BD1265" s="50"/>
      <c r="BE1265" s="50"/>
      <c r="BF1265" s="50"/>
      <c r="BG1265" s="50"/>
      <c r="BH1265" s="50"/>
      <c r="BI1265" s="50"/>
      <c r="BJ1265" s="50"/>
      <c r="BK1265" s="50"/>
      <c r="BL1265" s="50"/>
    </row>
    <row r="1266" spans="1:64" ht="12" customHeight="1" x14ac:dyDescent="0.15">
      <c r="A1266" s="50" t="s">
        <v>32682</v>
      </c>
      <c r="B1266" s="50">
        <v>58</v>
      </c>
      <c r="C1266" s="50" t="s">
        <v>14</v>
      </c>
      <c r="D1266" s="50" t="s">
        <v>33105</v>
      </c>
      <c r="E1266" s="50"/>
      <c r="F1266" s="52">
        <v>43065</v>
      </c>
      <c r="G1266" s="50" t="s">
        <v>32683</v>
      </c>
      <c r="H1266" s="50" t="s">
        <v>32684</v>
      </c>
      <c r="I1266" s="50" t="s">
        <v>357</v>
      </c>
      <c r="J1266" s="50">
        <v>66215</v>
      </c>
      <c r="K1266" s="50" t="s">
        <v>3216</v>
      </c>
      <c r="L1266" s="50" t="s">
        <v>2080</v>
      </c>
      <c r="M1266" s="50" t="s">
        <v>21</v>
      </c>
      <c r="N1266" s="50" t="s">
        <v>32685</v>
      </c>
      <c r="O1266" s="42" t="s">
        <v>394</v>
      </c>
      <c r="P1266" s="50" t="s">
        <v>32398</v>
      </c>
      <c r="Q1266" s="51" t="s">
        <v>32686</v>
      </c>
      <c r="R1266" s="50" t="s">
        <v>94</v>
      </c>
      <c r="S1266" s="50" t="s">
        <v>22</v>
      </c>
      <c r="T1266" s="50" t="s">
        <v>28746</v>
      </c>
      <c r="U1266" s="50" t="s">
        <v>28520</v>
      </c>
      <c r="V1266" s="50" t="s">
        <v>28521</v>
      </c>
      <c r="W1266" s="50"/>
      <c r="Y1266" s="50"/>
      <c r="Z1266" s="50"/>
      <c r="AA1266" s="50"/>
      <c r="AB1266" s="50"/>
      <c r="AC1266" s="50"/>
      <c r="AD1266" s="50"/>
      <c r="AE1266" s="50"/>
      <c r="AF1266" s="50"/>
      <c r="AG1266" s="50"/>
      <c r="AH1266" s="53"/>
      <c r="AI1266" s="50"/>
      <c r="AJ1266" s="50"/>
      <c r="AK1266" s="50"/>
      <c r="AL1266" s="50"/>
      <c r="AM1266" s="50"/>
      <c r="AN1266" s="50"/>
      <c r="AO1266" s="50"/>
      <c r="AP1266" s="50"/>
      <c r="AQ1266" s="50"/>
      <c r="AR1266" s="50"/>
      <c r="AS1266" s="50"/>
      <c r="AT1266" s="50"/>
      <c r="AU1266" s="50"/>
      <c r="AV1266" s="50"/>
      <c r="AW1266" s="50"/>
      <c r="AX1266" s="50"/>
      <c r="AY1266" s="50"/>
      <c r="AZ1266" s="50"/>
      <c r="BA1266" s="50"/>
      <c r="BB1266" s="50"/>
      <c r="BC1266" s="50"/>
      <c r="BD1266" s="50"/>
      <c r="BE1266" s="50"/>
      <c r="BF1266" s="50"/>
      <c r="BG1266" s="50"/>
      <c r="BH1266" s="50"/>
      <c r="BI1266" s="50"/>
      <c r="BJ1266" s="50"/>
      <c r="BK1266" s="50"/>
      <c r="BL1266" s="50"/>
    </row>
    <row r="1267" spans="1:64" ht="12" customHeight="1" x14ac:dyDescent="0.15">
      <c r="A1267" s="50" t="s">
        <v>32762</v>
      </c>
      <c r="B1267" s="50">
        <v>31</v>
      </c>
      <c r="C1267" s="50" t="s">
        <v>14</v>
      </c>
      <c r="D1267" s="50" t="s">
        <v>31</v>
      </c>
      <c r="E1267" s="50"/>
      <c r="F1267" s="52">
        <v>43065</v>
      </c>
      <c r="G1267" s="50" t="s">
        <v>33244</v>
      </c>
      <c r="H1267" s="50" t="s">
        <v>2117</v>
      </c>
      <c r="I1267" s="50" t="s">
        <v>88</v>
      </c>
      <c r="J1267" s="50">
        <v>35811</v>
      </c>
      <c r="K1267" s="50" t="s">
        <v>2119</v>
      </c>
      <c r="L1267" s="50" t="s">
        <v>2120</v>
      </c>
      <c r="M1267" s="50" t="s">
        <v>21</v>
      </c>
      <c r="N1267" s="50" t="s">
        <v>32763</v>
      </c>
      <c r="O1267" s="42" t="s">
        <v>394</v>
      </c>
      <c r="P1267" s="50" t="s">
        <v>32398</v>
      </c>
      <c r="Q1267" s="51" t="s">
        <v>32764</v>
      </c>
      <c r="R1267" s="50" t="s">
        <v>94</v>
      </c>
      <c r="S1267" s="50" t="s">
        <v>22</v>
      </c>
      <c r="T1267" s="50" t="s">
        <v>28746</v>
      </c>
      <c r="U1267" s="50" t="s">
        <v>28520</v>
      </c>
      <c r="V1267" s="50" t="s">
        <v>28521</v>
      </c>
      <c r="W1267" s="50" t="s">
        <v>94</v>
      </c>
      <c r="X1267" s="50">
        <v>3157</v>
      </c>
      <c r="Y1267" s="50"/>
      <c r="Z1267" s="50"/>
      <c r="AA1267" s="50"/>
      <c r="AB1267" s="50"/>
      <c r="AC1267" s="50"/>
      <c r="AD1267" s="50"/>
      <c r="AE1267" s="50"/>
      <c r="AF1267" s="50"/>
      <c r="AG1267" s="50"/>
      <c r="AH1267" s="53"/>
      <c r="AI1267" s="50"/>
      <c r="AJ1267" s="50"/>
      <c r="AK1267" s="50"/>
      <c r="AL1267" s="50"/>
      <c r="AM1267" s="50"/>
      <c r="AN1267" s="50"/>
      <c r="AO1267" s="50"/>
      <c r="AP1267" s="50"/>
      <c r="AQ1267" s="50"/>
      <c r="AR1267" s="50"/>
      <c r="AS1267" s="50"/>
      <c r="AT1267" s="50"/>
      <c r="AU1267" s="50"/>
      <c r="AV1267" s="50"/>
      <c r="AW1267" s="50"/>
      <c r="AX1267" s="50"/>
      <c r="AY1267" s="50"/>
      <c r="AZ1267" s="50"/>
      <c r="BA1267" s="50"/>
      <c r="BB1267" s="50"/>
      <c r="BC1267" s="50"/>
      <c r="BD1267" s="50"/>
      <c r="BE1267" s="50"/>
      <c r="BF1267" s="50"/>
      <c r="BG1267" s="50"/>
      <c r="BH1267" s="50"/>
      <c r="BI1267" s="50"/>
      <c r="BJ1267" s="50"/>
      <c r="BK1267" s="50"/>
      <c r="BL1267" s="50"/>
    </row>
    <row r="1268" spans="1:64" ht="12" customHeight="1" x14ac:dyDescent="0.15">
      <c r="A1268" s="50" t="s">
        <v>3186</v>
      </c>
      <c r="B1268" s="50">
        <v>26</v>
      </c>
      <c r="C1268" s="50" t="s">
        <v>14</v>
      </c>
      <c r="D1268" s="50" t="s">
        <v>79</v>
      </c>
      <c r="E1268" s="50"/>
      <c r="F1268" s="52">
        <v>43064</v>
      </c>
      <c r="G1268" s="50" t="s">
        <v>33243</v>
      </c>
      <c r="H1268" s="50" t="s">
        <v>438</v>
      </c>
      <c r="I1268" s="50" t="s">
        <v>51</v>
      </c>
      <c r="J1268" s="50">
        <v>48217</v>
      </c>
      <c r="K1268" s="50" t="s">
        <v>1107</v>
      </c>
      <c r="L1268" s="50" t="s">
        <v>31859</v>
      </c>
      <c r="M1268" s="50" t="s">
        <v>21</v>
      </c>
      <c r="N1268" s="50" t="s">
        <v>32674</v>
      </c>
      <c r="O1268" s="42" t="s">
        <v>394</v>
      </c>
      <c r="P1268" s="50" t="s">
        <v>32398</v>
      </c>
      <c r="Q1268" s="51" t="s">
        <v>32675</v>
      </c>
      <c r="R1268" s="50" t="s">
        <v>94</v>
      </c>
      <c r="S1268" s="50" t="s">
        <v>22</v>
      </c>
      <c r="T1268" s="50" t="s">
        <v>28746</v>
      </c>
      <c r="U1268" s="50" t="s">
        <v>28520</v>
      </c>
      <c r="V1268" s="50" t="s">
        <v>28521</v>
      </c>
      <c r="W1268" s="50"/>
      <c r="Y1268" s="50"/>
      <c r="Z1268" s="50"/>
      <c r="AA1268" s="50"/>
      <c r="AB1268" s="50"/>
      <c r="AC1268" s="50"/>
      <c r="AD1268" s="50"/>
      <c r="AE1268" s="50"/>
      <c r="AF1268" s="50"/>
      <c r="AG1268" s="50"/>
      <c r="AH1268" s="53"/>
      <c r="AI1268" s="50"/>
      <c r="AJ1268" s="50"/>
      <c r="AK1268" s="50"/>
      <c r="AL1268" s="50"/>
      <c r="AM1268" s="50"/>
      <c r="AN1268" s="50"/>
      <c r="AO1268" s="50"/>
      <c r="AP1268" s="50"/>
      <c r="AQ1268" s="50"/>
      <c r="AR1268" s="50"/>
      <c r="AS1268" s="50"/>
      <c r="AT1268" s="50"/>
      <c r="AU1268" s="50"/>
      <c r="AV1268" s="50"/>
      <c r="AW1268" s="50"/>
      <c r="AX1268" s="50"/>
      <c r="AY1268" s="50"/>
      <c r="AZ1268" s="50"/>
      <c r="BA1268" s="50"/>
      <c r="BB1268" s="50"/>
      <c r="BC1268" s="50"/>
      <c r="BD1268" s="50"/>
      <c r="BE1268" s="50"/>
      <c r="BF1268" s="50"/>
      <c r="BG1268" s="50"/>
      <c r="BH1268" s="50"/>
      <c r="BI1268" s="50"/>
      <c r="BJ1268" s="50"/>
      <c r="BK1268" s="50"/>
      <c r="BL1268" s="50"/>
    </row>
    <row r="1269" spans="1:64" ht="12" customHeight="1" x14ac:dyDescent="0.15">
      <c r="A1269" s="50" t="s">
        <v>32676</v>
      </c>
      <c r="B1269" s="50">
        <v>39</v>
      </c>
      <c r="C1269" s="50" t="s">
        <v>14</v>
      </c>
      <c r="D1269" s="50" t="s">
        <v>42</v>
      </c>
      <c r="E1269" s="50"/>
      <c r="F1269" s="52">
        <v>43064</v>
      </c>
      <c r="G1269" s="50" t="s">
        <v>32677</v>
      </c>
      <c r="H1269" s="50" t="s">
        <v>32678</v>
      </c>
      <c r="I1269" s="50" t="s">
        <v>189</v>
      </c>
      <c r="J1269" s="50">
        <v>87579</v>
      </c>
      <c r="K1269" s="50" t="s">
        <v>20069</v>
      </c>
      <c r="L1269" s="50" t="s">
        <v>32679</v>
      </c>
      <c r="M1269" s="50" t="s">
        <v>21</v>
      </c>
      <c r="N1269" s="50" t="s">
        <v>32680</v>
      </c>
      <c r="O1269" s="42" t="s">
        <v>394</v>
      </c>
      <c r="P1269" s="50" t="s">
        <v>32398</v>
      </c>
      <c r="Q1269" s="51" t="s">
        <v>32681</v>
      </c>
      <c r="R1269" s="50" t="s">
        <v>94</v>
      </c>
      <c r="S1269" s="50" t="s">
        <v>22</v>
      </c>
      <c r="T1269" s="50" t="s">
        <v>28746</v>
      </c>
      <c r="U1269" s="50" t="s">
        <v>28520</v>
      </c>
      <c r="V1269" s="50" t="s">
        <v>28521</v>
      </c>
      <c r="W1269" s="50" t="s">
        <v>94</v>
      </c>
      <c r="X1269" s="50">
        <v>3159</v>
      </c>
      <c r="Y1269" s="50"/>
      <c r="Z1269" s="50"/>
      <c r="AA1269" s="50"/>
      <c r="AB1269" s="50"/>
      <c r="AC1269" s="50"/>
      <c r="AD1269" s="50"/>
      <c r="AE1269" s="50"/>
      <c r="AF1269" s="50"/>
      <c r="AG1269" s="50"/>
      <c r="AH1269" s="53"/>
      <c r="AI1269" s="50"/>
      <c r="AJ1269" s="50"/>
      <c r="AK1269" s="50"/>
      <c r="AL1269" s="50"/>
      <c r="AM1269" s="50"/>
      <c r="AN1269" s="50"/>
      <c r="AO1269" s="50"/>
      <c r="AP1269" s="50"/>
      <c r="AQ1269" s="50"/>
      <c r="AR1269" s="50"/>
      <c r="AS1269" s="50"/>
      <c r="AT1269" s="50"/>
      <c r="AU1269" s="50"/>
      <c r="AV1269" s="50"/>
      <c r="AW1269" s="50"/>
      <c r="AX1269" s="50"/>
      <c r="AY1269" s="50"/>
      <c r="AZ1269" s="50"/>
      <c r="BA1269" s="50"/>
      <c r="BB1269" s="50"/>
      <c r="BC1269" s="50"/>
      <c r="BD1269" s="50"/>
      <c r="BE1269" s="50"/>
      <c r="BF1269" s="50"/>
      <c r="BG1269" s="50"/>
      <c r="BH1269" s="50"/>
      <c r="BI1269" s="50"/>
      <c r="BJ1269" s="50"/>
      <c r="BK1269" s="50"/>
      <c r="BL1269" s="50"/>
    </row>
    <row r="1270" spans="1:64" ht="12" customHeight="1" x14ac:dyDescent="0.15">
      <c r="A1270" s="50" t="s">
        <v>32663</v>
      </c>
      <c r="B1270" s="50">
        <v>26</v>
      </c>
      <c r="C1270" s="50" t="s">
        <v>14</v>
      </c>
      <c r="D1270" s="50" t="s">
        <v>42</v>
      </c>
      <c r="E1270" s="51" t="s">
        <v>32664</v>
      </c>
      <c r="F1270" s="52">
        <v>43063</v>
      </c>
      <c r="G1270" s="50" t="s">
        <v>33242</v>
      </c>
      <c r="H1270" s="50" t="s">
        <v>5892</v>
      </c>
      <c r="I1270" s="50" t="s">
        <v>111</v>
      </c>
      <c r="J1270" s="50">
        <v>97601</v>
      </c>
      <c r="K1270" s="50" t="s">
        <v>5894</v>
      </c>
      <c r="L1270" s="50" t="s">
        <v>14223</v>
      </c>
      <c r="M1270" s="50" t="s">
        <v>21</v>
      </c>
      <c r="N1270" s="50" t="s">
        <v>32665</v>
      </c>
      <c r="O1270" s="42" t="s">
        <v>394</v>
      </c>
      <c r="P1270" s="50" t="s">
        <v>32398</v>
      </c>
      <c r="Q1270" s="51" t="s">
        <v>32666</v>
      </c>
      <c r="R1270" s="50" t="s">
        <v>94</v>
      </c>
      <c r="S1270" s="50" t="s">
        <v>22</v>
      </c>
      <c r="T1270" s="50" t="s">
        <v>28746</v>
      </c>
      <c r="U1270" s="50" t="s">
        <v>28518</v>
      </c>
      <c r="V1270" s="50" t="s">
        <v>28522</v>
      </c>
      <c r="W1270" s="50" t="s">
        <v>94</v>
      </c>
      <c r="X1270" s="50">
        <v>3155</v>
      </c>
      <c r="Y1270" s="50"/>
      <c r="Z1270" s="50"/>
      <c r="AA1270" s="50"/>
      <c r="AB1270" s="50"/>
      <c r="AC1270" s="50"/>
      <c r="AD1270" s="50"/>
      <c r="AE1270" s="50"/>
      <c r="AF1270" s="50"/>
      <c r="AG1270" s="50"/>
      <c r="AH1270" s="53"/>
      <c r="AI1270" s="50"/>
      <c r="AJ1270" s="50"/>
      <c r="AK1270" s="50"/>
      <c r="AL1270" s="50"/>
      <c r="AM1270" s="50"/>
      <c r="AN1270" s="50"/>
      <c r="AO1270" s="50"/>
      <c r="AP1270" s="50"/>
      <c r="AQ1270" s="50"/>
      <c r="AR1270" s="50"/>
      <c r="AS1270" s="50"/>
      <c r="AT1270" s="50"/>
      <c r="AU1270" s="50"/>
      <c r="AV1270" s="50"/>
      <c r="AW1270" s="50"/>
      <c r="AX1270" s="50"/>
      <c r="AY1270" s="50"/>
      <c r="AZ1270" s="50"/>
      <c r="BA1270" s="50"/>
      <c r="BB1270" s="50"/>
      <c r="BC1270" s="50"/>
      <c r="BD1270" s="50"/>
      <c r="BE1270" s="50"/>
      <c r="BF1270" s="50"/>
      <c r="BG1270" s="50"/>
      <c r="BH1270" s="50"/>
      <c r="BI1270" s="50"/>
      <c r="BJ1270" s="50"/>
      <c r="BK1270" s="50"/>
      <c r="BL1270" s="50"/>
    </row>
    <row r="1271" spans="1:64" ht="12" customHeight="1" x14ac:dyDescent="0.15">
      <c r="A1271" s="50" t="s">
        <v>32667</v>
      </c>
      <c r="B1271" s="50">
        <v>28</v>
      </c>
      <c r="C1271" s="50" t="s">
        <v>14</v>
      </c>
      <c r="D1271" s="50" t="s">
        <v>31</v>
      </c>
      <c r="E1271" s="51" t="s">
        <v>32668</v>
      </c>
      <c r="F1271" s="52">
        <v>43063</v>
      </c>
      <c r="G1271" s="50" t="s">
        <v>32669</v>
      </c>
      <c r="H1271" s="50" t="s">
        <v>32670</v>
      </c>
      <c r="I1271" s="50" t="s">
        <v>67</v>
      </c>
      <c r="J1271" s="50">
        <v>78676</v>
      </c>
      <c r="K1271" s="50" t="s">
        <v>12470</v>
      </c>
      <c r="L1271" s="50" t="s">
        <v>32671</v>
      </c>
      <c r="M1271" s="50" t="s">
        <v>21</v>
      </c>
      <c r="N1271" s="50" t="s">
        <v>32672</v>
      </c>
      <c r="O1271" s="42" t="s">
        <v>394</v>
      </c>
      <c r="P1271" s="50" t="s">
        <v>32398</v>
      </c>
      <c r="Q1271" s="51" t="s">
        <v>32673</v>
      </c>
      <c r="R1271" s="50" t="s">
        <v>542</v>
      </c>
      <c r="S1271" s="50" t="s">
        <v>22</v>
      </c>
      <c r="T1271" s="50" t="s">
        <v>28746</v>
      </c>
      <c r="U1271" s="50" t="s">
        <v>28520</v>
      </c>
      <c r="V1271" s="50" t="s">
        <v>28521</v>
      </c>
      <c r="W1271" s="50" t="s">
        <v>94</v>
      </c>
      <c r="X1271" s="50">
        <v>3160</v>
      </c>
      <c r="Y1271" s="50"/>
      <c r="Z1271" s="50"/>
      <c r="AA1271" s="50"/>
      <c r="AB1271" s="50"/>
      <c r="AC1271" s="50"/>
      <c r="AD1271" s="50"/>
      <c r="AE1271" s="50"/>
      <c r="AF1271" s="50"/>
      <c r="AG1271" s="50"/>
      <c r="AH1271" s="53"/>
      <c r="AI1271" s="50"/>
      <c r="AJ1271" s="50"/>
      <c r="AK1271" s="50"/>
      <c r="AL1271" s="50"/>
      <c r="AM1271" s="50"/>
      <c r="AN1271" s="50"/>
      <c r="AO1271" s="50"/>
      <c r="AP1271" s="50"/>
      <c r="AQ1271" s="50"/>
      <c r="AR1271" s="50"/>
      <c r="AS1271" s="50"/>
      <c r="AT1271" s="50"/>
      <c r="AU1271" s="50"/>
      <c r="AV1271" s="50"/>
      <c r="AW1271" s="50"/>
      <c r="AX1271" s="50"/>
      <c r="AY1271" s="50"/>
      <c r="AZ1271" s="50"/>
      <c r="BA1271" s="50"/>
      <c r="BB1271" s="50"/>
      <c r="BC1271" s="50"/>
      <c r="BD1271" s="50"/>
      <c r="BE1271" s="50"/>
      <c r="BF1271" s="50"/>
      <c r="BG1271" s="50"/>
      <c r="BH1271" s="50"/>
      <c r="BI1271" s="50"/>
      <c r="BJ1271" s="50"/>
      <c r="BK1271" s="50"/>
      <c r="BL1271" s="50"/>
    </row>
    <row r="1272" spans="1:64" ht="12" customHeight="1" x14ac:dyDescent="0.15">
      <c r="A1272" s="50" t="s">
        <v>32658</v>
      </c>
      <c r="B1272" s="50">
        <v>51</v>
      </c>
      <c r="C1272" s="50" t="s">
        <v>14</v>
      </c>
      <c r="D1272" s="50" t="s">
        <v>31</v>
      </c>
      <c r="E1272" s="51" t="s">
        <v>32659</v>
      </c>
      <c r="F1272" s="52">
        <v>43063</v>
      </c>
      <c r="G1272" s="50" t="s">
        <v>32660</v>
      </c>
      <c r="H1272" s="50" t="s">
        <v>13075</v>
      </c>
      <c r="I1272" s="50" t="s">
        <v>117</v>
      </c>
      <c r="J1272" s="50">
        <v>85365</v>
      </c>
      <c r="K1272" s="50" t="s">
        <v>13075</v>
      </c>
      <c r="L1272" s="50" t="s">
        <v>13077</v>
      </c>
      <c r="M1272" s="50" t="s">
        <v>21</v>
      </c>
      <c r="N1272" s="50" t="s">
        <v>32661</v>
      </c>
      <c r="O1272" s="42" t="s">
        <v>394</v>
      </c>
      <c r="P1272" s="50" t="s">
        <v>32398</v>
      </c>
      <c r="Q1272" s="51" t="s">
        <v>32662</v>
      </c>
      <c r="R1272" s="50" t="s">
        <v>94</v>
      </c>
      <c r="S1272" s="50" t="s">
        <v>29</v>
      </c>
      <c r="T1272" s="50" t="s">
        <v>28524</v>
      </c>
      <c r="U1272" s="50" t="s">
        <v>28523</v>
      </c>
      <c r="V1272" s="50" t="s">
        <v>28521</v>
      </c>
      <c r="W1272" s="50" t="s">
        <v>94</v>
      </c>
      <c r="X1272" s="50">
        <v>3166</v>
      </c>
      <c r="Y1272" s="50"/>
      <c r="Z1272" s="50"/>
      <c r="AA1272" s="50"/>
      <c r="AB1272" s="50"/>
      <c r="AC1272" s="50"/>
      <c r="AD1272" s="50"/>
      <c r="AE1272" s="50"/>
      <c r="AF1272" s="50"/>
      <c r="AG1272" s="50"/>
      <c r="AH1272" s="53"/>
      <c r="AI1272" s="50"/>
      <c r="AJ1272" s="50"/>
      <c r="AK1272" s="50"/>
      <c r="AL1272" s="50"/>
      <c r="AM1272" s="50"/>
      <c r="AN1272" s="50"/>
      <c r="AO1272" s="50"/>
      <c r="AP1272" s="50"/>
      <c r="AQ1272" s="50"/>
      <c r="AR1272" s="50"/>
      <c r="AS1272" s="50"/>
      <c r="AT1272" s="50"/>
      <c r="AU1272" s="50"/>
      <c r="AV1272" s="50"/>
      <c r="AW1272" s="50"/>
      <c r="AX1272" s="50"/>
      <c r="AY1272" s="50"/>
      <c r="AZ1272" s="50"/>
      <c r="BA1272" s="50"/>
      <c r="BB1272" s="50"/>
      <c r="BC1272" s="50"/>
      <c r="BD1272" s="50"/>
      <c r="BE1272" s="50"/>
      <c r="BF1272" s="50"/>
      <c r="BG1272" s="50"/>
      <c r="BH1272" s="50"/>
      <c r="BI1272" s="50"/>
      <c r="BJ1272" s="50"/>
      <c r="BK1272" s="50"/>
      <c r="BL1272" s="50"/>
    </row>
    <row r="1273" spans="1:64" ht="12" customHeight="1" x14ac:dyDescent="0.15">
      <c r="A1273" s="50" t="s">
        <v>32642</v>
      </c>
      <c r="B1273" s="50">
        <v>32</v>
      </c>
      <c r="C1273" s="50" t="s">
        <v>14</v>
      </c>
      <c r="D1273" s="50" t="s">
        <v>79</v>
      </c>
      <c r="E1273" s="50"/>
      <c r="F1273" s="52">
        <v>43062</v>
      </c>
      <c r="G1273" s="50" t="s">
        <v>32643</v>
      </c>
      <c r="H1273" s="50" t="s">
        <v>32644</v>
      </c>
      <c r="I1273" s="50" t="s">
        <v>88</v>
      </c>
      <c r="J1273" s="50">
        <v>35128</v>
      </c>
      <c r="K1273" s="50" t="s">
        <v>21636</v>
      </c>
      <c r="L1273" s="50" t="s">
        <v>32645</v>
      </c>
      <c r="M1273" s="50" t="s">
        <v>21</v>
      </c>
      <c r="N1273" s="50" t="s">
        <v>32646</v>
      </c>
      <c r="O1273" s="42" t="s">
        <v>394</v>
      </c>
      <c r="P1273" s="50" t="s">
        <v>32398</v>
      </c>
      <c r="Q1273" s="51" t="s">
        <v>32647</v>
      </c>
      <c r="R1273" s="50" t="s">
        <v>94</v>
      </c>
      <c r="S1273" s="50" t="s">
        <v>22</v>
      </c>
      <c r="T1273" s="50" t="s">
        <v>28746</v>
      </c>
      <c r="U1273" s="50" t="s">
        <v>28520</v>
      </c>
      <c r="V1273" s="50" t="s">
        <v>28521</v>
      </c>
      <c r="W1273" s="50" t="s">
        <v>94</v>
      </c>
      <c r="X1273" s="50">
        <v>3163</v>
      </c>
      <c r="Y1273" s="50"/>
      <c r="Z1273" s="50"/>
      <c r="AA1273" s="50"/>
      <c r="AB1273" s="50"/>
      <c r="AC1273" s="50"/>
      <c r="AD1273" s="50"/>
      <c r="AE1273" s="50"/>
      <c r="AF1273" s="50"/>
      <c r="AG1273" s="50"/>
      <c r="AH1273" s="53"/>
      <c r="AI1273" s="50"/>
      <c r="AJ1273" s="50"/>
      <c r="AK1273" s="50"/>
      <c r="AL1273" s="50"/>
      <c r="AM1273" s="50"/>
      <c r="AN1273" s="50"/>
      <c r="AO1273" s="50"/>
      <c r="AP1273" s="50"/>
      <c r="AQ1273" s="50"/>
      <c r="AR1273" s="50"/>
      <c r="AS1273" s="50"/>
      <c r="AT1273" s="50"/>
      <c r="AU1273" s="50"/>
      <c r="AV1273" s="50"/>
      <c r="AW1273" s="50"/>
      <c r="AX1273" s="50"/>
      <c r="AY1273" s="50"/>
      <c r="AZ1273" s="50"/>
      <c r="BA1273" s="50"/>
      <c r="BB1273" s="50"/>
      <c r="BC1273" s="50"/>
      <c r="BD1273" s="50"/>
      <c r="BE1273" s="50"/>
      <c r="BF1273" s="50"/>
      <c r="BG1273" s="50"/>
      <c r="BH1273" s="50"/>
      <c r="BI1273" s="50"/>
      <c r="BJ1273" s="50"/>
      <c r="BK1273" s="50"/>
      <c r="BL1273" s="50"/>
    </row>
    <row r="1274" spans="1:64" ht="12" customHeight="1" x14ac:dyDescent="0.15">
      <c r="A1274" s="50" t="s">
        <v>32654</v>
      </c>
      <c r="B1274" s="50">
        <v>17</v>
      </c>
      <c r="C1274" s="50" t="s">
        <v>14</v>
      </c>
      <c r="D1274" s="50" t="s">
        <v>79</v>
      </c>
      <c r="E1274" s="50"/>
      <c r="F1274" s="52">
        <v>43062</v>
      </c>
      <c r="G1274" s="50" t="s">
        <v>32655</v>
      </c>
      <c r="H1274" s="50" t="s">
        <v>693</v>
      </c>
      <c r="I1274" s="50" t="s">
        <v>425</v>
      </c>
      <c r="J1274" s="50">
        <v>63107</v>
      </c>
      <c r="K1274" s="50" t="s">
        <v>31779</v>
      </c>
      <c r="L1274" s="50" t="s">
        <v>4419</v>
      </c>
      <c r="M1274" s="50" t="s">
        <v>21</v>
      </c>
      <c r="N1274" s="50" t="s">
        <v>32656</v>
      </c>
      <c r="O1274" s="42" t="s">
        <v>394</v>
      </c>
      <c r="P1274" s="50" t="s">
        <v>32398</v>
      </c>
      <c r="Q1274" s="51" t="s">
        <v>32657</v>
      </c>
      <c r="R1274" s="50" t="s">
        <v>94</v>
      </c>
      <c r="S1274" s="50" t="s">
        <v>22</v>
      </c>
      <c r="T1274" s="50" t="s">
        <v>28746</v>
      </c>
      <c r="U1274" s="50" t="s">
        <v>28520</v>
      </c>
      <c r="V1274" s="50" t="s">
        <v>28521</v>
      </c>
      <c r="W1274" s="50" t="s">
        <v>94</v>
      </c>
      <c r="X1274" s="50">
        <v>3162</v>
      </c>
      <c r="Y1274" s="50"/>
      <c r="Z1274" s="50"/>
      <c r="AA1274" s="50"/>
      <c r="AB1274" s="50"/>
      <c r="AC1274" s="50"/>
      <c r="AD1274" s="50"/>
      <c r="AE1274" s="50"/>
      <c r="AF1274" s="50"/>
      <c r="AG1274" s="50"/>
      <c r="AH1274" s="53"/>
      <c r="AI1274" s="50"/>
      <c r="AJ1274" s="50"/>
      <c r="AK1274" s="50"/>
      <c r="AL1274" s="50"/>
      <c r="AM1274" s="50"/>
      <c r="AN1274" s="50"/>
      <c r="AO1274" s="50"/>
      <c r="AP1274" s="50"/>
      <c r="AQ1274" s="50"/>
      <c r="AR1274" s="50"/>
      <c r="AS1274" s="50"/>
      <c r="AT1274" s="50"/>
      <c r="AU1274" s="50"/>
      <c r="AV1274" s="50"/>
      <c r="AW1274" s="50"/>
      <c r="AX1274" s="50"/>
      <c r="AY1274" s="50"/>
      <c r="AZ1274" s="50"/>
      <c r="BA1274" s="50"/>
      <c r="BB1274" s="50"/>
      <c r="BC1274" s="50"/>
      <c r="BD1274" s="50"/>
      <c r="BE1274" s="50"/>
      <c r="BF1274" s="50"/>
      <c r="BG1274" s="50"/>
      <c r="BH1274" s="50"/>
      <c r="BI1274" s="50"/>
      <c r="BJ1274" s="50"/>
      <c r="BK1274" s="50"/>
      <c r="BL1274" s="50"/>
    </row>
    <row r="1275" spans="1:64" ht="12" customHeight="1" x14ac:dyDescent="0.15">
      <c r="A1275" s="50" t="s">
        <v>32648</v>
      </c>
      <c r="B1275" s="50">
        <v>32</v>
      </c>
      <c r="C1275" s="50" t="s">
        <v>14</v>
      </c>
      <c r="D1275" s="50" t="s">
        <v>31</v>
      </c>
      <c r="E1275" s="51" t="s">
        <v>32755</v>
      </c>
      <c r="F1275" s="52">
        <v>43062</v>
      </c>
      <c r="G1275" s="50" t="s">
        <v>33241</v>
      </c>
      <c r="H1275" s="50" t="s">
        <v>32649</v>
      </c>
      <c r="I1275" s="50" t="s">
        <v>425</v>
      </c>
      <c r="J1275" s="50">
        <v>65470</v>
      </c>
      <c r="K1275" s="50" t="s">
        <v>32650</v>
      </c>
      <c r="L1275" s="50" t="s">
        <v>32651</v>
      </c>
      <c r="M1275" s="50" t="s">
        <v>21</v>
      </c>
      <c r="N1275" s="50" t="s">
        <v>32652</v>
      </c>
      <c r="O1275" s="42" t="s">
        <v>394</v>
      </c>
      <c r="P1275" s="50" t="s">
        <v>32398</v>
      </c>
      <c r="Q1275" s="51" t="s">
        <v>32653</v>
      </c>
      <c r="R1275" s="50" t="s">
        <v>542</v>
      </c>
      <c r="S1275" s="50" t="s">
        <v>22</v>
      </c>
      <c r="T1275" s="50" t="s">
        <v>28746</v>
      </c>
      <c r="U1275" s="50" t="s">
        <v>28520</v>
      </c>
      <c r="V1275" s="50" t="s">
        <v>28521</v>
      </c>
      <c r="W1275" s="50" t="s">
        <v>94</v>
      </c>
      <c r="X1275" s="50">
        <v>3161</v>
      </c>
      <c r="Y1275" s="50"/>
      <c r="Z1275" s="50"/>
      <c r="AA1275" s="50"/>
      <c r="AB1275" s="50"/>
      <c r="AC1275" s="50"/>
      <c r="AD1275" s="50"/>
      <c r="AE1275" s="50"/>
      <c r="AF1275" s="50"/>
      <c r="AG1275" s="50"/>
      <c r="AH1275" s="53"/>
      <c r="AI1275" s="50"/>
      <c r="AJ1275" s="50"/>
      <c r="AK1275" s="50"/>
      <c r="AL1275" s="50"/>
      <c r="AM1275" s="50"/>
      <c r="AN1275" s="50"/>
      <c r="AO1275" s="50"/>
      <c r="AP1275" s="50"/>
      <c r="AQ1275" s="50"/>
      <c r="AR1275" s="50"/>
      <c r="AS1275" s="50"/>
      <c r="AT1275" s="50"/>
      <c r="AU1275" s="50"/>
      <c r="AV1275" s="50"/>
      <c r="AW1275" s="50"/>
      <c r="AX1275" s="50"/>
      <c r="AY1275" s="50"/>
      <c r="AZ1275" s="50"/>
      <c r="BA1275" s="50"/>
      <c r="BB1275" s="50"/>
      <c r="BC1275" s="50"/>
      <c r="BD1275" s="50"/>
      <c r="BE1275" s="50"/>
      <c r="BF1275" s="50"/>
      <c r="BG1275" s="50"/>
      <c r="BH1275" s="50"/>
      <c r="BI1275" s="50"/>
      <c r="BJ1275" s="50"/>
      <c r="BK1275" s="50"/>
      <c r="BL1275" s="50"/>
    </row>
    <row r="1276" spans="1:64" ht="12" customHeight="1" x14ac:dyDescent="0.15">
      <c r="A1276" s="50" t="s">
        <v>32638</v>
      </c>
      <c r="B1276" s="50">
        <v>15</v>
      </c>
      <c r="C1276" s="50" t="s">
        <v>14</v>
      </c>
      <c r="D1276" s="50" t="s">
        <v>33105</v>
      </c>
      <c r="E1276" s="50"/>
      <c r="F1276" s="52">
        <v>43059</v>
      </c>
      <c r="G1276" s="50" t="s">
        <v>33240</v>
      </c>
      <c r="H1276" s="50" t="s">
        <v>3922</v>
      </c>
      <c r="I1276" s="50" t="s">
        <v>653</v>
      </c>
      <c r="J1276" s="50">
        <v>39503</v>
      </c>
      <c r="K1276" s="50" t="s">
        <v>3924</v>
      </c>
      <c r="L1276" s="50" t="s">
        <v>32639</v>
      </c>
      <c r="M1276" s="50" t="s">
        <v>21</v>
      </c>
      <c r="N1276" s="50" t="s">
        <v>32640</v>
      </c>
      <c r="O1276" s="42" t="s">
        <v>394</v>
      </c>
      <c r="P1276" s="50" t="s">
        <v>32398</v>
      </c>
      <c r="Q1276" s="51" t="s">
        <v>32641</v>
      </c>
      <c r="R1276" s="50" t="s">
        <v>94</v>
      </c>
      <c r="S1276" s="50" t="s">
        <v>22</v>
      </c>
      <c r="T1276" s="50" t="s">
        <v>28739</v>
      </c>
      <c r="U1276" s="50" t="s">
        <v>28523</v>
      </c>
      <c r="V1276" s="50" t="s">
        <v>28521</v>
      </c>
      <c r="W1276" s="50" t="s">
        <v>94</v>
      </c>
      <c r="X1276" s="50">
        <v>3154</v>
      </c>
      <c r="Y1276" s="50"/>
      <c r="Z1276" s="50"/>
      <c r="AA1276" s="50"/>
      <c r="AB1276" s="50"/>
      <c r="AC1276" s="50"/>
      <c r="AD1276" s="50"/>
      <c r="AE1276" s="50"/>
      <c r="AF1276" s="50"/>
      <c r="AG1276" s="50"/>
      <c r="AH1276" s="53"/>
      <c r="AI1276" s="50"/>
      <c r="AJ1276" s="50"/>
      <c r="AK1276" s="50"/>
      <c r="AL1276" s="50"/>
      <c r="AM1276" s="50"/>
      <c r="AN1276" s="50"/>
      <c r="AO1276" s="50"/>
      <c r="AP1276" s="50"/>
      <c r="AQ1276" s="50"/>
      <c r="AR1276" s="50"/>
      <c r="AS1276" s="50"/>
      <c r="AT1276" s="50"/>
      <c r="AU1276" s="50"/>
      <c r="AV1276" s="50"/>
      <c r="AW1276" s="50"/>
      <c r="AX1276" s="50"/>
      <c r="AY1276" s="50"/>
      <c r="AZ1276" s="50"/>
      <c r="BA1276" s="50"/>
      <c r="BB1276" s="50"/>
      <c r="BC1276" s="50"/>
      <c r="BD1276" s="50"/>
      <c r="BE1276" s="50"/>
      <c r="BF1276" s="50"/>
      <c r="BG1276" s="50"/>
      <c r="BH1276" s="50"/>
      <c r="BI1276" s="50"/>
      <c r="BJ1276" s="50"/>
      <c r="BK1276" s="50"/>
      <c r="BL1276" s="50"/>
    </row>
    <row r="1277" spans="1:64" ht="12" customHeight="1" x14ac:dyDescent="0.15">
      <c r="A1277" s="50" t="s">
        <v>32579</v>
      </c>
      <c r="B1277" s="50">
        <v>34</v>
      </c>
      <c r="C1277" s="50" t="s">
        <v>14</v>
      </c>
      <c r="D1277" s="50" t="s">
        <v>42</v>
      </c>
      <c r="E1277" s="50"/>
      <c r="F1277" s="52">
        <v>43058</v>
      </c>
      <c r="G1277" s="50" t="s">
        <v>32580</v>
      </c>
      <c r="H1277" s="50" t="s">
        <v>26311</v>
      </c>
      <c r="I1277" s="50" t="s">
        <v>39</v>
      </c>
      <c r="J1277" s="50">
        <v>93436</v>
      </c>
      <c r="K1277" s="50" t="s">
        <v>1912</v>
      </c>
      <c r="L1277" s="50" t="s">
        <v>26312</v>
      </c>
      <c r="M1277" s="50" t="s">
        <v>21</v>
      </c>
      <c r="N1277" s="50" t="s">
        <v>32581</v>
      </c>
      <c r="O1277" s="42" t="s">
        <v>394</v>
      </c>
      <c r="P1277" s="50" t="s">
        <v>32398</v>
      </c>
      <c r="Q1277" s="51" t="s">
        <v>32582</v>
      </c>
      <c r="R1277" s="50" t="s">
        <v>94</v>
      </c>
      <c r="S1277" s="50" t="s">
        <v>22</v>
      </c>
      <c r="T1277" s="50" t="s">
        <v>28746</v>
      </c>
      <c r="U1277" s="50" t="s">
        <v>28520</v>
      </c>
      <c r="V1277" s="50" t="s">
        <v>28521</v>
      </c>
      <c r="W1277" s="50" t="s">
        <v>94</v>
      </c>
      <c r="X1277" s="50">
        <v>3147</v>
      </c>
      <c r="Y1277" s="50"/>
      <c r="Z1277" s="50"/>
      <c r="AA1277" s="50"/>
      <c r="AB1277" s="50"/>
      <c r="AC1277" s="50"/>
      <c r="AD1277" s="50"/>
      <c r="AE1277" s="50"/>
      <c r="AF1277" s="50"/>
      <c r="AG1277" s="50"/>
      <c r="AH1277" s="53"/>
      <c r="AI1277" s="50"/>
      <c r="AJ1277" s="50"/>
      <c r="AK1277" s="50"/>
      <c r="AL1277" s="50"/>
      <c r="AM1277" s="50"/>
      <c r="AN1277" s="50"/>
      <c r="AO1277" s="50"/>
      <c r="AP1277" s="50"/>
      <c r="AQ1277" s="50"/>
      <c r="AR1277" s="50"/>
      <c r="AS1277" s="50"/>
      <c r="AT1277" s="50"/>
      <c r="AU1277" s="50"/>
      <c r="AV1277" s="50"/>
      <c r="AW1277" s="50"/>
      <c r="AX1277" s="50"/>
      <c r="AY1277" s="50"/>
      <c r="AZ1277" s="50"/>
      <c r="BA1277" s="50"/>
      <c r="BB1277" s="50"/>
      <c r="BC1277" s="50"/>
      <c r="BD1277" s="50"/>
      <c r="BE1277" s="50"/>
      <c r="BF1277" s="50"/>
      <c r="BG1277" s="50"/>
      <c r="BH1277" s="50"/>
      <c r="BI1277" s="50"/>
      <c r="BJ1277" s="50"/>
      <c r="BK1277" s="50"/>
      <c r="BL1277" s="50"/>
    </row>
    <row r="1278" spans="1:64" ht="12" customHeight="1" x14ac:dyDescent="0.15">
      <c r="A1278" s="50" t="s">
        <v>32583</v>
      </c>
      <c r="B1278" s="50">
        <v>27</v>
      </c>
      <c r="C1278" s="50" t="s">
        <v>14</v>
      </c>
      <c r="D1278" s="50" t="s">
        <v>31</v>
      </c>
      <c r="E1278" s="51" t="s">
        <v>32584</v>
      </c>
      <c r="F1278" s="52">
        <v>43058</v>
      </c>
      <c r="G1278" s="50" t="s">
        <v>32585</v>
      </c>
      <c r="H1278" s="50" t="s">
        <v>27</v>
      </c>
      <c r="I1278" s="50" t="s">
        <v>26</v>
      </c>
      <c r="J1278" s="50">
        <v>29611</v>
      </c>
      <c r="K1278" s="50" t="s">
        <v>27</v>
      </c>
      <c r="L1278" s="50" t="s">
        <v>28</v>
      </c>
      <c r="M1278" s="50" t="s">
        <v>21</v>
      </c>
      <c r="N1278" s="50" t="s">
        <v>32586</v>
      </c>
      <c r="O1278" s="42" t="s">
        <v>394</v>
      </c>
      <c r="P1278" s="50" t="s">
        <v>32398</v>
      </c>
      <c r="Q1278" s="51" t="s">
        <v>32587</v>
      </c>
      <c r="R1278" s="50" t="s">
        <v>948</v>
      </c>
      <c r="S1278" s="50" t="s">
        <v>22</v>
      </c>
      <c r="T1278" s="50" t="s">
        <v>28746</v>
      </c>
      <c r="U1278" s="50" t="s">
        <v>28520</v>
      </c>
      <c r="V1278" s="50" t="s">
        <v>28519</v>
      </c>
      <c r="W1278" s="50" t="s">
        <v>94</v>
      </c>
      <c r="X1278" s="50">
        <v>3148</v>
      </c>
      <c r="Y1278" s="50"/>
      <c r="Z1278" s="50"/>
      <c r="AA1278" s="50"/>
      <c r="AB1278" s="50"/>
      <c r="AC1278" s="50"/>
      <c r="AD1278" s="50"/>
      <c r="AE1278" s="50"/>
      <c r="AF1278" s="50"/>
      <c r="AG1278" s="50"/>
      <c r="AH1278" s="53"/>
      <c r="AI1278" s="50"/>
      <c r="AJ1278" s="50"/>
      <c r="AK1278" s="50"/>
      <c r="AL1278" s="50"/>
      <c r="AM1278" s="50"/>
      <c r="AN1278" s="50"/>
      <c r="AO1278" s="50"/>
      <c r="AP1278" s="50"/>
      <c r="AQ1278" s="50"/>
      <c r="AR1278" s="50"/>
      <c r="AS1278" s="50"/>
      <c r="AT1278" s="50"/>
      <c r="AU1278" s="50"/>
      <c r="AV1278" s="50"/>
      <c r="AW1278" s="50"/>
      <c r="AX1278" s="50"/>
      <c r="AY1278" s="50"/>
      <c r="AZ1278" s="50"/>
      <c r="BA1278" s="50"/>
      <c r="BB1278" s="50"/>
      <c r="BC1278" s="50"/>
      <c r="BD1278" s="50"/>
      <c r="BE1278" s="50"/>
      <c r="BF1278" s="50"/>
      <c r="BG1278" s="50"/>
      <c r="BH1278" s="50"/>
      <c r="BI1278" s="50"/>
      <c r="BJ1278" s="50"/>
      <c r="BK1278" s="50"/>
      <c r="BL1278" s="50"/>
    </row>
    <row r="1279" spans="1:64" ht="12" customHeight="1" x14ac:dyDescent="0.15">
      <c r="A1279" s="50" t="s">
        <v>32626</v>
      </c>
      <c r="B1279" s="50">
        <v>26</v>
      </c>
      <c r="C1279" s="50" t="s">
        <v>14</v>
      </c>
      <c r="D1279" s="50" t="s">
        <v>31</v>
      </c>
      <c r="E1279" s="50"/>
      <c r="F1279" s="52">
        <v>43058</v>
      </c>
      <c r="G1279" s="50" t="s">
        <v>33239</v>
      </c>
      <c r="H1279" s="50" t="s">
        <v>6924</v>
      </c>
      <c r="I1279" s="50" t="s">
        <v>364</v>
      </c>
      <c r="J1279" s="50">
        <v>52803</v>
      </c>
      <c r="K1279" s="50" t="s">
        <v>6926</v>
      </c>
      <c r="L1279" s="50" t="s">
        <v>6927</v>
      </c>
      <c r="M1279" s="50" t="s">
        <v>21</v>
      </c>
      <c r="N1279" s="50" t="s">
        <v>32627</v>
      </c>
      <c r="O1279" s="42" t="s">
        <v>394</v>
      </c>
      <c r="P1279" s="50" t="s">
        <v>32398</v>
      </c>
      <c r="Q1279" s="51" t="s">
        <v>32628</v>
      </c>
      <c r="R1279" s="50" t="s">
        <v>94</v>
      </c>
      <c r="S1279" s="50" t="s">
        <v>22</v>
      </c>
      <c r="T1279" s="50" t="s">
        <v>28746</v>
      </c>
      <c r="U1279" s="50" t="s">
        <v>28520</v>
      </c>
      <c r="V1279" s="50" t="s">
        <v>28521</v>
      </c>
      <c r="W1279" s="50" t="s">
        <v>94</v>
      </c>
      <c r="X1279" s="50">
        <v>3153</v>
      </c>
      <c r="Y1279" s="50"/>
      <c r="Z1279" s="50"/>
      <c r="AA1279" s="50"/>
      <c r="AB1279" s="50"/>
      <c r="AC1279" s="50"/>
      <c r="AD1279" s="50"/>
      <c r="AE1279" s="50"/>
      <c r="AF1279" s="50"/>
      <c r="AG1279" s="50"/>
      <c r="AH1279" s="53"/>
      <c r="AI1279" s="50"/>
      <c r="AJ1279" s="50"/>
      <c r="AK1279" s="50"/>
      <c r="AL1279" s="50"/>
      <c r="AM1279" s="50"/>
      <c r="AN1279" s="50"/>
      <c r="AO1279" s="50"/>
      <c r="AP1279" s="50"/>
      <c r="AQ1279" s="50"/>
      <c r="AR1279" s="50"/>
      <c r="AS1279" s="50"/>
      <c r="AT1279" s="50"/>
      <c r="AU1279" s="50"/>
      <c r="AV1279" s="50"/>
      <c r="AW1279" s="50"/>
      <c r="AX1279" s="50"/>
      <c r="AY1279" s="50"/>
      <c r="AZ1279" s="50"/>
      <c r="BA1279" s="50"/>
      <c r="BB1279" s="50"/>
      <c r="BC1279" s="50"/>
      <c r="BD1279" s="50"/>
      <c r="BE1279" s="50"/>
      <c r="BF1279" s="50"/>
      <c r="BG1279" s="50"/>
      <c r="BH1279" s="50"/>
      <c r="BI1279" s="50"/>
      <c r="BJ1279" s="50"/>
      <c r="BK1279" s="50"/>
      <c r="BL1279" s="50"/>
    </row>
    <row r="1280" spans="1:64" ht="12" customHeight="1" x14ac:dyDescent="0.15">
      <c r="A1280" s="50" t="s">
        <v>32565</v>
      </c>
      <c r="B1280" s="50">
        <v>56</v>
      </c>
      <c r="C1280" s="50" t="s">
        <v>14</v>
      </c>
      <c r="D1280" s="50" t="s">
        <v>79</v>
      </c>
      <c r="E1280" s="50"/>
      <c r="F1280" s="52">
        <v>43057</v>
      </c>
      <c r="G1280" s="50" t="s">
        <v>32566</v>
      </c>
      <c r="H1280" s="50" t="s">
        <v>32567</v>
      </c>
      <c r="I1280" s="50" t="s">
        <v>88</v>
      </c>
      <c r="J1280" s="50">
        <v>36610</v>
      </c>
      <c r="K1280" s="50" t="s">
        <v>13591</v>
      </c>
      <c r="L1280" s="50" t="s">
        <v>32568</v>
      </c>
      <c r="M1280" s="50" t="s">
        <v>21</v>
      </c>
      <c r="N1280" s="50" t="s">
        <v>32569</v>
      </c>
      <c r="O1280" s="42" t="s">
        <v>394</v>
      </c>
      <c r="P1280" s="50" t="s">
        <v>32398</v>
      </c>
      <c r="Q1280" s="51" t="s">
        <v>32705</v>
      </c>
      <c r="R1280" s="50" t="s">
        <v>94</v>
      </c>
      <c r="S1280" s="50" t="s">
        <v>12</v>
      </c>
      <c r="T1280" s="50" t="s">
        <v>31978</v>
      </c>
      <c r="U1280" s="50" t="s">
        <v>28523</v>
      </c>
      <c r="V1280" s="50" t="s">
        <v>28519</v>
      </c>
      <c r="W1280" s="50" t="s">
        <v>94</v>
      </c>
      <c r="X1280" s="50">
        <v>3149</v>
      </c>
      <c r="Y1280" s="50"/>
      <c r="Z1280" s="50"/>
      <c r="AA1280" s="50"/>
      <c r="AB1280" s="50"/>
      <c r="AC1280" s="50"/>
      <c r="AD1280" s="50"/>
      <c r="AE1280" s="50"/>
      <c r="AF1280" s="50"/>
      <c r="AG1280" s="50"/>
      <c r="AH1280" s="53"/>
      <c r="AI1280" s="50"/>
      <c r="AJ1280" s="50"/>
      <c r="AK1280" s="50"/>
      <c r="AL1280" s="50"/>
      <c r="AM1280" s="50"/>
      <c r="AN1280" s="50"/>
      <c r="AO1280" s="50"/>
      <c r="AP1280" s="50"/>
      <c r="AQ1280" s="50"/>
      <c r="AR1280" s="50"/>
      <c r="AS1280" s="50"/>
      <c r="AT1280" s="50"/>
      <c r="AU1280" s="50"/>
      <c r="AV1280" s="50"/>
      <c r="AW1280" s="50"/>
      <c r="AX1280" s="50"/>
      <c r="AY1280" s="50"/>
      <c r="AZ1280" s="50"/>
      <c r="BA1280" s="50"/>
      <c r="BB1280" s="50"/>
      <c r="BC1280" s="50"/>
      <c r="BD1280" s="50"/>
      <c r="BE1280" s="50"/>
      <c r="BF1280" s="50"/>
      <c r="BG1280" s="50"/>
      <c r="BH1280" s="50"/>
      <c r="BI1280" s="50"/>
      <c r="BJ1280" s="50"/>
      <c r="BK1280" s="50"/>
      <c r="BL1280" s="50"/>
    </row>
    <row r="1281" spans="1:64" ht="12" customHeight="1" x14ac:dyDescent="0.15">
      <c r="A1281" s="50" t="s">
        <v>32570</v>
      </c>
      <c r="B1281" s="50">
        <v>24</v>
      </c>
      <c r="C1281" s="50" t="s">
        <v>14</v>
      </c>
      <c r="D1281" s="50" t="s">
        <v>133</v>
      </c>
      <c r="E1281" s="51" t="s">
        <v>32571</v>
      </c>
      <c r="F1281" s="52">
        <v>43057</v>
      </c>
      <c r="G1281" s="50" t="s">
        <v>33235</v>
      </c>
      <c r="H1281" s="50" t="s">
        <v>4476</v>
      </c>
      <c r="I1281" s="50" t="s">
        <v>838</v>
      </c>
      <c r="J1281" s="50">
        <v>59101</v>
      </c>
      <c r="K1281" s="50" t="s">
        <v>4478</v>
      </c>
      <c r="L1281" s="50" t="s">
        <v>10222</v>
      </c>
      <c r="M1281" s="50" t="s">
        <v>21</v>
      </c>
      <c r="N1281" s="50" t="s">
        <v>32572</v>
      </c>
      <c r="O1281" s="42" t="s">
        <v>394</v>
      </c>
      <c r="P1281" s="50" t="s">
        <v>32398</v>
      </c>
      <c r="Q1281" s="51" t="s">
        <v>32573</v>
      </c>
      <c r="R1281" s="50" t="s">
        <v>23</v>
      </c>
      <c r="S1281" s="50" t="s">
        <v>373</v>
      </c>
      <c r="T1281" s="50" t="s">
        <v>28836</v>
      </c>
      <c r="U1281" s="50" t="s">
        <v>28520</v>
      </c>
      <c r="V1281" s="50" t="s">
        <v>28519</v>
      </c>
      <c r="W1281" s="50" t="s">
        <v>94</v>
      </c>
      <c r="X1281" s="50">
        <v>3150</v>
      </c>
      <c r="Y1281" s="50"/>
      <c r="Z1281" s="50"/>
      <c r="AA1281" s="50"/>
      <c r="AB1281" s="50"/>
      <c r="AC1281" s="50"/>
      <c r="AD1281" s="50"/>
      <c r="AE1281" s="50"/>
      <c r="AF1281" s="50"/>
      <c r="AG1281" s="50"/>
      <c r="AH1281" s="53"/>
      <c r="AI1281" s="50"/>
      <c r="AJ1281" s="50"/>
      <c r="AK1281" s="50"/>
      <c r="AL1281" s="50"/>
      <c r="AM1281" s="50"/>
      <c r="AN1281" s="50"/>
      <c r="AO1281" s="50"/>
      <c r="AP1281" s="50"/>
      <c r="AQ1281" s="50"/>
      <c r="AR1281" s="50"/>
      <c r="AS1281" s="50"/>
      <c r="AT1281" s="50"/>
      <c r="AU1281" s="50"/>
      <c r="AV1281" s="50"/>
      <c r="AW1281" s="50"/>
      <c r="AX1281" s="50"/>
      <c r="AY1281" s="50"/>
      <c r="AZ1281" s="50"/>
      <c r="BA1281" s="50"/>
      <c r="BB1281" s="50"/>
      <c r="BC1281" s="50"/>
      <c r="BD1281" s="50"/>
      <c r="BE1281" s="50"/>
      <c r="BF1281" s="50"/>
      <c r="BG1281" s="50"/>
      <c r="BH1281" s="50"/>
      <c r="BI1281" s="50"/>
      <c r="BJ1281" s="50"/>
      <c r="BK1281" s="50"/>
      <c r="BL1281" s="50"/>
    </row>
    <row r="1282" spans="1:64" ht="12" customHeight="1" x14ac:dyDescent="0.15">
      <c r="A1282" s="50" t="s">
        <v>32574</v>
      </c>
      <c r="B1282" s="50">
        <v>18</v>
      </c>
      <c r="C1282" s="50" t="s">
        <v>14</v>
      </c>
      <c r="D1282" s="50" t="s">
        <v>31</v>
      </c>
      <c r="E1282" s="51" t="s">
        <v>32575</v>
      </c>
      <c r="F1282" s="52">
        <v>43057</v>
      </c>
      <c r="G1282" s="50" t="s">
        <v>33236</v>
      </c>
      <c r="H1282" s="50" t="s">
        <v>32576</v>
      </c>
      <c r="I1282" s="50" t="s">
        <v>309</v>
      </c>
      <c r="J1282" s="50">
        <v>42170</v>
      </c>
      <c r="K1282" s="50" t="s">
        <v>5855</v>
      </c>
      <c r="L1282" s="50" t="s">
        <v>10113</v>
      </c>
      <c r="M1282" s="50" t="s">
        <v>21</v>
      </c>
      <c r="N1282" s="50" t="s">
        <v>32577</v>
      </c>
      <c r="O1282" s="42" t="s">
        <v>394</v>
      </c>
      <c r="P1282" s="50" t="s">
        <v>32398</v>
      </c>
      <c r="Q1282" s="51" t="s">
        <v>32578</v>
      </c>
      <c r="R1282" s="50" t="s">
        <v>94</v>
      </c>
      <c r="S1282" s="50" t="s">
        <v>373</v>
      </c>
      <c r="T1282" s="50" t="s">
        <v>28836</v>
      </c>
      <c r="U1282" s="50" t="s">
        <v>28520</v>
      </c>
      <c r="V1282" s="50" t="s">
        <v>28519</v>
      </c>
      <c r="W1282" s="50" t="s">
        <v>94</v>
      </c>
      <c r="X1282" s="50">
        <v>3151</v>
      </c>
      <c r="Y1282" s="50"/>
      <c r="Z1282" s="50"/>
      <c r="AA1282" s="50"/>
      <c r="AB1282" s="50"/>
      <c r="AC1282" s="50"/>
      <c r="AD1282" s="50"/>
      <c r="AE1282" s="50"/>
      <c r="AF1282" s="50"/>
      <c r="AG1282" s="50"/>
      <c r="AH1282" s="53"/>
      <c r="AI1282" s="50"/>
      <c r="AJ1282" s="50"/>
      <c r="AK1282" s="50"/>
      <c r="AL1282" s="50"/>
      <c r="AM1282" s="50"/>
      <c r="AN1282" s="50"/>
      <c r="AO1282" s="50"/>
      <c r="AP1282" s="50"/>
      <c r="AQ1282" s="50"/>
      <c r="AR1282" s="50"/>
      <c r="AS1282" s="50"/>
      <c r="AT1282" s="50"/>
      <c r="AU1282" s="50"/>
      <c r="AV1282" s="50"/>
      <c r="AW1282" s="50"/>
      <c r="AX1282" s="50"/>
      <c r="AY1282" s="50"/>
      <c r="AZ1282" s="50"/>
      <c r="BA1282" s="50"/>
      <c r="BB1282" s="50"/>
      <c r="BC1282" s="50"/>
      <c r="BD1282" s="50"/>
      <c r="BE1282" s="50"/>
      <c r="BF1282" s="50"/>
      <c r="BG1282" s="50"/>
      <c r="BH1282" s="50"/>
      <c r="BI1282" s="50"/>
      <c r="BJ1282" s="50"/>
      <c r="BK1282" s="50"/>
      <c r="BL1282" s="50"/>
    </row>
    <row r="1283" spans="1:64" ht="12" customHeight="1" x14ac:dyDescent="0.15">
      <c r="A1283" s="50" t="s">
        <v>32561</v>
      </c>
      <c r="B1283" s="50">
        <v>46</v>
      </c>
      <c r="C1283" s="50" t="s">
        <v>14</v>
      </c>
      <c r="D1283" s="50" t="s">
        <v>79</v>
      </c>
      <c r="E1283" s="50"/>
      <c r="F1283" s="52">
        <v>43056</v>
      </c>
      <c r="G1283" s="50" t="s">
        <v>32562</v>
      </c>
      <c r="H1283" s="50" t="s">
        <v>5536</v>
      </c>
      <c r="I1283" s="50" t="s">
        <v>19</v>
      </c>
      <c r="J1283" s="50">
        <v>71292</v>
      </c>
      <c r="K1283" s="50" t="s">
        <v>5538</v>
      </c>
      <c r="L1283" s="50" t="s">
        <v>5539</v>
      </c>
      <c r="M1283" s="50" t="s">
        <v>21</v>
      </c>
      <c r="N1283" s="50" t="s">
        <v>32563</v>
      </c>
      <c r="O1283" s="42" t="s">
        <v>394</v>
      </c>
      <c r="P1283" s="50" t="s">
        <v>32398</v>
      </c>
      <c r="Q1283" s="51" t="s">
        <v>32564</v>
      </c>
      <c r="R1283" s="50" t="s">
        <v>94</v>
      </c>
      <c r="S1283" s="50" t="s">
        <v>22</v>
      </c>
      <c r="T1283" s="50" t="s">
        <v>28746</v>
      </c>
      <c r="U1283" s="50" t="s">
        <v>28520</v>
      </c>
      <c r="V1283" s="50" t="s">
        <v>28521</v>
      </c>
      <c r="W1283" s="50" t="s">
        <v>94</v>
      </c>
      <c r="X1283" s="50">
        <v>3152</v>
      </c>
      <c r="Y1283" s="50"/>
      <c r="Z1283" s="50"/>
      <c r="AA1283" s="50"/>
      <c r="AB1283" s="50"/>
      <c r="AC1283" s="50"/>
      <c r="AD1283" s="50"/>
      <c r="AE1283" s="50"/>
      <c r="AF1283" s="50"/>
      <c r="AG1283" s="50"/>
      <c r="AH1283" s="53"/>
      <c r="AI1283" s="50"/>
      <c r="AJ1283" s="50"/>
      <c r="AK1283" s="50"/>
      <c r="AL1283" s="50"/>
      <c r="AM1283" s="50"/>
      <c r="AN1283" s="50"/>
      <c r="AO1283" s="50"/>
      <c r="AP1283" s="50"/>
      <c r="AQ1283" s="50"/>
      <c r="AR1283" s="50"/>
      <c r="AS1283" s="50"/>
      <c r="AT1283" s="50"/>
      <c r="AU1283" s="50"/>
      <c r="AV1283" s="50"/>
      <c r="AW1283" s="50"/>
      <c r="AX1283" s="50"/>
      <c r="AY1283" s="50"/>
      <c r="AZ1283" s="50"/>
      <c r="BA1283" s="50"/>
      <c r="BB1283" s="50"/>
      <c r="BC1283" s="50"/>
      <c r="BD1283" s="50"/>
      <c r="BE1283" s="50"/>
      <c r="BF1283" s="50"/>
      <c r="BG1283" s="50"/>
      <c r="BH1283" s="50"/>
      <c r="BI1283" s="50"/>
      <c r="BJ1283" s="50"/>
      <c r="BK1283" s="50"/>
      <c r="BL1283" s="50"/>
    </row>
    <row r="1284" spans="1:64" ht="12" customHeight="1" x14ac:dyDescent="0.15">
      <c r="A1284" s="50" t="s">
        <v>32632</v>
      </c>
      <c r="B1284" s="50">
        <v>23</v>
      </c>
      <c r="C1284" s="50" t="s">
        <v>14</v>
      </c>
      <c r="D1284" s="50" t="s">
        <v>42</v>
      </c>
      <c r="E1284" s="50"/>
      <c r="F1284" s="52">
        <v>43056</v>
      </c>
      <c r="G1284" s="50" t="s">
        <v>32558</v>
      </c>
      <c r="H1284" s="50" t="s">
        <v>906</v>
      </c>
      <c r="I1284" s="50" t="s">
        <v>189</v>
      </c>
      <c r="J1284" s="50">
        <v>87121</v>
      </c>
      <c r="K1284" s="50" t="s">
        <v>458</v>
      </c>
      <c r="L1284" s="50" t="s">
        <v>7999</v>
      </c>
      <c r="M1284" s="50" t="s">
        <v>21</v>
      </c>
      <c r="N1284" s="50" t="s">
        <v>32559</v>
      </c>
      <c r="O1284" s="42" t="s">
        <v>394</v>
      </c>
      <c r="P1284" s="50" t="s">
        <v>32398</v>
      </c>
      <c r="Q1284" s="51" t="s">
        <v>32560</v>
      </c>
      <c r="R1284" s="50" t="s">
        <v>94</v>
      </c>
      <c r="S1284" s="50" t="s">
        <v>12</v>
      </c>
      <c r="T1284" s="50" t="s">
        <v>31978</v>
      </c>
      <c r="U1284" s="50" t="s">
        <v>28518</v>
      </c>
      <c r="V1284" s="50" t="s">
        <v>28519</v>
      </c>
      <c r="W1284" s="50" t="s">
        <v>94</v>
      </c>
      <c r="X1284" s="50">
        <v>3146</v>
      </c>
      <c r="Y1284" s="50"/>
      <c r="Z1284" s="50"/>
      <c r="AA1284" s="50"/>
      <c r="AB1284" s="50"/>
      <c r="AC1284" s="50"/>
      <c r="AD1284" s="50"/>
      <c r="AE1284" s="50"/>
      <c r="AF1284" s="50"/>
      <c r="AG1284" s="50"/>
      <c r="AH1284" s="53"/>
      <c r="AI1284" s="50"/>
      <c r="AJ1284" s="50"/>
      <c r="AK1284" s="50"/>
      <c r="AL1284" s="50"/>
      <c r="AM1284" s="50"/>
      <c r="AN1284" s="50"/>
      <c r="AO1284" s="50"/>
      <c r="AP1284" s="50"/>
      <c r="AQ1284" s="50"/>
      <c r="AR1284" s="50"/>
      <c r="AS1284" s="50"/>
      <c r="AT1284" s="50"/>
      <c r="AU1284" s="50"/>
      <c r="AV1284" s="50"/>
      <c r="AW1284" s="50"/>
      <c r="AX1284" s="50"/>
      <c r="AY1284" s="50"/>
      <c r="AZ1284" s="50"/>
      <c r="BA1284" s="50"/>
      <c r="BB1284" s="50"/>
      <c r="BC1284" s="50"/>
      <c r="BD1284" s="50"/>
      <c r="BE1284" s="50"/>
      <c r="BF1284" s="50"/>
      <c r="BG1284" s="50"/>
      <c r="BH1284" s="50"/>
      <c r="BI1284" s="50"/>
      <c r="BJ1284" s="50"/>
      <c r="BK1284" s="50"/>
      <c r="BL1284" s="50"/>
    </row>
    <row r="1285" spans="1:64" ht="12" customHeight="1" x14ac:dyDescent="0.15">
      <c r="A1285" s="50" t="s">
        <v>32623</v>
      </c>
      <c r="B1285" s="50">
        <v>45</v>
      </c>
      <c r="C1285" s="50" t="s">
        <v>14</v>
      </c>
      <c r="D1285" s="50" t="s">
        <v>42</v>
      </c>
      <c r="E1285" s="50"/>
      <c r="F1285" s="52">
        <v>43056</v>
      </c>
      <c r="G1285" s="50" t="s">
        <v>33238</v>
      </c>
      <c r="H1285" s="50" t="s">
        <v>910</v>
      </c>
      <c r="I1285" s="50" t="s">
        <v>67</v>
      </c>
      <c r="J1285" s="50">
        <v>76110</v>
      </c>
      <c r="K1285" s="50" t="s">
        <v>68</v>
      </c>
      <c r="L1285" s="50" t="s">
        <v>911</v>
      </c>
      <c r="M1285" s="50" t="s">
        <v>373</v>
      </c>
      <c r="N1285" s="50" t="s">
        <v>32624</v>
      </c>
      <c r="O1285" s="42" t="s">
        <v>394</v>
      </c>
      <c r="P1285" s="50" t="s">
        <v>32398</v>
      </c>
      <c r="Q1285" s="51" t="s">
        <v>32625</v>
      </c>
      <c r="R1285" s="50" t="s">
        <v>94</v>
      </c>
      <c r="S1285" s="50" t="s">
        <v>12</v>
      </c>
      <c r="T1285" s="50" t="s">
        <v>31978</v>
      </c>
      <c r="U1285" s="50" t="s">
        <v>28518</v>
      </c>
      <c r="V1285" s="50" t="s">
        <v>28521</v>
      </c>
      <c r="W1285" s="50"/>
      <c r="Y1285" s="50"/>
      <c r="Z1285" s="50"/>
      <c r="AA1285" s="50"/>
      <c r="AB1285" s="50"/>
      <c r="AC1285" s="50"/>
      <c r="AD1285" s="50"/>
      <c r="AE1285" s="50"/>
      <c r="AF1285" s="50"/>
      <c r="AG1285" s="50"/>
      <c r="AH1285" s="53"/>
      <c r="AI1285" s="50"/>
      <c r="AJ1285" s="50"/>
      <c r="AK1285" s="50"/>
      <c r="AL1285" s="50"/>
      <c r="AM1285" s="50"/>
      <c r="AN1285" s="50"/>
      <c r="AO1285" s="50"/>
      <c r="AP1285" s="50"/>
      <c r="AQ1285" s="50"/>
      <c r="AR1285" s="50"/>
      <c r="AS1285" s="50"/>
      <c r="AT1285" s="50"/>
      <c r="AU1285" s="50"/>
      <c r="AV1285" s="50"/>
      <c r="AW1285" s="50"/>
      <c r="AX1285" s="50"/>
      <c r="AY1285" s="50"/>
      <c r="AZ1285" s="50"/>
      <c r="BA1285" s="50"/>
      <c r="BB1285" s="50"/>
      <c r="BC1285" s="50"/>
      <c r="BD1285" s="50"/>
      <c r="BE1285" s="50"/>
      <c r="BF1285" s="50"/>
      <c r="BG1285" s="50"/>
      <c r="BH1285" s="50"/>
      <c r="BI1285" s="50"/>
      <c r="BJ1285" s="50"/>
      <c r="BK1285" s="50"/>
      <c r="BL1285" s="50"/>
    </row>
    <row r="1286" spans="1:64" ht="12" customHeight="1" x14ac:dyDescent="0.15">
      <c r="A1286" s="50" t="s">
        <v>32633</v>
      </c>
      <c r="B1286" s="50">
        <v>25</v>
      </c>
      <c r="C1286" s="50" t="s">
        <v>14</v>
      </c>
      <c r="D1286" s="50" t="s">
        <v>31</v>
      </c>
      <c r="E1286" s="50"/>
      <c r="F1286" s="52">
        <v>43056</v>
      </c>
      <c r="G1286" s="50"/>
      <c r="H1286" s="50" t="s">
        <v>32634</v>
      </c>
      <c r="I1286" s="50" t="s">
        <v>238</v>
      </c>
      <c r="J1286" s="50">
        <v>22308</v>
      </c>
      <c r="K1286" s="50" t="s">
        <v>4314</v>
      </c>
      <c r="L1286" s="50" t="s">
        <v>32635</v>
      </c>
      <c r="M1286" s="50" t="s">
        <v>21</v>
      </c>
      <c r="N1286" s="50" t="s">
        <v>32636</v>
      </c>
      <c r="O1286" s="42" t="s">
        <v>394</v>
      </c>
      <c r="P1286" s="50" t="s">
        <v>32398</v>
      </c>
      <c r="Q1286" s="51" t="s">
        <v>32637</v>
      </c>
      <c r="R1286" s="50" t="s">
        <v>94</v>
      </c>
      <c r="S1286" s="50" t="s">
        <v>12</v>
      </c>
      <c r="T1286" s="50" t="s">
        <v>31978</v>
      </c>
      <c r="U1286" s="50" t="s">
        <v>28523</v>
      </c>
      <c r="V1286" s="50" t="s">
        <v>28519</v>
      </c>
      <c r="W1286" s="50" t="s">
        <v>94</v>
      </c>
      <c r="X1286" s="50">
        <v>3167</v>
      </c>
      <c r="Y1286" s="50"/>
      <c r="Z1286" s="50"/>
      <c r="AA1286" s="50"/>
      <c r="AB1286" s="50"/>
      <c r="AC1286" s="50"/>
      <c r="AD1286" s="50"/>
      <c r="AE1286" s="50"/>
      <c r="AF1286" s="50"/>
      <c r="AG1286" s="50"/>
      <c r="AH1286" s="53"/>
      <c r="AI1286" s="50"/>
      <c r="AJ1286" s="50"/>
      <c r="AK1286" s="50"/>
      <c r="AL1286" s="50"/>
      <c r="AM1286" s="50"/>
      <c r="AN1286" s="50"/>
      <c r="AO1286" s="50"/>
      <c r="AP1286" s="50"/>
      <c r="AQ1286" s="50"/>
      <c r="AR1286" s="50"/>
      <c r="AS1286" s="50"/>
      <c r="AT1286" s="50"/>
      <c r="AU1286" s="50"/>
      <c r="AV1286" s="50"/>
      <c r="AW1286" s="50"/>
      <c r="AX1286" s="50"/>
      <c r="AY1286" s="50"/>
      <c r="AZ1286" s="50"/>
      <c r="BA1286" s="50"/>
      <c r="BB1286" s="50"/>
      <c r="BC1286" s="50"/>
      <c r="BD1286" s="50"/>
      <c r="BE1286" s="50"/>
      <c r="BF1286" s="50"/>
      <c r="BG1286" s="50"/>
      <c r="BH1286" s="50"/>
      <c r="BI1286" s="50"/>
      <c r="BJ1286" s="50"/>
      <c r="BK1286" s="50"/>
      <c r="BL1286" s="50"/>
    </row>
    <row r="1287" spans="1:64" ht="12" customHeight="1" x14ac:dyDescent="0.15">
      <c r="A1287" s="50" t="s">
        <v>32631</v>
      </c>
      <c r="B1287" s="50">
        <v>25</v>
      </c>
      <c r="C1287" s="50" t="s">
        <v>14</v>
      </c>
      <c r="D1287" s="50" t="s">
        <v>31</v>
      </c>
      <c r="E1287" s="50"/>
      <c r="F1287" s="52">
        <v>43056</v>
      </c>
      <c r="G1287" s="50" t="s">
        <v>32558</v>
      </c>
      <c r="H1287" s="50" t="s">
        <v>906</v>
      </c>
      <c r="I1287" s="50" t="s">
        <v>189</v>
      </c>
      <c r="J1287" s="50">
        <v>87121</v>
      </c>
      <c r="K1287" s="50" t="s">
        <v>458</v>
      </c>
      <c r="L1287" s="50" t="s">
        <v>7999</v>
      </c>
      <c r="M1287" s="50" t="s">
        <v>21</v>
      </c>
      <c r="N1287" s="50" t="s">
        <v>32559</v>
      </c>
      <c r="O1287" s="42" t="s">
        <v>394</v>
      </c>
      <c r="P1287" s="50" t="s">
        <v>32398</v>
      </c>
      <c r="Q1287" s="51" t="s">
        <v>32560</v>
      </c>
      <c r="R1287" s="50" t="s">
        <v>94</v>
      </c>
      <c r="S1287" s="50" t="s">
        <v>12</v>
      </c>
      <c r="T1287" s="50" t="s">
        <v>31978</v>
      </c>
      <c r="U1287" s="50" t="s">
        <v>28518</v>
      </c>
      <c r="V1287" s="50" t="s">
        <v>28519</v>
      </c>
      <c r="W1287" s="50" t="s">
        <v>94</v>
      </c>
      <c r="X1287" s="50">
        <v>3145</v>
      </c>
      <c r="Y1287" s="50"/>
      <c r="Z1287" s="50"/>
      <c r="AA1287" s="50"/>
      <c r="AB1287" s="50"/>
      <c r="AC1287" s="50"/>
      <c r="AD1287" s="50"/>
      <c r="AE1287" s="50"/>
      <c r="AF1287" s="50"/>
      <c r="AG1287" s="50"/>
      <c r="AH1287" s="53"/>
      <c r="AI1287" s="50"/>
      <c r="AJ1287" s="50"/>
      <c r="AK1287" s="50"/>
      <c r="AL1287" s="50"/>
      <c r="AM1287" s="50"/>
      <c r="AN1287" s="50"/>
      <c r="AO1287" s="50"/>
      <c r="AP1287" s="50"/>
      <c r="AQ1287" s="50"/>
      <c r="AR1287" s="50"/>
      <c r="AS1287" s="50"/>
      <c r="AT1287" s="50"/>
      <c r="AU1287" s="50"/>
      <c r="AV1287" s="50"/>
      <c r="AW1287" s="50"/>
      <c r="AX1287" s="50"/>
      <c r="AY1287" s="50"/>
      <c r="AZ1287" s="50"/>
      <c r="BA1287" s="50"/>
      <c r="BB1287" s="50"/>
      <c r="BC1287" s="50"/>
      <c r="BD1287" s="50"/>
      <c r="BE1287" s="50"/>
      <c r="BF1287" s="50"/>
      <c r="BG1287" s="50"/>
      <c r="BH1287" s="50"/>
      <c r="BI1287" s="50"/>
      <c r="BJ1287" s="50"/>
      <c r="BK1287" s="50"/>
      <c r="BL1287" s="50"/>
    </row>
    <row r="1288" spans="1:64" ht="12" customHeight="1" x14ac:dyDescent="0.15">
      <c r="A1288" s="50" t="s">
        <v>32602</v>
      </c>
      <c r="B1288" s="50">
        <v>15</v>
      </c>
      <c r="C1288" s="50" t="s">
        <v>108</v>
      </c>
      <c r="D1288" s="50" t="s">
        <v>42</v>
      </c>
      <c r="E1288" s="50"/>
      <c r="F1288" s="52">
        <v>43055</v>
      </c>
      <c r="G1288" s="50" t="s">
        <v>32603</v>
      </c>
      <c r="H1288" s="50" t="s">
        <v>5383</v>
      </c>
      <c r="I1288" s="50" t="s">
        <v>39</v>
      </c>
      <c r="J1288" s="50">
        <v>92571</v>
      </c>
      <c r="K1288" s="50" t="s">
        <v>767</v>
      </c>
      <c r="L1288" s="50" t="s">
        <v>768</v>
      </c>
      <c r="M1288" s="50" t="s">
        <v>373</v>
      </c>
      <c r="N1288" s="50" t="s">
        <v>32604</v>
      </c>
      <c r="O1288" s="42" t="s">
        <v>394</v>
      </c>
      <c r="P1288" s="50" t="s">
        <v>32398</v>
      </c>
      <c r="Q1288" s="51" t="s">
        <v>32605</v>
      </c>
      <c r="R1288" s="50" t="s">
        <v>94</v>
      </c>
      <c r="S1288" s="50" t="s">
        <v>12</v>
      </c>
      <c r="T1288" s="50" t="s">
        <v>31978</v>
      </c>
      <c r="U1288" s="50" t="s">
        <v>28518</v>
      </c>
      <c r="V1288" s="50" t="s">
        <v>28521</v>
      </c>
      <c r="W1288" s="50"/>
      <c r="Y1288" s="50"/>
      <c r="Z1288" s="50"/>
      <c r="AA1288" s="50"/>
      <c r="AB1288" s="50"/>
      <c r="AC1288" s="50"/>
      <c r="AD1288" s="50"/>
      <c r="AE1288" s="50"/>
      <c r="AF1288" s="50"/>
      <c r="AG1288" s="50"/>
      <c r="AH1288" s="53"/>
      <c r="AI1288" s="50"/>
      <c r="AJ1288" s="50"/>
      <c r="AK1288" s="50"/>
      <c r="AL1288" s="50"/>
      <c r="AM1288" s="50"/>
      <c r="AN1288" s="50"/>
      <c r="AO1288" s="50"/>
      <c r="AP1288" s="50"/>
      <c r="AQ1288" s="50"/>
      <c r="AR1288" s="50"/>
      <c r="AS1288" s="50"/>
      <c r="AT1288" s="50"/>
      <c r="AU1288" s="50"/>
      <c r="AV1288" s="50"/>
      <c r="AW1288" s="50"/>
      <c r="AX1288" s="50"/>
      <c r="AY1288" s="50"/>
      <c r="AZ1288" s="50"/>
      <c r="BA1288" s="50"/>
      <c r="BB1288" s="50"/>
      <c r="BC1288" s="50"/>
      <c r="BD1288" s="50"/>
      <c r="BE1288" s="50"/>
      <c r="BF1288" s="50"/>
      <c r="BG1288" s="50"/>
      <c r="BH1288" s="50"/>
      <c r="BI1288" s="50"/>
      <c r="BJ1288" s="50"/>
      <c r="BK1288" s="50"/>
      <c r="BL1288" s="50"/>
    </row>
    <row r="1289" spans="1:64" ht="12" customHeight="1" x14ac:dyDescent="0.15">
      <c r="A1289" s="50" t="s">
        <v>32594</v>
      </c>
      <c r="B1289" s="50">
        <v>68</v>
      </c>
      <c r="C1289" s="50" t="s">
        <v>14</v>
      </c>
      <c r="D1289" s="50" t="s">
        <v>79</v>
      </c>
      <c r="E1289" s="50"/>
      <c r="F1289" s="52">
        <v>43055</v>
      </c>
      <c r="G1289" s="50" t="s">
        <v>33237</v>
      </c>
      <c r="H1289" s="50" t="s">
        <v>4825</v>
      </c>
      <c r="I1289" s="50" t="s">
        <v>67</v>
      </c>
      <c r="J1289" s="50">
        <v>77422</v>
      </c>
      <c r="K1289" s="50" t="s">
        <v>4825</v>
      </c>
      <c r="L1289" s="50" t="s">
        <v>32595</v>
      </c>
      <c r="M1289" s="50" t="s">
        <v>21</v>
      </c>
      <c r="N1289" s="50" t="s">
        <v>32596</v>
      </c>
      <c r="O1289" s="42" t="s">
        <v>394</v>
      </c>
      <c r="P1289" s="50" t="s">
        <v>32398</v>
      </c>
      <c r="Q1289" s="51" t="s">
        <v>32597</v>
      </c>
      <c r="R1289" s="50" t="s">
        <v>94</v>
      </c>
      <c r="S1289" s="50" t="s">
        <v>22</v>
      </c>
      <c r="T1289" s="50" t="s">
        <v>28746</v>
      </c>
      <c r="U1289" s="50" t="s">
        <v>28520</v>
      </c>
      <c r="V1289" s="50" t="s">
        <v>28521</v>
      </c>
      <c r="W1289" s="50"/>
      <c r="Y1289" s="50"/>
      <c r="Z1289" s="50"/>
      <c r="AA1289" s="50"/>
      <c r="AB1289" s="50"/>
      <c r="AC1289" s="50"/>
      <c r="AD1289" s="50"/>
      <c r="AE1289" s="50"/>
      <c r="AF1289" s="50"/>
      <c r="AG1289" s="50"/>
      <c r="AH1289" s="53"/>
      <c r="AI1289" s="50"/>
      <c r="AJ1289" s="50"/>
      <c r="AK1289" s="50"/>
      <c r="AL1289" s="50"/>
      <c r="AM1289" s="50"/>
      <c r="AN1289" s="50"/>
      <c r="AO1289" s="50"/>
      <c r="AP1289" s="50"/>
      <c r="AQ1289" s="50"/>
      <c r="AR1289" s="50"/>
      <c r="AS1289" s="50"/>
      <c r="AT1289" s="50"/>
      <c r="AU1289" s="50"/>
      <c r="AV1289" s="50"/>
      <c r="AW1289" s="50"/>
      <c r="AX1289" s="50"/>
      <c r="AY1289" s="50"/>
      <c r="AZ1289" s="50"/>
      <c r="BA1289" s="50"/>
      <c r="BB1289" s="50"/>
      <c r="BC1289" s="50"/>
      <c r="BD1289" s="50"/>
      <c r="BE1289" s="50"/>
      <c r="BF1289" s="50"/>
      <c r="BG1289" s="50"/>
      <c r="BH1289" s="50"/>
      <c r="BI1289" s="50"/>
      <c r="BJ1289" s="50"/>
      <c r="BK1289" s="50"/>
      <c r="BL1289" s="50"/>
    </row>
    <row r="1290" spans="1:64" ht="12" customHeight="1" x14ac:dyDescent="0.15">
      <c r="A1290" s="50" t="s">
        <v>32607</v>
      </c>
      <c r="B1290" s="50">
        <v>34</v>
      </c>
      <c r="C1290" s="50" t="s">
        <v>14</v>
      </c>
      <c r="D1290" s="50" t="s">
        <v>31</v>
      </c>
      <c r="E1290" s="51" t="s">
        <v>32608</v>
      </c>
      <c r="F1290" s="52">
        <v>43055</v>
      </c>
      <c r="G1290" s="50" t="s">
        <v>32609</v>
      </c>
      <c r="H1290" s="50" t="s">
        <v>32610</v>
      </c>
      <c r="I1290" s="50" t="s">
        <v>56</v>
      </c>
      <c r="J1290" s="50">
        <v>32626</v>
      </c>
      <c r="K1290" s="50" t="s">
        <v>32611</v>
      </c>
      <c r="L1290" s="50" t="s">
        <v>32612</v>
      </c>
      <c r="M1290" s="50" t="s">
        <v>5307</v>
      </c>
      <c r="N1290" s="50" t="s">
        <v>32613</v>
      </c>
      <c r="O1290" s="42" t="s">
        <v>394</v>
      </c>
      <c r="P1290" s="50" t="s">
        <v>32398</v>
      </c>
      <c r="Q1290" s="51" t="s">
        <v>32614</v>
      </c>
      <c r="R1290" s="50" t="s">
        <v>94</v>
      </c>
      <c r="S1290" s="50" t="s">
        <v>22</v>
      </c>
      <c r="T1290" s="50" t="s">
        <v>28739</v>
      </c>
      <c r="U1290" s="50" t="s">
        <v>28520</v>
      </c>
      <c r="V1290" s="50" t="s">
        <v>28521</v>
      </c>
      <c r="W1290" s="50"/>
      <c r="Y1290" s="50"/>
      <c r="Z1290" s="50"/>
      <c r="AA1290" s="50"/>
      <c r="AB1290" s="50"/>
      <c r="AC1290" s="50"/>
      <c r="AD1290" s="50"/>
      <c r="AE1290" s="50"/>
      <c r="AF1290" s="50"/>
      <c r="AG1290" s="50"/>
      <c r="AH1290" s="53"/>
      <c r="AI1290" s="50"/>
      <c r="AJ1290" s="50"/>
      <c r="AK1290" s="50"/>
      <c r="AL1290" s="50"/>
      <c r="AM1290" s="50"/>
      <c r="AN1290" s="50"/>
      <c r="AO1290" s="50"/>
      <c r="AP1290" s="50"/>
      <c r="AQ1290" s="50"/>
      <c r="AR1290" s="50"/>
      <c r="AS1290" s="50"/>
      <c r="AT1290" s="50"/>
      <c r="AU1290" s="50"/>
      <c r="AV1290" s="50"/>
      <c r="AW1290" s="50"/>
      <c r="AX1290" s="50"/>
      <c r="AY1290" s="50"/>
      <c r="AZ1290" s="50"/>
      <c r="BA1290" s="50"/>
      <c r="BB1290" s="50"/>
      <c r="BC1290" s="50"/>
      <c r="BD1290" s="50"/>
      <c r="BE1290" s="50"/>
      <c r="BF1290" s="50"/>
      <c r="BG1290" s="50"/>
      <c r="BH1290" s="50"/>
      <c r="BI1290" s="50"/>
      <c r="BJ1290" s="50"/>
      <c r="BK1290" s="50"/>
      <c r="BL1290" s="50"/>
    </row>
    <row r="1291" spans="1:64" ht="12" customHeight="1" x14ac:dyDescent="0.15">
      <c r="A1291" s="50" t="s">
        <v>32618</v>
      </c>
      <c r="B1291" s="50">
        <v>30</v>
      </c>
      <c r="C1291" s="50" t="s">
        <v>14</v>
      </c>
      <c r="D1291" s="50" t="s">
        <v>31</v>
      </c>
      <c r="E1291" s="51" t="s">
        <v>32619</v>
      </c>
      <c r="F1291" s="52">
        <v>43055</v>
      </c>
      <c r="G1291" s="50" t="s">
        <v>32620</v>
      </c>
      <c r="H1291" s="50" t="s">
        <v>2175</v>
      </c>
      <c r="I1291" s="50" t="s">
        <v>144</v>
      </c>
      <c r="J1291" s="50">
        <v>25302</v>
      </c>
      <c r="K1291" s="50" t="s">
        <v>899</v>
      </c>
      <c r="L1291" s="50" t="s">
        <v>8859</v>
      </c>
      <c r="M1291" s="50" t="s">
        <v>21</v>
      </c>
      <c r="N1291" s="50" t="s">
        <v>32621</v>
      </c>
      <c r="O1291" s="42" t="s">
        <v>394</v>
      </c>
      <c r="P1291" s="50" t="s">
        <v>32398</v>
      </c>
      <c r="Q1291" s="51" t="s">
        <v>32622</v>
      </c>
      <c r="R1291" s="50" t="s">
        <v>94</v>
      </c>
      <c r="S1291" s="50" t="s">
        <v>22</v>
      </c>
      <c r="T1291" s="50" t="s">
        <v>28746</v>
      </c>
      <c r="U1291" s="50" t="s">
        <v>28520</v>
      </c>
      <c r="V1291" s="50" t="s">
        <v>28521</v>
      </c>
      <c r="W1291" s="50"/>
      <c r="Y1291" s="50"/>
      <c r="Z1291" s="50"/>
      <c r="AA1291" s="50"/>
      <c r="AB1291" s="50"/>
      <c r="AC1291" s="50"/>
      <c r="AD1291" s="50"/>
      <c r="AE1291" s="50"/>
      <c r="AF1291" s="50"/>
      <c r="AG1291" s="50"/>
      <c r="AH1291" s="53"/>
      <c r="AI1291" s="50"/>
      <c r="AJ1291" s="50"/>
      <c r="AK1291" s="50"/>
      <c r="AL1291" s="50"/>
      <c r="AM1291" s="50"/>
      <c r="AN1291" s="50"/>
      <c r="AO1291" s="50"/>
      <c r="AP1291" s="50"/>
      <c r="AQ1291" s="50"/>
      <c r="AR1291" s="50"/>
      <c r="AS1291" s="50"/>
      <c r="AT1291" s="50"/>
      <c r="AU1291" s="50"/>
      <c r="AV1291" s="50"/>
      <c r="AW1291" s="50"/>
      <c r="AX1291" s="50"/>
      <c r="AY1291" s="50"/>
      <c r="AZ1291" s="50"/>
      <c r="BA1291" s="50"/>
      <c r="BB1291" s="50"/>
      <c r="BC1291" s="50"/>
      <c r="BD1291" s="50"/>
      <c r="BE1291" s="50"/>
      <c r="BF1291" s="50"/>
      <c r="BG1291" s="50"/>
      <c r="BH1291" s="50"/>
      <c r="BI1291" s="50"/>
      <c r="BJ1291" s="50"/>
      <c r="BK1291" s="50"/>
      <c r="BL1291" s="50"/>
    </row>
    <row r="1292" spans="1:64" ht="12" customHeight="1" x14ac:dyDescent="0.15">
      <c r="A1292" s="50" t="s">
        <v>32598</v>
      </c>
      <c r="B1292" s="50">
        <v>7</v>
      </c>
      <c r="C1292" s="50" t="s">
        <v>14</v>
      </c>
      <c r="D1292" s="50" t="s">
        <v>42</v>
      </c>
      <c r="E1292" s="50"/>
      <c r="F1292" s="52">
        <v>43055</v>
      </c>
      <c r="G1292" s="50" t="s">
        <v>32599</v>
      </c>
      <c r="H1292" s="50" t="s">
        <v>92</v>
      </c>
      <c r="I1292" s="50" t="s">
        <v>39</v>
      </c>
      <c r="J1292" s="50">
        <v>90023</v>
      </c>
      <c r="K1292" s="50" t="s">
        <v>92</v>
      </c>
      <c r="L1292" s="50" t="s">
        <v>408</v>
      </c>
      <c r="M1292" s="50" t="s">
        <v>373</v>
      </c>
      <c r="N1292" s="50" t="s">
        <v>32600</v>
      </c>
      <c r="O1292" s="42" t="s">
        <v>394</v>
      </c>
      <c r="P1292" s="50" t="s">
        <v>32398</v>
      </c>
      <c r="Q1292" s="51" t="s">
        <v>32601</v>
      </c>
      <c r="R1292" s="50" t="s">
        <v>94</v>
      </c>
      <c r="S1292" s="50" t="s">
        <v>12</v>
      </c>
      <c r="T1292" s="50" t="s">
        <v>31978</v>
      </c>
      <c r="U1292" s="50" t="s">
        <v>28518</v>
      </c>
      <c r="V1292" s="50" t="s">
        <v>28521</v>
      </c>
      <c r="W1292" s="50"/>
      <c r="Y1292" s="50"/>
      <c r="Z1292" s="50"/>
      <c r="AA1292" s="50"/>
      <c r="AB1292" s="50"/>
      <c r="AC1292" s="50"/>
      <c r="AD1292" s="50"/>
      <c r="AE1292" s="50"/>
      <c r="AF1292" s="50"/>
      <c r="AG1292" s="50"/>
      <c r="AH1292" s="53"/>
      <c r="AI1292" s="50"/>
      <c r="AJ1292" s="50"/>
      <c r="AK1292" s="50"/>
      <c r="AL1292" s="50"/>
      <c r="AM1292" s="50"/>
      <c r="AN1292" s="50"/>
      <c r="AO1292" s="50"/>
      <c r="AP1292" s="50"/>
      <c r="AQ1292" s="50"/>
      <c r="AR1292" s="50"/>
      <c r="AS1292" s="50"/>
      <c r="AT1292" s="50"/>
      <c r="AU1292" s="50"/>
      <c r="AV1292" s="50"/>
      <c r="AW1292" s="50"/>
      <c r="AX1292" s="50"/>
      <c r="AY1292" s="50"/>
      <c r="AZ1292" s="50"/>
      <c r="BA1292" s="50"/>
      <c r="BB1292" s="50"/>
      <c r="BC1292" s="50"/>
      <c r="BD1292" s="50"/>
      <c r="BE1292" s="50"/>
      <c r="BF1292" s="50"/>
      <c r="BG1292" s="50"/>
      <c r="BH1292" s="50"/>
      <c r="BI1292" s="50"/>
      <c r="BJ1292" s="50"/>
      <c r="BK1292" s="50"/>
      <c r="BL1292" s="50"/>
    </row>
    <row r="1293" spans="1:64" ht="12" customHeight="1" x14ac:dyDescent="0.15">
      <c r="A1293" s="50" t="s">
        <v>32606</v>
      </c>
      <c r="B1293" s="50">
        <v>9</v>
      </c>
      <c r="C1293" s="50" t="s">
        <v>14</v>
      </c>
      <c r="D1293" s="50" t="s">
        <v>42</v>
      </c>
      <c r="E1293" s="50"/>
      <c r="F1293" s="52">
        <v>43055</v>
      </c>
      <c r="G1293" s="50" t="s">
        <v>32599</v>
      </c>
      <c r="H1293" s="50" t="s">
        <v>92</v>
      </c>
      <c r="I1293" s="50" t="s">
        <v>39</v>
      </c>
      <c r="J1293" s="50">
        <v>90023</v>
      </c>
      <c r="K1293" s="50" t="s">
        <v>92</v>
      </c>
      <c r="L1293" s="50" t="s">
        <v>408</v>
      </c>
      <c r="M1293" s="50" t="s">
        <v>373</v>
      </c>
      <c r="N1293" s="50" t="s">
        <v>32600</v>
      </c>
      <c r="O1293" s="42" t="s">
        <v>394</v>
      </c>
      <c r="P1293" s="50" t="s">
        <v>32398</v>
      </c>
      <c r="Q1293" s="51" t="s">
        <v>32601</v>
      </c>
      <c r="R1293" s="50" t="s">
        <v>94</v>
      </c>
      <c r="S1293" s="50" t="s">
        <v>12</v>
      </c>
      <c r="T1293" s="50" t="s">
        <v>31978</v>
      </c>
      <c r="U1293" s="50" t="s">
        <v>28518</v>
      </c>
      <c r="V1293" s="50" t="s">
        <v>28521</v>
      </c>
      <c r="W1293" s="50"/>
      <c r="Y1293" s="50"/>
      <c r="Z1293" s="50"/>
      <c r="AA1293" s="50"/>
      <c r="AB1293" s="50"/>
      <c r="AC1293" s="50"/>
      <c r="AD1293" s="50"/>
      <c r="AE1293" s="50"/>
      <c r="AF1293" s="50"/>
      <c r="AG1293" s="50"/>
      <c r="AH1293" s="53"/>
      <c r="AI1293" s="50"/>
      <c r="AJ1293" s="50"/>
      <c r="AK1293" s="50"/>
      <c r="AL1293" s="50"/>
      <c r="AM1293" s="50"/>
      <c r="AN1293" s="50"/>
      <c r="AO1293" s="50"/>
      <c r="AP1293" s="50"/>
      <c r="AQ1293" s="50"/>
      <c r="AR1293" s="50"/>
      <c r="AS1293" s="50"/>
      <c r="AT1293" s="50"/>
      <c r="AU1293" s="50"/>
      <c r="AV1293" s="50"/>
      <c r="AW1293" s="50"/>
      <c r="AX1293" s="50"/>
      <c r="AY1293" s="50"/>
      <c r="AZ1293" s="50"/>
      <c r="BA1293" s="50"/>
      <c r="BB1293" s="50"/>
      <c r="BC1293" s="50"/>
      <c r="BD1293" s="50"/>
      <c r="BE1293" s="50"/>
      <c r="BF1293" s="50"/>
      <c r="BG1293" s="50"/>
      <c r="BH1293" s="50"/>
      <c r="BI1293" s="50"/>
      <c r="BJ1293" s="50"/>
      <c r="BK1293" s="50"/>
      <c r="BL1293" s="50"/>
    </row>
    <row r="1294" spans="1:64" ht="12" customHeight="1" x14ac:dyDescent="0.15">
      <c r="A1294" s="50" t="s">
        <v>3186</v>
      </c>
      <c r="B1294" s="50" t="s">
        <v>23</v>
      </c>
      <c r="C1294" s="50" t="s">
        <v>14</v>
      </c>
      <c r="D1294" s="50" t="s">
        <v>33105</v>
      </c>
      <c r="E1294" s="50"/>
      <c r="F1294" s="52">
        <v>43055</v>
      </c>
      <c r="G1294" s="50"/>
      <c r="H1294" s="50" t="s">
        <v>32615</v>
      </c>
      <c r="I1294" s="50" t="s">
        <v>144</v>
      </c>
      <c r="J1294" s="50">
        <v>25427</v>
      </c>
      <c r="K1294" s="50" t="s">
        <v>5225</v>
      </c>
      <c r="L1294" s="50" t="s">
        <v>5525</v>
      </c>
      <c r="M1294" s="50" t="s">
        <v>21</v>
      </c>
      <c r="N1294" s="50" t="s">
        <v>32616</v>
      </c>
      <c r="O1294" s="42" t="s">
        <v>394</v>
      </c>
      <c r="P1294" s="50" t="s">
        <v>32398</v>
      </c>
      <c r="Q1294" s="51" t="s">
        <v>32617</v>
      </c>
      <c r="R1294" s="50" t="s">
        <v>94</v>
      </c>
      <c r="S1294" s="50" t="s">
        <v>29</v>
      </c>
      <c r="T1294" s="50" t="s">
        <v>28523</v>
      </c>
      <c r="U1294" s="50" t="s">
        <v>28523</v>
      </c>
      <c r="V1294" s="50" t="s">
        <v>28521</v>
      </c>
      <c r="W1294" s="50"/>
      <c r="Y1294" s="50"/>
      <c r="Z1294" s="50"/>
      <c r="AA1294" s="50"/>
      <c r="AB1294" s="50"/>
      <c r="AC1294" s="50"/>
      <c r="AD1294" s="50"/>
      <c r="AE1294" s="50"/>
      <c r="AF1294" s="50"/>
      <c r="AG1294" s="50"/>
      <c r="AH1294" s="50"/>
      <c r="AI1294" s="50"/>
      <c r="AJ1294" s="50"/>
      <c r="AK1294" s="50"/>
      <c r="AL1294" s="50"/>
      <c r="AM1294" s="50"/>
      <c r="AN1294" s="50"/>
      <c r="AO1294" s="50"/>
      <c r="AP1294" s="50"/>
      <c r="AQ1294" s="50"/>
      <c r="AR1294" s="50"/>
      <c r="AS1294" s="50"/>
      <c r="AT1294" s="50"/>
      <c r="AU1294" s="50"/>
      <c r="AV1294" s="50"/>
      <c r="AW1294" s="50"/>
      <c r="AX1294" s="50"/>
      <c r="AY1294" s="50"/>
      <c r="AZ1294" s="50"/>
      <c r="BA1294" s="50"/>
      <c r="BB1294" s="50"/>
      <c r="BC1294" s="50"/>
      <c r="BD1294" s="50"/>
      <c r="BE1294" s="50"/>
      <c r="BF1294" s="50"/>
      <c r="BG1294" s="50"/>
      <c r="BH1294" s="50"/>
      <c r="BI1294" s="50"/>
      <c r="BJ1294" s="50"/>
      <c r="BK1294" s="50"/>
      <c r="BL1294" s="50"/>
    </row>
    <row r="1295" spans="1:64" ht="12" customHeight="1" x14ac:dyDescent="0.15">
      <c r="A1295" s="50" t="s">
        <v>32535</v>
      </c>
      <c r="B1295" s="50">
        <v>29</v>
      </c>
      <c r="C1295" s="50" t="s">
        <v>14</v>
      </c>
      <c r="D1295" s="50" t="s">
        <v>133</v>
      </c>
      <c r="E1295" s="51" t="s">
        <v>32536</v>
      </c>
      <c r="F1295" s="52">
        <v>43054</v>
      </c>
      <c r="G1295" s="50" t="s">
        <v>33234</v>
      </c>
      <c r="H1295" s="50" t="s">
        <v>1077</v>
      </c>
      <c r="I1295" s="50" t="s">
        <v>389</v>
      </c>
      <c r="J1295" s="50">
        <v>73108</v>
      </c>
      <c r="K1295" s="50" t="s">
        <v>1078</v>
      </c>
      <c r="L1295" s="50" t="s">
        <v>1079</v>
      </c>
      <c r="M1295" s="50" t="s">
        <v>21</v>
      </c>
      <c r="N1295" s="50" t="s">
        <v>32537</v>
      </c>
      <c r="O1295" s="42" t="s">
        <v>1134</v>
      </c>
      <c r="P1295" s="50" t="s">
        <v>1135</v>
      </c>
      <c r="Q1295" s="51" t="s">
        <v>32538</v>
      </c>
      <c r="R1295" s="50" t="s">
        <v>542</v>
      </c>
      <c r="S1295" s="50" t="s">
        <v>29</v>
      </c>
      <c r="T1295" s="50" t="s">
        <v>32539</v>
      </c>
      <c r="U1295" s="50" t="s">
        <v>28518</v>
      </c>
      <c r="V1295" s="50" t="s">
        <v>28521</v>
      </c>
      <c r="W1295" s="50" t="s">
        <v>542</v>
      </c>
      <c r="X1295" s="50">
        <v>3139</v>
      </c>
      <c r="Y1295" s="50"/>
      <c r="Z1295" s="50"/>
      <c r="AA1295" s="50"/>
      <c r="AB1295" s="50"/>
      <c r="AC1295" s="50"/>
      <c r="AD1295" s="50"/>
      <c r="AE1295" s="50"/>
      <c r="AF1295" s="50"/>
      <c r="AG1295" s="50"/>
      <c r="AH1295" s="53"/>
      <c r="AI1295" s="50"/>
      <c r="AJ1295" s="50"/>
      <c r="AK1295" s="50"/>
      <c r="AL1295" s="50"/>
      <c r="AM1295" s="50"/>
      <c r="AN1295" s="50"/>
      <c r="AO1295" s="50"/>
      <c r="AP1295" s="50"/>
      <c r="AQ1295" s="50"/>
      <c r="AR1295" s="50"/>
      <c r="AS1295" s="50"/>
      <c r="AT1295" s="50"/>
      <c r="AU1295" s="50"/>
      <c r="AV1295" s="50"/>
      <c r="AW1295" s="50"/>
      <c r="AX1295" s="50"/>
      <c r="AY1295" s="50"/>
      <c r="AZ1295" s="50"/>
      <c r="BA1295" s="50"/>
      <c r="BB1295" s="50"/>
      <c r="BC1295" s="50"/>
      <c r="BD1295" s="50"/>
      <c r="BE1295" s="50"/>
      <c r="BF1295" s="50"/>
      <c r="BG1295" s="50"/>
      <c r="BH1295" s="50"/>
      <c r="BI1295" s="50"/>
      <c r="BJ1295" s="50"/>
      <c r="BK1295" s="50"/>
      <c r="BL1295" s="50"/>
    </row>
    <row r="1296" spans="1:64" ht="12" customHeight="1" x14ac:dyDescent="0.15">
      <c r="A1296" s="50" t="s">
        <v>3186</v>
      </c>
      <c r="B1296" s="50" t="s">
        <v>23</v>
      </c>
      <c r="C1296" s="50" t="s">
        <v>14</v>
      </c>
      <c r="D1296" s="50" t="s">
        <v>79</v>
      </c>
      <c r="E1296" s="50"/>
      <c r="F1296" s="52">
        <v>43054</v>
      </c>
      <c r="G1296" s="50" t="s">
        <v>32549</v>
      </c>
      <c r="H1296" s="50" t="s">
        <v>427</v>
      </c>
      <c r="I1296" s="50" t="s">
        <v>653</v>
      </c>
      <c r="J1296" s="50">
        <v>39213</v>
      </c>
      <c r="K1296" s="50" t="s">
        <v>9864</v>
      </c>
      <c r="L1296" s="50" t="s">
        <v>6109</v>
      </c>
      <c r="M1296" s="50" t="s">
        <v>21</v>
      </c>
      <c r="N1296" s="50" t="s">
        <v>32550</v>
      </c>
      <c r="O1296" s="42" t="s">
        <v>394</v>
      </c>
      <c r="P1296" s="50" t="s">
        <v>32398</v>
      </c>
      <c r="Q1296" s="51" t="s">
        <v>32551</v>
      </c>
      <c r="R1296" s="50" t="s">
        <v>23</v>
      </c>
      <c r="S1296" s="50" t="s">
        <v>22</v>
      </c>
      <c r="T1296" s="50" t="s">
        <v>28739</v>
      </c>
      <c r="U1296" s="50" t="s">
        <v>28518</v>
      </c>
      <c r="V1296" s="50" t="s">
        <v>28521</v>
      </c>
      <c r="W1296" s="50" t="s">
        <v>94</v>
      </c>
      <c r="X1296" s="50">
        <v>3143</v>
      </c>
      <c r="Y1296" s="50"/>
      <c r="Z1296" s="50"/>
      <c r="AA1296" s="50"/>
      <c r="AB1296" s="50"/>
      <c r="AC1296" s="50"/>
      <c r="AD1296" s="50"/>
      <c r="AE1296" s="50"/>
      <c r="AF1296" s="50"/>
      <c r="AG1296" s="50"/>
      <c r="AH1296" s="53"/>
      <c r="AI1296" s="50"/>
      <c r="AJ1296" s="50"/>
      <c r="AK1296" s="50"/>
      <c r="AL1296" s="50"/>
      <c r="AM1296" s="50"/>
      <c r="AN1296" s="50"/>
      <c r="AO1296" s="50"/>
      <c r="AP1296" s="50"/>
      <c r="AQ1296" s="50"/>
      <c r="AR1296" s="50"/>
      <c r="AS1296" s="50"/>
      <c r="AT1296" s="50"/>
      <c r="AU1296" s="50"/>
      <c r="AV1296" s="50"/>
      <c r="AW1296" s="50"/>
      <c r="AX1296" s="50"/>
      <c r="AY1296" s="50"/>
      <c r="AZ1296" s="50"/>
      <c r="BA1296" s="50"/>
      <c r="BB1296" s="50"/>
      <c r="BC1296" s="50"/>
      <c r="BD1296" s="50"/>
      <c r="BE1296" s="50"/>
      <c r="BF1296" s="50"/>
      <c r="BG1296" s="50"/>
      <c r="BH1296" s="50"/>
      <c r="BI1296" s="50"/>
      <c r="BJ1296" s="50"/>
      <c r="BK1296" s="50"/>
      <c r="BL1296" s="50"/>
    </row>
    <row r="1297" spans="1:64" ht="12" customHeight="1" x14ac:dyDescent="0.15">
      <c r="A1297" s="50" t="s">
        <v>32545</v>
      </c>
      <c r="B1297" s="50">
        <v>22</v>
      </c>
      <c r="C1297" s="50" t="s">
        <v>14</v>
      </c>
      <c r="D1297" s="50" t="s">
        <v>42</v>
      </c>
      <c r="E1297" s="50"/>
      <c r="F1297" s="52">
        <v>43054</v>
      </c>
      <c r="G1297" s="50" t="s">
        <v>32546</v>
      </c>
      <c r="H1297" s="50" t="s">
        <v>6036</v>
      </c>
      <c r="I1297" s="50" t="s">
        <v>39</v>
      </c>
      <c r="J1297" s="50">
        <v>91405</v>
      </c>
      <c r="K1297" s="50" t="s">
        <v>92</v>
      </c>
      <c r="L1297" s="50" t="s">
        <v>93</v>
      </c>
      <c r="M1297" s="50" t="s">
        <v>21</v>
      </c>
      <c r="N1297" s="50" t="s">
        <v>32547</v>
      </c>
      <c r="O1297" s="42" t="s">
        <v>394</v>
      </c>
      <c r="P1297" s="50" t="s">
        <v>32398</v>
      </c>
      <c r="Q1297" s="51" t="s">
        <v>32548</v>
      </c>
      <c r="R1297" s="50" t="s">
        <v>94</v>
      </c>
      <c r="S1297" s="50" t="s">
        <v>22</v>
      </c>
      <c r="T1297" s="50" t="s">
        <v>28746</v>
      </c>
      <c r="U1297" s="50" t="s">
        <v>28520</v>
      </c>
      <c r="V1297" s="50" t="s">
        <v>28519</v>
      </c>
      <c r="W1297" s="50" t="s">
        <v>94</v>
      </c>
      <c r="X1297" s="50">
        <v>3142</v>
      </c>
      <c r="Y1297" s="50"/>
      <c r="Z1297" s="50"/>
      <c r="AA1297" s="50"/>
      <c r="AB1297" s="50"/>
      <c r="AC1297" s="50"/>
      <c r="AD1297" s="50"/>
      <c r="AE1297" s="50"/>
      <c r="AF1297" s="50"/>
      <c r="AG1297" s="50"/>
      <c r="AH1297" s="53"/>
      <c r="AI1297" s="50"/>
      <c r="AJ1297" s="50"/>
      <c r="AK1297" s="50"/>
      <c r="AL1297" s="50"/>
      <c r="AM1297" s="50"/>
      <c r="AN1297" s="50"/>
      <c r="AO1297" s="50"/>
      <c r="AP1297" s="50"/>
      <c r="AQ1297" s="50"/>
      <c r="AR1297" s="50"/>
      <c r="AS1297" s="50"/>
      <c r="AT1297" s="50"/>
      <c r="AU1297" s="50"/>
      <c r="AV1297" s="50"/>
      <c r="AW1297" s="50"/>
      <c r="AX1297" s="50"/>
      <c r="AY1297" s="50"/>
      <c r="AZ1297" s="50"/>
      <c r="BA1297" s="50"/>
      <c r="BB1297" s="50"/>
      <c r="BC1297" s="50"/>
      <c r="BD1297" s="50"/>
      <c r="BE1297" s="50"/>
      <c r="BF1297" s="50"/>
      <c r="BG1297" s="50"/>
      <c r="BH1297" s="50"/>
      <c r="BI1297" s="50"/>
      <c r="BJ1297" s="50"/>
      <c r="BK1297" s="50"/>
      <c r="BL1297" s="50"/>
    </row>
    <row r="1298" spans="1:64" ht="12" customHeight="1" x14ac:dyDescent="0.15">
      <c r="A1298" s="50" t="s">
        <v>32552</v>
      </c>
      <c r="B1298" s="50">
        <v>59</v>
      </c>
      <c r="C1298" s="50" t="s">
        <v>14</v>
      </c>
      <c r="D1298" s="50" t="s">
        <v>31</v>
      </c>
      <c r="E1298" s="50"/>
      <c r="F1298" s="52">
        <v>43054</v>
      </c>
      <c r="G1298" s="50" t="s">
        <v>32553</v>
      </c>
      <c r="H1298" s="50" t="s">
        <v>32554</v>
      </c>
      <c r="I1298" s="50" t="s">
        <v>417</v>
      </c>
      <c r="J1298" s="50">
        <v>14901</v>
      </c>
      <c r="K1298" s="50" t="s">
        <v>32076</v>
      </c>
      <c r="L1298" s="50" t="s">
        <v>32555</v>
      </c>
      <c r="M1298" s="50" t="s">
        <v>21</v>
      </c>
      <c r="N1298" s="50" t="s">
        <v>32556</v>
      </c>
      <c r="O1298" s="42" t="s">
        <v>394</v>
      </c>
      <c r="P1298" s="50" t="s">
        <v>32398</v>
      </c>
      <c r="Q1298" s="51" t="s">
        <v>32557</v>
      </c>
      <c r="R1298" s="50" t="s">
        <v>542</v>
      </c>
      <c r="S1298" s="50" t="s">
        <v>22</v>
      </c>
      <c r="T1298" s="50" t="s">
        <v>28746</v>
      </c>
      <c r="U1298" s="50" t="s">
        <v>28520</v>
      </c>
      <c r="V1298" s="50" t="s">
        <v>28521</v>
      </c>
      <c r="W1298" s="50" t="s">
        <v>94</v>
      </c>
      <c r="X1298" s="50">
        <v>3144</v>
      </c>
      <c r="Y1298" s="50"/>
      <c r="Z1298" s="50"/>
      <c r="AA1298" s="50"/>
      <c r="AB1298" s="50"/>
      <c r="AC1298" s="50"/>
      <c r="AD1298" s="50"/>
      <c r="AE1298" s="50"/>
      <c r="AF1298" s="50"/>
      <c r="AG1298" s="50"/>
      <c r="AH1298" s="53"/>
      <c r="AI1298" s="50"/>
      <c r="AJ1298" s="50"/>
      <c r="AK1298" s="50"/>
      <c r="AL1298" s="50"/>
      <c r="AM1298" s="50"/>
      <c r="AN1298" s="50"/>
      <c r="AO1298" s="50"/>
      <c r="AP1298" s="50"/>
      <c r="AQ1298" s="50"/>
      <c r="AR1298" s="50"/>
      <c r="AS1298" s="50"/>
      <c r="AT1298" s="50"/>
      <c r="AU1298" s="50"/>
      <c r="AV1298" s="50"/>
      <c r="AW1298" s="50"/>
      <c r="AX1298" s="50"/>
      <c r="AY1298" s="50"/>
      <c r="AZ1298" s="50"/>
      <c r="BA1298" s="50"/>
      <c r="BB1298" s="50"/>
      <c r="BC1298" s="50"/>
      <c r="BD1298" s="50"/>
      <c r="BE1298" s="50"/>
      <c r="BF1298" s="50"/>
      <c r="BG1298" s="50"/>
      <c r="BH1298" s="50"/>
      <c r="BI1298" s="50"/>
      <c r="BJ1298" s="50"/>
      <c r="BK1298" s="50"/>
      <c r="BL1298" s="50"/>
    </row>
    <row r="1299" spans="1:64" ht="12" customHeight="1" x14ac:dyDescent="0.15">
      <c r="A1299" s="50" t="s">
        <v>32540</v>
      </c>
      <c r="B1299" s="50">
        <v>48</v>
      </c>
      <c r="C1299" s="50" t="s">
        <v>14</v>
      </c>
      <c r="D1299" s="50" t="s">
        <v>31</v>
      </c>
      <c r="E1299" s="51" t="s">
        <v>32541</v>
      </c>
      <c r="F1299" s="52">
        <v>43054</v>
      </c>
      <c r="G1299" s="50" t="s">
        <v>32542</v>
      </c>
      <c r="H1299" s="50" t="s">
        <v>4320</v>
      </c>
      <c r="I1299" s="50" t="s">
        <v>324</v>
      </c>
      <c r="J1299" s="50">
        <v>99504</v>
      </c>
      <c r="K1299" s="50" t="s">
        <v>4320</v>
      </c>
      <c r="L1299" s="50" t="s">
        <v>4322</v>
      </c>
      <c r="M1299" s="50" t="s">
        <v>21</v>
      </c>
      <c r="N1299" s="50" t="s">
        <v>32543</v>
      </c>
      <c r="O1299" s="42" t="s">
        <v>394</v>
      </c>
      <c r="P1299" s="50" t="s">
        <v>32398</v>
      </c>
      <c r="Q1299" s="51" t="s">
        <v>32544</v>
      </c>
      <c r="R1299" s="50" t="s">
        <v>94</v>
      </c>
      <c r="S1299" s="50" t="s">
        <v>22</v>
      </c>
      <c r="T1299" s="50" t="s">
        <v>28746</v>
      </c>
      <c r="U1299" s="50" t="s">
        <v>28520</v>
      </c>
      <c r="V1299" s="50" t="s">
        <v>28519</v>
      </c>
      <c r="W1299" s="50" t="s">
        <v>94</v>
      </c>
      <c r="X1299" s="50">
        <v>3141</v>
      </c>
      <c r="Y1299" s="50"/>
      <c r="Z1299" s="50"/>
      <c r="AA1299" s="50"/>
      <c r="AB1299" s="50"/>
      <c r="AC1299" s="50"/>
      <c r="AD1299" s="50"/>
      <c r="AE1299" s="50"/>
      <c r="AF1299" s="50"/>
      <c r="AG1299" s="50"/>
      <c r="AH1299" s="53"/>
      <c r="AI1299" s="50"/>
      <c r="AJ1299" s="50"/>
      <c r="AK1299" s="50"/>
      <c r="AL1299" s="50"/>
      <c r="AM1299" s="50"/>
      <c r="AN1299" s="50"/>
      <c r="AO1299" s="50"/>
      <c r="AP1299" s="50"/>
      <c r="AQ1299" s="50"/>
      <c r="AR1299" s="50"/>
      <c r="AS1299" s="50"/>
      <c r="AT1299" s="50"/>
      <c r="AU1299" s="50"/>
      <c r="AV1299" s="50"/>
      <c r="AW1299" s="50"/>
      <c r="AX1299" s="50"/>
      <c r="AY1299" s="50"/>
      <c r="AZ1299" s="50"/>
      <c r="BA1299" s="50"/>
      <c r="BB1299" s="50"/>
      <c r="BC1299" s="50"/>
      <c r="BD1299" s="50"/>
      <c r="BE1299" s="50"/>
      <c r="BF1299" s="50"/>
      <c r="BG1299" s="50"/>
      <c r="BH1299" s="50"/>
      <c r="BI1299" s="50"/>
      <c r="BJ1299" s="50"/>
      <c r="BK1299" s="50"/>
      <c r="BL1299" s="50"/>
    </row>
    <row r="1300" spans="1:64" ht="12" customHeight="1" x14ac:dyDescent="0.15">
      <c r="A1300" s="50" t="s">
        <v>32532</v>
      </c>
      <c r="B1300" s="50">
        <v>51</v>
      </c>
      <c r="C1300" s="50" t="s">
        <v>14</v>
      </c>
      <c r="D1300" s="50" t="s">
        <v>79</v>
      </c>
      <c r="E1300" s="50"/>
      <c r="F1300" s="52">
        <v>43053</v>
      </c>
      <c r="G1300" s="50" t="s">
        <v>33233</v>
      </c>
      <c r="H1300" s="50" t="s">
        <v>1729</v>
      </c>
      <c r="I1300" s="50" t="s">
        <v>39</v>
      </c>
      <c r="J1300" s="50">
        <v>95210</v>
      </c>
      <c r="K1300" s="50" t="s">
        <v>1731</v>
      </c>
      <c r="L1300" s="50" t="s">
        <v>1732</v>
      </c>
      <c r="M1300" s="50" t="s">
        <v>21</v>
      </c>
      <c r="N1300" s="50" t="s">
        <v>32533</v>
      </c>
      <c r="O1300" s="42" t="s">
        <v>394</v>
      </c>
      <c r="P1300" s="50" t="s">
        <v>32398</v>
      </c>
      <c r="Q1300" s="51" t="s">
        <v>32534</v>
      </c>
      <c r="R1300" s="50" t="s">
        <v>94</v>
      </c>
      <c r="S1300" s="50" t="s">
        <v>22</v>
      </c>
      <c r="T1300" s="50" t="s">
        <v>28739</v>
      </c>
      <c r="U1300" s="50" t="s">
        <v>28518</v>
      </c>
      <c r="V1300" s="50" t="s">
        <v>28519</v>
      </c>
      <c r="W1300" s="50" t="s">
        <v>94</v>
      </c>
      <c r="X1300" s="50">
        <v>3140</v>
      </c>
      <c r="Y1300" s="50"/>
      <c r="Z1300" s="50"/>
      <c r="AA1300" s="50"/>
      <c r="AB1300" s="50"/>
      <c r="AC1300" s="50"/>
      <c r="AD1300" s="50"/>
      <c r="AE1300" s="50"/>
      <c r="AF1300" s="50"/>
      <c r="AG1300" s="50"/>
      <c r="AH1300" s="53"/>
      <c r="AI1300" s="50"/>
      <c r="AJ1300" s="50"/>
      <c r="AK1300" s="50"/>
      <c r="AL1300" s="50"/>
      <c r="AM1300" s="50"/>
      <c r="AN1300" s="50"/>
      <c r="AO1300" s="50"/>
      <c r="AP1300" s="50"/>
      <c r="AQ1300" s="50"/>
      <c r="AR1300" s="50"/>
      <c r="AS1300" s="50"/>
      <c r="AT1300" s="50"/>
      <c r="AU1300" s="50"/>
      <c r="AV1300" s="50"/>
      <c r="AW1300" s="50"/>
      <c r="AX1300" s="50"/>
      <c r="AY1300" s="50"/>
      <c r="AZ1300" s="50"/>
      <c r="BA1300" s="50"/>
      <c r="BB1300" s="50"/>
      <c r="BC1300" s="50"/>
      <c r="BD1300" s="50"/>
      <c r="BE1300" s="50"/>
      <c r="BF1300" s="50"/>
      <c r="BG1300" s="50"/>
      <c r="BH1300" s="50"/>
      <c r="BI1300" s="50"/>
      <c r="BJ1300" s="50"/>
      <c r="BK1300" s="50"/>
      <c r="BL1300" s="50"/>
    </row>
    <row r="1301" spans="1:64" ht="12" customHeight="1" x14ac:dyDescent="0.15">
      <c r="A1301" s="50" t="s">
        <v>32527</v>
      </c>
      <c r="B1301" s="50">
        <v>23</v>
      </c>
      <c r="C1301" s="50" t="s">
        <v>14</v>
      </c>
      <c r="D1301" s="50" t="s">
        <v>42</v>
      </c>
      <c r="E1301" s="51" t="s">
        <v>32528</v>
      </c>
      <c r="F1301" s="52">
        <v>43053</v>
      </c>
      <c r="G1301" s="50" t="s">
        <v>32529</v>
      </c>
      <c r="H1301" s="50" t="s">
        <v>616</v>
      </c>
      <c r="I1301" s="50" t="s">
        <v>117</v>
      </c>
      <c r="J1301" s="50">
        <v>85033</v>
      </c>
      <c r="K1301" s="50" t="s">
        <v>617</v>
      </c>
      <c r="L1301" s="50" t="s">
        <v>618</v>
      </c>
      <c r="M1301" s="50" t="s">
        <v>21</v>
      </c>
      <c r="N1301" s="50" t="s">
        <v>32530</v>
      </c>
      <c r="O1301" s="42" t="s">
        <v>394</v>
      </c>
      <c r="P1301" s="50" t="s">
        <v>32398</v>
      </c>
      <c r="Q1301" s="51" t="s">
        <v>32531</v>
      </c>
      <c r="R1301" s="50" t="s">
        <v>94</v>
      </c>
      <c r="S1301" s="50" t="s">
        <v>22</v>
      </c>
      <c r="T1301" s="50" t="s">
        <v>28746</v>
      </c>
      <c r="U1301" s="50" t="s">
        <v>28520</v>
      </c>
      <c r="V1301" s="50" t="s">
        <v>28522</v>
      </c>
      <c r="W1301" s="50" t="s">
        <v>94</v>
      </c>
      <c r="X1301" s="50">
        <v>3138</v>
      </c>
      <c r="Y1301" s="50"/>
      <c r="Z1301" s="50"/>
      <c r="AA1301" s="50"/>
      <c r="AB1301" s="50"/>
      <c r="AC1301" s="50"/>
      <c r="AD1301" s="50"/>
      <c r="AE1301" s="50"/>
      <c r="AF1301" s="50"/>
      <c r="AG1301" s="50"/>
      <c r="AH1301" s="53"/>
      <c r="AI1301" s="50"/>
      <c r="AJ1301" s="50"/>
      <c r="AK1301" s="50"/>
      <c r="AL1301" s="50"/>
      <c r="AM1301" s="50"/>
      <c r="AN1301" s="50"/>
      <c r="AO1301" s="50"/>
      <c r="AP1301" s="50"/>
      <c r="AQ1301" s="50"/>
      <c r="AR1301" s="50"/>
      <c r="AS1301" s="50"/>
      <c r="AT1301" s="50"/>
      <c r="AU1301" s="50"/>
      <c r="AV1301" s="50"/>
      <c r="AW1301" s="50"/>
      <c r="AX1301" s="50"/>
      <c r="AY1301" s="50"/>
      <c r="AZ1301" s="50"/>
      <c r="BA1301" s="50"/>
      <c r="BB1301" s="50"/>
      <c r="BC1301" s="50"/>
      <c r="BD1301" s="50"/>
      <c r="BE1301" s="50"/>
      <c r="BF1301" s="50"/>
      <c r="BG1301" s="50"/>
      <c r="BH1301" s="50"/>
      <c r="BI1301" s="50"/>
      <c r="BJ1301" s="50"/>
      <c r="BK1301" s="50"/>
      <c r="BL1301" s="50"/>
    </row>
    <row r="1302" spans="1:64" ht="12" customHeight="1" x14ac:dyDescent="0.15">
      <c r="A1302" s="50" t="s">
        <v>32520</v>
      </c>
      <c r="B1302" s="50">
        <v>44</v>
      </c>
      <c r="C1302" s="50" t="s">
        <v>14</v>
      </c>
      <c r="D1302" s="50" t="s">
        <v>31</v>
      </c>
      <c r="E1302" s="51" t="s">
        <v>32521</v>
      </c>
      <c r="F1302" s="52">
        <v>43053</v>
      </c>
      <c r="G1302" s="50" t="s">
        <v>32522</v>
      </c>
      <c r="H1302" s="50" t="s">
        <v>2890</v>
      </c>
      <c r="I1302" s="50" t="s">
        <v>39</v>
      </c>
      <c r="J1302" s="50">
        <v>96021</v>
      </c>
      <c r="K1302" s="50" t="s">
        <v>32523</v>
      </c>
      <c r="L1302" s="50" t="s">
        <v>32524</v>
      </c>
      <c r="M1302" s="50" t="s">
        <v>21</v>
      </c>
      <c r="N1302" s="50" t="s">
        <v>32525</v>
      </c>
      <c r="O1302" s="42" t="s">
        <v>394</v>
      </c>
      <c r="P1302" s="50" t="s">
        <v>32398</v>
      </c>
      <c r="Q1302" s="51" t="s">
        <v>32526</v>
      </c>
      <c r="R1302" s="50" t="s">
        <v>542</v>
      </c>
      <c r="S1302" s="50" t="s">
        <v>22</v>
      </c>
      <c r="T1302" s="50" t="s">
        <v>28746</v>
      </c>
      <c r="U1302" s="50" t="s">
        <v>28523</v>
      </c>
      <c r="V1302" s="50" t="s">
        <v>28521</v>
      </c>
      <c r="W1302" s="50" t="s">
        <v>94</v>
      </c>
      <c r="X1302" s="50">
        <v>3137</v>
      </c>
      <c r="Y1302" s="50"/>
      <c r="Z1302" s="50"/>
      <c r="AA1302" s="50"/>
      <c r="AB1302" s="50"/>
      <c r="AC1302" s="50"/>
      <c r="AD1302" s="50"/>
      <c r="AE1302" s="50"/>
      <c r="AF1302" s="50"/>
      <c r="AG1302" s="50"/>
      <c r="AH1302" s="53"/>
      <c r="AI1302" s="50"/>
      <c r="AJ1302" s="50"/>
      <c r="AK1302" s="50"/>
      <c r="AL1302" s="50"/>
      <c r="AM1302" s="50"/>
      <c r="AN1302" s="50"/>
      <c r="AO1302" s="50"/>
      <c r="AP1302" s="50"/>
      <c r="AQ1302" s="50"/>
      <c r="AR1302" s="50"/>
      <c r="AS1302" s="50"/>
      <c r="AT1302" s="50"/>
      <c r="AU1302" s="50"/>
      <c r="AV1302" s="50"/>
      <c r="AW1302" s="50"/>
      <c r="AX1302" s="50"/>
      <c r="AY1302" s="50"/>
      <c r="AZ1302" s="50"/>
      <c r="BA1302" s="50"/>
      <c r="BB1302" s="50"/>
      <c r="BC1302" s="50"/>
      <c r="BD1302" s="50"/>
      <c r="BE1302" s="50"/>
      <c r="BF1302" s="50"/>
      <c r="BG1302" s="50"/>
      <c r="BH1302" s="50"/>
      <c r="BI1302" s="50"/>
      <c r="BJ1302" s="50"/>
      <c r="BK1302" s="50"/>
      <c r="BL1302" s="50"/>
    </row>
    <row r="1303" spans="1:64" ht="12" customHeight="1" x14ac:dyDescent="0.15">
      <c r="A1303" s="50" t="s">
        <v>32588</v>
      </c>
      <c r="B1303" s="50">
        <v>47</v>
      </c>
      <c r="C1303" s="50" t="s">
        <v>14</v>
      </c>
      <c r="D1303" s="50" t="s">
        <v>79</v>
      </c>
      <c r="E1303" s="51" t="s">
        <v>32589</v>
      </c>
      <c r="F1303" s="52">
        <v>43053</v>
      </c>
      <c r="G1303" s="50" t="s">
        <v>32590</v>
      </c>
      <c r="H1303" s="50" t="s">
        <v>19857</v>
      </c>
      <c r="I1303" s="50" t="s">
        <v>238</v>
      </c>
      <c r="J1303" s="50">
        <v>23890</v>
      </c>
      <c r="K1303" s="50" t="s">
        <v>1949</v>
      </c>
      <c r="L1303" s="50" t="s">
        <v>32591</v>
      </c>
      <c r="M1303" s="50" t="s">
        <v>373</v>
      </c>
      <c r="N1303" s="50" t="s">
        <v>32592</v>
      </c>
      <c r="O1303" s="42" t="s">
        <v>394</v>
      </c>
      <c r="P1303" s="50" t="s">
        <v>32398</v>
      </c>
      <c r="Q1303" s="51" t="s">
        <v>32593</v>
      </c>
      <c r="R1303" s="50" t="s">
        <v>94</v>
      </c>
      <c r="S1303" s="50" t="s">
        <v>12</v>
      </c>
      <c r="T1303" s="50" t="s">
        <v>31978</v>
      </c>
      <c r="U1303" s="50" t="s">
        <v>28518</v>
      </c>
      <c r="V1303" s="50" t="s">
        <v>28521</v>
      </c>
      <c r="W1303" s="50"/>
      <c r="Y1303" s="50"/>
      <c r="Z1303" s="50"/>
      <c r="AA1303" s="50"/>
      <c r="AB1303" s="50"/>
      <c r="AC1303" s="50"/>
      <c r="AD1303" s="50"/>
      <c r="AE1303" s="50"/>
      <c r="AF1303" s="50"/>
      <c r="AG1303" s="50"/>
      <c r="AH1303" s="53"/>
      <c r="AI1303" s="50"/>
      <c r="AJ1303" s="50"/>
      <c r="AK1303" s="50"/>
      <c r="AL1303" s="50"/>
      <c r="AM1303" s="50"/>
      <c r="AN1303" s="50"/>
      <c r="AO1303" s="50"/>
      <c r="AP1303" s="50"/>
      <c r="AQ1303" s="50"/>
      <c r="AR1303" s="50"/>
      <c r="AS1303" s="50"/>
      <c r="AT1303" s="50"/>
      <c r="AU1303" s="50"/>
      <c r="AV1303" s="50"/>
      <c r="AW1303" s="50"/>
      <c r="AX1303" s="50"/>
      <c r="AY1303" s="50"/>
      <c r="AZ1303" s="50"/>
      <c r="BA1303" s="50"/>
      <c r="BB1303" s="50"/>
      <c r="BC1303" s="50"/>
      <c r="BD1303" s="50"/>
      <c r="BE1303" s="50"/>
      <c r="BF1303" s="50"/>
      <c r="BG1303" s="50"/>
      <c r="BH1303" s="50"/>
      <c r="BI1303" s="50"/>
      <c r="BJ1303" s="50"/>
      <c r="BK1303" s="50"/>
      <c r="BL1303" s="50"/>
    </row>
    <row r="1304" spans="1:64" ht="12" customHeight="1" x14ac:dyDescent="0.15">
      <c r="A1304" s="50" t="s">
        <v>32508</v>
      </c>
      <c r="B1304" s="50">
        <v>67</v>
      </c>
      <c r="C1304" s="50" t="s">
        <v>14</v>
      </c>
      <c r="D1304" s="50" t="s">
        <v>79</v>
      </c>
      <c r="E1304" s="50"/>
      <c r="F1304" s="52">
        <v>43052</v>
      </c>
      <c r="G1304" s="50" t="s">
        <v>32509</v>
      </c>
      <c r="H1304" s="50" t="s">
        <v>1809</v>
      </c>
      <c r="I1304" s="50" t="s">
        <v>417</v>
      </c>
      <c r="J1304" s="50">
        <v>10457</v>
      </c>
      <c r="K1304" s="50" t="s">
        <v>1809</v>
      </c>
      <c r="L1304" s="50" t="s">
        <v>569</v>
      </c>
      <c r="M1304" s="50" t="s">
        <v>21</v>
      </c>
      <c r="N1304" s="50" t="s">
        <v>32510</v>
      </c>
      <c r="O1304" s="42" t="s">
        <v>394</v>
      </c>
      <c r="P1304" s="50" t="s">
        <v>32398</v>
      </c>
      <c r="Q1304" s="51" t="s">
        <v>32511</v>
      </c>
      <c r="R1304" s="50" t="s">
        <v>542</v>
      </c>
      <c r="S1304" s="50" t="s">
        <v>22</v>
      </c>
      <c r="T1304" s="50" t="s">
        <v>28739</v>
      </c>
      <c r="U1304" s="50" t="s">
        <v>28520</v>
      </c>
      <c r="V1304" s="50" t="s">
        <v>28521</v>
      </c>
      <c r="W1304" s="50" t="s">
        <v>542</v>
      </c>
      <c r="X1304" s="50">
        <v>3134</v>
      </c>
      <c r="Y1304" s="50"/>
      <c r="Z1304" s="50"/>
      <c r="AA1304" s="50"/>
      <c r="AB1304" s="50"/>
      <c r="AC1304" s="50"/>
      <c r="AD1304" s="50"/>
      <c r="AE1304" s="50"/>
      <c r="AF1304" s="50"/>
      <c r="AG1304" s="50"/>
      <c r="AH1304" s="53"/>
      <c r="AI1304" s="50"/>
      <c r="AJ1304" s="50"/>
      <c r="AK1304" s="50"/>
      <c r="AL1304" s="50"/>
      <c r="AM1304" s="50"/>
      <c r="AN1304" s="50"/>
      <c r="AO1304" s="50"/>
      <c r="AP1304" s="50"/>
      <c r="AQ1304" s="50"/>
      <c r="AR1304" s="50"/>
      <c r="AS1304" s="50"/>
      <c r="AT1304" s="50"/>
      <c r="AU1304" s="50"/>
      <c r="AV1304" s="50"/>
      <c r="AW1304" s="50"/>
      <c r="AX1304" s="50"/>
      <c r="AY1304" s="50"/>
      <c r="AZ1304" s="50"/>
      <c r="BA1304" s="50"/>
      <c r="BB1304" s="50"/>
      <c r="BC1304" s="50"/>
      <c r="BD1304" s="50"/>
      <c r="BE1304" s="50"/>
      <c r="BF1304" s="50"/>
      <c r="BG1304" s="50"/>
      <c r="BH1304" s="50"/>
      <c r="BI1304" s="50"/>
      <c r="BJ1304" s="50"/>
      <c r="BK1304" s="50"/>
      <c r="BL1304" s="50"/>
    </row>
    <row r="1305" spans="1:64" ht="12" customHeight="1" x14ac:dyDescent="0.15">
      <c r="A1305" s="50" t="s">
        <v>32512</v>
      </c>
      <c r="B1305" s="50">
        <v>24</v>
      </c>
      <c r="C1305" s="50" t="s">
        <v>14</v>
      </c>
      <c r="D1305" s="50" t="s">
        <v>79</v>
      </c>
      <c r="E1305" s="51" t="s">
        <v>32513</v>
      </c>
      <c r="F1305" s="52">
        <v>43052</v>
      </c>
      <c r="G1305" s="50" t="s">
        <v>32514</v>
      </c>
      <c r="H1305" s="50" t="s">
        <v>183</v>
      </c>
      <c r="I1305" s="50" t="s">
        <v>19</v>
      </c>
      <c r="J1305" s="50">
        <v>70805</v>
      </c>
      <c r="K1305" s="50" t="s">
        <v>3652</v>
      </c>
      <c r="L1305" s="50" t="s">
        <v>1652</v>
      </c>
      <c r="M1305" s="50" t="s">
        <v>21</v>
      </c>
      <c r="N1305" s="50" t="s">
        <v>32515</v>
      </c>
      <c r="O1305" s="42" t="s">
        <v>394</v>
      </c>
      <c r="P1305" s="50" t="s">
        <v>32398</v>
      </c>
      <c r="Q1305" s="51" t="s">
        <v>32516</v>
      </c>
      <c r="R1305" s="50" t="s">
        <v>94</v>
      </c>
      <c r="S1305" s="50" t="s">
        <v>12</v>
      </c>
      <c r="T1305" s="50" t="s">
        <v>31978</v>
      </c>
      <c r="U1305" s="50" t="s">
        <v>28520</v>
      </c>
      <c r="V1305" s="50" t="s">
        <v>28522</v>
      </c>
      <c r="W1305" s="50" t="s">
        <v>542</v>
      </c>
      <c r="X1305" s="50">
        <v>3135</v>
      </c>
      <c r="Y1305" s="50"/>
      <c r="Z1305" s="50"/>
      <c r="AA1305" s="50"/>
      <c r="AB1305" s="50"/>
      <c r="AC1305" s="50"/>
      <c r="AD1305" s="50"/>
      <c r="AE1305" s="50"/>
      <c r="AF1305" s="50"/>
      <c r="AG1305" s="50"/>
      <c r="AH1305" s="50"/>
      <c r="AI1305" s="50"/>
      <c r="AJ1305" s="50"/>
      <c r="AK1305" s="50"/>
      <c r="AL1305" s="50"/>
      <c r="AM1305" s="50"/>
      <c r="AN1305" s="50"/>
      <c r="AO1305" s="50"/>
      <c r="AP1305" s="50"/>
      <c r="AQ1305" s="50"/>
      <c r="AR1305" s="50"/>
      <c r="AS1305" s="50"/>
      <c r="AT1305" s="50"/>
      <c r="AU1305" s="50"/>
      <c r="AV1305" s="50"/>
      <c r="AW1305" s="50"/>
      <c r="AX1305" s="50"/>
      <c r="AY1305" s="50"/>
      <c r="AZ1305" s="50"/>
      <c r="BA1305" s="50"/>
      <c r="BB1305" s="50"/>
      <c r="BC1305" s="50"/>
      <c r="BD1305" s="50"/>
      <c r="BE1305" s="50"/>
      <c r="BF1305" s="50"/>
      <c r="BG1305" s="50"/>
      <c r="BH1305" s="50"/>
      <c r="BI1305" s="50"/>
      <c r="BJ1305" s="50"/>
      <c r="BK1305" s="50"/>
      <c r="BL1305" s="50"/>
    </row>
    <row r="1306" spans="1:64" ht="12" customHeight="1" x14ac:dyDescent="0.15">
      <c r="A1306" s="50" t="s">
        <v>32503</v>
      </c>
      <c r="B1306" s="50">
        <v>19</v>
      </c>
      <c r="C1306" s="50" t="s">
        <v>14</v>
      </c>
      <c r="D1306" s="50" t="s">
        <v>42</v>
      </c>
      <c r="E1306" s="51" t="s">
        <v>32504</v>
      </c>
      <c r="F1306" s="52">
        <v>43051</v>
      </c>
      <c r="G1306" s="50" t="s">
        <v>32505</v>
      </c>
      <c r="H1306" s="50" t="s">
        <v>23181</v>
      </c>
      <c r="I1306" s="50" t="s">
        <v>40</v>
      </c>
      <c r="J1306" s="50">
        <v>2720</v>
      </c>
      <c r="K1306" s="50" t="s">
        <v>6445</v>
      </c>
      <c r="L1306" s="50" t="s">
        <v>23182</v>
      </c>
      <c r="M1306" s="50" t="s">
        <v>21</v>
      </c>
      <c r="N1306" s="50" t="s">
        <v>32506</v>
      </c>
      <c r="O1306" s="42" t="s">
        <v>394</v>
      </c>
      <c r="P1306" s="50" t="s">
        <v>32398</v>
      </c>
      <c r="Q1306" s="51" t="s">
        <v>32507</v>
      </c>
      <c r="R1306" s="50" t="s">
        <v>94</v>
      </c>
      <c r="S1306" s="50" t="s">
        <v>373</v>
      </c>
      <c r="T1306" s="50" t="s">
        <v>28836</v>
      </c>
      <c r="U1306" s="50" t="s">
        <v>28518</v>
      </c>
      <c r="V1306" s="50" t="s">
        <v>28519</v>
      </c>
      <c r="W1306" s="50" t="s">
        <v>94</v>
      </c>
      <c r="X1306" s="50">
        <v>3121</v>
      </c>
      <c r="Y1306" s="50"/>
      <c r="Z1306" s="50"/>
      <c r="AA1306" s="50"/>
      <c r="AB1306" s="50"/>
      <c r="AC1306" s="50"/>
      <c r="AD1306" s="50"/>
      <c r="AE1306" s="50"/>
      <c r="AF1306" s="50"/>
      <c r="AG1306" s="50"/>
      <c r="AH1306" s="53"/>
      <c r="AI1306" s="50"/>
      <c r="AJ1306" s="50"/>
      <c r="AK1306" s="50"/>
      <c r="AL1306" s="50"/>
      <c r="AM1306" s="50"/>
      <c r="AN1306" s="50"/>
      <c r="AO1306" s="50"/>
      <c r="AP1306" s="50"/>
      <c r="AQ1306" s="50"/>
      <c r="AR1306" s="50"/>
      <c r="AS1306" s="50"/>
      <c r="AT1306" s="50"/>
      <c r="AU1306" s="50"/>
      <c r="AV1306" s="50"/>
      <c r="AW1306" s="50"/>
      <c r="AX1306" s="50"/>
      <c r="AY1306" s="50"/>
      <c r="AZ1306" s="50"/>
      <c r="BA1306" s="50"/>
      <c r="BB1306" s="50"/>
      <c r="BC1306" s="50"/>
      <c r="BD1306" s="50"/>
      <c r="BE1306" s="50"/>
      <c r="BF1306" s="50"/>
      <c r="BG1306" s="50"/>
      <c r="BH1306" s="50"/>
      <c r="BI1306" s="50"/>
      <c r="BJ1306" s="50"/>
      <c r="BK1306" s="50"/>
      <c r="BL1306" s="50"/>
    </row>
    <row r="1307" spans="1:64" ht="12" customHeight="1" x14ac:dyDescent="0.15">
      <c r="A1307" s="50" t="s">
        <v>32495</v>
      </c>
      <c r="B1307" s="50">
        <v>41</v>
      </c>
      <c r="C1307" s="50" t="s">
        <v>14</v>
      </c>
      <c r="D1307" s="50" t="s">
        <v>79</v>
      </c>
      <c r="E1307" s="50"/>
      <c r="F1307" s="52">
        <v>43050</v>
      </c>
      <c r="G1307" s="50" t="s">
        <v>32496</v>
      </c>
      <c r="H1307" s="50" t="s">
        <v>639</v>
      </c>
      <c r="I1307" s="50" t="s">
        <v>263</v>
      </c>
      <c r="J1307" s="50">
        <v>89183</v>
      </c>
      <c r="K1307" s="50" t="s">
        <v>557</v>
      </c>
      <c r="L1307" s="50" t="s">
        <v>558</v>
      </c>
      <c r="M1307" s="50" t="s">
        <v>21</v>
      </c>
      <c r="N1307" s="50" t="s">
        <v>32497</v>
      </c>
      <c r="O1307" s="42" t="s">
        <v>394</v>
      </c>
      <c r="P1307" s="50" t="s">
        <v>32398</v>
      </c>
      <c r="Q1307" s="51" t="s">
        <v>32498</v>
      </c>
      <c r="R1307" s="50" t="s">
        <v>94</v>
      </c>
      <c r="S1307" s="50" t="s">
        <v>22</v>
      </c>
      <c r="T1307" s="50" t="s">
        <v>28746</v>
      </c>
      <c r="U1307" s="50" t="s">
        <v>28520</v>
      </c>
      <c r="V1307" s="50" t="s">
        <v>28521</v>
      </c>
      <c r="W1307" s="50" t="s">
        <v>94</v>
      </c>
      <c r="X1307" s="50">
        <v>3123</v>
      </c>
      <c r="Y1307" s="50"/>
      <c r="Z1307" s="50"/>
      <c r="AA1307" s="50"/>
      <c r="AB1307" s="50"/>
      <c r="AC1307" s="50"/>
      <c r="AD1307" s="50"/>
      <c r="AE1307" s="50"/>
      <c r="AF1307" s="50"/>
      <c r="AG1307" s="50"/>
      <c r="AH1307" s="53"/>
      <c r="AI1307" s="50"/>
      <c r="AJ1307" s="50"/>
      <c r="AK1307" s="50"/>
      <c r="AL1307" s="50"/>
      <c r="AM1307" s="50"/>
      <c r="AN1307" s="50"/>
      <c r="AO1307" s="50"/>
      <c r="AP1307" s="50"/>
      <c r="AQ1307" s="50"/>
      <c r="AR1307" s="50"/>
      <c r="AS1307" s="50"/>
      <c r="AT1307" s="50"/>
      <c r="AU1307" s="50"/>
      <c r="AV1307" s="50"/>
      <c r="AW1307" s="50"/>
      <c r="AX1307" s="50"/>
      <c r="AY1307" s="50"/>
      <c r="AZ1307" s="50"/>
      <c r="BA1307" s="50"/>
      <c r="BB1307" s="50"/>
      <c r="BC1307" s="50"/>
      <c r="BD1307" s="50"/>
      <c r="BE1307" s="50"/>
      <c r="BF1307" s="50"/>
      <c r="BG1307" s="50"/>
      <c r="BH1307" s="50"/>
      <c r="BI1307" s="50"/>
      <c r="BJ1307" s="50"/>
      <c r="BK1307" s="50"/>
      <c r="BL1307" s="50"/>
    </row>
    <row r="1308" spans="1:64" ht="12" customHeight="1" x14ac:dyDescent="0.15">
      <c r="A1308" s="50" t="s">
        <v>32499</v>
      </c>
      <c r="B1308" s="50">
        <v>55</v>
      </c>
      <c r="C1308" s="50" t="s">
        <v>14</v>
      </c>
      <c r="D1308" s="50" t="s">
        <v>31</v>
      </c>
      <c r="E1308" s="50"/>
      <c r="F1308" s="52">
        <v>43050</v>
      </c>
      <c r="G1308" s="50" t="s">
        <v>33231</v>
      </c>
      <c r="H1308" s="50" t="s">
        <v>32500</v>
      </c>
      <c r="I1308" s="50" t="s">
        <v>19</v>
      </c>
      <c r="J1308" s="50">
        <v>70452</v>
      </c>
      <c r="K1308" s="50" t="s">
        <v>17171</v>
      </c>
      <c r="L1308" s="50" t="s">
        <v>17172</v>
      </c>
      <c r="M1308" s="50" t="s">
        <v>21</v>
      </c>
      <c r="N1308" s="50" t="s">
        <v>32501</v>
      </c>
      <c r="O1308" s="42" t="s">
        <v>394</v>
      </c>
      <c r="P1308" s="50" t="s">
        <v>32398</v>
      </c>
      <c r="Q1308" s="51" t="s">
        <v>32502</v>
      </c>
      <c r="R1308" s="50" t="s">
        <v>94</v>
      </c>
      <c r="S1308" s="50" t="s">
        <v>22</v>
      </c>
      <c r="T1308" s="50" t="s">
        <v>28746</v>
      </c>
      <c r="U1308" s="50" t="s">
        <v>28520</v>
      </c>
      <c r="V1308" s="50" t="s">
        <v>28521</v>
      </c>
      <c r="W1308" s="50" t="s">
        <v>94</v>
      </c>
      <c r="X1308" s="50">
        <v>3132</v>
      </c>
      <c r="Y1308" s="50"/>
      <c r="Z1308" s="50"/>
      <c r="AA1308" s="50"/>
      <c r="AB1308" s="50"/>
      <c r="AC1308" s="50"/>
      <c r="AD1308" s="50"/>
      <c r="AE1308" s="50"/>
      <c r="AF1308" s="50"/>
      <c r="AG1308" s="50"/>
      <c r="AH1308" s="53"/>
      <c r="AI1308" s="50"/>
      <c r="AJ1308" s="50"/>
      <c r="AK1308" s="50"/>
      <c r="AL1308" s="50"/>
      <c r="AM1308" s="50"/>
      <c r="AN1308" s="50"/>
      <c r="AO1308" s="50"/>
      <c r="AP1308" s="50"/>
      <c r="AQ1308" s="50"/>
      <c r="AR1308" s="50"/>
      <c r="AS1308" s="50"/>
      <c r="AT1308" s="50"/>
      <c r="AU1308" s="50"/>
      <c r="AV1308" s="50"/>
      <c r="AW1308" s="50"/>
      <c r="AX1308" s="50"/>
      <c r="AY1308" s="50"/>
      <c r="AZ1308" s="50"/>
      <c r="BA1308" s="50"/>
      <c r="BB1308" s="50"/>
      <c r="BC1308" s="50"/>
      <c r="BD1308" s="50"/>
      <c r="BE1308" s="50"/>
      <c r="BF1308" s="50"/>
      <c r="BG1308" s="50"/>
      <c r="BH1308" s="50"/>
      <c r="BI1308" s="50"/>
      <c r="BJ1308" s="50"/>
      <c r="BK1308" s="50"/>
      <c r="BL1308" s="50"/>
    </row>
    <row r="1309" spans="1:64" ht="12" customHeight="1" x14ac:dyDescent="0.15">
      <c r="A1309" s="50" t="s">
        <v>32488</v>
      </c>
      <c r="B1309" s="50">
        <v>19</v>
      </c>
      <c r="C1309" s="50" t="s">
        <v>14</v>
      </c>
      <c r="D1309" s="50" t="s">
        <v>31</v>
      </c>
      <c r="E1309" s="51" t="s">
        <v>32489</v>
      </c>
      <c r="F1309" s="52">
        <v>43050</v>
      </c>
      <c r="G1309" s="50" t="s">
        <v>32490</v>
      </c>
      <c r="H1309" s="50" t="s">
        <v>32491</v>
      </c>
      <c r="I1309" s="50" t="s">
        <v>364</v>
      </c>
      <c r="J1309" s="50">
        <v>50529</v>
      </c>
      <c r="K1309" s="50" t="s">
        <v>5306</v>
      </c>
      <c r="L1309" s="50" t="s">
        <v>32492</v>
      </c>
      <c r="M1309" s="50" t="s">
        <v>21</v>
      </c>
      <c r="N1309" s="50" t="s">
        <v>32493</v>
      </c>
      <c r="O1309" s="42" t="s">
        <v>394</v>
      </c>
      <c r="P1309" s="50" t="s">
        <v>32398</v>
      </c>
      <c r="Q1309" s="51" t="s">
        <v>32494</v>
      </c>
      <c r="R1309" s="50" t="s">
        <v>542</v>
      </c>
      <c r="S1309" s="50" t="s">
        <v>22</v>
      </c>
      <c r="T1309" s="50" t="s">
        <v>28746</v>
      </c>
      <c r="U1309" s="50" t="s">
        <v>28520</v>
      </c>
      <c r="V1309" s="50" t="s">
        <v>20623</v>
      </c>
      <c r="W1309" s="50" t="s">
        <v>94</v>
      </c>
      <c r="X1309" s="50">
        <v>3122</v>
      </c>
      <c r="Y1309" s="50"/>
      <c r="Z1309" s="50"/>
      <c r="AA1309" s="50"/>
      <c r="AB1309" s="50"/>
      <c r="AC1309" s="50"/>
      <c r="AD1309" s="50"/>
      <c r="AE1309" s="50"/>
      <c r="AF1309" s="50"/>
      <c r="AG1309" s="50"/>
      <c r="AH1309" s="53"/>
      <c r="AI1309" s="50"/>
      <c r="AJ1309" s="50"/>
      <c r="AK1309" s="50"/>
      <c r="AL1309" s="50"/>
      <c r="AM1309" s="50"/>
      <c r="AN1309" s="50"/>
      <c r="AO1309" s="50"/>
      <c r="AP1309" s="50"/>
      <c r="AQ1309" s="50"/>
      <c r="AR1309" s="50"/>
      <c r="AS1309" s="50"/>
      <c r="AT1309" s="50"/>
      <c r="AU1309" s="50"/>
      <c r="AV1309" s="50"/>
      <c r="AW1309" s="50"/>
      <c r="AX1309" s="50"/>
      <c r="AY1309" s="50"/>
      <c r="AZ1309" s="50"/>
      <c r="BA1309" s="50"/>
      <c r="BB1309" s="50"/>
      <c r="BC1309" s="50"/>
      <c r="BD1309" s="50"/>
      <c r="BE1309" s="50"/>
      <c r="BF1309" s="50"/>
      <c r="BG1309" s="50"/>
      <c r="BH1309" s="50"/>
      <c r="BI1309" s="50"/>
      <c r="BJ1309" s="50"/>
      <c r="BK1309" s="50"/>
      <c r="BL1309" s="50"/>
    </row>
    <row r="1310" spans="1:64" ht="12" customHeight="1" x14ac:dyDescent="0.15">
      <c r="A1310" s="50" t="s">
        <v>32475</v>
      </c>
      <c r="B1310" s="50">
        <v>25</v>
      </c>
      <c r="C1310" s="50" t="s">
        <v>14</v>
      </c>
      <c r="D1310" s="50" t="s">
        <v>79</v>
      </c>
      <c r="E1310" s="50"/>
      <c r="F1310" s="52">
        <v>43049</v>
      </c>
      <c r="G1310" s="50" t="s">
        <v>33230</v>
      </c>
      <c r="H1310" s="50" t="s">
        <v>1273</v>
      </c>
      <c r="I1310" s="50" t="s">
        <v>203</v>
      </c>
      <c r="J1310" s="50">
        <v>80202</v>
      </c>
      <c r="K1310" s="50" t="s">
        <v>1273</v>
      </c>
      <c r="L1310" s="50" t="s">
        <v>1274</v>
      </c>
      <c r="M1310" s="50" t="s">
        <v>21</v>
      </c>
      <c r="N1310" s="50" t="s">
        <v>32476</v>
      </c>
      <c r="O1310" s="42" t="s">
        <v>394</v>
      </c>
      <c r="P1310" s="50" t="s">
        <v>32398</v>
      </c>
      <c r="Q1310" s="51" t="s">
        <v>32477</v>
      </c>
      <c r="R1310" s="50" t="s">
        <v>94</v>
      </c>
      <c r="S1310" s="50" t="s">
        <v>22</v>
      </c>
      <c r="T1310" s="50" t="s">
        <v>28746</v>
      </c>
      <c r="U1310" s="50" t="s">
        <v>28518</v>
      </c>
      <c r="V1310" s="50" t="s">
        <v>28522</v>
      </c>
      <c r="W1310" s="50" t="s">
        <v>94</v>
      </c>
      <c r="X1310" s="50">
        <v>3130</v>
      </c>
      <c r="Y1310" s="50"/>
      <c r="Z1310" s="50"/>
      <c r="AA1310" s="50"/>
      <c r="AB1310" s="50"/>
      <c r="AC1310" s="50"/>
      <c r="AD1310" s="50"/>
      <c r="AE1310" s="50"/>
      <c r="AF1310" s="50"/>
      <c r="AG1310" s="50"/>
      <c r="AH1310" s="53"/>
      <c r="AI1310" s="50"/>
      <c r="AJ1310" s="50"/>
      <c r="AK1310" s="50"/>
      <c r="AL1310" s="50"/>
      <c r="AM1310" s="50"/>
      <c r="AN1310" s="50"/>
      <c r="AO1310" s="50"/>
      <c r="AP1310" s="50"/>
      <c r="AQ1310" s="50"/>
      <c r="AR1310" s="50"/>
      <c r="AS1310" s="50"/>
      <c r="AT1310" s="50"/>
      <c r="AU1310" s="50"/>
      <c r="AV1310" s="50"/>
      <c r="AW1310" s="50"/>
      <c r="AX1310" s="50"/>
      <c r="AY1310" s="50"/>
      <c r="AZ1310" s="50"/>
      <c r="BA1310" s="50"/>
      <c r="BB1310" s="50"/>
      <c r="BC1310" s="50"/>
      <c r="BD1310" s="50"/>
      <c r="BE1310" s="50"/>
      <c r="BF1310" s="50"/>
      <c r="BG1310" s="50"/>
      <c r="BH1310" s="50"/>
      <c r="BI1310" s="50"/>
      <c r="BJ1310" s="50"/>
      <c r="BK1310" s="50"/>
      <c r="BL1310" s="50"/>
    </row>
    <row r="1311" spans="1:64" ht="12" customHeight="1" x14ac:dyDescent="0.15">
      <c r="A1311" s="50" t="s">
        <v>32465</v>
      </c>
      <c r="B1311" s="50">
        <v>43</v>
      </c>
      <c r="C1311" s="50" t="s">
        <v>14</v>
      </c>
      <c r="D1311" s="50" t="s">
        <v>79</v>
      </c>
      <c r="E1311" s="50"/>
      <c r="F1311" s="52">
        <v>43049</v>
      </c>
      <c r="G1311" s="50" t="s">
        <v>32466</v>
      </c>
      <c r="H1311" s="50" t="s">
        <v>616</v>
      </c>
      <c r="I1311" s="50" t="s">
        <v>117</v>
      </c>
      <c r="J1311" s="50">
        <v>85003</v>
      </c>
      <c r="K1311" s="50" t="s">
        <v>617</v>
      </c>
      <c r="L1311" s="50" t="s">
        <v>618</v>
      </c>
      <c r="M1311" s="50" t="s">
        <v>21</v>
      </c>
      <c r="N1311" s="50" t="s">
        <v>32467</v>
      </c>
      <c r="O1311" s="42" t="s">
        <v>394</v>
      </c>
      <c r="P1311" s="50" t="s">
        <v>32398</v>
      </c>
      <c r="Q1311" s="51" t="s">
        <v>32468</v>
      </c>
      <c r="R1311" s="50" t="s">
        <v>94</v>
      </c>
      <c r="S1311" s="50" t="s">
        <v>22</v>
      </c>
      <c r="T1311" s="50" t="s">
        <v>28739</v>
      </c>
      <c r="U1311" s="50" t="s">
        <v>28520</v>
      </c>
      <c r="V1311" s="50" t="s">
        <v>28521</v>
      </c>
      <c r="W1311" s="50" t="s">
        <v>94</v>
      </c>
      <c r="X1311" s="50">
        <v>3126</v>
      </c>
      <c r="Y1311" s="50"/>
      <c r="Z1311" s="50"/>
      <c r="AA1311" s="50"/>
      <c r="AB1311" s="50"/>
      <c r="AC1311" s="50"/>
      <c r="AD1311" s="50"/>
      <c r="AE1311" s="50"/>
      <c r="AF1311" s="50"/>
      <c r="AG1311" s="50"/>
      <c r="AH1311" s="53"/>
      <c r="AI1311" s="50"/>
      <c r="AJ1311" s="50"/>
      <c r="AK1311" s="50"/>
      <c r="AL1311" s="50"/>
      <c r="AM1311" s="50"/>
      <c r="AN1311" s="50"/>
      <c r="AO1311" s="50"/>
      <c r="AP1311" s="50"/>
      <c r="AQ1311" s="50"/>
      <c r="AR1311" s="50"/>
      <c r="AS1311" s="50"/>
      <c r="AT1311" s="50"/>
      <c r="AU1311" s="50"/>
      <c r="AV1311" s="50"/>
      <c r="AW1311" s="50"/>
      <c r="AX1311" s="50"/>
      <c r="AY1311" s="50"/>
      <c r="AZ1311" s="50"/>
      <c r="BA1311" s="50"/>
      <c r="BB1311" s="50"/>
      <c r="BC1311" s="50"/>
      <c r="BD1311" s="50"/>
      <c r="BE1311" s="50"/>
      <c r="BF1311" s="50"/>
      <c r="BG1311" s="50"/>
      <c r="BH1311" s="50"/>
      <c r="BI1311" s="50"/>
      <c r="BJ1311" s="50"/>
      <c r="BK1311" s="50"/>
      <c r="BL1311" s="50"/>
    </row>
    <row r="1312" spans="1:64" ht="12" customHeight="1" x14ac:dyDescent="0.15">
      <c r="A1312" s="50" t="s">
        <v>32483</v>
      </c>
      <c r="B1312" s="50">
        <v>50</v>
      </c>
      <c r="C1312" s="50" t="s">
        <v>14</v>
      </c>
      <c r="D1312" s="50" t="s">
        <v>31</v>
      </c>
      <c r="E1312" s="51" t="s">
        <v>32484</v>
      </c>
      <c r="F1312" s="52">
        <v>43049</v>
      </c>
      <c r="G1312" s="50" t="s">
        <v>32485</v>
      </c>
      <c r="H1312" s="50" t="s">
        <v>906</v>
      </c>
      <c r="I1312" s="50" t="s">
        <v>189</v>
      </c>
      <c r="J1312" s="50">
        <v>87114</v>
      </c>
      <c r="K1312" s="50" t="s">
        <v>458</v>
      </c>
      <c r="L1312" s="50" t="s">
        <v>5320</v>
      </c>
      <c r="M1312" s="50" t="s">
        <v>21</v>
      </c>
      <c r="N1312" s="50" t="s">
        <v>32486</v>
      </c>
      <c r="O1312" s="42" t="s">
        <v>394</v>
      </c>
      <c r="P1312" s="50" t="s">
        <v>32398</v>
      </c>
      <c r="Q1312" s="51" t="s">
        <v>32487</v>
      </c>
      <c r="R1312" s="50" t="s">
        <v>94</v>
      </c>
      <c r="S1312" s="50" t="s">
        <v>22</v>
      </c>
      <c r="T1312" s="50" t="s">
        <v>28746</v>
      </c>
      <c r="U1312" s="50" t="s">
        <v>28520</v>
      </c>
      <c r="V1312" s="50" t="s">
        <v>28521</v>
      </c>
      <c r="W1312" s="50" t="s">
        <v>94</v>
      </c>
      <c r="X1312" s="50">
        <v>3133</v>
      </c>
      <c r="Y1312" s="50"/>
      <c r="Z1312" s="50"/>
      <c r="AA1312" s="50"/>
      <c r="AB1312" s="50"/>
      <c r="AC1312" s="50"/>
      <c r="AD1312" s="50"/>
      <c r="AE1312" s="50"/>
      <c r="AF1312" s="50"/>
      <c r="AG1312" s="50"/>
      <c r="AH1312" s="53"/>
      <c r="AI1312" s="50"/>
      <c r="AJ1312" s="50"/>
      <c r="AK1312" s="50"/>
      <c r="AL1312" s="50"/>
      <c r="AM1312" s="50"/>
      <c r="AN1312" s="50"/>
      <c r="AO1312" s="50"/>
      <c r="AP1312" s="50"/>
      <c r="AQ1312" s="50"/>
      <c r="AR1312" s="50"/>
      <c r="AS1312" s="50"/>
      <c r="AT1312" s="50"/>
      <c r="AU1312" s="50"/>
      <c r="AV1312" s="50"/>
      <c r="AW1312" s="50"/>
      <c r="AX1312" s="50"/>
      <c r="AY1312" s="50"/>
      <c r="AZ1312" s="50"/>
      <c r="BA1312" s="50"/>
      <c r="BB1312" s="50"/>
      <c r="BC1312" s="50"/>
      <c r="BD1312" s="50"/>
      <c r="BE1312" s="50"/>
      <c r="BF1312" s="50"/>
      <c r="BG1312" s="50"/>
      <c r="BH1312" s="50"/>
      <c r="BI1312" s="50"/>
      <c r="BJ1312" s="50"/>
      <c r="BK1312" s="50"/>
      <c r="BL1312" s="50"/>
    </row>
    <row r="1313" spans="1:64" ht="12" customHeight="1" x14ac:dyDescent="0.15">
      <c r="A1313" s="50" t="s">
        <v>32469</v>
      </c>
      <c r="B1313" s="50">
        <v>62</v>
      </c>
      <c r="C1313" s="50" t="s">
        <v>14</v>
      </c>
      <c r="D1313" s="50" t="s">
        <v>31</v>
      </c>
      <c r="E1313" s="51" t="s">
        <v>32470</v>
      </c>
      <c r="F1313" s="52">
        <v>43049</v>
      </c>
      <c r="G1313" s="50" t="s">
        <v>33229</v>
      </c>
      <c r="H1313" s="50" t="s">
        <v>32471</v>
      </c>
      <c r="I1313" s="50" t="s">
        <v>127</v>
      </c>
      <c r="J1313" s="50">
        <v>55429</v>
      </c>
      <c r="K1313" s="50" t="s">
        <v>1055</v>
      </c>
      <c r="L1313" s="50" t="s">
        <v>32472</v>
      </c>
      <c r="M1313" s="50" t="s">
        <v>21</v>
      </c>
      <c r="N1313" s="50" t="s">
        <v>32473</v>
      </c>
      <c r="O1313" s="42" t="s">
        <v>394</v>
      </c>
      <c r="P1313" s="50" t="s">
        <v>32398</v>
      </c>
      <c r="Q1313" s="51" t="s">
        <v>32474</v>
      </c>
      <c r="R1313" s="50" t="s">
        <v>542</v>
      </c>
      <c r="S1313" s="50" t="s">
        <v>22</v>
      </c>
      <c r="T1313" s="50" t="s">
        <v>28746</v>
      </c>
      <c r="U1313" s="50" t="s">
        <v>28520</v>
      </c>
      <c r="V1313" s="50" t="s">
        <v>28521</v>
      </c>
      <c r="W1313" s="50" t="s">
        <v>94</v>
      </c>
      <c r="X1313" s="50">
        <v>3129</v>
      </c>
      <c r="Y1313" s="50"/>
      <c r="Z1313" s="50"/>
      <c r="AA1313" s="50"/>
      <c r="AB1313" s="50"/>
      <c r="AC1313" s="50"/>
      <c r="AD1313" s="50"/>
      <c r="AE1313" s="50"/>
      <c r="AF1313" s="50"/>
      <c r="AG1313" s="50"/>
      <c r="AH1313" s="53"/>
      <c r="AI1313" s="50"/>
      <c r="AJ1313" s="50"/>
      <c r="AK1313" s="50"/>
      <c r="AL1313" s="50"/>
      <c r="AM1313" s="50"/>
      <c r="AN1313" s="50"/>
      <c r="AO1313" s="50"/>
      <c r="AP1313" s="50"/>
      <c r="AQ1313" s="50"/>
      <c r="AR1313" s="50"/>
      <c r="AS1313" s="50"/>
      <c r="AT1313" s="50"/>
      <c r="AU1313" s="50"/>
      <c r="AV1313" s="50"/>
      <c r="AW1313" s="50"/>
      <c r="AX1313" s="50"/>
      <c r="AY1313" s="50"/>
      <c r="AZ1313" s="50"/>
      <c r="BA1313" s="50"/>
      <c r="BB1313" s="50"/>
      <c r="BC1313" s="50"/>
      <c r="BD1313" s="50"/>
      <c r="BE1313" s="50"/>
      <c r="BF1313" s="50"/>
      <c r="BG1313" s="50"/>
      <c r="BH1313" s="50"/>
      <c r="BI1313" s="50"/>
      <c r="BJ1313" s="50"/>
      <c r="BK1313" s="50"/>
      <c r="BL1313" s="50"/>
    </row>
    <row r="1314" spans="1:64" ht="12" customHeight="1" x14ac:dyDescent="0.15">
      <c r="A1314" s="50" t="s">
        <v>32460</v>
      </c>
      <c r="B1314" s="50">
        <v>55</v>
      </c>
      <c r="C1314" s="50" t="s">
        <v>14</v>
      </c>
      <c r="D1314" s="50" t="s">
        <v>31</v>
      </c>
      <c r="E1314" s="51" t="s">
        <v>32461</v>
      </c>
      <c r="F1314" s="52">
        <v>43049</v>
      </c>
      <c r="G1314" s="50" t="s">
        <v>32462</v>
      </c>
      <c r="H1314" s="50" t="s">
        <v>10468</v>
      </c>
      <c r="I1314" s="50" t="s">
        <v>19</v>
      </c>
      <c r="J1314" s="50">
        <v>70356</v>
      </c>
      <c r="K1314" s="50" t="s">
        <v>986</v>
      </c>
      <c r="L1314" s="50" t="s">
        <v>26040</v>
      </c>
      <c r="M1314" s="50" t="s">
        <v>21</v>
      </c>
      <c r="N1314" s="50" t="s">
        <v>32463</v>
      </c>
      <c r="O1314" s="42" t="s">
        <v>394</v>
      </c>
      <c r="P1314" s="50" t="s">
        <v>32398</v>
      </c>
      <c r="Q1314" s="51" t="s">
        <v>32464</v>
      </c>
      <c r="R1314" s="50" t="s">
        <v>542</v>
      </c>
      <c r="S1314" s="50" t="s">
        <v>22</v>
      </c>
      <c r="T1314" s="50" t="s">
        <v>28746</v>
      </c>
      <c r="U1314" s="50" t="s">
        <v>28520</v>
      </c>
      <c r="V1314" s="50" t="s">
        <v>28521</v>
      </c>
      <c r="W1314" s="50" t="s">
        <v>94</v>
      </c>
      <c r="X1314" s="50">
        <v>3125</v>
      </c>
      <c r="Y1314" s="50"/>
      <c r="Z1314" s="50"/>
      <c r="AA1314" s="50"/>
      <c r="AB1314" s="50"/>
      <c r="AC1314" s="50"/>
      <c r="AD1314" s="50"/>
      <c r="AE1314" s="50"/>
      <c r="AF1314" s="50"/>
      <c r="AG1314" s="50"/>
      <c r="AH1314" s="53"/>
      <c r="AI1314" s="50"/>
      <c r="AJ1314" s="50"/>
      <c r="AK1314" s="50"/>
      <c r="AL1314" s="50"/>
      <c r="AM1314" s="50"/>
      <c r="AN1314" s="50"/>
      <c r="AO1314" s="50"/>
      <c r="AP1314" s="50"/>
      <c r="AQ1314" s="50"/>
      <c r="AR1314" s="50"/>
      <c r="AS1314" s="50"/>
      <c r="AT1314" s="50"/>
      <c r="AU1314" s="50"/>
      <c r="AV1314" s="50"/>
      <c r="AW1314" s="50"/>
      <c r="AX1314" s="50"/>
      <c r="AY1314" s="50"/>
      <c r="AZ1314" s="50"/>
      <c r="BA1314" s="50"/>
      <c r="BB1314" s="50"/>
      <c r="BC1314" s="50"/>
      <c r="BD1314" s="50"/>
      <c r="BE1314" s="50"/>
      <c r="BF1314" s="50"/>
      <c r="BG1314" s="50"/>
      <c r="BH1314" s="50"/>
      <c r="BI1314" s="50"/>
      <c r="BJ1314" s="50"/>
      <c r="BK1314" s="50"/>
      <c r="BL1314" s="50"/>
    </row>
    <row r="1315" spans="1:64" ht="12" customHeight="1" x14ac:dyDescent="0.15">
      <c r="A1315" s="50" t="s">
        <v>32517</v>
      </c>
      <c r="B1315" s="50">
        <v>53</v>
      </c>
      <c r="C1315" s="50" t="s">
        <v>14</v>
      </c>
      <c r="D1315" s="50" t="s">
        <v>31</v>
      </c>
      <c r="E1315" s="50"/>
      <c r="F1315" s="52">
        <v>43049</v>
      </c>
      <c r="G1315" s="50" t="s">
        <v>33232</v>
      </c>
      <c r="H1315" s="50" t="s">
        <v>31609</v>
      </c>
      <c r="I1315" s="50" t="s">
        <v>203</v>
      </c>
      <c r="J1315" s="50">
        <v>80120</v>
      </c>
      <c r="K1315" s="50" t="s">
        <v>3734</v>
      </c>
      <c r="L1315" s="50" t="s">
        <v>1274</v>
      </c>
      <c r="M1315" s="50" t="s">
        <v>21</v>
      </c>
      <c r="N1315" s="50" t="s">
        <v>32518</v>
      </c>
      <c r="O1315" s="42" t="s">
        <v>394</v>
      </c>
      <c r="P1315" s="50" t="s">
        <v>32398</v>
      </c>
      <c r="Q1315" s="51" t="s">
        <v>32519</v>
      </c>
      <c r="R1315" s="50" t="s">
        <v>94</v>
      </c>
      <c r="S1315" s="50" t="s">
        <v>29</v>
      </c>
      <c r="T1315" s="50" t="s">
        <v>28523</v>
      </c>
      <c r="U1315" s="50" t="s">
        <v>28520</v>
      </c>
      <c r="V1315" s="50" t="s">
        <v>28521</v>
      </c>
      <c r="W1315" s="50"/>
      <c r="Y1315" s="50"/>
      <c r="Z1315" s="50"/>
      <c r="AA1315" s="50"/>
      <c r="AB1315" s="50"/>
      <c r="AC1315" s="50"/>
      <c r="AD1315" s="50"/>
      <c r="AE1315" s="50"/>
      <c r="AF1315" s="50"/>
      <c r="AG1315" s="50"/>
      <c r="AH1315" s="53"/>
      <c r="AI1315" s="50"/>
      <c r="AJ1315" s="50"/>
      <c r="AK1315" s="50"/>
      <c r="AL1315" s="50"/>
      <c r="AM1315" s="50"/>
      <c r="AN1315" s="50"/>
      <c r="AO1315" s="50"/>
      <c r="AP1315" s="50"/>
      <c r="AQ1315" s="50"/>
      <c r="AR1315" s="50"/>
      <c r="AS1315" s="50"/>
      <c r="AT1315" s="50"/>
      <c r="AU1315" s="50"/>
      <c r="AV1315" s="50"/>
      <c r="AW1315" s="50"/>
      <c r="AX1315" s="50"/>
      <c r="AY1315" s="50"/>
      <c r="AZ1315" s="50"/>
      <c r="BA1315" s="50"/>
      <c r="BB1315" s="50"/>
      <c r="BC1315" s="50"/>
      <c r="BD1315" s="50"/>
      <c r="BE1315" s="50"/>
      <c r="BF1315" s="50"/>
      <c r="BG1315" s="50"/>
      <c r="BH1315" s="50"/>
      <c r="BI1315" s="50"/>
      <c r="BJ1315" s="50"/>
      <c r="BK1315" s="50"/>
      <c r="BL1315" s="50"/>
    </row>
    <row r="1316" spans="1:64" ht="12" customHeight="1" x14ac:dyDescent="0.15">
      <c r="A1316" s="50" t="s">
        <v>3186</v>
      </c>
      <c r="B1316" s="50" t="s">
        <v>23</v>
      </c>
      <c r="C1316" s="50" t="s">
        <v>14</v>
      </c>
      <c r="D1316" s="50" t="s">
        <v>79</v>
      </c>
      <c r="E1316" s="50"/>
      <c r="F1316" s="52">
        <v>43049</v>
      </c>
      <c r="G1316" s="50" t="s">
        <v>32478</v>
      </c>
      <c r="H1316" s="50" t="s">
        <v>32479</v>
      </c>
      <c r="I1316" s="50" t="s">
        <v>653</v>
      </c>
      <c r="J1316" s="50">
        <v>39066</v>
      </c>
      <c r="K1316" s="50" t="s">
        <v>9864</v>
      </c>
      <c r="L1316" s="50" t="s">
        <v>32480</v>
      </c>
      <c r="M1316" s="50" t="s">
        <v>21</v>
      </c>
      <c r="N1316" s="50" t="s">
        <v>32481</v>
      </c>
      <c r="O1316" s="42" t="s">
        <v>394</v>
      </c>
      <c r="P1316" s="50" t="s">
        <v>32398</v>
      </c>
      <c r="Q1316" s="51" t="s">
        <v>32482</v>
      </c>
      <c r="R1316" s="50" t="s">
        <v>94</v>
      </c>
      <c r="S1316" s="50" t="s">
        <v>373</v>
      </c>
      <c r="T1316" s="50" t="s">
        <v>28836</v>
      </c>
      <c r="U1316" s="50" t="s">
        <v>28518</v>
      </c>
      <c r="V1316" s="50" t="s">
        <v>28521</v>
      </c>
      <c r="W1316" s="50" t="s">
        <v>94</v>
      </c>
      <c r="X1316" s="50">
        <v>3131</v>
      </c>
      <c r="Y1316" s="50"/>
      <c r="Z1316" s="50"/>
      <c r="AA1316" s="50"/>
      <c r="AB1316" s="50"/>
      <c r="AC1316" s="50"/>
      <c r="AD1316" s="50"/>
      <c r="AE1316" s="50"/>
      <c r="AF1316" s="50"/>
      <c r="AG1316" s="50"/>
      <c r="AH1316" s="53"/>
      <c r="AI1316" s="50"/>
      <c r="AJ1316" s="50"/>
      <c r="AK1316" s="50"/>
      <c r="AL1316" s="50"/>
      <c r="AM1316" s="50"/>
      <c r="AN1316" s="50"/>
      <c r="AO1316" s="50"/>
      <c r="AP1316" s="50"/>
      <c r="AQ1316" s="50"/>
      <c r="AR1316" s="50"/>
      <c r="AS1316" s="50"/>
      <c r="AT1316" s="50"/>
      <c r="AU1316" s="50"/>
      <c r="AV1316" s="50"/>
      <c r="AW1316" s="50"/>
      <c r="AX1316" s="50"/>
      <c r="AY1316" s="50"/>
      <c r="AZ1316" s="50"/>
      <c r="BA1316" s="50"/>
      <c r="BB1316" s="50"/>
      <c r="BC1316" s="50"/>
      <c r="BD1316" s="50"/>
      <c r="BE1316" s="50"/>
      <c r="BF1316" s="50"/>
      <c r="BG1316" s="50"/>
      <c r="BH1316" s="50"/>
      <c r="BI1316" s="50"/>
      <c r="BJ1316" s="50"/>
      <c r="BK1316" s="50"/>
      <c r="BL1316" s="50"/>
    </row>
    <row r="1317" spans="1:64" ht="12" customHeight="1" x14ac:dyDescent="0.15">
      <c r="A1317" s="50" t="s">
        <v>32458</v>
      </c>
      <c r="B1317" s="50">
        <v>23</v>
      </c>
      <c r="C1317" s="50" t="s">
        <v>108</v>
      </c>
      <c r="D1317" s="50" t="s">
        <v>31</v>
      </c>
      <c r="E1317" s="51" t="s">
        <v>32459</v>
      </c>
      <c r="F1317" s="52">
        <v>43048</v>
      </c>
      <c r="G1317" s="50" t="s">
        <v>32452</v>
      </c>
      <c r="H1317" s="50" t="s">
        <v>32453</v>
      </c>
      <c r="I1317" s="50" t="s">
        <v>309</v>
      </c>
      <c r="J1317" s="50">
        <v>41139</v>
      </c>
      <c r="K1317" s="50" t="s">
        <v>32454</v>
      </c>
      <c r="L1317" s="50" t="s">
        <v>32455</v>
      </c>
      <c r="M1317" s="50" t="s">
        <v>21</v>
      </c>
      <c r="N1317" s="50" t="s">
        <v>32456</v>
      </c>
      <c r="O1317" s="42" t="s">
        <v>394</v>
      </c>
      <c r="P1317" s="50" t="s">
        <v>32398</v>
      </c>
      <c r="Q1317" s="51" t="s">
        <v>32457</v>
      </c>
      <c r="R1317" s="50" t="s">
        <v>94</v>
      </c>
      <c r="S1317" s="50" t="s">
        <v>29</v>
      </c>
      <c r="T1317" s="50" t="s">
        <v>28524</v>
      </c>
      <c r="U1317" s="50" t="s">
        <v>28523</v>
      </c>
      <c r="V1317" s="50" t="s">
        <v>28519</v>
      </c>
      <c r="W1317" s="50" t="s">
        <v>94</v>
      </c>
      <c r="X1317" s="50">
        <v>3128</v>
      </c>
      <c r="Y1317" s="50"/>
      <c r="Z1317" s="50"/>
      <c r="AA1317" s="50"/>
      <c r="AB1317" s="50"/>
      <c r="AC1317" s="50"/>
      <c r="AD1317" s="50"/>
      <c r="AE1317" s="50"/>
      <c r="AF1317" s="50"/>
      <c r="AG1317" s="50"/>
      <c r="AH1317" s="53"/>
      <c r="AI1317" s="50"/>
      <c r="AJ1317" s="50"/>
      <c r="AK1317" s="50"/>
      <c r="AL1317" s="50"/>
      <c r="AM1317" s="50"/>
      <c r="AN1317" s="50"/>
      <c r="AO1317" s="50"/>
      <c r="AP1317" s="50"/>
      <c r="AQ1317" s="50"/>
      <c r="AR1317" s="50"/>
      <c r="AS1317" s="50"/>
      <c r="AT1317" s="50"/>
      <c r="AU1317" s="50"/>
      <c r="AV1317" s="50"/>
      <c r="AW1317" s="50"/>
      <c r="AX1317" s="50"/>
      <c r="AY1317" s="50"/>
      <c r="AZ1317" s="50"/>
      <c r="BA1317" s="50"/>
      <c r="BB1317" s="50"/>
      <c r="BC1317" s="50"/>
      <c r="BD1317" s="50"/>
      <c r="BE1317" s="50"/>
      <c r="BF1317" s="50"/>
      <c r="BG1317" s="50"/>
      <c r="BH1317" s="50"/>
      <c r="BI1317" s="50"/>
      <c r="BJ1317" s="50"/>
      <c r="BK1317" s="50"/>
      <c r="BL1317" s="50"/>
    </row>
    <row r="1318" spans="1:64" ht="12" customHeight="1" x14ac:dyDescent="0.15">
      <c r="A1318" s="50" t="s">
        <v>32433</v>
      </c>
      <c r="B1318" s="50">
        <v>25</v>
      </c>
      <c r="C1318" s="50" t="s">
        <v>14</v>
      </c>
      <c r="D1318" s="50" t="s">
        <v>79</v>
      </c>
      <c r="E1318" s="51" t="s">
        <v>32434</v>
      </c>
      <c r="F1318" s="52">
        <v>43048</v>
      </c>
      <c r="G1318" s="50" t="s">
        <v>32435</v>
      </c>
      <c r="H1318" s="50" t="s">
        <v>3806</v>
      </c>
      <c r="I1318" s="50" t="s">
        <v>360</v>
      </c>
      <c r="J1318" s="50">
        <v>28147</v>
      </c>
      <c r="K1318" s="50" t="s">
        <v>10638</v>
      </c>
      <c r="L1318" s="50" t="s">
        <v>9650</v>
      </c>
      <c r="M1318" s="50" t="s">
        <v>21</v>
      </c>
      <c r="N1318" s="50" t="s">
        <v>32436</v>
      </c>
      <c r="O1318" s="42" t="s">
        <v>394</v>
      </c>
      <c r="P1318" s="50" t="s">
        <v>32398</v>
      </c>
      <c r="Q1318" s="51" t="s">
        <v>32437</v>
      </c>
      <c r="R1318" s="50" t="s">
        <v>94</v>
      </c>
      <c r="S1318" s="50" t="s">
        <v>22</v>
      </c>
      <c r="T1318" s="50" t="s">
        <v>28746</v>
      </c>
      <c r="U1318" s="50" t="s">
        <v>28520</v>
      </c>
      <c r="V1318" s="50" t="s">
        <v>28519</v>
      </c>
      <c r="W1318" s="50" t="s">
        <v>94</v>
      </c>
      <c r="X1318" s="50">
        <v>3118</v>
      </c>
      <c r="Y1318" s="50"/>
      <c r="Z1318" s="50"/>
      <c r="AA1318" s="50"/>
      <c r="AB1318" s="50"/>
      <c r="AC1318" s="50"/>
      <c r="AD1318" s="50"/>
      <c r="AE1318" s="50"/>
      <c r="AF1318" s="50"/>
      <c r="AG1318" s="50"/>
      <c r="AH1318" s="53"/>
      <c r="AI1318" s="50"/>
      <c r="AJ1318" s="50"/>
      <c r="AK1318" s="50"/>
      <c r="AL1318" s="50"/>
      <c r="AM1318" s="50"/>
      <c r="AN1318" s="50"/>
      <c r="AO1318" s="50"/>
      <c r="AP1318" s="50"/>
      <c r="AQ1318" s="50"/>
      <c r="AR1318" s="50"/>
      <c r="AS1318" s="50"/>
      <c r="AT1318" s="50"/>
      <c r="AU1318" s="50"/>
      <c r="AV1318" s="50"/>
      <c r="AW1318" s="50"/>
      <c r="AX1318" s="50"/>
      <c r="AY1318" s="50"/>
      <c r="AZ1318" s="50"/>
      <c r="BA1318" s="50"/>
      <c r="BB1318" s="50"/>
      <c r="BC1318" s="50"/>
      <c r="BD1318" s="50"/>
      <c r="BE1318" s="50"/>
      <c r="BF1318" s="50"/>
      <c r="BG1318" s="50"/>
      <c r="BH1318" s="50"/>
      <c r="BI1318" s="50"/>
      <c r="BJ1318" s="50"/>
      <c r="BK1318" s="50"/>
      <c r="BL1318" s="50"/>
    </row>
    <row r="1319" spans="1:64" ht="12" customHeight="1" x14ac:dyDescent="0.15">
      <c r="A1319" s="50" t="s">
        <v>32444</v>
      </c>
      <c r="B1319" s="50">
        <v>35</v>
      </c>
      <c r="C1319" s="50" t="s">
        <v>14</v>
      </c>
      <c r="D1319" s="50" t="s">
        <v>31</v>
      </c>
      <c r="E1319" s="50"/>
      <c r="F1319" s="52">
        <v>43048</v>
      </c>
      <c r="G1319" s="50" t="s">
        <v>32445</v>
      </c>
      <c r="H1319" s="50" t="s">
        <v>32446</v>
      </c>
      <c r="I1319" s="50" t="s">
        <v>653</v>
      </c>
      <c r="J1319" s="50">
        <v>39350</v>
      </c>
      <c r="K1319" s="50" t="s">
        <v>7781</v>
      </c>
      <c r="L1319" s="50" t="s">
        <v>32447</v>
      </c>
      <c r="M1319" s="50" t="s">
        <v>21</v>
      </c>
      <c r="N1319" s="50" t="s">
        <v>32448</v>
      </c>
      <c r="O1319" s="42" t="s">
        <v>394</v>
      </c>
      <c r="P1319" s="50" t="s">
        <v>32398</v>
      </c>
      <c r="Q1319" s="51" t="s">
        <v>32449</v>
      </c>
      <c r="R1319" s="50" t="s">
        <v>94</v>
      </c>
      <c r="S1319" s="50" t="s">
        <v>22</v>
      </c>
      <c r="T1319" s="50" t="s">
        <v>28746</v>
      </c>
      <c r="U1319" s="50" t="s">
        <v>28520</v>
      </c>
      <c r="V1319" s="50" t="s">
        <v>28521</v>
      </c>
      <c r="W1319" s="50" t="s">
        <v>94</v>
      </c>
      <c r="X1319" s="50">
        <v>3120</v>
      </c>
      <c r="Y1319" s="50"/>
      <c r="Z1319" s="50"/>
      <c r="AA1319" s="50"/>
      <c r="AB1319" s="50"/>
      <c r="AC1319" s="50"/>
      <c r="AD1319" s="50"/>
      <c r="AE1319" s="50"/>
      <c r="AF1319" s="50"/>
      <c r="AG1319" s="50"/>
      <c r="AH1319" s="50"/>
      <c r="AI1319" s="50"/>
      <c r="AJ1319" s="50"/>
      <c r="AK1319" s="50"/>
      <c r="AL1319" s="50"/>
      <c r="AM1319" s="50"/>
      <c r="AN1319" s="50"/>
      <c r="AO1319" s="50"/>
      <c r="AP1319" s="50"/>
      <c r="AQ1319" s="50"/>
      <c r="AR1319" s="50"/>
      <c r="AS1319" s="50"/>
      <c r="AT1319" s="50"/>
      <c r="AU1319" s="50"/>
      <c r="AV1319" s="50"/>
      <c r="AW1319" s="50"/>
      <c r="AX1319" s="50"/>
      <c r="AY1319" s="50"/>
      <c r="AZ1319" s="50"/>
      <c r="BA1319" s="50"/>
      <c r="BB1319" s="50"/>
      <c r="BC1319" s="50"/>
      <c r="BD1319" s="50"/>
      <c r="BE1319" s="50"/>
      <c r="BF1319" s="50"/>
      <c r="BG1319" s="50"/>
      <c r="BH1319" s="50"/>
      <c r="BI1319" s="50"/>
      <c r="BJ1319" s="50"/>
      <c r="BK1319" s="50"/>
      <c r="BL1319" s="50"/>
    </row>
    <row r="1320" spans="1:64" ht="12" customHeight="1" x14ac:dyDescent="0.15">
      <c r="A1320" s="50" t="s">
        <v>32450</v>
      </c>
      <c r="B1320" s="50">
        <v>27</v>
      </c>
      <c r="C1320" s="50" t="s">
        <v>14</v>
      </c>
      <c r="D1320" s="50" t="s">
        <v>31</v>
      </c>
      <c r="E1320" s="51" t="s">
        <v>32451</v>
      </c>
      <c r="F1320" s="52">
        <v>43048</v>
      </c>
      <c r="G1320" s="50" t="s">
        <v>32452</v>
      </c>
      <c r="H1320" s="50" t="s">
        <v>32453</v>
      </c>
      <c r="I1320" s="50" t="s">
        <v>309</v>
      </c>
      <c r="J1320" s="50">
        <v>41139</v>
      </c>
      <c r="K1320" s="50" t="s">
        <v>32454</v>
      </c>
      <c r="L1320" s="50" t="s">
        <v>32455</v>
      </c>
      <c r="M1320" s="50" t="s">
        <v>21</v>
      </c>
      <c r="N1320" s="50" t="s">
        <v>32456</v>
      </c>
      <c r="O1320" s="42" t="s">
        <v>394</v>
      </c>
      <c r="P1320" s="50" t="s">
        <v>32398</v>
      </c>
      <c r="Q1320" s="51" t="s">
        <v>32457</v>
      </c>
      <c r="R1320" s="50" t="s">
        <v>94</v>
      </c>
      <c r="S1320" s="50" t="s">
        <v>22</v>
      </c>
      <c r="T1320" s="50" t="s">
        <v>28746</v>
      </c>
      <c r="U1320" s="50" t="s">
        <v>28518</v>
      </c>
      <c r="V1320" s="50" t="s">
        <v>28519</v>
      </c>
      <c r="W1320" s="50" t="s">
        <v>94</v>
      </c>
      <c r="X1320" s="50">
        <v>3127</v>
      </c>
      <c r="Y1320" s="50"/>
      <c r="Z1320" s="50"/>
      <c r="AA1320" s="50"/>
      <c r="AB1320" s="50"/>
      <c r="AC1320" s="50"/>
      <c r="AD1320" s="50"/>
      <c r="AE1320" s="50"/>
      <c r="AF1320" s="50"/>
      <c r="AG1320" s="50"/>
      <c r="AH1320" s="53"/>
      <c r="AI1320" s="50"/>
      <c r="AJ1320" s="50"/>
      <c r="AK1320" s="50"/>
      <c r="AL1320" s="50"/>
      <c r="AM1320" s="50"/>
      <c r="AN1320" s="50"/>
      <c r="AO1320" s="50"/>
      <c r="AP1320" s="50"/>
      <c r="AQ1320" s="50"/>
      <c r="AR1320" s="50"/>
      <c r="AS1320" s="50"/>
      <c r="AT1320" s="50"/>
      <c r="AU1320" s="50"/>
      <c r="AV1320" s="50"/>
      <c r="AW1320" s="50"/>
      <c r="AX1320" s="50"/>
      <c r="AY1320" s="50"/>
      <c r="AZ1320" s="50"/>
      <c r="BA1320" s="50"/>
      <c r="BB1320" s="50"/>
      <c r="BC1320" s="50"/>
      <c r="BD1320" s="50"/>
      <c r="BE1320" s="50"/>
      <c r="BF1320" s="50"/>
      <c r="BG1320" s="50"/>
      <c r="BH1320" s="50"/>
      <c r="BI1320" s="50"/>
      <c r="BJ1320" s="50"/>
      <c r="BK1320" s="50"/>
      <c r="BL1320" s="50"/>
    </row>
    <row r="1321" spans="1:64" ht="12" customHeight="1" x14ac:dyDescent="0.15">
      <c r="A1321" s="50" t="s">
        <v>32438</v>
      </c>
      <c r="B1321" s="50">
        <v>32</v>
      </c>
      <c r="C1321" s="50" t="s">
        <v>14</v>
      </c>
      <c r="D1321" s="50" t="s">
        <v>31</v>
      </c>
      <c r="E1321" s="51" t="s">
        <v>32439</v>
      </c>
      <c r="F1321" s="52">
        <v>43048</v>
      </c>
      <c r="G1321" s="50" t="s">
        <v>32440</v>
      </c>
      <c r="H1321" s="50" t="s">
        <v>459</v>
      </c>
      <c r="I1321" s="50" t="s">
        <v>460</v>
      </c>
      <c r="J1321" s="50">
        <v>2903</v>
      </c>
      <c r="K1321" s="50" t="s">
        <v>459</v>
      </c>
      <c r="L1321" s="50" t="s">
        <v>32441</v>
      </c>
      <c r="M1321" s="50" t="s">
        <v>21</v>
      </c>
      <c r="N1321" s="50" t="s">
        <v>32442</v>
      </c>
      <c r="O1321" s="42" t="s">
        <v>394</v>
      </c>
      <c r="P1321" s="50" t="s">
        <v>32398</v>
      </c>
      <c r="Q1321" s="51" t="s">
        <v>32443</v>
      </c>
      <c r="R1321" s="50" t="s">
        <v>94</v>
      </c>
      <c r="S1321" s="50" t="s">
        <v>373</v>
      </c>
      <c r="T1321" s="50" t="s">
        <v>28836</v>
      </c>
      <c r="U1321" s="50" t="s">
        <v>28520</v>
      </c>
      <c r="V1321" s="50" t="s">
        <v>28519</v>
      </c>
      <c r="W1321" s="50" t="s">
        <v>542</v>
      </c>
      <c r="X1321" s="50">
        <v>3119</v>
      </c>
      <c r="Y1321" s="50"/>
      <c r="Z1321" s="50"/>
      <c r="AA1321" s="50"/>
      <c r="AB1321" s="50"/>
      <c r="AC1321" s="50"/>
      <c r="AD1321" s="50"/>
      <c r="AE1321" s="50"/>
      <c r="AF1321" s="50"/>
      <c r="AG1321" s="50"/>
      <c r="AH1321" s="53"/>
      <c r="AI1321" s="50"/>
      <c r="AJ1321" s="50"/>
      <c r="AK1321" s="50"/>
      <c r="AL1321" s="50"/>
      <c r="AM1321" s="50"/>
      <c r="AN1321" s="50"/>
      <c r="AO1321" s="50"/>
      <c r="AP1321" s="50"/>
      <c r="AQ1321" s="50"/>
      <c r="AR1321" s="50"/>
      <c r="AS1321" s="50"/>
      <c r="AT1321" s="50"/>
      <c r="AU1321" s="50"/>
      <c r="AV1321" s="50"/>
      <c r="AW1321" s="50"/>
      <c r="AX1321" s="50"/>
      <c r="AY1321" s="50"/>
      <c r="AZ1321" s="50"/>
      <c r="BA1321" s="50"/>
      <c r="BB1321" s="50"/>
      <c r="BC1321" s="50"/>
      <c r="BD1321" s="50"/>
      <c r="BE1321" s="50"/>
      <c r="BF1321" s="50"/>
      <c r="BG1321" s="50"/>
      <c r="BH1321" s="50"/>
      <c r="BI1321" s="50"/>
      <c r="BJ1321" s="50"/>
      <c r="BK1321" s="50"/>
      <c r="BL1321" s="50"/>
    </row>
    <row r="1322" spans="1:64" ht="12" customHeight="1" x14ac:dyDescent="0.15">
      <c r="A1322" s="50" t="s">
        <v>32427</v>
      </c>
      <c r="B1322" s="50">
        <v>14</v>
      </c>
      <c r="C1322" s="50" t="s">
        <v>14</v>
      </c>
      <c r="D1322" s="50" t="s">
        <v>133</v>
      </c>
      <c r="E1322" s="51" t="s">
        <v>32428</v>
      </c>
      <c r="F1322" s="52">
        <v>43047</v>
      </c>
      <c r="G1322" s="50" t="s">
        <v>32429</v>
      </c>
      <c r="H1322" s="50" t="s">
        <v>9082</v>
      </c>
      <c r="I1322" s="50" t="s">
        <v>432</v>
      </c>
      <c r="J1322" s="50">
        <v>54806</v>
      </c>
      <c r="K1322" s="50" t="s">
        <v>9082</v>
      </c>
      <c r="L1322" s="50" t="s">
        <v>32430</v>
      </c>
      <c r="M1322" s="50" t="s">
        <v>21</v>
      </c>
      <c r="N1322" s="50" t="s">
        <v>32431</v>
      </c>
      <c r="O1322" s="42" t="s">
        <v>394</v>
      </c>
      <c r="P1322" s="50" t="s">
        <v>32398</v>
      </c>
      <c r="Q1322" s="51" t="s">
        <v>32432</v>
      </c>
      <c r="R1322" s="50" t="s">
        <v>94</v>
      </c>
      <c r="S1322" s="50" t="s">
        <v>22</v>
      </c>
      <c r="T1322" s="50" t="s">
        <v>28739</v>
      </c>
      <c r="U1322" s="50" t="s">
        <v>28518</v>
      </c>
      <c r="V1322" s="50" t="s">
        <v>28521</v>
      </c>
      <c r="W1322" s="50" t="s">
        <v>94</v>
      </c>
      <c r="X1322" s="50">
        <v>3117</v>
      </c>
      <c r="Y1322" s="50"/>
      <c r="Z1322" s="50"/>
      <c r="AA1322" s="50"/>
      <c r="AB1322" s="50"/>
      <c r="AC1322" s="50"/>
      <c r="AD1322" s="50"/>
      <c r="AE1322" s="50"/>
      <c r="AF1322" s="50"/>
      <c r="AG1322" s="50"/>
      <c r="AH1322" s="53"/>
      <c r="AI1322" s="50"/>
      <c r="AJ1322" s="50"/>
      <c r="AK1322" s="50"/>
      <c r="AL1322" s="50"/>
      <c r="AM1322" s="50"/>
      <c r="AN1322" s="50"/>
      <c r="AO1322" s="50"/>
      <c r="AP1322" s="50"/>
      <c r="AQ1322" s="50"/>
      <c r="AR1322" s="50"/>
      <c r="AS1322" s="50"/>
      <c r="AT1322" s="50"/>
      <c r="AU1322" s="50"/>
      <c r="AV1322" s="50"/>
      <c r="AW1322" s="50"/>
      <c r="AX1322" s="50"/>
      <c r="AY1322" s="50"/>
      <c r="AZ1322" s="50"/>
      <c r="BA1322" s="50"/>
      <c r="BB1322" s="50"/>
      <c r="BC1322" s="50"/>
      <c r="BD1322" s="50"/>
      <c r="BE1322" s="50"/>
      <c r="BF1322" s="50"/>
      <c r="BG1322" s="50"/>
      <c r="BH1322" s="50"/>
      <c r="BI1322" s="50"/>
      <c r="BJ1322" s="50"/>
      <c r="BK1322" s="50"/>
      <c r="BL1322" s="50"/>
    </row>
    <row r="1323" spans="1:64" ht="12" customHeight="1" x14ac:dyDescent="0.15">
      <c r="A1323" s="50" t="s">
        <v>32416</v>
      </c>
      <c r="B1323" s="50">
        <v>30</v>
      </c>
      <c r="C1323" s="50" t="s">
        <v>14</v>
      </c>
      <c r="D1323" s="50" t="s">
        <v>31</v>
      </c>
      <c r="E1323" s="50"/>
      <c r="F1323" s="52">
        <v>43047</v>
      </c>
      <c r="G1323" s="50" t="s">
        <v>33227</v>
      </c>
      <c r="H1323" s="50" t="s">
        <v>27768</v>
      </c>
      <c r="I1323" s="50" t="s">
        <v>167</v>
      </c>
      <c r="J1323" s="50">
        <v>30297</v>
      </c>
      <c r="K1323" s="50" t="s">
        <v>1759</v>
      </c>
      <c r="L1323" s="50" t="s">
        <v>27769</v>
      </c>
      <c r="M1323" s="50" t="s">
        <v>21</v>
      </c>
      <c r="N1323" s="50" t="s">
        <v>32417</v>
      </c>
      <c r="O1323" s="42" t="s">
        <v>394</v>
      </c>
      <c r="P1323" s="50" t="s">
        <v>32398</v>
      </c>
      <c r="Q1323" s="51" t="s">
        <v>32418</v>
      </c>
      <c r="R1323" s="50" t="s">
        <v>94</v>
      </c>
      <c r="S1323" s="50" t="s">
        <v>22</v>
      </c>
      <c r="T1323" s="50" t="s">
        <v>28746</v>
      </c>
      <c r="U1323" s="50" t="s">
        <v>28520</v>
      </c>
      <c r="V1323" s="50" t="s">
        <v>28519</v>
      </c>
      <c r="W1323" s="50" t="s">
        <v>94</v>
      </c>
      <c r="X1323" s="50">
        <v>3113</v>
      </c>
      <c r="Y1323" s="50"/>
      <c r="Z1323" s="50"/>
      <c r="AA1323" s="50"/>
      <c r="AB1323" s="50"/>
      <c r="AC1323" s="50"/>
      <c r="AD1323" s="50"/>
      <c r="AE1323" s="50"/>
      <c r="AF1323" s="50"/>
      <c r="AG1323" s="50"/>
      <c r="AH1323" s="53"/>
      <c r="AI1323" s="50"/>
      <c r="AJ1323" s="50"/>
      <c r="AK1323" s="50"/>
      <c r="AL1323" s="50"/>
      <c r="AM1323" s="50"/>
      <c r="AN1323" s="50"/>
      <c r="AO1323" s="50"/>
      <c r="AP1323" s="50"/>
      <c r="AQ1323" s="50"/>
      <c r="AR1323" s="50"/>
      <c r="AS1323" s="50"/>
      <c r="AT1323" s="50"/>
      <c r="AU1323" s="50"/>
      <c r="AV1323" s="50"/>
      <c r="AW1323" s="50"/>
      <c r="AX1323" s="50"/>
      <c r="AY1323" s="50"/>
      <c r="AZ1323" s="50"/>
      <c r="BA1323" s="50"/>
      <c r="BB1323" s="50"/>
      <c r="BC1323" s="50"/>
      <c r="BD1323" s="50"/>
      <c r="BE1323" s="50"/>
      <c r="BF1323" s="50"/>
      <c r="BG1323" s="50"/>
      <c r="BH1323" s="50"/>
      <c r="BI1323" s="50"/>
      <c r="BJ1323" s="50"/>
      <c r="BK1323" s="50"/>
      <c r="BL1323" s="50"/>
    </row>
    <row r="1324" spans="1:64" ht="12" customHeight="1" x14ac:dyDescent="0.15">
      <c r="A1324" s="50" t="s">
        <v>32419</v>
      </c>
      <c r="B1324" s="50">
        <v>32</v>
      </c>
      <c r="C1324" s="50" t="s">
        <v>14</v>
      </c>
      <c r="D1324" s="50" t="s">
        <v>31</v>
      </c>
      <c r="E1324" s="50"/>
      <c r="F1324" s="52">
        <v>43047</v>
      </c>
      <c r="G1324" s="50" t="s">
        <v>33228</v>
      </c>
      <c r="H1324" s="50" t="s">
        <v>6247</v>
      </c>
      <c r="I1324" s="50" t="s">
        <v>313</v>
      </c>
      <c r="J1324" s="50">
        <v>37716</v>
      </c>
      <c r="K1324" s="50" t="s">
        <v>246</v>
      </c>
      <c r="L1324" s="50" t="s">
        <v>21334</v>
      </c>
      <c r="M1324" s="50" t="s">
        <v>21</v>
      </c>
      <c r="N1324" s="50" t="s">
        <v>32420</v>
      </c>
      <c r="O1324" s="42" t="s">
        <v>394</v>
      </c>
      <c r="P1324" s="50" t="s">
        <v>32398</v>
      </c>
      <c r="Q1324" s="51" t="s">
        <v>32421</v>
      </c>
      <c r="R1324" s="50" t="s">
        <v>94</v>
      </c>
      <c r="S1324" s="50" t="s">
        <v>22</v>
      </c>
      <c r="T1324" s="50" t="s">
        <v>28746</v>
      </c>
      <c r="U1324" s="50" t="s">
        <v>28520</v>
      </c>
      <c r="V1324" s="50" t="s">
        <v>28522</v>
      </c>
      <c r="W1324" s="50" t="s">
        <v>94</v>
      </c>
      <c r="X1324" s="50">
        <v>3114</v>
      </c>
      <c r="Y1324" s="50"/>
      <c r="Z1324" s="50"/>
      <c r="AA1324" s="50"/>
      <c r="AB1324" s="50"/>
      <c r="AC1324" s="50"/>
      <c r="AD1324" s="50"/>
      <c r="AE1324" s="50"/>
      <c r="AF1324" s="50"/>
      <c r="AG1324" s="50"/>
      <c r="AH1324" s="53"/>
      <c r="AI1324" s="50"/>
      <c r="AJ1324" s="50"/>
      <c r="AK1324" s="50"/>
      <c r="AL1324" s="50"/>
      <c r="AM1324" s="50"/>
      <c r="AN1324" s="50"/>
      <c r="AO1324" s="50"/>
      <c r="AP1324" s="50"/>
      <c r="AQ1324" s="50"/>
      <c r="AR1324" s="50"/>
      <c r="AS1324" s="50"/>
      <c r="AT1324" s="50"/>
      <c r="AU1324" s="50"/>
      <c r="AV1324" s="50"/>
      <c r="AW1324" s="50"/>
      <c r="AX1324" s="50"/>
      <c r="AY1324" s="50"/>
      <c r="AZ1324" s="50"/>
      <c r="BA1324" s="50"/>
      <c r="BB1324" s="50"/>
      <c r="BC1324" s="50"/>
      <c r="BD1324" s="50"/>
      <c r="BE1324" s="50"/>
      <c r="BF1324" s="50"/>
      <c r="BG1324" s="50"/>
      <c r="BH1324" s="50"/>
      <c r="BI1324" s="50"/>
      <c r="BJ1324" s="50"/>
      <c r="BK1324" s="50"/>
      <c r="BL1324" s="50"/>
    </row>
    <row r="1325" spans="1:64" ht="12" customHeight="1" x14ac:dyDescent="0.15">
      <c r="A1325" s="50" t="s">
        <v>32422</v>
      </c>
      <c r="B1325" s="50">
        <v>31</v>
      </c>
      <c r="C1325" s="50" t="s">
        <v>14</v>
      </c>
      <c r="D1325" s="50" t="s">
        <v>31</v>
      </c>
      <c r="E1325" s="50"/>
      <c r="F1325" s="52">
        <v>43047</v>
      </c>
      <c r="G1325" s="50" t="s">
        <v>32423</v>
      </c>
      <c r="H1325" s="50" t="s">
        <v>20936</v>
      </c>
      <c r="I1325" s="50" t="s">
        <v>238</v>
      </c>
      <c r="J1325" s="50">
        <v>24012</v>
      </c>
      <c r="K1325" s="50" t="s">
        <v>28156</v>
      </c>
      <c r="L1325" s="50" t="s">
        <v>32424</v>
      </c>
      <c r="M1325" s="50" t="s">
        <v>21</v>
      </c>
      <c r="N1325" s="50" t="s">
        <v>32425</v>
      </c>
      <c r="O1325" s="42" t="s">
        <v>394</v>
      </c>
      <c r="P1325" s="50" t="s">
        <v>32398</v>
      </c>
      <c r="Q1325" s="51" t="s">
        <v>32426</v>
      </c>
      <c r="R1325" s="50" t="s">
        <v>94</v>
      </c>
      <c r="S1325" s="50" t="s">
        <v>22</v>
      </c>
      <c r="T1325" s="50" t="s">
        <v>28746</v>
      </c>
      <c r="U1325" s="50" t="s">
        <v>28518</v>
      </c>
      <c r="V1325" s="50" t="s">
        <v>28521</v>
      </c>
      <c r="W1325" s="50" t="s">
        <v>94</v>
      </c>
      <c r="X1325" s="50">
        <v>3115</v>
      </c>
      <c r="Y1325" s="50"/>
      <c r="Z1325" s="50"/>
      <c r="AA1325" s="50"/>
      <c r="AB1325" s="50"/>
      <c r="AC1325" s="50"/>
      <c r="AD1325" s="50"/>
      <c r="AE1325" s="50"/>
      <c r="AF1325" s="50"/>
      <c r="AG1325" s="50"/>
      <c r="AH1325" s="53"/>
      <c r="AI1325" s="50"/>
      <c r="AJ1325" s="50"/>
      <c r="AK1325" s="50"/>
      <c r="AL1325" s="50"/>
      <c r="AM1325" s="50"/>
      <c r="AN1325" s="50"/>
      <c r="AO1325" s="50"/>
      <c r="AP1325" s="50"/>
      <c r="AQ1325" s="50"/>
      <c r="AR1325" s="50"/>
      <c r="AS1325" s="50"/>
      <c r="AT1325" s="50"/>
      <c r="AU1325" s="50"/>
      <c r="AV1325" s="50"/>
      <c r="AW1325" s="50"/>
      <c r="AX1325" s="50"/>
      <c r="AY1325" s="50"/>
      <c r="AZ1325" s="50"/>
      <c r="BA1325" s="50"/>
      <c r="BB1325" s="50"/>
      <c r="BC1325" s="50"/>
      <c r="BD1325" s="50"/>
      <c r="BE1325" s="50"/>
      <c r="BF1325" s="50"/>
      <c r="BG1325" s="50"/>
      <c r="BH1325" s="50"/>
      <c r="BI1325" s="50"/>
      <c r="BJ1325" s="50"/>
      <c r="BK1325" s="50"/>
      <c r="BL1325" s="50"/>
    </row>
    <row r="1326" spans="1:64" ht="12" customHeight="1" x14ac:dyDescent="0.15">
      <c r="A1326" s="50" t="s">
        <v>32408</v>
      </c>
      <c r="B1326" s="50">
        <v>32</v>
      </c>
      <c r="C1326" s="50" t="s">
        <v>108</v>
      </c>
      <c r="D1326" s="50" t="s">
        <v>31</v>
      </c>
      <c r="E1326" s="51" t="s">
        <v>32409</v>
      </c>
      <c r="F1326" s="52">
        <v>43046</v>
      </c>
      <c r="G1326" s="50" t="s">
        <v>32410</v>
      </c>
      <c r="H1326" s="50" t="s">
        <v>6163</v>
      </c>
      <c r="I1326" s="50" t="s">
        <v>167</v>
      </c>
      <c r="J1326" s="50">
        <v>30068</v>
      </c>
      <c r="K1326" s="50" t="s">
        <v>3237</v>
      </c>
      <c r="L1326" s="50" t="s">
        <v>3238</v>
      </c>
      <c r="M1326" s="50" t="s">
        <v>21</v>
      </c>
      <c r="N1326" s="50" t="s">
        <v>32411</v>
      </c>
      <c r="O1326" s="42" t="s">
        <v>394</v>
      </c>
      <c r="P1326" s="50" t="s">
        <v>32398</v>
      </c>
      <c r="Q1326" s="51" t="s">
        <v>32412</v>
      </c>
      <c r="R1326" s="50" t="s">
        <v>542</v>
      </c>
      <c r="S1326" s="50" t="s">
        <v>22</v>
      </c>
      <c r="T1326" s="50" t="s">
        <v>28746</v>
      </c>
      <c r="U1326" s="50" t="s">
        <v>28520</v>
      </c>
      <c r="V1326" s="50" t="s">
        <v>28521</v>
      </c>
      <c r="W1326" s="50" t="s">
        <v>94</v>
      </c>
      <c r="X1326" s="50">
        <v>3106</v>
      </c>
      <c r="Y1326" s="50"/>
      <c r="Z1326" s="50"/>
      <c r="AA1326" s="50"/>
      <c r="AB1326" s="50"/>
      <c r="AC1326" s="50"/>
      <c r="AD1326" s="50"/>
      <c r="AE1326" s="50"/>
      <c r="AF1326" s="50"/>
      <c r="AG1326" s="50"/>
      <c r="AH1326" s="53"/>
      <c r="AI1326" s="50"/>
      <c r="AJ1326" s="50"/>
      <c r="AK1326" s="50"/>
      <c r="AL1326" s="50"/>
      <c r="AM1326" s="50"/>
      <c r="AN1326" s="50"/>
      <c r="AO1326" s="50"/>
      <c r="AP1326" s="50"/>
      <c r="AQ1326" s="50"/>
      <c r="AR1326" s="50"/>
      <c r="AS1326" s="50"/>
      <c r="AT1326" s="50"/>
      <c r="AU1326" s="50"/>
      <c r="AV1326" s="50"/>
      <c r="AW1326" s="50"/>
      <c r="AX1326" s="50"/>
      <c r="AY1326" s="50"/>
      <c r="AZ1326" s="50"/>
      <c r="BA1326" s="50"/>
      <c r="BB1326" s="50"/>
      <c r="BC1326" s="50"/>
      <c r="BD1326" s="50"/>
      <c r="BE1326" s="50"/>
      <c r="BF1326" s="50"/>
      <c r="BG1326" s="50"/>
      <c r="BH1326" s="50"/>
      <c r="BI1326" s="50"/>
      <c r="BJ1326" s="50"/>
      <c r="BK1326" s="50"/>
      <c r="BL1326" s="50"/>
    </row>
    <row r="1327" spans="1:64" ht="12" customHeight="1" x14ac:dyDescent="0.15">
      <c r="A1327" s="50" t="s">
        <v>32413</v>
      </c>
      <c r="B1327" s="50">
        <v>35</v>
      </c>
      <c r="C1327" s="50" t="s">
        <v>14</v>
      </c>
      <c r="D1327" s="50" t="s">
        <v>79</v>
      </c>
      <c r="E1327" s="50"/>
      <c r="F1327" s="52">
        <v>43046</v>
      </c>
      <c r="G1327" s="50" t="s">
        <v>33226</v>
      </c>
      <c r="H1327" s="50" t="s">
        <v>639</v>
      </c>
      <c r="I1327" s="50" t="s">
        <v>263</v>
      </c>
      <c r="J1327" s="50">
        <v>89147</v>
      </c>
      <c r="K1327" s="50" t="s">
        <v>557</v>
      </c>
      <c r="L1327" s="50" t="s">
        <v>558</v>
      </c>
      <c r="M1327" s="50" t="s">
        <v>21</v>
      </c>
      <c r="N1327" s="50" t="s">
        <v>32414</v>
      </c>
      <c r="O1327" s="42" t="s">
        <v>394</v>
      </c>
      <c r="P1327" s="50" t="s">
        <v>32398</v>
      </c>
      <c r="Q1327" s="51" t="s">
        <v>32415</v>
      </c>
      <c r="R1327" s="50" t="s">
        <v>94</v>
      </c>
      <c r="S1327" s="50" t="s">
        <v>22</v>
      </c>
      <c r="T1327" s="50" t="s">
        <v>28746</v>
      </c>
      <c r="U1327" s="50" t="s">
        <v>28520</v>
      </c>
      <c r="V1327" s="50" t="s">
        <v>28521</v>
      </c>
      <c r="W1327" s="50" t="s">
        <v>94</v>
      </c>
      <c r="X1327" s="50">
        <v>3110</v>
      </c>
      <c r="Y1327" s="50"/>
      <c r="Z1327" s="50"/>
      <c r="AA1327" s="50"/>
      <c r="AB1327" s="50"/>
      <c r="AC1327" s="50"/>
      <c r="AD1327" s="50"/>
      <c r="AE1327" s="50"/>
      <c r="AF1327" s="50"/>
      <c r="AG1327" s="50"/>
      <c r="AH1327" s="53"/>
      <c r="AI1327" s="50"/>
      <c r="AJ1327" s="50"/>
      <c r="AK1327" s="50"/>
      <c r="AL1327" s="50"/>
      <c r="AM1327" s="50"/>
      <c r="AN1327" s="50"/>
      <c r="AO1327" s="50"/>
      <c r="AP1327" s="50"/>
      <c r="AQ1327" s="50"/>
      <c r="AR1327" s="50"/>
      <c r="AS1327" s="50"/>
      <c r="AT1327" s="50"/>
      <c r="AU1327" s="50"/>
      <c r="AV1327" s="50"/>
      <c r="AW1327" s="50"/>
      <c r="AX1327" s="50"/>
      <c r="AY1327" s="50"/>
      <c r="AZ1327" s="50"/>
      <c r="BA1327" s="50"/>
      <c r="BB1327" s="50"/>
      <c r="BC1327" s="50"/>
      <c r="BD1327" s="50"/>
      <c r="BE1327" s="50"/>
      <c r="BF1327" s="50"/>
      <c r="BG1327" s="50"/>
      <c r="BH1327" s="50"/>
      <c r="BI1327" s="50"/>
      <c r="BJ1327" s="50"/>
      <c r="BK1327" s="50"/>
      <c r="BL1327" s="50"/>
    </row>
    <row r="1328" spans="1:64" ht="12" customHeight="1" x14ac:dyDescent="0.15">
      <c r="A1328" s="50" t="s">
        <v>32325</v>
      </c>
      <c r="B1328" s="50">
        <v>54</v>
      </c>
      <c r="C1328" s="50" t="s">
        <v>108</v>
      </c>
      <c r="D1328" s="50" t="s">
        <v>31</v>
      </c>
      <c r="E1328" s="50"/>
      <c r="F1328" s="52">
        <v>43045</v>
      </c>
      <c r="G1328" s="50" t="s">
        <v>32326</v>
      </c>
      <c r="H1328" s="50" t="s">
        <v>12654</v>
      </c>
      <c r="I1328" s="50" t="s">
        <v>238</v>
      </c>
      <c r="J1328" s="50">
        <v>24501</v>
      </c>
      <c r="K1328" s="50" t="s">
        <v>12656</v>
      </c>
      <c r="L1328" s="50" t="s">
        <v>32327</v>
      </c>
      <c r="M1328" s="50" t="s">
        <v>5307</v>
      </c>
      <c r="N1328" s="50" t="s">
        <v>32328</v>
      </c>
      <c r="O1328" s="42" t="s">
        <v>394</v>
      </c>
      <c r="P1328" s="50" t="s">
        <v>32398</v>
      </c>
      <c r="Q1328" s="51" t="s">
        <v>32329</v>
      </c>
      <c r="R1328" s="50" t="s">
        <v>542</v>
      </c>
      <c r="S1328" s="50" t="s">
        <v>22</v>
      </c>
      <c r="T1328" s="50" t="s">
        <v>28739</v>
      </c>
      <c r="U1328" s="50" t="s">
        <v>28518</v>
      </c>
      <c r="V1328" s="50" t="s">
        <v>28521</v>
      </c>
      <c r="W1328" s="50" t="s">
        <v>94</v>
      </c>
      <c r="X1328" s="50">
        <v>3109</v>
      </c>
      <c r="Y1328" s="50"/>
      <c r="Z1328" s="50"/>
      <c r="AA1328" s="50"/>
      <c r="AB1328" s="50"/>
      <c r="AC1328" s="50"/>
      <c r="AD1328" s="50"/>
      <c r="AE1328" s="50"/>
      <c r="AF1328" s="50"/>
      <c r="AG1328" s="50"/>
      <c r="AH1328" s="53"/>
      <c r="AI1328" s="50"/>
      <c r="AJ1328" s="50"/>
      <c r="AK1328" s="50"/>
      <c r="AL1328" s="50"/>
      <c r="AM1328" s="50"/>
      <c r="AN1328" s="50"/>
      <c r="AO1328" s="50"/>
      <c r="AP1328" s="50"/>
      <c r="AQ1328" s="50"/>
      <c r="AR1328" s="50"/>
      <c r="AS1328" s="50"/>
      <c r="AT1328" s="50"/>
      <c r="AU1328" s="50"/>
      <c r="AV1328" s="50"/>
      <c r="AW1328" s="50"/>
      <c r="AX1328" s="50"/>
      <c r="AY1328" s="50"/>
      <c r="AZ1328" s="50"/>
      <c r="BA1328" s="50"/>
      <c r="BB1328" s="50"/>
      <c r="BC1328" s="50"/>
      <c r="BD1328" s="50"/>
      <c r="BE1328" s="50"/>
      <c r="BF1328" s="50"/>
      <c r="BG1328" s="50"/>
      <c r="BH1328" s="50"/>
      <c r="BI1328" s="50"/>
      <c r="BJ1328" s="50"/>
      <c r="BK1328" s="50"/>
      <c r="BL1328" s="50"/>
    </row>
    <row r="1329" spans="1:64" ht="12" customHeight="1" x14ac:dyDescent="0.15">
      <c r="A1329" s="50" t="s">
        <v>32400</v>
      </c>
      <c r="B1329" s="50">
        <v>52</v>
      </c>
      <c r="C1329" s="50" t="s">
        <v>14</v>
      </c>
      <c r="D1329" s="50" t="s">
        <v>31</v>
      </c>
      <c r="E1329" s="50"/>
      <c r="F1329" s="52">
        <v>43045</v>
      </c>
      <c r="G1329" s="50" t="s">
        <v>32401</v>
      </c>
      <c r="H1329" s="50" t="s">
        <v>32402</v>
      </c>
      <c r="I1329" s="50" t="s">
        <v>389</v>
      </c>
      <c r="J1329" s="50">
        <v>73052</v>
      </c>
      <c r="K1329" s="50" t="s">
        <v>26253</v>
      </c>
      <c r="L1329" s="50" t="s">
        <v>32403</v>
      </c>
      <c r="M1329" s="50" t="s">
        <v>385</v>
      </c>
      <c r="N1329" s="50" t="s">
        <v>32404</v>
      </c>
      <c r="O1329" s="42" t="s">
        <v>394</v>
      </c>
      <c r="P1329" s="50" t="s">
        <v>32398</v>
      </c>
      <c r="Q1329" s="51" t="s">
        <v>32405</v>
      </c>
      <c r="R1329" s="50" t="s">
        <v>542</v>
      </c>
      <c r="S1329" s="50" t="s">
        <v>22</v>
      </c>
      <c r="T1329" s="50" t="s">
        <v>28746</v>
      </c>
      <c r="U1329" s="50" t="s">
        <v>28518</v>
      </c>
      <c r="V1329" s="50" t="s">
        <v>28521</v>
      </c>
      <c r="W1329" s="50"/>
      <c r="Y1329" s="50"/>
      <c r="Z1329" s="50"/>
      <c r="AA1329" s="50"/>
      <c r="AB1329" s="50"/>
      <c r="AC1329" s="50"/>
      <c r="AD1329" s="50"/>
      <c r="AE1329" s="50"/>
      <c r="AF1329" s="50"/>
      <c r="AG1329" s="50"/>
      <c r="AH1329" s="53"/>
      <c r="AI1329" s="50"/>
      <c r="AJ1329" s="50"/>
      <c r="AK1329" s="50"/>
      <c r="AL1329" s="50"/>
      <c r="AM1329" s="50"/>
      <c r="AN1329" s="50"/>
      <c r="AO1329" s="50"/>
      <c r="AP1329" s="50"/>
      <c r="AQ1329" s="50"/>
      <c r="AR1329" s="50"/>
      <c r="AS1329" s="50"/>
      <c r="AT1329" s="50"/>
      <c r="AU1329" s="50"/>
      <c r="AV1329" s="50"/>
      <c r="AW1329" s="50"/>
      <c r="AX1329" s="50"/>
      <c r="AY1329" s="50"/>
      <c r="AZ1329" s="50"/>
      <c r="BA1329" s="50"/>
      <c r="BB1329" s="50"/>
      <c r="BC1329" s="50"/>
      <c r="BD1329" s="50"/>
      <c r="BE1329" s="50"/>
      <c r="BF1329" s="50"/>
      <c r="BG1329" s="50"/>
      <c r="BH1329" s="50"/>
      <c r="BI1329" s="50"/>
      <c r="BJ1329" s="50"/>
      <c r="BK1329" s="50"/>
      <c r="BL1329" s="50"/>
    </row>
    <row r="1330" spans="1:64" ht="12" customHeight="1" x14ac:dyDescent="0.15">
      <c r="A1330" s="50" t="s">
        <v>32754</v>
      </c>
      <c r="B1330" s="50">
        <v>48</v>
      </c>
      <c r="C1330" s="50" t="s">
        <v>14</v>
      </c>
      <c r="D1330" s="50" t="s">
        <v>31</v>
      </c>
      <c r="E1330" s="50"/>
      <c r="F1330" s="52">
        <v>43045</v>
      </c>
      <c r="G1330" s="50" t="s">
        <v>33225</v>
      </c>
      <c r="H1330" s="50" t="s">
        <v>342</v>
      </c>
      <c r="I1330" s="50" t="s">
        <v>39</v>
      </c>
      <c r="J1330" s="50">
        <v>92311</v>
      </c>
      <c r="K1330" s="50" t="s">
        <v>303</v>
      </c>
      <c r="L1330" s="50" t="s">
        <v>343</v>
      </c>
      <c r="M1330" s="50" t="s">
        <v>21</v>
      </c>
      <c r="N1330" s="50" t="s">
        <v>32406</v>
      </c>
      <c r="O1330" s="42" t="s">
        <v>394</v>
      </c>
      <c r="P1330" s="50" t="s">
        <v>32398</v>
      </c>
      <c r="Q1330" s="51" t="s">
        <v>32407</v>
      </c>
      <c r="R1330" s="50" t="s">
        <v>94</v>
      </c>
      <c r="S1330" s="50" t="s">
        <v>22</v>
      </c>
      <c r="T1330" s="50" t="s">
        <v>28746</v>
      </c>
      <c r="U1330" s="50" t="s">
        <v>28520</v>
      </c>
      <c r="V1330" s="50" t="s">
        <v>28519</v>
      </c>
      <c r="W1330" s="50" t="s">
        <v>94</v>
      </c>
      <c r="X1330" s="50">
        <v>3112</v>
      </c>
      <c r="Y1330" s="50"/>
      <c r="Z1330" s="50"/>
      <c r="AA1330" s="50"/>
      <c r="AB1330" s="50"/>
      <c r="AC1330" s="50"/>
      <c r="AD1330" s="50"/>
      <c r="AE1330" s="50"/>
      <c r="AF1330" s="50"/>
      <c r="AG1330" s="50"/>
      <c r="AH1330" s="53"/>
      <c r="AI1330" s="50"/>
      <c r="AJ1330" s="50"/>
      <c r="AK1330" s="50"/>
      <c r="AL1330" s="50"/>
      <c r="AM1330" s="50"/>
      <c r="AN1330" s="50"/>
      <c r="AO1330" s="50"/>
      <c r="AP1330" s="50"/>
      <c r="AQ1330" s="50"/>
      <c r="AR1330" s="50"/>
      <c r="AS1330" s="50"/>
      <c r="AT1330" s="50"/>
      <c r="AU1330" s="50"/>
      <c r="AV1330" s="50"/>
      <c r="AW1330" s="50"/>
      <c r="AX1330" s="50"/>
      <c r="AY1330" s="50"/>
      <c r="AZ1330" s="50"/>
      <c r="BA1330" s="50"/>
      <c r="BB1330" s="50"/>
      <c r="BC1330" s="50"/>
      <c r="BD1330" s="50"/>
      <c r="BE1330" s="50"/>
      <c r="BF1330" s="50"/>
      <c r="BG1330" s="50"/>
      <c r="BH1330" s="50"/>
      <c r="BI1330" s="50"/>
      <c r="BJ1330" s="50"/>
      <c r="BK1330" s="50"/>
      <c r="BL1330" s="50"/>
    </row>
    <row r="1331" spans="1:64" ht="12" customHeight="1" x14ac:dyDescent="0.15">
      <c r="A1331" s="50" t="s">
        <v>32317</v>
      </c>
      <c r="B1331" s="50">
        <v>31</v>
      </c>
      <c r="C1331" s="50" t="s">
        <v>108</v>
      </c>
      <c r="D1331" s="50" t="s">
        <v>42</v>
      </c>
      <c r="E1331" s="51" t="s">
        <v>32318</v>
      </c>
      <c r="F1331" s="52">
        <v>43044</v>
      </c>
      <c r="G1331" s="50" t="s">
        <v>32319</v>
      </c>
      <c r="H1331" s="50" t="s">
        <v>2269</v>
      </c>
      <c r="I1331" s="50" t="s">
        <v>189</v>
      </c>
      <c r="J1331" s="50">
        <v>88345</v>
      </c>
      <c r="K1331" s="50" t="s">
        <v>2271</v>
      </c>
      <c r="L1331" s="50" t="s">
        <v>2272</v>
      </c>
      <c r="M1331" s="50" t="s">
        <v>21</v>
      </c>
      <c r="N1331" s="50" t="s">
        <v>32320</v>
      </c>
      <c r="O1331" s="42" t="s">
        <v>394</v>
      </c>
      <c r="P1331" s="50" t="s">
        <v>32398</v>
      </c>
      <c r="Q1331" s="51" t="s">
        <v>32321</v>
      </c>
      <c r="R1331" s="50" t="s">
        <v>94</v>
      </c>
      <c r="S1331" s="50" t="s">
        <v>373</v>
      </c>
      <c r="T1331" s="50" t="s">
        <v>28836</v>
      </c>
      <c r="U1331" s="50" t="s">
        <v>28520</v>
      </c>
      <c r="V1331" s="50" t="s">
        <v>28521</v>
      </c>
      <c r="W1331" s="50" t="s">
        <v>94</v>
      </c>
      <c r="X1331" s="50">
        <v>3108</v>
      </c>
      <c r="Y1331" s="50"/>
      <c r="Z1331" s="50"/>
      <c r="AA1331" s="50"/>
      <c r="AB1331" s="50"/>
      <c r="AC1331" s="50"/>
      <c r="AD1331" s="50"/>
      <c r="AE1331" s="50"/>
      <c r="AF1331" s="50"/>
      <c r="AG1331" s="50"/>
      <c r="AH1331" s="53"/>
      <c r="AI1331" s="50"/>
      <c r="AJ1331" s="50"/>
      <c r="AK1331" s="50"/>
      <c r="AL1331" s="50"/>
      <c r="AM1331" s="50"/>
      <c r="AN1331" s="50"/>
      <c r="AO1331" s="50"/>
      <c r="AP1331" s="50"/>
      <c r="AQ1331" s="50"/>
      <c r="AR1331" s="50"/>
      <c r="AS1331" s="50"/>
      <c r="AT1331" s="50"/>
      <c r="AU1331" s="50"/>
      <c r="AV1331" s="50"/>
      <c r="AW1331" s="50"/>
      <c r="AX1331" s="50"/>
      <c r="AY1331" s="50"/>
      <c r="AZ1331" s="50"/>
      <c r="BA1331" s="50"/>
      <c r="BB1331" s="50"/>
      <c r="BC1331" s="50"/>
      <c r="BD1331" s="50"/>
      <c r="BE1331" s="50"/>
      <c r="BF1331" s="50"/>
      <c r="BG1331" s="50"/>
      <c r="BH1331" s="50"/>
      <c r="BI1331" s="50"/>
      <c r="BJ1331" s="50"/>
      <c r="BK1331" s="50"/>
      <c r="BL1331" s="50"/>
    </row>
    <row r="1332" spans="1:64" ht="12" customHeight="1" x14ac:dyDescent="0.15">
      <c r="A1332" s="50" t="s">
        <v>3186</v>
      </c>
      <c r="B1332" s="50" t="s">
        <v>23</v>
      </c>
      <c r="C1332" s="50" t="s">
        <v>14</v>
      </c>
      <c r="D1332" s="50" t="s">
        <v>31</v>
      </c>
      <c r="E1332" s="50"/>
      <c r="F1332" s="52">
        <v>43044</v>
      </c>
      <c r="G1332" s="50" t="s">
        <v>33224</v>
      </c>
      <c r="H1332" s="50" t="s">
        <v>2696</v>
      </c>
      <c r="I1332" s="50" t="s">
        <v>653</v>
      </c>
      <c r="J1332" s="50">
        <v>39305</v>
      </c>
      <c r="K1332" s="50" t="s">
        <v>2698</v>
      </c>
      <c r="L1332" s="50" t="s">
        <v>32322</v>
      </c>
      <c r="M1332" s="50" t="s">
        <v>21</v>
      </c>
      <c r="N1332" s="50" t="s">
        <v>32323</v>
      </c>
      <c r="O1332" s="42" t="s">
        <v>394</v>
      </c>
      <c r="P1332" s="50" t="s">
        <v>32398</v>
      </c>
      <c r="Q1332" s="51" t="s">
        <v>32324</v>
      </c>
      <c r="R1332" s="50" t="s">
        <v>23</v>
      </c>
      <c r="S1332" s="50" t="s">
        <v>22</v>
      </c>
      <c r="T1332" s="50" t="s">
        <v>28746</v>
      </c>
      <c r="U1332" s="50" t="s">
        <v>28520</v>
      </c>
      <c r="V1332" s="50" t="s">
        <v>28521</v>
      </c>
      <c r="W1332" s="50" t="s">
        <v>94</v>
      </c>
      <c r="X1332" s="50">
        <v>3095</v>
      </c>
      <c r="Y1332" s="50"/>
      <c r="Z1332" s="50"/>
      <c r="AA1332" s="50"/>
      <c r="AB1332" s="50"/>
      <c r="AC1332" s="50"/>
      <c r="AD1332" s="50"/>
      <c r="AE1332" s="50"/>
      <c r="AF1332" s="50"/>
      <c r="AG1332" s="50"/>
      <c r="AH1332" s="53"/>
      <c r="AI1332" s="50"/>
      <c r="AJ1332" s="50"/>
      <c r="AK1332" s="50"/>
      <c r="AL1332" s="50"/>
      <c r="AM1332" s="50"/>
      <c r="AN1332" s="50"/>
      <c r="AO1332" s="50"/>
      <c r="AP1332" s="50"/>
      <c r="AQ1332" s="50"/>
      <c r="AR1332" s="50"/>
      <c r="AS1332" s="50"/>
      <c r="AT1332" s="50"/>
      <c r="AU1332" s="50"/>
      <c r="AV1332" s="50"/>
      <c r="AW1332" s="50"/>
      <c r="AX1332" s="50"/>
      <c r="AY1332" s="50"/>
      <c r="AZ1332" s="50"/>
      <c r="BA1332" s="50"/>
      <c r="BB1332" s="50"/>
      <c r="BC1332" s="50"/>
      <c r="BD1332" s="50"/>
      <c r="BE1332" s="50"/>
      <c r="BF1332" s="50"/>
      <c r="BG1332" s="50"/>
      <c r="BH1332" s="50"/>
      <c r="BI1332" s="50"/>
      <c r="BJ1332" s="50"/>
      <c r="BK1332" s="50"/>
      <c r="BL1332" s="50"/>
    </row>
    <row r="1333" spans="1:64" ht="12" customHeight="1" x14ac:dyDescent="0.15">
      <c r="A1333" s="50" t="s">
        <v>32312</v>
      </c>
      <c r="B1333" s="50">
        <v>49</v>
      </c>
      <c r="C1333" s="50" t="s">
        <v>14</v>
      </c>
      <c r="D1333" s="50" t="s">
        <v>79</v>
      </c>
      <c r="E1333" s="51" t="s">
        <v>32313</v>
      </c>
      <c r="F1333" s="52">
        <v>43044</v>
      </c>
      <c r="G1333" s="50" t="s">
        <v>32314</v>
      </c>
      <c r="H1333" s="50" t="s">
        <v>2288</v>
      </c>
      <c r="I1333" s="50" t="s">
        <v>38</v>
      </c>
      <c r="J1333" s="50">
        <v>61108</v>
      </c>
      <c r="K1333" s="50" t="s">
        <v>2290</v>
      </c>
      <c r="L1333" s="50" t="s">
        <v>2291</v>
      </c>
      <c r="M1333" s="50" t="s">
        <v>21</v>
      </c>
      <c r="N1333" s="50" t="s">
        <v>32315</v>
      </c>
      <c r="O1333" s="42" t="s">
        <v>394</v>
      </c>
      <c r="P1333" s="50" t="s">
        <v>32398</v>
      </c>
      <c r="Q1333" s="51" t="s">
        <v>32316</v>
      </c>
      <c r="R1333" s="50" t="s">
        <v>94</v>
      </c>
      <c r="S1333" s="50" t="s">
        <v>29</v>
      </c>
      <c r="T1333" s="50" t="s">
        <v>28523</v>
      </c>
      <c r="U1333" s="50" t="s">
        <v>28523</v>
      </c>
      <c r="V1333" s="50" t="s">
        <v>28519</v>
      </c>
      <c r="W1333" s="50" t="s">
        <v>94</v>
      </c>
      <c r="X1333" s="50">
        <v>3111</v>
      </c>
      <c r="Y1333" s="50"/>
      <c r="Z1333" s="50"/>
      <c r="AA1333" s="50"/>
      <c r="AB1333" s="50"/>
      <c r="AC1333" s="50"/>
      <c r="AD1333" s="50"/>
      <c r="AE1333" s="50"/>
      <c r="AF1333" s="50"/>
      <c r="AG1333" s="50"/>
      <c r="AH1333" s="53"/>
      <c r="AI1333" s="50"/>
      <c r="AJ1333" s="50"/>
      <c r="AK1333" s="50"/>
      <c r="AL1333" s="50"/>
      <c r="AM1333" s="50"/>
      <c r="AN1333" s="50"/>
      <c r="AO1333" s="50"/>
      <c r="AP1333" s="50"/>
      <c r="AQ1333" s="50"/>
      <c r="AR1333" s="50"/>
      <c r="AS1333" s="50"/>
      <c r="AT1333" s="50"/>
      <c r="AU1333" s="50"/>
      <c r="AV1333" s="50"/>
      <c r="AW1333" s="50"/>
      <c r="AX1333" s="50"/>
      <c r="AY1333" s="50"/>
      <c r="AZ1333" s="50"/>
      <c r="BA1333" s="50"/>
      <c r="BB1333" s="50"/>
      <c r="BC1333" s="50"/>
      <c r="BD1333" s="50"/>
      <c r="BE1333" s="50"/>
      <c r="BF1333" s="50"/>
      <c r="BG1333" s="50"/>
      <c r="BH1333" s="50"/>
      <c r="BI1333" s="50"/>
      <c r="BJ1333" s="50"/>
      <c r="BK1333" s="50"/>
      <c r="BL1333" s="50"/>
    </row>
    <row r="1334" spans="1:64" ht="12" customHeight="1" x14ac:dyDescent="0.15">
      <c r="A1334" s="50" t="s">
        <v>32274</v>
      </c>
      <c r="B1334" s="50">
        <v>56</v>
      </c>
      <c r="C1334" s="50" t="s">
        <v>14</v>
      </c>
      <c r="D1334" s="50" t="s">
        <v>15</v>
      </c>
      <c r="E1334" s="50"/>
      <c r="F1334" s="52">
        <v>43043</v>
      </c>
      <c r="G1334" s="50" t="s">
        <v>32275</v>
      </c>
      <c r="H1334" s="50" t="s">
        <v>32276</v>
      </c>
      <c r="I1334" s="50" t="s">
        <v>962</v>
      </c>
      <c r="J1334" s="50">
        <v>72830</v>
      </c>
      <c r="K1334" s="50" t="s">
        <v>3216</v>
      </c>
      <c r="L1334" s="50" t="s">
        <v>32277</v>
      </c>
      <c r="M1334" s="50" t="s">
        <v>21</v>
      </c>
      <c r="N1334" s="50" t="s">
        <v>32278</v>
      </c>
      <c r="O1334" s="42" t="s">
        <v>394</v>
      </c>
      <c r="P1334" s="50" t="s">
        <v>32398</v>
      </c>
      <c r="Q1334" s="51" t="s">
        <v>32279</v>
      </c>
      <c r="R1334" s="50" t="s">
        <v>94</v>
      </c>
      <c r="S1334" s="50" t="s">
        <v>22</v>
      </c>
      <c r="T1334" s="50" t="s">
        <v>28739</v>
      </c>
      <c r="U1334" s="50" t="s">
        <v>28520</v>
      </c>
      <c r="V1334" s="50" t="s">
        <v>28521</v>
      </c>
      <c r="W1334" s="50" t="s">
        <v>94</v>
      </c>
      <c r="X1334" s="50">
        <v>3093</v>
      </c>
      <c r="Y1334" s="50"/>
      <c r="Z1334" s="50"/>
      <c r="AA1334" s="50"/>
      <c r="AB1334" s="50"/>
      <c r="AC1334" s="50"/>
      <c r="AD1334" s="50"/>
      <c r="AE1334" s="50"/>
      <c r="AF1334" s="50"/>
      <c r="AG1334" s="50"/>
      <c r="AH1334" s="53"/>
      <c r="AI1334" s="50"/>
      <c r="AJ1334" s="50"/>
      <c r="AK1334" s="50"/>
      <c r="AL1334" s="50"/>
      <c r="AM1334" s="50"/>
      <c r="AN1334" s="50"/>
      <c r="AO1334" s="50"/>
      <c r="AP1334" s="50"/>
      <c r="AQ1334" s="50"/>
      <c r="AR1334" s="50"/>
      <c r="AS1334" s="50"/>
      <c r="AT1334" s="50"/>
      <c r="AU1334" s="50"/>
      <c r="AV1334" s="50"/>
      <c r="AW1334" s="50"/>
      <c r="AX1334" s="50"/>
      <c r="AY1334" s="50"/>
      <c r="AZ1334" s="50"/>
      <c r="BA1334" s="50"/>
      <c r="BB1334" s="50"/>
      <c r="BC1334" s="50"/>
      <c r="BD1334" s="50"/>
      <c r="BE1334" s="50"/>
      <c r="BF1334" s="50"/>
      <c r="BG1334" s="50"/>
      <c r="BH1334" s="50"/>
      <c r="BI1334" s="50"/>
      <c r="BJ1334" s="50"/>
      <c r="BK1334" s="50"/>
      <c r="BL1334" s="50"/>
    </row>
    <row r="1335" spans="1:64" ht="12" customHeight="1" x14ac:dyDescent="0.15">
      <c r="A1335" s="50" t="s">
        <v>18764</v>
      </c>
      <c r="B1335" s="50">
        <v>24</v>
      </c>
      <c r="C1335" s="50" t="s">
        <v>14</v>
      </c>
      <c r="D1335" s="50" t="s">
        <v>79</v>
      </c>
      <c r="E1335" s="50"/>
      <c r="F1335" s="52">
        <v>43043</v>
      </c>
      <c r="G1335" s="50" t="s">
        <v>32280</v>
      </c>
      <c r="H1335" s="50" t="s">
        <v>1262</v>
      </c>
      <c r="I1335" s="50" t="s">
        <v>653</v>
      </c>
      <c r="J1335" s="50">
        <v>39701</v>
      </c>
      <c r="K1335" s="50" t="s">
        <v>2934</v>
      </c>
      <c r="L1335" s="50" t="s">
        <v>39010</v>
      </c>
      <c r="M1335" s="50" t="s">
        <v>21</v>
      </c>
      <c r="N1335" s="50" t="s">
        <v>32281</v>
      </c>
      <c r="O1335" s="42" t="s">
        <v>394</v>
      </c>
      <c r="P1335" s="50" t="s">
        <v>32398</v>
      </c>
      <c r="Q1335" s="51" t="s">
        <v>32282</v>
      </c>
      <c r="R1335" s="50" t="s">
        <v>94</v>
      </c>
      <c r="S1335" s="50" t="s">
        <v>22</v>
      </c>
      <c r="T1335" s="50" t="s">
        <v>28746</v>
      </c>
      <c r="U1335" s="50" t="s">
        <v>28518</v>
      </c>
      <c r="V1335" s="50" t="s">
        <v>28521</v>
      </c>
      <c r="W1335" s="50" t="s">
        <v>542</v>
      </c>
      <c r="X1335" s="50">
        <v>3096</v>
      </c>
      <c r="Y1335" s="50"/>
      <c r="Z1335" s="50"/>
      <c r="AA1335" s="50"/>
      <c r="AB1335" s="50"/>
      <c r="AC1335" s="50"/>
      <c r="AD1335" s="50"/>
      <c r="AE1335" s="50"/>
      <c r="AF1335" s="50"/>
      <c r="AG1335" s="50"/>
      <c r="AH1335" s="53"/>
      <c r="AI1335" s="50"/>
      <c r="AJ1335" s="50"/>
      <c r="AK1335" s="50"/>
      <c r="AL1335" s="50"/>
      <c r="AM1335" s="50"/>
      <c r="AN1335" s="50"/>
      <c r="AO1335" s="50"/>
      <c r="AP1335" s="50"/>
      <c r="AQ1335" s="50"/>
      <c r="AR1335" s="50"/>
      <c r="AS1335" s="50"/>
      <c r="AT1335" s="50"/>
      <c r="AU1335" s="50"/>
      <c r="AV1335" s="50"/>
      <c r="AW1335" s="50"/>
      <c r="AX1335" s="50"/>
      <c r="AY1335" s="50"/>
      <c r="AZ1335" s="50"/>
      <c r="BA1335" s="50"/>
      <c r="BB1335" s="50"/>
      <c r="BC1335" s="50"/>
      <c r="BD1335" s="50"/>
      <c r="BE1335" s="50"/>
      <c r="BF1335" s="50"/>
      <c r="BG1335" s="50"/>
      <c r="BH1335" s="50"/>
      <c r="BI1335" s="50"/>
      <c r="BJ1335" s="50"/>
      <c r="BK1335" s="50"/>
      <c r="BL1335" s="50"/>
    </row>
    <row r="1336" spans="1:64" ht="12" customHeight="1" x14ac:dyDescent="0.15">
      <c r="A1336" s="50" t="s">
        <v>32289</v>
      </c>
      <c r="B1336" s="50">
        <v>30</v>
      </c>
      <c r="C1336" s="50" t="s">
        <v>14</v>
      </c>
      <c r="D1336" s="50" t="s">
        <v>133</v>
      </c>
      <c r="E1336" s="51" t="s">
        <v>32290</v>
      </c>
      <c r="F1336" s="52">
        <v>43043</v>
      </c>
      <c r="G1336" s="50" t="s">
        <v>32291</v>
      </c>
      <c r="H1336" s="50" t="s">
        <v>4476</v>
      </c>
      <c r="I1336" s="50" t="s">
        <v>838</v>
      </c>
      <c r="J1336" s="50">
        <v>59102</v>
      </c>
      <c r="K1336" s="50" t="s">
        <v>4478</v>
      </c>
      <c r="L1336" s="50" t="s">
        <v>10222</v>
      </c>
      <c r="M1336" s="50" t="s">
        <v>21</v>
      </c>
      <c r="N1336" s="50" t="s">
        <v>32292</v>
      </c>
      <c r="O1336" s="42" t="s">
        <v>394</v>
      </c>
      <c r="P1336" s="50" t="s">
        <v>32398</v>
      </c>
      <c r="Q1336" s="51" t="s">
        <v>32293</v>
      </c>
      <c r="R1336" s="50" t="s">
        <v>948</v>
      </c>
      <c r="S1336" s="50" t="s">
        <v>22</v>
      </c>
      <c r="T1336" s="50" t="s">
        <v>28746</v>
      </c>
      <c r="U1336" s="50" t="s">
        <v>28520</v>
      </c>
      <c r="V1336" s="50" t="s">
        <v>28521</v>
      </c>
      <c r="W1336" s="50" t="s">
        <v>94</v>
      </c>
      <c r="X1336" s="50">
        <v>3100</v>
      </c>
      <c r="Y1336" s="50"/>
      <c r="Z1336" s="50"/>
      <c r="AA1336" s="50"/>
      <c r="AB1336" s="50"/>
      <c r="AC1336" s="50"/>
      <c r="AD1336" s="50"/>
      <c r="AE1336" s="50"/>
      <c r="AF1336" s="50"/>
      <c r="AG1336" s="50"/>
      <c r="AH1336" s="53"/>
      <c r="AI1336" s="50"/>
      <c r="AJ1336" s="50"/>
      <c r="AK1336" s="50"/>
      <c r="AL1336" s="50"/>
      <c r="AM1336" s="50"/>
      <c r="AN1336" s="50"/>
      <c r="AO1336" s="50"/>
      <c r="AP1336" s="50"/>
      <c r="AQ1336" s="50"/>
      <c r="AR1336" s="50"/>
      <c r="AS1336" s="50"/>
      <c r="AT1336" s="50"/>
      <c r="AU1336" s="50"/>
      <c r="AV1336" s="50"/>
      <c r="AW1336" s="50"/>
      <c r="AX1336" s="50"/>
      <c r="AY1336" s="50"/>
      <c r="AZ1336" s="50"/>
      <c r="BA1336" s="50"/>
      <c r="BB1336" s="50"/>
      <c r="BC1336" s="50"/>
      <c r="BD1336" s="50"/>
      <c r="BE1336" s="50"/>
      <c r="BF1336" s="50"/>
      <c r="BG1336" s="50"/>
      <c r="BH1336" s="50"/>
      <c r="BI1336" s="50"/>
      <c r="BJ1336" s="50"/>
      <c r="BK1336" s="50"/>
      <c r="BL1336" s="50"/>
    </row>
    <row r="1337" spans="1:64" ht="12" customHeight="1" x14ac:dyDescent="0.15">
      <c r="A1337" s="50" t="s">
        <v>32308</v>
      </c>
      <c r="B1337" s="50">
        <v>27</v>
      </c>
      <c r="C1337" s="50" t="s">
        <v>14</v>
      </c>
      <c r="D1337" s="50" t="s">
        <v>33105</v>
      </c>
      <c r="E1337" s="50"/>
      <c r="F1337" s="52">
        <v>43043</v>
      </c>
      <c r="G1337" s="50" t="s">
        <v>32309</v>
      </c>
      <c r="H1337" s="50" t="s">
        <v>616</v>
      </c>
      <c r="I1337" s="50" t="s">
        <v>117</v>
      </c>
      <c r="J1337" s="50">
        <v>85029</v>
      </c>
      <c r="K1337" s="50" t="s">
        <v>617</v>
      </c>
      <c r="L1337" s="50" t="s">
        <v>618</v>
      </c>
      <c r="M1337" s="50" t="s">
        <v>21</v>
      </c>
      <c r="N1337" s="50" t="s">
        <v>32310</v>
      </c>
      <c r="O1337" s="42" t="s">
        <v>394</v>
      </c>
      <c r="P1337" s="50" t="s">
        <v>32398</v>
      </c>
      <c r="Q1337" s="51" t="s">
        <v>32311</v>
      </c>
      <c r="R1337" s="50" t="s">
        <v>23</v>
      </c>
      <c r="S1337" s="50" t="s">
        <v>22</v>
      </c>
      <c r="T1337" s="50" t="s">
        <v>28739</v>
      </c>
      <c r="U1337" s="50" t="s">
        <v>28520</v>
      </c>
      <c r="V1337" s="50" t="s">
        <v>28521</v>
      </c>
      <c r="W1337" s="50"/>
      <c r="Y1337" s="50"/>
      <c r="Z1337" s="50"/>
      <c r="AA1337" s="50"/>
      <c r="AB1337" s="50"/>
      <c r="AC1337" s="50"/>
      <c r="AD1337" s="50"/>
      <c r="AE1337" s="50"/>
      <c r="AF1337" s="50"/>
      <c r="AG1337" s="50"/>
      <c r="AH1337" s="53"/>
      <c r="AI1337" s="50"/>
      <c r="AJ1337" s="50"/>
      <c r="AK1337" s="50"/>
      <c r="AL1337" s="50"/>
      <c r="AM1337" s="50"/>
      <c r="AN1337" s="50"/>
      <c r="AO1337" s="50"/>
      <c r="AP1337" s="50"/>
      <c r="AQ1337" s="50"/>
      <c r="AR1337" s="50"/>
      <c r="AS1337" s="50"/>
      <c r="AT1337" s="50"/>
      <c r="AU1337" s="50"/>
      <c r="AV1337" s="50"/>
      <c r="AW1337" s="50"/>
      <c r="AX1337" s="50"/>
      <c r="AY1337" s="50"/>
      <c r="AZ1337" s="50"/>
      <c r="BA1337" s="50"/>
      <c r="BB1337" s="50"/>
      <c r="BC1337" s="50"/>
      <c r="BD1337" s="50"/>
      <c r="BE1337" s="50"/>
      <c r="BF1337" s="50"/>
      <c r="BG1337" s="50"/>
      <c r="BH1337" s="50"/>
      <c r="BI1337" s="50"/>
      <c r="BJ1337" s="50"/>
      <c r="BK1337" s="50"/>
      <c r="BL1337" s="50"/>
    </row>
    <row r="1338" spans="1:64" ht="12" customHeight="1" x14ac:dyDescent="0.15">
      <c r="A1338" s="50" t="s">
        <v>32283</v>
      </c>
      <c r="B1338" s="50">
        <v>35</v>
      </c>
      <c r="C1338" s="50" t="s">
        <v>14</v>
      </c>
      <c r="D1338" s="50" t="s">
        <v>31</v>
      </c>
      <c r="E1338" s="51" t="s">
        <v>32284</v>
      </c>
      <c r="F1338" s="52">
        <v>43043</v>
      </c>
      <c r="G1338" s="50" t="s">
        <v>32285</v>
      </c>
      <c r="H1338" s="50" t="s">
        <v>1592</v>
      </c>
      <c r="I1338" s="50" t="s">
        <v>203</v>
      </c>
      <c r="J1338" s="50">
        <v>80134</v>
      </c>
      <c r="K1338" s="50" t="s">
        <v>922</v>
      </c>
      <c r="L1338" s="50" t="s">
        <v>32286</v>
      </c>
      <c r="M1338" s="50" t="s">
        <v>21</v>
      </c>
      <c r="N1338" s="50" t="s">
        <v>32287</v>
      </c>
      <c r="O1338" s="42" t="s">
        <v>394</v>
      </c>
      <c r="P1338" s="50" t="s">
        <v>32398</v>
      </c>
      <c r="Q1338" s="51" t="s">
        <v>32288</v>
      </c>
      <c r="R1338" s="50" t="s">
        <v>94</v>
      </c>
      <c r="S1338" s="50" t="s">
        <v>22</v>
      </c>
      <c r="T1338" s="50" t="s">
        <v>28746</v>
      </c>
      <c r="U1338" s="50" t="s">
        <v>28520</v>
      </c>
      <c r="V1338" s="50" t="s">
        <v>28521</v>
      </c>
      <c r="W1338" s="50" t="s">
        <v>94</v>
      </c>
      <c r="X1338" s="50">
        <v>3099</v>
      </c>
      <c r="Y1338" s="50"/>
      <c r="Z1338" s="50"/>
      <c r="AA1338" s="50"/>
      <c r="AB1338" s="50"/>
      <c r="AC1338" s="50"/>
      <c r="AD1338" s="50"/>
      <c r="AE1338" s="50"/>
      <c r="AF1338" s="50"/>
      <c r="AG1338" s="50"/>
      <c r="AH1338" s="53"/>
      <c r="AI1338" s="50"/>
      <c r="AJ1338" s="50"/>
      <c r="AK1338" s="50"/>
      <c r="AL1338" s="50"/>
      <c r="AM1338" s="50"/>
      <c r="AN1338" s="50"/>
      <c r="AO1338" s="50"/>
      <c r="AP1338" s="50"/>
      <c r="AQ1338" s="50"/>
      <c r="AR1338" s="50"/>
      <c r="AS1338" s="50"/>
      <c r="AT1338" s="50"/>
      <c r="AU1338" s="50"/>
      <c r="AV1338" s="50"/>
      <c r="AW1338" s="50"/>
      <c r="AX1338" s="50"/>
      <c r="AY1338" s="50"/>
      <c r="AZ1338" s="50"/>
      <c r="BA1338" s="50"/>
      <c r="BB1338" s="50"/>
      <c r="BC1338" s="50"/>
      <c r="BD1338" s="50"/>
      <c r="BE1338" s="50"/>
      <c r="BF1338" s="50"/>
      <c r="BG1338" s="50"/>
      <c r="BH1338" s="50"/>
      <c r="BI1338" s="50"/>
      <c r="BJ1338" s="50"/>
      <c r="BK1338" s="50"/>
      <c r="BL1338" s="50"/>
    </row>
    <row r="1339" spans="1:64" ht="12" customHeight="1" x14ac:dyDescent="0.15">
      <c r="A1339" s="50" t="s">
        <v>32304</v>
      </c>
      <c r="B1339" s="50">
        <v>20</v>
      </c>
      <c r="C1339" s="50" t="s">
        <v>14</v>
      </c>
      <c r="D1339" s="50" t="s">
        <v>79</v>
      </c>
      <c r="E1339" s="51" t="s">
        <v>32305</v>
      </c>
      <c r="F1339" s="52">
        <v>43043</v>
      </c>
      <c r="G1339" s="50" t="s">
        <v>33223</v>
      </c>
      <c r="H1339" s="50" t="s">
        <v>663</v>
      </c>
      <c r="I1339" s="50" t="s">
        <v>39</v>
      </c>
      <c r="J1339" s="50">
        <v>93304</v>
      </c>
      <c r="K1339" s="50" t="s">
        <v>664</v>
      </c>
      <c r="L1339" s="50" t="s">
        <v>665</v>
      </c>
      <c r="M1339" s="50" t="s">
        <v>21</v>
      </c>
      <c r="N1339" s="50" t="s">
        <v>32306</v>
      </c>
      <c r="O1339" s="42" t="s">
        <v>394</v>
      </c>
      <c r="P1339" s="50" t="s">
        <v>32398</v>
      </c>
      <c r="Q1339" s="51" t="s">
        <v>32307</v>
      </c>
      <c r="R1339" s="50" t="s">
        <v>94</v>
      </c>
      <c r="S1339" s="50" t="s">
        <v>29</v>
      </c>
      <c r="T1339" s="50" t="s">
        <v>28523</v>
      </c>
      <c r="U1339" s="50" t="s">
        <v>28523</v>
      </c>
      <c r="V1339" s="50" t="s">
        <v>28522</v>
      </c>
      <c r="W1339" s="50" t="s">
        <v>94</v>
      </c>
      <c r="X1339" s="50">
        <v>3103</v>
      </c>
      <c r="Y1339" s="50"/>
      <c r="Z1339" s="50"/>
      <c r="AA1339" s="50"/>
      <c r="AB1339" s="50"/>
      <c r="AC1339" s="50"/>
      <c r="AD1339" s="50"/>
      <c r="AE1339" s="50"/>
      <c r="AF1339" s="50"/>
      <c r="AG1339" s="50"/>
      <c r="AH1339" s="53"/>
      <c r="AI1339" s="50"/>
      <c r="AJ1339" s="50"/>
      <c r="AK1339" s="50"/>
      <c r="AL1339" s="50"/>
      <c r="AM1339" s="50"/>
      <c r="AN1339" s="50"/>
      <c r="AO1339" s="50"/>
      <c r="AP1339" s="50"/>
      <c r="AQ1339" s="50"/>
      <c r="AR1339" s="50"/>
      <c r="AS1339" s="50"/>
      <c r="AT1339" s="50"/>
      <c r="AU1339" s="50"/>
      <c r="AV1339" s="50"/>
      <c r="AW1339" s="50"/>
      <c r="AX1339" s="50"/>
      <c r="AY1339" s="50"/>
      <c r="AZ1339" s="50"/>
      <c r="BA1339" s="50"/>
      <c r="BB1339" s="50"/>
      <c r="BC1339" s="50"/>
      <c r="BD1339" s="50"/>
      <c r="BE1339" s="50"/>
      <c r="BF1339" s="50"/>
      <c r="BG1339" s="50"/>
      <c r="BH1339" s="50"/>
      <c r="BI1339" s="50"/>
      <c r="BJ1339" s="50"/>
      <c r="BK1339" s="50"/>
      <c r="BL1339" s="50"/>
    </row>
    <row r="1340" spans="1:64" ht="12" customHeight="1" x14ac:dyDescent="0.15">
      <c r="A1340" s="50" t="s">
        <v>32257</v>
      </c>
      <c r="B1340" s="50">
        <v>43</v>
      </c>
      <c r="C1340" s="50" t="s">
        <v>14</v>
      </c>
      <c r="D1340" s="50" t="s">
        <v>42</v>
      </c>
      <c r="E1340" s="50"/>
      <c r="F1340" s="52">
        <v>43042</v>
      </c>
      <c r="G1340" s="50" t="s">
        <v>32258</v>
      </c>
      <c r="H1340" s="50" t="s">
        <v>841</v>
      </c>
      <c r="I1340" s="50" t="s">
        <v>67</v>
      </c>
      <c r="J1340" s="50">
        <v>79930</v>
      </c>
      <c r="K1340" s="50" t="s">
        <v>841</v>
      </c>
      <c r="L1340" s="50" t="s">
        <v>842</v>
      </c>
      <c r="M1340" s="50" t="s">
        <v>21</v>
      </c>
      <c r="N1340" s="50" t="s">
        <v>32259</v>
      </c>
      <c r="O1340" s="42" t="s">
        <v>394</v>
      </c>
      <c r="P1340" s="50" t="s">
        <v>32398</v>
      </c>
      <c r="Q1340" s="51" t="s">
        <v>32260</v>
      </c>
      <c r="R1340" s="50" t="s">
        <v>94</v>
      </c>
      <c r="S1340" s="50" t="s">
        <v>22</v>
      </c>
      <c r="T1340" s="50" t="s">
        <v>28541</v>
      </c>
      <c r="U1340" s="50" t="s">
        <v>28518</v>
      </c>
      <c r="V1340" s="50" t="s">
        <v>28521</v>
      </c>
      <c r="W1340" s="50" t="s">
        <v>94</v>
      </c>
      <c r="X1340" s="50">
        <v>3101</v>
      </c>
      <c r="Y1340" s="50"/>
      <c r="Z1340" s="50"/>
      <c r="AA1340" s="50"/>
      <c r="AB1340" s="50"/>
      <c r="AC1340" s="50"/>
      <c r="AD1340" s="50"/>
      <c r="AE1340" s="50"/>
      <c r="AF1340" s="50"/>
      <c r="AG1340" s="50"/>
      <c r="AH1340" s="53"/>
      <c r="AI1340" s="50"/>
      <c r="AJ1340" s="50"/>
      <c r="AK1340" s="50"/>
      <c r="AL1340" s="50"/>
      <c r="AM1340" s="50"/>
      <c r="AN1340" s="50"/>
      <c r="AO1340" s="50"/>
      <c r="AP1340" s="50"/>
      <c r="AQ1340" s="50"/>
      <c r="AR1340" s="50"/>
      <c r="AS1340" s="50"/>
      <c r="AT1340" s="50"/>
      <c r="AU1340" s="50"/>
      <c r="AV1340" s="50"/>
      <c r="AW1340" s="50"/>
      <c r="AX1340" s="50"/>
      <c r="AY1340" s="50"/>
      <c r="AZ1340" s="50"/>
      <c r="BA1340" s="50"/>
      <c r="BB1340" s="50"/>
      <c r="BC1340" s="50"/>
      <c r="BD1340" s="50"/>
      <c r="BE1340" s="50"/>
      <c r="BF1340" s="50"/>
      <c r="BG1340" s="50"/>
      <c r="BH1340" s="50"/>
      <c r="BI1340" s="50"/>
      <c r="BJ1340" s="50"/>
      <c r="BK1340" s="50"/>
      <c r="BL1340" s="50"/>
    </row>
    <row r="1341" spans="1:64" ht="12" customHeight="1" x14ac:dyDescent="0.15">
      <c r="A1341" s="50" t="s">
        <v>32300</v>
      </c>
      <c r="B1341" s="50">
        <v>37</v>
      </c>
      <c r="C1341" s="50" t="s">
        <v>14</v>
      </c>
      <c r="D1341" s="50" t="s">
        <v>42</v>
      </c>
      <c r="E1341" s="50"/>
      <c r="F1341" s="52">
        <v>43042</v>
      </c>
      <c r="G1341" s="50" t="s">
        <v>32301</v>
      </c>
      <c r="H1341" s="50" t="s">
        <v>22930</v>
      </c>
      <c r="I1341" s="50" t="s">
        <v>46</v>
      </c>
      <c r="J1341" s="50">
        <v>20740</v>
      </c>
      <c r="K1341" s="50" t="s">
        <v>2332</v>
      </c>
      <c r="L1341" s="50" t="s">
        <v>2312</v>
      </c>
      <c r="M1341" s="50" t="s">
        <v>373</v>
      </c>
      <c r="N1341" s="50" t="s">
        <v>32302</v>
      </c>
      <c r="O1341" s="42" t="s">
        <v>394</v>
      </c>
      <c r="P1341" s="50" t="s">
        <v>32398</v>
      </c>
      <c r="Q1341" s="51" t="s">
        <v>32303</v>
      </c>
      <c r="R1341" s="50" t="s">
        <v>94</v>
      </c>
      <c r="S1341" s="50" t="s">
        <v>22</v>
      </c>
      <c r="T1341" s="50" t="s">
        <v>28746</v>
      </c>
      <c r="U1341" s="50" t="s">
        <v>28520</v>
      </c>
      <c r="V1341" s="50" t="s">
        <v>28522</v>
      </c>
      <c r="W1341" s="50"/>
      <c r="Y1341" s="50"/>
      <c r="Z1341" s="50"/>
      <c r="AA1341" s="50"/>
      <c r="AB1341" s="50"/>
      <c r="AC1341" s="50"/>
      <c r="AD1341" s="50"/>
      <c r="AE1341" s="50"/>
      <c r="AF1341" s="50"/>
      <c r="AG1341" s="50"/>
      <c r="AH1341" s="53"/>
      <c r="AI1341" s="50"/>
      <c r="AJ1341" s="50"/>
      <c r="AK1341" s="50"/>
      <c r="AL1341" s="50"/>
      <c r="AM1341" s="50"/>
      <c r="AN1341" s="50"/>
      <c r="AO1341" s="50"/>
      <c r="AP1341" s="50"/>
      <c r="AQ1341" s="50"/>
      <c r="AR1341" s="50"/>
      <c r="AS1341" s="50"/>
      <c r="AT1341" s="50"/>
      <c r="AU1341" s="50"/>
      <c r="AV1341" s="50"/>
      <c r="AW1341" s="50"/>
      <c r="AX1341" s="50"/>
      <c r="AY1341" s="50"/>
      <c r="AZ1341" s="50"/>
      <c r="BA1341" s="50"/>
      <c r="BB1341" s="50"/>
      <c r="BC1341" s="50"/>
      <c r="BD1341" s="50"/>
      <c r="BE1341" s="50"/>
      <c r="BF1341" s="50"/>
      <c r="BG1341" s="50"/>
      <c r="BH1341" s="50"/>
      <c r="BI1341" s="50"/>
      <c r="BJ1341" s="50"/>
      <c r="BK1341" s="50"/>
      <c r="BL1341" s="50"/>
    </row>
    <row r="1342" spans="1:64" ht="12" customHeight="1" x14ac:dyDescent="0.15">
      <c r="A1342" s="50" t="s">
        <v>32261</v>
      </c>
      <c r="B1342" s="50">
        <v>44</v>
      </c>
      <c r="C1342" s="50" t="s">
        <v>14</v>
      </c>
      <c r="D1342" s="50" t="s">
        <v>33105</v>
      </c>
      <c r="E1342" s="50"/>
      <c r="F1342" s="52">
        <v>43042</v>
      </c>
      <c r="G1342" s="50" t="s">
        <v>32262</v>
      </c>
      <c r="H1342" s="50" t="s">
        <v>32263</v>
      </c>
      <c r="I1342" s="50" t="s">
        <v>962</v>
      </c>
      <c r="J1342" s="50">
        <v>72501</v>
      </c>
      <c r="K1342" s="50" t="s">
        <v>5249</v>
      </c>
      <c r="L1342" s="50" t="s">
        <v>32264</v>
      </c>
      <c r="M1342" s="50" t="s">
        <v>21</v>
      </c>
      <c r="N1342" s="50" t="s">
        <v>32265</v>
      </c>
      <c r="O1342" s="42" t="s">
        <v>394</v>
      </c>
      <c r="P1342" s="50" t="s">
        <v>32398</v>
      </c>
      <c r="Q1342" s="51" t="s">
        <v>32266</v>
      </c>
      <c r="R1342" s="50" t="s">
        <v>94</v>
      </c>
      <c r="S1342" s="50" t="s">
        <v>22</v>
      </c>
      <c r="T1342" s="50" t="s">
        <v>28746</v>
      </c>
      <c r="U1342" s="50" t="s">
        <v>28520</v>
      </c>
      <c r="V1342" s="50" t="s">
        <v>28521</v>
      </c>
      <c r="W1342" s="50" t="s">
        <v>94</v>
      </c>
      <c r="X1342" s="50">
        <v>3104</v>
      </c>
      <c r="Y1342" s="50"/>
      <c r="Z1342" s="50"/>
      <c r="AA1342" s="50"/>
      <c r="AB1342" s="50"/>
      <c r="AC1342" s="50"/>
      <c r="AD1342" s="50"/>
      <c r="AE1342" s="50"/>
      <c r="AF1342" s="50"/>
      <c r="AG1342" s="50"/>
      <c r="AH1342" s="53"/>
      <c r="AI1342" s="50"/>
      <c r="AJ1342" s="50"/>
      <c r="AK1342" s="50"/>
      <c r="AL1342" s="50"/>
      <c r="AM1342" s="50"/>
      <c r="AN1342" s="50"/>
      <c r="AO1342" s="50"/>
      <c r="AP1342" s="50"/>
      <c r="AQ1342" s="50"/>
      <c r="AR1342" s="50"/>
      <c r="AS1342" s="50"/>
      <c r="AT1342" s="50"/>
      <c r="AU1342" s="50"/>
      <c r="AV1342" s="50"/>
      <c r="AW1342" s="50"/>
      <c r="AX1342" s="50"/>
      <c r="AY1342" s="50"/>
      <c r="AZ1342" s="50"/>
      <c r="BA1342" s="50"/>
      <c r="BB1342" s="50"/>
      <c r="BC1342" s="50"/>
      <c r="BD1342" s="50"/>
      <c r="BE1342" s="50"/>
      <c r="BF1342" s="50"/>
      <c r="BG1342" s="50"/>
      <c r="BH1342" s="50"/>
      <c r="BI1342" s="50"/>
      <c r="BJ1342" s="50"/>
      <c r="BK1342" s="50"/>
      <c r="BL1342" s="50"/>
    </row>
    <row r="1343" spans="1:64" ht="12" customHeight="1" x14ac:dyDescent="0.15">
      <c r="A1343" s="50" t="s">
        <v>32267</v>
      </c>
      <c r="B1343" s="50">
        <v>39</v>
      </c>
      <c r="C1343" s="50" t="s">
        <v>14</v>
      </c>
      <c r="D1343" s="50" t="s">
        <v>31</v>
      </c>
      <c r="E1343" s="51" t="s">
        <v>32268</v>
      </c>
      <c r="F1343" s="52">
        <v>43042</v>
      </c>
      <c r="G1343" s="50" t="s">
        <v>32269</v>
      </c>
      <c r="H1343" s="50" t="s">
        <v>32270</v>
      </c>
      <c r="I1343" s="50" t="s">
        <v>88</v>
      </c>
      <c r="J1343" s="50">
        <v>36271</v>
      </c>
      <c r="K1343" s="50" t="s">
        <v>5995</v>
      </c>
      <c r="L1343" s="50" t="s">
        <v>32271</v>
      </c>
      <c r="M1343" s="50" t="s">
        <v>21</v>
      </c>
      <c r="N1343" s="50" t="s">
        <v>32272</v>
      </c>
      <c r="O1343" s="42" t="s">
        <v>394</v>
      </c>
      <c r="P1343" s="50" t="s">
        <v>32398</v>
      </c>
      <c r="Q1343" s="51" t="s">
        <v>32273</v>
      </c>
      <c r="R1343" s="50" t="s">
        <v>94</v>
      </c>
      <c r="S1343" s="50" t="s">
        <v>22</v>
      </c>
      <c r="T1343" s="50" t="s">
        <v>32106</v>
      </c>
      <c r="U1343" s="50" t="s">
        <v>28520</v>
      </c>
      <c r="V1343" s="50" t="s">
        <v>28519</v>
      </c>
      <c r="W1343" s="50" t="s">
        <v>94</v>
      </c>
      <c r="X1343" s="50">
        <v>3105</v>
      </c>
      <c r="Y1343" s="50"/>
      <c r="Z1343" s="50"/>
      <c r="AA1343" s="50"/>
      <c r="AB1343" s="50"/>
      <c r="AC1343" s="50"/>
      <c r="AD1343" s="50"/>
      <c r="AE1343" s="50"/>
      <c r="AF1343" s="50"/>
      <c r="AG1343" s="50"/>
      <c r="AH1343" s="53"/>
      <c r="AI1343" s="50"/>
      <c r="AJ1343" s="50"/>
      <c r="AK1343" s="50"/>
      <c r="AL1343" s="50"/>
      <c r="AM1343" s="50"/>
      <c r="AN1343" s="50"/>
      <c r="AO1343" s="50"/>
      <c r="AP1343" s="50"/>
      <c r="AQ1343" s="50"/>
      <c r="AR1343" s="50"/>
      <c r="AS1343" s="50"/>
      <c r="AT1343" s="50"/>
      <c r="AU1343" s="50"/>
      <c r="AV1343" s="50"/>
      <c r="AW1343" s="50"/>
      <c r="AX1343" s="50"/>
      <c r="AY1343" s="50"/>
      <c r="AZ1343" s="50"/>
      <c r="BA1343" s="50"/>
      <c r="BB1343" s="50"/>
      <c r="BC1343" s="50"/>
      <c r="BD1343" s="50"/>
      <c r="BE1343" s="50"/>
      <c r="BF1343" s="50"/>
      <c r="BG1343" s="50"/>
      <c r="BH1343" s="50"/>
      <c r="BI1343" s="50"/>
      <c r="BJ1343" s="50"/>
      <c r="BK1343" s="50"/>
      <c r="BL1343" s="50"/>
    </row>
    <row r="1344" spans="1:64" ht="12" customHeight="1" x14ac:dyDescent="0.15">
      <c r="A1344" s="50" t="s">
        <v>32253</v>
      </c>
      <c r="B1344" s="50">
        <v>53</v>
      </c>
      <c r="C1344" s="50" t="s">
        <v>14</v>
      </c>
      <c r="D1344" s="50" t="s">
        <v>31</v>
      </c>
      <c r="E1344" s="50"/>
      <c r="F1344" s="52">
        <v>43042</v>
      </c>
      <c r="G1344" s="50" t="s">
        <v>32254</v>
      </c>
      <c r="H1344" s="50" t="s">
        <v>5273</v>
      </c>
      <c r="I1344" s="50" t="s">
        <v>56</v>
      </c>
      <c r="J1344" s="50">
        <v>32129</v>
      </c>
      <c r="K1344" s="50" t="s">
        <v>3800</v>
      </c>
      <c r="L1344" s="50" t="s">
        <v>5275</v>
      </c>
      <c r="M1344" s="50" t="s">
        <v>21</v>
      </c>
      <c r="N1344" s="50" t="s">
        <v>32255</v>
      </c>
      <c r="O1344" s="42" t="s">
        <v>394</v>
      </c>
      <c r="P1344" s="50" t="s">
        <v>32398</v>
      </c>
      <c r="Q1344" s="51" t="s">
        <v>32256</v>
      </c>
      <c r="R1344" s="50" t="s">
        <v>94</v>
      </c>
      <c r="S1344" s="50" t="s">
        <v>22</v>
      </c>
      <c r="T1344" s="50" t="s">
        <v>32106</v>
      </c>
      <c r="U1344" s="50" t="s">
        <v>28520</v>
      </c>
      <c r="V1344" s="50" t="s">
        <v>28519</v>
      </c>
      <c r="W1344" s="50" t="s">
        <v>94</v>
      </c>
      <c r="X1344" s="50">
        <v>3097</v>
      </c>
      <c r="Y1344" s="50"/>
      <c r="Z1344" s="50"/>
      <c r="AA1344" s="50"/>
      <c r="AB1344" s="50"/>
      <c r="AC1344" s="50"/>
      <c r="AD1344" s="50"/>
      <c r="AE1344" s="50"/>
      <c r="AF1344" s="50"/>
      <c r="AG1344" s="50"/>
      <c r="AH1344" s="53"/>
      <c r="AI1344" s="50"/>
      <c r="AJ1344" s="50"/>
      <c r="AK1344" s="50"/>
      <c r="AL1344" s="50"/>
      <c r="AM1344" s="50"/>
      <c r="AN1344" s="50"/>
      <c r="AO1344" s="50"/>
      <c r="AP1344" s="50"/>
      <c r="AQ1344" s="50"/>
      <c r="AR1344" s="50"/>
      <c r="AS1344" s="50"/>
      <c r="AT1344" s="50"/>
      <c r="AU1344" s="50"/>
      <c r="AV1344" s="50"/>
      <c r="AW1344" s="50"/>
      <c r="AX1344" s="50"/>
      <c r="AY1344" s="50"/>
      <c r="AZ1344" s="50"/>
      <c r="BA1344" s="50"/>
      <c r="BB1344" s="50"/>
      <c r="BC1344" s="50"/>
      <c r="BD1344" s="50"/>
      <c r="BE1344" s="50"/>
      <c r="BF1344" s="50"/>
      <c r="BG1344" s="50"/>
      <c r="BH1344" s="50"/>
      <c r="BI1344" s="50"/>
      <c r="BJ1344" s="50"/>
      <c r="BK1344" s="50"/>
      <c r="BL1344" s="50"/>
    </row>
    <row r="1345" spans="1:64" ht="12" customHeight="1" x14ac:dyDescent="0.15">
      <c r="A1345" s="50" t="s">
        <v>3186</v>
      </c>
      <c r="B1345" s="50" t="s">
        <v>23</v>
      </c>
      <c r="C1345" s="50" t="s">
        <v>14</v>
      </c>
      <c r="D1345" s="50" t="s">
        <v>33105</v>
      </c>
      <c r="E1345" s="50"/>
      <c r="F1345" s="52">
        <v>43041</v>
      </c>
      <c r="G1345" s="50" t="s">
        <v>32248</v>
      </c>
      <c r="H1345" s="50" t="s">
        <v>32249</v>
      </c>
      <c r="I1345" s="50" t="s">
        <v>51</v>
      </c>
      <c r="J1345" s="50">
        <v>48141</v>
      </c>
      <c r="K1345" s="50" t="s">
        <v>1107</v>
      </c>
      <c r="L1345" s="50" t="s">
        <v>32250</v>
      </c>
      <c r="M1345" s="50" t="s">
        <v>21</v>
      </c>
      <c r="N1345" s="50" t="s">
        <v>32251</v>
      </c>
      <c r="O1345" s="42" t="s">
        <v>394</v>
      </c>
      <c r="P1345" s="50" t="s">
        <v>32398</v>
      </c>
      <c r="Q1345" s="51" t="s">
        <v>32252</v>
      </c>
      <c r="R1345" s="50" t="s">
        <v>94</v>
      </c>
      <c r="S1345" s="50" t="s">
        <v>22</v>
      </c>
      <c r="T1345" s="50" t="s">
        <v>28746</v>
      </c>
      <c r="U1345" s="50" t="s">
        <v>28520</v>
      </c>
      <c r="V1345" s="50" t="s">
        <v>28521</v>
      </c>
      <c r="W1345" s="50" t="s">
        <v>94</v>
      </c>
      <c r="X1345" s="50">
        <v>3092</v>
      </c>
      <c r="Y1345" s="50"/>
      <c r="Z1345" s="50"/>
      <c r="AA1345" s="50"/>
      <c r="AB1345" s="50"/>
      <c r="AC1345" s="50"/>
      <c r="AD1345" s="50"/>
      <c r="AE1345" s="50"/>
      <c r="AF1345" s="50"/>
      <c r="AG1345" s="50"/>
      <c r="AH1345" s="53"/>
      <c r="AI1345" s="50"/>
      <c r="AJ1345" s="50"/>
      <c r="AK1345" s="50"/>
      <c r="AL1345" s="50"/>
      <c r="AM1345" s="50"/>
      <c r="AN1345" s="50"/>
      <c r="AO1345" s="50"/>
      <c r="AP1345" s="50"/>
      <c r="AQ1345" s="50"/>
      <c r="AR1345" s="50"/>
      <c r="AS1345" s="50"/>
      <c r="AT1345" s="50"/>
      <c r="AU1345" s="50"/>
      <c r="AV1345" s="50"/>
      <c r="AW1345" s="50"/>
      <c r="AX1345" s="50"/>
      <c r="AY1345" s="50"/>
      <c r="AZ1345" s="50"/>
      <c r="BA1345" s="50"/>
      <c r="BB1345" s="50"/>
      <c r="BC1345" s="50"/>
      <c r="BD1345" s="50"/>
      <c r="BE1345" s="50"/>
      <c r="BF1345" s="50"/>
      <c r="BG1345" s="50"/>
      <c r="BH1345" s="50"/>
      <c r="BI1345" s="50"/>
      <c r="BJ1345" s="50"/>
      <c r="BK1345" s="50"/>
      <c r="BL1345" s="50"/>
    </row>
    <row r="1346" spans="1:64" ht="12" customHeight="1" x14ac:dyDescent="0.15">
      <c r="A1346" s="50" t="s">
        <v>32243</v>
      </c>
      <c r="B1346" s="50">
        <v>71</v>
      </c>
      <c r="C1346" s="50" t="s">
        <v>14</v>
      </c>
      <c r="D1346" s="50" t="s">
        <v>31</v>
      </c>
      <c r="E1346" s="51" t="s">
        <v>32244</v>
      </c>
      <c r="F1346" s="52">
        <v>43041</v>
      </c>
      <c r="G1346" s="50" t="s">
        <v>32245</v>
      </c>
      <c r="H1346" s="50" t="s">
        <v>3929</v>
      </c>
      <c r="I1346" s="50" t="s">
        <v>56</v>
      </c>
      <c r="J1346" s="50">
        <v>33805</v>
      </c>
      <c r="K1346" s="50" t="s">
        <v>1829</v>
      </c>
      <c r="L1346" s="50" t="s">
        <v>3931</v>
      </c>
      <c r="M1346" s="50" t="s">
        <v>21</v>
      </c>
      <c r="N1346" s="50" t="s">
        <v>32246</v>
      </c>
      <c r="O1346" s="42" t="s">
        <v>394</v>
      </c>
      <c r="P1346" s="50" t="s">
        <v>32398</v>
      </c>
      <c r="Q1346" s="51" t="s">
        <v>32247</v>
      </c>
      <c r="R1346" s="50" t="s">
        <v>542</v>
      </c>
      <c r="S1346" s="50" t="s">
        <v>22</v>
      </c>
      <c r="T1346" s="50" t="s">
        <v>28746</v>
      </c>
      <c r="U1346" s="50" t="s">
        <v>28520</v>
      </c>
      <c r="V1346" s="50" t="s">
        <v>28521</v>
      </c>
      <c r="W1346" s="50" t="s">
        <v>94</v>
      </c>
      <c r="X1346" s="50">
        <v>3091</v>
      </c>
      <c r="Y1346" s="50"/>
      <c r="Z1346" s="50"/>
      <c r="AA1346" s="50"/>
      <c r="AB1346" s="50"/>
      <c r="AC1346" s="50"/>
      <c r="AD1346" s="50"/>
      <c r="AE1346" s="50"/>
      <c r="AF1346" s="50"/>
      <c r="AG1346" s="50"/>
      <c r="AH1346" s="53"/>
      <c r="AI1346" s="50"/>
      <c r="AJ1346" s="50"/>
      <c r="AK1346" s="50"/>
      <c r="AL1346" s="50"/>
      <c r="AM1346" s="50"/>
      <c r="AN1346" s="50"/>
      <c r="AO1346" s="50"/>
      <c r="AP1346" s="50"/>
      <c r="AQ1346" s="50"/>
      <c r="AR1346" s="50"/>
      <c r="AS1346" s="50"/>
      <c r="AT1346" s="50"/>
      <c r="AU1346" s="50"/>
      <c r="AV1346" s="50"/>
      <c r="AW1346" s="50"/>
      <c r="AX1346" s="50"/>
      <c r="AY1346" s="50"/>
      <c r="AZ1346" s="50"/>
      <c r="BA1346" s="50"/>
      <c r="BB1346" s="50"/>
      <c r="BC1346" s="50"/>
      <c r="BD1346" s="50"/>
      <c r="BE1346" s="50"/>
      <c r="BF1346" s="50"/>
      <c r="BG1346" s="50"/>
      <c r="BH1346" s="50"/>
      <c r="BI1346" s="50"/>
      <c r="BJ1346" s="50"/>
      <c r="BK1346" s="50"/>
      <c r="BL1346" s="50"/>
    </row>
    <row r="1347" spans="1:64" ht="12" customHeight="1" x14ac:dyDescent="0.15">
      <c r="A1347" s="50" t="s">
        <v>32294</v>
      </c>
      <c r="B1347" s="50">
        <v>31</v>
      </c>
      <c r="C1347" s="50" t="s">
        <v>14</v>
      </c>
      <c r="D1347" s="50" t="s">
        <v>31</v>
      </c>
      <c r="E1347" s="50"/>
      <c r="F1347" s="52">
        <v>43041</v>
      </c>
      <c r="G1347" s="50" t="s">
        <v>32295</v>
      </c>
      <c r="H1347" s="50" t="s">
        <v>24396</v>
      </c>
      <c r="I1347" s="50" t="s">
        <v>211</v>
      </c>
      <c r="J1347" s="50">
        <v>47460</v>
      </c>
      <c r="K1347" s="50" t="s">
        <v>32296</v>
      </c>
      <c r="L1347" s="50" t="s">
        <v>32297</v>
      </c>
      <c r="M1347" s="50" t="s">
        <v>21</v>
      </c>
      <c r="N1347" s="50" t="s">
        <v>32298</v>
      </c>
      <c r="O1347" s="42" t="s">
        <v>394</v>
      </c>
      <c r="P1347" s="50" t="s">
        <v>32398</v>
      </c>
      <c r="Q1347" s="51" t="s">
        <v>32299</v>
      </c>
      <c r="R1347" s="50" t="s">
        <v>542</v>
      </c>
      <c r="S1347" s="50" t="s">
        <v>22</v>
      </c>
      <c r="T1347" s="50" t="s">
        <v>28746</v>
      </c>
      <c r="U1347" s="50" t="s">
        <v>28520</v>
      </c>
      <c r="V1347" s="50" t="s">
        <v>28521</v>
      </c>
      <c r="W1347" s="50" t="s">
        <v>94</v>
      </c>
      <c r="X1347" s="50">
        <v>3102</v>
      </c>
      <c r="Y1347" s="50"/>
      <c r="Z1347" s="50"/>
      <c r="AA1347" s="50"/>
      <c r="AB1347" s="50"/>
      <c r="AC1347" s="50"/>
      <c r="AD1347" s="50"/>
      <c r="AE1347" s="50"/>
      <c r="AF1347" s="50"/>
      <c r="AG1347" s="50"/>
      <c r="AH1347" s="53"/>
      <c r="AI1347" s="50"/>
      <c r="AJ1347" s="50"/>
      <c r="AK1347" s="50"/>
      <c r="AL1347" s="50"/>
      <c r="AM1347" s="50"/>
      <c r="AN1347" s="50"/>
      <c r="AO1347" s="50"/>
      <c r="AP1347" s="50"/>
      <c r="AQ1347" s="50"/>
      <c r="AR1347" s="50"/>
      <c r="AS1347" s="50"/>
      <c r="AT1347" s="50"/>
      <c r="AU1347" s="50"/>
      <c r="AV1347" s="50"/>
      <c r="AW1347" s="50"/>
      <c r="AX1347" s="50"/>
      <c r="AY1347" s="50"/>
      <c r="AZ1347" s="50"/>
      <c r="BA1347" s="50"/>
      <c r="BB1347" s="50"/>
      <c r="BC1347" s="50"/>
      <c r="BD1347" s="50"/>
      <c r="BE1347" s="50"/>
      <c r="BF1347" s="50"/>
      <c r="BG1347" s="50"/>
      <c r="BH1347" s="50"/>
      <c r="BI1347" s="50"/>
      <c r="BJ1347" s="50"/>
      <c r="BK1347" s="50"/>
      <c r="BL1347" s="50"/>
    </row>
    <row r="1348" spans="1:64" ht="12" customHeight="1" x14ac:dyDescent="0.15">
      <c r="A1348" s="50" t="s">
        <v>32238</v>
      </c>
      <c r="B1348" s="50">
        <v>56</v>
      </c>
      <c r="C1348" s="50" t="s">
        <v>14</v>
      </c>
      <c r="D1348" s="50" t="s">
        <v>31</v>
      </c>
      <c r="E1348" s="51" t="s">
        <v>32239</v>
      </c>
      <c r="F1348" s="52">
        <v>43041</v>
      </c>
      <c r="G1348" s="50" t="s">
        <v>33222</v>
      </c>
      <c r="H1348" s="50" t="s">
        <v>32240</v>
      </c>
      <c r="I1348" s="50" t="s">
        <v>39</v>
      </c>
      <c r="J1348" s="50">
        <v>95660</v>
      </c>
      <c r="K1348" s="50" t="s">
        <v>1612</v>
      </c>
      <c r="L1348" s="50" t="s">
        <v>11126</v>
      </c>
      <c r="M1348" s="50" t="s">
        <v>21</v>
      </c>
      <c r="N1348" s="50" t="s">
        <v>32241</v>
      </c>
      <c r="O1348" s="42" t="s">
        <v>394</v>
      </c>
      <c r="P1348" s="50" t="s">
        <v>32398</v>
      </c>
      <c r="Q1348" s="51" t="s">
        <v>32242</v>
      </c>
      <c r="R1348" s="50" t="s">
        <v>542</v>
      </c>
      <c r="S1348" s="50" t="s">
        <v>22</v>
      </c>
      <c r="T1348" s="50" t="s">
        <v>28550</v>
      </c>
      <c r="U1348" s="50" t="s">
        <v>28520</v>
      </c>
      <c r="V1348" s="50" t="s">
        <v>28521</v>
      </c>
      <c r="W1348" s="50" t="s">
        <v>94</v>
      </c>
      <c r="X1348" s="50">
        <v>3090</v>
      </c>
      <c r="Y1348" s="50"/>
      <c r="Z1348" s="50"/>
      <c r="AA1348" s="50"/>
      <c r="AB1348" s="50"/>
      <c r="AC1348" s="50"/>
      <c r="AD1348" s="50"/>
      <c r="AE1348" s="50"/>
      <c r="AF1348" s="50"/>
      <c r="AG1348" s="50"/>
      <c r="AH1348" s="53"/>
      <c r="AI1348" s="50"/>
      <c r="AJ1348" s="50"/>
      <c r="AK1348" s="50"/>
      <c r="AL1348" s="50"/>
      <c r="AM1348" s="50"/>
      <c r="AN1348" s="50"/>
      <c r="AO1348" s="50"/>
      <c r="AP1348" s="50"/>
      <c r="AQ1348" s="50"/>
      <c r="AR1348" s="50"/>
      <c r="AS1348" s="50"/>
      <c r="AT1348" s="50"/>
      <c r="AU1348" s="50"/>
      <c r="AV1348" s="50"/>
      <c r="AW1348" s="50"/>
      <c r="AX1348" s="50"/>
      <c r="AY1348" s="50"/>
      <c r="AZ1348" s="50"/>
      <c r="BA1348" s="50"/>
      <c r="BB1348" s="50"/>
      <c r="BC1348" s="50"/>
      <c r="BD1348" s="50"/>
      <c r="BE1348" s="50"/>
      <c r="BF1348" s="50"/>
      <c r="BG1348" s="50"/>
      <c r="BH1348" s="50"/>
      <c r="BI1348" s="50"/>
      <c r="BJ1348" s="50"/>
      <c r="BK1348" s="50"/>
      <c r="BL1348" s="50"/>
    </row>
    <row r="1349" spans="1:64" ht="12" customHeight="1" x14ac:dyDescent="0.15">
      <c r="A1349" s="50" t="s">
        <v>32226</v>
      </c>
      <c r="B1349" s="50">
        <v>27</v>
      </c>
      <c r="C1349" s="50" t="s">
        <v>14</v>
      </c>
      <c r="D1349" s="50" t="s">
        <v>31</v>
      </c>
      <c r="E1349" s="51" t="s">
        <v>32227</v>
      </c>
      <c r="F1349" s="52">
        <v>43040</v>
      </c>
      <c r="G1349" s="50" t="s">
        <v>32228</v>
      </c>
      <c r="H1349" s="50" t="s">
        <v>10064</v>
      </c>
      <c r="I1349" s="50" t="s">
        <v>88</v>
      </c>
      <c r="J1349" s="50">
        <v>36201</v>
      </c>
      <c r="K1349" s="50" t="s">
        <v>5995</v>
      </c>
      <c r="L1349" s="50" t="s">
        <v>10066</v>
      </c>
      <c r="M1349" s="50" t="s">
        <v>21</v>
      </c>
      <c r="N1349" s="50" t="s">
        <v>32229</v>
      </c>
      <c r="O1349" s="42" t="s">
        <v>394</v>
      </c>
      <c r="P1349" s="50" t="s">
        <v>32398</v>
      </c>
      <c r="Q1349" s="51" t="s">
        <v>32230</v>
      </c>
      <c r="R1349" s="50" t="s">
        <v>94</v>
      </c>
      <c r="S1349" s="50" t="s">
        <v>22</v>
      </c>
      <c r="T1349" s="50" t="s">
        <v>28746</v>
      </c>
      <c r="U1349" s="50" t="s">
        <v>28520</v>
      </c>
      <c r="V1349" s="50" t="s">
        <v>28521</v>
      </c>
      <c r="W1349" s="50" t="s">
        <v>94</v>
      </c>
      <c r="X1349" s="50">
        <v>3088</v>
      </c>
      <c r="Y1349" s="50"/>
      <c r="Z1349" s="50"/>
      <c r="AA1349" s="50"/>
      <c r="AB1349" s="50"/>
      <c r="AC1349" s="50"/>
      <c r="AD1349" s="50"/>
      <c r="AE1349" s="50"/>
      <c r="AF1349" s="50"/>
      <c r="AG1349" s="50"/>
      <c r="AH1349" s="53"/>
      <c r="AI1349" s="50"/>
      <c r="AJ1349" s="50"/>
      <c r="AK1349" s="50"/>
      <c r="AL1349" s="50"/>
      <c r="AM1349" s="50"/>
      <c r="AN1349" s="50"/>
      <c r="AO1349" s="50"/>
      <c r="AP1349" s="50"/>
      <c r="AQ1349" s="50"/>
      <c r="AR1349" s="50"/>
      <c r="AS1349" s="50"/>
      <c r="AT1349" s="50"/>
      <c r="AU1349" s="50"/>
      <c r="AV1349" s="50"/>
      <c r="AW1349" s="50"/>
      <c r="AX1349" s="50"/>
      <c r="AY1349" s="50"/>
      <c r="AZ1349" s="50"/>
      <c r="BA1349" s="50"/>
      <c r="BB1349" s="50"/>
      <c r="BC1349" s="50"/>
      <c r="BD1349" s="50"/>
      <c r="BE1349" s="50"/>
      <c r="BF1349" s="50"/>
      <c r="BG1349" s="50"/>
      <c r="BH1349" s="50"/>
      <c r="BI1349" s="50"/>
      <c r="BJ1349" s="50"/>
      <c r="BK1349" s="50"/>
      <c r="BL1349" s="50"/>
    </row>
    <row r="1350" spans="1:64" ht="12" customHeight="1" x14ac:dyDescent="0.15">
      <c r="A1350" s="50" t="s">
        <v>32231</v>
      </c>
      <c r="B1350" s="50">
        <v>28</v>
      </c>
      <c r="C1350" s="50" t="s">
        <v>14</v>
      </c>
      <c r="D1350" s="50" t="s">
        <v>31</v>
      </c>
      <c r="E1350" s="51" t="s">
        <v>32232</v>
      </c>
      <c r="F1350" s="52">
        <v>43040</v>
      </c>
      <c r="G1350" s="50" t="s">
        <v>32233</v>
      </c>
      <c r="H1350" s="50" t="s">
        <v>32234</v>
      </c>
      <c r="I1350" s="50" t="s">
        <v>309</v>
      </c>
      <c r="J1350" s="50">
        <v>41844</v>
      </c>
      <c r="K1350" s="50" t="s">
        <v>19578</v>
      </c>
      <c r="L1350" s="50" t="s">
        <v>32235</v>
      </c>
      <c r="M1350" s="50" t="s">
        <v>21</v>
      </c>
      <c r="N1350" s="50" t="s">
        <v>32236</v>
      </c>
      <c r="O1350" s="42" t="s">
        <v>394</v>
      </c>
      <c r="P1350" s="50" t="s">
        <v>32398</v>
      </c>
      <c r="Q1350" s="51" t="s">
        <v>32237</v>
      </c>
      <c r="R1350" s="50" t="s">
        <v>94</v>
      </c>
      <c r="S1350" s="50" t="s">
        <v>373</v>
      </c>
      <c r="T1350" s="50" t="s">
        <v>28836</v>
      </c>
      <c r="U1350" s="50" t="s">
        <v>28520</v>
      </c>
      <c r="V1350" s="50" t="s">
        <v>28519</v>
      </c>
      <c r="W1350" s="50" t="s">
        <v>94</v>
      </c>
      <c r="X1350" s="50">
        <v>3089</v>
      </c>
      <c r="Y1350" s="50"/>
      <c r="Z1350" s="50"/>
      <c r="AA1350" s="50"/>
      <c r="AB1350" s="50"/>
      <c r="AC1350" s="50"/>
      <c r="AD1350" s="50"/>
      <c r="AE1350" s="50"/>
      <c r="AF1350" s="50"/>
      <c r="AG1350" s="50"/>
      <c r="AH1350" s="53"/>
      <c r="AI1350" s="50"/>
      <c r="AJ1350" s="50"/>
      <c r="AK1350" s="50"/>
      <c r="AL1350" s="50"/>
      <c r="AM1350" s="50"/>
      <c r="AN1350" s="50"/>
      <c r="AO1350" s="50"/>
      <c r="AP1350" s="50"/>
      <c r="AQ1350" s="50"/>
      <c r="AR1350" s="50"/>
      <c r="AS1350" s="50"/>
      <c r="AT1350" s="50"/>
      <c r="AU1350" s="50"/>
      <c r="AV1350" s="50"/>
      <c r="AW1350" s="50"/>
      <c r="AX1350" s="50"/>
      <c r="AY1350" s="50"/>
      <c r="AZ1350" s="50"/>
      <c r="BA1350" s="50"/>
      <c r="BB1350" s="50"/>
      <c r="BC1350" s="50"/>
      <c r="BD1350" s="50"/>
      <c r="BE1350" s="50"/>
      <c r="BF1350" s="50"/>
      <c r="BG1350" s="50"/>
      <c r="BH1350" s="50"/>
      <c r="BI1350" s="50"/>
      <c r="BJ1350" s="50"/>
      <c r="BK1350" s="50"/>
      <c r="BL1350" s="50"/>
    </row>
    <row r="1351" spans="1:64" ht="12" customHeight="1" x14ac:dyDescent="0.15">
      <c r="A1351" s="50" t="s">
        <v>32222</v>
      </c>
      <c r="B1351" s="50">
        <v>37</v>
      </c>
      <c r="C1351" s="50" t="s">
        <v>108</v>
      </c>
      <c r="D1351" s="50" t="s">
        <v>31</v>
      </c>
      <c r="E1351" s="51" t="s">
        <v>32223</v>
      </c>
      <c r="F1351" s="52">
        <v>43039</v>
      </c>
      <c r="G1351" s="50" t="s">
        <v>33221</v>
      </c>
      <c r="H1351" s="50" t="s">
        <v>955</v>
      </c>
      <c r="I1351" s="50" t="s">
        <v>189</v>
      </c>
      <c r="J1351" s="50">
        <v>88005</v>
      </c>
      <c r="K1351" s="50" t="s">
        <v>6288</v>
      </c>
      <c r="L1351" s="50" t="s">
        <v>10515</v>
      </c>
      <c r="M1351" s="50" t="s">
        <v>21</v>
      </c>
      <c r="N1351" s="50" t="s">
        <v>32224</v>
      </c>
      <c r="O1351" s="42" t="s">
        <v>394</v>
      </c>
      <c r="P1351" s="50" t="s">
        <v>32398</v>
      </c>
      <c r="Q1351" s="51" t="s">
        <v>32225</v>
      </c>
      <c r="R1351" s="50" t="s">
        <v>542</v>
      </c>
      <c r="S1351" s="50" t="s">
        <v>22</v>
      </c>
      <c r="T1351" s="50" t="s">
        <v>28997</v>
      </c>
      <c r="U1351" s="50" t="s">
        <v>28518</v>
      </c>
      <c r="V1351" s="50" t="s">
        <v>28521</v>
      </c>
      <c r="W1351" s="50" t="s">
        <v>94</v>
      </c>
      <c r="X1351" s="50">
        <v>3087</v>
      </c>
      <c r="Y1351" s="50"/>
      <c r="Z1351" s="50"/>
      <c r="AA1351" s="50"/>
      <c r="AB1351" s="50"/>
      <c r="AC1351" s="50"/>
      <c r="AD1351" s="50"/>
      <c r="AE1351" s="50"/>
      <c r="AF1351" s="50"/>
      <c r="AG1351" s="50"/>
      <c r="AH1351" s="53"/>
      <c r="AI1351" s="50"/>
      <c r="AJ1351" s="50"/>
      <c r="AK1351" s="50"/>
      <c r="AL1351" s="50"/>
      <c r="AM1351" s="50"/>
      <c r="AN1351" s="50"/>
      <c r="AO1351" s="50"/>
      <c r="AP1351" s="50"/>
      <c r="AQ1351" s="50"/>
      <c r="AR1351" s="50"/>
      <c r="AS1351" s="50"/>
      <c r="AT1351" s="50"/>
      <c r="AU1351" s="50"/>
      <c r="AV1351" s="50"/>
      <c r="AW1351" s="50"/>
      <c r="AX1351" s="50"/>
      <c r="AY1351" s="50"/>
      <c r="AZ1351" s="50"/>
      <c r="BA1351" s="50"/>
      <c r="BB1351" s="50"/>
      <c r="BC1351" s="50"/>
      <c r="BD1351" s="50"/>
      <c r="BE1351" s="50"/>
      <c r="BF1351" s="50"/>
      <c r="BG1351" s="50"/>
      <c r="BH1351" s="50"/>
      <c r="BI1351" s="50"/>
      <c r="BJ1351" s="50"/>
      <c r="BK1351" s="50"/>
      <c r="BL1351" s="50"/>
    </row>
    <row r="1352" spans="1:64" ht="12" customHeight="1" x14ac:dyDescent="0.15">
      <c r="A1352" s="50" t="s">
        <v>32218</v>
      </c>
      <c r="B1352" s="50">
        <v>22</v>
      </c>
      <c r="C1352" s="50" t="s">
        <v>14</v>
      </c>
      <c r="D1352" s="50" t="s">
        <v>79</v>
      </c>
      <c r="E1352" s="50"/>
      <c r="F1352" s="52">
        <v>43039</v>
      </c>
      <c r="G1352" s="50" t="s">
        <v>32219</v>
      </c>
      <c r="H1352" s="50" t="s">
        <v>827</v>
      </c>
      <c r="I1352" s="50" t="s">
        <v>67</v>
      </c>
      <c r="J1352" s="50">
        <v>76017</v>
      </c>
      <c r="K1352" s="50" t="s">
        <v>68</v>
      </c>
      <c r="L1352" s="50" t="s">
        <v>828</v>
      </c>
      <c r="M1352" s="50" t="s">
        <v>21</v>
      </c>
      <c r="N1352" s="50" t="s">
        <v>32220</v>
      </c>
      <c r="O1352" s="42" t="s">
        <v>394</v>
      </c>
      <c r="P1352" s="50" t="s">
        <v>32398</v>
      </c>
      <c r="Q1352" s="51" t="s">
        <v>32221</v>
      </c>
      <c r="R1352" s="50" t="s">
        <v>94</v>
      </c>
      <c r="S1352" s="50" t="s">
        <v>22</v>
      </c>
      <c r="T1352" s="50" t="s">
        <v>28746</v>
      </c>
      <c r="U1352" s="50" t="s">
        <v>28520</v>
      </c>
      <c r="V1352" s="50" t="s">
        <v>28521</v>
      </c>
      <c r="W1352" s="50" t="s">
        <v>94</v>
      </c>
      <c r="X1352" s="50">
        <v>3086</v>
      </c>
      <c r="Y1352" s="50"/>
      <c r="Z1352" s="50"/>
      <c r="AA1352" s="50"/>
      <c r="AB1352" s="50"/>
      <c r="AC1352" s="50"/>
      <c r="AD1352" s="50"/>
      <c r="AE1352" s="50"/>
      <c r="AF1352" s="50"/>
      <c r="AG1352" s="50"/>
      <c r="AH1352" s="53"/>
      <c r="AI1352" s="50"/>
      <c r="AJ1352" s="50"/>
      <c r="AK1352" s="50"/>
      <c r="AL1352" s="50"/>
      <c r="AM1352" s="50"/>
      <c r="AN1352" s="50"/>
      <c r="AO1352" s="50"/>
      <c r="AP1352" s="50"/>
      <c r="AQ1352" s="50"/>
      <c r="AR1352" s="50"/>
      <c r="AS1352" s="50"/>
      <c r="AT1352" s="50"/>
      <c r="AU1352" s="50"/>
      <c r="AV1352" s="50"/>
      <c r="AW1352" s="50"/>
      <c r="AX1352" s="50"/>
      <c r="AY1352" s="50"/>
      <c r="AZ1352" s="50"/>
      <c r="BA1352" s="50"/>
      <c r="BB1352" s="50"/>
      <c r="BC1352" s="50"/>
      <c r="BD1352" s="50"/>
      <c r="BE1352" s="50"/>
      <c r="BF1352" s="50"/>
      <c r="BG1352" s="50"/>
      <c r="BH1352" s="50"/>
      <c r="BI1352" s="50"/>
      <c r="BJ1352" s="50"/>
      <c r="BK1352" s="50"/>
      <c r="BL1352" s="50"/>
    </row>
    <row r="1353" spans="1:64" ht="12" customHeight="1" x14ac:dyDescent="0.15">
      <c r="A1353" s="50" t="s">
        <v>32132</v>
      </c>
      <c r="B1353" s="50">
        <v>25</v>
      </c>
      <c r="C1353" s="50" t="s">
        <v>14</v>
      </c>
      <c r="D1353" s="50" t="s">
        <v>42</v>
      </c>
      <c r="E1353" s="50"/>
      <c r="F1353" s="52">
        <v>43039</v>
      </c>
      <c r="G1353" s="50" t="s">
        <v>32133</v>
      </c>
      <c r="H1353" s="50" t="s">
        <v>755</v>
      </c>
      <c r="I1353" s="50" t="s">
        <v>39</v>
      </c>
      <c r="J1353" s="50">
        <v>60856</v>
      </c>
      <c r="K1353" s="50" t="s">
        <v>592</v>
      </c>
      <c r="L1353" s="50" t="s">
        <v>32134</v>
      </c>
      <c r="M1353" s="50" t="s">
        <v>32690</v>
      </c>
      <c r="N1353" s="50" t="s">
        <v>32135</v>
      </c>
      <c r="O1353" s="42" t="s">
        <v>394</v>
      </c>
      <c r="P1353" s="50" t="s">
        <v>395</v>
      </c>
      <c r="Q1353" s="51" t="s">
        <v>32136</v>
      </c>
      <c r="R1353" s="50" t="s">
        <v>94</v>
      </c>
      <c r="S1353" s="50" t="s">
        <v>22</v>
      </c>
      <c r="T1353" s="50" t="s">
        <v>28739</v>
      </c>
      <c r="U1353" s="50" t="s">
        <v>28520</v>
      </c>
      <c r="V1353" s="50" t="s">
        <v>28521</v>
      </c>
      <c r="W1353" s="50" t="s">
        <v>94</v>
      </c>
      <c r="X1353" s="50">
        <v>3081</v>
      </c>
      <c r="Y1353" s="50"/>
      <c r="Z1353" s="50"/>
      <c r="AA1353" s="50"/>
      <c r="AB1353" s="50"/>
      <c r="AC1353" s="50"/>
      <c r="AD1353" s="50"/>
      <c r="AE1353" s="50"/>
      <c r="AF1353" s="50"/>
      <c r="AG1353" s="50"/>
      <c r="AH1353" s="53"/>
      <c r="AI1353" s="50"/>
      <c r="AJ1353" s="50"/>
      <c r="AK1353" s="50"/>
      <c r="AL1353" s="50"/>
      <c r="AM1353" s="50"/>
      <c r="AN1353" s="50"/>
      <c r="AO1353" s="50"/>
      <c r="AP1353" s="50"/>
      <c r="AQ1353" s="50"/>
      <c r="AR1353" s="50"/>
      <c r="AS1353" s="50"/>
      <c r="AT1353" s="50"/>
      <c r="AU1353" s="50"/>
      <c r="AV1353" s="50"/>
      <c r="AW1353" s="50"/>
      <c r="AX1353" s="50"/>
      <c r="AY1353" s="50"/>
      <c r="AZ1353" s="50"/>
      <c r="BA1353" s="50"/>
      <c r="BB1353" s="50"/>
      <c r="BC1353" s="50"/>
      <c r="BD1353" s="50"/>
      <c r="BE1353" s="50"/>
      <c r="BF1353" s="50"/>
      <c r="BG1353" s="50"/>
      <c r="BH1353" s="50"/>
      <c r="BI1353" s="50"/>
      <c r="BJ1353" s="50"/>
      <c r="BK1353" s="50"/>
      <c r="BL1353" s="50"/>
    </row>
    <row r="1354" spans="1:64" ht="12" customHeight="1" x14ac:dyDescent="0.15">
      <c r="A1354" s="50" t="s">
        <v>32753</v>
      </c>
      <c r="B1354" s="50">
        <v>39</v>
      </c>
      <c r="C1354" s="50" t="s">
        <v>14</v>
      </c>
      <c r="D1354" s="50" t="s">
        <v>31</v>
      </c>
      <c r="E1354" s="50"/>
      <c r="F1354" s="52">
        <v>43039</v>
      </c>
      <c r="G1354" s="50" t="s">
        <v>32213</v>
      </c>
      <c r="H1354" s="50" t="s">
        <v>3981</v>
      </c>
      <c r="I1354" s="50" t="s">
        <v>313</v>
      </c>
      <c r="J1354" s="50">
        <v>38570</v>
      </c>
      <c r="K1354" s="50" t="s">
        <v>32214</v>
      </c>
      <c r="L1354" s="50" t="s">
        <v>32215</v>
      </c>
      <c r="M1354" s="50" t="s">
        <v>21</v>
      </c>
      <c r="N1354" s="50" t="s">
        <v>32216</v>
      </c>
      <c r="O1354" s="42" t="s">
        <v>394</v>
      </c>
      <c r="P1354" s="50" t="s">
        <v>32398</v>
      </c>
      <c r="Q1354" s="51" t="s">
        <v>32217</v>
      </c>
      <c r="R1354" s="50" t="s">
        <v>94</v>
      </c>
      <c r="S1354" s="50" t="s">
        <v>22</v>
      </c>
      <c r="T1354" s="50" t="s">
        <v>28746</v>
      </c>
      <c r="U1354" s="50" t="s">
        <v>28520</v>
      </c>
      <c r="V1354" s="50" t="s">
        <v>28521</v>
      </c>
      <c r="W1354" s="50" t="s">
        <v>94</v>
      </c>
      <c r="X1354" s="50">
        <v>3085</v>
      </c>
      <c r="Y1354" s="50"/>
      <c r="Z1354" s="50"/>
      <c r="AA1354" s="50"/>
      <c r="AB1354" s="50"/>
      <c r="AC1354" s="50"/>
      <c r="AD1354" s="50"/>
      <c r="AE1354" s="50"/>
      <c r="AF1354" s="50"/>
      <c r="AG1354" s="50"/>
      <c r="AH1354" s="53"/>
      <c r="AI1354" s="50"/>
      <c r="AJ1354" s="50"/>
      <c r="AK1354" s="50"/>
      <c r="AL1354" s="50"/>
      <c r="AM1354" s="50"/>
      <c r="AN1354" s="50"/>
      <c r="AO1354" s="50"/>
      <c r="AP1354" s="50"/>
      <c r="AQ1354" s="50"/>
      <c r="AR1354" s="50"/>
      <c r="AS1354" s="50"/>
      <c r="AT1354" s="50"/>
      <c r="AU1354" s="50"/>
      <c r="AV1354" s="50"/>
      <c r="AW1354" s="50"/>
      <c r="AX1354" s="50"/>
      <c r="AY1354" s="50"/>
      <c r="AZ1354" s="50"/>
      <c r="BA1354" s="50"/>
      <c r="BB1354" s="50"/>
      <c r="BC1354" s="50"/>
      <c r="BD1354" s="50"/>
      <c r="BE1354" s="50"/>
      <c r="BF1354" s="50"/>
      <c r="BG1354" s="50"/>
      <c r="BH1354" s="50"/>
      <c r="BI1354" s="50"/>
      <c r="BJ1354" s="50"/>
      <c r="BK1354" s="50"/>
      <c r="BL1354" s="50"/>
    </row>
    <row r="1355" spans="1:64" ht="12" customHeight="1" x14ac:dyDescent="0.15">
      <c r="A1355" s="50" t="s">
        <v>32137</v>
      </c>
      <c r="B1355" s="50">
        <v>27</v>
      </c>
      <c r="C1355" s="50" t="s">
        <v>14</v>
      </c>
      <c r="D1355" s="50" t="s">
        <v>79</v>
      </c>
      <c r="E1355" s="50"/>
      <c r="F1355" s="52">
        <v>43039</v>
      </c>
      <c r="G1355" s="50" t="s">
        <v>32138</v>
      </c>
      <c r="H1355" s="50" t="s">
        <v>767</v>
      </c>
      <c r="I1355" s="50" t="s">
        <v>39</v>
      </c>
      <c r="J1355" s="50">
        <v>92506</v>
      </c>
      <c r="K1355" s="50" t="s">
        <v>767</v>
      </c>
      <c r="L1355" s="50" t="s">
        <v>5827</v>
      </c>
      <c r="M1355" s="50" t="s">
        <v>21</v>
      </c>
      <c r="N1355" s="50" t="s">
        <v>32139</v>
      </c>
      <c r="O1355" s="42" t="s">
        <v>394</v>
      </c>
      <c r="P1355" s="50" t="s">
        <v>395</v>
      </c>
      <c r="Q1355" s="51" t="s">
        <v>32140</v>
      </c>
      <c r="R1355" s="50" t="s">
        <v>94</v>
      </c>
      <c r="S1355" s="50" t="s">
        <v>29</v>
      </c>
      <c r="T1355" s="50" t="s">
        <v>28523</v>
      </c>
      <c r="U1355" s="50" t="s">
        <v>28523</v>
      </c>
      <c r="V1355" s="50" t="s">
        <v>28521</v>
      </c>
      <c r="W1355" s="50" t="s">
        <v>94</v>
      </c>
      <c r="X1355" s="50">
        <v>3082</v>
      </c>
      <c r="Y1355" s="50"/>
      <c r="Z1355" s="50"/>
      <c r="AA1355" s="50"/>
      <c r="AB1355" s="50"/>
      <c r="AC1355" s="50"/>
      <c r="AD1355" s="50"/>
      <c r="AE1355" s="50"/>
      <c r="AF1355" s="50"/>
      <c r="AG1355" s="50"/>
      <c r="AH1355" s="53"/>
      <c r="AI1355" s="50"/>
      <c r="AJ1355" s="50"/>
      <c r="AK1355" s="50"/>
      <c r="AL1355" s="50"/>
      <c r="AM1355" s="50"/>
      <c r="AN1355" s="50"/>
      <c r="AO1355" s="50"/>
      <c r="AP1355" s="50"/>
      <c r="AQ1355" s="50"/>
      <c r="AR1355" s="50"/>
      <c r="AS1355" s="50"/>
      <c r="AT1355" s="50"/>
      <c r="AU1355" s="50"/>
      <c r="AV1355" s="50"/>
      <c r="AW1355" s="50"/>
      <c r="AX1355" s="50"/>
      <c r="AY1355" s="50"/>
      <c r="AZ1355" s="50"/>
      <c r="BA1355" s="50"/>
      <c r="BB1355" s="50"/>
      <c r="BC1355" s="50"/>
      <c r="BD1355" s="50"/>
      <c r="BE1355" s="50"/>
      <c r="BF1355" s="50"/>
      <c r="BG1355" s="50"/>
      <c r="BH1355" s="50"/>
      <c r="BI1355" s="50"/>
      <c r="BJ1355" s="50"/>
      <c r="BK1355" s="50"/>
      <c r="BL1355" s="50"/>
    </row>
    <row r="1356" spans="1:64" ht="12" customHeight="1" x14ac:dyDescent="0.15">
      <c r="A1356" s="50" t="s">
        <v>32128</v>
      </c>
      <c r="B1356" s="50">
        <v>21</v>
      </c>
      <c r="C1356" s="50" t="s">
        <v>14</v>
      </c>
      <c r="D1356" s="50" t="s">
        <v>79</v>
      </c>
      <c r="E1356" s="50"/>
      <c r="F1356" s="52">
        <v>43038</v>
      </c>
      <c r="G1356" s="50" t="s">
        <v>32125</v>
      </c>
      <c r="H1356" s="50" t="s">
        <v>513</v>
      </c>
      <c r="I1356" s="50" t="s">
        <v>75</v>
      </c>
      <c r="J1356" s="50">
        <v>7103</v>
      </c>
      <c r="K1356" s="50" t="s">
        <v>515</v>
      </c>
      <c r="L1356" s="50" t="s">
        <v>8403</v>
      </c>
      <c r="M1356" s="50" t="s">
        <v>21</v>
      </c>
      <c r="N1356" s="50" t="s">
        <v>32126</v>
      </c>
      <c r="O1356" s="42" t="s">
        <v>394</v>
      </c>
      <c r="P1356" s="50" t="s">
        <v>32398</v>
      </c>
      <c r="Q1356" s="51" t="s">
        <v>32127</v>
      </c>
      <c r="R1356" s="50" t="s">
        <v>94</v>
      </c>
      <c r="S1356" s="50" t="s">
        <v>22</v>
      </c>
      <c r="T1356" s="50" t="s">
        <v>28746</v>
      </c>
      <c r="U1356" s="50" t="s">
        <v>28520</v>
      </c>
      <c r="V1356" s="50" t="s">
        <v>28521</v>
      </c>
      <c r="W1356" s="50" t="s">
        <v>94</v>
      </c>
      <c r="Y1356" s="50"/>
      <c r="Z1356" s="50"/>
      <c r="AA1356" s="50"/>
      <c r="AB1356" s="50"/>
      <c r="AC1356" s="50"/>
      <c r="AD1356" s="50"/>
      <c r="AE1356" s="50"/>
      <c r="AF1356" s="50"/>
      <c r="AG1356" s="50"/>
      <c r="AH1356" s="53"/>
      <c r="AI1356" s="50"/>
      <c r="AJ1356" s="50"/>
      <c r="AK1356" s="50"/>
      <c r="AL1356" s="50"/>
      <c r="AM1356" s="50"/>
      <c r="AN1356" s="50"/>
      <c r="AO1356" s="50"/>
      <c r="AP1356" s="50"/>
      <c r="AQ1356" s="50"/>
      <c r="AR1356" s="50"/>
      <c r="AS1356" s="50"/>
      <c r="AT1356" s="50"/>
      <c r="AU1356" s="50"/>
      <c r="AV1356" s="50"/>
      <c r="AW1356" s="50"/>
      <c r="AX1356" s="50"/>
      <c r="AY1356" s="50"/>
      <c r="AZ1356" s="50"/>
      <c r="BA1356" s="50"/>
      <c r="BB1356" s="50"/>
      <c r="BC1356" s="50"/>
      <c r="BD1356" s="50"/>
      <c r="BE1356" s="50"/>
      <c r="BF1356" s="50"/>
      <c r="BG1356" s="50"/>
      <c r="BH1356" s="50"/>
      <c r="BI1356" s="50"/>
      <c r="BJ1356" s="50"/>
      <c r="BK1356" s="50"/>
      <c r="BL1356" s="50"/>
    </row>
    <row r="1357" spans="1:64" ht="12" customHeight="1" x14ac:dyDescent="0.15">
      <c r="A1357" s="50" t="s">
        <v>33220</v>
      </c>
      <c r="B1357" s="50">
        <v>33</v>
      </c>
      <c r="C1357" s="50" t="s">
        <v>14</v>
      </c>
      <c r="D1357" s="50" t="s">
        <v>133</v>
      </c>
      <c r="E1357" s="50"/>
      <c r="F1357" s="52">
        <v>43038</v>
      </c>
      <c r="G1357" s="50" t="s">
        <v>32129</v>
      </c>
      <c r="H1357" s="50" t="s">
        <v>16668</v>
      </c>
      <c r="I1357" s="50" t="s">
        <v>297</v>
      </c>
      <c r="J1357" s="50">
        <v>98003</v>
      </c>
      <c r="K1357" s="50" t="s">
        <v>1185</v>
      </c>
      <c r="L1357" s="50" t="s">
        <v>16670</v>
      </c>
      <c r="M1357" s="50" t="s">
        <v>21</v>
      </c>
      <c r="N1357" s="50" t="s">
        <v>32130</v>
      </c>
      <c r="O1357" s="42" t="s">
        <v>394</v>
      </c>
      <c r="P1357" s="50" t="s">
        <v>32398</v>
      </c>
      <c r="Q1357" s="51" t="s">
        <v>32131</v>
      </c>
      <c r="R1357" s="50" t="s">
        <v>94</v>
      </c>
      <c r="S1357" s="50" t="s">
        <v>22</v>
      </c>
      <c r="T1357" s="50" t="s">
        <v>28746</v>
      </c>
      <c r="U1357" s="50" t="s">
        <v>28520</v>
      </c>
      <c r="V1357" s="50" t="s">
        <v>28521</v>
      </c>
      <c r="W1357" s="50" t="s">
        <v>94</v>
      </c>
      <c r="X1357" s="50">
        <v>3079</v>
      </c>
      <c r="Y1357" s="50"/>
      <c r="Z1357" s="50"/>
      <c r="AA1357" s="50"/>
      <c r="AB1357" s="50"/>
      <c r="AC1357" s="50"/>
      <c r="AD1357" s="50"/>
      <c r="AE1357" s="50"/>
      <c r="AF1357" s="50"/>
      <c r="AG1357" s="50"/>
      <c r="AH1357" s="53"/>
      <c r="AI1357" s="50"/>
      <c r="AJ1357" s="50"/>
      <c r="AK1357" s="50"/>
      <c r="AL1357" s="50"/>
      <c r="AM1357" s="50"/>
      <c r="AN1357" s="50"/>
      <c r="AO1357" s="50"/>
      <c r="AP1357" s="50"/>
      <c r="AQ1357" s="50"/>
      <c r="AR1357" s="50"/>
      <c r="AS1357" s="50"/>
      <c r="AT1357" s="50"/>
      <c r="AU1357" s="50"/>
      <c r="AV1357" s="50"/>
      <c r="AW1357" s="50"/>
      <c r="AX1357" s="50"/>
      <c r="AY1357" s="50"/>
      <c r="AZ1357" s="50"/>
      <c r="BA1357" s="50"/>
      <c r="BB1357" s="50"/>
      <c r="BC1357" s="50"/>
      <c r="BD1357" s="50"/>
      <c r="BE1357" s="50"/>
      <c r="BF1357" s="50"/>
      <c r="BG1357" s="50"/>
      <c r="BH1357" s="50"/>
      <c r="BI1357" s="50"/>
      <c r="BJ1357" s="50"/>
      <c r="BK1357" s="50"/>
      <c r="BL1357" s="50"/>
    </row>
    <row r="1358" spans="1:64" ht="12" customHeight="1" x14ac:dyDescent="0.15">
      <c r="A1358" s="50" t="s">
        <v>32124</v>
      </c>
      <c r="B1358" s="50">
        <v>19</v>
      </c>
      <c r="C1358" s="50" t="s">
        <v>14</v>
      </c>
      <c r="D1358" s="50" t="s">
        <v>79</v>
      </c>
      <c r="E1358" s="50"/>
      <c r="F1358" s="52">
        <v>43038</v>
      </c>
      <c r="G1358" s="50" t="s">
        <v>32125</v>
      </c>
      <c r="H1358" s="50" t="s">
        <v>513</v>
      </c>
      <c r="I1358" s="50" t="s">
        <v>75</v>
      </c>
      <c r="J1358" s="50">
        <v>7103</v>
      </c>
      <c r="K1358" s="50" t="s">
        <v>515</v>
      </c>
      <c r="L1358" s="50" t="s">
        <v>8403</v>
      </c>
      <c r="M1358" s="50" t="s">
        <v>21</v>
      </c>
      <c r="N1358" s="50" t="s">
        <v>32126</v>
      </c>
      <c r="O1358" s="42" t="s">
        <v>394</v>
      </c>
      <c r="P1358" s="50" t="s">
        <v>32398</v>
      </c>
      <c r="Q1358" s="51" t="s">
        <v>32127</v>
      </c>
      <c r="R1358" s="50" t="s">
        <v>94</v>
      </c>
      <c r="S1358" s="50" t="s">
        <v>29</v>
      </c>
      <c r="T1358" s="50" t="s">
        <v>28523</v>
      </c>
      <c r="U1358" s="50" t="s">
        <v>28520</v>
      </c>
      <c r="V1358" s="50" t="s">
        <v>28521</v>
      </c>
      <c r="W1358" s="50" t="s">
        <v>94</v>
      </c>
      <c r="Y1358" s="50"/>
      <c r="Z1358" s="50"/>
      <c r="AA1358" s="50"/>
      <c r="AB1358" s="50"/>
      <c r="AC1358" s="50"/>
      <c r="AD1358" s="50"/>
      <c r="AE1358" s="50"/>
      <c r="AF1358" s="50"/>
      <c r="AG1358" s="50"/>
      <c r="AH1358" s="53"/>
      <c r="AI1358" s="50"/>
      <c r="AJ1358" s="50"/>
      <c r="AK1358" s="50"/>
      <c r="AL1358" s="50"/>
      <c r="AM1358" s="50"/>
      <c r="AN1358" s="50"/>
      <c r="AO1358" s="50"/>
      <c r="AP1358" s="50"/>
      <c r="AQ1358" s="50"/>
      <c r="AR1358" s="50"/>
      <c r="AS1358" s="50"/>
      <c r="AT1358" s="50"/>
      <c r="AU1358" s="50"/>
      <c r="AV1358" s="50"/>
      <c r="AW1358" s="50"/>
      <c r="AX1358" s="50"/>
      <c r="AY1358" s="50"/>
      <c r="AZ1358" s="50"/>
      <c r="BA1358" s="50"/>
      <c r="BB1358" s="50"/>
      <c r="BC1358" s="50"/>
      <c r="BD1358" s="50"/>
      <c r="BE1358" s="50"/>
      <c r="BF1358" s="50"/>
      <c r="BG1358" s="50"/>
      <c r="BH1358" s="50"/>
      <c r="BI1358" s="50"/>
      <c r="BJ1358" s="50"/>
      <c r="BK1358" s="50"/>
      <c r="BL1358" s="50"/>
    </row>
    <row r="1359" spans="1:64" ht="12" customHeight="1" x14ac:dyDescent="0.15">
      <c r="A1359" s="50" t="s">
        <v>32119</v>
      </c>
      <c r="B1359" s="50">
        <v>50</v>
      </c>
      <c r="C1359" s="50" t="s">
        <v>14</v>
      </c>
      <c r="D1359" s="50" t="s">
        <v>31</v>
      </c>
      <c r="E1359" s="50"/>
      <c r="F1359" s="52">
        <v>43037</v>
      </c>
      <c r="G1359" s="50" t="s">
        <v>32120</v>
      </c>
      <c r="H1359" s="50" t="s">
        <v>27208</v>
      </c>
      <c r="I1359" s="50" t="s">
        <v>203</v>
      </c>
      <c r="J1359" s="50">
        <v>80112</v>
      </c>
      <c r="K1359" s="50" t="s">
        <v>3734</v>
      </c>
      <c r="L1359" s="50" t="s">
        <v>32121</v>
      </c>
      <c r="M1359" s="50" t="s">
        <v>21</v>
      </c>
      <c r="N1359" s="50" t="s">
        <v>32122</v>
      </c>
      <c r="O1359" s="42" t="s">
        <v>394</v>
      </c>
      <c r="P1359" s="50" t="s">
        <v>94</v>
      </c>
      <c r="Q1359" s="51" t="s">
        <v>32123</v>
      </c>
      <c r="R1359" s="50" t="s">
        <v>94</v>
      </c>
      <c r="S1359" s="50" t="s">
        <v>22</v>
      </c>
      <c r="T1359" s="50" t="s">
        <v>28746</v>
      </c>
      <c r="U1359" s="50" t="s">
        <v>28520</v>
      </c>
      <c r="V1359" s="50" t="s">
        <v>28521</v>
      </c>
      <c r="W1359" s="50" t="s">
        <v>94</v>
      </c>
      <c r="X1359" s="50">
        <v>3080</v>
      </c>
      <c r="Y1359" s="50"/>
      <c r="Z1359" s="50"/>
      <c r="AA1359" s="50"/>
      <c r="AB1359" s="50"/>
      <c r="AC1359" s="50"/>
      <c r="AD1359" s="50"/>
      <c r="AE1359" s="50"/>
      <c r="AF1359" s="50"/>
      <c r="AG1359" s="50"/>
      <c r="AH1359" s="53"/>
      <c r="AI1359" s="50"/>
      <c r="AJ1359" s="50"/>
      <c r="AK1359" s="50"/>
      <c r="AL1359" s="50"/>
      <c r="AM1359" s="50"/>
      <c r="AN1359" s="50"/>
      <c r="AO1359" s="50"/>
      <c r="AP1359" s="50"/>
      <c r="AQ1359" s="50"/>
      <c r="AR1359" s="50"/>
      <c r="AS1359" s="50"/>
      <c r="AT1359" s="50"/>
      <c r="AU1359" s="50"/>
      <c r="AV1359" s="51"/>
      <c r="AW1359" s="50"/>
      <c r="AX1359" s="50"/>
      <c r="AY1359" s="50"/>
      <c r="AZ1359" s="50"/>
      <c r="BA1359" s="50"/>
      <c r="BB1359" s="50"/>
      <c r="BC1359" s="50"/>
      <c r="BD1359" s="50"/>
      <c r="BE1359" s="50"/>
      <c r="BF1359" s="50"/>
      <c r="BG1359" s="50"/>
      <c r="BH1359" s="50"/>
      <c r="BI1359" s="50"/>
      <c r="BJ1359" s="50"/>
      <c r="BK1359" s="50"/>
      <c r="BL1359" s="50"/>
    </row>
    <row r="1360" spans="1:64" ht="12" customHeight="1" x14ac:dyDescent="0.15">
      <c r="A1360" s="50" t="s">
        <v>32111</v>
      </c>
      <c r="B1360" s="50">
        <v>46</v>
      </c>
      <c r="C1360" s="50" t="s">
        <v>14</v>
      </c>
      <c r="D1360" s="50" t="s">
        <v>79</v>
      </c>
      <c r="E1360" s="51" t="s">
        <v>32112</v>
      </c>
      <c r="F1360" s="52">
        <v>43037</v>
      </c>
      <c r="G1360" s="50" t="s">
        <v>32113</v>
      </c>
      <c r="H1360" s="50" t="s">
        <v>32114</v>
      </c>
      <c r="I1360" s="50" t="s">
        <v>653</v>
      </c>
      <c r="J1360" s="50">
        <v>38668</v>
      </c>
      <c r="K1360" s="50" t="s">
        <v>32115</v>
      </c>
      <c r="L1360" s="50" t="s">
        <v>32116</v>
      </c>
      <c r="M1360" s="50" t="s">
        <v>21</v>
      </c>
      <c r="N1360" s="50" t="s">
        <v>32117</v>
      </c>
      <c r="O1360" s="42" t="s">
        <v>394</v>
      </c>
      <c r="P1360" s="50" t="s">
        <v>32398</v>
      </c>
      <c r="Q1360" s="51" t="s">
        <v>32118</v>
      </c>
      <c r="R1360" s="50" t="s">
        <v>94</v>
      </c>
      <c r="S1360" s="50" t="s">
        <v>22</v>
      </c>
      <c r="T1360" s="50" t="s">
        <v>28746</v>
      </c>
      <c r="U1360" s="50" t="s">
        <v>28520</v>
      </c>
      <c r="V1360" s="50" t="s">
        <v>28519</v>
      </c>
      <c r="W1360" s="50" t="s">
        <v>94</v>
      </c>
      <c r="X1360" s="50">
        <v>3078</v>
      </c>
      <c r="Y1360" s="50"/>
      <c r="Z1360" s="50"/>
      <c r="AA1360" s="50"/>
      <c r="AB1360" s="50"/>
      <c r="AC1360" s="50"/>
      <c r="AD1360" s="50"/>
      <c r="AE1360" s="50"/>
      <c r="AF1360" s="50"/>
      <c r="AG1360" s="50"/>
      <c r="AH1360" s="53"/>
      <c r="AI1360" s="50"/>
      <c r="AJ1360" s="50"/>
      <c r="AK1360" s="50"/>
      <c r="AL1360" s="50"/>
      <c r="AM1360" s="50"/>
      <c r="AN1360" s="50"/>
      <c r="AO1360" s="50"/>
      <c r="AP1360" s="50"/>
      <c r="AQ1360" s="50"/>
      <c r="AR1360" s="50"/>
      <c r="AS1360" s="50"/>
      <c r="AT1360" s="50"/>
      <c r="AU1360" s="50"/>
      <c r="AV1360" s="50"/>
      <c r="AW1360" s="50"/>
      <c r="AX1360" s="50"/>
      <c r="AY1360" s="50"/>
      <c r="AZ1360" s="50"/>
      <c r="BA1360" s="50"/>
      <c r="BB1360" s="50"/>
      <c r="BC1360" s="50"/>
      <c r="BD1360" s="50"/>
      <c r="BE1360" s="50"/>
      <c r="BF1360" s="50"/>
      <c r="BG1360" s="50"/>
      <c r="BH1360" s="50"/>
      <c r="BI1360" s="50"/>
      <c r="BJ1360" s="50"/>
      <c r="BK1360" s="50"/>
      <c r="BL1360" s="50"/>
    </row>
    <row r="1361" spans="1:64" ht="12" customHeight="1" x14ac:dyDescent="0.15">
      <c r="A1361" s="50" t="s">
        <v>32394</v>
      </c>
      <c r="B1361" s="50">
        <v>23</v>
      </c>
      <c r="C1361" s="50" t="s">
        <v>14</v>
      </c>
      <c r="D1361" s="50" t="s">
        <v>79</v>
      </c>
      <c r="E1361" s="51" t="s">
        <v>32395</v>
      </c>
      <c r="F1361" s="52">
        <v>43037</v>
      </c>
      <c r="G1361" s="50" t="s">
        <v>32396</v>
      </c>
      <c r="H1361" s="50" t="s">
        <v>32630</v>
      </c>
      <c r="I1361" s="50" t="s">
        <v>398</v>
      </c>
      <c r="J1361" s="50">
        <v>19406</v>
      </c>
      <c r="K1361" s="50" t="s">
        <v>1039</v>
      </c>
      <c r="L1361" s="50" t="s">
        <v>6927</v>
      </c>
      <c r="M1361" s="50" t="s">
        <v>21</v>
      </c>
      <c r="N1361" s="50" t="s">
        <v>32397</v>
      </c>
      <c r="O1361" s="42" t="s">
        <v>394</v>
      </c>
      <c r="P1361" s="50" t="s">
        <v>32398</v>
      </c>
      <c r="Q1361" s="51" t="s">
        <v>32399</v>
      </c>
      <c r="R1361" s="50" t="s">
        <v>94</v>
      </c>
      <c r="S1361" s="50" t="s">
        <v>373</v>
      </c>
      <c r="T1361" s="50" t="s">
        <v>28836</v>
      </c>
      <c r="U1361" s="50" t="s">
        <v>28520</v>
      </c>
      <c r="V1361" s="50" t="s">
        <v>28519</v>
      </c>
      <c r="W1361" s="50"/>
      <c r="Y1361" s="50"/>
      <c r="Z1361" s="50"/>
      <c r="AA1361" s="50"/>
      <c r="AB1361" s="50"/>
      <c r="AC1361" s="50"/>
      <c r="AD1361" s="50"/>
      <c r="AE1361" s="50"/>
      <c r="AF1361" s="50"/>
      <c r="AG1361" s="50"/>
      <c r="AH1361" s="53"/>
      <c r="AI1361" s="50"/>
      <c r="AJ1361" s="50"/>
      <c r="AK1361" s="50"/>
      <c r="AL1361" s="50"/>
      <c r="AM1361" s="50"/>
      <c r="AN1361" s="50"/>
      <c r="AO1361" s="50"/>
      <c r="AP1361" s="50"/>
      <c r="AQ1361" s="50"/>
      <c r="AR1361" s="50"/>
      <c r="AS1361" s="50"/>
      <c r="AT1361" s="50"/>
      <c r="AU1361" s="50"/>
      <c r="AV1361" s="50"/>
      <c r="AW1361" s="50"/>
      <c r="AX1361" s="50"/>
      <c r="AY1361" s="50"/>
      <c r="AZ1361" s="50"/>
      <c r="BA1361" s="50"/>
      <c r="BB1361" s="50"/>
      <c r="BC1361" s="50"/>
      <c r="BD1361" s="50"/>
      <c r="BE1361" s="50"/>
      <c r="BF1361" s="50"/>
      <c r="BG1361" s="50"/>
      <c r="BH1361" s="50"/>
      <c r="BI1361" s="50"/>
      <c r="BJ1361" s="50"/>
      <c r="BK1361" s="50"/>
      <c r="BL1361" s="50"/>
    </row>
    <row r="1362" spans="1:64" ht="12" customHeight="1" x14ac:dyDescent="0.15">
      <c r="A1362" s="50" t="s">
        <v>32096</v>
      </c>
      <c r="B1362" s="50">
        <v>17</v>
      </c>
      <c r="C1362" s="50" t="s">
        <v>14</v>
      </c>
      <c r="D1362" s="50" t="s">
        <v>42</v>
      </c>
      <c r="E1362" s="51" t="s">
        <v>32097</v>
      </c>
      <c r="F1362" s="52">
        <v>43036</v>
      </c>
      <c r="G1362" s="50" t="s">
        <v>32098</v>
      </c>
      <c r="H1362" s="50" t="s">
        <v>32099</v>
      </c>
      <c r="I1362" s="50" t="s">
        <v>111</v>
      </c>
      <c r="J1362" s="50">
        <v>97347</v>
      </c>
      <c r="K1362" s="50" t="s">
        <v>1829</v>
      </c>
      <c r="L1362" s="50" t="s">
        <v>251</v>
      </c>
      <c r="M1362" s="50" t="s">
        <v>21</v>
      </c>
      <c r="N1362" s="50" t="s">
        <v>32100</v>
      </c>
      <c r="O1362" s="42" t="s">
        <v>394</v>
      </c>
      <c r="P1362" s="50" t="s">
        <v>32398</v>
      </c>
      <c r="Q1362" s="51" t="s">
        <v>32101</v>
      </c>
      <c r="R1362" s="50" t="s">
        <v>94</v>
      </c>
      <c r="S1362" s="50" t="s">
        <v>22</v>
      </c>
      <c r="T1362" s="50" t="s">
        <v>28739</v>
      </c>
      <c r="U1362" s="50" t="s">
        <v>28518</v>
      </c>
      <c r="V1362" s="50" t="s">
        <v>28519</v>
      </c>
      <c r="W1362" s="50" t="s">
        <v>94</v>
      </c>
      <c r="X1362" s="50">
        <v>3077</v>
      </c>
      <c r="Y1362" s="50"/>
      <c r="Z1362" s="50"/>
      <c r="AA1362" s="50"/>
      <c r="AB1362" s="50"/>
      <c r="AC1362" s="50"/>
      <c r="AD1362" s="50"/>
      <c r="AE1362" s="50"/>
      <c r="AF1362" s="50"/>
      <c r="AG1362" s="50"/>
      <c r="AH1362" s="53"/>
      <c r="AI1362" s="50"/>
      <c r="AJ1362" s="50"/>
      <c r="AK1362" s="50"/>
      <c r="AL1362" s="50"/>
      <c r="AM1362" s="50"/>
      <c r="AN1362" s="50"/>
      <c r="AO1362" s="50"/>
      <c r="AP1362" s="50"/>
      <c r="AQ1362" s="50"/>
      <c r="AR1362" s="50"/>
      <c r="AS1362" s="50"/>
      <c r="AT1362" s="50"/>
      <c r="AU1362" s="50"/>
      <c r="AV1362" s="50"/>
      <c r="AW1362" s="50"/>
      <c r="AX1362" s="50"/>
      <c r="AY1362" s="50"/>
      <c r="AZ1362" s="50"/>
      <c r="BA1362" s="50"/>
      <c r="BB1362" s="50"/>
      <c r="BC1362" s="50"/>
      <c r="BD1362" s="50"/>
      <c r="BE1362" s="50"/>
      <c r="BF1362" s="50"/>
      <c r="BG1362" s="50"/>
      <c r="BH1362" s="50"/>
      <c r="BI1362" s="50"/>
      <c r="BJ1362" s="50"/>
      <c r="BK1362" s="50"/>
      <c r="BL1362" s="50"/>
    </row>
    <row r="1363" spans="1:64" ht="12" customHeight="1" x14ac:dyDescent="0.15">
      <c r="A1363" s="50" t="s">
        <v>32102</v>
      </c>
      <c r="B1363" s="50">
        <v>40</v>
      </c>
      <c r="C1363" s="50" t="s">
        <v>14</v>
      </c>
      <c r="D1363" s="50" t="s">
        <v>42</v>
      </c>
      <c r="E1363" s="51" t="s">
        <v>32103</v>
      </c>
      <c r="F1363" s="52">
        <v>43036</v>
      </c>
      <c r="G1363" s="50" t="s">
        <v>33219</v>
      </c>
      <c r="H1363" s="50" t="s">
        <v>1672</v>
      </c>
      <c r="I1363" s="50" t="s">
        <v>203</v>
      </c>
      <c r="J1363" s="50">
        <v>80631</v>
      </c>
      <c r="K1363" s="50" t="s">
        <v>1674</v>
      </c>
      <c r="L1363" s="50" t="s">
        <v>1675</v>
      </c>
      <c r="M1363" s="50" t="s">
        <v>21</v>
      </c>
      <c r="N1363" s="50" t="s">
        <v>32104</v>
      </c>
      <c r="O1363" s="42" t="s">
        <v>394</v>
      </c>
      <c r="P1363" s="50" t="s">
        <v>32398</v>
      </c>
      <c r="Q1363" s="51" t="s">
        <v>32105</v>
      </c>
      <c r="R1363" s="50" t="s">
        <v>94</v>
      </c>
      <c r="S1363" s="50" t="s">
        <v>22</v>
      </c>
      <c r="T1363" s="50" t="s">
        <v>32106</v>
      </c>
      <c r="U1363" s="50" t="s">
        <v>28520</v>
      </c>
      <c r="V1363" s="50" t="s">
        <v>28519</v>
      </c>
      <c r="W1363" s="50" t="s">
        <v>94</v>
      </c>
      <c r="X1363" s="50">
        <v>3075</v>
      </c>
      <c r="Y1363" s="50"/>
      <c r="Z1363" s="50"/>
      <c r="AA1363" s="50"/>
      <c r="AB1363" s="50"/>
      <c r="AC1363" s="50"/>
      <c r="AD1363" s="50"/>
      <c r="AE1363" s="50"/>
      <c r="AF1363" s="50"/>
      <c r="AG1363" s="50"/>
      <c r="AH1363" s="53"/>
      <c r="AI1363" s="50"/>
      <c r="AJ1363" s="50"/>
      <c r="AK1363" s="50"/>
      <c r="AL1363" s="50"/>
      <c r="AM1363" s="50"/>
      <c r="AN1363" s="50"/>
      <c r="AO1363" s="50"/>
      <c r="AP1363" s="50"/>
      <c r="AQ1363" s="50"/>
      <c r="AR1363" s="50"/>
      <c r="AS1363" s="50"/>
      <c r="AT1363" s="50"/>
      <c r="AU1363" s="50"/>
      <c r="AV1363" s="50"/>
      <c r="AW1363" s="50"/>
      <c r="AX1363" s="50"/>
      <c r="AY1363" s="50"/>
      <c r="AZ1363" s="50"/>
      <c r="BA1363" s="50"/>
      <c r="BB1363" s="50"/>
      <c r="BC1363" s="50"/>
      <c r="BD1363" s="50"/>
      <c r="BE1363" s="50"/>
      <c r="BF1363" s="50"/>
      <c r="BG1363" s="50"/>
      <c r="BH1363" s="50"/>
      <c r="BI1363" s="50"/>
      <c r="BJ1363" s="50"/>
      <c r="BK1363" s="50"/>
      <c r="BL1363" s="50"/>
    </row>
    <row r="1364" spans="1:64" ht="12" customHeight="1" x14ac:dyDescent="0.15">
      <c r="A1364" s="50" t="s">
        <v>32107</v>
      </c>
      <c r="B1364" s="50">
        <v>27</v>
      </c>
      <c r="C1364" s="50" t="s">
        <v>14</v>
      </c>
      <c r="D1364" s="50" t="s">
        <v>133</v>
      </c>
      <c r="E1364" s="50"/>
      <c r="F1364" s="52">
        <v>43036</v>
      </c>
      <c r="G1364" s="50"/>
      <c r="H1364" s="50" t="s">
        <v>32108</v>
      </c>
      <c r="I1364" s="50" t="s">
        <v>432</v>
      </c>
      <c r="J1364" s="50">
        <v>54615</v>
      </c>
      <c r="K1364" s="50" t="s">
        <v>427</v>
      </c>
      <c r="L1364" s="50" t="s">
        <v>9084</v>
      </c>
      <c r="M1364" s="50" t="s">
        <v>21</v>
      </c>
      <c r="N1364" s="50" t="s">
        <v>32109</v>
      </c>
      <c r="O1364" s="42" t="s">
        <v>394</v>
      </c>
      <c r="P1364" s="50" t="s">
        <v>32398</v>
      </c>
      <c r="Q1364" s="51" t="s">
        <v>32110</v>
      </c>
      <c r="R1364" s="50" t="s">
        <v>94</v>
      </c>
      <c r="S1364" s="50" t="s">
        <v>373</v>
      </c>
      <c r="T1364" s="50" t="s">
        <v>28836</v>
      </c>
      <c r="U1364" s="50" t="s">
        <v>28518</v>
      </c>
      <c r="V1364" s="50" t="s">
        <v>28519</v>
      </c>
      <c r="W1364" s="50" t="s">
        <v>542</v>
      </c>
      <c r="X1364" s="50">
        <v>3076</v>
      </c>
      <c r="Y1364" s="50"/>
      <c r="Z1364" s="50"/>
      <c r="AA1364" s="50"/>
      <c r="AB1364" s="50"/>
      <c r="AC1364" s="50"/>
      <c r="AD1364" s="50"/>
      <c r="AE1364" s="50"/>
      <c r="AF1364" s="50"/>
      <c r="AG1364" s="50"/>
      <c r="AH1364" s="53"/>
      <c r="AI1364" s="50"/>
      <c r="AJ1364" s="50"/>
      <c r="AK1364" s="50"/>
      <c r="AL1364" s="50"/>
      <c r="AM1364" s="50"/>
      <c r="AN1364" s="50"/>
      <c r="AO1364" s="50"/>
      <c r="AP1364" s="50"/>
      <c r="AQ1364" s="50"/>
      <c r="AR1364" s="50"/>
      <c r="AS1364" s="50"/>
      <c r="AT1364" s="50"/>
      <c r="AU1364" s="50"/>
      <c r="AV1364" s="50"/>
      <c r="AW1364" s="50"/>
      <c r="AX1364" s="50"/>
      <c r="AY1364" s="50"/>
      <c r="AZ1364" s="50"/>
      <c r="BA1364" s="50"/>
      <c r="BB1364" s="50"/>
      <c r="BC1364" s="50"/>
      <c r="BD1364" s="50"/>
      <c r="BE1364" s="50"/>
      <c r="BF1364" s="50"/>
      <c r="BG1364" s="50"/>
      <c r="BH1364" s="50"/>
      <c r="BI1364" s="50"/>
      <c r="BJ1364" s="50"/>
      <c r="BK1364" s="50"/>
      <c r="BL1364" s="50"/>
    </row>
    <row r="1365" spans="1:64" ht="12" customHeight="1" x14ac:dyDescent="0.15">
      <c r="A1365" s="50" t="s">
        <v>32090</v>
      </c>
      <c r="B1365" s="50">
        <v>47</v>
      </c>
      <c r="C1365" s="50" t="s">
        <v>14</v>
      </c>
      <c r="D1365" s="50" t="s">
        <v>79</v>
      </c>
      <c r="E1365" s="50"/>
      <c r="F1365" s="52">
        <v>43035</v>
      </c>
      <c r="G1365" s="50" t="s">
        <v>32091</v>
      </c>
      <c r="H1365" s="50" t="s">
        <v>32092</v>
      </c>
      <c r="I1365" s="50" t="s">
        <v>56</v>
      </c>
      <c r="J1365" s="50">
        <v>34956</v>
      </c>
      <c r="K1365" s="50" t="s">
        <v>15709</v>
      </c>
      <c r="L1365" s="50" t="s">
        <v>32093</v>
      </c>
      <c r="M1365" s="50" t="s">
        <v>21</v>
      </c>
      <c r="N1365" s="50" t="s">
        <v>32094</v>
      </c>
      <c r="O1365" s="42" t="s">
        <v>394</v>
      </c>
      <c r="P1365" s="50" t="s">
        <v>32398</v>
      </c>
      <c r="Q1365" s="51" t="s">
        <v>32095</v>
      </c>
      <c r="R1365" s="50" t="s">
        <v>542</v>
      </c>
      <c r="S1365" s="50" t="s">
        <v>22</v>
      </c>
      <c r="T1365" s="50" t="s">
        <v>28541</v>
      </c>
      <c r="U1365" s="50" t="s">
        <v>28518</v>
      </c>
      <c r="V1365" s="50" t="s">
        <v>28521</v>
      </c>
      <c r="W1365" s="50" t="s">
        <v>94</v>
      </c>
      <c r="X1365" s="50">
        <v>3074</v>
      </c>
      <c r="Y1365" s="50"/>
      <c r="Z1365" s="50"/>
      <c r="AA1365" s="50"/>
      <c r="AB1365" s="50"/>
      <c r="AC1365" s="50"/>
      <c r="AD1365" s="50"/>
      <c r="AE1365" s="50"/>
      <c r="AF1365" s="50"/>
      <c r="AG1365" s="50"/>
      <c r="AH1365" s="53"/>
      <c r="AI1365" s="50"/>
      <c r="AJ1365" s="50"/>
      <c r="AK1365" s="50"/>
      <c r="AL1365" s="50"/>
      <c r="AM1365" s="50"/>
      <c r="AN1365" s="50"/>
      <c r="AO1365" s="50"/>
      <c r="AP1365" s="50"/>
      <c r="AQ1365" s="50"/>
      <c r="AR1365" s="50"/>
      <c r="AS1365" s="50"/>
      <c r="AT1365" s="50"/>
      <c r="AU1365" s="50"/>
      <c r="AV1365" s="50"/>
      <c r="AW1365" s="50"/>
      <c r="AX1365" s="50"/>
      <c r="AY1365" s="50"/>
      <c r="AZ1365" s="50"/>
      <c r="BA1365" s="50"/>
      <c r="BB1365" s="50"/>
      <c r="BC1365" s="50"/>
      <c r="BD1365" s="50"/>
      <c r="BE1365" s="50"/>
      <c r="BF1365" s="50"/>
      <c r="BG1365" s="50"/>
      <c r="BH1365" s="50"/>
      <c r="BI1365" s="50"/>
      <c r="BJ1365" s="50"/>
      <c r="BK1365" s="50"/>
      <c r="BL1365" s="50"/>
    </row>
    <row r="1366" spans="1:64" ht="12" customHeight="1" x14ac:dyDescent="0.15">
      <c r="A1366" s="50" t="s">
        <v>32086</v>
      </c>
      <c r="B1366" s="50">
        <v>46</v>
      </c>
      <c r="C1366" s="50" t="s">
        <v>14</v>
      </c>
      <c r="D1366" s="50" t="s">
        <v>31</v>
      </c>
      <c r="E1366" s="50"/>
      <c r="F1366" s="52">
        <v>43035</v>
      </c>
      <c r="G1366" s="50" t="s">
        <v>32087</v>
      </c>
      <c r="H1366" s="50" t="s">
        <v>8596</v>
      </c>
      <c r="I1366" s="50" t="s">
        <v>398</v>
      </c>
      <c r="J1366" s="50">
        <v>16507</v>
      </c>
      <c r="K1366" s="50" t="s">
        <v>8596</v>
      </c>
      <c r="L1366" s="50" t="s">
        <v>12931</v>
      </c>
      <c r="M1366" s="50" t="s">
        <v>21</v>
      </c>
      <c r="N1366" s="50" t="s">
        <v>32088</v>
      </c>
      <c r="O1366" s="42" t="s">
        <v>394</v>
      </c>
      <c r="P1366" s="50" t="s">
        <v>32398</v>
      </c>
      <c r="Q1366" s="51" t="s">
        <v>32089</v>
      </c>
      <c r="R1366" s="50" t="s">
        <v>94</v>
      </c>
      <c r="S1366" s="50" t="s">
        <v>22</v>
      </c>
      <c r="T1366" s="50" t="s">
        <v>28836</v>
      </c>
      <c r="U1366" s="50" t="s">
        <v>28518</v>
      </c>
      <c r="V1366" s="50" t="s">
        <v>28521</v>
      </c>
      <c r="W1366" s="50" t="s">
        <v>94</v>
      </c>
      <c r="X1366" s="50">
        <v>3072</v>
      </c>
      <c r="Y1366" s="50"/>
      <c r="Z1366" s="50"/>
      <c r="AA1366" s="50"/>
      <c r="AB1366" s="50"/>
      <c r="AC1366" s="50"/>
      <c r="AD1366" s="50"/>
      <c r="AE1366" s="50"/>
      <c r="AF1366" s="50"/>
      <c r="AG1366" s="50"/>
      <c r="AH1366" s="53"/>
      <c r="AI1366" s="50"/>
      <c r="AJ1366" s="50"/>
      <c r="AK1366" s="50"/>
      <c r="AL1366" s="50"/>
      <c r="AM1366" s="50"/>
      <c r="AN1366" s="50"/>
      <c r="AO1366" s="50"/>
      <c r="AP1366" s="50"/>
      <c r="AQ1366" s="50"/>
      <c r="AR1366" s="50"/>
      <c r="AS1366" s="50"/>
      <c r="AT1366" s="50"/>
      <c r="AU1366" s="50"/>
      <c r="AV1366" s="50"/>
      <c r="AW1366" s="50"/>
      <c r="AX1366" s="50"/>
      <c r="AY1366" s="50"/>
      <c r="AZ1366" s="50"/>
      <c r="BA1366" s="50"/>
      <c r="BB1366" s="50"/>
      <c r="BC1366" s="50"/>
      <c r="BD1366" s="50"/>
      <c r="BE1366" s="50"/>
      <c r="BF1366" s="50"/>
      <c r="BG1366" s="50"/>
      <c r="BH1366" s="50"/>
      <c r="BI1366" s="50"/>
      <c r="BJ1366" s="50"/>
      <c r="BK1366" s="50"/>
      <c r="BL1366" s="50"/>
    </row>
    <row r="1367" spans="1:64" ht="12" customHeight="1" x14ac:dyDescent="0.15">
      <c r="A1367" s="50" t="s">
        <v>32072</v>
      </c>
      <c r="B1367" s="50">
        <v>34</v>
      </c>
      <c r="C1367" s="50" t="s">
        <v>14</v>
      </c>
      <c r="D1367" s="50" t="s">
        <v>31</v>
      </c>
      <c r="E1367" s="51" t="s">
        <v>32073</v>
      </c>
      <c r="F1367" s="52">
        <v>43034</v>
      </c>
      <c r="G1367" s="50" t="s">
        <v>32074</v>
      </c>
      <c r="H1367" s="50" t="s">
        <v>32075</v>
      </c>
      <c r="I1367" s="50" t="s">
        <v>417</v>
      </c>
      <c r="J1367" s="50">
        <v>14845</v>
      </c>
      <c r="K1367" s="50" t="s">
        <v>32076</v>
      </c>
      <c r="L1367" s="50" t="s">
        <v>32077</v>
      </c>
      <c r="M1367" s="50" t="s">
        <v>21</v>
      </c>
      <c r="N1367" s="50" t="s">
        <v>32078</v>
      </c>
      <c r="O1367" s="42" t="s">
        <v>394</v>
      </c>
      <c r="P1367" s="50" t="s">
        <v>32398</v>
      </c>
      <c r="Q1367" s="51" t="s">
        <v>32079</v>
      </c>
      <c r="R1367" s="50" t="s">
        <v>94</v>
      </c>
      <c r="S1367" s="50" t="s">
        <v>22</v>
      </c>
      <c r="T1367" s="50" t="s">
        <v>28746</v>
      </c>
      <c r="U1367" s="50" t="s">
        <v>28520</v>
      </c>
      <c r="V1367" s="50" t="s">
        <v>28519</v>
      </c>
      <c r="W1367" s="50" t="s">
        <v>94</v>
      </c>
      <c r="X1367" s="50">
        <v>3073</v>
      </c>
      <c r="Y1367" s="50"/>
      <c r="Z1367" s="50"/>
      <c r="AA1367" s="50"/>
      <c r="AB1367" s="50"/>
      <c r="AC1367" s="50"/>
      <c r="AD1367" s="50"/>
      <c r="AE1367" s="50"/>
      <c r="AF1367" s="50"/>
      <c r="AG1367" s="50"/>
      <c r="AH1367" s="53"/>
      <c r="AI1367" s="50"/>
      <c r="AJ1367" s="50"/>
      <c r="AK1367" s="50"/>
      <c r="AL1367" s="50"/>
      <c r="AM1367" s="50"/>
      <c r="AN1367" s="50"/>
      <c r="AO1367" s="50"/>
      <c r="AP1367" s="50"/>
      <c r="AQ1367" s="50"/>
      <c r="AR1367" s="50"/>
      <c r="AS1367" s="50"/>
      <c r="AT1367" s="50"/>
      <c r="AU1367" s="50"/>
      <c r="AV1367" s="50"/>
      <c r="AW1367" s="50"/>
      <c r="AX1367" s="50"/>
      <c r="AY1367" s="50"/>
      <c r="AZ1367" s="50"/>
      <c r="BA1367" s="50"/>
      <c r="BB1367" s="50"/>
      <c r="BC1367" s="50"/>
      <c r="BD1367" s="50"/>
      <c r="BE1367" s="50"/>
      <c r="BF1367" s="50"/>
      <c r="BG1367" s="50"/>
      <c r="BH1367" s="50"/>
      <c r="BI1367" s="50"/>
      <c r="BJ1367" s="50"/>
      <c r="BK1367" s="50"/>
      <c r="BL1367" s="50"/>
    </row>
    <row r="1368" spans="1:64" ht="12" customHeight="1" x14ac:dyDescent="0.15">
      <c r="A1368" s="50" t="s">
        <v>32080</v>
      </c>
      <c r="B1368" s="50">
        <v>32</v>
      </c>
      <c r="C1368" s="50" t="s">
        <v>14</v>
      </c>
      <c r="D1368" s="50" t="s">
        <v>31</v>
      </c>
      <c r="E1368" s="50"/>
      <c r="F1368" s="52">
        <v>43034</v>
      </c>
      <c r="G1368" s="50" t="s">
        <v>32081</v>
      </c>
      <c r="H1368" s="50" t="s">
        <v>32082</v>
      </c>
      <c r="I1368" s="50" t="s">
        <v>88</v>
      </c>
      <c r="J1368" s="50">
        <v>36532</v>
      </c>
      <c r="K1368" s="50" t="s">
        <v>3616</v>
      </c>
      <c r="L1368" s="50" t="s">
        <v>32083</v>
      </c>
      <c r="M1368" s="50" t="s">
        <v>21</v>
      </c>
      <c r="N1368" s="50" t="s">
        <v>32084</v>
      </c>
      <c r="O1368" s="42" t="s">
        <v>394</v>
      </c>
      <c r="P1368" s="50" t="s">
        <v>32398</v>
      </c>
      <c r="Q1368" s="51" t="s">
        <v>32085</v>
      </c>
      <c r="R1368" s="50" t="s">
        <v>94</v>
      </c>
      <c r="S1368" s="50" t="s">
        <v>22</v>
      </c>
      <c r="T1368" s="50" t="s">
        <v>28746</v>
      </c>
      <c r="U1368" s="50" t="s">
        <v>28520</v>
      </c>
      <c r="V1368" s="50" t="s">
        <v>20623</v>
      </c>
      <c r="W1368" s="50" t="s">
        <v>94</v>
      </c>
      <c r="X1368" s="50">
        <v>3071</v>
      </c>
      <c r="Y1368" s="50"/>
      <c r="Z1368" s="50"/>
      <c r="AA1368" s="50"/>
      <c r="AB1368" s="50"/>
      <c r="AC1368" s="50"/>
      <c r="AD1368" s="50"/>
      <c r="AE1368" s="50"/>
      <c r="AF1368" s="50"/>
      <c r="AG1368" s="50"/>
      <c r="AH1368" s="53"/>
      <c r="AI1368" s="50"/>
      <c r="AJ1368" s="50"/>
      <c r="AK1368" s="50"/>
      <c r="AL1368" s="50"/>
      <c r="AM1368" s="50"/>
      <c r="AN1368" s="50"/>
      <c r="AO1368" s="50"/>
      <c r="AP1368" s="50"/>
      <c r="AQ1368" s="50"/>
      <c r="AR1368" s="50"/>
      <c r="AS1368" s="50"/>
      <c r="AT1368" s="50"/>
      <c r="AU1368" s="50"/>
      <c r="AV1368" s="50"/>
      <c r="AW1368" s="50"/>
      <c r="AX1368" s="50"/>
      <c r="AY1368" s="50"/>
      <c r="AZ1368" s="50"/>
      <c r="BA1368" s="50"/>
      <c r="BB1368" s="50"/>
      <c r="BC1368" s="50"/>
      <c r="BD1368" s="50"/>
      <c r="BE1368" s="50"/>
      <c r="BF1368" s="50"/>
      <c r="BG1368" s="50"/>
      <c r="BH1368" s="50"/>
      <c r="BI1368" s="50"/>
      <c r="BJ1368" s="50"/>
      <c r="BK1368" s="50"/>
      <c r="BL1368" s="50"/>
    </row>
    <row r="1369" spans="1:64" ht="12" customHeight="1" x14ac:dyDescent="0.15">
      <c r="A1369" s="50" t="s">
        <v>32063</v>
      </c>
      <c r="B1369" s="50">
        <v>33</v>
      </c>
      <c r="C1369" s="50" t="s">
        <v>14</v>
      </c>
      <c r="D1369" s="50" t="s">
        <v>79</v>
      </c>
      <c r="E1369" s="51" t="s">
        <v>32064</v>
      </c>
      <c r="F1369" s="52">
        <v>43033</v>
      </c>
      <c r="G1369" s="50" t="s">
        <v>33218</v>
      </c>
      <c r="H1369" s="50" t="s">
        <v>968</v>
      </c>
      <c r="I1369" s="50" t="s">
        <v>63</v>
      </c>
      <c r="J1369" s="50">
        <v>44106</v>
      </c>
      <c r="K1369" s="50" t="s">
        <v>99</v>
      </c>
      <c r="L1369" s="50" t="s">
        <v>31903</v>
      </c>
      <c r="M1369" s="50" t="s">
        <v>21</v>
      </c>
      <c r="N1369" s="50" t="s">
        <v>32065</v>
      </c>
      <c r="O1369" s="42" t="s">
        <v>394</v>
      </c>
      <c r="P1369" s="50" t="s">
        <v>32398</v>
      </c>
      <c r="Q1369" s="51" t="s">
        <v>32066</v>
      </c>
      <c r="R1369" s="50" t="s">
        <v>94</v>
      </c>
      <c r="S1369" s="50" t="s">
        <v>22</v>
      </c>
      <c r="T1369" s="50" t="s">
        <v>28746</v>
      </c>
      <c r="U1369" s="50" t="s">
        <v>28520</v>
      </c>
      <c r="V1369" s="50" t="s">
        <v>28522</v>
      </c>
      <c r="W1369" s="50" t="s">
        <v>94</v>
      </c>
      <c r="X1369" s="50">
        <v>3070</v>
      </c>
      <c r="Y1369" s="50"/>
      <c r="Z1369" s="50"/>
      <c r="AA1369" s="50"/>
      <c r="AB1369" s="50"/>
      <c r="AC1369" s="50"/>
      <c r="AD1369" s="50"/>
      <c r="AE1369" s="50"/>
      <c r="AF1369" s="50"/>
      <c r="AG1369" s="50"/>
      <c r="AH1369" s="53"/>
      <c r="AI1369" s="50"/>
      <c r="AJ1369" s="50"/>
      <c r="AK1369" s="50"/>
      <c r="AL1369" s="50"/>
      <c r="AM1369" s="50"/>
      <c r="AN1369" s="50"/>
      <c r="AO1369" s="50"/>
      <c r="AP1369" s="50"/>
      <c r="AQ1369" s="50"/>
      <c r="AR1369" s="50"/>
      <c r="AS1369" s="50"/>
      <c r="AT1369" s="50"/>
      <c r="AU1369" s="50"/>
      <c r="AV1369" s="50"/>
      <c r="AW1369" s="50"/>
      <c r="AX1369" s="50"/>
      <c r="AY1369" s="50"/>
      <c r="AZ1369" s="50"/>
      <c r="BA1369" s="50"/>
      <c r="BB1369" s="50"/>
      <c r="BC1369" s="50"/>
      <c r="BD1369" s="50"/>
      <c r="BE1369" s="50"/>
      <c r="BF1369" s="50"/>
      <c r="BG1369" s="50"/>
      <c r="BH1369" s="50"/>
      <c r="BI1369" s="50"/>
      <c r="BJ1369" s="50"/>
      <c r="BK1369" s="50"/>
      <c r="BL1369" s="50"/>
    </row>
    <row r="1370" spans="1:64" ht="12" customHeight="1" x14ac:dyDescent="0.15">
      <c r="A1370" s="50" t="s">
        <v>32067</v>
      </c>
      <c r="B1370" s="50">
        <v>33</v>
      </c>
      <c r="C1370" s="50" t="s">
        <v>14</v>
      </c>
      <c r="D1370" s="50" t="s">
        <v>79</v>
      </c>
      <c r="E1370" s="51" t="s">
        <v>32068</v>
      </c>
      <c r="F1370" s="52">
        <v>43033</v>
      </c>
      <c r="G1370" s="50" t="s">
        <v>32069</v>
      </c>
      <c r="H1370" s="50" t="s">
        <v>13110</v>
      </c>
      <c r="I1370" s="50" t="s">
        <v>56</v>
      </c>
      <c r="J1370" s="50">
        <v>33712</v>
      </c>
      <c r="K1370" s="50" t="s">
        <v>2264</v>
      </c>
      <c r="L1370" s="50" t="s">
        <v>13674</v>
      </c>
      <c r="M1370" s="50" t="s">
        <v>21</v>
      </c>
      <c r="N1370" s="50" t="s">
        <v>32070</v>
      </c>
      <c r="O1370" s="42" t="s">
        <v>394</v>
      </c>
      <c r="P1370" s="50" t="s">
        <v>32398</v>
      </c>
      <c r="Q1370" s="51" t="s">
        <v>32071</v>
      </c>
      <c r="R1370" s="50" t="s">
        <v>94</v>
      </c>
      <c r="S1370" s="50" t="s">
        <v>22</v>
      </c>
      <c r="T1370" s="50" t="s">
        <v>28746</v>
      </c>
      <c r="U1370" s="50" t="s">
        <v>28520</v>
      </c>
      <c r="V1370" s="50" t="s">
        <v>28521</v>
      </c>
      <c r="W1370" s="50" t="s">
        <v>94</v>
      </c>
      <c r="X1370" s="50">
        <v>3068</v>
      </c>
      <c r="Y1370" s="50"/>
      <c r="Z1370" s="50"/>
      <c r="AA1370" s="50"/>
      <c r="AB1370" s="50"/>
      <c r="AC1370" s="50"/>
      <c r="AD1370" s="50"/>
      <c r="AE1370" s="50"/>
      <c r="AF1370" s="50"/>
      <c r="AG1370" s="50"/>
      <c r="AH1370" s="53"/>
      <c r="AI1370" s="50"/>
      <c r="AJ1370" s="50"/>
      <c r="AK1370" s="50"/>
      <c r="AL1370" s="50"/>
      <c r="AM1370" s="50"/>
      <c r="AN1370" s="50"/>
      <c r="AO1370" s="50"/>
      <c r="AP1370" s="50"/>
      <c r="AQ1370" s="50"/>
      <c r="AR1370" s="50"/>
      <c r="AS1370" s="50"/>
      <c r="AT1370" s="50"/>
      <c r="AU1370" s="50"/>
      <c r="AV1370" s="50"/>
      <c r="AW1370" s="50"/>
      <c r="AX1370" s="50"/>
      <c r="AY1370" s="50"/>
      <c r="AZ1370" s="50"/>
      <c r="BA1370" s="50"/>
      <c r="BB1370" s="50"/>
      <c r="BC1370" s="50"/>
      <c r="BD1370" s="50"/>
      <c r="BE1370" s="50"/>
      <c r="BF1370" s="50"/>
      <c r="BG1370" s="50"/>
      <c r="BH1370" s="50"/>
      <c r="BI1370" s="50"/>
      <c r="BJ1370" s="50"/>
      <c r="BK1370" s="50"/>
      <c r="BL1370" s="50"/>
    </row>
    <row r="1371" spans="1:64" ht="12" customHeight="1" x14ac:dyDescent="0.15">
      <c r="A1371" s="50" t="s">
        <v>32050</v>
      </c>
      <c r="B1371" s="50">
        <v>25</v>
      </c>
      <c r="C1371" s="50" t="s">
        <v>14</v>
      </c>
      <c r="D1371" s="50" t="s">
        <v>31</v>
      </c>
      <c r="E1371" s="51" t="s">
        <v>32051</v>
      </c>
      <c r="F1371" s="52">
        <v>43032</v>
      </c>
      <c r="G1371" s="50" t="s">
        <v>32052</v>
      </c>
      <c r="H1371" s="50" t="s">
        <v>17341</v>
      </c>
      <c r="I1371" s="50" t="s">
        <v>35</v>
      </c>
      <c r="J1371" s="50">
        <v>6360</v>
      </c>
      <c r="K1371" s="50" t="s">
        <v>6729</v>
      </c>
      <c r="L1371" s="50" t="s">
        <v>32053</v>
      </c>
      <c r="M1371" s="50" t="s">
        <v>21</v>
      </c>
      <c r="N1371" s="50" t="s">
        <v>32054</v>
      </c>
      <c r="O1371" s="42" t="s">
        <v>394</v>
      </c>
      <c r="P1371" s="50" t="s">
        <v>32398</v>
      </c>
      <c r="Q1371" s="51" t="s">
        <v>32055</v>
      </c>
      <c r="R1371" s="50" t="s">
        <v>94</v>
      </c>
      <c r="S1371" s="50" t="s">
        <v>22</v>
      </c>
      <c r="T1371" s="50" t="s">
        <v>28746</v>
      </c>
      <c r="U1371" s="50" t="s">
        <v>28520</v>
      </c>
      <c r="V1371" s="50" t="s">
        <v>28522</v>
      </c>
      <c r="W1371" s="50" t="s">
        <v>94</v>
      </c>
      <c r="X1371" s="50">
        <v>3067</v>
      </c>
      <c r="Y1371" s="50"/>
      <c r="Z1371" s="50"/>
      <c r="AA1371" s="50"/>
      <c r="AB1371" s="50"/>
      <c r="AC1371" s="50"/>
      <c r="AD1371" s="50"/>
      <c r="AE1371" s="50"/>
      <c r="AF1371" s="50"/>
      <c r="AG1371" s="50"/>
      <c r="AH1371" s="53"/>
      <c r="AI1371" s="50"/>
      <c r="AJ1371" s="50"/>
      <c r="AK1371" s="50"/>
      <c r="AL1371" s="50"/>
      <c r="AM1371" s="50"/>
      <c r="AN1371" s="50"/>
      <c r="AO1371" s="50"/>
      <c r="AP1371" s="50"/>
      <c r="AQ1371" s="50"/>
      <c r="AR1371" s="50"/>
      <c r="AS1371" s="50"/>
      <c r="AT1371" s="50"/>
      <c r="AU1371" s="50"/>
      <c r="AV1371" s="50"/>
      <c r="AW1371" s="50"/>
      <c r="AX1371" s="50"/>
      <c r="AY1371" s="50"/>
      <c r="AZ1371" s="50"/>
      <c r="BA1371" s="50"/>
      <c r="BB1371" s="50"/>
      <c r="BC1371" s="50"/>
      <c r="BD1371" s="50"/>
      <c r="BE1371" s="50"/>
      <c r="BF1371" s="50"/>
      <c r="BG1371" s="50"/>
      <c r="BH1371" s="50"/>
      <c r="BI1371" s="50"/>
      <c r="BJ1371" s="50"/>
      <c r="BK1371" s="50"/>
      <c r="BL1371" s="50"/>
    </row>
    <row r="1372" spans="1:64" ht="12" customHeight="1" x14ac:dyDescent="0.15">
      <c r="A1372" s="50" t="s">
        <v>32056</v>
      </c>
      <c r="B1372" s="50">
        <v>37</v>
      </c>
      <c r="C1372" s="50" t="s">
        <v>14</v>
      </c>
      <c r="D1372" s="50" t="s">
        <v>31</v>
      </c>
      <c r="E1372" s="51" t="s">
        <v>32057</v>
      </c>
      <c r="F1372" s="52">
        <v>43032</v>
      </c>
      <c r="G1372" s="50" t="s">
        <v>32058</v>
      </c>
      <c r="H1372" s="50" t="s">
        <v>32059</v>
      </c>
      <c r="I1372" s="50" t="s">
        <v>398</v>
      </c>
      <c r="J1372" s="50">
        <v>18634</v>
      </c>
      <c r="K1372" s="50" t="s">
        <v>796</v>
      </c>
      <c r="L1372" s="50" t="s">
        <v>32060</v>
      </c>
      <c r="M1372" s="50" t="s">
        <v>21</v>
      </c>
      <c r="N1372" s="50" t="s">
        <v>32061</v>
      </c>
      <c r="O1372" s="42" t="s">
        <v>394</v>
      </c>
      <c r="P1372" s="50" t="s">
        <v>32398</v>
      </c>
      <c r="Q1372" s="51" t="s">
        <v>32062</v>
      </c>
      <c r="R1372" s="50" t="s">
        <v>94</v>
      </c>
      <c r="S1372" s="50" t="s">
        <v>12</v>
      </c>
      <c r="T1372" s="50" t="s">
        <v>31978</v>
      </c>
      <c r="U1372" s="50" t="s">
        <v>28520</v>
      </c>
      <c r="V1372" s="50" t="s">
        <v>28521</v>
      </c>
      <c r="W1372" s="50" t="s">
        <v>94</v>
      </c>
      <c r="X1372" s="50">
        <v>3066</v>
      </c>
      <c r="Y1372" s="50"/>
      <c r="Z1372" s="50"/>
      <c r="AA1372" s="50"/>
      <c r="AB1372" s="50"/>
      <c r="AC1372" s="50"/>
      <c r="AD1372" s="50"/>
      <c r="AE1372" s="50"/>
      <c r="AF1372" s="50"/>
      <c r="AG1372" s="50"/>
      <c r="AH1372" s="53"/>
      <c r="AI1372" s="50"/>
      <c r="AJ1372" s="50"/>
      <c r="AK1372" s="50"/>
      <c r="AL1372" s="50"/>
      <c r="AM1372" s="50"/>
      <c r="AN1372" s="50"/>
      <c r="AO1372" s="50"/>
      <c r="AP1372" s="50"/>
      <c r="AQ1372" s="50"/>
      <c r="AR1372" s="50"/>
      <c r="AS1372" s="50"/>
      <c r="AT1372" s="50"/>
      <c r="AU1372" s="50"/>
      <c r="AV1372" s="50"/>
      <c r="AW1372" s="50"/>
      <c r="AX1372" s="50"/>
      <c r="AY1372" s="50"/>
      <c r="AZ1372" s="50"/>
      <c r="BA1372" s="50"/>
      <c r="BB1372" s="50"/>
      <c r="BC1372" s="50"/>
      <c r="BD1372" s="50"/>
      <c r="BE1372" s="50"/>
      <c r="BF1372" s="50"/>
      <c r="BG1372" s="50"/>
      <c r="BH1372" s="50"/>
      <c r="BI1372" s="50"/>
      <c r="BJ1372" s="50"/>
      <c r="BK1372" s="50"/>
      <c r="BL1372" s="50"/>
    </row>
    <row r="1373" spans="1:64" ht="12" customHeight="1" x14ac:dyDescent="0.15">
      <c r="A1373" s="50" t="s">
        <v>32045</v>
      </c>
      <c r="B1373" s="50">
        <v>34</v>
      </c>
      <c r="C1373" s="50" t="s">
        <v>14</v>
      </c>
      <c r="D1373" s="50" t="s">
        <v>42</v>
      </c>
      <c r="E1373" s="50"/>
      <c r="F1373" s="52">
        <v>43032</v>
      </c>
      <c r="G1373" s="50" t="s">
        <v>32046</v>
      </c>
      <c r="H1373" s="50" t="s">
        <v>32047</v>
      </c>
      <c r="I1373" s="50" t="s">
        <v>67</v>
      </c>
      <c r="J1373" s="50">
        <v>77081</v>
      </c>
      <c r="K1373" s="50" t="s">
        <v>545</v>
      </c>
      <c r="L1373" s="50" t="s">
        <v>708</v>
      </c>
      <c r="M1373" s="50" t="s">
        <v>5307</v>
      </c>
      <c r="N1373" s="50" t="s">
        <v>32048</v>
      </c>
      <c r="O1373" s="42" t="s">
        <v>394</v>
      </c>
      <c r="P1373" s="50" t="s">
        <v>32398</v>
      </c>
      <c r="Q1373" s="51" t="s">
        <v>32049</v>
      </c>
      <c r="R1373" s="50" t="s">
        <v>94</v>
      </c>
      <c r="S1373" s="50" t="s">
        <v>29</v>
      </c>
      <c r="T1373" s="50" t="s">
        <v>28534</v>
      </c>
      <c r="U1373" s="50" t="s">
        <v>28518</v>
      </c>
      <c r="V1373" s="50" t="s">
        <v>28521</v>
      </c>
      <c r="W1373" s="50" t="s">
        <v>94</v>
      </c>
      <c r="X1373" s="50">
        <v>3065</v>
      </c>
      <c r="Y1373" s="50"/>
      <c r="Z1373" s="50"/>
      <c r="AA1373" s="50"/>
      <c r="AB1373" s="50"/>
      <c r="AC1373" s="50"/>
      <c r="AD1373" s="50"/>
      <c r="AE1373" s="50"/>
      <c r="AF1373" s="50"/>
      <c r="AG1373" s="50"/>
      <c r="AH1373" s="53"/>
      <c r="AI1373" s="50"/>
      <c r="AJ1373" s="50"/>
      <c r="AK1373" s="50"/>
      <c r="AL1373" s="50"/>
      <c r="AM1373" s="50"/>
      <c r="AN1373" s="50"/>
      <c r="AO1373" s="50"/>
      <c r="AP1373" s="50"/>
      <c r="AQ1373" s="50"/>
      <c r="AR1373" s="50"/>
      <c r="AS1373" s="50"/>
      <c r="AT1373" s="50"/>
      <c r="AU1373" s="50"/>
      <c r="AV1373" s="50"/>
      <c r="AW1373" s="50"/>
      <c r="AX1373" s="50"/>
      <c r="AY1373" s="50"/>
      <c r="AZ1373" s="50"/>
      <c r="BA1373" s="50"/>
      <c r="BB1373" s="50"/>
      <c r="BC1373" s="50"/>
      <c r="BD1373" s="50"/>
      <c r="BE1373" s="50"/>
      <c r="BF1373" s="50"/>
      <c r="BG1373" s="50"/>
      <c r="BH1373" s="50"/>
      <c r="BI1373" s="50"/>
      <c r="BJ1373" s="50"/>
      <c r="BK1373" s="50"/>
      <c r="BL1373" s="50"/>
    </row>
    <row r="1374" spans="1:64" ht="12" customHeight="1" x14ac:dyDescent="0.15">
      <c r="A1374" s="50" t="s">
        <v>32033</v>
      </c>
      <c r="B1374" s="50">
        <v>31</v>
      </c>
      <c r="C1374" s="50" t="s">
        <v>108</v>
      </c>
      <c r="D1374" s="50" t="s">
        <v>31</v>
      </c>
      <c r="E1374" s="50"/>
      <c r="F1374" s="52">
        <v>43031</v>
      </c>
      <c r="G1374" s="50" t="s">
        <v>33216</v>
      </c>
      <c r="H1374" s="50" t="s">
        <v>283</v>
      </c>
      <c r="I1374" s="50" t="s">
        <v>309</v>
      </c>
      <c r="J1374" s="50">
        <v>40065</v>
      </c>
      <c r="K1374" s="50" t="s">
        <v>1169</v>
      </c>
      <c r="L1374" s="50" t="s">
        <v>24619</v>
      </c>
      <c r="M1374" s="50" t="s">
        <v>21</v>
      </c>
      <c r="N1374" s="50" t="s">
        <v>32034</v>
      </c>
      <c r="O1374" s="42" t="s">
        <v>394</v>
      </c>
      <c r="P1374" s="50" t="s">
        <v>32398</v>
      </c>
      <c r="Q1374" s="51" t="s">
        <v>32035</v>
      </c>
      <c r="R1374" s="50" t="s">
        <v>542</v>
      </c>
      <c r="S1374" s="50" t="s">
        <v>29</v>
      </c>
      <c r="T1374" s="50" t="s">
        <v>28524</v>
      </c>
      <c r="U1374" s="50" t="s">
        <v>28523</v>
      </c>
      <c r="V1374" s="50" t="s">
        <v>28521</v>
      </c>
      <c r="W1374" s="50" t="s">
        <v>94</v>
      </c>
      <c r="X1374" s="50">
        <v>3064</v>
      </c>
      <c r="Y1374" s="50"/>
      <c r="Z1374" s="50"/>
      <c r="AA1374" s="50"/>
      <c r="AB1374" s="50"/>
      <c r="AC1374" s="50"/>
      <c r="AD1374" s="50"/>
      <c r="AE1374" s="50"/>
      <c r="AF1374" s="50"/>
      <c r="AG1374" s="50"/>
      <c r="AH1374" s="53"/>
      <c r="AI1374" s="50"/>
      <c r="AJ1374" s="50"/>
      <c r="AK1374" s="50"/>
      <c r="AL1374" s="50"/>
      <c r="AM1374" s="50"/>
      <c r="AN1374" s="50"/>
      <c r="AO1374" s="50"/>
      <c r="AP1374" s="50"/>
      <c r="AQ1374" s="50"/>
      <c r="AR1374" s="50"/>
      <c r="AS1374" s="50"/>
      <c r="AT1374" s="50"/>
      <c r="AU1374" s="50"/>
      <c r="AV1374" s="50"/>
      <c r="AW1374" s="50"/>
      <c r="AX1374" s="50"/>
      <c r="AY1374" s="50"/>
      <c r="AZ1374" s="50"/>
      <c r="BA1374" s="50"/>
      <c r="BB1374" s="50"/>
      <c r="BC1374" s="50"/>
      <c r="BD1374" s="50"/>
      <c r="BE1374" s="50"/>
      <c r="BF1374" s="50"/>
      <c r="BG1374" s="50"/>
      <c r="BH1374" s="50"/>
      <c r="BI1374" s="50"/>
      <c r="BJ1374" s="50"/>
      <c r="BK1374" s="50"/>
      <c r="BL1374" s="50"/>
    </row>
    <row r="1375" spans="1:64" ht="12" customHeight="1" x14ac:dyDescent="0.15">
      <c r="A1375" s="50" t="s">
        <v>32036</v>
      </c>
      <c r="B1375" s="50">
        <v>20</v>
      </c>
      <c r="C1375" s="50" t="s">
        <v>14</v>
      </c>
      <c r="D1375" s="50" t="s">
        <v>79</v>
      </c>
      <c r="E1375" s="50"/>
      <c r="F1375" s="52">
        <v>43031</v>
      </c>
      <c r="G1375" s="50" t="s">
        <v>33217</v>
      </c>
      <c r="H1375" s="50" t="s">
        <v>1562</v>
      </c>
      <c r="I1375" s="50" t="s">
        <v>46</v>
      </c>
      <c r="J1375" s="50">
        <v>21206</v>
      </c>
      <c r="K1375" s="50" t="s">
        <v>4594</v>
      </c>
      <c r="L1375" s="50" t="s">
        <v>2717</v>
      </c>
      <c r="M1375" s="50" t="s">
        <v>21</v>
      </c>
      <c r="N1375" s="50" t="s">
        <v>32037</v>
      </c>
      <c r="O1375" s="42" t="s">
        <v>394</v>
      </c>
      <c r="P1375" s="50" t="s">
        <v>32398</v>
      </c>
      <c r="Q1375" s="51" t="s">
        <v>32038</v>
      </c>
      <c r="R1375" s="50" t="s">
        <v>94</v>
      </c>
      <c r="S1375" s="50" t="s">
        <v>22</v>
      </c>
      <c r="T1375" s="50" t="s">
        <v>28746</v>
      </c>
      <c r="U1375" s="50" t="s">
        <v>28520</v>
      </c>
      <c r="V1375" s="50" t="s">
        <v>28521</v>
      </c>
      <c r="W1375" s="50" t="s">
        <v>94</v>
      </c>
      <c r="Y1375" s="50"/>
      <c r="Z1375" s="50"/>
      <c r="AA1375" s="50"/>
      <c r="AB1375" s="50"/>
      <c r="AC1375" s="50"/>
      <c r="AD1375" s="50"/>
      <c r="AE1375" s="50"/>
      <c r="AF1375" s="50"/>
      <c r="AG1375" s="50"/>
      <c r="AH1375" s="53"/>
      <c r="AI1375" s="50"/>
      <c r="AJ1375" s="50"/>
      <c r="AK1375" s="50"/>
      <c r="AL1375" s="50"/>
      <c r="AM1375" s="50"/>
      <c r="AN1375" s="50"/>
      <c r="AO1375" s="50"/>
      <c r="AP1375" s="50"/>
      <c r="AQ1375" s="50"/>
      <c r="AR1375" s="50"/>
      <c r="AS1375" s="50"/>
      <c r="AT1375" s="50"/>
      <c r="AU1375" s="50"/>
      <c r="AV1375" s="50"/>
      <c r="AW1375" s="50"/>
      <c r="AX1375" s="50"/>
      <c r="AY1375" s="50"/>
      <c r="AZ1375" s="50"/>
      <c r="BA1375" s="50"/>
      <c r="BB1375" s="50"/>
      <c r="BC1375" s="50"/>
      <c r="BD1375" s="50"/>
      <c r="BE1375" s="50"/>
      <c r="BF1375" s="50"/>
      <c r="BG1375" s="50"/>
      <c r="BH1375" s="50"/>
      <c r="BI1375" s="50"/>
      <c r="BJ1375" s="50"/>
      <c r="BK1375" s="50"/>
      <c r="BL1375" s="50"/>
    </row>
    <row r="1376" spans="1:64" ht="12" customHeight="1" x14ac:dyDescent="0.15">
      <c r="A1376" s="50" t="s">
        <v>32029</v>
      </c>
      <c r="B1376" s="50">
        <v>35</v>
      </c>
      <c r="C1376" s="50" t="s">
        <v>14</v>
      </c>
      <c r="D1376" s="50" t="s">
        <v>42</v>
      </c>
      <c r="E1376" s="50"/>
      <c r="F1376" s="52">
        <v>43031</v>
      </c>
      <c r="G1376" s="50" t="s">
        <v>32030</v>
      </c>
      <c r="H1376" s="50" t="s">
        <v>402</v>
      </c>
      <c r="I1376" s="50" t="s">
        <v>39</v>
      </c>
      <c r="J1376" s="50">
        <v>95240</v>
      </c>
      <c r="K1376" s="50" t="s">
        <v>1731</v>
      </c>
      <c r="L1376" s="50" t="s">
        <v>403</v>
      </c>
      <c r="M1376" s="50" t="s">
        <v>21</v>
      </c>
      <c r="N1376" s="50" t="s">
        <v>32031</v>
      </c>
      <c r="O1376" s="42" t="s">
        <v>394</v>
      </c>
      <c r="P1376" s="50" t="s">
        <v>32398</v>
      </c>
      <c r="Q1376" s="51" t="s">
        <v>32032</v>
      </c>
      <c r="R1376" s="50" t="s">
        <v>94</v>
      </c>
      <c r="S1376" s="50" t="s">
        <v>22</v>
      </c>
      <c r="T1376" s="50" t="s">
        <v>28746</v>
      </c>
      <c r="U1376" s="50" t="s">
        <v>28520</v>
      </c>
      <c r="V1376" s="50" t="s">
        <v>28521</v>
      </c>
      <c r="W1376" s="50" t="s">
        <v>94</v>
      </c>
      <c r="X1376" s="50">
        <v>3062</v>
      </c>
      <c r="Y1376" s="50"/>
      <c r="Z1376" s="50"/>
      <c r="AA1376" s="50"/>
      <c r="AB1376" s="50"/>
      <c r="AC1376" s="50"/>
      <c r="AD1376" s="50"/>
      <c r="AE1376" s="50"/>
      <c r="AF1376" s="50"/>
      <c r="AG1376" s="50"/>
      <c r="AH1376" s="53"/>
      <c r="AI1376" s="50"/>
      <c r="AJ1376" s="50"/>
      <c r="AK1376" s="50"/>
      <c r="AL1376" s="50"/>
      <c r="AM1376" s="50"/>
      <c r="AN1376" s="50"/>
      <c r="AO1376" s="50"/>
      <c r="AP1376" s="50"/>
      <c r="AQ1376" s="50"/>
      <c r="AR1376" s="50"/>
      <c r="AS1376" s="50"/>
      <c r="AT1376" s="50"/>
      <c r="AU1376" s="50"/>
      <c r="AV1376" s="50"/>
      <c r="AW1376" s="50"/>
      <c r="AX1376" s="50"/>
      <c r="AY1376" s="50"/>
      <c r="AZ1376" s="50"/>
      <c r="BA1376" s="50"/>
      <c r="BB1376" s="50"/>
      <c r="BC1376" s="50"/>
      <c r="BD1376" s="50"/>
      <c r="BE1376" s="50"/>
      <c r="BF1376" s="50"/>
      <c r="BG1376" s="50"/>
      <c r="BH1376" s="50"/>
      <c r="BI1376" s="50"/>
      <c r="BJ1376" s="50"/>
      <c r="BK1376" s="50"/>
      <c r="BL1376" s="50"/>
    </row>
    <row r="1377" spans="1:64" ht="12" customHeight="1" x14ac:dyDescent="0.15">
      <c r="A1377" s="50" t="s">
        <v>33112</v>
      </c>
      <c r="B1377" s="50">
        <v>35</v>
      </c>
      <c r="C1377" s="50" t="s">
        <v>14</v>
      </c>
      <c r="D1377" s="50" t="s">
        <v>133</v>
      </c>
      <c r="E1377" s="50"/>
      <c r="F1377" s="52">
        <v>43031</v>
      </c>
      <c r="G1377" s="50" t="s">
        <v>32039</v>
      </c>
      <c r="H1377" s="50" t="s">
        <v>32040</v>
      </c>
      <c r="I1377" s="50" t="s">
        <v>1685</v>
      </c>
      <c r="J1377" s="50">
        <v>58538</v>
      </c>
      <c r="K1377" s="50" t="s">
        <v>32041</v>
      </c>
      <c r="L1377" s="50" t="s">
        <v>32042</v>
      </c>
      <c r="M1377" s="50" t="s">
        <v>21</v>
      </c>
      <c r="N1377" s="50" t="s">
        <v>32043</v>
      </c>
      <c r="O1377" s="42" t="s">
        <v>394</v>
      </c>
      <c r="P1377" s="50" t="s">
        <v>32398</v>
      </c>
      <c r="Q1377" s="51" t="s">
        <v>32044</v>
      </c>
      <c r="R1377" s="50" t="s">
        <v>94</v>
      </c>
      <c r="S1377" s="50" t="s">
        <v>29</v>
      </c>
      <c r="T1377" s="50" t="s">
        <v>28523</v>
      </c>
      <c r="U1377" s="50" t="s">
        <v>28518</v>
      </c>
      <c r="V1377" s="50" t="s">
        <v>28519</v>
      </c>
      <c r="W1377" s="50" t="s">
        <v>94</v>
      </c>
      <c r="X1377" s="50">
        <v>3069</v>
      </c>
      <c r="Y1377" s="50"/>
      <c r="Z1377" s="50"/>
      <c r="AA1377" s="50"/>
      <c r="AB1377" s="50"/>
      <c r="AC1377" s="50"/>
      <c r="AD1377" s="50"/>
      <c r="AE1377" s="50"/>
      <c r="AF1377" s="50"/>
      <c r="AG1377" s="50"/>
      <c r="AH1377" s="53"/>
      <c r="AI1377" s="50"/>
      <c r="AJ1377" s="50"/>
      <c r="AK1377" s="50"/>
      <c r="AL1377" s="50"/>
      <c r="AM1377" s="50"/>
      <c r="AN1377" s="50"/>
      <c r="AO1377" s="50"/>
      <c r="AP1377" s="50"/>
      <c r="AQ1377" s="50"/>
      <c r="AR1377" s="50"/>
      <c r="AS1377" s="50"/>
      <c r="AT1377" s="50"/>
      <c r="AU1377" s="50"/>
      <c r="AV1377" s="50"/>
      <c r="AW1377" s="50"/>
      <c r="AX1377" s="50"/>
      <c r="AY1377" s="50"/>
      <c r="AZ1377" s="50"/>
      <c r="BA1377" s="50"/>
      <c r="BB1377" s="50"/>
      <c r="BC1377" s="50"/>
      <c r="BD1377" s="50"/>
      <c r="BE1377" s="50"/>
      <c r="BF1377" s="50"/>
      <c r="BG1377" s="50"/>
      <c r="BH1377" s="50"/>
      <c r="BI1377" s="50"/>
      <c r="BJ1377" s="50"/>
      <c r="BK1377" s="50"/>
      <c r="BL1377" s="50"/>
    </row>
    <row r="1378" spans="1:64" ht="12" customHeight="1" x14ac:dyDescent="0.15">
      <c r="A1378" s="50" t="s">
        <v>32015</v>
      </c>
      <c r="B1378" s="50">
        <v>25</v>
      </c>
      <c r="C1378" s="50" t="s">
        <v>108</v>
      </c>
      <c r="D1378" s="50" t="s">
        <v>31</v>
      </c>
      <c r="E1378" s="50"/>
      <c r="F1378" s="52">
        <v>43030</v>
      </c>
      <c r="G1378" s="50" t="s">
        <v>32016</v>
      </c>
      <c r="H1378" s="50" t="s">
        <v>10904</v>
      </c>
      <c r="I1378" s="50" t="s">
        <v>425</v>
      </c>
      <c r="J1378" s="50">
        <v>64503</v>
      </c>
      <c r="K1378" s="50" t="s">
        <v>10906</v>
      </c>
      <c r="L1378" s="50" t="s">
        <v>10907</v>
      </c>
      <c r="M1378" s="50" t="s">
        <v>21</v>
      </c>
      <c r="N1378" s="50" t="s">
        <v>32017</v>
      </c>
      <c r="O1378" s="42" t="s">
        <v>394</v>
      </c>
      <c r="P1378" s="50" t="s">
        <v>32398</v>
      </c>
      <c r="Q1378" s="51" t="s">
        <v>32018</v>
      </c>
      <c r="R1378" s="50" t="s">
        <v>94</v>
      </c>
      <c r="S1378" s="50" t="s">
        <v>22</v>
      </c>
      <c r="T1378" s="50" t="s">
        <v>28746</v>
      </c>
      <c r="U1378" s="50" t="s">
        <v>28520</v>
      </c>
      <c r="V1378" s="50" t="s">
        <v>28522</v>
      </c>
      <c r="W1378" s="50" t="s">
        <v>94</v>
      </c>
      <c r="X1378" s="50">
        <v>3059</v>
      </c>
      <c r="Y1378" s="50"/>
      <c r="Z1378" s="50"/>
      <c r="AA1378" s="50"/>
      <c r="AB1378" s="50"/>
      <c r="AC1378" s="50"/>
      <c r="AD1378" s="50"/>
      <c r="AE1378" s="50"/>
      <c r="AF1378" s="50"/>
      <c r="AG1378" s="50"/>
      <c r="AH1378" s="53"/>
      <c r="AI1378" s="50"/>
      <c r="AJ1378" s="50"/>
      <c r="AK1378" s="50"/>
      <c r="AL1378" s="50"/>
      <c r="AM1378" s="50"/>
      <c r="AN1378" s="50"/>
      <c r="AO1378" s="50"/>
      <c r="AP1378" s="50"/>
      <c r="AQ1378" s="50"/>
      <c r="AR1378" s="50"/>
      <c r="AS1378" s="50"/>
      <c r="AT1378" s="50"/>
      <c r="AU1378" s="50"/>
      <c r="AV1378" s="50"/>
      <c r="AW1378" s="50"/>
      <c r="AX1378" s="50"/>
      <c r="AY1378" s="50"/>
      <c r="AZ1378" s="50"/>
      <c r="BA1378" s="50"/>
      <c r="BB1378" s="50"/>
      <c r="BC1378" s="50"/>
      <c r="BD1378" s="50"/>
      <c r="BE1378" s="50"/>
      <c r="BF1378" s="50"/>
      <c r="BG1378" s="50"/>
      <c r="BH1378" s="50"/>
      <c r="BI1378" s="50"/>
      <c r="BJ1378" s="50"/>
      <c r="BK1378" s="50"/>
      <c r="BL1378" s="50"/>
    </row>
    <row r="1379" spans="1:64" ht="12" customHeight="1" x14ac:dyDescent="0.15">
      <c r="A1379" s="50" t="s">
        <v>32019</v>
      </c>
      <c r="B1379" s="50">
        <v>43</v>
      </c>
      <c r="C1379" s="50" t="s">
        <v>14</v>
      </c>
      <c r="D1379" s="50" t="s">
        <v>133</v>
      </c>
      <c r="E1379" s="51" t="s">
        <v>32020</v>
      </c>
      <c r="F1379" s="52">
        <v>43030</v>
      </c>
      <c r="G1379" s="50" t="s">
        <v>32021</v>
      </c>
      <c r="H1379" s="50" t="s">
        <v>13395</v>
      </c>
      <c r="I1379" s="50" t="s">
        <v>263</v>
      </c>
      <c r="J1379" s="50">
        <v>89431</v>
      </c>
      <c r="K1379" s="50" t="s">
        <v>6131</v>
      </c>
      <c r="L1379" s="50" t="s">
        <v>13397</v>
      </c>
      <c r="M1379" s="50" t="s">
        <v>21</v>
      </c>
      <c r="N1379" s="50" t="s">
        <v>32022</v>
      </c>
      <c r="O1379" s="42" t="s">
        <v>394</v>
      </c>
      <c r="P1379" s="50" t="s">
        <v>32398</v>
      </c>
      <c r="Q1379" s="51" t="s">
        <v>32023</v>
      </c>
      <c r="R1379" s="50" t="s">
        <v>94</v>
      </c>
      <c r="S1379" s="50" t="s">
        <v>22</v>
      </c>
      <c r="T1379" s="50" t="s">
        <v>28746</v>
      </c>
      <c r="U1379" s="50" t="s">
        <v>28520</v>
      </c>
      <c r="V1379" s="50" t="s">
        <v>28521</v>
      </c>
      <c r="W1379" s="50" t="s">
        <v>94</v>
      </c>
      <c r="X1379" s="50">
        <v>3058</v>
      </c>
      <c r="Y1379" s="50"/>
      <c r="Z1379" s="50"/>
      <c r="AA1379" s="50"/>
      <c r="AB1379" s="50"/>
      <c r="AC1379" s="50"/>
      <c r="AD1379" s="50"/>
      <c r="AE1379" s="50"/>
      <c r="AF1379" s="50"/>
      <c r="AG1379" s="50"/>
      <c r="AH1379" s="53"/>
      <c r="AI1379" s="50"/>
      <c r="AJ1379" s="50"/>
      <c r="AK1379" s="50"/>
      <c r="AL1379" s="50"/>
      <c r="AM1379" s="50"/>
      <c r="AN1379" s="50"/>
      <c r="AO1379" s="50"/>
      <c r="AP1379" s="50"/>
      <c r="AQ1379" s="50"/>
      <c r="AR1379" s="50"/>
      <c r="AS1379" s="50"/>
      <c r="AT1379" s="50"/>
      <c r="AU1379" s="50"/>
      <c r="AV1379" s="50"/>
      <c r="AW1379" s="50"/>
      <c r="AX1379" s="50"/>
      <c r="AY1379" s="50"/>
      <c r="AZ1379" s="50"/>
      <c r="BA1379" s="50"/>
      <c r="BB1379" s="50"/>
      <c r="BC1379" s="50"/>
      <c r="BD1379" s="50"/>
      <c r="BE1379" s="50"/>
      <c r="BF1379" s="50"/>
      <c r="BG1379" s="50"/>
      <c r="BH1379" s="50"/>
      <c r="BI1379" s="50"/>
      <c r="BJ1379" s="50"/>
      <c r="BK1379" s="50"/>
      <c r="BL1379" s="50"/>
    </row>
    <row r="1380" spans="1:64" ht="12" customHeight="1" x14ac:dyDescent="0.15">
      <c r="A1380" s="50" t="s">
        <v>32024</v>
      </c>
      <c r="B1380" s="50">
        <v>30</v>
      </c>
      <c r="C1380" s="50" t="s">
        <v>14</v>
      </c>
      <c r="D1380" s="50" t="s">
        <v>133</v>
      </c>
      <c r="E1380" s="50"/>
      <c r="F1380" s="52">
        <v>43030</v>
      </c>
      <c r="G1380" s="50" t="s">
        <v>33215</v>
      </c>
      <c r="H1380" s="50" t="s">
        <v>32025</v>
      </c>
      <c r="I1380" s="50" t="s">
        <v>432</v>
      </c>
      <c r="J1380" s="50">
        <v>54520</v>
      </c>
      <c r="K1380" s="50" t="s">
        <v>9552</v>
      </c>
      <c r="L1380" s="50" t="s">
        <v>32026</v>
      </c>
      <c r="M1380" s="50" t="s">
        <v>21</v>
      </c>
      <c r="N1380" s="50" t="s">
        <v>32027</v>
      </c>
      <c r="O1380" s="42" t="s">
        <v>394</v>
      </c>
      <c r="P1380" s="50" t="s">
        <v>32398</v>
      </c>
      <c r="Q1380" s="51" t="s">
        <v>32028</v>
      </c>
      <c r="R1380" s="50" t="s">
        <v>94</v>
      </c>
      <c r="S1380" s="50" t="s">
        <v>12</v>
      </c>
      <c r="T1380" s="50" t="s">
        <v>31978</v>
      </c>
      <c r="U1380" s="50" t="s">
        <v>28520</v>
      </c>
      <c r="V1380" s="50" t="s">
        <v>28521</v>
      </c>
      <c r="W1380" s="50" t="s">
        <v>94</v>
      </c>
      <c r="X1380" s="50">
        <v>3061</v>
      </c>
      <c r="Y1380" s="50"/>
      <c r="Z1380" s="50"/>
      <c r="AA1380" s="50"/>
      <c r="AB1380" s="50"/>
      <c r="AC1380" s="50"/>
      <c r="AD1380" s="50"/>
      <c r="AE1380" s="50"/>
      <c r="AF1380" s="50"/>
      <c r="AG1380" s="50"/>
      <c r="AH1380" s="53"/>
      <c r="AI1380" s="50"/>
      <c r="AJ1380" s="50"/>
      <c r="AK1380" s="50"/>
      <c r="AL1380" s="50"/>
      <c r="AM1380" s="50"/>
      <c r="AN1380" s="50"/>
      <c r="AO1380" s="50"/>
      <c r="AP1380" s="50"/>
      <c r="AQ1380" s="50"/>
      <c r="AR1380" s="50"/>
      <c r="AS1380" s="50"/>
      <c r="AT1380" s="50"/>
      <c r="AU1380" s="50"/>
      <c r="AV1380" s="50"/>
      <c r="AW1380" s="50"/>
      <c r="AX1380" s="50"/>
      <c r="AY1380" s="50"/>
      <c r="AZ1380" s="50"/>
      <c r="BA1380" s="50"/>
      <c r="BB1380" s="50"/>
      <c r="BC1380" s="50"/>
      <c r="BD1380" s="50"/>
      <c r="BE1380" s="50"/>
      <c r="BF1380" s="50"/>
      <c r="BG1380" s="50"/>
      <c r="BH1380" s="50"/>
      <c r="BI1380" s="50"/>
      <c r="BJ1380" s="50"/>
      <c r="BK1380" s="50"/>
      <c r="BL1380" s="50"/>
    </row>
    <row r="1381" spans="1:64" ht="12" customHeight="1" x14ac:dyDescent="0.15">
      <c r="A1381" s="50" t="s">
        <v>32010</v>
      </c>
      <c r="B1381" s="50">
        <v>27</v>
      </c>
      <c r="C1381" s="50" t="s">
        <v>14</v>
      </c>
      <c r="D1381" s="50" t="s">
        <v>42</v>
      </c>
      <c r="E1381" s="51" t="s">
        <v>32011</v>
      </c>
      <c r="F1381" s="52">
        <v>43030</v>
      </c>
      <c r="G1381" s="50" t="s">
        <v>32012</v>
      </c>
      <c r="H1381" s="50" t="s">
        <v>10032</v>
      </c>
      <c r="I1381" s="50" t="s">
        <v>39</v>
      </c>
      <c r="J1381" s="50">
        <v>95358</v>
      </c>
      <c r="K1381" s="50" t="s">
        <v>3138</v>
      </c>
      <c r="L1381" s="50" t="s">
        <v>3139</v>
      </c>
      <c r="M1381" s="50" t="s">
        <v>21</v>
      </c>
      <c r="N1381" s="50" t="s">
        <v>32013</v>
      </c>
      <c r="O1381" s="42" t="s">
        <v>394</v>
      </c>
      <c r="P1381" s="50" t="s">
        <v>32398</v>
      </c>
      <c r="Q1381" s="51" t="s">
        <v>32014</v>
      </c>
      <c r="R1381" s="50" t="s">
        <v>94</v>
      </c>
      <c r="S1381" s="50" t="s">
        <v>29</v>
      </c>
      <c r="T1381" s="50" t="s">
        <v>28523</v>
      </c>
      <c r="U1381" s="50" t="s">
        <v>28523</v>
      </c>
      <c r="V1381" s="50" t="s">
        <v>28519</v>
      </c>
      <c r="W1381" s="50" t="s">
        <v>94</v>
      </c>
      <c r="X1381" s="50">
        <v>3055</v>
      </c>
      <c r="Y1381" s="50"/>
      <c r="Z1381" s="50"/>
      <c r="AA1381" s="50"/>
      <c r="AB1381" s="50"/>
      <c r="AC1381" s="50"/>
      <c r="AD1381" s="50"/>
      <c r="AE1381" s="50"/>
      <c r="AF1381" s="50"/>
      <c r="AG1381" s="50"/>
      <c r="AH1381" s="53"/>
      <c r="AI1381" s="50"/>
      <c r="AJ1381" s="50"/>
      <c r="AK1381" s="50"/>
      <c r="AL1381" s="50"/>
      <c r="AM1381" s="50"/>
      <c r="AN1381" s="50"/>
      <c r="AO1381" s="50"/>
      <c r="AP1381" s="50"/>
      <c r="AQ1381" s="50"/>
      <c r="AR1381" s="50"/>
      <c r="AS1381" s="50"/>
      <c r="AT1381" s="50"/>
      <c r="AU1381" s="50"/>
      <c r="AV1381" s="50"/>
      <c r="AW1381" s="50"/>
      <c r="AX1381" s="50"/>
      <c r="AY1381" s="50"/>
      <c r="AZ1381" s="50"/>
      <c r="BA1381" s="50"/>
      <c r="BB1381" s="50"/>
      <c r="BC1381" s="50"/>
      <c r="BD1381" s="50"/>
      <c r="BE1381" s="50"/>
      <c r="BF1381" s="50"/>
      <c r="BG1381" s="50"/>
      <c r="BH1381" s="50"/>
      <c r="BI1381" s="50"/>
      <c r="BJ1381" s="50"/>
      <c r="BK1381" s="50"/>
      <c r="BL1381" s="50"/>
    </row>
    <row r="1382" spans="1:64" ht="12" customHeight="1" x14ac:dyDescent="0.15">
      <c r="A1382" s="50" t="s">
        <v>32004</v>
      </c>
      <c r="B1382" s="50">
        <v>37</v>
      </c>
      <c r="C1382" s="50" t="s">
        <v>14</v>
      </c>
      <c r="D1382" s="50" t="s">
        <v>31</v>
      </c>
      <c r="E1382" s="51" t="s">
        <v>32005</v>
      </c>
      <c r="F1382" s="52">
        <v>43029</v>
      </c>
      <c r="G1382" s="50" t="s">
        <v>32006</v>
      </c>
      <c r="H1382" s="50" t="s">
        <v>6872</v>
      </c>
      <c r="I1382" s="50" t="s">
        <v>63</v>
      </c>
      <c r="J1382" s="50">
        <v>44420</v>
      </c>
      <c r="K1382" s="50" t="s">
        <v>1237</v>
      </c>
      <c r="L1382" s="50" t="s">
        <v>32007</v>
      </c>
      <c r="M1382" s="50" t="s">
        <v>21</v>
      </c>
      <c r="N1382" s="50" t="s">
        <v>32008</v>
      </c>
      <c r="O1382" s="42" t="s">
        <v>394</v>
      </c>
      <c r="P1382" s="50" t="s">
        <v>32398</v>
      </c>
      <c r="Q1382" s="51" t="s">
        <v>32009</v>
      </c>
      <c r="R1382" s="50" t="s">
        <v>94</v>
      </c>
      <c r="S1382" s="50" t="s">
        <v>22</v>
      </c>
      <c r="T1382" s="50" t="s">
        <v>28746</v>
      </c>
      <c r="U1382" s="50" t="s">
        <v>28520</v>
      </c>
      <c r="V1382" s="50" t="s">
        <v>28521</v>
      </c>
      <c r="W1382" s="50" t="s">
        <v>94</v>
      </c>
      <c r="X1382" s="50">
        <v>3054</v>
      </c>
      <c r="Y1382" s="50"/>
      <c r="Z1382" s="50"/>
      <c r="AA1382" s="50"/>
      <c r="AB1382" s="50"/>
      <c r="AC1382" s="50"/>
      <c r="AD1382" s="50"/>
      <c r="AE1382" s="50"/>
      <c r="AF1382" s="50"/>
      <c r="AG1382" s="50"/>
      <c r="AH1382" s="53"/>
      <c r="AI1382" s="50"/>
      <c r="AJ1382" s="50"/>
      <c r="AK1382" s="50"/>
      <c r="AL1382" s="50"/>
      <c r="AM1382" s="50"/>
      <c r="AN1382" s="50"/>
      <c r="AO1382" s="50"/>
      <c r="AP1382" s="50"/>
      <c r="AQ1382" s="50"/>
      <c r="AR1382" s="50"/>
      <c r="AS1382" s="50"/>
      <c r="AT1382" s="50"/>
      <c r="AU1382" s="50"/>
      <c r="AV1382" s="50"/>
      <c r="AW1382" s="50"/>
      <c r="AX1382" s="50"/>
      <c r="AY1382" s="50"/>
      <c r="AZ1382" s="50"/>
      <c r="BA1382" s="50"/>
      <c r="BB1382" s="50"/>
      <c r="BC1382" s="50"/>
      <c r="BD1382" s="50"/>
      <c r="BE1382" s="50"/>
      <c r="BF1382" s="50"/>
      <c r="BG1382" s="50"/>
      <c r="BH1382" s="50"/>
      <c r="BI1382" s="50"/>
      <c r="BJ1382" s="50"/>
      <c r="BK1382" s="50"/>
      <c r="BL1382" s="50"/>
    </row>
    <row r="1383" spans="1:64" ht="12" customHeight="1" x14ac:dyDescent="0.15">
      <c r="A1383" s="50" t="s">
        <v>31999</v>
      </c>
      <c r="B1383" s="50">
        <v>44</v>
      </c>
      <c r="C1383" s="50" t="s">
        <v>14</v>
      </c>
      <c r="D1383" s="50" t="s">
        <v>42</v>
      </c>
      <c r="E1383" s="50"/>
      <c r="F1383" s="52">
        <v>43029</v>
      </c>
      <c r="G1383" s="50" t="s">
        <v>33214</v>
      </c>
      <c r="H1383" s="50" t="s">
        <v>32000</v>
      </c>
      <c r="I1383" s="50" t="s">
        <v>39</v>
      </c>
      <c r="J1383" s="50">
        <v>95425</v>
      </c>
      <c r="K1383" s="50" t="s">
        <v>2616</v>
      </c>
      <c r="L1383" s="50" t="s">
        <v>32001</v>
      </c>
      <c r="M1383" s="50" t="s">
        <v>21</v>
      </c>
      <c r="N1383" s="50" t="s">
        <v>32002</v>
      </c>
      <c r="O1383" s="42" t="s">
        <v>394</v>
      </c>
      <c r="P1383" s="50" t="s">
        <v>32398</v>
      </c>
      <c r="Q1383" s="51" t="s">
        <v>32003</v>
      </c>
      <c r="R1383" s="50" t="s">
        <v>94</v>
      </c>
      <c r="S1383" s="50" t="s">
        <v>29</v>
      </c>
      <c r="T1383" s="50" t="s">
        <v>28542</v>
      </c>
      <c r="U1383" s="50" t="s">
        <v>28518</v>
      </c>
      <c r="V1383" s="50" t="s">
        <v>28521</v>
      </c>
      <c r="W1383" s="50" t="s">
        <v>94</v>
      </c>
      <c r="X1383" s="50">
        <v>3053</v>
      </c>
      <c r="Y1383" s="50"/>
      <c r="Z1383" s="50"/>
      <c r="AA1383" s="50"/>
      <c r="AB1383" s="50"/>
      <c r="AC1383" s="50"/>
      <c r="AD1383" s="50"/>
      <c r="AE1383" s="50"/>
      <c r="AF1383" s="50"/>
      <c r="AG1383" s="50"/>
      <c r="AH1383" s="53"/>
      <c r="AI1383" s="50"/>
      <c r="AJ1383" s="50"/>
      <c r="AK1383" s="50"/>
      <c r="AL1383" s="50"/>
      <c r="AM1383" s="50"/>
      <c r="AN1383" s="50"/>
      <c r="AO1383" s="50"/>
      <c r="AP1383" s="50"/>
      <c r="AQ1383" s="50"/>
      <c r="AR1383" s="50"/>
      <c r="AS1383" s="50"/>
      <c r="AT1383" s="50"/>
      <c r="AU1383" s="50"/>
      <c r="AV1383" s="50"/>
      <c r="AW1383" s="50"/>
      <c r="AX1383" s="50"/>
      <c r="AY1383" s="50"/>
      <c r="AZ1383" s="50"/>
      <c r="BA1383" s="50"/>
      <c r="BB1383" s="50"/>
      <c r="BC1383" s="50"/>
      <c r="BD1383" s="50"/>
      <c r="BE1383" s="50"/>
      <c r="BF1383" s="50"/>
      <c r="BG1383" s="50"/>
      <c r="BH1383" s="50"/>
      <c r="BI1383" s="50"/>
      <c r="BJ1383" s="50"/>
      <c r="BK1383" s="50"/>
      <c r="BL1383" s="50"/>
    </row>
    <row r="1384" spans="1:64" ht="12" customHeight="1" x14ac:dyDescent="0.15">
      <c r="A1384" s="50" t="s">
        <v>31979</v>
      </c>
      <c r="B1384" s="50">
        <v>23</v>
      </c>
      <c r="C1384" s="50" t="s">
        <v>14</v>
      </c>
      <c r="D1384" s="50" t="s">
        <v>79</v>
      </c>
      <c r="E1384" s="51" t="s">
        <v>31980</v>
      </c>
      <c r="F1384" s="52">
        <v>43028</v>
      </c>
      <c r="G1384" s="50" t="s">
        <v>31981</v>
      </c>
      <c r="H1384" s="50" t="s">
        <v>31982</v>
      </c>
      <c r="I1384" s="50" t="s">
        <v>63</v>
      </c>
      <c r="J1384" s="50">
        <v>45439</v>
      </c>
      <c r="K1384" s="50" t="s">
        <v>1039</v>
      </c>
      <c r="L1384" s="50" t="s">
        <v>31983</v>
      </c>
      <c r="M1384" s="50" t="s">
        <v>21</v>
      </c>
      <c r="N1384" s="50" t="s">
        <v>31984</v>
      </c>
      <c r="O1384" s="42" t="s">
        <v>394</v>
      </c>
      <c r="P1384" s="50" t="s">
        <v>32398</v>
      </c>
      <c r="Q1384" s="51" t="s">
        <v>31985</v>
      </c>
      <c r="R1384" s="50" t="s">
        <v>94</v>
      </c>
      <c r="S1384" s="50" t="s">
        <v>22</v>
      </c>
      <c r="T1384" s="50" t="s">
        <v>28746</v>
      </c>
      <c r="U1384" s="50" t="s">
        <v>28520</v>
      </c>
      <c r="V1384" s="50" t="s">
        <v>28521</v>
      </c>
      <c r="W1384" s="50" t="s">
        <v>94</v>
      </c>
      <c r="X1384" s="50">
        <v>3048</v>
      </c>
      <c r="Y1384" s="50"/>
      <c r="Z1384" s="50"/>
      <c r="AA1384" s="50"/>
      <c r="AB1384" s="50"/>
      <c r="AC1384" s="50"/>
      <c r="AD1384" s="50"/>
      <c r="AE1384" s="50"/>
      <c r="AF1384" s="50"/>
      <c r="AG1384" s="50"/>
      <c r="AH1384" s="53"/>
      <c r="AI1384" s="50"/>
      <c r="AJ1384" s="50"/>
      <c r="AK1384" s="50"/>
      <c r="AL1384" s="50"/>
      <c r="AM1384" s="50"/>
      <c r="AN1384" s="50"/>
      <c r="AO1384" s="50"/>
      <c r="AP1384" s="50"/>
      <c r="AQ1384" s="50"/>
      <c r="AR1384" s="50"/>
      <c r="AS1384" s="50"/>
      <c r="AT1384" s="50"/>
      <c r="AU1384" s="50"/>
      <c r="AV1384" s="50"/>
      <c r="AW1384" s="50"/>
      <c r="AX1384" s="50"/>
      <c r="AY1384" s="50"/>
      <c r="AZ1384" s="50"/>
      <c r="BA1384" s="50"/>
      <c r="BB1384" s="50"/>
      <c r="BC1384" s="50"/>
      <c r="BD1384" s="50"/>
      <c r="BE1384" s="50"/>
      <c r="BF1384" s="50"/>
      <c r="BG1384" s="50"/>
      <c r="BH1384" s="50"/>
      <c r="BI1384" s="50"/>
      <c r="BJ1384" s="50"/>
      <c r="BK1384" s="50"/>
      <c r="BL1384" s="50"/>
    </row>
    <row r="1385" spans="1:64" ht="12" customHeight="1" x14ac:dyDescent="0.15">
      <c r="A1385" s="50" t="s">
        <v>31968</v>
      </c>
      <c r="B1385" s="50">
        <v>26</v>
      </c>
      <c r="C1385" s="50" t="s">
        <v>14</v>
      </c>
      <c r="D1385" s="50" t="s">
        <v>42</v>
      </c>
      <c r="E1385" s="50"/>
      <c r="F1385" s="52">
        <v>43028</v>
      </c>
      <c r="G1385" s="50" t="s">
        <v>31596</v>
      </c>
      <c r="H1385" s="50" t="s">
        <v>877</v>
      </c>
      <c r="I1385" s="50" t="s">
        <v>39</v>
      </c>
      <c r="J1385" s="50">
        <v>92056</v>
      </c>
      <c r="K1385" s="50" t="s">
        <v>150</v>
      </c>
      <c r="L1385" s="50" t="s">
        <v>10411</v>
      </c>
      <c r="M1385" s="50" t="s">
        <v>21</v>
      </c>
      <c r="N1385" s="50" t="s">
        <v>31969</v>
      </c>
      <c r="O1385" s="42" t="s">
        <v>394</v>
      </c>
      <c r="P1385" s="50" t="s">
        <v>32398</v>
      </c>
      <c r="Q1385" s="51" t="s">
        <v>31970</v>
      </c>
      <c r="R1385" s="50" t="s">
        <v>94</v>
      </c>
      <c r="S1385" s="50" t="s">
        <v>22</v>
      </c>
      <c r="T1385" s="50" t="s">
        <v>31669</v>
      </c>
      <c r="U1385" s="50" t="s">
        <v>28518</v>
      </c>
      <c r="V1385" s="50" t="s">
        <v>28521</v>
      </c>
      <c r="W1385" s="50"/>
      <c r="Y1385" s="50"/>
      <c r="Z1385" s="50"/>
      <c r="AA1385" s="50"/>
      <c r="AB1385" s="50"/>
      <c r="AC1385" s="50"/>
      <c r="AD1385" s="50"/>
      <c r="AE1385" s="50"/>
      <c r="AF1385" s="50"/>
      <c r="AG1385" s="50"/>
      <c r="AH1385" s="53"/>
      <c r="AI1385" s="50"/>
      <c r="AJ1385" s="50"/>
      <c r="AK1385" s="50"/>
      <c r="AL1385" s="50"/>
      <c r="AM1385" s="50"/>
      <c r="AN1385" s="50"/>
      <c r="AO1385" s="50"/>
      <c r="AP1385" s="50"/>
      <c r="AQ1385" s="50"/>
      <c r="AR1385" s="50"/>
      <c r="AS1385" s="50"/>
      <c r="AT1385" s="50"/>
      <c r="AU1385" s="50"/>
      <c r="AV1385" s="50"/>
      <c r="AW1385" s="50"/>
      <c r="AX1385" s="50"/>
      <c r="AY1385" s="50"/>
      <c r="AZ1385" s="50"/>
      <c r="BA1385" s="50"/>
      <c r="BB1385" s="50"/>
      <c r="BC1385" s="50"/>
      <c r="BD1385" s="50"/>
      <c r="BE1385" s="50"/>
      <c r="BF1385" s="50"/>
      <c r="BG1385" s="50"/>
      <c r="BH1385" s="50"/>
      <c r="BI1385" s="50"/>
      <c r="BJ1385" s="50"/>
      <c r="BK1385" s="50"/>
      <c r="BL1385" s="50"/>
    </row>
    <row r="1386" spans="1:64" ht="12" customHeight="1" x14ac:dyDescent="0.15">
      <c r="A1386" s="50" t="s">
        <v>31996</v>
      </c>
      <c r="B1386" s="50">
        <v>54</v>
      </c>
      <c r="C1386" s="50" t="s">
        <v>14</v>
      </c>
      <c r="D1386" s="50" t="s">
        <v>42</v>
      </c>
      <c r="E1386" s="50"/>
      <c r="F1386" s="52">
        <v>43028</v>
      </c>
      <c r="G1386" s="50" t="s">
        <v>33213</v>
      </c>
      <c r="H1386" s="50" t="s">
        <v>707</v>
      </c>
      <c r="I1386" s="50" t="s">
        <v>67</v>
      </c>
      <c r="J1386" s="50">
        <v>77091</v>
      </c>
      <c r="K1386" s="50" t="s">
        <v>545</v>
      </c>
      <c r="L1386" s="50" t="s">
        <v>708</v>
      </c>
      <c r="M1386" s="50" t="s">
        <v>21</v>
      </c>
      <c r="N1386" s="50" t="s">
        <v>31997</v>
      </c>
      <c r="O1386" s="42" t="s">
        <v>394</v>
      </c>
      <c r="P1386" s="50" t="s">
        <v>32398</v>
      </c>
      <c r="Q1386" s="51" t="s">
        <v>31998</v>
      </c>
      <c r="R1386" s="50" t="s">
        <v>94</v>
      </c>
      <c r="S1386" s="50" t="s">
        <v>22</v>
      </c>
      <c r="T1386" s="50" t="s">
        <v>28739</v>
      </c>
      <c r="U1386" s="50" t="s">
        <v>28518</v>
      </c>
      <c r="V1386" s="50" t="s">
        <v>28521</v>
      </c>
      <c r="W1386" s="50" t="s">
        <v>94</v>
      </c>
      <c r="X1386" s="50">
        <v>3051</v>
      </c>
      <c r="Y1386" s="50"/>
      <c r="Z1386" s="50"/>
      <c r="AA1386" s="50"/>
      <c r="AB1386" s="50"/>
      <c r="AC1386" s="50"/>
      <c r="AD1386" s="50"/>
      <c r="AE1386" s="50"/>
      <c r="AF1386" s="50"/>
      <c r="AG1386" s="50"/>
      <c r="AH1386" s="53"/>
      <c r="AI1386" s="50"/>
      <c r="AJ1386" s="50"/>
      <c r="AK1386" s="50"/>
      <c r="AL1386" s="50"/>
      <c r="AM1386" s="50"/>
      <c r="AN1386" s="50"/>
      <c r="AO1386" s="50"/>
      <c r="AP1386" s="50"/>
      <c r="AQ1386" s="50"/>
      <c r="AR1386" s="50"/>
      <c r="AS1386" s="50"/>
      <c r="AT1386" s="50"/>
      <c r="AU1386" s="50"/>
      <c r="AV1386" s="50"/>
      <c r="AW1386" s="50"/>
      <c r="AX1386" s="50"/>
      <c r="AY1386" s="50"/>
      <c r="AZ1386" s="50"/>
      <c r="BA1386" s="50"/>
      <c r="BB1386" s="50"/>
      <c r="BC1386" s="50"/>
      <c r="BD1386" s="50"/>
      <c r="BE1386" s="50"/>
      <c r="BF1386" s="50"/>
      <c r="BG1386" s="50"/>
      <c r="BH1386" s="50"/>
      <c r="BI1386" s="50"/>
      <c r="BJ1386" s="50"/>
      <c r="BK1386" s="50"/>
      <c r="BL1386" s="50"/>
    </row>
    <row r="1387" spans="1:64" ht="12" customHeight="1" x14ac:dyDescent="0.15">
      <c r="A1387" s="50" t="s">
        <v>31986</v>
      </c>
      <c r="B1387" s="50">
        <v>30</v>
      </c>
      <c r="C1387" s="50" t="s">
        <v>14</v>
      </c>
      <c r="D1387" s="50" t="s">
        <v>31</v>
      </c>
      <c r="E1387" s="51" t="s">
        <v>31987</v>
      </c>
      <c r="F1387" s="52">
        <v>43028</v>
      </c>
      <c r="G1387" s="50" t="s">
        <v>31988</v>
      </c>
      <c r="H1387" s="50" t="s">
        <v>31989</v>
      </c>
      <c r="I1387" s="50" t="s">
        <v>389</v>
      </c>
      <c r="J1387" s="50">
        <v>74948</v>
      </c>
      <c r="K1387" s="50" t="s">
        <v>29666</v>
      </c>
      <c r="L1387" s="50" t="s">
        <v>31990</v>
      </c>
      <c r="M1387" s="50" t="s">
        <v>21</v>
      </c>
      <c r="N1387" s="50" t="s">
        <v>31991</v>
      </c>
      <c r="O1387" s="42" t="s">
        <v>394</v>
      </c>
      <c r="P1387" s="50" t="s">
        <v>32398</v>
      </c>
      <c r="Q1387" s="51" t="s">
        <v>31992</v>
      </c>
      <c r="R1387" s="50" t="s">
        <v>94</v>
      </c>
      <c r="S1387" s="50" t="s">
        <v>22</v>
      </c>
      <c r="T1387" s="50" t="s">
        <v>28739</v>
      </c>
      <c r="U1387" s="50" t="s">
        <v>28520</v>
      </c>
      <c r="V1387" s="50" t="s">
        <v>28521</v>
      </c>
      <c r="W1387" s="50" t="s">
        <v>94</v>
      </c>
      <c r="X1387" s="50">
        <v>3052</v>
      </c>
      <c r="Y1387" s="50"/>
      <c r="Z1387" s="50"/>
      <c r="AA1387" s="50"/>
      <c r="AB1387" s="50"/>
      <c r="AC1387" s="50"/>
      <c r="AD1387" s="50"/>
      <c r="AE1387" s="50"/>
      <c r="AF1387" s="50"/>
      <c r="AG1387" s="50"/>
      <c r="AH1387" s="53"/>
      <c r="AI1387" s="50"/>
      <c r="AJ1387" s="50"/>
      <c r="AK1387" s="50"/>
      <c r="AL1387" s="50"/>
      <c r="AM1387" s="50"/>
      <c r="AN1387" s="50"/>
      <c r="AO1387" s="50"/>
      <c r="AP1387" s="50"/>
      <c r="AQ1387" s="50"/>
      <c r="AR1387" s="50"/>
      <c r="AS1387" s="50"/>
      <c r="AT1387" s="50"/>
      <c r="AU1387" s="50"/>
      <c r="AV1387" s="50"/>
      <c r="AW1387" s="50"/>
      <c r="AX1387" s="50"/>
      <c r="AY1387" s="50"/>
      <c r="AZ1387" s="50"/>
      <c r="BA1387" s="50"/>
      <c r="BB1387" s="50"/>
      <c r="BC1387" s="50"/>
      <c r="BD1387" s="50"/>
      <c r="BE1387" s="50"/>
      <c r="BF1387" s="50"/>
      <c r="BG1387" s="50"/>
      <c r="BH1387" s="50"/>
      <c r="BI1387" s="50"/>
      <c r="BJ1387" s="50"/>
      <c r="BK1387" s="50"/>
      <c r="BL1387" s="50"/>
    </row>
    <row r="1388" spans="1:64" ht="12" customHeight="1" x14ac:dyDescent="0.15">
      <c r="A1388" s="50" t="s">
        <v>31971</v>
      </c>
      <c r="B1388" s="50">
        <v>42</v>
      </c>
      <c r="C1388" s="50" t="s">
        <v>14</v>
      </c>
      <c r="D1388" s="50" t="s">
        <v>79</v>
      </c>
      <c r="E1388" s="51" t="s">
        <v>31972</v>
      </c>
      <c r="F1388" s="52">
        <v>43028</v>
      </c>
      <c r="G1388" s="50" t="s">
        <v>31973</v>
      </c>
      <c r="H1388" s="50" t="s">
        <v>31974</v>
      </c>
      <c r="I1388" s="50" t="s">
        <v>19</v>
      </c>
      <c r="J1388" s="50">
        <v>71350</v>
      </c>
      <c r="K1388" s="50" t="s">
        <v>22257</v>
      </c>
      <c r="L1388" s="50" t="s">
        <v>31975</v>
      </c>
      <c r="M1388" s="50" t="s">
        <v>385</v>
      </c>
      <c r="N1388" s="50" t="s">
        <v>31976</v>
      </c>
      <c r="O1388" s="42" t="s">
        <v>394</v>
      </c>
      <c r="P1388" s="50" t="s">
        <v>32398</v>
      </c>
      <c r="Q1388" s="51" t="s">
        <v>31977</v>
      </c>
      <c r="R1388" s="50" t="s">
        <v>94</v>
      </c>
      <c r="S1388" s="50" t="s">
        <v>12</v>
      </c>
      <c r="T1388" s="50" t="s">
        <v>31978</v>
      </c>
      <c r="U1388" s="50" t="s">
        <v>28518</v>
      </c>
      <c r="V1388" s="50" t="s">
        <v>28521</v>
      </c>
      <c r="W1388" s="50"/>
      <c r="Y1388" s="50"/>
      <c r="Z1388" s="50"/>
      <c r="AA1388" s="50"/>
      <c r="AB1388" s="50"/>
      <c r="AC1388" s="50"/>
      <c r="AD1388" s="50"/>
      <c r="AE1388" s="50"/>
      <c r="AF1388" s="50"/>
      <c r="AG1388" s="50"/>
      <c r="AH1388" s="53"/>
      <c r="AI1388" s="50"/>
      <c r="AJ1388" s="50"/>
      <c r="AK1388" s="50"/>
      <c r="AL1388" s="50"/>
      <c r="AM1388" s="50"/>
      <c r="AN1388" s="50"/>
      <c r="AO1388" s="50"/>
      <c r="AP1388" s="50"/>
      <c r="AQ1388" s="50"/>
      <c r="AR1388" s="50"/>
      <c r="AS1388" s="50"/>
      <c r="AT1388" s="50"/>
      <c r="AU1388" s="50"/>
      <c r="AV1388" s="50"/>
      <c r="AW1388" s="50"/>
      <c r="AX1388" s="50"/>
      <c r="AY1388" s="50"/>
      <c r="AZ1388" s="50"/>
      <c r="BA1388" s="50"/>
      <c r="BB1388" s="50"/>
      <c r="BC1388" s="50"/>
      <c r="BD1388" s="50"/>
      <c r="BE1388" s="50"/>
      <c r="BF1388" s="50"/>
      <c r="BG1388" s="50"/>
      <c r="BH1388" s="50"/>
      <c r="BI1388" s="50"/>
      <c r="BJ1388" s="50"/>
      <c r="BK1388" s="50"/>
      <c r="BL1388" s="50"/>
    </row>
    <row r="1389" spans="1:64" ht="12" customHeight="1" x14ac:dyDescent="0.15">
      <c r="A1389" s="50" t="s">
        <v>31993</v>
      </c>
      <c r="B1389" s="50">
        <v>55</v>
      </c>
      <c r="C1389" s="50" t="s">
        <v>14</v>
      </c>
      <c r="D1389" s="50" t="s">
        <v>79</v>
      </c>
      <c r="E1389" s="51" t="s">
        <v>31994</v>
      </c>
      <c r="F1389" s="52">
        <v>43028</v>
      </c>
      <c r="G1389" s="50" t="s">
        <v>33211</v>
      </c>
      <c r="H1389" s="50" t="s">
        <v>12128</v>
      </c>
      <c r="I1389" s="50" t="s">
        <v>67</v>
      </c>
      <c r="J1389" s="50">
        <v>78407</v>
      </c>
      <c r="K1389" s="50" t="s">
        <v>12130</v>
      </c>
      <c r="L1389" s="50" t="s">
        <v>12131</v>
      </c>
      <c r="M1389" s="50" t="s">
        <v>21</v>
      </c>
      <c r="N1389" s="50" t="s">
        <v>33212</v>
      </c>
      <c r="O1389" s="42" t="s">
        <v>394</v>
      </c>
      <c r="P1389" s="50" t="s">
        <v>32398</v>
      </c>
      <c r="Q1389" s="51" t="s">
        <v>31995</v>
      </c>
      <c r="R1389" s="50" t="s">
        <v>94</v>
      </c>
      <c r="S1389" s="50" t="s">
        <v>12</v>
      </c>
      <c r="T1389" s="50" t="s">
        <v>31978</v>
      </c>
      <c r="U1389" s="50" t="s">
        <v>28520</v>
      </c>
      <c r="V1389" s="50" t="s">
        <v>28522</v>
      </c>
      <c r="W1389" s="50" t="s">
        <v>542</v>
      </c>
      <c r="X1389" s="50">
        <v>3050</v>
      </c>
      <c r="Y1389" s="50"/>
      <c r="Z1389" s="50"/>
      <c r="AA1389" s="50"/>
      <c r="AB1389" s="50"/>
      <c r="AC1389" s="50"/>
      <c r="AD1389" s="50"/>
      <c r="AE1389" s="50"/>
      <c r="AF1389" s="50"/>
      <c r="AG1389" s="50"/>
      <c r="AH1389" s="53"/>
      <c r="AI1389" s="50"/>
      <c r="AJ1389" s="50"/>
      <c r="AK1389" s="50"/>
      <c r="AL1389" s="50"/>
      <c r="AM1389" s="50"/>
      <c r="AN1389" s="50"/>
      <c r="AO1389" s="50"/>
      <c r="AP1389" s="50"/>
      <c r="AQ1389" s="50"/>
      <c r="AR1389" s="50"/>
      <c r="AS1389" s="50"/>
      <c r="AT1389" s="50"/>
      <c r="AU1389" s="50"/>
      <c r="AV1389" s="50"/>
      <c r="AW1389" s="50"/>
      <c r="AX1389" s="50"/>
      <c r="AY1389" s="50"/>
      <c r="AZ1389" s="50"/>
      <c r="BA1389" s="50"/>
      <c r="BB1389" s="50"/>
      <c r="BC1389" s="50"/>
      <c r="BD1389" s="50"/>
      <c r="BE1389" s="50"/>
      <c r="BF1389" s="50"/>
      <c r="BG1389" s="50"/>
      <c r="BH1389" s="50"/>
      <c r="BI1389" s="50"/>
      <c r="BJ1389" s="50"/>
      <c r="BK1389" s="50"/>
      <c r="BL1389" s="50"/>
    </row>
    <row r="1390" spans="1:64" ht="12" customHeight="1" x14ac:dyDescent="0.15">
      <c r="A1390" s="50" t="s">
        <v>31962</v>
      </c>
      <c r="B1390" s="50">
        <v>26</v>
      </c>
      <c r="C1390" s="50" t="s">
        <v>14</v>
      </c>
      <c r="D1390" s="50" t="s">
        <v>31</v>
      </c>
      <c r="E1390" s="51" t="s">
        <v>31963</v>
      </c>
      <c r="F1390" s="52">
        <v>43027</v>
      </c>
      <c r="G1390" s="50" t="s">
        <v>33210</v>
      </c>
      <c r="H1390" s="50" t="s">
        <v>31964</v>
      </c>
      <c r="I1390" s="50" t="s">
        <v>360</v>
      </c>
      <c r="J1390" s="50">
        <v>28086</v>
      </c>
      <c r="K1390" s="50" t="s">
        <v>968</v>
      </c>
      <c r="L1390" s="50" t="s">
        <v>31965</v>
      </c>
      <c r="M1390" s="50" t="s">
        <v>21</v>
      </c>
      <c r="N1390" s="50" t="s">
        <v>31966</v>
      </c>
      <c r="O1390" s="42" t="s">
        <v>394</v>
      </c>
      <c r="P1390" s="50" t="s">
        <v>32398</v>
      </c>
      <c r="Q1390" s="51" t="s">
        <v>31967</v>
      </c>
      <c r="R1390" s="50" t="s">
        <v>94</v>
      </c>
      <c r="S1390" s="50" t="s">
        <v>22</v>
      </c>
      <c r="T1390" s="50" t="s">
        <v>28746</v>
      </c>
      <c r="U1390" s="50" t="s">
        <v>28520</v>
      </c>
      <c r="V1390" s="50" t="s">
        <v>20623</v>
      </c>
      <c r="W1390" s="50" t="s">
        <v>94</v>
      </c>
      <c r="X1390" s="50">
        <v>3047</v>
      </c>
      <c r="Y1390" s="50"/>
      <c r="Z1390" s="50"/>
      <c r="AA1390" s="50"/>
      <c r="AB1390" s="50"/>
      <c r="AC1390" s="50"/>
      <c r="AD1390" s="50"/>
      <c r="AE1390" s="50"/>
      <c r="AF1390" s="50"/>
      <c r="AG1390" s="50"/>
      <c r="AH1390" s="53"/>
      <c r="AI1390" s="50"/>
      <c r="AJ1390" s="50"/>
      <c r="AK1390" s="50"/>
      <c r="AL1390" s="50"/>
      <c r="AM1390" s="50"/>
      <c r="AN1390" s="50"/>
      <c r="AO1390" s="50"/>
      <c r="AP1390" s="50"/>
      <c r="AQ1390" s="50"/>
      <c r="AR1390" s="50"/>
      <c r="AS1390" s="50"/>
      <c r="AT1390" s="50"/>
      <c r="AU1390" s="50"/>
      <c r="AV1390" s="50"/>
      <c r="AW1390" s="50"/>
      <c r="AX1390" s="50"/>
      <c r="AY1390" s="50"/>
      <c r="AZ1390" s="50"/>
      <c r="BA1390" s="50"/>
      <c r="BB1390" s="50"/>
      <c r="BC1390" s="50"/>
      <c r="BD1390" s="50"/>
      <c r="BE1390" s="50"/>
      <c r="BF1390" s="50"/>
      <c r="BG1390" s="50"/>
      <c r="BH1390" s="50"/>
      <c r="BI1390" s="50"/>
      <c r="BJ1390" s="50"/>
      <c r="BK1390" s="50"/>
      <c r="BL1390" s="50"/>
    </row>
    <row r="1391" spans="1:64" ht="12" customHeight="1" x14ac:dyDescent="0.15">
      <c r="A1391" s="50" t="s">
        <v>31957</v>
      </c>
      <c r="B1391" s="50">
        <v>34</v>
      </c>
      <c r="C1391" s="50" t="s">
        <v>14</v>
      </c>
      <c r="D1391" s="50" t="s">
        <v>31</v>
      </c>
      <c r="E1391" s="51" t="s">
        <v>31958</v>
      </c>
      <c r="F1391" s="52">
        <v>43027</v>
      </c>
      <c r="G1391" s="50" t="s">
        <v>31959</v>
      </c>
      <c r="H1391" s="50" t="s">
        <v>9637</v>
      </c>
      <c r="I1391" s="50" t="s">
        <v>56</v>
      </c>
      <c r="J1391" s="50">
        <v>33764</v>
      </c>
      <c r="K1391" s="50" t="s">
        <v>2264</v>
      </c>
      <c r="L1391" s="50" t="s">
        <v>13068</v>
      </c>
      <c r="M1391" s="50" t="s">
        <v>21</v>
      </c>
      <c r="N1391" s="50" t="s">
        <v>31960</v>
      </c>
      <c r="O1391" s="42" t="s">
        <v>394</v>
      </c>
      <c r="P1391" s="50" t="s">
        <v>32398</v>
      </c>
      <c r="Q1391" s="51" t="s">
        <v>31961</v>
      </c>
      <c r="R1391" s="50" t="s">
        <v>542</v>
      </c>
      <c r="S1391" s="50" t="s">
        <v>22</v>
      </c>
      <c r="T1391" s="50" t="s">
        <v>28746</v>
      </c>
      <c r="U1391" s="50" t="s">
        <v>28518</v>
      </c>
      <c r="V1391" s="50" t="s">
        <v>28521</v>
      </c>
      <c r="W1391" s="50" t="s">
        <v>94</v>
      </c>
      <c r="X1391" s="50">
        <v>3045</v>
      </c>
      <c r="Y1391" s="50"/>
      <c r="Z1391" s="50"/>
      <c r="AA1391" s="50"/>
      <c r="AB1391" s="50"/>
      <c r="AC1391" s="50"/>
      <c r="AD1391" s="50"/>
      <c r="AE1391" s="50"/>
      <c r="AF1391" s="50"/>
      <c r="AG1391" s="50"/>
      <c r="AH1391" s="53"/>
      <c r="AI1391" s="50"/>
      <c r="AJ1391" s="50"/>
      <c r="AK1391" s="50"/>
      <c r="AL1391" s="50"/>
      <c r="AM1391" s="50"/>
      <c r="AN1391" s="50"/>
      <c r="AO1391" s="50"/>
      <c r="AP1391" s="50"/>
      <c r="AQ1391" s="50"/>
      <c r="AR1391" s="50"/>
      <c r="AS1391" s="50"/>
      <c r="AT1391" s="50"/>
      <c r="AU1391" s="50"/>
      <c r="AV1391" s="50"/>
      <c r="AW1391" s="50"/>
      <c r="AX1391" s="50"/>
      <c r="AY1391" s="50"/>
      <c r="AZ1391" s="50"/>
      <c r="BA1391" s="50"/>
      <c r="BB1391" s="50"/>
      <c r="BC1391" s="50"/>
      <c r="BD1391" s="50"/>
      <c r="BE1391" s="50"/>
      <c r="BF1391" s="50"/>
      <c r="BG1391" s="50"/>
      <c r="BH1391" s="50"/>
      <c r="BI1391" s="50"/>
      <c r="BJ1391" s="50"/>
      <c r="BK1391" s="50"/>
      <c r="BL1391" s="50"/>
    </row>
    <row r="1392" spans="1:64" ht="12" customHeight="1" x14ac:dyDescent="0.15">
      <c r="A1392" s="50" t="s">
        <v>31953</v>
      </c>
      <c r="B1392" s="50">
        <v>38</v>
      </c>
      <c r="C1392" s="50" t="s">
        <v>14</v>
      </c>
      <c r="D1392" s="50" t="s">
        <v>31</v>
      </c>
      <c r="E1392" s="51" t="s">
        <v>31954</v>
      </c>
      <c r="F1392" s="52">
        <v>43027</v>
      </c>
      <c r="G1392" s="50" t="s">
        <v>33209</v>
      </c>
      <c r="H1392" s="50" t="s">
        <v>4047</v>
      </c>
      <c r="I1392" s="50" t="s">
        <v>88</v>
      </c>
      <c r="J1392" s="50">
        <v>35215</v>
      </c>
      <c r="K1392" s="50" t="s">
        <v>1747</v>
      </c>
      <c r="L1392" s="50" t="s">
        <v>4072</v>
      </c>
      <c r="M1392" s="50" t="s">
        <v>5307</v>
      </c>
      <c r="N1392" s="50" t="s">
        <v>31955</v>
      </c>
      <c r="O1392" s="42" t="s">
        <v>394</v>
      </c>
      <c r="P1392" s="50" t="s">
        <v>32398</v>
      </c>
      <c r="Q1392" s="51" t="s">
        <v>31956</v>
      </c>
      <c r="R1392" s="50" t="s">
        <v>94</v>
      </c>
      <c r="S1392" s="50" t="s">
        <v>22</v>
      </c>
      <c r="T1392" s="50" t="s">
        <v>28746</v>
      </c>
      <c r="U1392" s="50" t="s">
        <v>28518</v>
      </c>
      <c r="V1392" s="50" t="s">
        <v>28521</v>
      </c>
      <c r="W1392" s="50" t="s">
        <v>94</v>
      </c>
      <c r="X1392" s="50">
        <v>3049</v>
      </c>
      <c r="Y1392" s="50"/>
      <c r="Z1392" s="50"/>
      <c r="AA1392" s="50"/>
      <c r="AB1392" s="50"/>
      <c r="AC1392" s="50"/>
      <c r="AD1392" s="50"/>
      <c r="AE1392" s="50"/>
      <c r="AF1392" s="50"/>
      <c r="AG1392" s="50"/>
      <c r="AH1392" s="53"/>
      <c r="AI1392" s="50"/>
      <c r="AJ1392" s="50"/>
      <c r="AK1392" s="50"/>
      <c r="AL1392" s="50"/>
      <c r="AM1392" s="50"/>
      <c r="AN1392" s="50"/>
      <c r="AO1392" s="50"/>
      <c r="AP1392" s="50"/>
      <c r="AQ1392" s="50"/>
      <c r="AR1392" s="50"/>
      <c r="AS1392" s="50"/>
      <c r="AT1392" s="50"/>
      <c r="AU1392" s="50"/>
      <c r="AV1392" s="50"/>
      <c r="AW1392" s="50"/>
      <c r="AX1392" s="50"/>
      <c r="AY1392" s="50"/>
      <c r="AZ1392" s="50"/>
      <c r="BA1392" s="50"/>
      <c r="BB1392" s="50"/>
      <c r="BC1392" s="50"/>
      <c r="BD1392" s="50"/>
      <c r="BE1392" s="50"/>
      <c r="BF1392" s="50"/>
      <c r="BG1392" s="50"/>
      <c r="BH1392" s="50"/>
      <c r="BI1392" s="50"/>
      <c r="BJ1392" s="50"/>
      <c r="BK1392" s="50"/>
      <c r="BL1392" s="50"/>
    </row>
    <row r="1393" spans="1:64" ht="12" customHeight="1" x14ac:dyDescent="0.15">
      <c r="A1393" s="50" t="s">
        <v>31949</v>
      </c>
      <c r="B1393" s="50">
        <v>35</v>
      </c>
      <c r="C1393" s="50" t="s">
        <v>14</v>
      </c>
      <c r="D1393" s="50" t="s">
        <v>31</v>
      </c>
      <c r="E1393" s="50"/>
      <c r="F1393" s="52">
        <v>43026</v>
      </c>
      <c r="G1393" s="50" t="s">
        <v>31950</v>
      </c>
      <c r="H1393" s="50" t="s">
        <v>548</v>
      </c>
      <c r="I1393" s="50" t="s">
        <v>117</v>
      </c>
      <c r="J1393" s="50">
        <v>85715</v>
      </c>
      <c r="K1393" s="50" t="s">
        <v>549</v>
      </c>
      <c r="L1393" s="50" t="s">
        <v>550</v>
      </c>
      <c r="M1393" s="50" t="s">
        <v>21</v>
      </c>
      <c r="N1393" s="50" t="s">
        <v>31951</v>
      </c>
      <c r="O1393" s="42" t="s">
        <v>394</v>
      </c>
      <c r="P1393" s="50" t="s">
        <v>32398</v>
      </c>
      <c r="Q1393" s="51" t="s">
        <v>31952</v>
      </c>
      <c r="R1393" s="50" t="s">
        <v>94</v>
      </c>
      <c r="S1393" s="50" t="s">
        <v>22</v>
      </c>
      <c r="T1393" s="50" t="s">
        <v>28746</v>
      </c>
      <c r="U1393" s="50" t="s">
        <v>28520</v>
      </c>
      <c r="V1393" s="50" t="s">
        <v>28522</v>
      </c>
      <c r="W1393" s="50" t="s">
        <v>94</v>
      </c>
      <c r="X1393" s="50">
        <v>3044</v>
      </c>
      <c r="Y1393" s="50"/>
      <c r="Z1393" s="50"/>
      <c r="AA1393" s="50"/>
      <c r="AB1393" s="50"/>
      <c r="AC1393" s="50"/>
      <c r="AD1393" s="50"/>
      <c r="AE1393" s="50"/>
      <c r="AF1393" s="50"/>
      <c r="AG1393" s="50"/>
      <c r="AH1393" s="53"/>
      <c r="AI1393" s="50"/>
      <c r="AJ1393" s="50"/>
      <c r="AK1393" s="50"/>
      <c r="AL1393" s="50"/>
      <c r="AM1393" s="50"/>
      <c r="AN1393" s="50"/>
      <c r="AO1393" s="50"/>
      <c r="AP1393" s="50"/>
      <c r="AQ1393" s="50"/>
      <c r="AR1393" s="50"/>
      <c r="AS1393" s="50"/>
      <c r="AT1393" s="50"/>
      <c r="AU1393" s="50"/>
      <c r="AV1393" s="50"/>
      <c r="AW1393" s="50"/>
      <c r="AX1393" s="50"/>
      <c r="AY1393" s="50"/>
      <c r="AZ1393" s="50"/>
      <c r="BA1393" s="50"/>
      <c r="BB1393" s="50"/>
      <c r="BC1393" s="50"/>
      <c r="BD1393" s="50"/>
      <c r="BE1393" s="50"/>
      <c r="BF1393" s="50"/>
      <c r="BG1393" s="50"/>
      <c r="BH1393" s="50"/>
      <c r="BI1393" s="50"/>
      <c r="BJ1393" s="50"/>
      <c r="BK1393" s="50"/>
      <c r="BL1393" s="50"/>
    </row>
    <row r="1394" spans="1:64" ht="12" customHeight="1" x14ac:dyDescent="0.15">
      <c r="A1394" s="50" t="s">
        <v>31939</v>
      </c>
      <c r="B1394" s="50">
        <v>18</v>
      </c>
      <c r="C1394" s="50" t="s">
        <v>14</v>
      </c>
      <c r="D1394" s="50" t="s">
        <v>42</v>
      </c>
      <c r="E1394" s="51" t="s">
        <v>31940</v>
      </c>
      <c r="F1394" s="52">
        <v>43025</v>
      </c>
      <c r="G1394" s="50" t="s">
        <v>33208</v>
      </c>
      <c r="H1394" s="50" t="s">
        <v>1397</v>
      </c>
      <c r="I1394" s="50" t="s">
        <v>39</v>
      </c>
      <c r="J1394" s="50">
        <v>95301</v>
      </c>
      <c r="K1394" s="50" t="s">
        <v>1398</v>
      </c>
      <c r="L1394" s="50" t="s">
        <v>1399</v>
      </c>
      <c r="M1394" s="50" t="s">
        <v>21</v>
      </c>
      <c r="N1394" s="50" t="s">
        <v>31941</v>
      </c>
      <c r="O1394" s="42" t="s">
        <v>394</v>
      </c>
      <c r="P1394" s="50" t="s">
        <v>32398</v>
      </c>
      <c r="Q1394" s="51" t="s">
        <v>31942</v>
      </c>
      <c r="R1394" s="50" t="s">
        <v>23</v>
      </c>
      <c r="S1394" s="50" t="s">
        <v>22</v>
      </c>
      <c r="T1394" s="50" t="s">
        <v>28746</v>
      </c>
      <c r="U1394" s="50" t="s">
        <v>28520</v>
      </c>
      <c r="V1394" s="50" t="s">
        <v>28521</v>
      </c>
      <c r="W1394" s="50" t="s">
        <v>94</v>
      </c>
      <c r="X1394" s="50">
        <v>3042</v>
      </c>
      <c r="Y1394" s="50"/>
      <c r="Z1394" s="50"/>
      <c r="AA1394" s="50"/>
      <c r="AB1394" s="50"/>
      <c r="AC1394" s="50"/>
      <c r="AD1394" s="50"/>
      <c r="AE1394" s="50"/>
      <c r="AF1394" s="50"/>
      <c r="AG1394" s="50"/>
      <c r="AH1394" s="53"/>
      <c r="AI1394" s="50"/>
      <c r="AJ1394" s="50"/>
      <c r="AK1394" s="50"/>
      <c r="AL1394" s="50"/>
      <c r="AM1394" s="50"/>
      <c r="AN1394" s="50"/>
      <c r="AO1394" s="50"/>
      <c r="AP1394" s="50"/>
      <c r="AQ1394" s="50"/>
      <c r="AR1394" s="50"/>
      <c r="AS1394" s="50"/>
      <c r="AT1394" s="50"/>
      <c r="AU1394" s="50"/>
      <c r="AV1394" s="50"/>
      <c r="AW1394" s="50"/>
      <c r="AX1394" s="50"/>
      <c r="AY1394" s="50"/>
      <c r="AZ1394" s="50"/>
      <c r="BA1394" s="50"/>
      <c r="BB1394" s="50"/>
      <c r="BC1394" s="50"/>
      <c r="BD1394" s="50"/>
      <c r="BE1394" s="50"/>
      <c r="BF1394" s="50"/>
      <c r="BG1394" s="50"/>
      <c r="BH1394" s="50"/>
      <c r="BI1394" s="50"/>
      <c r="BJ1394" s="50"/>
      <c r="BK1394" s="50"/>
      <c r="BL1394" s="50"/>
    </row>
    <row r="1395" spans="1:64" ht="12" customHeight="1" x14ac:dyDescent="0.15">
      <c r="A1395" s="50" t="s">
        <v>31943</v>
      </c>
      <c r="B1395" s="50">
        <v>24</v>
      </c>
      <c r="C1395" s="50" t="s">
        <v>14</v>
      </c>
      <c r="D1395" s="50" t="s">
        <v>79</v>
      </c>
      <c r="E1395" s="51" t="s">
        <v>31944</v>
      </c>
      <c r="F1395" s="52">
        <v>43025</v>
      </c>
      <c r="G1395" s="50" t="s">
        <v>31945</v>
      </c>
      <c r="H1395" s="50" t="s">
        <v>8224</v>
      </c>
      <c r="I1395" s="50" t="s">
        <v>238</v>
      </c>
      <c r="J1395" s="50">
        <v>23661</v>
      </c>
      <c r="K1395" s="50" t="s">
        <v>15398</v>
      </c>
      <c r="L1395" s="50" t="s">
        <v>31946</v>
      </c>
      <c r="M1395" s="50" t="s">
        <v>21</v>
      </c>
      <c r="N1395" s="50" t="s">
        <v>31947</v>
      </c>
      <c r="O1395" s="42" t="s">
        <v>394</v>
      </c>
      <c r="P1395" s="50" t="s">
        <v>32398</v>
      </c>
      <c r="Q1395" s="51" t="s">
        <v>31948</v>
      </c>
      <c r="R1395" s="50" t="s">
        <v>94</v>
      </c>
      <c r="S1395" s="50" t="s">
        <v>373</v>
      </c>
      <c r="T1395" s="50" t="s">
        <v>28836</v>
      </c>
      <c r="U1395" s="50" t="s">
        <v>28518</v>
      </c>
      <c r="V1395" s="50" t="s">
        <v>28521</v>
      </c>
      <c r="W1395" s="50" t="s">
        <v>94</v>
      </c>
      <c r="X1395" s="50">
        <v>3043</v>
      </c>
      <c r="Y1395" s="50"/>
      <c r="Z1395" s="50"/>
      <c r="AA1395" s="50"/>
      <c r="AB1395" s="50"/>
      <c r="AC1395" s="50"/>
      <c r="AD1395" s="50"/>
      <c r="AE1395" s="50"/>
      <c r="AF1395" s="50"/>
      <c r="AG1395" s="50"/>
      <c r="AH1395" s="53"/>
      <c r="AI1395" s="50"/>
      <c r="AJ1395" s="50"/>
      <c r="AK1395" s="50"/>
      <c r="AL1395" s="50"/>
      <c r="AM1395" s="50"/>
      <c r="AN1395" s="50"/>
      <c r="AO1395" s="50"/>
      <c r="AP1395" s="50"/>
      <c r="AQ1395" s="50"/>
      <c r="AR1395" s="50"/>
      <c r="AS1395" s="50"/>
      <c r="AT1395" s="50"/>
      <c r="AU1395" s="50"/>
      <c r="AV1395" s="50"/>
      <c r="AW1395" s="50"/>
      <c r="AX1395" s="50"/>
      <c r="AY1395" s="50"/>
      <c r="AZ1395" s="50"/>
      <c r="BA1395" s="50"/>
      <c r="BB1395" s="50"/>
      <c r="BC1395" s="50"/>
      <c r="BD1395" s="50"/>
      <c r="BE1395" s="50"/>
      <c r="BF1395" s="50"/>
      <c r="BG1395" s="50"/>
      <c r="BH1395" s="50"/>
      <c r="BI1395" s="50"/>
      <c r="BJ1395" s="50"/>
      <c r="BK1395" s="50"/>
      <c r="BL1395" s="50"/>
    </row>
    <row r="1396" spans="1:64" ht="12" customHeight="1" x14ac:dyDescent="0.15">
      <c r="A1396" s="50" t="s">
        <v>31862</v>
      </c>
      <c r="B1396" s="50">
        <v>20</v>
      </c>
      <c r="C1396" s="50" t="s">
        <v>14</v>
      </c>
      <c r="D1396" s="50" t="s">
        <v>79</v>
      </c>
      <c r="E1396" s="50"/>
      <c r="F1396" s="52">
        <v>43024</v>
      </c>
      <c r="G1396" s="50" t="s">
        <v>31863</v>
      </c>
      <c r="H1396" s="50" t="s">
        <v>1562</v>
      </c>
      <c r="I1396" s="50" t="s">
        <v>46</v>
      </c>
      <c r="J1396" s="50">
        <v>21214</v>
      </c>
      <c r="K1396" s="50" t="s">
        <v>4594</v>
      </c>
      <c r="L1396" s="50" t="s">
        <v>2717</v>
      </c>
      <c r="M1396" s="50" t="s">
        <v>21</v>
      </c>
      <c r="N1396" s="50" t="s">
        <v>31864</v>
      </c>
      <c r="O1396" s="42" t="s">
        <v>394</v>
      </c>
      <c r="P1396" s="50" t="s">
        <v>32398</v>
      </c>
      <c r="Q1396" s="50" t="s">
        <v>31865</v>
      </c>
      <c r="R1396" s="50" t="s">
        <v>94</v>
      </c>
      <c r="S1396" s="50" t="s">
        <v>22</v>
      </c>
      <c r="T1396" s="50" t="s">
        <v>28746</v>
      </c>
      <c r="U1396" s="50" t="s">
        <v>28518</v>
      </c>
      <c r="V1396" s="50" t="s">
        <v>28522</v>
      </c>
      <c r="W1396" s="50" t="s">
        <v>542</v>
      </c>
      <c r="X1396" s="50">
        <v>3034</v>
      </c>
      <c r="Y1396" s="50"/>
      <c r="Z1396" s="50"/>
      <c r="AA1396" s="50"/>
      <c r="AB1396" s="50"/>
      <c r="AC1396" s="50"/>
      <c r="AD1396" s="50"/>
      <c r="AE1396" s="50"/>
      <c r="AF1396" s="50"/>
      <c r="AG1396" s="50"/>
      <c r="AH1396" s="53"/>
      <c r="AI1396" s="50"/>
      <c r="AJ1396" s="50"/>
      <c r="AK1396" s="50"/>
      <c r="AL1396" s="50"/>
      <c r="AM1396" s="50"/>
      <c r="AN1396" s="50"/>
      <c r="AO1396" s="50"/>
      <c r="AP1396" s="50"/>
      <c r="AQ1396" s="50"/>
      <c r="AR1396" s="50"/>
      <c r="AS1396" s="50"/>
      <c r="AT1396" s="50"/>
      <c r="AU1396" s="50"/>
      <c r="AV1396" s="50"/>
      <c r="AW1396" s="50"/>
      <c r="AX1396" s="50"/>
      <c r="AY1396" s="50"/>
      <c r="AZ1396" s="50"/>
      <c r="BA1396" s="50"/>
      <c r="BB1396" s="50"/>
      <c r="BC1396" s="50"/>
      <c r="BD1396" s="50"/>
      <c r="BE1396" s="50"/>
      <c r="BF1396" s="50"/>
      <c r="BG1396" s="50"/>
      <c r="BH1396" s="50"/>
      <c r="BI1396" s="50"/>
      <c r="BJ1396" s="50"/>
      <c r="BK1396" s="50"/>
      <c r="BL1396" s="50"/>
    </row>
    <row r="1397" spans="1:64" ht="12" customHeight="1" x14ac:dyDescent="0.15">
      <c r="A1397" s="50" t="s">
        <v>31870</v>
      </c>
      <c r="B1397" s="50">
        <v>34</v>
      </c>
      <c r="C1397" s="50" t="s">
        <v>14</v>
      </c>
      <c r="D1397" s="50" t="s">
        <v>42</v>
      </c>
      <c r="E1397" s="50" t="s">
        <v>31871</v>
      </c>
      <c r="F1397" s="52">
        <v>43024</v>
      </c>
      <c r="G1397" s="50" t="s">
        <v>31872</v>
      </c>
      <c r="H1397" s="50" t="s">
        <v>548</v>
      </c>
      <c r="I1397" s="50" t="s">
        <v>117</v>
      </c>
      <c r="J1397" s="50">
        <v>85743</v>
      </c>
      <c r="K1397" s="50" t="s">
        <v>549</v>
      </c>
      <c r="L1397" s="50" t="s">
        <v>24740</v>
      </c>
      <c r="M1397" s="50" t="s">
        <v>21</v>
      </c>
      <c r="N1397" s="50" t="s">
        <v>31873</v>
      </c>
      <c r="O1397" s="42" t="s">
        <v>394</v>
      </c>
      <c r="P1397" s="50" t="s">
        <v>32398</v>
      </c>
      <c r="Q1397" s="50" t="s">
        <v>31874</v>
      </c>
      <c r="R1397" s="50" t="s">
        <v>94</v>
      </c>
      <c r="S1397" s="50" t="s">
        <v>22</v>
      </c>
      <c r="T1397" s="50" t="s">
        <v>28746</v>
      </c>
      <c r="U1397" s="50" t="s">
        <v>28518</v>
      </c>
      <c r="V1397" s="50" t="s">
        <v>28521</v>
      </c>
      <c r="W1397" s="50" t="s">
        <v>94</v>
      </c>
      <c r="X1397" s="50">
        <v>3041</v>
      </c>
      <c r="Y1397" s="50"/>
      <c r="Z1397" s="50"/>
      <c r="AA1397" s="50"/>
      <c r="AB1397" s="50"/>
      <c r="AC1397" s="50"/>
      <c r="AD1397" s="50"/>
      <c r="AE1397" s="50"/>
      <c r="AF1397" s="50"/>
      <c r="AG1397" s="50"/>
      <c r="AH1397" s="53"/>
      <c r="AI1397" s="50"/>
      <c r="AJ1397" s="50"/>
      <c r="AK1397" s="50"/>
      <c r="AL1397" s="50"/>
      <c r="AM1397" s="50"/>
      <c r="AN1397" s="50"/>
      <c r="AO1397" s="50"/>
      <c r="AP1397" s="50"/>
      <c r="AQ1397" s="50"/>
      <c r="AR1397" s="50"/>
      <c r="AS1397" s="50"/>
      <c r="AT1397" s="50"/>
      <c r="AU1397" s="50"/>
      <c r="AV1397" s="50"/>
      <c r="AW1397" s="50"/>
      <c r="AX1397" s="50"/>
      <c r="AY1397" s="50"/>
      <c r="AZ1397" s="50"/>
      <c r="BA1397" s="50"/>
      <c r="BB1397" s="50"/>
      <c r="BC1397" s="50"/>
      <c r="BD1397" s="50"/>
      <c r="BE1397" s="50"/>
      <c r="BF1397" s="50"/>
      <c r="BG1397" s="50"/>
      <c r="BH1397" s="50"/>
      <c r="BI1397" s="50"/>
      <c r="BJ1397" s="50"/>
      <c r="BK1397" s="50"/>
      <c r="BL1397" s="50"/>
    </row>
    <row r="1398" spans="1:64" ht="12" customHeight="1" x14ac:dyDescent="0.15">
      <c r="A1398" s="50" t="s">
        <v>31866</v>
      </c>
      <c r="B1398" s="50">
        <v>32</v>
      </c>
      <c r="C1398" s="50" t="s">
        <v>14</v>
      </c>
      <c r="D1398" s="50" t="s">
        <v>31</v>
      </c>
      <c r="E1398" s="50"/>
      <c r="F1398" s="52">
        <v>43024</v>
      </c>
      <c r="G1398" s="50" t="s">
        <v>31867</v>
      </c>
      <c r="H1398" s="50" t="s">
        <v>26710</v>
      </c>
      <c r="I1398" s="50" t="s">
        <v>26</v>
      </c>
      <c r="J1398" s="50">
        <v>29681</v>
      </c>
      <c r="K1398" s="50" t="s">
        <v>27</v>
      </c>
      <c r="L1398" s="50" t="s">
        <v>28</v>
      </c>
      <c r="M1398" s="50" t="s">
        <v>21</v>
      </c>
      <c r="N1398" s="50" t="s">
        <v>31868</v>
      </c>
      <c r="O1398" s="42" t="s">
        <v>394</v>
      </c>
      <c r="P1398" s="50" t="s">
        <v>32398</v>
      </c>
      <c r="Q1398" s="50" t="s">
        <v>31869</v>
      </c>
      <c r="R1398" s="50" t="s">
        <v>94</v>
      </c>
      <c r="S1398" s="50" t="s">
        <v>22</v>
      </c>
      <c r="T1398" s="50" t="s">
        <v>28746</v>
      </c>
      <c r="U1398" s="50" t="s">
        <v>28520</v>
      </c>
      <c r="V1398" s="50" t="s">
        <v>28521</v>
      </c>
      <c r="W1398" s="50"/>
      <c r="Y1398" s="50"/>
      <c r="Z1398" s="50"/>
      <c r="AA1398" s="50"/>
      <c r="AB1398" s="50"/>
      <c r="AC1398" s="50"/>
      <c r="AD1398" s="50"/>
      <c r="AE1398" s="50"/>
      <c r="AF1398" s="50"/>
      <c r="AG1398" s="50"/>
      <c r="AH1398" s="53"/>
      <c r="AI1398" s="50"/>
      <c r="AJ1398" s="50"/>
      <c r="AK1398" s="50"/>
      <c r="AL1398" s="50"/>
      <c r="AM1398" s="50"/>
      <c r="AN1398" s="50"/>
      <c r="AO1398" s="50"/>
      <c r="AP1398" s="50"/>
      <c r="AQ1398" s="50"/>
      <c r="AR1398" s="50"/>
      <c r="AS1398" s="50"/>
      <c r="AT1398" s="51"/>
      <c r="AU1398" s="50"/>
      <c r="AV1398" s="50"/>
      <c r="AW1398" s="50"/>
      <c r="AX1398" s="50"/>
      <c r="AY1398" s="50"/>
      <c r="AZ1398" s="50"/>
      <c r="BA1398" s="50"/>
      <c r="BB1398" s="50"/>
      <c r="BC1398" s="50"/>
      <c r="BD1398" s="50"/>
      <c r="BE1398" s="50"/>
      <c r="BF1398" s="50"/>
      <c r="BG1398" s="50"/>
      <c r="BH1398" s="50"/>
      <c r="BI1398" s="50"/>
      <c r="BJ1398" s="50"/>
      <c r="BK1398" s="50"/>
      <c r="BL1398" s="50"/>
    </row>
    <row r="1399" spans="1:64" ht="12" customHeight="1" x14ac:dyDescent="0.15">
      <c r="A1399" s="50" t="s">
        <v>33207</v>
      </c>
      <c r="B1399" s="50">
        <v>31</v>
      </c>
      <c r="C1399" s="50" t="s">
        <v>14</v>
      </c>
      <c r="D1399" s="50" t="s">
        <v>31</v>
      </c>
      <c r="E1399" s="50"/>
      <c r="F1399" s="52">
        <v>43024</v>
      </c>
      <c r="G1399" s="50" t="s">
        <v>31875</v>
      </c>
      <c r="H1399" s="50" t="s">
        <v>31876</v>
      </c>
      <c r="I1399" s="50" t="s">
        <v>67</v>
      </c>
      <c r="J1399" s="50">
        <v>77339</v>
      </c>
      <c r="K1399" s="50" t="s">
        <v>545</v>
      </c>
      <c r="L1399" s="50" t="s">
        <v>31877</v>
      </c>
      <c r="M1399" s="50" t="s">
        <v>5307</v>
      </c>
      <c r="N1399" s="50" t="s">
        <v>31878</v>
      </c>
      <c r="O1399" s="42" t="s">
        <v>394</v>
      </c>
      <c r="P1399" s="50" t="s">
        <v>32398</v>
      </c>
      <c r="Q1399" s="50" t="s">
        <v>31879</v>
      </c>
      <c r="R1399" s="50" t="s">
        <v>94</v>
      </c>
      <c r="S1399" s="50" t="s">
        <v>22</v>
      </c>
      <c r="T1399" s="50" t="s">
        <v>28746</v>
      </c>
      <c r="U1399" s="50" t="s">
        <v>28520</v>
      </c>
      <c r="V1399" s="50" t="s">
        <v>28519</v>
      </c>
      <c r="W1399" s="50" t="s">
        <v>94</v>
      </c>
      <c r="X1399" s="50">
        <v>3040</v>
      </c>
      <c r="Y1399" s="50"/>
      <c r="Z1399" s="50"/>
      <c r="AA1399" s="50"/>
      <c r="AB1399" s="50"/>
      <c r="AC1399" s="50"/>
      <c r="AD1399" s="50"/>
      <c r="AE1399" s="50"/>
      <c r="AF1399" s="50"/>
      <c r="AG1399" s="50"/>
      <c r="AH1399" s="53"/>
      <c r="AI1399" s="50"/>
      <c r="AJ1399" s="50"/>
      <c r="AK1399" s="50"/>
      <c r="AL1399" s="50"/>
      <c r="AM1399" s="50"/>
      <c r="AN1399" s="50"/>
      <c r="AO1399" s="50"/>
      <c r="AP1399" s="50"/>
      <c r="AQ1399" s="50"/>
      <c r="AR1399" s="50"/>
      <c r="AS1399" s="50"/>
      <c r="AT1399" s="50"/>
      <c r="AU1399" s="50"/>
      <c r="AV1399" s="50"/>
      <c r="AW1399" s="50"/>
      <c r="AX1399" s="50"/>
      <c r="AY1399" s="50"/>
      <c r="AZ1399" s="50"/>
      <c r="BA1399" s="50"/>
      <c r="BB1399" s="50"/>
      <c r="BC1399" s="50"/>
      <c r="BD1399" s="50"/>
      <c r="BE1399" s="50"/>
      <c r="BF1399" s="50"/>
      <c r="BG1399" s="50"/>
      <c r="BH1399" s="50"/>
      <c r="BI1399" s="50"/>
      <c r="BJ1399" s="50"/>
      <c r="BK1399" s="50"/>
      <c r="BL1399" s="50"/>
    </row>
    <row r="1400" spans="1:64" ht="12" customHeight="1" x14ac:dyDescent="0.15">
      <c r="A1400" s="50" t="s">
        <v>31856</v>
      </c>
      <c r="B1400" s="50">
        <v>57</v>
      </c>
      <c r="C1400" s="50" t="s">
        <v>14</v>
      </c>
      <c r="D1400" s="50" t="s">
        <v>31</v>
      </c>
      <c r="E1400" s="50" t="s">
        <v>31857</v>
      </c>
      <c r="F1400" s="52">
        <v>43022</v>
      </c>
      <c r="G1400" s="50" t="s">
        <v>31858</v>
      </c>
      <c r="H1400" s="50" t="s">
        <v>24781</v>
      </c>
      <c r="I1400" s="50" t="s">
        <v>309</v>
      </c>
      <c r="J1400" s="50">
        <v>42633</v>
      </c>
      <c r="K1400" s="50" t="s">
        <v>1107</v>
      </c>
      <c r="L1400" s="50" t="s">
        <v>31859</v>
      </c>
      <c r="M1400" s="50" t="s">
        <v>21</v>
      </c>
      <c r="N1400" s="50" t="s">
        <v>31860</v>
      </c>
      <c r="O1400" s="42" t="s">
        <v>394</v>
      </c>
      <c r="P1400" s="50" t="s">
        <v>32398</v>
      </c>
      <c r="Q1400" s="50" t="s">
        <v>31861</v>
      </c>
      <c r="R1400" s="50" t="s">
        <v>94</v>
      </c>
      <c r="S1400" s="50" t="s">
        <v>22</v>
      </c>
      <c r="T1400" s="50" t="s">
        <v>28746</v>
      </c>
      <c r="U1400" s="50" t="s">
        <v>28520</v>
      </c>
      <c r="V1400" s="50" t="s">
        <v>28521</v>
      </c>
      <c r="W1400" s="50" t="s">
        <v>94</v>
      </c>
      <c r="X1400" s="50">
        <v>3036</v>
      </c>
      <c r="Y1400" s="50"/>
      <c r="Z1400" s="50"/>
      <c r="AA1400" s="50"/>
      <c r="AB1400" s="50"/>
      <c r="AC1400" s="50"/>
      <c r="AD1400" s="50"/>
      <c r="AE1400" s="50"/>
      <c r="AF1400" s="50"/>
      <c r="AG1400" s="50"/>
      <c r="AH1400" s="53"/>
      <c r="AI1400" s="50"/>
      <c r="AJ1400" s="50"/>
      <c r="AK1400" s="50"/>
      <c r="AL1400" s="50"/>
      <c r="AM1400" s="50"/>
      <c r="AN1400" s="50"/>
      <c r="AO1400" s="50"/>
      <c r="AP1400" s="50"/>
      <c r="AQ1400" s="50"/>
      <c r="AR1400" s="50"/>
      <c r="AS1400" s="50"/>
      <c r="AT1400" s="50"/>
      <c r="AU1400" s="50"/>
      <c r="AV1400" s="50"/>
      <c r="AW1400" s="50"/>
      <c r="AX1400" s="50"/>
      <c r="AY1400" s="50"/>
      <c r="AZ1400" s="50"/>
      <c r="BA1400" s="50"/>
      <c r="BB1400" s="50"/>
      <c r="BC1400" s="50"/>
      <c r="BD1400" s="50"/>
      <c r="BE1400" s="50"/>
      <c r="BF1400" s="50"/>
      <c r="BG1400" s="50"/>
      <c r="BH1400" s="50"/>
      <c r="BI1400" s="50"/>
      <c r="BJ1400" s="50"/>
      <c r="BK1400" s="50"/>
      <c r="BL1400" s="50"/>
    </row>
    <row r="1401" spans="1:64" ht="12" customHeight="1" x14ac:dyDescent="0.15">
      <c r="A1401" s="50" t="s">
        <v>3186</v>
      </c>
      <c r="B1401" s="50" t="s">
        <v>23</v>
      </c>
      <c r="C1401" s="50" t="s">
        <v>14</v>
      </c>
      <c r="D1401" s="50" t="s">
        <v>31</v>
      </c>
      <c r="E1401" s="50"/>
      <c r="F1401" s="52">
        <v>43022</v>
      </c>
      <c r="G1401" s="50" t="s">
        <v>31850</v>
      </c>
      <c r="H1401" s="50" t="s">
        <v>14121</v>
      </c>
      <c r="I1401" s="50" t="s">
        <v>39</v>
      </c>
      <c r="J1401" s="50">
        <v>92078</v>
      </c>
      <c r="K1401" s="50" t="s">
        <v>150</v>
      </c>
      <c r="L1401" s="50" t="s">
        <v>24705</v>
      </c>
      <c r="M1401" s="50" t="s">
        <v>385</v>
      </c>
      <c r="N1401" s="50" t="s">
        <v>31851</v>
      </c>
      <c r="O1401" s="42" t="s">
        <v>394</v>
      </c>
      <c r="P1401" s="50" t="s">
        <v>32398</v>
      </c>
      <c r="Q1401" s="50" t="s">
        <v>31852</v>
      </c>
      <c r="R1401" s="50" t="s">
        <v>542</v>
      </c>
      <c r="S1401" s="50" t="s">
        <v>12</v>
      </c>
      <c r="T1401" s="50" t="s">
        <v>31978</v>
      </c>
      <c r="U1401" s="50" t="s">
        <v>28518</v>
      </c>
      <c r="V1401" s="50" t="s">
        <v>28521</v>
      </c>
      <c r="W1401" s="50"/>
      <c r="Y1401" s="50"/>
      <c r="Z1401" s="50"/>
      <c r="AA1401" s="50"/>
      <c r="AB1401" s="50"/>
      <c r="AC1401" s="50"/>
      <c r="AD1401" s="50"/>
      <c r="AE1401" s="50"/>
      <c r="AF1401" s="50"/>
      <c r="AG1401" s="50"/>
      <c r="AH1401" s="53"/>
      <c r="AI1401" s="50"/>
      <c r="AJ1401" s="50"/>
      <c r="AK1401" s="50"/>
      <c r="AL1401" s="50"/>
      <c r="AM1401" s="50"/>
      <c r="AN1401" s="50"/>
      <c r="AO1401" s="50"/>
      <c r="AP1401" s="50"/>
      <c r="AQ1401" s="50"/>
      <c r="AR1401" s="50"/>
      <c r="AS1401" s="50"/>
      <c r="AT1401" s="50"/>
      <c r="AU1401" s="50"/>
      <c r="AV1401" s="50"/>
      <c r="AW1401" s="50"/>
      <c r="AX1401" s="50"/>
      <c r="AY1401" s="50"/>
      <c r="AZ1401" s="50"/>
      <c r="BA1401" s="50"/>
      <c r="BB1401" s="50"/>
      <c r="BC1401" s="50"/>
      <c r="BD1401" s="50"/>
      <c r="BE1401" s="50"/>
      <c r="BF1401" s="50"/>
      <c r="BG1401" s="50"/>
      <c r="BH1401" s="50"/>
      <c r="BI1401" s="50"/>
      <c r="BJ1401" s="50"/>
      <c r="BK1401" s="50"/>
      <c r="BL1401" s="50"/>
    </row>
    <row r="1402" spans="1:64" ht="12" customHeight="1" x14ac:dyDescent="0.15">
      <c r="A1402" s="50" t="s">
        <v>32704</v>
      </c>
      <c r="B1402" s="50">
        <v>44</v>
      </c>
      <c r="C1402" s="50" t="s">
        <v>14</v>
      </c>
      <c r="D1402" s="50" t="s">
        <v>42</v>
      </c>
      <c r="E1402" s="50"/>
      <c r="F1402" s="52">
        <v>43022</v>
      </c>
      <c r="G1402" s="50" t="s">
        <v>31853</v>
      </c>
      <c r="H1402" s="50" t="s">
        <v>11862</v>
      </c>
      <c r="I1402" s="50" t="s">
        <v>39</v>
      </c>
      <c r="J1402" s="50">
        <v>90505</v>
      </c>
      <c r="K1402" s="50" t="s">
        <v>92</v>
      </c>
      <c r="L1402" s="50" t="s">
        <v>12114</v>
      </c>
      <c r="M1402" s="50" t="s">
        <v>21</v>
      </c>
      <c r="N1402" s="50" t="s">
        <v>31854</v>
      </c>
      <c r="O1402" s="42" t="s">
        <v>394</v>
      </c>
      <c r="P1402" s="50" t="s">
        <v>32398</v>
      </c>
      <c r="Q1402" s="50" t="s">
        <v>31855</v>
      </c>
      <c r="R1402" s="50" t="s">
        <v>948</v>
      </c>
      <c r="S1402" s="50" t="s">
        <v>29</v>
      </c>
      <c r="T1402" s="50" t="s">
        <v>28523</v>
      </c>
      <c r="U1402" s="50" t="s">
        <v>28518</v>
      </c>
      <c r="V1402" s="50" t="s">
        <v>28519</v>
      </c>
      <c r="W1402" s="50" t="s">
        <v>94</v>
      </c>
      <c r="X1402" s="50">
        <v>3035</v>
      </c>
      <c r="Y1402" s="50"/>
      <c r="Z1402" s="50"/>
      <c r="AA1402" s="50"/>
      <c r="AB1402" s="50"/>
      <c r="AC1402" s="50"/>
      <c r="AD1402" s="50"/>
      <c r="AE1402" s="50"/>
      <c r="AF1402" s="50"/>
      <c r="AG1402" s="50"/>
      <c r="AH1402" s="53"/>
      <c r="AI1402" s="50"/>
      <c r="AJ1402" s="50"/>
      <c r="AK1402" s="50"/>
      <c r="AL1402" s="50"/>
      <c r="AM1402" s="50"/>
      <c r="AN1402" s="50"/>
      <c r="AO1402" s="50"/>
      <c r="AP1402" s="50"/>
      <c r="AQ1402" s="50"/>
      <c r="AR1402" s="50"/>
      <c r="AS1402" s="50"/>
      <c r="AT1402" s="50"/>
      <c r="AU1402" s="50"/>
      <c r="AV1402" s="50"/>
      <c r="AW1402" s="50"/>
      <c r="AX1402" s="50"/>
      <c r="AY1402" s="50"/>
      <c r="AZ1402" s="50"/>
      <c r="BA1402" s="50"/>
      <c r="BB1402" s="50"/>
      <c r="BC1402" s="50"/>
      <c r="BD1402" s="50"/>
      <c r="BE1402" s="50"/>
      <c r="BF1402" s="50"/>
      <c r="BG1402" s="50"/>
      <c r="BH1402" s="50"/>
      <c r="BI1402" s="50"/>
      <c r="BJ1402" s="50"/>
      <c r="BK1402" s="50"/>
      <c r="BL1402" s="50"/>
    </row>
    <row r="1403" spans="1:64" ht="12" customHeight="1" x14ac:dyDescent="0.15">
      <c r="A1403" s="50" t="s">
        <v>31839</v>
      </c>
      <c r="B1403" s="50">
        <v>42</v>
      </c>
      <c r="C1403" s="50" t="s">
        <v>14</v>
      </c>
      <c r="D1403" s="50" t="s">
        <v>79</v>
      </c>
      <c r="E1403" s="50" t="s">
        <v>31840</v>
      </c>
      <c r="F1403" s="52">
        <v>43021</v>
      </c>
      <c r="G1403" s="50" t="s">
        <v>31841</v>
      </c>
      <c r="H1403" s="50" t="s">
        <v>31842</v>
      </c>
      <c r="I1403" s="50" t="s">
        <v>238</v>
      </c>
      <c r="J1403" s="50">
        <v>22902</v>
      </c>
      <c r="K1403" s="50" t="s">
        <v>31843</v>
      </c>
      <c r="L1403" s="50" t="s">
        <v>31844</v>
      </c>
      <c r="M1403" s="50" t="s">
        <v>21</v>
      </c>
      <c r="N1403" s="50" t="s">
        <v>31845</v>
      </c>
      <c r="O1403" s="42" t="s">
        <v>394</v>
      </c>
      <c r="P1403" s="50" t="s">
        <v>32398</v>
      </c>
      <c r="Q1403" s="50" t="s">
        <v>31846</v>
      </c>
      <c r="R1403" s="50" t="s">
        <v>94</v>
      </c>
      <c r="S1403" s="50" t="s">
        <v>22</v>
      </c>
      <c r="T1403" s="50" t="s">
        <v>28746</v>
      </c>
      <c r="U1403" s="50" t="s">
        <v>28520</v>
      </c>
      <c r="V1403" s="50" t="s">
        <v>28522</v>
      </c>
      <c r="W1403" s="50" t="s">
        <v>94</v>
      </c>
      <c r="X1403" s="50">
        <v>3037</v>
      </c>
      <c r="Y1403" s="50"/>
      <c r="Z1403" s="50"/>
      <c r="AA1403" s="50"/>
      <c r="AB1403" s="50"/>
      <c r="AC1403" s="50"/>
      <c r="AD1403" s="50"/>
      <c r="AE1403" s="50"/>
      <c r="AF1403" s="50"/>
      <c r="AG1403" s="50"/>
      <c r="AH1403" s="53"/>
      <c r="AI1403" s="50"/>
      <c r="AJ1403" s="50"/>
      <c r="AK1403" s="50"/>
      <c r="AL1403" s="50"/>
      <c r="AM1403" s="50"/>
      <c r="AN1403" s="50"/>
      <c r="AO1403" s="50"/>
      <c r="AP1403" s="50"/>
      <c r="AQ1403" s="50"/>
      <c r="AR1403" s="50"/>
      <c r="AS1403" s="50"/>
      <c r="AT1403" s="50"/>
      <c r="AU1403" s="50"/>
      <c r="AV1403" s="50"/>
      <c r="AW1403" s="50"/>
      <c r="AX1403" s="50"/>
      <c r="AY1403" s="50"/>
      <c r="AZ1403" s="50"/>
      <c r="BA1403" s="50"/>
      <c r="BB1403" s="50"/>
      <c r="BC1403" s="50"/>
      <c r="BD1403" s="50"/>
      <c r="BE1403" s="50"/>
      <c r="BF1403" s="50"/>
      <c r="BG1403" s="50"/>
      <c r="BH1403" s="50"/>
      <c r="BI1403" s="50"/>
      <c r="BJ1403" s="50"/>
      <c r="BK1403" s="50"/>
      <c r="BL1403" s="50"/>
    </row>
    <row r="1404" spans="1:64" ht="12" customHeight="1" x14ac:dyDescent="0.15">
      <c r="A1404" s="50" t="s">
        <v>32703</v>
      </c>
      <c r="B1404" s="50">
        <v>25</v>
      </c>
      <c r="C1404" s="50" t="s">
        <v>14</v>
      </c>
      <c r="D1404" s="50" t="s">
        <v>31</v>
      </c>
      <c r="E1404" s="51" t="s">
        <v>33111</v>
      </c>
      <c r="F1404" s="52">
        <v>43021</v>
      </c>
      <c r="G1404" s="50" t="s">
        <v>31847</v>
      </c>
      <c r="H1404" s="50" t="s">
        <v>1305</v>
      </c>
      <c r="I1404" s="50" t="s">
        <v>39</v>
      </c>
      <c r="J1404" s="50">
        <v>95961</v>
      </c>
      <c r="K1404" s="50" t="s">
        <v>1306</v>
      </c>
      <c r="L1404" s="50" t="s">
        <v>4079</v>
      </c>
      <c r="M1404" s="50" t="s">
        <v>21</v>
      </c>
      <c r="N1404" s="50" t="s">
        <v>31848</v>
      </c>
      <c r="O1404" s="42" t="s">
        <v>394</v>
      </c>
      <c r="P1404" s="50" t="s">
        <v>32398</v>
      </c>
      <c r="Q1404" s="50" t="s">
        <v>31849</v>
      </c>
      <c r="R1404" s="50" t="s">
        <v>94</v>
      </c>
      <c r="S1404" s="50" t="s">
        <v>29</v>
      </c>
      <c r="T1404" s="50" t="s">
        <v>28523</v>
      </c>
      <c r="U1404" s="50" t="s">
        <v>28523</v>
      </c>
      <c r="V1404" s="50" t="s">
        <v>28521</v>
      </c>
      <c r="W1404" s="50" t="s">
        <v>94</v>
      </c>
      <c r="X1404" s="50">
        <v>3038</v>
      </c>
      <c r="Y1404" s="50"/>
      <c r="Z1404" s="50"/>
      <c r="AA1404" s="50"/>
      <c r="AB1404" s="50"/>
      <c r="AC1404" s="50"/>
      <c r="AD1404" s="50"/>
      <c r="AE1404" s="50"/>
      <c r="AF1404" s="50"/>
      <c r="AG1404" s="50"/>
      <c r="AH1404" s="53"/>
      <c r="AI1404" s="50"/>
      <c r="AJ1404" s="50"/>
      <c r="AK1404" s="50"/>
      <c r="AL1404" s="50"/>
      <c r="AM1404" s="50"/>
      <c r="AN1404" s="50"/>
      <c r="AO1404" s="50"/>
      <c r="AP1404" s="50"/>
      <c r="AQ1404" s="50"/>
      <c r="AR1404" s="50"/>
      <c r="AS1404" s="50"/>
      <c r="AT1404" s="50"/>
      <c r="AU1404" s="50"/>
      <c r="AV1404" s="50"/>
      <c r="AW1404" s="50"/>
      <c r="AX1404" s="50"/>
      <c r="AY1404" s="50"/>
      <c r="AZ1404" s="50"/>
      <c r="BA1404" s="50"/>
      <c r="BB1404" s="50"/>
      <c r="BC1404" s="50"/>
      <c r="BD1404" s="50"/>
      <c r="BE1404" s="50"/>
      <c r="BF1404" s="50"/>
      <c r="BG1404" s="50"/>
      <c r="BH1404" s="50"/>
      <c r="BI1404" s="50"/>
      <c r="BJ1404" s="50"/>
      <c r="BK1404" s="50"/>
      <c r="BL1404" s="50"/>
    </row>
    <row r="1405" spans="1:64" ht="12" customHeight="1" x14ac:dyDescent="0.15">
      <c r="A1405" s="50" t="s">
        <v>31829</v>
      </c>
      <c r="B1405" s="50">
        <v>35</v>
      </c>
      <c r="C1405" s="50" t="s">
        <v>14</v>
      </c>
      <c r="D1405" s="50" t="s">
        <v>79</v>
      </c>
      <c r="E1405" s="50" t="s">
        <v>31830</v>
      </c>
      <c r="F1405" s="52">
        <v>43020</v>
      </c>
      <c r="G1405" s="50" t="s">
        <v>31831</v>
      </c>
      <c r="H1405" s="50" t="s">
        <v>4047</v>
      </c>
      <c r="I1405" s="50" t="s">
        <v>88</v>
      </c>
      <c r="J1405" s="50">
        <v>35209</v>
      </c>
      <c r="K1405" s="50" t="s">
        <v>1747</v>
      </c>
      <c r="L1405" s="50" t="s">
        <v>4049</v>
      </c>
      <c r="M1405" s="50" t="s">
        <v>21</v>
      </c>
      <c r="N1405" s="50" t="s">
        <v>31832</v>
      </c>
      <c r="O1405" s="42" t="s">
        <v>394</v>
      </c>
      <c r="P1405" s="50" t="s">
        <v>32398</v>
      </c>
      <c r="Q1405" s="50" t="s">
        <v>31833</v>
      </c>
      <c r="R1405" s="50" t="s">
        <v>94</v>
      </c>
      <c r="S1405" s="50" t="s">
        <v>22</v>
      </c>
      <c r="T1405" s="50" t="s">
        <v>28746</v>
      </c>
      <c r="U1405" s="50" t="s">
        <v>28520</v>
      </c>
      <c r="V1405" s="50" t="s">
        <v>28522</v>
      </c>
      <c r="W1405" s="50" t="s">
        <v>94</v>
      </c>
      <c r="X1405" s="50">
        <v>3029</v>
      </c>
      <c r="Y1405" s="50"/>
      <c r="Z1405" s="50"/>
      <c r="AA1405" s="50"/>
      <c r="AB1405" s="50"/>
      <c r="AC1405" s="50"/>
      <c r="AD1405" s="50"/>
      <c r="AE1405" s="50"/>
      <c r="AF1405" s="50"/>
      <c r="AG1405" s="50"/>
      <c r="AH1405" s="53"/>
      <c r="AI1405" s="50"/>
      <c r="AJ1405" s="50"/>
      <c r="AK1405" s="50"/>
      <c r="AL1405" s="50"/>
      <c r="AM1405" s="50"/>
      <c r="AN1405" s="50"/>
      <c r="AO1405" s="50"/>
      <c r="AP1405" s="50"/>
      <c r="AQ1405" s="50"/>
      <c r="AR1405" s="50"/>
      <c r="AS1405" s="50"/>
      <c r="AT1405" s="50"/>
      <c r="AU1405" s="50"/>
      <c r="AV1405" s="50"/>
      <c r="AW1405" s="50"/>
      <c r="AX1405" s="50"/>
      <c r="AY1405" s="50"/>
      <c r="AZ1405" s="50"/>
      <c r="BA1405" s="50"/>
      <c r="BB1405" s="50"/>
      <c r="BC1405" s="50"/>
      <c r="BD1405" s="50"/>
      <c r="BE1405" s="50"/>
      <c r="BF1405" s="50"/>
      <c r="BG1405" s="50"/>
      <c r="BH1405" s="50"/>
      <c r="BI1405" s="50"/>
      <c r="BJ1405" s="50"/>
      <c r="BK1405" s="50"/>
      <c r="BL1405" s="50"/>
    </row>
    <row r="1406" spans="1:64" ht="12" customHeight="1" x14ac:dyDescent="0.15">
      <c r="A1406" s="50" t="s">
        <v>31834</v>
      </c>
      <c r="B1406" s="50">
        <v>29</v>
      </c>
      <c r="C1406" s="50" t="s">
        <v>14</v>
      </c>
      <c r="D1406" s="50" t="s">
        <v>31</v>
      </c>
      <c r="E1406" s="50" t="s">
        <v>31835</v>
      </c>
      <c r="F1406" s="52">
        <v>43020</v>
      </c>
      <c r="G1406" s="50" t="s">
        <v>31836</v>
      </c>
      <c r="H1406" s="50" t="s">
        <v>6754</v>
      </c>
      <c r="I1406" s="50" t="s">
        <v>117</v>
      </c>
      <c r="J1406" s="50">
        <v>86004</v>
      </c>
      <c r="K1406" s="50" t="s">
        <v>23248</v>
      </c>
      <c r="L1406" s="50" t="s">
        <v>25257</v>
      </c>
      <c r="M1406" s="50" t="s">
        <v>21</v>
      </c>
      <c r="N1406" s="50" t="s">
        <v>31837</v>
      </c>
      <c r="O1406" s="42" t="s">
        <v>394</v>
      </c>
      <c r="P1406" s="50" t="s">
        <v>32398</v>
      </c>
      <c r="Q1406" s="50" t="s">
        <v>31838</v>
      </c>
      <c r="R1406" s="50" t="s">
        <v>94</v>
      </c>
      <c r="S1406" s="50" t="s">
        <v>22</v>
      </c>
      <c r="T1406" s="50" t="s">
        <v>28746</v>
      </c>
      <c r="U1406" s="50" t="s">
        <v>28520</v>
      </c>
      <c r="V1406" s="50" t="s">
        <v>28521</v>
      </c>
      <c r="W1406" s="50" t="s">
        <v>542</v>
      </c>
      <c r="X1406" s="50">
        <v>3031</v>
      </c>
      <c r="Y1406" s="50"/>
      <c r="Z1406" s="50"/>
      <c r="AA1406" s="50"/>
      <c r="AB1406" s="50"/>
      <c r="AC1406" s="50"/>
      <c r="AD1406" s="50"/>
      <c r="AE1406" s="50"/>
      <c r="AF1406" s="50"/>
      <c r="AG1406" s="50"/>
      <c r="AH1406" s="53"/>
      <c r="AI1406" s="50"/>
      <c r="AJ1406" s="50"/>
      <c r="AK1406" s="50"/>
      <c r="AL1406" s="50"/>
      <c r="AM1406" s="50"/>
      <c r="AN1406" s="50"/>
      <c r="AO1406" s="50"/>
      <c r="AP1406" s="50"/>
      <c r="AQ1406" s="50"/>
      <c r="AR1406" s="50"/>
      <c r="AS1406" s="50"/>
      <c r="AT1406" s="50"/>
      <c r="AU1406" s="50"/>
      <c r="AV1406" s="50"/>
      <c r="AW1406" s="50"/>
      <c r="AX1406" s="50"/>
      <c r="AY1406" s="50"/>
      <c r="AZ1406" s="50"/>
      <c r="BA1406" s="50"/>
      <c r="BB1406" s="50"/>
      <c r="BC1406" s="50"/>
      <c r="BD1406" s="50"/>
      <c r="BE1406" s="50"/>
      <c r="BF1406" s="50"/>
      <c r="BG1406" s="50"/>
      <c r="BH1406" s="50"/>
      <c r="BI1406" s="50"/>
      <c r="BJ1406" s="50"/>
      <c r="BK1406" s="50"/>
      <c r="BL1406" s="50"/>
    </row>
    <row r="1407" spans="1:64" ht="12" customHeight="1" x14ac:dyDescent="0.15">
      <c r="A1407" s="50" t="s">
        <v>31816</v>
      </c>
      <c r="B1407" s="50">
        <v>43</v>
      </c>
      <c r="C1407" s="50" t="s">
        <v>14</v>
      </c>
      <c r="D1407" s="50" t="s">
        <v>42</v>
      </c>
      <c r="E1407" s="50" t="s">
        <v>31817</v>
      </c>
      <c r="F1407" s="52">
        <v>43019</v>
      </c>
      <c r="G1407" s="50" t="s">
        <v>31818</v>
      </c>
      <c r="H1407" s="50" t="s">
        <v>4133</v>
      </c>
      <c r="I1407" s="50" t="s">
        <v>117</v>
      </c>
      <c r="J1407" s="50">
        <v>85743</v>
      </c>
      <c r="K1407" s="50" t="s">
        <v>549</v>
      </c>
      <c r="L1407" s="50" t="s">
        <v>4135</v>
      </c>
      <c r="M1407" s="50" t="s">
        <v>21</v>
      </c>
      <c r="N1407" s="50" t="s">
        <v>31819</v>
      </c>
      <c r="O1407" s="42" t="s">
        <v>394</v>
      </c>
      <c r="P1407" s="50" t="s">
        <v>32398</v>
      </c>
      <c r="Q1407" s="50" t="s">
        <v>31820</v>
      </c>
      <c r="R1407" s="50" t="s">
        <v>94</v>
      </c>
      <c r="S1407" s="50" t="s">
        <v>22</v>
      </c>
      <c r="T1407" s="50" t="s">
        <v>28746</v>
      </c>
      <c r="U1407" s="50" t="s">
        <v>28518</v>
      </c>
      <c r="V1407" s="50" t="s">
        <v>28521</v>
      </c>
      <c r="W1407" s="50" t="s">
        <v>94</v>
      </c>
      <c r="X1407" s="50">
        <v>3027</v>
      </c>
      <c r="Y1407" s="50"/>
      <c r="Z1407" s="50"/>
      <c r="AA1407" s="50"/>
      <c r="AB1407" s="50"/>
      <c r="AC1407" s="50"/>
      <c r="AD1407" s="50"/>
      <c r="AE1407" s="50"/>
      <c r="AF1407" s="50"/>
      <c r="AG1407" s="50"/>
      <c r="AH1407" s="53"/>
      <c r="AI1407" s="50"/>
      <c r="AJ1407" s="50"/>
      <c r="AK1407" s="50"/>
      <c r="AL1407" s="50"/>
      <c r="AM1407" s="50"/>
      <c r="AN1407" s="50"/>
      <c r="AO1407" s="50"/>
      <c r="AP1407" s="50"/>
      <c r="AQ1407" s="50"/>
      <c r="AR1407" s="50"/>
      <c r="AS1407" s="50"/>
      <c r="AT1407" s="50"/>
      <c r="AU1407" s="50"/>
      <c r="AV1407" s="50"/>
      <c r="AW1407" s="50"/>
      <c r="AX1407" s="50"/>
      <c r="AY1407" s="50"/>
      <c r="AZ1407" s="50"/>
      <c r="BA1407" s="50"/>
      <c r="BB1407" s="50"/>
      <c r="BC1407" s="50"/>
      <c r="BD1407" s="50"/>
      <c r="BE1407" s="50"/>
      <c r="BF1407" s="50"/>
      <c r="BG1407" s="50"/>
      <c r="BH1407" s="50"/>
      <c r="BI1407" s="50"/>
      <c r="BJ1407" s="50"/>
      <c r="BK1407" s="50"/>
      <c r="BL1407" s="50"/>
    </row>
    <row r="1408" spans="1:64" ht="12" customHeight="1" x14ac:dyDescent="0.15">
      <c r="A1408" s="50" t="s">
        <v>33072</v>
      </c>
      <c r="B1408" s="50">
        <v>44</v>
      </c>
      <c r="C1408" s="50" t="s">
        <v>14</v>
      </c>
      <c r="D1408" s="50" t="s">
        <v>42</v>
      </c>
      <c r="E1408" s="50"/>
      <c r="F1408" s="52">
        <v>43019</v>
      </c>
      <c r="G1408" s="50" t="s">
        <v>31821</v>
      </c>
      <c r="H1408" s="50" t="s">
        <v>2587</v>
      </c>
      <c r="I1408" s="50" t="s">
        <v>203</v>
      </c>
      <c r="J1408" s="50">
        <v>81082</v>
      </c>
      <c r="K1408" s="50" t="s">
        <v>2588</v>
      </c>
      <c r="L1408" s="50" t="s">
        <v>31822</v>
      </c>
      <c r="M1408" s="50" t="s">
        <v>21</v>
      </c>
      <c r="N1408" s="50" t="s">
        <v>31823</v>
      </c>
      <c r="O1408" s="42" t="s">
        <v>394</v>
      </c>
      <c r="P1408" s="50" t="s">
        <v>32398</v>
      </c>
      <c r="Q1408" s="50" t="s">
        <v>31824</v>
      </c>
      <c r="R1408" s="50" t="s">
        <v>94</v>
      </c>
      <c r="S1408" s="50" t="s">
        <v>12</v>
      </c>
      <c r="T1408" s="50" t="s">
        <v>31978</v>
      </c>
      <c r="U1408" s="50" t="s">
        <v>28520</v>
      </c>
      <c r="V1408" s="50" t="s">
        <v>28522</v>
      </c>
      <c r="W1408" s="50" t="s">
        <v>94</v>
      </c>
      <c r="X1408" s="50">
        <v>3030</v>
      </c>
      <c r="Y1408" s="50"/>
      <c r="Z1408" s="50"/>
      <c r="AA1408" s="50"/>
      <c r="AB1408" s="50"/>
      <c r="AC1408" s="50"/>
      <c r="AD1408" s="50"/>
      <c r="AE1408" s="50"/>
      <c r="AF1408" s="50"/>
      <c r="AG1408" s="50"/>
      <c r="AH1408" s="53"/>
      <c r="AI1408" s="50"/>
      <c r="AJ1408" s="50"/>
      <c r="AK1408" s="50"/>
      <c r="AL1408" s="50"/>
      <c r="AM1408" s="50"/>
      <c r="AN1408" s="50"/>
      <c r="AO1408" s="50"/>
      <c r="AP1408" s="50"/>
      <c r="AQ1408" s="50"/>
      <c r="AR1408" s="50"/>
      <c r="AS1408" s="50"/>
      <c r="AT1408" s="50"/>
      <c r="AU1408" s="50"/>
      <c r="AV1408" s="50"/>
      <c r="AW1408" s="50"/>
      <c r="AX1408" s="50"/>
      <c r="AY1408" s="50"/>
      <c r="AZ1408" s="50"/>
      <c r="BA1408" s="50"/>
      <c r="BB1408" s="50"/>
      <c r="BC1408" s="50"/>
      <c r="BD1408" s="50"/>
      <c r="BE1408" s="50"/>
      <c r="BF1408" s="50"/>
      <c r="BG1408" s="50"/>
      <c r="BH1408" s="50"/>
      <c r="BI1408" s="50"/>
      <c r="BJ1408" s="50"/>
      <c r="BK1408" s="50"/>
      <c r="BL1408" s="50"/>
    </row>
    <row r="1409" spans="1:64" ht="12" customHeight="1" x14ac:dyDescent="0.15">
      <c r="A1409" s="50" t="s">
        <v>31825</v>
      </c>
      <c r="B1409" s="50">
        <v>61</v>
      </c>
      <c r="C1409" s="50" t="s">
        <v>14</v>
      </c>
      <c r="D1409" s="50" t="s">
        <v>31</v>
      </c>
      <c r="E1409" s="50"/>
      <c r="F1409" s="52">
        <v>43019</v>
      </c>
      <c r="G1409" s="50" t="s">
        <v>31826</v>
      </c>
      <c r="H1409" s="50" t="s">
        <v>21718</v>
      </c>
      <c r="I1409" s="50" t="s">
        <v>653</v>
      </c>
      <c r="J1409" s="50">
        <v>39532</v>
      </c>
      <c r="K1409" s="50" t="s">
        <v>3924</v>
      </c>
      <c r="L1409" s="50" t="s">
        <v>21720</v>
      </c>
      <c r="M1409" s="50" t="s">
        <v>21</v>
      </c>
      <c r="N1409" s="50" t="s">
        <v>31827</v>
      </c>
      <c r="O1409" s="42" t="s">
        <v>394</v>
      </c>
      <c r="P1409" s="50" t="s">
        <v>32398</v>
      </c>
      <c r="Q1409" s="50" t="s">
        <v>31828</v>
      </c>
      <c r="R1409" s="50" t="s">
        <v>94</v>
      </c>
      <c r="S1409" s="50" t="s">
        <v>373</v>
      </c>
      <c r="T1409" s="50" t="s">
        <v>28836</v>
      </c>
      <c r="U1409" s="50" t="s">
        <v>28520</v>
      </c>
      <c r="V1409" s="50" t="s">
        <v>28519</v>
      </c>
      <c r="W1409" s="50" t="s">
        <v>94</v>
      </c>
      <c r="X1409" s="50">
        <v>3025</v>
      </c>
      <c r="Y1409" s="50"/>
      <c r="Z1409" s="50"/>
      <c r="AA1409" s="50"/>
      <c r="AB1409" s="50"/>
      <c r="AC1409" s="50"/>
      <c r="AD1409" s="50"/>
      <c r="AE1409" s="50"/>
      <c r="AF1409" s="50"/>
      <c r="AG1409" s="50"/>
      <c r="AH1409" s="53"/>
      <c r="AI1409" s="50"/>
      <c r="AJ1409" s="50"/>
      <c r="AK1409" s="50"/>
      <c r="AL1409" s="50"/>
      <c r="AM1409" s="50"/>
      <c r="AN1409" s="50"/>
      <c r="AO1409" s="50"/>
      <c r="AP1409" s="50"/>
      <c r="AQ1409" s="50"/>
      <c r="AR1409" s="50"/>
      <c r="AS1409" s="50"/>
      <c r="AT1409" s="50"/>
      <c r="AU1409" s="50"/>
      <c r="AV1409" s="50"/>
      <c r="AW1409" s="50"/>
      <c r="AX1409" s="50"/>
      <c r="AY1409" s="50"/>
      <c r="AZ1409" s="50"/>
      <c r="BA1409" s="50"/>
      <c r="BB1409" s="50"/>
      <c r="BC1409" s="50"/>
      <c r="BD1409" s="50"/>
      <c r="BE1409" s="50"/>
      <c r="BF1409" s="50"/>
      <c r="BG1409" s="50"/>
      <c r="BH1409" s="50"/>
      <c r="BI1409" s="50"/>
      <c r="BJ1409" s="50"/>
      <c r="BK1409" s="50"/>
      <c r="BL1409" s="50"/>
    </row>
    <row r="1410" spans="1:64" ht="12" customHeight="1" x14ac:dyDescent="0.15">
      <c r="A1410" s="50" t="s">
        <v>31812</v>
      </c>
      <c r="B1410" s="50">
        <v>55</v>
      </c>
      <c r="C1410" s="50" t="s">
        <v>14</v>
      </c>
      <c r="D1410" s="50" t="s">
        <v>33105</v>
      </c>
      <c r="E1410" s="50"/>
      <c r="F1410" s="52">
        <v>43018</v>
      </c>
      <c r="G1410" s="50" t="s">
        <v>31813</v>
      </c>
      <c r="H1410" s="50" t="s">
        <v>1962</v>
      </c>
      <c r="I1410" s="50" t="s">
        <v>297</v>
      </c>
      <c r="J1410" s="50">
        <v>98579</v>
      </c>
      <c r="K1410" s="50" t="s">
        <v>7096</v>
      </c>
      <c r="L1410" s="50" t="s">
        <v>19964</v>
      </c>
      <c r="M1410" s="50" t="s">
        <v>21</v>
      </c>
      <c r="N1410" s="50" t="s">
        <v>31814</v>
      </c>
      <c r="O1410" s="42" t="s">
        <v>394</v>
      </c>
      <c r="P1410" s="50" t="s">
        <v>32398</v>
      </c>
      <c r="Q1410" s="50" t="s">
        <v>31815</v>
      </c>
      <c r="R1410" s="50" t="s">
        <v>542</v>
      </c>
      <c r="S1410" s="50" t="s">
        <v>22</v>
      </c>
      <c r="T1410" s="50" t="s">
        <v>28746</v>
      </c>
      <c r="U1410" s="50" t="s">
        <v>28520</v>
      </c>
      <c r="V1410" s="50" t="s">
        <v>28521</v>
      </c>
      <c r="W1410" s="50" t="s">
        <v>94</v>
      </c>
      <c r="X1410" s="50">
        <v>3026</v>
      </c>
      <c r="Y1410" s="50"/>
      <c r="Z1410" s="50"/>
      <c r="AA1410" s="50"/>
      <c r="AB1410" s="50"/>
      <c r="AC1410" s="50"/>
      <c r="AD1410" s="50"/>
      <c r="AE1410" s="50"/>
      <c r="AF1410" s="50"/>
      <c r="AG1410" s="50"/>
      <c r="AH1410" s="53"/>
      <c r="AI1410" s="50"/>
      <c r="AJ1410" s="50"/>
      <c r="AK1410" s="50"/>
      <c r="AL1410" s="50"/>
      <c r="AM1410" s="50"/>
      <c r="AN1410" s="50"/>
      <c r="AO1410" s="50"/>
      <c r="AP1410" s="50"/>
      <c r="AQ1410" s="50"/>
      <c r="AR1410" s="50"/>
      <c r="AS1410" s="50"/>
      <c r="AT1410" s="50"/>
      <c r="AU1410" s="50"/>
      <c r="AV1410" s="50"/>
      <c r="AW1410" s="50"/>
      <c r="AX1410" s="50"/>
      <c r="AY1410" s="50"/>
      <c r="AZ1410" s="50"/>
      <c r="BA1410" s="50"/>
      <c r="BB1410" s="50"/>
      <c r="BC1410" s="50"/>
      <c r="BD1410" s="50"/>
      <c r="BE1410" s="50"/>
      <c r="BF1410" s="50"/>
      <c r="BG1410" s="50"/>
      <c r="BH1410" s="50"/>
      <c r="BI1410" s="50"/>
      <c r="BJ1410" s="50"/>
      <c r="BK1410" s="50"/>
      <c r="BL1410" s="50"/>
    </row>
    <row r="1411" spans="1:64" ht="12" customHeight="1" x14ac:dyDescent="0.15">
      <c r="A1411" s="50" t="s">
        <v>31801</v>
      </c>
      <c r="B1411" s="50">
        <v>36</v>
      </c>
      <c r="C1411" s="50" t="s">
        <v>108</v>
      </c>
      <c r="D1411" s="50" t="s">
        <v>31</v>
      </c>
      <c r="E1411" s="50" t="s">
        <v>31802</v>
      </c>
      <c r="F1411" s="52">
        <v>43016</v>
      </c>
      <c r="G1411" s="50" t="s">
        <v>31803</v>
      </c>
      <c r="H1411" s="50" t="s">
        <v>4085</v>
      </c>
      <c r="I1411" s="50" t="s">
        <v>962</v>
      </c>
      <c r="J1411" s="50">
        <v>72157</v>
      </c>
      <c r="K1411" s="50" t="s">
        <v>31804</v>
      </c>
      <c r="L1411" s="50" t="s">
        <v>31805</v>
      </c>
      <c r="M1411" s="50" t="s">
        <v>385</v>
      </c>
      <c r="N1411" s="50" t="s">
        <v>31806</v>
      </c>
      <c r="O1411" s="42" t="s">
        <v>394</v>
      </c>
      <c r="P1411" s="50" t="s">
        <v>32398</v>
      </c>
      <c r="Q1411" s="50" t="s">
        <v>31807</v>
      </c>
      <c r="R1411" s="50" t="s">
        <v>94</v>
      </c>
      <c r="S1411" s="50" t="s">
        <v>12</v>
      </c>
      <c r="T1411" s="50" t="s">
        <v>31978</v>
      </c>
      <c r="U1411" s="50" t="s">
        <v>28520</v>
      </c>
      <c r="V1411" s="50" t="s">
        <v>28521</v>
      </c>
      <c r="W1411" s="50"/>
      <c r="Y1411" s="50"/>
      <c r="Z1411" s="50"/>
      <c r="AA1411" s="50"/>
      <c r="AB1411" s="50"/>
      <c r="AC1411" s="50"/>
      <c r="AD1411" s="50"/>
      <c r="AE1411" s="50"/>
      <c r="AF1411" s="50"/>
      <c r="AG1411" s="50"/>
      <c r="AH1411" s="53"/>
      <c r="AI1411" s="50"/>
      <c r="AJ1411" s="50"/>
      <c r="AK1411" s="50"/>
      <c r="AL1411" s="50"/>
      <c r="AM1411" s="50"/>
      <c r="AN1411" s="50"/>
      <c r="AO1411" s="50"/>
      <c r="AP1411" s="50"/>
      <c r="AQ1411" s="50"/>
      <c r="AR1411" s="50"/>
      <c r="AS1411" s="50"/>
      <c r="AT1411" s="50"/>
      <c r="AU1411" s="50"/>
      <c r="AV1411" s="50"/>
      <c r="AW1411" s="50"/>
      <c r="AX1411" s="50"/>
      <c r="AY1411" s="50"/>
      <c r="AZ1411" s="50"/>
      <c r="BA1411" s="50"/>
      <c r="BB1411" s="50"/>
      <c r="BC1411" s="50"/>
      <c r="BD1411" s="50"/>
      <c r="BE1411" s="50"/>
      <c r="BF1411" s="50"/>
      <c r="BG1411" s="50"/>
      <c r="BH1411" s="50"/>
      <c r="BI1411" s="50"/>
      <c r="BJ1411" s="50"/>
      <c r="BK1411" s="50"/>
      <c r="BL1411" s="50"/>
    </row>
    <row r="1412" spans="1:64" ht="12" customHeight="1" x14ac:dyDescent="0.15">
      <c r="A1412" s="50" t="s">
        <v>31782</v>
      </c>
      <c r="B1412" s="50">
        <v>22</v>
      </c>
      <c r="C1412" s="50" t="s">
        <v>108</v>
      </c>
      <c r="D1412" s="50" t="s">
        <v>79</v>
      </c>
      <c r="E1412" s="50" t="s">
        <v>31783</v>
      </c>
      <c r="F1412" s="52">
        <v>43016</v>
      </c>
      <c r="G1412" s="50" t="s">
        <v>31784</v>
      </c>
      <c r="H1412" s="50" t="s">
        <v>1490</v>
      </c>
      <c r="I1412" s="50" t="s">
        <v>56</v>
      </c>
      <c r="J1412" s="50">
        <v>33139</v>
      </c>
      <c r="K1412" s="50" t="s">
        <v>155</v>
      </c>
      <c r="L1412" s="50" t="s">
        <v>1491</v>
      </c>
      <c r="M1412" s="50" t="s">
        <v>21</v>
      </c>
      <c r="N1412" s="50" t="s">
        <v>31785</v>
      </c>
      <c r="O1412" s="42" t="s">
        <v>394</v>
      </c>
      <c r="P1412" s="50" t="s">
        <v>32398</v>
      </c>
      <c r="Q1412" s="50" t="s">
        <v>31786</v>
      </c>
      <c r="R1412" s="50" t="s">
        <v>94</v>
      </c>
      <c r="S1412" s="50" t="s">
        <v>373</v>
      </c>
      <c r="T1412" s="50" t="s">
        <v>28836</v>
      </c>
      <c r="U1412" s="50" t="s">
        <v>28520</v>
      </c>
      <c r="V1412" s="50" t="s">
        <v>28519</v>
      </c>
      <c r="W1412" s="50" t="s">
        <v>94</v>
      </c>
      <c r="X1412" s="50">
        <v>3008</v>
      </c>
      <c r="Y1412" s="50"/>
      <c r="Z1412" s="50"/>
      <c r="AA1412" s="50"/>
      <c r="AB1412" s="50"/>
      <c r="AC1412" s="50"/>
      <c r="AD1412" s="50"/>
      <c r="AE1412" s="50"/>
      <c r="AF1412" s="50"/>
      <c r="AG1412" s="50"/>
      <c r="AH1412" s="53"/>
      <c r="AI1412" s="50"/>
      <c r="AJ1412" s="50"/>
      <c r="AK1412" s="50"/>
      <c r="AL1412" s="50"/>
      <c r="AM1412" s="50"/>
      <c r="AN1412" s="50"/>
      <c r="AO1412" s="50"/>
      <c r="AP1412" s="50"/>
      <c r="AQ1412" s="50"/>
      <c r="AR1412" s="50"/>
      <c r="AS1412" s="50"/>
      <c r="AT1412" s="50"/>
      <c r="AU1412" s="50"/>
      <c r="AV1412" s="50"/>
      <c r="AW1412" s="50"/>
      <c r="AX1412" s="50"/>
      <c r="AY1412" s="50"/>
      <c r="AZ1412" s="50"/>
      <c r="BA1412" s="50"/>
      <c r="BB1412" s="50"/>
      <c r="BC1412" s="50"/>
      <c r="BD1412" s="50"/>
      <c r="BE1412" s="50"/>
      <c r="BF1412" s="50"/>
      <c r="BG1412" s="50"/>
      <c r="BH1412" s="50"/>
      <c r="BI1412" s="50"/>
      <c r="BJ1412" s="50"/>
      <c r="BK1412" s="50"/>
      <c r="BL1412" s="50"/>
    </row>
    <row r="1413" spans="1:64" ht="12" customHeight="1" x14ac:dyDescent="0.15">
      <c r="A1413" s="50" t="s">
        <v>31787</v>
      </c>
      <c r="B1413" s="50">
        <v>24</v>
      </c>
      <c r="C1413" s="50" t="s">
        <v>14</v>
      </c>
      <c r="D1413" s="50" t="s">
        <v>79</v>
      </c>
      <c r="E1413" s="50" t="s">
        <v>31788</v>
      </c>
      <c r="F1413" s="52">
        <v>43016</v>
      </c>
      <c r="G1413" s="50" t="s">
        <v>31789</v>
      </c>
      <c r="H1413" s="50" t="s">
        <v>874</v>
      </c>
      <c r="I1413" s="50" t="s">
        <v>309</v>
      </c>
      <c r="J1413" s="50">
        <v>40213</v>
      </c>
      <c r="K1413" s="50" t="s">
        <v>1747</v>
      </c>
      <c r="L1413" s="50" t="s">
        <v>875</v>
      </c>
      <c r="M1413" s="50" t="s">
        <v>21</v>
      </c>
      <c r="N1413" s="50" t="s">
        <v>31790</v>
      </c>
      <c r="O1413" s="42" t="s">
        <v>394</v>
      </c>
      <c r="P1413" s="50" t="s">
        <v>32398</v>
      </c>
      <c r="Q1413" s="50" t="s">
        <v>31791</v>
      </c>
      <c r="R1413" s="50" t="s">
        <v>94</v>
      </c>
      <c r="S1413" s="50" t="s">
        <v>22</v>
      </c>
      <c r="T1413" s="50" t="s">
        <v>28746</v>
      </c>
      <c r="U1413" s="50" t="s">
        <v>28518</v>
      </c>
      <c r="V1413" s="50" t="s">
        <v>28521</v>
      </c>
      <c r="W1413" s="50" t="s">
        <v>542</v>
      </c>
      <c r="X1413" s="50">
        <v>3007</v>
      </c>
      <c r="Y1413" s="50"/>
      <c r="Z1413" s="50"/>
      <c r="AA1413" s="50"/>
      <c r="AB1413" s="50"/>
      <c r="AC1413" s="50"/>
      <c r="AD1413" s="50"/>
      <c r="AE1413" s="50"/>
      <c r="AF1413" s="50"/>
      <c r="AG1413" s="50"/>
      <c r="AH1413" s="53"/>
      <c r="AI1413" s="50"/>
      <c r="AJ1413" s="50"/>
      <c r="AK1413" s="50"/>
      <c r="AL1413" s="50"/>
      <c r="AM1413" s="50"/>
      <c r="AN1413" s="50"/>
      <c r="AO1413" s="50"/>
      <c r="AP1413" s="50"/>
      <c r="AQ1413" s="50"/>
      <c r="AR1413" s="50"/>
      <c r="AS1413" s="50"/>
      <c r="AT1413" s="50"/>
      <c r="AU1413" s="50"/>
      <c r="AV1413" s="50"/>
      <c r="AW1413" s="50"/>
      <c r="AX1413" s="50"/>
      <c r="AY1413" s="50"/>
      <c r="AZ1413" s="50"/>
      <c r="BA1413" s="50"/>
      <c r="BB1413" s="50"/>
      <c r="BC1413" s="50"/>
      <c r="BD1413" s="50"/>
      <c r="BE1413" s="50"/>
      <c r="BF1413" s="50"/>
      <c r="BG1413" s="50"/>
      <c r="BH1413" s="50"/>
      <c r="BI1413" s="50"/>
      <c r="BJ1413" s="50"/>
      <c r="BK1413" s="50"/>
      <c r="BL1413" s="50"/>
    </row>
    <row r="1414" spans="1:64" ht="12" customHeight="1" x14ac:dyDescent="0.15">
      <c r="A1414" s="50" t="s">
        <v>3186</v>
      </c>
      <c r="B1414" s="50" t="s">
        <v>23</v>
      </c>
      <c r="C1414" s="50" t="s">
        <v>14</v>
      </c>
      <c r="D1414" s="50" t="s">
        <v>42</v>
      </c>
      <c r="E1414" s="50"/>
      <c r="F1414" s="52">
        <v>43016</v>
      </c>
      <c r="G1414" s="50" t="s">
        <v>31798</v>
      </c>
      <c r="H1414" s="50" t="s">
        <v>7774</v>
      </c>
      <c r="I1414" s="50" t="s">
        <v>39</v>
      </c>
      <c r="J1414" s="50">
        <v>91340</v>
      </c>
      <c r="K1414" s="50" t="s">
        <v>92</v>
      </c>
      <c r="L1414" s="50" t="s">
        <v>16588</v>
      </c>
      <c r="M1414" s="50" t="s">
        <v>32701</v>
      </c>
      <c r="N1414" s="50" t="s">
        <v>31799</v>
      </c>
      <c r="O1414" s="42" t="s">
        <v>394</v>
      </c>
      <c r="P1414" s="50" t="s">
        <v>32398</v>
      </c>
      <c r="Q1414" s="50" t="s">
        <v>31800</v>
      </c>
      <c r="R1414" s="50" t="s">
        <v>94</v>
      </c>
      <c r="S1414" s="50" t="s">
        <v>22</v>
      </c>
      <c r="T1414" s="50" t="s">
        <v>28739</v>
      </c>
      <c r="U1414" s="50" t="s">
        <v>28518</v>
      </c>
      <c r="V1414" s="50" t="s">
        <v>28521</v>
      </c>
      <c r="W1414" s="50" t="s">
        <v>94</v>
      </c>
      <c r="X1414" s="50">
        <v>3006</v>
      </c>
      <c r="Y1414" s="50"/>
      <c r="Z1414" s="50"/>
      <c r="AA1414" s="50"/>
      <c r="AB1414" s="50"/>
      <c r="AC1414" s="50"/>
      <c r="AD1414" s="50"/>
      <c r="AE1414" s="50"/>
      <c r="AF1414" s="50"/>
      <c r="AG1414" s="50"/>
      <c r="AH1414" s="53"/>
      <c r="AI1414" s="50"/>
      <c r="AJ1414" s="50"/>
      <c r="AK1414" s="50"/>
      <c r="AL1414" s="50"/>
      <c r="AM1414" s="50"/>
      <c r="AN1414" s="50"/>
      <c r="AO1414" s="50"/>
      <c r="AP1414" s="50"/>
      <c r="AQ1414" s="50"/>
      <c r="AR1414" s="50"/>
      <c r="AS1414" s="50"/>
      <c r="AT1414" s="50"/>
      <c r="AU1414" s="50"/>
      <c r="AV1414" s="50"/>
      <c r="AW1414" s="50"/>
      <c r="AX1414" s="50"/>
      <c r="AY1414" s="50"/>
      <c r="AZ1414" s="50"/>
      <c r="BA1414" s="50"/>
      <c r="BB1414" s="50"/>
      <c r="BC1414" s="50"/>
      <c r="BD1414" s="50"/>
      <c r="BE1414" s="50"/>
      <c r="BF1414" s="50"/>
      <c r="BG1414" s="50"/>
      <c r="BH1414" s="50"/>
      <c r="BI1414" s="50"/>
      <c r="BJ1414" s="50"/>
      <c r="BK1414" s="50"/>
      <c r="BL1414" s="50"/>
    </row>
    <row r="1415" spans="1:64" ht="12" customHeight="1" x14ac:dyDescent="0.15">
      <c r="A1415" s="50" t="s">
        <v>31808</v>
      </c>
      <c r="B1415" s="50" t="s">
        <v>23</v>
      </c>
      <c r="C1415" s="50" t="s">
        <v>14</v>
      </c>
      <c r="D1415" s="50" t="s">
        <v>42</v>
      </c>
      <c r="E1415" s="50"/>
      <c r="F1415" s="52">
        <v>43016</v>
      </c>
      <c r="G1415" s="50" t="s">
        <v>31809</v>
      </c>
      <c r="H1415" s="50" t="s">
        <v>21451</v>
      </c>
      <c r="I1415" s="50" t="s">
        <v>238</v>
      </c>
      <c r="J1415" s="50">
        <v>24211</v>
      </c>
      <c r="K1415" s="50" t="s">
        <v>112</v>
      </c>
      <c r="L1415" s="50" t="s">
        <v>113</v>
      </c>
      <c r="M1415" s="50" t="s">
        <v>32701</v>
      </c>
      <c r="N1415" s="50" t="s">
        <v>31810</v>
      </c>
      <c r="O1415" s="42" t="s">
        <v>394</v>
      </c>
      <c r="P1415" s="50" t="s">
        <v>32398</v>
      </c>
      <c r="Q1415" s="50" t="s">
        <v>31811</v>
      </c>
      <c r="R1415" s="50" t="s">
        <v>94</v>
      </c>
      <c r="S1415" s="50" t="s">
        <v>22</v>
      </c>
      <c r="T1415" s="50" t="s">
        <v>28541</v>
      </c>
      <c r="U1415" s="50" t="s">
        <v>28518</v>
      </c>
      <c r="V1415" s="50" t="s">
        <v>28522</v>
      </c>
      <c r="W1415" s="50" t="s">
        <v>94</v>
      </c>
      <c r="X1415" s="50">
        <v>3003</v>
      </c>
      <c r="Y1415" s="50"/>
      <c r="Z1415" s="50"/>
      <c r="AA1415" s="50"/>
      <c r="AB1415" s="50"/>
      <c r="AC1415" s="50"/>
      <c r="AD1415" s="50"/>
      <c r="AE1415" s="50"/>
      <c r="AF1415" s="50"/>
      <c r="AG1415" s="50"/>
      <c r="AH1415" s="53"/>
      <c r="AI1415" s="50"/>
      <c r="AJ1415" s="50"/>
      <c r="AK1415" s="50"/>
      <c r="AL1415" s="50"/>
      <c r="AM1415" s="50"/>
      <c r="AN1415" s="50"/>
      <c r="AO1415" s="50"/>
      <c r="AP1415" s="50"/>
      <c r="AQ1415" s="50"/>
      <c r="AR1415" s="50"/>
      <c r="AS1415" s="50"/>
      <c r="AT1415" s="50"/>
      <c r="AU1415" s="50"/>
      <c r="AV1415" s="50"/>
      <c r="AW1415" s="50"/>
      <c r="AX1415" s="50"/>
      <c r="AY1415" s="50"/>
      <c r="AZ1415" s="50"/>
      <c r="BA1415" s="50"/>
      <c r="BB1415" s="50"/>
      <c r="BC1415" s="50"/>
      <c r="BD1415" s="50"/>
      <c r="BE1415" s="50"/>
      <c r="BF1415" s="50"/>
      <c r="BG1415" s="50"/>
      <c r="BH1415" s="50"/>
      <c r="BI1415" s="50"/>
      <c r="BJ1415" s="50"/>
      <c r="BK1415" s="50"/>
      <c r="BL1415" s="50"/>
    </row>
    <row r="1416" spans="1:64" ht="12" customHeight="1" x14ac:dyDescent="0.15">
      <c r="A1416" s="50" t="s">
        <v>31792</v>
      </c>
      <c r="B1416" s="50">
        <v>46</v>
      </c>
      <c r="C1416" s="50" t="s">
        <v>14</v>
      </c>
      <c r="D1416" s="50" t="s">
        <v>31</v>
      </c>
      <c r="E1416" s="50" t="s">
        <v>31793</v>
      </c>
      <c r="F1416" s="52">
        <v>43016</v>
      </c>
      <c r="G1416" s="50" t="s">
        <v>31794</v>
      </c>
      <c r="H1416" s="50" t="s">
        <v>26161</v>
      </c>
      <c r="I1416" s="50" t="s">
        <v>117</v>
      </c>
      <c r="J1416" s="50">
        <v>85929</v>
      </c>
      <c r="K1416" s="50" t="s">
        <v>8055</v>
      </c>
      <c r="L1416" s="50" t="s">
        <v>31795</v>
      </c>
      <c r="M1416" s="50" t="s">
        <v>21</v>
      </c>
      <c r="N1416" s="50" t="s">
        <v>31796</v>
      </c>
      <c r="O1416" s="42" t="s">
        <v>394</v>
      </c>
      <c r="P1416" s="50" t="s">
        <v>32398</v>
      </c>
      <c r="Q1416" s="50" t="s">
        <v>31797</v>
      </c>
      <c r="R1416" s="50" t="s">
        <v>948</v>
      </c>
      <c r="S1416" s="50" t="s">
        <v>22</v>
      </c>
      <c r="T1416" s="50" t="s">
        <v>28746</v>
      </c>
      <c r="U1416" s="50" t="s">
        <v>28520</v>
      </c>
      <c r="V1416" s="50" t="s">
        <v>28521</v>
      </c>
      <c r="W1416" s="50" t="s">
        <v>94</v>
      </c>
      <c r="X1416" s="50">
        <v>3033</v>
      </c>
      <c r="Y1416" s="50"/>
      <c r="Z1416" s="50"/>
      <c r="AA1416" s="50"/>
      <c r="AB1416" s="50"/>
      <c r="AC1416" s="50"/>
      <c r="AD1416" s="50"/>
      <c r="AE1416" s="50"/>
      <c r="AF1416" s="50"/>
      <c r="AG1416" s="50"/>
      <c r="AH1416" s="53"/>
      <c r="AI1416" s="50"/>
      <c r="AJ1416" s="50"/>
      <c r="AK1416" s="50"/>
      <c r="AL1416" s="50"/>
      <c r="AM1416" s="50"/>
      <c r="AN1416" s="50"/>
      <c r="AO1416" s="50"/>
      <c r="AP1416" s="50"/>
      <c r="AQ1416" s="50"/>
      <c r="AR1416" s="50"/>
      <c r="AS1416" s="50"/>
      <c r="AT1416" s="50"/>
      <c r="AU1416" s="50"/>
      <c r="AV1416" s="50"/>
      <c r="AW1416" s="50"/>
      <c r="AX1416" s="50"/>
      <c r="AY1416" s="50"/>
      <c r="AZ1416" s="50"/>
      <c r="BA1416" s="50"/>
      <c r="BB1416" s="50"/>
      <c r="BC1416" s="50"/>
      <c r="BD1416" s="50"/>
      <c r="BE1416" s="50"/>
      <c r="BF1416" s="50"/>
      <c r="BG1416" s="50"/>
      <c r="BH1416" s="50"/>
      <c r="BI1416" s="50"/>
      <c r="BJ1416" s="50"/>
      <c r="BK1416" s="50"/>
      <c r="BL1416" s="50"/>
    </row>
    <row r="1417" spans="1:64" ht="12" customHeight="1" x14ac:dyDescent="0.15">
      <c r="A1417" s="50" t="s">
        <v>31769</v>
      </c>
      <c r="B1417" s="50">
        <v>34</v>
      </c>
      <c r="C1417" s="50" t="s">
        <v>108</v>
      </c>
      <c r="D1417" s="50" t="s">
        <v>42</v>
      </c>
      <c r="E1417" s="50"/>
      <c r="F1417" s="52">
        <v>43015</v>
      </c>
      <c r="G1417" s="50" t="s">
        <v>31770</v>
      </c>
      <c r="H1417" s="50" t="s">
        <v>1403</v>
      </c>
      <c r="I1417" s="50" t="s">
        <v>117</v>
      </c>
      <c r="J1417" s="50">
        <v>85210</v>
      </c>
      <c r="K1417" s="50" t="s">
        <v>617</v>
      </c>
      <c r="L1417" s="50" t="s">
        <v>1404</v>
      </c>
      <c r="M1417" s="50" t="s">
        <v>21</v>
      </c>
      <c r="N1417" s="50" t="s">
        <v>31771</v>
      </c>
      <c r="O1417" s="42" t="s">
        <v>394</v>
      </c>
      <c r="P1417" s="50" t="s">
        <v>32398</v>
      </c>
      <c r="Q1417" s="50" t="s">
        <v>31772</v>
      </c>
      <c r="R1417" s="50" t="s">
        <v>542</v>
      </c>
      <c r="S1417" s="50" t="s">
        <v>22</v>
      </c>
      <c r="T1417" s="50" t="s">
        <v>28746</v>
      </c>
      <c r="U1417" s="50" t="s">
        <v>28523</v>
      </c>
      <c r="V1417" s="50" t="s">
        <v>28522</v>
      </c>
      <c r="W1417" s="50" t="s">
        <v>94</v>
      </c>
      <c r="X1417" s="50">
        <v>3004</v>
      </c>
      <c r="Y1417" s="50"/>
      <c r="Z1417" s="50"/>
      <c r="AA1417" s="50"/>
      <c r="AB1417" s="50"/>
      <c r="AC1417" s="50"/>
      <c r="AD1417" s="50"/>
      <c r="AE1417" s="50"/>
      <c r="AF1417" s="50"/>
      <c r="AG1417" s="50"/>
      <c r="AH1417" s="53"/>
      <c r="AI1417" s="50"/>
      <c r="AJ1417" s="50"/>
      <c r="AK1417" s="50"/>
      <c r="AL1417" s="50"/>
      <c r="AM1417" s="50"/>
      <c r="AN1417" s="50"/>
      <c r="AO1417" s="50"/>
      <c r="AP1417" s="50"/>
      <c r="AQ1417" s="50"/>
      <c r="AR1417" s="50"/>
      <c r="AS1417" s="50"/>
      <c r="AT1417" s="50"/>
      <c r="AU1417" s="50"/>
      <c r="AV1417" s="50"/>
      <c r="AW1417" s="50"/>
      <c r="AX1417" s="50"/>
      <c r="AY1417" s="50"/>
      <c r="AZ1417" s="50"/>
      <c r="BA1417" s="50"/>
      <c r="BB1417" s="50"/>
      <c r="BC1417" s="50"/>
      <c r="BD1417" s="50"/>
      <c r="BE1417" s="50"/>
      <c r="BF1417" s="50"/>
      <c r="BG1417" s="50"/>
      <c r="BH1417" s="50"/>
      <c r="BI1417" s="50"/>
      <c r="BJ1417" s="50"/>
      <c r="BK1417" s="50"/>
      <c r="BL1417" s="50"/>
    </row>
    <row r="1418" spans="1:64" ht="12" customHeight="1" x14ac:dyDescent="0.15">
      <c r="A1418" s="50" t="s">
        <v>31777</v>
      </c>
      <c r="B1418" s="50">
        <v>61</v>
      </c>
      <c r="C1418" s="50" t="s">
        <v>14</v>
      </c>
      <c r="D1418" s="50" t="s">
        <v>33105</v>
      </c>
      <c r="E1418" s="50"/>
      <c r="F1418" s="52">
        <v>43015</v>
      </c>
      <c r="G1418" s="50" t="s">
        <v>31778</v>
      </c>
      <c r="H1418" s="50" t="s">
        <v>693</v>
      </c>
      <c r="I1418" s="50" t="s">
        <v>425</v>
      </c>
      <c r="J1418" s="50">
        <v>63139</v>
      </c>
      <c r="K1418" s="50" t="s">
        <v>31779</v>
      </c>
      <c r="L1418" s="50" t="s">
        <v>4419</v>
      </c>
      <c r="M1418" s="50" t="s">
        <v>385</v>
      </c>
      <c r="N1418" s="50" t="s">
        <v>31780</v>
      </c>
      <c r="O1418" s="42" t="s">
        <v>394</v>
      </c>
      <c r="P1418" s="50" t="s">
        <v>32398</v>
      </c>
      <c r="Q1418" s="50" t="s">
        <v>31781</v>
      </c>
      <c r="R1418" s="50" t="s">
        <v>94</v>
      </c>
      <c r="S1418" s="50" t="s">
        <v>22</v>
      </c>
      <c r="T1418" s="50" t="s">
        <v>28739</v>
      </c>
      <c r="U1418" s="50" t="s">
        <v>28520</v>
      </c>
      <c r="V1418" s="50" t="s">
        <v>28521</v>
      </c>
      <c r="W1418" s="50"/>
      <c r="Y1418" s="50"/>
      <c r="Z1418" s="50"/>
      <c r="AA1418" s="50"/>
      <c r="AB1418" s="50"/>
      <c r="AC1418" s="50"/>
      <c r="AD1418" s="50"/>
      <c r="AE1418" s="50"/>
      <c r="AF1418" s="50"/>
      <c r="AG1418" s="50"/>
      <c r="AH1418" s="53"/>
      <c r="AI1418" s="50"/>
      <c r="AJ1418" s="50"/>
      <c r="AK1418" s="50"/>
      <c r="AL1418" s="50"/>
      <c r="AM1418" s="50"/>
      <c r="AN1418" s="50"/>
      <c r="AO1418" s="50"/>
      <c r="AP1418" s="50"/>
      <c r="AQ1418" s="50"/>
      <c r="AR1418" s="50"/>
      <c r="AS1418" s="50"/>
      <c r="AT1418" s="50"/>
      <c r="AU1418" s="50"/>
      <c r="AV1418" s="50"/>
      <c r="AW1418" s="50"/>
      <c r="AX1418" s="50"/>
      <c r="AY1418" s="50"/>
      <c r="AZ1418" s="50"/>
      <c r="BA1418" s="50"/>
      <c r="BB1418" s="50"/>
      <c r="BC1418" s="50"/>
      <c r="BD1418" s="50"/>
      <c r="BE1418" s="50"/>
      <c r="BF1418" s="50"/>
      <c r="BG1418" s="50"/>
      <c r="BH1418" s="50"/>
      <c r="BI1418" s="50"/>
      <c r="BJ1418" s="50"/>
      <c r="BK1418" s="50"/>
      <c r="BL1418" s="50"/>
    </row>
    <row r="1419" spans="1:64" ht="12" customHeight="1" x14ac:dyDescent="0.15">
      <c r="A1419" s="50" t="s">
        <v>31773</v>
      </c>
      <c r="B1419" s="50">
        <v>25</v>
      </c>
      <c r="C1419" s="50" t="s">
        <v>14</v>
      </c>
      <c r="D1419" s="50" t="s">
        <v>31</v>
      </c>
      <c r="E1419" s="50"/>
      <c r="F1419" s="52">
        <v>43015</v>
      </c>
      <c r="G1419" s="50" t="s">
        <v>31774</v>
      </c>
      <c r="H1419" s="50" t="s">
        <v>2175</v>
      </c>
      <c r="I1419" s="50" t="s">
        <v>144</v>
      </c>
      <c r="J1419" s="50">
        <v>25301</v>
      </c>
      <c r="K1419" s="50" t="s">
        <v>899</v>
      </c>
      <c r="L1419" s="50" t="s">
        <v>17942</v>
      </c>
      <c r="M1419" s="50" t="s">
        <v>21</v>
      </c>
      <c r="N1419" s="50" t="s">
        <v>31775</v>
      </c>
      <c r="O1419" s="42" t="s">
        <v>394</v>
      </c>
      <c r="P1419" s="50" t="s">
        <v>32398</v>
      </c>
      <c r="Q1419" s="50" t="s">
        <v>31776</v>
      </c>
      <c r="R1419" s="50" t="s">
        <v>542</v>
      </c>
      <c r="S1419" s="50" t="s">
        <v>22</v>
      </c>
      <c r="T1419" s="50" t="s">
        <v>28746</v>
      </c>
      <c r="U1419" s="50" t="s">
        <v>28520</v>
      </c>
      <c r="V1419" s="50" t="s">
        <v>28519</v>
      </c>
      <c r="W1419" s="50" t="s">
        <v>94</v>
      </c>
      <c r="X1419" s="50">
        <v>3023</v>
      </c>
      <c r="Y1419" s="50"/>
      <c r="Z1419" s="50"/>
      <c r="AA1419" s="50"/>
      <c r="AB1419" s="50"/>
      <c r="AC1419" s="50"/>
      <c r="AD1419" s="50"/>
      <c r="AE1419" s="50"/>
      <c r="AF1419" s="50"/>
      <c r="AG1419" s="50"/>
      <c r="AH1419" s="53"/>
      <c r="AI1419" s="50"/>
      <c r="AJ1419" s="50"/>
      <c r="AK1419" s="50"/>
      <c r="AL1419" s="50"/>
      <c r="AM1419" s="50"/>
      <c r="AN1419" s="50"/>
      <c r="AO1419" s="50"/>
      <c r="AP1419" s="50"/>
      <c r="AQ1419" s="50"/>
      <c r="AR1419" s="50"/>
      <c r="AS1419" s="50"/>
      <c r="AT1419" s="50"/>
      <c r="AU1419" s="50"/>
      <c r="AV1419" s="50"/>
      <c r="AW1419" s="50"/>
      <c r="AX1419" s="50"/>
      <c r="AY1419" s="50"/>
      <c r="AZ1419" s="50"/>
      <c r="BA1419" s="50"/>
      <c r="BB1419" s="50"/>
      <c r="BC1419" s="50"/>
      <c r="BD1419" s="50"/>
      <c r="BE1419" s="50"/>
      <c r="BF1419" s="50"/>
      <c r="BG1419" s="50"/>
      <c r="BH1419" s="50"/>
      <c r="BI1419" s="50"/>
      <c r="BJ1419" s="50"/>
      <c r="BK1419" s="50"/>
      <c r="BL1419" s="50"/>
    </row>
    <row r="1420" spans="1:64" ht="12" customHeight="1" x14ac:dyDescent="0.15">
      <c r="A1420" s="50" t="s">
        <v>31765</v>
      </c>
      <c r="B1420" s="50">
        <v>28</v>
      </c>
      <c r="C1420" s="50" t="s">
        <v>14</v>
      </c>
      <c r="D1420" s="50" t="s">
        <v>33105</v>
      </c>
      <c r="E1420" s="50"/>
      <c r="F1420" s="52">
        <v>43015</v>
      </c>
      <c r="G1420" s="50" t="s">
        <v>31766</v>
      </c>
      <c r="H1420" s="50" t="s">
        <v>9559</v>
      </c>
      <c r="I1420" s="50" t="s">
        <v>962</v>
      </c>
      <c r="J1420" s="50">
        <v>72207</v>
      </c>
      <c r="K1420" s="50" t="s">
        <v>2450</v>
      </c>
      <c r="L1420" s="50" t="s">
        <v>9561</v>
      </c>
      <c r="M1420" s="50" t="s">
        <v>21</v>
      </c>
      <c r="N1420" s="50" t="s">
        <v>31767</v>
      </c>
      <c r="O1420" s="42" t="s">
        <v>394</v>
      </c>
      <c r="P1420" s="50" t="s">
        <v>32398</v>
      </c>
      <c r="Q1420" s="50" t="s">
        <v>31768</v>
      </c>
      <c r="R1420" s="50" t="s">
        <v>948</v>
      </c>
      <c r="S1420" s="50" t="s">
        <v>373</v>
      </c>
      <c r="T1420" s="50" t="s">
        <v>28836</v>
      </c>
      <c r="U1420" s="50" t="s">
        <v>28518</v>
      </c>
      <c r="V1420" s="50" t="s">
        <v>28519</v>
      </c>
      <c r="W1420" s="50"/>
      <c r="Y1420" s="50"/>
      <c r="Z1420" s="50"/>
      <c r="AA1420" s="50"/>
      <c r="AB1420" s="50"/>
      <c r="AC1420" s="50"/>
      <c r="AD1420" s="50"/>
      <c r="AE1420" s="50"/>
      <c r="AF1420" s="50"/>
      <c r="AG1420" s="50"/>
      <c r="AH1420" s="53"/>
      <c r="AI1420" s="50"/>
      <c r="AJ1420" s="50"/>
      <c r="AK1420" s="50"/>
      <c r="AL1420" s="50"/>
      <c r="AM1420" s="50"/>
      <c r="AN1420" s="50"/>
      <c r="AO1420" s="50"/>
      <c r="AP1420" s="50"/>
      <c r="AQ1420" s="50"/>
      <c r="AR1420" s="50"/>
      <c r="AS1420" s="50"/>
      <c r="AT1420" s="50"/>
      <c r="AU1420" s="50"/>
      <c r="AV1420" s="50"/>
      <c r="AW1420" s="50"/>
      <c r="AX1420" s="50"/>
      <c r="AY1420" s="50"/>
      <c r="AZ1420" s="50"/>
      <c r="BA1420" s="50"/>
      <c r="BB1420" s="50"/>
      <c r="BC1420" s="50"/>
      <c r="BD1420" s="50"/>
      <c r="BE1420" s="50"/>
      <c r="BF1420" s="50"/>
      <c r="BG1420" s="50"/>
      <c r="BH1420" s="50"/>
      <c r="BI1420" s="50"/>
      <c r="BJ1420" s="50"/>
      <c r="BK1420" s="50"/>
      <c r="BL1420" s="50"/>
    </row>
    <row r="1421" spans="1:64" ht="12" customHeight="1" x14ac:dyDescent="0.15">
      <c r="A1421" s="50" t="s">
        <v>31736</v>
      </c>
      <c r="B1421" s="50">
        <v>52</v>
      </c>
      <c r="C1421" s="50" t="s">
        <v>14</v>
      </c>
      <c r="D1421" s="50" t="s">
        <v>42</v>
      </c>
      <c r="E1421" s="50" t="s">
        <v>31737</v>
      </c>
      <c r="F1421" s="52">
        <v>43014</v>
      </c>
      <c r="G1421" s="50" t="s">
        <v>31738</v>
      </c>
      <c r="H1421" s="50" t="s">
        <v>207</v>
      </c>
      <c r="I1421" s="50" t="s">
        <v>56</v>
      </c>
      <c r="J1421" s="50">
        <v>33125</v>
      </c>
      <c r="K1421" s="50" t="s">
        <v>155</v>
      </c>
      <c r="L1421" s="50" t="s">
        <v>156</v>
      </c>
      <c r="M1421" s="50" t="s">
        <v>21</v>
      </c>
      <c r="N1421" s="50" t="s">
        <v>31739</v>
      </c>
      <c r="O1421" s="42" t="s">
        <v>394</v>
      </c>
      <c r="P1421" s="50" t="s">
        <v>32398</v>
      </c>
      <c r="Q1421" s="50" t="s">
        <v>31740</v>
      </c>
      <c r="R1421" s="50" t="s">
        <v>94</v>
      </c>
      <c r="S1421" s="50" t="s">
        <v>22</v>
      </c>
      <c r="T1421" s="50" t="s">
        <v>28746</v>
      </c>
      <c r="U1421" s="50" t="s">
        <v>28518</v>
      </c>
      <c r="V1421" s="50" t="s">
        <v>28522</v>
      </c>
      <c r="W1421" s="50" t="s">
        <v>94</v>
      </c>
      <c r="X1421" s="50">
        <v>3017</v>
      </c>
      <c r="Y1421" s="50"/>
      <c r="Z1421" s="50"/>
      <c r="AA1421" s="50"/>
      <c r="AB1421" s="50"/>
      <c r="AC1421" s="50"/>
      <c r="AD1421" s="50"/>
      <c r="AE1421" s="50"/>
      <c r="AF1421" s="50"/>
      <c r="AG1421" s="50"/>
      <c r="AH1421" s="53"/>
      <c r="AI1421" s="50"/>
      <c r="AJ1421" s="50"/>
      <c r="AK1421" s="50"/>
      <c r="AL1421" s="50"/>
      <c r="AM1421" s="50"/>
      <c r="AN1421" s="50"/>
      <c r="AO1421" s="50"/>
      <c r="AP1421" s="50"/>
      <c r="AQ1421" s="50"/>
      <c r="AR1421" s="50"/>
      <c r="AS1421" s="50"/>
      <c r="AT1421" s="50"/>
      <c r="AU1421" s="50"/>
      <c r="AV1421" s="50"/>
      <c r="AW1421" s="50"/>
      <c r="AX1421" s="50"/>
      <c r="AY1421" s="50"/>
      <c r="AZ1421" s="50"/>
      <c r="BA1421" s="50"/>
      <c r="BB1421" s="50"/>
      <c r="BC1421" s="50"/>
      <c r="BD1421" s="50"/>
      <c r="BE1421" s="50"/>
      <c r="BF1421" s="50"/>
      <c r="BG1421" s="50"/>
      <c r="BH1421" s="50"/>
      <c r="BI1421" s="50"/>
      <c r="BJ1421" s="50"/>
      <c r="BK1421" s="50"/>
      <c r="BL1421" s="50"/>
    </row>
    <row r="1422" spans="1:64" ht="12" customHeight="1" x14ac:dyDescent="0.15">
      <c r="A1422" s="50" t="s">
        <v>3186</v>
      </c>
      <c r="B1422" s="50">
        <v>28</v>
      </c>
      <c r="C1422" s="50" t="s">
        <v>14</v>
      </c>
      <c r="D1422" s="50" t="s">
        <v>42</v>
      </c>
      <c r="E1422" s="50"/>
      <c r="F1422" s="52">
        <v>43014</v>
      </c>
      <c r="G1422" s="50" t="s">
        <v>31748</v>
      </c>
      <c r="H1422" s="50" t="s">
        <v>31749</v>
      </c>
      <c r="I1422" s="50" t="s">
        <v>39</v>
      </c>
      <c r="J1422" s="50">
        <v>91010</v>
      </c>
      <c r="K1422" s="50" t="s">
        <v>92</v>
      </c>
      <c r="L1422" s="50" t="s">
        <v>25621</v>
      </c>
      <c r="M1422" s="50" t="s">
        <v>21</v>
      </c>
      <c r="N1422" s="50" t="s">
        <v>31750</v>
      </c>
      <c r="O1422" s="42" t="s">
        <v>394</v>
      </c>
      <c r="P1422" s="50" t="s">
        <v>32398</v>
      </c>
      <c r="Q1422" s="50" t="s">
        <v>31751</v>
      </c>
      <c r="R1422" s="50" t="s">
        <v>94</v>
      </c>
      <c r="S1422" s="50" t="s">
        <v>22</v>
      </c>
      <c r="T1422" s="50" t="s">
        <v>28746</v>
      </c>
      <c r="U1422" s="50" t="s">
        <v>28520</v>
      </c>
      <c r="V1422" s="50" t="s">
        <v>28521</v>
      </c>
      <c r="W1422" s="50"/>
      <c r="Y1422" s="50"/>
      <c r="Z1422" s="50"/>
      <c r="AA1422" s="50"/>
      <c r="AB1422" s="50"/>
      <c r="AC1422" s="50"/>
      <c r="AD1422" s="50"/>
      <c r="AE1422" s="50"/>
      <c r="AF1422" s="50"/>
      <c r="AG1422" s="50"/>
      <c r="AH1422" s="53"/>
      <c r="AI1422" s="50"/>
      <c r="AJ1422" s="50"/>
      <c r="AK1422" s="50"/>
      <c r="AL1422" s="50"/>
      <c r="AM1422" s="50"/>
      <c r="AN1422" s="50"/>
      <c r="AO1422" s="50"/>
      <c r="AP1422" s="50"/>
      <c r="AQ1422" s="50"/>
      <c r="AR1422" s="50"/>
      <c r="AS1422" s="50"/>
      <c r="AT1422" s="50"/>
      <c r="AU1422" s="50"/>
      <c r="AV1422" s="50"/>
      <c r="AW1422" s="50"/>
      <c r="AX1422" s="50"/>
      <c r="AY1422" s="50"/>
      <c r="AZ1422" s="50"/>
      <c r="BA1422" s="50"/>
      <c r="BB1422" s="50"/>
      <c r="BC1422" s="50"/>
      <c r="BD1422" s="50"/>
      <c r="BE1422" s="50"/>
      <c r="BF1422" s="50"/>
      <c r="BG1422" s="50"/>
      <c r="BH1422" s="50"/>
      <c r="BI1422" s="50"/>
      <c r="BJ1422" s="50"/>
      <c r="BK1422" s="50"/>
      <c r="BL1422" s="50"/>
    </row>
    <row r="1423" spans="1:64" ht="12" customHeight="1" x14ac:dyDescent="0.15">
      <c r="A1423" s="50" t="s">
        <v>31752</v>
      </c>
      <c r="B1423" s="50">
        <v>35</v>
      </c>
      <c r="C1423" s="50" t="s">
        <v>14</v>
      </c>
      <c r="D1423" s="50" t="s">
        <v>42</v>
      </c>
      <c r="E1423" s="50"/>
      <c r="F1423" s="52">
        <v>43014</v>
      </c>
      <c r="G1423" s="50" t="s">
        <v>31753</v>
      </c>
      <c r="H1423" s="50" t="s">
        <v>1043</v>
      </c>
      <c r="I1423" s="50" t="s">
        <v>56</v>
      </c>
      <c r="J1423" s="50">
        <v>32812</v>
      </c>
      <c r="K1423" s="50" t="s">
        <v>1044</v>
      </c>
      <c r="L1423" s="50" t="s">
        <v>1045</v>
      </c>
      <c r="M1423" s="50" t="s">
        <v>5307</v>
      </c>
      <c r="N1423" s="50" t="s">
        <v>31754</v>
      </c>
      <c r="O1423" s="42" t="s">
        <v>394</v>
      </c>
      <c r="P1423" s="50" t="s">
        <v>32398</v>
      </c>
      <c r="Q1423" s="50" t="s">
        <v>31755</v>
      </c>
      <c r="R1423" s="50" t="s">
        <v>542</v>
      </c>
      <c r="S1423" s="50" t="s">
        <v>22</v>
      </c>
      <c r="T1423" s="50" t="s">
        <v>28739</v>
      </c>
      <c r="U1423" s="50" t="s">
        <v>28520</v>
      </c>
      <c r="V1423" s="50" t="s">
        <v>28521</v>
      </c>
      <c r="W1423" s="50" t="s">
        <v>94</v>
      </c>
      <c r="X1423" s="50">
        <v>3016</v>
      </c>
      <c r="Y1423" s="50"/>
      <c r="Z1423" s="50"/>
      <c r="AA1423" s="50"/>
      <c r="AB1423" s="50"/>
      <c r="AC1423" s="50"/>
      <c r="AD1423" s="50"/>
      <c r="AE1423" s="50"/>
      <c r="AF1423" s="50"/>
      <c r="AG1423" s="50"/>
      <c r="AH1423" s="53"/>
      <c r="AI1423" s="50"/>
      <c r="AJ1423" s="50"/>
      <c r="AK1423" s="50"/>
      <c r="AL1423" s="50"/>
      <c r="AM1423" s="50"/>
      <c r="AN1423" s="50"/>
      <c r="AO1423" s="50"/>
      <c r="AP1423" s="50"/>
      <c r="AQ1423" s="50"/>
      <c r="AR1423" s="50"/>
      <c r="AS1423" s="50"/>
      <c r="AT1423" s="50"/>
      <c r="AU1423" s="50"/>
      <c r="AV1423" s="50"/>
      <c r="AW1423" s="50"/>
      <c r="AX1423" s="50"/>
      <c r="AY1423" s="50"/>
      <c r="AZ1423" s="50"/>
      <c r="BA1423" s="50"/>
      <c r="BB1423" s="50"/>
      <c r="BC1423" s="50"/>
      <c r="BD1423" s="50"/>
      <c r="BE1423" s="50"/>
      <c r="BF1423" s="50"/>
      <c r="BG1423" s="50"/>
      <c r="BH1423" s="50"/>
      <c r="BI1423" s="50"/>
      <c r="BJ1423" s="50"/>
      <c r="BK1423" s="50"/>
      <c r="BL1423" s="50"/>
    </row>
    <row r="1424" spans="1:64" ht="12" customHeight="1" x14ac:dyDescent="0.15">
      <c r="A1424" s="50" t="s">
        <v>31756</v>
      </c>
      <c r="B1424" s="50">
        <v>42</v>
      </c>
      <c r="C1424" s="50" t="s">
        <v>14</v>
      </c>
      <c r="D1424" s="50" t="s">
        <v>33105</v>
      </c>
      <c r="E1424" s="50"/>
      <c r="F1424" s="52">
        <v>43014</v>
      </c>
      <c r="G1424" s="50" t="s">
        <v>31757</v>
      </c>
      <c r="H1424" s="50" t="s">
        <v>1856</v>
      </c>
      <c r="I1424" s="50" t="s">
        <v>357</v>
      </c>
      <c r="J1424" s="50">
        <v>67143</v>
      </c>
      <c r="K1424" s="50" t="s">
        <v>26581</v>
      </c>
      <c r="L1424" s="50" t="s">
        <v>31758</v>
      </c>
      <c r="M1424" s="50" t="s">
        <v>33205</v>
      </c>
      <c r="N1424" s="50" t="s">
        <v>31759</v>
      </c>
      <c r="O1424" s="42" t="s">
        <v>394</v>
      </c>
      <c r="P1424" s="50" t="s">
        <v>32398</v>
      </c>
      <c r="Q1424" s="50" t="s">
        <v>31760</v>
      </c>
      <c r="R1424" s="50" t="s">
        <v>94</v>
      </c>
      <c r="S1424" s="50" t="s">
        <v>22</v>
      </c>
      <c r="T1424" s="50" t="s">
        <v>28746</v>
      </c>
      <c r="U1424" s="50" t="s">
        <v>28520</v>
      </c>
      <c r="V1424" s="50" t="s">
        <v>28521</v>
      </c>
      <c r="W1424" s="50"/>
      <c r="Y1424" s="50"/>
      <c r="Z1424" s="50"/>
      <c r="AA1424" s="50"/>
      <c r="AB1424" s="50"/>
      <c r="AC1424" s="50"/>
      <c r="AD1424" s="50"/>
      <c r="AE1424" s="50"/>
      <c r="AF1424" s="50"/>
      <c r="AG1424" s="50"/>
      <c r="AH1424" s="53"/>
      <c r="AI1424" s="50"/>
      <c r="AJ1424" s="50"/>
      <c r="AK1424" s="50"/>
      <c r="AL1424" s="50"/>
      <c r="AM1424" s="50"/>
      <c r="AN1424" s="50"/>
      <c r="AO1424" s="50"/>
      <c r="AP1424" s="50"/>
      <c r="AQ1424" s="50"/>
      <c r="AR1424" s="50"/>
      <c r="AS1424" s="50"/>
      <c r="AT1424" s="50"/>
      <c r="AU1424" s="50"/>
      <c r="AV1424" s="50"/>
      <c r="AW1424" s="50"/>
      <c r="AX1424" s="50"/>
      <c r="AY1424" s="50"/>
      <c r="AZ1424" s="50"/>
      <c r="BA1424" s="50"/>
      <c r="BB1424" s="50"/>
      <c r="BC1424" s="50"/>
      <c r="BD1424" s="50"/>
      <c r="BE1424" s="50"/>
      <c r="BF1424" s="50"/>
      <c r="BG1424" s="50"/>
      <c r="BH1424" s="50"/>
      <c r="BI1424" s="50"/>
      <c r="BJ1424" s="50"/>
      <c r="BK1424" s="50"/>
      <c r="BL1424" s="50"/>
    </row>
    <row r="1425" spans="1:64" ht="12" customHeight="1" x14ac:dyDescent="0.15">
      <c r="A1425" s="50" t="s">
        <v>31731</v>
      </c>
      <c r="B1425" s="50">
        <v>51</v>
      </c>
      <c r="C1425" s="50" t="s">
        <v>14</v>
      </c>
      <c r="D1425" s="50" t="s">
        <v>31</v>
      </c>
      <c r="E1425" s="50"/>
      <c r="F1425" s="52">
        <v>43014</v>
      </c>
      <c r="G1425" s="50" t="s">
        <v>31732</v>
      </c>
      <c r="H1425" s="50" t="s">
        <v>31733</v>
      </c>
      <c r="I1425" s="50" t="s">
        <v>203</v>
      </c>
      <c r="J1425" s="50">
        <v>80403</v>
      </c>
      <c r="K1425" s="50" t="s">
        <v>1747</v>
      </c>
      <c r="L1425" s="50" t="s">
        <v>9798</v>
      </c>
      <c r="M1425" s="50" t="s">
        <v>21</v>
      </c>
      <c r="N1425" s="50" t="s">
        <v>31734</v>
      </c>
      <c r="O1425" s="42" t="s">
        <v>394</v>
      </c>
      <c r="P1425" s="50" t="s">
        <v>32398</v>
      </c>
      <c r="Q1425" s="50" t="s">
        <v>31735</v>
      </c>
      <c r="R1425" s="50" t="s">
        <v>94</v>
      </c>
      <c r="S1425" s="50" t="s">
        <v>22</v>
      </c>
      <c r="T1425" s="50" t="s">
        <v>28746</v>
      </c>
      <c r="U1425" s="50" t="s">
        <v>28520</v>
      </c>
      <c r="V1425" s="50" t="s">
        <v>28519</v>
      </c>
      <c r="W1425" s="50" t="s">
        <v>94</v>
      </c>
      <c r="X1425" s="50">
        <v>3005</v>
      </c>
      <c r="Y1425" s="50"/>
      <c r="Z1425" s="50"/>
      <c r="AA1425" s="50"/>
      <c r="AB1425" s="50"/>
      <c r="AC1425" s="50"/>
      <c r="AD1425" s="50"/>
      <c r="AE1425" s="50"/>
      <c r="AF1425" s="50"/>
      <c r="AG1425" s="50"/>
      <c r="AH1425" s="53"/>
      <c r="AI1425" s="50"/>
      <c r="AJ1425" s="50"/>
      <c r="AK1425" s="50"/>
      <c r="AL1425" s="50"/>
      <c r="AM1425" s="50"/>
      <c r="AN1425" s="50"/>
      <c r="AO1425" s="50"/>
      <c r="AP1425" s="50"/>
      <c r="AQ1425" s="50"/>
      <c r="AR1425" s="50"/>
      <c r="AS1425" s="50"/>
      <c r="AT1425" s="50"/>
      <c r="AU1425" s="50"/>
      <c r="AV1425" s="50"/>
      <c r="AW1425" s="50"/>
      <c r="AX1425" s="50"/>
      <c r="AY1425" s="50"/>
      <c r="AZ1425" s="50"/>
      <c r="BA1425" s="50"/>
      <c r="BB1425" s="50"/>
      <c r="BC1425" s="50"/>
      <c r="BD1425" s="50"/>
      <c r="BE1425" s="50"/>
      <c r="BF1425" s="50"/>
      <c r="BG1425" s="50"/>
      <c r="BH1425" s="50"/>
      <c r="BI1425" s="50"/>
      <c r="BJ1425" s="50"/>
      <c r="BK1425" s="50"/>
      <c r="BL1425" s="50"/>
    </row>
    <row r="1426" spans="1:64" ht="12" customHeight="1" x14ac:dyDescent="0.15">
      <c r="A1426" s="50" t="s">
        <v>31741</v>
      </c>
      <c r="B1426" s="50">
        <v>47</v>
      </c>
      <c r="C1426" s="50" t="s">
        <v>14</v>
      </c>
      <c r="D1426" s="50" t="s">
        <v>31</v>
      </c>
      <c r="E1426" s="50" t="s">
        <v>31742</v>
      </c>
      <c r="F1426" s="52">
        <v>43014</v>
      </c>
      <c r="G1426" s="50" t="s">
        <v>31743</v>
      </c>
      <c r="H1426" s="50" t="s">
        <v>31744</v>
      </c>
      <c r="I1426" s="50" t="s">
        <v>398</v>
      </c>
      <c r="J1426" s="50">
        <v>15473</v>
      </c>
      <c r="K1426" s="50" t="s">
        <v>1486</v>
      </c>
      <c r="L1426" s="50" t="s">
        <v>31745</v>
      </c>
      <c r="M1426" s="50" t="s">
        <v>21</v>
      </c>
      <c r="N1426" s="50" t="s">
        <v>31746</v>
      </c>
      <c r="O1426" s="42" t="s">
        <v>394</v>
      </c>
      <c r="P1426" s="50" t="s">
        <v>32398</v>
      </c>
      <c r="Q1426" s="50" t="s">
        <v>31747</v>
      </c>
      <c r="R1426" s="50" t="s">
        <v>542</v>
      </c>
      <c r="S1426" s="50" t="s">
        <v>22</v>
      </c>
      <c r="T1426" s="50" t="s">
        <v>28746</v>
      </c>
      <c r="U1426" s="50" t="s">
        <v>28518</v>
      </c>
      <c r="V1426" s="50" t="s">
        <v>28521</v>
      </c>
      <c r="W1426" s="50" t="s">
        <v>94</v>
      </c>
      <c r="X1426" s="50">
        <v>3010</v>
      </c>
      <c r="Y1426" s="50"/>
      <c r="Z1426" s="50"/>
      <c r="AA1426" s="50"/>
      <c r="AB1426" s="50"/>
      <c r="AC1426" s="50"/>
      <c r="AD1426" s="50"/>
      <c r="AE1426" s="50"/>
      <c r="AF1426" s="50"/>
      <c r="AG1426" s="50"/>
      <c r="AH1426" s="53"/>
      <c r="AI1426" s="50"/>
      <c r="AJ1426" s="50"/>
      <c r="AK1426" s="50"/>
      <c r="AL1426" s="50"/>
      <c r="AM1426" s="50"/>
      <c r="AN1426" s="50"/>
      <c r="AO1426" s="50"/>
      <c r="AP1426" s="50"/>
      <c r="AQ1426" s="50"/>
      <c r="AR1426" s="50"/>
      <c r="AS1426" s="50"/>
      <c r="AT1426" s="50"/>
      <c r="AU1426" s="50"/>
      <c r="AV1426" s="50"/>
      <c r="AW1426" s="50"/>
      <c r="AX1426" s="50"/>
      <c r="AY1426" s="50"/>
      <c r="AZ1426" s="50"/>
      <c r="BA1426" s="50"/>
      <c r="BB1426" s="50"/>
      <c r="BC1426" s="50"/>
      <c r="BD1426" s="50"/>
      <c r="BE1426" s="50"/>
      <c r="BF1426" s="50"/>
      <c r="BG1426" s="50"/>
      <c r="BH1426" s="50"/>
      <c r="BI1426" s="50"/>
      <c r="BJ1426" s="50"/>
      <c r="BK1426" s="50"/>
      <c r="BL1426" s="50"/>
    </row>
    <row r="1427" spans="1:64" ht="12" customHeight="1" x14ac:dyDescent="0.15">
      <c r="A1427" s="50" t="s">
        <v>31761</v>
      </c>
      <c r="B1427" s="50">
        <v>57</v>
      </c>
      <c r="C1427" s="50" t="s">
        <v>14</v>
      </c>
      <c r="D1427" s="50" t="s">
        <v>31</v>
      </c>
      <c r="E1427" s="51" t="s">
        <v>33206</v>
      </c>
      <c r="F1427" s="52">
        <v>43014</v>
      </c>
      <c r="G1427" s="50" t="s">
        <v>31762</v>
      </c>
      <c r="H1427" s="50" t="s">
        <v>23027</v>
      </c>
      <c r="I1427" s="50" t="s">
        <v>46</v>
      </c>
      <c r="J1427" s="50">
        <v>21842</v>
      </c>
      <c r="K1427" s="50" t="s">
        <v>934</v>
      </c>
      <c r="L1427" s="50" t="s">
        <v>679</v>
      </c>
      <c r="M1427" s="50" t="s">
        <v>373</v>
      </c>
      <c r="N1427" s="50" t="s">
        <v>31763</v>
      </c>
      <c r="O1427" s="42" t="s">
        <v>394</v>
      </c>
      <c r="P1427" s="50" t="s">
        <v>32398</v>
      </c>
      <c r="Q1427" s="50" t="s">
        <v>31764</v>
      </c>
      <c r="R1427" s="50" t="s">
        <v>94</v>
      </c>
      <c r="S1427" s="50" t="s">
        <v>12</v>
      </c>
      <c r="T1427" s="50" t="s">
        <v>31978</v>
      </c>
      <c r="U1427" s="50" t="s">
        <v>28518</v>
      </c>
      <c r="V1427" s="50" t="s">
        <v>28521</v>
      </c>
      <c r="W1427" s="50"/>
      <c r="Y1427" s="50"/>
      <c r="Z1427" s="50"/>
      <c r="AA1427" s="50"/>
      <c r="AB1427" s="50"/>
      <c r="AC1427" s="50"/>
      <c r="AD1427" s="50"/>
      <c r="AE1427" s="50"/>
      <c r="AF1427" s="50"/>
      <c r="AG1427" s="50"/>
      <c r="AH1427" s="53"/>
      <c r="AI1427" s="50"/>
      <c r="AJ1427" s="50"/>
      <c r="AK1427" s="50"/>
      <c r="AL1427" s="50"/>
      <c r="AM1427" s="50"/>
      <c r="AN1427" s="50"/>
      <c r="AO1427" s="50"/>
      <c r="AP1427" s="50"/>
      <c r="AQ1427" s="50"/>
      <c r="AR1427" s="50"/>
      <c r="AS1427" s="50"/>
      <c r="AT1427" s="50"/>
      <c r="AU1427" s="50"/>
      <c r="AV1427" s="50"/>
      <c r="AW1427" s="50"/>
      <c r="AX1427" s="50"/>
      <c r="AY1427" s="50"/>
      <c r="AZ1427" s="50"/>
      <c r="BA1427" s="50"/>
      <c r="BB1427" s="50"/>
      <c r="BC1427" s="50"/>
      <c r="BD1427" s="50"/>
      <c r="BE1427" s="50"/>
      <c r="BF1427" s="50"/>
      <c r="BG1427" s="50"/>
      <c r="BH1427" s="50"/>
      <c r="BI1427" s="50"/>
      <c r="BJ1427" s="50"/>
      <c r="BK1427" s="50"/>
      <c r="BL1427" s="50"/>
    </row>
    <row r="1428" spans="1:64" ht="12" customHeight="1" x14ac:dyDescent="0.15">
      <c r="A1428" s="50" t="s">
        <v>31726</v>
      </c>
      <c r="B1428" s="50">
        <v>28</v>
      </c>
      <c r="C1428" s="50" t="s">
        <v>14</v>
      </c>
      <c r="D1428" s="50" t="s">
        <v>15</v>
      </c>
      <c r="E1428" s="50" t="s">
        <v>31727</v>
      </c>
      <c r="F1428" s="52">
        <v>43013</v>
      </c>
      <c r="G1428" s="50" t="s">
        <v>31728</v>
      </c>
      <c r="H1428" s="50" t="s">
        <v>3501</v>
      </c>
      <c r="I1428" s="50" t="s">
        <v>127</v>
      </c>
      <c r="J1428" s="50">
        <v>55106</v>
      </c>
      <c r="K1428" s="50" t="s">
        <v>3503</v>
      </c>
      <c r="L1428" s="50" t="s">
        <v>4810</v>
      </c>
      <c r="M1428" s="50" t="s">
        <v>21</v>
      </c>
      <c r="N1428" s="50" t="s">
        <v>31729</v>
      </c>
      <c r="O1428" s="42" t="s">
        <v>394</v>
      </c>
      <c r="P1428" s="50" t="s">
        <v>32398</v>
      </c>
      <c r="Q1428" s="50" t="s">
        <v>31730</v>
      </c>
      <c r="R1428" s="50" t="s">
        <v>948</v>
      </c>
      <c r="S1428" s="50" t="s">
        <v>22</v>
      </c>
      <c r="T1428" s="50" t="s">
        <v>28746</v>
      </c>
      <c r="U1428" s="50" t="s">
        <v>28520</v>
      </c>
      <c r="V1428" s="50" t="s">
        <v>28521</v>
      </c>
      <c r="W1428" s="50" t="s">
        <v>542</v>
      </c>
      <c r="X1428" s="50">
        <v>3015</v>
      </c>
      <c r="Y1428" s="50"/>
      <c r="Z1428" s="50"/>
      <c r="AA1428" s="50"/>
      <c r="AB1428" s="50"/>
      <c r="AC1428" s="50"/>
      <c r="AD1428" s="50"/>
      <c r="AE1428" s="50"/>
      <c r="AF1428" s="50"/>
      <c r="AG1428" s="50"/>
      <c r="AH1428" s="53"/>
      <c r="AI1428" s="50"/>
      <c r="AJ1428" s="50"/>
      <c r="AK1428" s="50"/>
      <c r="AL1428" s="50"/>
      <c r="AM1428" s="50"/>
      <c r="AN1428" s="50"/>
      <c r="AO1428" s="50"/>
      <c r="AP1428" s="50"/>
      <c r="AQ1428" s="50"/>
      <c r="AR1428" s="50"/>
      <c r="AS1428" s="50"/>
      <c r="AT1428" s="50"/>
      <c r="AU1428" s="50"/>
      <c r="AV1428" s="50"/>
      <c r="AW1428" s="50"/>
      <c r="AX1428" s="50"/>
      <c r="AY1428" s="50"/>
      <c r="AZ1428" s="50"/>
      <c r="BA1428" s="50"/>
      <c r="BB1428" s="50"/>
      <c r="BC1428" s="50"/>
      <c r="BD1428" s="50"/>
      <c r="BE1428" s="50"/>
      <c r="BF1428" s="50"/>
      <c r="BG1428" s="50"/>
      <c r="BH1428" s="50"/>
      <c r="BI1428" s="50"/>
      <c r="BJ1428" s="50"/>
      <c r="BK1428" s="50"/>
      <c r="BL1428" s="50"/>
    </row>
    <row r="1429" spans="1:64" ht="12" customHeight="1" x14ac:dyDescent="0.15">
      <c r="A1429" s="50" t="s">
        <v>31709</v>
      </c>
      <c r="B1429" s="50">
        <v>29</v>
      </c>
      <c r="C1429" s="50" t="s">
        <v>14</v>
      </c>
      <c r="D1429" s="50" t="s">
        <v>42</v>
      </c>
      <c r="E1429" s="50" t="s">
        <v>31710</v>
      </c>
      <c r="F1429" s="52">
        <v>43013</v>
      </c>
      <c r="G1429" s="50"/>
      <c r="H1429" s="50" t="s">
        <v>25516</v>
      </c>
      <c r="I1429" s="50" t="s">
        <v>357</v>
      </c>
      <c r="J1429" s="50">
        <v>67846</v>
      </c>
      <c r="K1429" s="50" t="s">
        <v>31711</v>
      </c>
      <c r="L1429" s="50" t="s">
        <v>31712</v>
      </c>
      <c r="M1429" s="50" t="s">
        <v>21</v>
      </c>
      <c r="N1429" s="50" t="s">
        <v>31713</v>
      </c>
      <c r="O1429" s="42" t="s">
        <v>394</v>
      </c>
      <c r="P1429" s="50" t="s">
        <v>32398</v>
      </c>
      <c r="Q1429" s="50" t="s">
        <v>31714</v>
      </c>
      <c r="R1429" s="50" t="s">
        <v>542</v>
      </c>
      <c r="S1429" s="50" t="s">
        <v>22</v>
      </c>
      <c r="T1429" s="50" t="s">
        <v>28739</v>
      </c>
      <c r="U1429" s="50" t="s">
        <v>28518</v>
      </c>
      <c r="V1429" s="50" t="s">
        <v>28521</v>
      </c>
      <c r="W1429" s="50" t="s">
        <v>94</v>
      </c>
      <c r="X1429" s="50">
        <v>3014</v>
      </c>
      <c r="Y1429" s="50"/>
      <c r="Z1429" s="50"/>
      <c r="AA1429" s="50"/>
      <c r="AB1429" s="50"/>
      <c r="AC1429" s="50"/>
      <c r="AD1429" s="50"/>
      <c r="AE1429" s="50"/>
      <c r="AF1429" s="50"/>
      <c r="AG1429" s="50"/>
      <c r="AH1429" s="53"/>
      <c r="AI1429" s="50"/>
      <c r="AJ1429" s="50"/>
      <c r="AK1429" s="50"/>
      <c r="AL1429" s="50"/>
      <c r="AM1429" s="50"/>
      <c r="AN1429" s="50"/>
      <c r="AO1429" s="50"/>
      <c r="AP1429" s="50"/>
      <c r="AQ1429" s="50"/>
      <c r="AR1429" s="50"/>
      <c r="AS1429" s="50"/>
      <c r="AT1429" s="50"/>
      <c r="AU1429" s="50"/>
      <c r="AV1429" s="50"/>
      <c r="AW1429" s="50"/>
      <c r="AX1429" s="50"/>
      <c r="AY1429" s="50"/>
      <c r="AZ1429" s="50"/>
      <c r="BA1429" s="50"/>
      <c r="BB1429" s="50"/>
      <c r="BC1429" s="50"/>
      <c r="BD1429" s="50"/>
      <c r="BE1429" s="50"/>
      <c r="BF1429" s="50"/>
      <c r="BG1429" s="50"/>
      <c r="BH1429" s="50"/>
      <c r="BI1429" s="50"/>
      <c r="BJ1429" s="50"/>
      <c r="BK1429" s="50"/>
      <c r="BL1429" s="50"/>
    </row>
    <row r="1430" spans="1:64" ht="12" customHeight="1" x14ac:dyDescent="0.15">
      <c r="A1430" s="50" t="s">
        <v>31715</v>
      </c>
      <c r="B1430" s="50">
        <v>31</v>
      </c>
      <c r="C1430" s="50" t="s">
        <v>14</v>
      </c>
      <c r="D1430" s="50" t="s">
        <v>42</v>
      </c>
      <c r="E1430" s="50" t="s">
        <v>31716</v>
      </c>
      <c r="F1430" s="52">
        <v>43013</v>
      </c>
      <c r="G1430" s="50" t="s">
        <v>31717</v>
      </c>
      <c r="H1430" s="50" t="s">
        <v>1174</v>
      </c>
      <c r="I1430" s="50" t="s">
        <v>67</v>
      </c>
      <c r="J1430" s="50">
        <v>78520</v>
      </c>
      <c r="K1430" s="50" t="s">
        <v>1175</v>
      </c>
      <c r="L1430" s="50" t="s">
        <v>1176</v>
      </c>
      <c r="M1430" s="50" t="s">
        <v>21</v>
      </c>
      <c r="N1430" s="50" t="s">
        <v>31718</v>
      </c>
      <c r="O1430" s="42" t="s">
        <v>394</v>
      </c>
      <c r="P1430" s="50" t="s">
        <v>32398</v>
      </c>
      <c r="Q1430" s="50" t="s">
        <v>31719</v>
      </c>
      <c r="R1430" s="50" t="s">
        <v>94</v>
      </c>
      <c r="S1430" s="50" t="s">
        <v>22</v>
      </c>
      <c r="T1430" s="50" t="s">
        <v>28739</v>
      </c>
      <c r="U1430" s="50" t="s">
        <v>28520</v>
      </c>
      <c r="V1430" s="50" t="s">
        <v>28521</v>
      </c>
      <c r="W1430" s="50" t="s">
        <v>94</v>
      </c>
      <c r="X1430" s="50">
        <v>3019</v>
      </c>
      <c r="Y1430" s="50"/>
      <c r="Z1430" s="50"/>
      <c r="AA1430" s="50"/>
      <c r="AB1430" s="50"/>
      <c r="AC1430" s="50"/>
      <c r="AD1430" s="50"/>
      <c r="AE1430" s="50"/>
      <c r="AF1430" s="50"/>
      <c r="AG1430" s="50"/>
      <c r="AH1430" s="53"/>
      <c r="AI1430" s="50"/>
      <c r="AJ1430" s="50"/>
      <c r="AK1430" s="50"/>
      <c r="AL1430" s="50"/>
      <c r="AM1430" s="50"/>
      <c r="AN1430" s="50"/>
      <c r="AO1430" s="50"/>
      <c r="AP1430" s="50"/>
      <c r="AQ1430" s="50"/>
      <c r="AR1430" s="50"/>
      <c r="AS1430" s="50"/>
      <c r="AT1430" s="50"/>
      <c r="AU1430" s="50"/>
      <c r="AV1430" s="50"/>
      <c r="AW1430" s="50"/>
      <c r="AX1430" s="50"/>
      <c r="AY1430" s="50"/>
      <c r="AZ1430" s="50"/>
      <c r="BA1430" s="50"/>
      <c r="BB1430" s="50"/>
      <c r="BC1430" s="50"/>
      <c r="BD1430" s="50"/>
      <c r="BE1430" s="50"/>
      <c r="BF1430" s="50"/>
      <c r="BG1430" s="50"/>
      <c r="BH1430" s="50"/>
      <c r="BI1430" s="50"/>
      <c r="BJ1430" s="50"/>
      <c r="BK1430" s="50"/>
      <c r="BL1430" s="50"/>
    </row>
    <row r="1431" spans="1:64" ht="12" customHeight="1" x14ac:dyDescent="0.15">
      <c r="A1431" s="50" t="s">
        <v>31720</v>
      </c>
      <c r="B1431" s="50">
        <v>40</v>
      </c>
      <c r="C1431" s="50" t="s">
        <v>14</v>
      </c>
      <c r="D1431" s="50" t="s">
        <v>31</v>
      </c>
      <c r="E1431" s="50" t="s">
        <v>31721</v>
      </c>
      <c r="F1431" s="52">
        <v>43013</v>
      </c>
      <c r="G1431" s="50" t="s">
        <v>31722</v>
      </c>
      <c r="H1431" s="50" t="s">
        <v>31723</v>
      </c>
      <c r="I1431" s="50" t="s">
        <v>88</v>
      </c>
      <c r="J1431" s="50">
        <v>35094</v>
      </c>
      <c r="K1431" s="50" t="s">
        <v>1747</v>
      </c>
      <c r="L1431" s="50" t="s">
        <v>31724</v>
      </c>
      <c r="M1431" s="50" t="s">
        <v>21</v>
      </c>
      <c r="N1431" s="50" t="s">
        <v>33204</v>
      </c>
      <c r="O1431" s="42" t="s">
        <v>394</v>
      </c>
      <c r="P1431" s="50" t="s">
        <v>32398</v>
      </c>
      <c r="Q1431" s="50" t="s">
        <v>31725</v>
      </c>
      <c r="R1431" s="50" t="s">
        <v>94</v>
      </c>
      <c r="S1431" s="50" t="s">
        <v>22</v>
      </c>
      <c r="T1431" s="50" t="s">
        <v>28746</v>
      </c>
      <c r="U1431" s="50" t="s">
        <v>28520</v>
      </c>
      <c r="V1431" s="50" t="s">
        <v>28521</v>
      </c>
      <c r="W1431" s="50" t="s">
        <v>94</v>
      </c>
      <c r="X1431" s="50">
        <v>3018</v>
      </c>
      <c r="Y1431" s="50"/>
      <c r="Z1431" s="50"/>
      <c r="AA1431" s="50"/>
      <c r="AB1431" s="50"/>
      <c r="AC1431" s="50"/>
      <c r="AD1431" s="50"/>
      <c r="AE1431" s="50"/>
      <c r="AF1431" s="50"/>
      <c r="AG1431" s="50"/>
      <c r="AH1431" s="53"/>
      <c r="AI1431" s="50"/>
      <c r="AJ1431" s="50"/>
      <c r="AK1431" s="50"/>
      <c r="AL1431" s="50"/>
      <c r="AM1431" s="50"/>
      <c r="AN1431" s="50"/>
      <c r="AO1431" s="50"/>
      <c r="AP1431" s="50"/>
      <c r="AQ1431" s="50"/>
      <c r="AR1431" s="50"/>
      <c r="AS1431" s="50"/>
      <c r="AT1431" s="50"/>
      <c r="AU1431" s="50"/>
      <c r="AV1431" s="50"/>
      <c r="AW1431" s="50"/>
      <c r="AX1431" s="50"/>
      <c r="AY1431" s="50"/>
      <c r="AZ1431" s="50"/>
      <c r="BA1431" s="50"/>
      <c r="BB1431" s="50"/>
      <c r="BC1431" s="50"/>
      <c r="BD1431" s="50"/>
      <c r="BE1431" s="50"/>
      <c r="BF1431" s="50"/>
      <c r="BG1431" s="50"/>
      <c r="BH1431" s="50"/>
      <c r="BI1431" s="50"/>
      <c r="BJ1431" s="50"/>
      <c r="BK1431" s="50"/>
      <c r="BL1431" s="50"/>
    </row>
    <row r="1432" spans="1:64" ht="12" customHeight="1" x14ac:dyDescent="0.15">
      <c r="A1432" s="50" t="s">
        <v>31703</v>
      </c>
      <c r="B1432" s="50">
        <v>35</v>
      </c>
      <c r="C1432" s="50" t="s">
        <v>14</v>
      </c>
      <c r="D1432" s="50" t="s">
        <v>31</v>
      </c>
      <c r="E1432" s="50" t="s">
        <v>31704</v>
      </c>
      <c r="F1432" s="52">
        <v>43013</v>
      </c>
      <c r="G1432" s="50" t="s">
        <v>31705</v>
      </c>
      <c r="H1432" s="50" t="s">
        <v>31706</v>
      </c>
      <c r="I1432" s="50" t="s">
        <v>167</v>
      </c>
      <c r="J1432" s="50">
        <v>30141</v>
      </c>
      <c r="K1432" s="50" t="s">
        <v>22215</v>
      </c>
      <c r="L1432" s="50" t="s">
        <v>18681</v>
      </c>
      <c r="M1432" s="50" t="s">
        <v>21</v>
      </c>
      <c r="N1432" s="50" t="s">
        <v>31707</v>
      </c>
      <c r="O1432" s="42" t="s">
        <v>394</v>
      </c>
      <c r="P1432" s="50" t="s">
        <v>32398</v>
      </c>
      <c r="Q1432" s="50" t="s">
        <v>31708</v>
      </c>
      <c r="R1432" s="50" t="s">
        <v>94</v>
      </c>
      <c r="S1432" s="50" t="s">
        <v>12</v>
      </c>
      <c r="T1432" s="50" t="s">
        <v>31978</v>
      </c>
      <c r="U1432" s="50" t="s">
        <v>28518</v>
      </c>
      <c r="V1432" s="50" t="s">
        <v>28521</v>
      </c>
      <c r="W1432" s="50" t="s">
        <v>94</v>
      </c>
      <c r="X1432" s="50">
        <v>3009</v>
      </c>
      <c r="Y1432" s="50"/>
      <c r="Z1432" s="50"/>
      <c r="AA1432" s="50"/>
      <c r="AB1432" s="50"/>
      <c r="AC1432" s="50"/>
      <c r="AD1432" s="50"/>
      <c r="AE1432" s="50"/>
      <c r="AF1432" s="50"/>
      <c r="AG1432" s="50"/>
      <c r="AH1432" s="53"/>
      <c r="AI1432" s="50"/>
      <c r="AJ1432" s="50"/>
      <c r="AK1432" s="50"/>
      <c r="AL1432" s="50"/>
      <c r="AM1432" s="50"/>
      <c r="AN1432" s="50"/>
      <c r="AO1432" s="50"/>
      <c r="AP1432" s="50"/>
      <c r="AQ1432" s="50"/>
      <c r="AR1432" s="50"/>
      <c r="AS1432" s="50"/>
      <c r="AT1432" s="50"/>
      <c r="AU1432" s="50"/>
      <c r="AV1432" s="50"/>
      <c r="AW1432" s="50"/>
      <c r="AX1432" s="50"/>
      <c r="AY1432" s="50"/>
      <c r="AZ1432" s="50"/>
      <c r="BA1432" s="50"/>
      <c r="BB1432" s="50"/>
      <c r="BC1432" s="50"/>
      <c r="BD1432" s="50"/>
      <c r="BE1432" s="50"/>
      <c r="BF1432" s="50"/>
      <c r="BG1432" s="50"/>
      <c r="BH1432" s="50"/>
      <c r="BI1432" s="50"/>
      <c r="BJ1432" s="50"/>
      <c r="BK1432" s="50"/>
      <c r="BL1432" s="50"/>
    </row>
    <row r="1433" spans="1:64" ht="12" customHeight="1" x14ac:dyDescent="0.15">
      <c r="A1433" s="50" t="s">
        <v>31697</v>
      </c>
      <c r="B1433" s="50">
        <v>48</v>
      </c>
      <c r="C1433" s="50" t="s">
        <v>108</v>
      </c>
      <c r="D1433" s="50" t="s">
        <v>79</v>
      </c>
      <c r="E1433" s="50"/>
      <c r="F1433" s="52">
        <v>43012</v>
      </c>
      <c r="G1433" s="50" t="s">
        <v>31698</v>
      </c>
      <c r="H1433" s="50" t="s">
        <v>31699</v>
      </c>
      <c r="I1433" s="50" t="s">
        <v>417</v>
      </c>
      <c r="J1433" s="50">
        <v>14424</v>
      </c>
      <c r="K1433" s="50" t="s">
        <v>472</v>
      </c>
      <c r="L1433" s="50" t="s">
        <v>31700</v>
      </c>
      <c r="M1433" s="50" t="s">
        <v>21</v>
      </c>
      <c r="N1433" s="50" t="s">
        <v>31701</v>
      </c>
      <c r="O1433" s="42" t="s">
        <v>394</v>
      </c>
      <c r="P1433" s="50" t="s">
        <v>32398</v>
      </c>
      <c r="Q1433" s="50" t="s">
        <v>31702</v>
      </c>
      <c r="R1433" s="50" t="s">
        <v>23</v>
      </c>
      <c r="S1433" s="50" t="s">
        <v>22</v>
      </c>
      <c r="T1433" s="50" t="s">
        <v>28746</v>
      </c>
      <c r="U1433" s="50" t="s">
        <v>28520</v>
      </c>
      <c r="V1433" s="50" t="s">
        <v>28521</v>
      </c>
      <c r="W1433" s="50" t="s">
        <v>94</v>
      </c>
      <c r="X1433" s="50">
        <v>3012</v>
      </c>
      <c r="Y1433" s="50"/>
      <c r="Z1433" s="50"/>
      <c r="AA1433" s="50"/>
      <c r="AB1433" s="50"/>
      <c r="AC1433" s="50"/>
      <c r="AD1433" s="50"/>
      <c r="AE1433" s="50"/>
      <c r="AF1433" s="50"/>
      <c r="AG1433" s="50"/>
      <c r="AH1433" s="53"/>
      <c r="AI1433" s="50"/>
      <c r="AJ1433" s="50"/>
      <c r="AK1433" s="50"/>
      <c r="AL1433" s="50"/>
      <c r="AM1433" s="50"/>
      <c r="AN1433" s="50"/>
      <c r="AO1433" s="50"/>
      <c r="AP1433" s="50"/>
      <c r="AQ1433" s="50"/>
      <c r="AR1433" s="50"/>
      <c r="AS1433" s="50"/>
      <c r="AT1433" s="50"/>
      <c r="AU1433" s="50"/>
      <c r="AV1433" s="50"/>
      <c r="AW1433" s="50"/>
      <c r="AX1433" s="50"/>
      <c r="AY1433" s="50"/>
      <c r="AZ1433" s="50"/>
      <c r="BA1433" s="50"/>
      <c r="BB1433" s="50"/>
      <c r="BC1433" s="50"/>
      <c r="BD1433" s="50"/>
      <c r="BE1433" s="50"/>
      <c r="BF1433" s="50"/>
      <c r="BG1433" s="50"/>
      <c r="BH1433" s="50"/>
      <c r="BI1433" s="50"/>
      <c r="BJ1433" s="50"/>
      <c r="BK1433" s="50"/>
      <c r="BL1433" s="50"/>
    </row>
    <row r="1434" spans="1:64" ht="12" customHeight="1" x14ac:dyDescent="0.15">
      <c r="A1434" s="50" t="s">
        <v>31679</v>
      </c>
      <c r="B1434" s="50">
        <v>37</v>
      </c>
      <c r="C1434" s="50" t="s">
        <v>14</v>
      </c>
      <c r="D1434" s="50" t="s">
        <v>79</v>
      </c>
      <c r="E1434" s="50" t="s">
        <v>31433</v>
      </c>
      <c r="F1434" s="52">
        <v>43012</v>
      </c>
      <c r="G1434" s="50" t="s">
        <v>31434</v>
      </c>
      <c r="H1434" s="50" t="s">
        <v>30335</v>
      </c>
      <c r="I1434" s="50" t="s">
        <v>167</v>
      </c>
      <c r="J1434" s="50">
        <v>31792</v>
      </c>
      <c r="K1434" s="50" t="s">
        <v>1153</v>
      </c>
      <c r="L1434" s="50" t="s">
        <v>30336</v>
      </c>
      <c r="M1434" s="50" t="s">
        <v>21</v>
      </c>
      <c r="N1434" s="50" t="s">
        <v>33203</v>
      </c>
      <c r="O1434" s="42" t="s">
        <v>394</v>
      </c>
      <c r="P1434" s="50" t="s">
        <v>395</v>
      </c>
      <c r="Q1434" s="50" t="s">
        <v>31435</v>
      </c>
      <c r="R1434" s="50" t="s">
        <v>94</v>
      </c>
      <c r="S1434" s="50" t="s">
        <v>22</v>
      </c>
      <c r="T1434" s="50" t="s">
        <v>28746</v>
      </c>
      <c r="U1434" s="50" t="s">
        <v>28520</v>
      </c>
      <c r="V1434" s="50" t="s">
        <v>28521</v>
      </c>
      <c r="W1434" s="50" t="s">
        <v>94</v>
      </c>
      <c r="X1434" s="50">
        <v>3013</v>
      </c>
      <c r="Y1434" s="50"/>
      <c r="Z1434" s="50"/>
      <c r="AA1434" s="50"/>
      <c r="AB1434" s="50"/>
      <c r="AC1434" s="50"/>
      <c r="AD1434" s="50"/>
      <c r="AE1434" s="50"/>
      <c r="AF1434" s="50"/>
      <c r="AG1434" s="50"/>
      <c r="AH1434" s="53"/>
      <c r="AI1434" s="50"/>
      <c r="AJ1434" s="50"/>
      <c r="AK1434" s="50"/>
      <c r="AL1434" s="50"/>
      <c r="AM1434" s="50"/>
      <c r="AN1434" s="50"/>
      <c r="AO1434" s="50"/>
      <c r="AP1434" s="50"/>
      <c r="AQ1434" s="50"/>
      <c r="AR1434" s="50"/>
      <c r="AS1434" s="50"/>
      <c r="AT1434" s="50"/>
      <c r="AU1434" s="50"/>
      <c r="AV1434" s="50"/>
      <c r="AW1434" s="50"/>
      <c r="AX1434" s="50"/>
      <c r="AY1434" s="50"/>
      <c r="AZ1434" s="50"/>
      <c r="BA1434" s="50"/>
      <c r="BB1434" s="50"/>
      <c r="BC1434" s="50"/>
      <c r="BD1434" s="50"/>
      <c r="BE1434" s="50"/>
      <c r="BF1434" s="50"/>
      <c r="BG1434" s="50"/>
      <c r="BH1434" s="50"/>
      <c r="BI1434" s="50"/>
      <c r="BJ1434" s="50"/>
      <c r="BK1434" s="50"/>
      <c r="BL1434" s="50"/>
    </row>
    <row r="1435" spans="1:64" ht="12" customHeight="1" x14ac:dyDescent="0.15">
      <c r="A1435" s="50" t="s">
        <v>31692</v>
      </c>
      <c r="B1435" s="50">
        <v>67</v>
      </c>
      <c r="C1435" s="50" t="s">
        <v>14</v>
      </c>
      <c r="D1435" s="50" t="s">
        <v>31</v>
      </c>
      <c r="E1435" s="50" t="s">
        <v>31693</v>
      </c>
      <c r="F1435" s="52">
        <v>43012</v>
      </c>
      <c r="G1435" s="50" t="s">
        <v>31694</v>
      </c>
      <c r="H1435" s="50" t="s">
        <v>1403</v>
      </c>
      <c r="I1435" s="50" t="s">
        <v>117</v>
      </c>
      <c r="J1435" s="50">
        <v>85201</v>
      </c>
      <c r="K1435" s="50" t="s">
        <v>617</v>
      </c>
      <c r="L1435" s="50" t="s">
        <v>1404</v>
      </c>
      <c r="M1435" s="50" t="s">
        <v>21</v>
      </c>
      <c r="N1435" s="50" t="s">
        <v>31695</v>
      </c>
      <c r="O1435" s="42" t="s">
        <v>394</v>
      </c>
      <c r="P1435" s="50" t="s">
        <v>32398</v>
      </c>
      <c r="Q1435" s="50" t="s">
        <v>31696</v>
      </c>
      <c r="R1435" s="50" t="s">
        <v>23</v>
      </c>
      <c r="S1435" s="50" t="s">
        <v>22</v>
      </c>
      <c r="T1435" s="50" t="s">
        <v>28746</v>
      </c>
      <c r="U1435" s="50" t="s">
        <v>28518</v>
      </c>
      <c r="V1435" s="50" t="s">
        <v>28521</v>
      </c>
      <c r="W1435" s="50" t="s">
        <v>94</v>
      </c>
      <c r="X1435" s="50">
        <v>3021</v>
      </c>
      <c r="Y1435" s="50"/>
      <c r="Z1435" s="50"/>
      <c r="AA1435" s="50"/>
      <c r="AB1435" s="50"/>
      <c r="AC1435" s="50"/>
      <c r="AD1435" s="50"/>
      <c r="AE1435" s="50"/>
      <c r="AF1435" s="50"/>
      <c r="AG1435" s="50"/>
      <c r="AH1435" s="53"/>
      <c r="AI1435" s="50"/>
      <c r="AJ1435" s="50"/>
      <c r="AK1435" s="50"/>
      <c r="AL1435" s="50"/>
      <c r="AM1435" s="50"/>
      <c r="AN1435" s="50"/>
      <c r="AO1435" s="50"/>
      <c r="AP1435" s="50"/>
      <c r="AQ1435" s="50"/>
      <c r="AR1435" s="50"/>
      <c r="AS1435" s="50"/>
      <c r="AT1435" s="50"/>
      <c r="AU1435" s="50"/>
      <c r="AV1435" s="50"/>
      <c r="AW1435" s="50"/>
      <c r="AX1435" s="50"/>
      <c r="AY1435" s="50"/>
      <c r="AZ1435" s="50"/>
      <c r="BA1435" s="50"/>
      <c r="BB1435" s="50"/>
      <c r="BC1435" s="50"/>
      <c r="BD1435" s="50"/>
      <c r="BE1435" s="50"/>
      <c r="BF1435" s="50"/>
      <c r="BG1435" s="50"/>
      <c r="BH1435" s="50"/>
      <c r="BI1435" s="50"/>
      <c r="BJ1435" s="50"/>
      <c r="BK1435" s="50"/>
      <c r="BL1435" s="50"/>
    </row>
    <row r="1436" spans="1:64" ht="12" customHeight="1" x14ac:dyDescent="0.15">
      <c r="A1436" s="50" t="s">
        <v>31687</v>
      </c>
      <c r="B1436" s="50">
        <v>34</v>
      </c>
      <c r="C1436" s="50" t="s">
        <v>14</v>
      </c>
      <c r="D1436" s="50" t="s">
        <v>31</v>
      </c>
      <c r="E1436" s="50" t="s">
        <v>31688</v>
      </c>
      <c r="F1436" s="52">
        <v>43012</v>
      </c>
      <c r="G1436" s="50" t="s">
        <v>31689</v>
      </c>
      <c r="H1436" s="50" t="s">
        <v>822</v>
      </c>
      <c r="I1436" s="50" t="s">
        <v>297</v>
      </c>
      <c r="J1436" s="50">
        <v>99205</v>
      </c>
      <c r="K1436" s="50" t="s">
        <v>822</v>
      </c>
      <c r="L1436" s="50" t="s">
        <v>823</v>
      </c>
      <c r="M1436" s="50" t="s">
        <v>21</v>
      </c>
      <c r="N1436" s="50" t="s">
        <v>31690</v>
      </c>
      <c r="O1436" s="42" t="s">
        <v>394</v>
      </c>
      <c r="P1436" s="50" t="s">
        <v>32398</v>
      </c>
      <c r="Q1436" s="50" t="s">
        <v>31691</v>
      </c>
      <c r="R1436" s="50" t="s">
        <v>94</v>
      </c>
      <c r="S1436" s="50" t="s">
        <v>373</v>
      </c>
      <c r="T1436" s="50" t="s">
        <v>28836</v>
      </c>
      <c r="U1436" s="50" t="s">
        <v>28518</v>
      </c>
      <c r="V1436" s="50" t="s">
        <v>28521</v>
      </c>
      <c r="W1436" s="50" t="s">
        <v>94</v>
      </c>
      <c r="X1436" s="50">
        <v>3011</v>
      </c>
      <c r="Y1436" s="50"/>
      <c r="Z1436" s="50"/>
      <c r="AA1436" s="50"/>
      <c r="AB1436" s="50"/>
      <c r="AC1436" s="50"/>
      <c r="AD1436" s="50"/>
      <c r="AE1436" s="50"/>
      <c r="AF1436" s="50"/>
      <c r="AG1436" s="50"/>
      <c r="AH1436" s="53"/>
      <c r="AI1436" s="50"/>
      <c r="AJ1436" s="50"/>
      <c r="AK1436" s="50"/>
      <c r="AL1436" s="50"/>
      <c r="AM1436" s="50"/>
      <c r="AN1436" s="50"/>
      <c r="AO1436" s="50"/>
      <c r="AP1436" s="50"/>
      <c r="AQ1436" s="50"/>
      <c r="AR1436" s="50"/>
      <c r="AS1436" s="50"/>
      <c r="AT1436" s="50"/>
      <c r="AU1436" s="50"/>
      <c r="AV1436" s="50"/>
      <c r="AW1436" s="50"/>
      <c r="AX1436" s="50"/>
      <c r="AY1436" s="50"/>
      <c r="AZ1436" s="50"/>
      <c r="BA1436" s="50"/>
      <c r="BB1436" s="50"/>
      <c r="BC1436" s="50"/>
      <c r="BD1436" s="50"/>
      <c r="BE1436" s="50"/>
      <c r="BF1436" s="50"/>
      <c r="BG1436" s="50"/>
      <c r="BH1436" s="50"/>
      <c r="BI1436" s="50"/>
      <c r="BJ1436" s="50"/>
      <c r="BK1436" s="50"/>
      <c r="BL1436" s="50"/>
    </row>
    <row r="1437" spans="1:64" ht="12" customHeight="1" x14ac:dyDescent="0.15">
      <c r="A1437" s="50" t="s">
        <v>31436</v>
      </c>
      <c r="B1437" s="50">
        <v>40</v>
      </c>
      <c r="C1437" s="50" t="s">
        <v>14</v>
      </c>
      <c r="D1437" s="50" t="s">
        <v>31</v>
      </c>
      <c r="E1437" s="50"/>
      <c r="F1437" s="52">
        <v>43011</v>
      </c>
      <c r="G1437" s="50" t="s">
        <v>31437</v>
      </c>
      <c r="H1437" s="50" t="s">
        <v>14251</v>
      </c>
      <c r="I1437" s="50" t="s">
        <v>425</v>
      </c>
      <c r="J1437" s="50">
        <v>65101</v>
      </c>
      <c r="K1437" s="50" t="s">
        <v>31438</v>
      </c>
      <c r="L1437" s="50" t="s">
        <v>14253</v>
      </c>
      <c r="M1437" s="50" t="s">
        <v>21</v>
      </c>
      <c r="N1437" s="50" t="s">
        <v>31439</v>
      </c>
      <c r="O1437" s="42" t="s">
        <v>394</v>
      </c>
      <c r="P1437" s="50" t="s">
        <v>395</v>
      </c>
      <c r="Q1437" s="50" t="s">
        <v>31440</v>
      </c>
      <c r="R1437" s="50" t="s">
        <v>94</v>
      </c>
      <c r="S1437" s="50" t="s">
        <v>22</v>
      </c>
      <c r="T1437" s="50" t="s">
        <v>28527</v>
      </c>
      <c r="U1437" s="50" t="s">
        <v>28520</v>
      </c>
      <c r="V1437" s="50" t="s">
        <v>28521</v>
      </c>
      <c r="W1437" s="50" t="s">
        <v>94</v>
      </c>
      <c r="X1437" s="50">
        <v>3002</v>
      </c>
      <c r="Y1437" s="50"/>
      <c r="Z1437" s="50"/>
      <c r="AA1437" s="50"/>
      <c r="AB1437" s="50"/>
      <c r="AC1437" s="50"/>
      <c r="AD1437" s="50"/>
      <c r="AE1437" s="50"/>
      <c r="AF1437" s="50"/>
      <c r="AG1437" s="50"/>
      <c r="AH1437" s="53"/>
      <c r="AI1437" s="50"/>
      <c r="AJ1437" s="50"/>
      <c r="AK1437" s="50"/>
      <c r="AL1437" s="50"/>
      <c r="AM1437" s="50"/>
      <c r="AN1437" s="50"/>
      <c r="AO1437" s="50"/>
      <c r="AP1437" s="50"/>
      <c r="AQ1437" s="50"/>
      <c r="AR1437" s="50"/>
      <c r="AS1437" s="50"/>
      <c r="AT1437" s="50"/>
      <c r="AU1437" s="50"/>
      <c r="AV1437" s="50"/>
      <c r="AW1437" s="50"/>
      <c r="AX1437" s="50"/>
      <c r="AY1437" s="50"/>
      <c r="AZ1437" s="50"/>
      <c r="BA1437" s="50"/>
      <c r="BB1437" s="50"/>
      <c r="BC1437" s="50"/>
      <c r="BD1437" s="50"/>
      <c r="BE1437" s="50"/>
      <c r="BF1437" s="50"/>
      <c r="BG1437" s="50"/>
      <c r="BH1437" s="50"/>
      <c r="BI1437" s="50"/>
      <c r="BJ1437" s="50"/>
      <c r="BK1437" s="50"/>
      <c r="BL1437" s="50"/>
    </row>
    <row r="1438" spans="1:64" ht="12" customHeight="1" x14ac:dyDescent="0.15">
      <c r="A1438" s="50" t="s">
        <v>31441</v>
      </c>
      <c r="B1438" s="50">
        <v>22</v>
      </c>
      <c r="C1438" s="50" t="s">
        <v>14</v>
      </c>
      <c r="D1438" s="50" t="s">
        <v>79</v>
      </c>
      <c r="E1438" s="50"/>
      <c r="F1438" s="52">
        <v>43010</v>
      </c>
      <c r="G1438" s="50" t="s">
        <v>31442</v>
      </c>
      <c r="H1438" s="50" t="s">
        <v>5536</v>
      </c>
      <c r="I1438" s="50" t="s">
        <v>19</v>
      </c>
      <c r="J1438" s="50">
        <v>71292</v>
      </c>
      <c r="K1438" s="50" t="s">
        <v>5538</v>
      </c>
      <c r="L1438" s="50" t="s">
        <v>24058</v>
      </c>
      <c r="M1438" s="50" t="s">
        <v>21</v>
      </c>
      <c r="N1438" s="50" t="s">
        <v>31443</v>
      </c>
      <c r="O1438" s="42" t="s">
        <v>394</v>
      </c>
      <c r="P1438" s="50" t="s">
        <v>395</v>
      </c>
      <c r="Q1438" s="50" t="s">
        <v>31444</v>
      </c>
      <c r="R1438" s="50" t="s">
        <v>94</v>
      </c>
      <c r="S1438" s="50" t="s">
        <v>22</v>
      </c>
      <c r="T1438" s="50" t="s">
        <v>28746</v>
      </c>
      <c r="U1438" s="50" t="s">
        <v>28518</v>
      </c>
      <c r="V1438" s="50" t="s">
        <v>28522</v>
      </c>
      <c r="W1438" s="50" t="s">
        <v>94</v>
      </c>
      <c r="X1438" s="50">
        <v>3001</v>
      </c>
      <c r="Y1438" s="50"/>
      <c r="Z1438" s="50"/>
      <c r="AA1438" s="50"/>
      <c r="AB1438" s="50"/>
      <c r="AC1438" s="50"/>
      <c r="AD1438" s="50"/>
      <c r="AE1438" s="50"/>
      <c r="AF1438" s="50"/>
      <c r="AG1438" s="50"/>
      <c r="AH1438" s="53"/>
      <c r="AI1438" s="50"/>
      <c r="AJ1438" s="50"/>
      <c r="AK1438" s="50"/>
      <c r="AL1438" s="50"/>
      <c r="AM1438" s="50"/>
      <c r="AN1438" s="50"/>
      <c r="AO1438" s="50"/>
      <c r="AP1438" s="50"/>
      <c r="AQ1438" s="50"/>
      <c r="AR1438" s="50"/>
      <c r="AS1438" s="50"/>
      <c r="AT1438" s="50"/>
      <c r="AU1438" s="50"/>
      <c r="AV1438" s="50"/>
      <c r="AW1438" s="50"/>
      <c r="AX1438" s="50"/>
      <c r="AY1438" s="50"/>
      <c r="AZ1438" s="50"/>
      <c r="BA1438" s="50"/>
      <c r="BB1438" s="50"/>
      <c r="BC1438" s="50"/>
      <c r="BD1438" s="50"/>
      <c r="BE1438" s="50"/>
      <c r="BF1438" s="50"/>
      <c r="BG1438" s="50"/>
      <c r="BH1438" s="50"/>
      <c r="BI1438" s="50"/>
      <c r="BJ1438" s="50"/>
      <c r="BK1438" s="50"/>
      <c r="BL1438" s="50"/>
    </row>
    <row r="1439" spans="1:64" ht="12" customHeight="1" x14ac:dyDescent="0.15">
      <c r="A1439" s="50" t="s">
        <v>31459</v>
      </c>
      <c r="B1439" s="50">
        <v>27</v>
      </c>
      <c r="C1439" s="50" t="s">
        <v>14</v>
      </c>
      <c r="D1439" s="50" t="s">
        <v>79</v>
      </c>
      <c r="E1439" s="50" t="s">
        <v>31460</v>
      </c>
      <c r="F1439" s="52">
        <v>43009</v>
      </c>
      <c r="G1439" s="50" t="s">
        <v>31461</v>
      </c>
      <c r="H1439" s="50" t="s">
        <v>4990</v>
      </c>
      <c r="I1439" s="50" t="s">
        <v>364</v>
      </c>
      <c r="J1439" s="50">
        <v>52601</v>
      </c>
      <c r="K1439" s="50" t="s">
        <v>1827</v>
      </c>
      <c r="L1439" s="50" t="s">
        <v>4992</v>
      </c>
      <c r="M1439" s="50" t="s">
        <v>21</v>
      </c>
      <c r="N1439" s="50" t="s">
        <v>31462</v>
      </c>
      <c r="O1439" s="42" t="s">
        <v>394</v>
      </c>
      <c r="P1439" s="50" t="s">
        <v>395</v>
      </c>
      <c r="Q1439" s="50" t="s">
        <v>31463</v>
      </c>
      <c r="R1439" s="50" t="s">
        <v>94</v>
      </c>
      <c r="S1439" s="50" t="s">
        <v>22</v>
      </c>
      <c r="T1439" s="50" t="s">
        <v>28746</v>
      </c>
      <c r="U1439" s="50" t="s">
        <v>28518</v>
      </c>
      <c r="V1439" s="50" t="s">
        <v>28522</v>
      </c>
      <c r="W1439" s="50" t="s">
        <v>94</v>
      </c>
      <c r="X1439" s="50">
        <v>2995</v>
      </c>
      <c r="Y1439" s="50"/>
      <c r="Z1439" s="50"/>
      <c r="AA1439" s="50"/>
      <c r="AB1439" s="50"/>
      <c r="AC1439" s="50"/>
      <c r="AD1439" s="50"/>
      <c r="AE1439" s="50"/>
      <c r="AF1439" s="50"/>
      <c r="AG1439" s="50"/>
      <c r="AH1439" s="53"/>
      <c r="AI1439" s="50"/>
      <c r="AJ1439" s="50"/>
      <c r="AK1439" s="50"/>
      <c r="AL1439" s="50"/>
      <c r="AM1439" s="50"/>
      <c r="AN1439" s="50"/>
      <c r="AO1439" s="50"/>
      <c r="AP1439" s="50"/>
      <c r="AQ1439" s="50"/>
      <c r="AR1439" s="50"/>
      <c r="AS1439" s="50"/>
      <c r="AT1439" s="50"/>
      <c r="AU1439" s="50"/>
      <c r="AV1439" s="50"/>
      <c r="AW1439" s="50"/>
      <c r="AX1439" s="50"/>
      <c r="AY1439" s="50"/>
      <c r="AZ1439" s="50"/>
      <c r="BA1439" s="50"/>
      <c r="BB1439" s="50"/>
      <c r="BC1439" s="50"/>
      <c r="BD1439" s="50"/>
      <c r="BE1439" s="50"/>
      <c r="BF1439" s="50"/>
      <c r="BG1439" s="50"/>
      <c r="BH1439" s="50"/>
      <c r="BI1439" s="50"/>
      <c r="BJ1439" s="50"/>
      <c r="BK1439" s="50"/>
      <c r="BL1439" s="50"/>
    </row>
    <row r="1440" spans="1:64" ht="12" customHeight="1" x14ac:dyDescent="0.15">
      <c r="A1440" s="50" t="s">
        <v>31470</v>
      </c>
      <c r="B1440" s="50">
        <v>34</v>
      </c>
      <c r="C1440" s="50" t="s">
        <v>14</v>
      </c>
      <c r="D1440" s="50" t="s">
        <v>31</v>
      </c>
      <c r="E1440" s="50" t="s">
        <v>31471</v>
      </c>
      <c r="F1440" s="52">
        <v>43009</v>
      </c>
      <c r="G1440" s="50" t="s">
        <v>31472</v>
      </c>
      <c r="H1440" s="50" t="s">
        <v>112</v>
      </c>
      <c r="I1440" s="50" t="s">
        <v>398</v>
      </c>
      <c r="J1440" s="50">
        <v>15301</v>
      </c>
      <c r="K1440" s="50" t="s">
        <v>112</v>
      </c>
      <c r="L1440" s="50" t="s">
        <v>498</v>
      </c>
      <c r="M1440" s="50" t="s">
        <v>21</v>
      </c>
      <c r="N1440" s="50" t="s">
        <v>31473</v>
      </c>
      <c r="O1440" s="42" t="s">
        <v>394</v>
      </c>
      <c r="P1440" s="50" t="s">
        <v>395</v>
      </c>
      <c r="Q1440" s="50" t="s">
        <v>31474</v>
      </c>
      <c r="R1440" s="50" t="s">
        <v>542</v>
      </c>
      <c r="S1440" s="50" t="s">
        <v>22</v>
      </c>
      <c r="T1440" s="50" t="s">
        <v>28739</v>
      </c>
      <c r="U1440" s="50" t="s">
        <v>28518</v>
      </c>
      <c r="V1440" s="50" t="s">
        <v>28521</v>
      </c>
      <c r="W1440" s="50" t="s">
        <v>94</v>
      </c>
      <c r="X1440" s="50">
        <v>2997</v>
      </c>
      <c r="Y1440" s="50"/>
      <c r="Z1440" s="50"/>
      <c r="AA1440" s="50"/>
      <c r="AB1440" s="50"/>
      <c r="AC1440" s="50"/>
      <c r="AD1440" s="50"/>
      <c r="AE1440" s="50"/>
      <c r="AF1440" s="50"/>
      <c r="AG1440" s="50"/>
      <c r="AH1440" s="53"/>
      <c r="AI1440" s="50"/>
      <c r="AJ1440" s="50"/>
      <c r="AK1440" s="50"/>
      <c r="AL1440" s="50"/>
      <c r="AM1440" s="50"/>
      <c r="AN1440" s="50"/>
      <c r="AO1440" s="50"/>
      <c r="AP1440" s="50"/>
      <c r="AQ1440" s="50"/>
      <c r="AR1440" s="50"/>
      <c r="AS1440" s="50"/>
      <c r="AT1440" s="50"/>
      <c r="AU1440" s="50"/>
      <c r="AV1440" s="50"/>
      <c r="AW1440" s="50"/>
      <c r="AX1440" s="50"/>
      <c r="AY1440" s="50"/>
      <c r="AZ1440" s="50"/>
      <c r="BA1440" s="50"/>
      <c r="BB1440" s="50"/>
      <c r="BC1440" s="50"/>
      <c r="BD1440" s="50"/>
      <c r="BE1440" s="50"/>
      <c r="BF1440" s="50"/>
      <c r="BG1440" s="50"/>
      <c r="BH1440" s="50"/>
      <c r="BI1440" s="50"/>
      <c r="BJ1440" s="50"/>
      <c r="BK1440" s="50"/>
      <c r="BL1440" s="50"/>
    </row>
    <row r="1441" spans="1:64" ht="12" customHeight="1" x14ac:dyDescent="0.15">
      <c r="A1441" s="50" t="s">
        <v>31678</v>
      </c>
      <c r="B1441" s="50">
        <v>26</v>
      </c>
      <c r="C1441" s="50" t="s">
        <v>14</v>
      </c>
      <c r="D1441" s="50" t="s">
        <v>31</v>
      </c>
      <c r="E1441" s="50"/>
      <c r="F1441" s="52">
        <v>43009</v>
      </c>
      <c r="G1441" s="50" t="s">
        <v>31451</v>
      </c>
      <c r="H1441" s="50" t="s">
        <v>1147</v>
      </c>
      <c r="I1441" s="50" t="s">
        <v>203</v>
      </c>
      <c r="J1441" s="50">
        <v>80524</v>
      </c>
      <c r="K1441" s="50" t="s">
        <v>540</v>
      </c>
      <c r="L1441" s="50" t="s">
        <v>24595</v>
      </c>
      <c r="M1441" s="50" t="s">
        <v>21</v>
      </c>
      <c r="N1441" s="50" t="s">
        <v>31452</v>
      </c>
      <c r="O1441" s="42" t="s">
        <v>394</v>
      </c>
      <c r="P1441" s="50" t="s">
        <v>395</v>
      </c>
      <c r="Q1441" s="50" t="s">
        <v>31453</v>
      </c>
      <c r="R1441" s="50" t="s">
        <v>94</v>
      </c>
      <c r="S1441" s="50" t="s">
        <v>22</v>
      </c>
      <c r="T1441" s="50" t="s">
        <v>28746</v>
      </c>
      <c r="U1441" s="50" t="s">
        <v>28520</v>
      </c>
      <c r="V1441" s="50" t="s">
        <v>28521</v>
      </c>
      <c r="W1441" s="50" t="s">
        <v>94</v>
      </c>
      <c r="X1441" s="50">
        <v>3000</v>
      </c>
      <c r="Y1441" s="50"/>
      <c r="Z1441" s="50"/>
      <c r="AA1441" s="50"/>
      <c r="AB1441" s="50"/>
      <c r="AC1441" s="50"/>
      <c r="AD1441" s="50"/>
      <c r="AE1441" s="50"/>
      <c r="AF1441" s="50"/>
      <c r="AG1441" s="50"/>
      <c r="AH1441" s="53"/>
      <c r="AI1441" s="50"/>
      <c r="AJ1441" s="50"/>
      <c r="AK1441" s="50"/>
      <c r="AL1441" s="50"/>
      <c r="AM1441" s="50"/>
      <c r="AN1441" s="50"/>
      <c r="AO1441" s="50"/>
      <c r="AP1441" s="50"/>
      <c r="AQ1441" s="50"/>
      <c r="AR1441" s="50"/>
      <c r="AS1441" s="50"/>
      <c r="AT1441" s="50"/>
      <c r="AU1441" s="50"/>
      <c r="AV1441" s="50"/>
      <c r="AW1441" s="50"/>
      <c r="AX1441" s="50"/>
      <c r="AY1441" s="50"/>
      <c r="AZ1441" s="50"/>
      <c r="BA1441" s="50"/>
      <c r="BB1441" s="50"/>
      <c r="BC1441" s="50"/>
      <c r="BD1441" s="50"/>
      <c r="BE1441" s="50"/>
      <c r="BF1441" s="50"/>
      <c r="BG1441" s="50"/>
      <c r="BH1441" s="50"/>
      <c r="BI1441" s="50"/>
      <c r="BJ1441" s="50"/>
      <c r="BK1441" s="50"/>
      <c r="BL1441" s="50"/>
    </row>
    <row r="1442" spans="1:64" ht="12" customHeight="1" x14ac:dyDescent="0.15">
      <c r="A1442" s="50" t="s">
        <v>31682</v>
      </c>
      <c r="B1442" s="50">
        <v>38</v>
      </c>
      <c r="C1442" s="50" t="s">
        <v>14</v>
      </c>
      <c r="D1442" s="50" t="s">
        <v>31</v>
      </c>
      <c r="E1442" s="50"/>
      <c r="F1442" s="52">
        <v>43009</v>
      </c>
      <c r="G1442" s="50" t="s">
        <v>31683</v>
      </c>
      <c r="H1442" s="50" t="s">
        <v>693</v>
      </c>
      <c r="I1442" s="50" t="s">
        <v>425</v>
      </c>
      <c r="J1442" s="50">
        <v>63123</v>
      </c>
      <c r="K1442" s="50" t="s">
        <v>693</v>
      </c>
      <c r="L1442" s="50" t="s">
        <v>7029</v>
      </c>
      <c r="M1442" s="50" t="s">
        <v>21</v>
      </c>
      <c r="N1442" s="50" t="s">
        <v>31684</v>
      </c>
      <c r="O1442" s="42" t="s">
        <v>394</v>
      </c>
      <c r="P1442" s="50" t="s">
        <v>32398</v>
      </c>
      <c r="Q1442" s="50" t="s">
        <v>31685</v>
      </c>
      <c r="R1442" s="50" t="s">
        <v>542</v>
      </c>
      <c r="S1442" s="50" t="s">
        <v>22</v>
      </c>
      <c r="T1442" s="50" t="s">
        <v>31686</v>
      </c>
      <c r="U1442" s="50" t="s">
        <v>28518</v>
      </c>
      <c r="V1442" s="50" t="s">
        <v>28521</v>
      </c>
      <c r="W1442" s="50" t="s">
        <v>94</v>
      </c>
      <c r="X1442" s="50">
        <v>3022</v>
      </c>
      <c r="Y1442" s="50"/>
      <c r="Z1442" s="50"/>
      <c r="AA1442" s="50"/>
      <c r="AB1442" s="50"/>
      <c r="AC1442" s="50"/>
      <c r="AD1442" s="50"/>
      <c r="AE1442" s="50"/>
      <c r="AF1442" s="50"/>
      <c r="AG1442" s="50"/>
      <c r="AH1442" s="53"/>
      <c r="AI1442" s="50"/>
      <c r="AJ1442" s="50"/>
      <c r="AK1442" s="50"/>
      <c r="AL1442" s="50"/>
      <c r="AM1442" s="50"/>
      <c r="AN1442" s="50"/>
      <c r="AO1442" s="50"/>
      <c r="AP1442" s="50"/>
      <c r="AQ1442" s="50"/>
      <c r="AR1442" s="50"/>
      <c r="AS1442" s="50"/>
      <c r="AT1442" s="50"/>
      <c r="AU1442" s="50"/>
      <c r="AV1442" s="50"/>
      <c r="AW1442" s="50"/>
      <c r="AX1442" s="50"/>
      <c r="AY1442" s="50"/>
      <c r="AZ1442" s="50"/>
      <c r="BA1442" s="50"/>
      <c r="BB1442" s="50"/>
      <c r="BC1442" s="50"/>
      <c r="BD1442" s="50"/>
      <c r="BE1442" s="50"/>
      <c r="BF1442" s="50"/>
      <c r="BG1442" s="50"/>
      <c r="BH1442" s="50"/>
      <c r="BI1442" s="50"/>
      <c r="BJ1442" s="50"/>
      <c r="BK1442" s="50"/>
      <c r="BL1442" s="50"/>
    </row>
    <row r="1443" spans="1:64" ht="12" customHeight="1" x14ac:dyDescent="0.15">
      <c r="A1443" s="50" t="s">
        <v>31464</v>
      </c>
      <c r="B1443" s="50">
        <v>33</v>
      </c>
      <c r="C1443" s="50" t="s">
        <v>14</v>
      </c>
      <c r="D1443" s="50" t="s">
        <v>31</v>
      </c>
      <c r="E1443" s="50" t="s">
        <v>31465</v>
      </c>
      <c r="F1443" s="52">
        <v>43009</v>
      </c>
      <c r="G1443" s="50" t="s">
        <v>31466</v>
      </c>
      <c r="H1443" s="50" t="s">
        <v>31467</v>
      </c>
      <c r="I1443" s="50" t="s">
        <v>360</v>
      </c>
      <c r="J1443" s="50">
        <v>28371</v>
      </c>
      <c r="K1443" s="50" t="s">
        <v>5576</v>
      </c>
      <c r="L1443" s="50" t="s">
        <v>5577</v>
      </c>
      <c r="M1443" s="50" t="s">
        <v>21</v>
      </c>
      <c r="N1443" s="50" t="s">
        <v>31468</v>
      </c>
      <c r="O1443" s="42" t="s">
        <v>394</v>
      </c>
      <c r="P1443" s="50" t="s">
        <v>395</v>
      </c>
      <c r="Q1443" s="50" t="s">
        <v>31469</v>
      </c>
      <c r="R1443" s="50" t="s">
        <v>542</v>
      </c>
      <c r="S1443" s="50" t="s">
        <v>22</v>
      </c>
      <c r="T1443" s="50" t="s">
        <v>28746</v>
      </c>
      <c r="U1443" s="50" t="s">
        <v>28520</v>
      </c>
      <c r="V1443" s="50" t="s">
        <v>28521</v>
      </c>
      <c r="W1443" s="50" t="s">
        <v>94</v>
      </c>
      <c r="X1443" s="50">
        <v>2999</v>
      </c>
      <c r="Y1443" s="50"/>
      <c r="Z1443" s="50"/>
      <c r="AA1443" s="50"/>
      <c r="AB1443" s="50"/>
      <c r="AC1443" s="50"/>
      <c r="AD1443" s="50"/>
      <c r="AE1443" s="50"/>
      <c r="AF1443" s="50"/>
      <c r="AG1443" s="50"/>
      <c r="AH1443" s="53"/>
      <c r="AI1443" s="50"/>
      <c r="AJ1443" s="50"/>
      <c r="AK1443" s="50"/>
      <c r="AL1443" s="50"/>
      <c r="AM1443" s="50"/>
      <c r="AN1443" s="50"/>
      <c r="AO1443" s="50"/>
      <c r="AP1443" s="50"/>
      <c r="AQ1443" s="50"/>
      <c r="AR1443" s="50"/>
      <c r="AS1443" s="50"/>
      <c r="AT1443" s="50"/>
      <c r="AU1443" s="50"/>
      <c r="AV1443" s="50"/>
      <c r="AW1443" s="50"/>
      <c r="AX1443" s="50"/>
      <c r="AY1443" s="50"/>
      <c r="AZ1443" s="50"/>
      <c r="BA1443" s="50"/>
      <c r="BB1443" s="50"/>
      <c r="BC1443" s="50"/>
      <c r="BD1443" s="50"/>
      <c r="BE1443" s="50"/>
      <c r="BF1443" s="50"/>
      <c r="BG1443" s="50"/>
      <c r="BH1443" s="50"/>
      <c r="BI1443" s="50"/>
      <c r="BJ1443" s="50"/>
      <c r="BK1443" s="50"/>
      <c r="BL1443" s="50"/>
    </row>
    <row r="1444" spans="1:64" ht="12" customHeight="1" x14ac:dyDescent="0.15">
      <c r="A1444" s="50" t="s">
        <v>31445</v>
      </c>
      <c r="B1444" s="50">
        <v>41</v>
      </c>
      <c r="C1444" s="50" t="s">
        <v>14</v>
      </c>
      <c r="D1444" s="50" t="s">
        <v>31</v>
      </c>
      <c r="E1444" s="50" t="s">
        <v>31446</v>
      </c>
      <c r="F1444" s="52">
        <v>43009</v>
      </c>
      <c r="G1444" s="50" t="s">
        <v>31447</v>
      </c>
      <c r="H1444" s="50" t="s">
        <v>31448</v>
      </c>
      <c r="I1444" s="50" t="s">
        <v>324</v>
      </c>
      <c r="J1444" s="50">
        <v>99664</v>
      </c>
      <c r="K1444" s="50" t="s">
        <v>19568</v>
      </c>
      <c r="L1444" s="50" t="s">
        <v>31449</v>
      </c>
      <c r="M1444" s="50" t="s">
        <v>21</v>
      </c>
      <c r="N1444" s="50" t="s">
        <v>32702</v>
      </c>
      <c r="O1444" s="42" t="s">
        <v>394</v>
      </c>
      <c r="P1444" s="50" t="s">
        <v>395</v>
      </c>
      <c r="Q1444" s="50" t="s">
        <v>31450</v>
      </c>
      <c r="R1444" s="50" t="s">
        <v>23</v>
      </c>
      <c r="S1444" s="50" t="s">
        <v>12</v>
      </c>
      <c r="T1444" s="50" t="s">
        <v>31978</v>
      </c>
      <c r="U1444" s="50" t="s">
        <v>28518</v>
      </c>
      <c r="V1444" s="50" t="s">
        <v>28521</v>
      </c>
      <c r="W1444" s="50" t="s">
        <v>94</v>
      </c>
      <c r="X1444" s="50">
        <v>2998</v>
      </c>
      <c r="Y1444" s="50"/>
      <c r="Z1444" s="50"/>
      <c r="AA1444" s="50"/>
      <c r="AB1444" s="50"/>
      <c r="AC1444" s="50"/>
      <c r="AD1444" s="50"/>
      <c r="AE1444" s="50"/>
      <c r="AF1444" s="50"/>
      <c r="AG1444" s="50"/>
      <c r="AH1444" s="53"/>
      <c r="AI1444" s="50"/>
      <c r="AJ1444" s="50"/>
      <c r="AK1444" s="50"/>
      <c r="AL1444" s="50"/>
      <c r="AM1444" s="50"/>
      <c r="AN1444" s="50"/>
      <c r="AO1444" s="50"/>
      <c r="AP1444" s="50"/>
      <c r="AQ1444" s="50"/>
      <c r="AR1444" s="50"/>
      <c r="AS1444" s="50"/>
      <c r="AT1444" s="50"/>
      <c r="AU1444" s="50"/>
      <c r="AV1444" s="50"/>
      <c r="AW1444" s="50"/>
      <c r="AX1444" s="50"/>
      <c r="AY1444" s="50"/>
      <c r="AZ1444" s="50"/>
      <c r="BA1444" s="50"/>
      <c r="BB1444" s="50"/>
      <c r="BC1444" s="50"/>
      <c r="BD1444" s="50"/>
      <c r="BE1444" s="50"/>
      <c r="BF1444" s="50"/>
      <c r="BG1444" s="50"/>
      <c r="BH1444" s="50"/>
      <c r="BI1444" s="50"/>
      <c r="BJ1444" s="50"/>
      <c r="BK1444" s="50"/>
      <c r="BL1444" s="50"/>
    </row>
    <row r="1445" spans="1:64" ht="12" customHeight="1" x14ac:dyDescent="0.15">
      <c r="A1445" s="50" t="s">
        <v>31454</v>
      </c>
      <c r="B1445" s="50">
        <v>24</v>
      </c>
      <c r="C1445" s="50" t="s">
        <v>14</v>
      </c>
      <c r="D1445" s="50" t="s">
        <v>42</v>
      </c>
      <c r="E1445" s="50" t="s">
        <v>31455</v>
      </c>
      <c r="F1445" s="52">
        <v>43009</v>
      </c>
      <c r="G1445" s="50" t="s">
        <v>31456</v>
      </c>
      <c r="H1445" s="50" t="s">
        <v>207</v>
      </c>
      <c r="I1445" s="50" t="s">
        <v>56</v>
      </c>
      <c r="J1445" s="50">
        <v>33147</v>
      </c>
      <c r="K1445" s="50" t="s">
        <v>155</v>
      </c>
      <c r="L1445" s="50" t="s">
        <v>6322</v>
      </c>
      <c r="M1445" s="50" t="s">
        <v>21</v>
      </c>
      <c r="N1445" s="50" t="s">
        <v>31457</v>
      </c>
      <c r="O1445" s="42" t="s">
        <v>394</v>
      </c>
      <c r="P1445" s="50" t="s">
        <v>395</v>
      </c>
      <c r="Q1445" s="50" t="s">
        <v>31458</v>
      </c>
      <c r="R1445" s="50" t="s">
        <v>94</v>
      </c>
      <c r="S1445" s="50" t="s">
        <v>373</v>
      </c>
      <c r="T1445" s="50" t="s">
        <v>28836</v>
      </c>
      <c r="U1445" s="50" t="s">
        <v>28520</v>
      </c>
      <c r="V1445" s="50" t="s">
        <v>28519</v>
      </c>
      <c r="W1445" s="50" t="s">
        <v>94</v>
      </c>
      <c r="X1445" s="50">
        <v>2994</v>
      </c>
      <c r="Y1445" s="50"/>
      <c r="Z1445" s="50"/>
      <c r="AA1445" s="50"/>
      <c r="AB1445" s="50"/>
      <c r="AC1445" s="50"/>
      <c r="AD1445" s="50"/>
      <c r="AE1445" s="50"/>
      <c r="AF1445" s="50"/>
      <c r="AG1445" s="50"/>
      <c r="AH1445" s="53"/>
      <c r="AI1445" s="50"/>
      <c r="AJ1445" s="50"/>
      <c r="AK1445" s="50"/>
      <c r="AL1445" s="50"/>
      <c r="AM1445" s="50"/>
      <c r="AN1445" s="50"/>
      <c r="AO1445" s="50"/>
      <c r="AP1445" s="50"/>
      <c r="AQ1445" s="50"/>
      <c r="AR1445" s="50"/>
      <c r="AS1445" s="50"/>
      <c r="AT1445" s="50"/>
      <c r="AU1445" s="50"/>
      <c r="AV1445" s="50"/>
      <c r="AW1445" s="50"/>
      <c r="AX1445" s="50"/>
      <c r="AY1445" s="50"/>
      <c r="AZ1445" s="50"/>
      <c r="BA1445" s="50"/>
      <c r="BB1445" s="50"/>
      <c r="BC1445" s="50"/>
      <c r="BD1445" s="50"/>
      <c r="BE1445" s="50"/>
      <c r="BF1445" s="50"/>
      <c r="BG1445" s="50"/>
      <c r="BH1445" s="50"/>
      <c r="BI1445" s="50"/>
      <c r="BJ1445" s="50"/>
      <c r="BK1445" s="50"/>
      <c r="BL1445" s="50"/>
    </row>
    <row r="1446" spans="1:64" ht="12" customHeight="1" x14ac:dyDescent="0.15">
      <c r="A1446" s="50" t="s">
        <v>31475</v>
      </c>
      <c r="B1446" s="50">
        <v>28</v>
      </c>
      <c r="C1446" s="50" t="s">
        <v>14</v>
      </c>
      <c r="D1446" s="50" t="s">
        <v>79</v>
      </c>
      <c r="E1446" s="50" t="s">
        <v>31476</v>
      </c>
      <c r="F1446" s="52">
        <v>43008</v>
      </c>
      <c r="G1446" s="50" t="s">
        <v>31477</v>
      </c>
      <c r="H1446" s="50" t="s">
        <v>3303</v>
      </c>
      <c r="I1446" s="50" t="s">
        <v>56</v>
      </c>
      <c r="J1446" s="50">
        <v>32177</v>
      </c>
      <c r="K1446" s="50" t="s">
        <v>2054</v>
      </c>
      <c r="L1446" s="50" t="s">
        <v>31478</v>
      </c>
      <c r="M1446" s="50" t="s">
        <v>21</v>
      </c>
      <c r="N1446" s="50" t="s">
        <v>31479</v>
      </c>
      <c r="O1446" s="42" t="s">
        <v>394</v>
      </c>
      <c r="P1446" s="50" t="s">
        <v>395</v>
      </c>
      <c r="Q1446" s="50" t="s">
        <v>31480</v>
      </c>
      <c r="R1446" s="50" t="s">
        <v>94</v>
      </c>
      <c r="S1446" s="50" t="s">
        <v>22</v>
      </c>
      <c r="T1446" s="50" t="s">
        <v>28746</v>
      </c>
      <c r="U1446" s="50" t="s">
        <v>28518</v>
      </c>
      <c r="V1446" s="50" t="s">
        <v>28521</v>
      </c>
      <c r="W1446" s="50" t="s">
        <v>94</v>
      </c>
      <c r="X1446" s="50">
        <v>2993</v>
      </c>
      <c r="Y1446" s="50"/>
      <c r="Z1446" s="50"/>
      <c r="AA1446" s="50"/>
      <c r="AB1446" s="50"/>
      <c r="AC1446" s="50"/>
      <c r="AD1446" s="50"/>
      <c r="AE1446" s="50"/>
      <c r="AF1446" s="50"/>
      <c r="AG1446" s="50"/>
      <c r="AH1446" s="53"/>
      <c r="AI1446" s="50"/>
      <c r="AJ1446" s="50"/>
      <c r="AK1446" s="50"/>
      <c r="AL1446" s="50"/>
      <c r="AM1446" s="50"/>
      <c r="AN1446" s="50"/>
      <c r="AO1446" s="50"/>
      <c r="AP1446" s="50"/>
      <c r="AQ1446" s="50"/>
      <c r="AR1446" s="50"/>
      <c r="AS1446" s="50"/>
      <c r="AT1446" s="50"/>
      <c r="AU1446" s="50"/>
      <c r="AV1446" s="50"/>
      <c r="AW1446" s="50"/>
      <c r="AX1446" s="50"/>
      <c r="AY1446" s="50"/>
      <c r="AZ1446" s="50"/>
      <c r="BA1446" s="50"/>
      <c r="BB1446" s="50"/>
      <c r="BC1446" s="50"/>
      <c r="BD1446" s="50"/>
      <c r="BE1446" s="50"/>
      <c r="BF1446" s="50"/>
      <c r="BG1446" s="50"/>
      <c r="BH1446" s="50"/>
      <c r="BI1446" s="50"/>
      <c r="BJ1446" s="50"/>
      <c r="BK1446" s="50"/>
      <c r="BL1446" s="50"/>
    </row>
    <row r="1447" spans="1:64" ht="12" customHeight="1" x14ac:dyDescent="0.15">
      <c r="A1447" s="50" t="s">
        <v>31487</v>
      </c>
      <c r="B1447" s="50">
        <v>34</v>
      </c>
      <c r="C1447" s="50" t="s">
        <v>14</v>
      </c>
      <c r="D1447" s="50" t="s">
        <v>42</v>
      </c>
      <c r="E1447" s="50"/>
      <c r="F1447" s="52">
        <v>43008</v>
      </c>
      <c r="G1447" s="50" t="s">
        <v>31488</v>
      </c>
      <c r="H1447" s="50" t="s">
        <v>17794</v>
      </c>
      <c r="I1447" s="50" t="s">
        <v>357</v>
      </c>
      <c r="J1447" s="50">
        <v>66062</v>
      </c>
      <c r="K1447" s="50" t="s">
        <v>3216</v>
      </c>
      <c r="L1447" s="50" t="s">
        <v>17796</v>
      </c>
      <c r="M1447" s="50" t="s">
        <v>29842</v>
      </c>
      <c r="N1447" s="50" t="s">
        <v>31489</v>
      </c>
      <c r="O1447" s="42" t="s">
        <v>394</v>
      </c>
      <c r="P1447" s="50" t="s">
        <v>395</v>
      </c>
      <c r="Q1447" s="50" t="s">
        <v>31490</v>
      </c>
      <c r="R1447" s="50" t="s">
        <v>94</v>
      </c>
      <c r="S1447" s="50" t="s">
        <v>22</v>
      </c>
      <c r="T1447" s="50" t="s">
        <v>28539</v>
      </c>
      <c r="U1447" s="50" t="s">
        <v>28520</v>
      </c>
      <c r="V1447" s="50" t="s">
        <v>28521</v>
      </c>
      <c r="W1447" s="50"/>
      <c r="Y1447" s="50"/>
      <c r="Z1447" s="50"/>
      <c r="AA1447" s="50"/>
      <c r="AB1447" s="50"/>
      <c r="AC1447" s="50"/>
      <c r="AD1447" s="50"/>
      <c r="AE1447" s="50"/>
      <c r="AF1447" s="50"/>
      <c r="AG1447" s="50"/>
      <c r="AH1447" s="53"/>
      <c r="AI1447" s="50"/>
      <c r="AJ1447" s="50"/>
      <c r="AK1447" s="50"/>
      <c r="AL1447" s="50"/>
      <c r="AM1447" s="50"/>
      <c r="AN1447" s="50"/>
      <c r="AO1447" s="50"/>
      <c r="AP1447" s="50"/>
      <c r="AQ1447" s="50"/>
      <c r="AR1447" s="50"/>
      <c r="AS1447" s="50"/>
      <c r="AT1447" s="50"/>
      <c r="AU1447" s="50"/>
      <c r="AV1447" s="50"/>
      <c r="AW1447" s="50"/>
      <c r="AX1447" s="50"/>
      <c r="AY1447" s="50"/>
      <c r="AZ1447" s="50"/>
      <c r="BA1447" s="50"/>
      <c r="BB1447" s="50"/>
      <c r="BC1447" s="50"/>
      <c r="BD1447" s="50"/>
      <c r="BE1447" s="50"/>
      <c r="BF1447" s="50"/>
      <c r="BG1447" s="50"/>
      <c r="BH1447" s="50"/>
      <c r="BI1447" s="50"/>
      <c r="BJ1447" s="50"/>
      <c r="BK1447" s="50"/>
      <c r="BL1447" s="50"/>
    </row>
    <row r="1448" spans="1:64" ht="12" customHeight="1" x14ac:dyDescent="0.15">
      <c r="A1448" s="50" t="s">
        <v>31481</v>
      </c>
      <c r="B1448" s="50">
        <v>44</v>
      </c>
      <c r="C1448" s="50" t="s">
        <v>14</v>
      </c>
      <c r="D1448" s="50" t="s">
        <v>31</v>
      </c>
      <c r="E1448" s="50" t="s">
        <v>31482</v>
      </c>
      <c r="F1448" s="52">
        <v>43008</v>
      </c>
      <c r="G1448" s="50" t="s">
        <v>31483</v>
      </c>
      <c r="H1448" s="50" t="s">
        <v>25516</v>
      </c>
      <c r="I1448" s="50" t="s">
        <v>211</v>
      </c>
      <c r="J1448" s="50">
        <v>47201</v>
      </c>
      <c r="K1448" s="50" t="s">
        <v>31484</v>
      </c>
      <c r="L1448" s="50" t="s">
        <v>19436</v>
      </c>
      <c r="M1448" s="50" t="s">
        <v>21</v>
      </c>
      <c r="N1448" s="50" t="s">
        <v>31485</v>
      </c>
      <c r="O1448" s="42" t="s">
        <v>394</v>
      </c>
      <c r="P1448" s="50" t="s">
        <v>395</v>
      </c>
      <c r="Q1448" s="50" t="s">
        <v>31486</v>
      </c>
      <c r="R1448" s="50" t="s">
        <v>94</v>
      </c>
      <c r="S1448" s="50" t="s">
        <v>22</v>
      </c>
      <c r="T1448" s="50" t="s">
        <v>28746</v>
      </c>
      <c r="U1448" s="50" t="s">
        <v>28520</v>
      </c>
      <c r="V1448" s="50" t="s">
        <v>28519</v>
      </c>
      <c r="W1448" s="50" t="s">
        <v>94</v>
      </c>
      <c r="X1448" s="50">
        <v>2992</v>
      </c>
      <c r="Y1448" s="50"/>
      <c r="Z1448" s="50"/>
      <c r="AA1448" s="50"/>
      <c r="AB1448" s="50"/>
      <c r="AC1448" s="50"/>
      <c r="AD1448" s="50"/>
      <c r="AE1448" s="50"/>
      <c r="AF1448" s="50"/>
      <c r="AG1448" s="50"/>
      <c r="AH1448" s="53"/>
      <c r="AI1448" s="50"/>
      <c r="AJ1448" s="50"/>
      <c r="AK1448" s="50"/>
      <c r="AL1448" s="50"/>
      <c r="AM1448" s="50"/>
      <c r="AN1448" s="50"/>
      <c r="AO1448" s="50"/>
      <c r="AP1448" s="50"/>
      <c r="AQ1448" s="50"/>
      <c r="AR1448" s="50"/>
      <c r="AS1448" s="50"/>
      <c r="AT1448" s="50"/>
      <c r="AU1448" s="50"/>
      <c r="AV1448" s="50"/>
      <c r="AW1448" s="50"/>
      <c r="AX1448" s="50"/>
      <c r="AY1448" s="50"/>
      <c r="AZ1448" s="50"/>
      <c r="BA1448" s="50"/>
      <c r="BB1448" s="50"/>
      <c r="BC1448" s="50"/>
      <c r="BD1448" s="50"/>
      <c r="BE1448" s="50"/>
      <c r="BF1448" s="50"/>
      <c r="BG1448" s="50"/>
      <c r="BH1448" s="50"/>
      <c r="BI1448" s="50"/>
      <c r="BJ1448" s="50"/>
      <c r="BK1448" s="50"/>
      <c r="BL1448" s="50"/>
    </row>
    <row r="1449" spans="1:64" ht="12" customHeight="1" x14ac:dyDescent="0.15">
      <c r="A1449" s="50" t="s">
        <v>31508</v>
      </c>
      <c r="B1449" s="50">
        <v>68</v>
      </c>
      <c r="C1449" s="50" t="s">
        <v>108</v>
      </c>
      <c r="D1449" s="50" t="s">
        <v>31</v>
      </c>
      <c r="E1449" s="50" t="s">
        <v>31509</v>
      </c>
      <c r="F1449" s="52">
        <v>43006</v>
      </c>
      <c r="G1449" s="50" t="s">
        <v>31510</v>
      </c>
      <c r="H1449" s="50" t="s">
        <v>31511</v>
      </c>
      <c r="I1449" s="50" t="s">
        <v>189</v>
      </c>
      <c r="J1449" s="50">
        <v>87043</v>
      </c>
      <c r="K1449" s="50" t="s">
        <v>19473</v>
      </c>
      <c r="L1449" s="50" t="s">
        <v>31512</v>
      </c>
      <c r="M1449" s="50" t="s">
        <v>373</v>
      </c>
      <c r="N1449" s="50" t="s">
        <v>31513</v>
      </c>
      <c r="O1449" s="42" t="s">
        <v>394</v>
      </c>
      <c r="P1449" s="50" t="s">
        <v>395</v>
      </c>
      <c r="Q1449" s="50" t="s">
        <v>31514</v>
      </c>
      <c r="R1449" s="50" t="s">
        <v>94</v>
      </c>
      <c r="S1449" s="50" t="s">
        <v>12</v>
      </c>
      <c r="T1449" s="50" t="s">
        <v>31978</v>
      </c>
      <c r="U1449" s="50" t="s">
        <v>28518</v>
      </c>
      <c r="V1449" s="50" t="s">
        <v>28521</v>
      </c>
      <c r="W1449" s="50"/>
      <c r="Y1449" s="50"/>
      <c r="Z1449" s="50"/>
      <c r="AA1449" s="50"/>
      <c r="AB1449" s="50"/>
      <c r="AC1449" s="50"/>
      <c r="AD1449" s="50"/>
      <c r="AE1449" s="50"/>
      <c r="AF1449" s="50"/>
      <c r="AG1449" s="50"/>
      <c r="AH1449" s="53"/>
      <c r="AI1449" s="50"/>
      <c r="AJ1449" s="50"/>
      <c r="AK1449" s="50"/>
      <c r="AL1449" s="50"/>
      <c r="AM1449" s="50"/>
      <c r="AN1449" s="50"/>
      <c r="AO1449" s="50"/>
      <c r="AP1449" s="50"/>
      <c r="AQ1449" s="50"/>
      <c r="AR1449" s="50"/>
      <c r="AS1449" s="50"/>
      <c r="AT1449" s="50"/>
      <c r="AU1449" s="50"/>
      <c r="AV1449" s="50"/>
      <c r="AW1449" s="50"/>
      <c r="AX1449" s="50"/>
      <c r="AY1449" s="50"/>
      <c r="AZ1449" s="50"/>
      <c r="BA1449" s="50"/>
      <c r="BB1449" s="50"/>
      <c r="BC1449" s="50"/>
      <c r="BD1449" s="50"/>
      <c r="BE1449" s="50"/>
      <c r="BF1449" s="50"/>
      <c r="BG1449" s="50"/>
      <c r="BH1449" s="50"/>
      <c r="BI1449" s="50"/>
      <c r="BJ1449" s="50"/>
      <c r="BK1449" s="50"/>
      <c r="BL1449" s="50"/>
    </row>
    <row r="1450" spans="1:64" ht="12" customHeight="1" x14ac:dyDescent="0.15">
      <c r="A1450" s="50" t="s">
        <v>31495</v>
      </c>
      <c r="B1450" s="50">
        <v>30</v>
      </c>
      <c r="C1450" s="50" t="s">
        <v>14</v>
      </c>
      <c r="D1450" s="50" t="s">
        <v>79</v>
      </c>
      <c r="E1450" s="50" t="s">
        <v>31496</v>
      </c>
      <c r="F1450" s="52">
        <v>43006</v>
      </c>
      <c r="G1450" s="50" t="s">
        <v>31497</v>
      </c>
      <c r="H1450" s="50" t="s">
        <v>2735</v>
      </c>
      <c r="I1450" s="50" t="s">
        <v>357</v>
      </c>
      <c r="J1450" s="50">
        <v>66607</v>
      </c>
      <c r="K1450" s="50" t="s">
        <v>2737</v>
      </c>
      <c r="L1450" s="50" t="s">
        <v>2738</v>
      </c>
      <c r="M1450" s="50" t="s">
        <v>21</v>
      </c>
      <c r="N1450" s="50" t="s">
        <v>31498</v>
      </c>
      <c r="O1450" s="42" t="s">
        <v>394</v>
      </c>
      <c r="P1450" s="50" t="s">
        <v>395</v>
      </c>
      <c r="Q1450" s="50" t="s">
        <v>31499</v>
      </c>
      <c r="R1450" s="50" t="s">
        <v>94</v>
      </c>
      <c r="S1450" s="50" t="s">
        <v>22</v>
      </c>
      <c r="T1450" s="50" t="s">
        <v>28746</v>
      </c>
      <c r="U1450" s="50" t="s">
        <v>28520</v>
      </c>
      <c r="V1450" s="50" t="s">
        <v>28522</v>
      </c>
      <c r="W1450" s="50"/>
      <c r="Y1450" s="50"/>
      <c r="Z1450" s="50"/>
      <c r="AA1450" s="50"/>
      <c r="AB1450" s="50"/>
      <c r="AC1450" s="50"/>
      <c r="AD1450" s="50"/>
      <c r="AE1450" s="50"/>
      <c r="AF1450" s="50"/>
      <c r="AG1450" s="50"/>
      <c r="AH1450" s="53"/>
      <c r="AI1450" s="50"/>
      <c r="AJ1450" s="50"/>
      <c r="AK1450" s="50"/>
      <c r="AL1450" s="50"/>
      <c r="AM1450" s="50"/>
      <c r="AN1450" s="50"/>
      <c r="AO1450" s="50"/>
      <c r="AP1450" s="50"/>
      <c r="AQ1450" s="50"/>
      <c r="AR1450" s="50"/>
      <c r="AS1450" s="50"/>
      <c r="AT1450" s="50"/>
      <c r="AU1450" s="50"/>
      <c r="AV1450" s="50"/>
      <c r="AW1450" s="50"/>
      <c r="AX1450" s="50"/>
      <c r="AY1450" s="50"/>
      <c r="AZ1450" s="50"/>
      <c r="BA1450" s="50"/>
      <c r="BB1450" s="50"/>
      <c r="BC1450" s="50"/>
      <c r="BD1450" s="50"/>
      <c r="BE1450" s="50"/>
      <c r="BF1450" s="50"/>
      <c r="BG1450" s="50"/>
      <c r="BH1450" s="50"/>
      <c r="BI1450" s="50"/>
      <c r="BJ1450" s="50"/>
      <c r="BK1450" s="50"/>
      <c r="BL1450" s="50"/>
    </row>
    <row r="1451" spans="1:64" ht="12" customHeight="1" x14ac:dyDescent="0.15">
      <c r="A1451" s="50" t="s">
        <v>31503</v>
      </c>
      <c r="B1451" s="50">
        <v>39</v>
      </c>
      <c r="C1451" s="50" t="s">
        <v>14</v>
      </c>
      <c r="D1451" s="50" t="s">
        <v>31</v>
      </c>
      <c r="E1451" s="50" t="s">
        <v>31504</v>
      </c>
      <c r="F1451" s="52">
        <v>43006</v>
      </c>
      <c r="G1451" s="50" t="s">
        <v>31505</v>
      </c>
      <c r="H1451" s="50" t="s">
        <v>233</v>
      </c>
      <c r="I1451" s="50" t="s">
        <v>234</v>
      </c>
      <c r="J1451" s="50">
        <v>84102</v>
      </c>
      <c r="K1451" s="50" t="s">
        <v>595</v>
      </c>
      <c r="L1451" s="50" t="s">
        <v>235</v>
      </c>
      <c r="M1451" s="50" t="s">
        <v>32752</v>
      </c>
      <c r="N1451" s="50" t="s">
        <v>31506</v>
      </c>
      <c r="O1451" s="42" t="s">
        <v>394</v>
      </c>
      <c r="P1451" s="50" t="s">
        <v>395</v>
      </c>
      <c r="Q1451" s="50" t="s">
        <v>31507</v>
      </c>
      <c r="R1451" s="50" t="s">
        <v>23</v>
      </c>
      <c r="S1451" s="50" t="s">
        <v>22</v>
      </c>
      <c r="T1451" s="50" t="s">
        <v>28540</v>
      </c>
      <c r="U1451" s="50" t="s">
        <v>28518</v>
      </c>
      <c r="V1451" s="50" t="s">
        <v>28521</v>
      </c>
      <c r="W1451" s="50" t="s">
        <v>542</v>
      </c>
      <c r="X1451" s="50">
        <v>2991</v>
      </c>
      <c r="Y1451" s="50"/>
      <c r="Z1451" s="50"/>
      <c r="AA1451" s="50"/>
      <c r="AB1451" s="50"/>
      <c r="AC1451" s="50"/>
      <c r="AD1451" s="50"/>
      <c r="AE1451" s="50"/>
      <c r="AF1451" s="50"/>
      <c r="AG1451" s="50"/>
      <c r="AH1451" s="53"/>
      <c r="AI1451" s="50"/>
      <c r="AJ1451" s="50"/>
      <c r="AK1451" s="50"/>
      <c r="AL1451" s="50"/>
      <c r="AM1451" s="50"/>
      <c r="AN1451" s="50"/>
      <c r="AO1451" s="50"/>
      <c r="AP1451" s="50"/>
      <c r="AQ1451" s="51"/>
      <c r="AR1451" s="50"/>
      <c r="AS1451" s="50"/>
      <c r="AT1451" s="50"/>
      <c r="AU1451" s="50"/>
      <c r="AV1451" s="50"/>
      <c r="AW1451" s="50"/>
      <c r="AX1451" s="50"/>
      <c r="AY1451" s="50"/>
      <c r="AZ1451" s="50"/>
      <c r="BA1451" s="50"/>
      <c r="BB1451" s="50"/>
      <c r="BC1451" s="50"/>
      <c r="BD1451" s="50"/>
      <c r="BE1451" s="50"/>
      <c r="BF1451" s="50"/>
      <c r="BG1451" s="50"/>
      <c r="BH1451" s="50"/>
      <c r="BI1451" s="50"/>
      <c r="BJ1451" s="50"/>
      <c r="BK1451" s="50"/>
      <c r="BL1451" s="50"/>
    </row>
    <row r="1452" spans="1:64" ht="12" customHeight="1" x14ac:dyDescent="0.15">
      <c r="A1452" s="50" t="s">
        <v>3186</v>
      </c>
      <c r="B1452" s="50" t="s">
        <v>31491</v>
      </c>
      <c r="C1452" s="50" t="s">
        <v>14</v>
      </c>
      <c r="D1452" s="50" t="s">
        <v>79</v>
      </c>
      <c r="E1452" s="50"/>
      <c r="F1452" s="52">
        <v>43006</v>
      </c>
      <c r="G1452" s="50" t="s">
        <v>31492</v>
      </c>
      <c r="H1452" s="50" t="s">
        <v>588</v>
      </c>
      <c r="I1452" s="50" t="s">
        <v>39</v>
      </c>
      <c r="J1452" s="50">
        <v>94601</v>
      </c>
      <c r="K1452" s="50" t="s">
        <v>589</v>
      </c>
      <c r="L1452" s="50" t="s">
        <v>590</v>
      </c>
      <c r="M1452" s="50" t="s">
        <v>385</v>
      </c>
      <c r="N1452" s="50" t="s">
        <v>31493</v>
      </c>
      <c r="O1452" s="42" t="s">
        <v>394</v>
      </c>
      <c r="P1452" s="50" t="s">
        <v>395</v>
      </c>
      <c r="Q1452" s="50" t="s">
        <v>31494</v>
      </c>
      <c r="R1452" s="50" t="s">
        <v>23</v>
      </c>
      <c r="S1452" s="50" t="s">
        <v>12</v>
      </c>
      <c r="T1452" s="50" t="s">
        <v>31978</v>
      </c>
      <c r="U1452" s="50" t="s">
        <v>28518</v>
      </c>
      <c r="V1452" s="50" t="s">
        <v>28522</v>
      </c>
      <c r="W1452" s="50"/>
      <c r="Y1452" s="50"/>
      <c r="Z1452" s="50"/>
      <c r="AA1452" s="50"/>
      <c r="AB1452" s="50"/>
      <c r="AC1452" s="50"/>
      <c r="AD1452" s="50"/>
      <c r="AE1452" s="50"/>
      <c r="AF1452" s="50"/>
      <c r="AG1452" s="50"/>
      <c r="AH1452" s="53"/>
      <c r="AI1452" s="50"/>
      <c r="AJ1452" s="50"/>
      <c r="AK1452" s="50"/>
      <c r="AL1452" s="50"/>
      <c r="AM1452" s="50"/>
      <c r="AN1452" s="50"/>
      <c r="AO1452" s="50"/>
      <c r="AP1452" s="50"/>
      <c r="AQ1452" s="50"/>
      <c r="AR1452" s="50"/>
      <c r="AS1452" s="50"/>
      <c r="AT1452" s="50"/>
      <c r="AU1452" s="50"/>
      <c r="AV1452" s="50"/>
      <c r="AW1452" s="50"/>
      <c r="AX1452" s="50"/>
      <c r="AY1452" s="50"/>
      <c r="AZ1452" s="50"/>
      <c r="BA1452" s="50"/>
      <c r="BB1452" s="50"/>
      <c r="BC1452" s="50"/>
      <c r="BD1452" s="50"/>
      <c r="BE1452" s="50"/>
      <c r="BF1452" s="50"/>
      <c r="BG1452" s="50"/>
      <c r="BH1452" s="50"/>
      <c r="BI1452" s="50"/>
      <c r="BJ1452" s="50"/>
      <c r="BK1452" s="50"/>
      <c r="BL1452" s="50"/>
    </row>
    <row r="1453" spans="1:64" ht="12" customHeight="1" x14ac:dyDescent="0.15">
      <c r="A1453" s="50" t="s">
        <v>31500</v>
      </c>
      <c r="B1453" s="50">
        <v>40</v>
      </c>
      <c r="C1453" s="50" t="s">
        <v>14</v>
      </c>
      <c r="D1453" s="50" t="s">
        <v>79</v>
      </c>
      <c r="E1453" s="50"/>
      <c r="F1453" s="52">
        <v>43006</v>
      </c>
      <c r="G1453" s="50" t="s">
        <v>31501</v>
      </c>
      <c r="H1453" s="50" t="s">
        <v>24438</v>
      </c>
      <c r="I1453" s="50" t="s">
        <v>67</v>
      </c>
      <c r="J1453" s="50">
        <v>76501</v>
      </c>
      <c r="K1453" s="50" t="s">
        <v>8332</v>
      </c>
      <c r="L1453" s="50" t="s">
        <v>24440</v>
      </c>
      <c r="M1453" s="50" t="s">
        <v>29842</v>
      </c>
      <c r="N1453" s="50" t="s">
        <v>31938</v>
      </c>
      <c r="O1453" s="42" t="s">
        <v>394</v>
      </c>
      <c r="P1453" s="50" t="s">
        <v>395</v>
      </c>
      <c r="Q1453" s="50" t="s">
        <v>31502</v>
      </c>
      <c r="R1453" s="50" t="s">
        <v>948</v>
      </c>
      <c r="S1453" s="50" t="s">
        <v>12</v>
      </c>
      <c r="T1453" s="50" t="s">
        <v>31978</v>
      </c>
      <c r="U1453" s="50" t="s">
        <v>28518</v>
      </c>
      <c r="V1453" s="50" t="s">
        <v>28521</v>
      </c>
      <c r="W1453" s="50"/>
      <c r="Y1453" s="50"/>
      <c r="Z1453" s="50"/>
      <c r="AA1453" s="50"/>
      <c r="AB1453" s="50"/>
      <c r="AC1453" s="50"/>
      <c r="AD1453" s="50"/>
      <c r="AE1453" s="50"/>
      <c r="AF1453" s="50"/>
      <c r="AG1453" s="50"/>
      <c r="AH1453" s="53"/>
      <c r="AI1453" s="50"/>
      <c r="AJ1453" s="50"/>
      <c r="AK1453" s="50"/>
      <c r="AL1453" s="50"/>
      <c r="AM1453" s="50"/>
      <c r="AN1453" s="50"/>
      <c r="AO1453" s="50"/>
      <c r="AP1453" s="50"/>
      <c r="AQ1453" s="50"/>
      <c r="AR1453" s="50"/>
      <c r="AS1453" s="50"/>
      <c r="AT1453" s="50"/>
      <c r="AU1453" s="50"/>
      <c r="AV1453" s="50"/>
      <c r="AW1453" s="50"/>
      <c r="AX1453" s="50"/>
      <c r="AY1453" s="50"/>
      <c r="AZ1453" s="50"/>
      <c r="BA1453" s="50"/>
      <c r="BB1453" s="50"/>
      <c r="BC1453" s="50"/>
      <c r="BD1453" s="50"/>
      <c r="BE1453" s="50"/>
      <c r="BF1453" s="50"/>
      <c r="BG1453" s="50"/>
      <c r="BH1453" s="50"/>
      <c r="BI1453" s="50"/>
      <c r="BJ1453" s="50"/>
      <c r="BK1453" s="50"/>
      <c r="BL1453" s="50"/>
    </row>
    <row r="1454" spans="1:64" ht="12" customHeight="1" x14ac:dyDescent="0.15">
      <c r="A1454" s="50" t="s">
        <v>31515</v>
      </c>
      <c r="B1454" s="50">
        <v>45</v>
      </c>
      <c r="C1454" s="50" t="s">
        <v>14</v>
      </c>
      <c r="D1454" s="50" t="s">
        <v>79</v>
      </c>
      <c r="E1454" s="50" t="s">
        <v>31516</v>
      </c>
      <c r="F1454" s="52">
        <v>43005</v>
      </c>
      <c r="G1454" s="50" t="s">
        <v>31517</v>
      </c>
      <c r="H1454" s="50" t="s">
        <v>5225</v>
      </c>
      <c r="I1454" s="50" t="s">
        <v>39</v>
      </c>
      <c r="J1454" s="50">
        <v>94710</v>
      </c>
      <c r="K1454" s="50" t="s">
        <v>589</v>
      </c>
      <c r="L1454" s="50" t="s">
        <v>31518</v>
      </c>
      <c r="M1454" s="50" t="s">
        <v>21</v>
      </c>
      <c r="N1454" s="50" t="s">
        <v>31519</v>
      </c>
      <c r="O1454" s="42" t="s">
        <v>394</v>
      </c>
      <c r="P1454" s="50" t="s">
        <v>395</v>
      </c>
      <c r="Q1454" s="50" t="s">
        <v>31520</v>
      </c>
      <c r="R1454" s="50" t="s">
        <v>94</v>
      </c>
      <c r="S1454" s="50" t="s">
        <v>22</v>
      </c>
      <c r="T1454" s="50" t="s">
        <v>28746</v>
      </c>
      <c r="U1454" s="50" t="s">
        <v>28520</v>
      </c>
      <c r="V1454" s="50" t="s">
        <v>28519</v>
      </c>
      <c r="W1454" s="50" t="s">
        <v>94</v>
      </c>
      <c r="X1454" s="50">
        <v>2987</v>
      </c>
      <c r="Y1454" s="50"/>
      <c r="Z1454" s="50"/>
      <c r="AA1454" s="50"/>
      <c r="AB1454" s="50"/>
      <c r="AC1454" s="50"/>
      <c r="AD1454" s="50"/>
      <c r="AE1454" s="50"/>
      <c r="AF1454" s="50"/>
      <c r="AG1454" s="50"/>
      <c r="AH1454" s="53"/>
      <c r="AI1454" s="50"/>
      <c r="AJ1454" s="50"/>
      <c r="AK1454" s="50"/>
      <c r="AL1454" s="50"/>
      <c r="AM1454" s="50"/>
      <c r="AN1454" s="50"/>
      <c r="AO1454" s="50"/>
      <c r="AP1454" s="50"/>
      <c r="AQ1454" s="50"/>
      <c r="AR1454" s="50"/>
      <c r="AS1454" s="50"/>
      <c r="AT1454" s="50"/>
      <c r="AU1454" s="50"/>
      <c r="AV1454" s="50"/>
      <c r="AW1454" s="50"/>
      <c r="AX1454" s="50"/>
      <c r="AY1454" s="50"/>
      <c r="AZ1454" s="50"/>
      <c r="BA1454" s="50"/>
      <c r="BB1454" s="50"/>
      <c r="BC1454" s="50"/>
      <c r="BD1454" s="50"/>
      <c r="BE1454" s="50"/>
      <c r="BF1454" s="50"/>
      <c r="BG1454" s="50"/>
      <c r="BH1454" s="50"/>
      <c r="BI1454" s="50"/>
      <c r="BJ1454" s="50"/>
      <c r="BK1454" s="50"/>
      <c r="BL1454" s="50"/>
    </row>
    <row r="1455" spans="1:64" ht="12" customHeight="1" x14ac:dyDescent="0.15">
      <c r="A1455" s="50" t="s">
        <v>31521</v>
      </c>
      <c r="B1455" s="50">
        <v>44</v>
      </c>
      <c r="C1455" s="50" t="s">
        <v>14</v>
      </c>
      <c r="D1455" s="50" t="s">
        <v>31</v>
      </c>
      <c r="E1455" s="50" t="s">
        <v>31522</v>
      </c>
      <c r="F1455" s="52">
        <v>43005</v>
      </c>
      <c r="G1455" s="50" t="s">
        <v>31523</v>
      </c>
      <c r="H1455" s="50" t="s">
        <v>9537</v>
      </c>
      <c r="I1455" s="50" t="s">
        <v>56</v>
      </c>
      <c r="J1455" s="50">
        <v>34604</v>
      </c>
      <c r="K1455" s="50" t="s">
        <v>9539</v>
      </c>
      <c r="L1455" s="50" t="s">
        <v>31524</v>
      </c>
      <c r="M1455" s="50" t="s">
        <v>21</v>
      </c>
      <c r="N1455" s="50" t="s">
        <v>31525</v>
      </c>
      <c r="O1455" s="42" t="s">
        <v>394</v>
      </c>
      <c r="P1455" s="50" t="s">
        <v>395</v>
      </c>
      <c r="Q1455" s="50" t="s">
        <v>31526</v>
      </c>
      <c r="R1455" s="50" t="s">
        <v>94</v>
      </c>
      <c r="S1455" s="50" t="s">
        <v>22</v>
      </c>
      <c r="T1455" s="50" t="s">
        <v>28746</v>
      </c>
      <c r="U1455" s="50" t="s">
        <v>28520</v>
      </c>
      <c r="V1455" s="50" t="s">
        <v>28519</v>
      </c>
      <c r="W1455" s="50" t="s">
        <v>94</v>
      </c>
      <c r="X1455" s="50">
        <v>2989</v>
      </c>
      <c r="Y1455" s="50"/>
      <c r="Z1455" s="50"/>
      <c r="AA1455" s="50"/>
      <c r="AB1455" s="50"/>
      <c r="AC1455" s="50"/>
      <c r="AD1455" s="50"/>
      <c r="AE1455" s="50"/>
      <c r="AF1455" s="50"/>
      <c r="AG1455" s="50"/>
      <c r="AH1455" s="53"/>
      <c r="AI1455" s="50"/>
      <c r="AJ1455" s="50"/>
      <c r="AK1455" s="50"/>
      <c r="AL1455" s="50"/>
      <c r="AM1455" s="50"/>
      <c r="AN1455" s="50"/>
      <c r="AO1455" s="50"/>
      <c r="AP1455" s="50"/>
      <c r="AQ1455" s="50"/>
      <c r="AR1455" s="50"/>
      <c r="AS1455" s="50"/>
      <c r="AT1455" s="50"/>
      <c r="AU1455" s="50"/>
      <c r="AV1455" s="50"/>
      <c r="AW1455" s="50"/>
      <c r="AX1455" s="50"/>
      <c r="AY1455" s="50"/>
      <c r="AZ1455" s="50"/>
      <c r="BA1455" s="50"/>
      <c r="BB1455" s="50"/>
      <c r="BC1455" s="50"/>
      <c r="BD1455" s="50"/>
      <c r="BE1455" s="50"/>
      <c r="BF1455" s="50"/>
      <c r="BG1455" s="50"/>
      <c r="BH1455" s="50"/>
      <c r="BI1455" s="50"/>
      <c r="BJ1455" s="50"/>
      <c r="BK1455" s="50"/>
      <c r="BL1455" s="50"/>
    </row>
    <row r="1456" spans="1:64" ht="12" customHeight="1" x14ac:dyDescent="0.15">
      <c r="A1456" s="50" t="s">
        <v>31527</v>
      </c>
      <c r="B1456" s="50">
        <v>48</v>
      </c>
      <c r="C1456" s="50" t="s">
        <v>14</v>
      </c>
      <c r="D1456" s="50" t="s">
        <v>31</v>
      </c>
      <c r="E1456" s="50"/>
      <c r="F1456" s="52">
        <v>43005</v>
      </c>
      <c r="G1456" s="50" t="s">
        <v>31528</v>
      </c>
      <c r="H1456" s="50" t="s">
        <v>31529</v>
      </c>
      <c r="I1456" s="50" t="s">
        <v>167</v>
      </c>
      <c r="J1456" s="50">
        <v>30223</v>
      </c>
      <c r="K1456" s="50" t="s">
        <v>31530</v>
      </c>
      <c r="L1456" s="50" t="s">
        <v>31531</v>
      </c>
      <c r="M1456" s="50" t="s">
        <v>21</v>
      </c>
      <c r="N1456" s="50" t="s">
        <v>31532</v>
      </c>
      <c r="O1456" s="42" t="s">
        <v>394</v>
      </c>
      <c r="P1456" s="50" t="s">
        <v>395</v>
      </c>
      <c r="Q1456" s="50" t="s">
        <v>31533</v>
      </c>
      <c r="R1456" s="50" t="s">
        <v>542</v>
      </c>
      <c r="S1456" s="50" t="s">
        <v>22</v>
      </c>
      <c r="T1456" s="50" t="s">
        <v>28746</v>
      </c>
      <c r="U1456" s="50" t="s">
        <v>28520</v>
      </c>
      <c r="V1456" s="50" t="s">
        <v>28521</v>
      </c>
      <c r="W1456" s="50" t="s">
        <v>94</v>
      </c>
      <c r="X1456" s="50">
        <v>2990</v>
      </c>
      <c r="Y1456" s="50"/>
      <c r="Z1456" s="50"/>
      <c r="AA1456" s="50"/>
      <c r="AB1456" s="50"/>
      <c r="AC1456" s="50"/>
      <c r="AD1456" s="50"/>
      <c r="AE1456" s="50"/>
      <c r="AF1456" s="50"/>
      <c r="AG1456" s="50"/>
      <c r="AH1456" s="53"/>
      <c r="AI1456" s="50"/>
      <c r="AJ1456" s="50"/>
      <c r="AK1456" s="50"/>
      <c r="AL1456" s="50"/>
      <c r="AM1456" s="50"/>
      <c r="AN1456" s="50"/>
      <c r="AO1456" s="50"/>
      <c r="AP1456" s="50"/>
      <c r="AQ1456" s="50"/>
      <c r="AR1456" s="50"/>
      <c r="AS1456" s="50"/>
      <c r="AT1456" s="50"/>
      <c r="AU1456" s="50"/>
      <c r="AV1456" s="50"/>
      <c r="AW1456" s="50"/>
      <c r="AX1456" s="50"/>
      <c r="AY1456" s="50"/>
      <c r="AZ1456" s="50"/>
      <c r="BA1456" s="50"/>
      <c r="BB1456" s="50"/>
      <c r="BC1456" s="50"/>
      <c r="BD1456" s="50"/>
      <c r="BE1456" s="50"/>
      <c r="BF1456" s="50"/>
      <c r="BG1456" s="50"/>
      <c r="BH1456" s="50"/>
      <c r="BI1456" s="50"/>
      <c r="BJ1456" s="50"/>
      <c r="BK1456" s="50"/>
      <c r="BL1456" s="50"/>
    </row>
    <row r="1457" spans="1:64" ht="12" customHeight="1" x14ac:dyDescent="0.15">
      <c r="A1457" s="50" t="s">
        <v>31534</v>
      </c>
      <c r="B1457" s="50">
        <v>50</v>
      </c>
      <c r="C1457" s="50" t="s">
        <v>14</v>
      </c>
      <c r="D1457" s="50" t="s">
        <v>31</v>
      </c>
      <c r="E1457" s="50" t="s">
        <v>31535</v>
      </c>
      <c r="F1457" s="52">
        <v>43004</v>
      </c>
      <c r="G1457" s="50" t="s">
        <v>31536</v>
      </c>
      <c r="H1457" s="50" t="s">
        <v>31537</v>
      </c>
      <c r="I1457" s="50" t="s">
        <v>774</v>
      </c>
      <c r="J1457" s="50">
        <v>83821</v>
      </c>
      <c r="K1457" s="50" t="s">
        <v>775</v>
      </c>
      <c r="L1457" s="50" t="s">
        <v>31538</v>
      </c>
      <c r="M1457" s="50" t="s">
        <v>21</v>
      </c>
      <c r="N1457" s="50" t="s">
        <v>31539</v>
      </c>
      <c r="O1457" s="42" t="s">
        <v>394</v>
      </c>
      <c r="P1457" s="50" t="s">
        <v>395</v>
      </c>
      <c r="Q1457" s="50" t="s">
        <v>31540</v>
      </c>
      <c r="R1457" s="50" t="s">
        <v>94</v>
      </c>
      <c r="S1457" s="50" t="s">
        <v>22</v>
      </c>
      <c r="T1457" s="50" t="s">
        <v>28746</v>
      </c>
      <c r="U1457" s="50" t="s">
        <v>28518</v>
      </c>
      <c r="V1457" s="50" t="s">
        <v>28521</v>
      </c>
      <c r="W1457" s="50" t="s">
        <v>94</v>
      </c>
      <c r="X1457" s="50">
        <v>2986</v>
      </c>
      <c r="Y1457" s="50"/>
      <c r="Z1457" s="50"/>
      <c r="AA1457" s="50"/>
      <c r="AB1457" s="50"/>
      <c r="AC1457" s="50"/>
      <c r="AD1457" s="50"/>
      <c r="AE1457" s="50"/>
      <c r="AF1457" s="50"/>
      <c r="AG1457" s="50"/>
      <c r="AH1457" s="53"/>
      <c r="AI1457" s="50"/>
      <c r="AJ1457" s="50"/>
      <c r="AK1457" s="50"/>
      <c r="AL1457" s="50"/>
      <c r="AM1457" s="50"/>
      <c r="AN1457" s="50"/>
      <c r="AO1457" s="50"/>
      <c r="AP1457" s="50"/>
      <c r="AQ1457" s="50"/>
      <c r="AR1457" s="50"/>
      <c r="AS1457" s="50"/>
      <c r="AT1457" s="50"/>
      <c r="AU1457" s="50"/>
      <c r="AV1457" s="50"/>
      <c r="AW1457" s="50"/>
      <c r="AX1457" s="50"/>
      <c r="AY1457" s="50"/>
      <c r="AZ1457" s="50"/>
      <c r="BA1457" s="50"/>
      <c r="BB1457" s="50"/>
      <c r="BC1457" s="50"/>
      <c r="BD1457" s="50"/>
      <c r="BE1457" s="50"/>
      <c r="BF1457" s="50"/>
      <c r="BG1457" s="50"/>
      <c r="BH1457" s="50"/>
      <c r="BI1457" s="50"/>
      <c r="BJ1457" s="50"/>
      <c r="BK1457" s="50"/>
      <c r="BL1457" s="50"/>
    </row>
    <row r="1458" spans="1:64" ht="12" customHeight="1" x14ac:dyDescent="0.15">
      <c r="A1458" s="50" t="s">
        <v>31546</v>
      </c>
      <c r="B1458" s="50">
        <v>50</v>
      </c>
      <c r="C1458" s="50" t="s">
        <v>14</v>
      </c>
      <c r="D1458" s="50" t="s">
        <v>31</v>
      </c>
      <c r="E1458" s="50" t="s">
        <v>31547</v>
      </c>
      <c r="F1458" s="52">
        <v>43004</v>
      </c>
      <c r="G1458" s="50" t="s">
        <v>31548</v>
      </c>
      <c r="H1458" s="50" t="s">
        <v>8594</v>
      </c>
      <c r="I1458" s="50" t="s">
        <v>313</v>
      </c>
      <c r="J1458" s="50">
        <v>37062</v>
      </c>
      <c r="K1458" s="50" t="s">
        <v>2538</v>
      </c>
      <c r="L1458" s="50" t="s">
        <v>31549</v>
      </c>
      <c r="M1458" s="50" t="s">
        <v>21</v>
      </c>
      <c r="N1458" s="50" t="s">
        <v>31550</v>
      </c>
      <c r="O1458" s="42" t="s">
        <v>394</v>
      </c>
      <c r="P1458" s="50" t="s">
        <v>395</v>
      </c>
      <c r="Q1458" s="50" t="s">
        <v>31551</v>
      </c>
      <c r="R1458" s="50" t="s">
        <v>94</v>
      </c>
      <c r="S1458" s="50" t="s">
        <v>22</v>
      </c>
      <c r="T1458" s="50" t="s">
        <v>28746</v>
      </c>
      <c r="U1458" s="50" t="s">
        <v>28520</v>
      </c>
      <c r="V1458" s="50" t="s">
        <v>28521</v>
      </c>
      <c r="W1458" s="50" t="s">
        <v>94</v>
      </c>
      <c r="X1458" s="50">
        <v>2984</v>
      </c>
      <c r="Y1458" s="50"/>
      <c r="Z1458" s="50"/>
      <c r="AA1458" s="50"/>
      <c r="AB1458" s="50"/>
      <c r="AC1458" s="50"/>
      <c r="AD1458" s="50"/>
      <c r="AE1458" s="50"/>
      <c r="AF1458" s="50"/>
      <c r="AG1458" s="50"/>
      <c r="AH1458" s="53"/>
      <c r="AI1458" s="50"/>
      <c r="AJ1458" s="50"/>
      <c r="AK1458" s="50"/>
      <c r="AL1458" s="50"/>
      <c r="AM1458" s="50"/>
      <c r="AN1458" s="50"/>
      <c r="AO1458" s="50"/>
      <c r="AP1458" s="50"/>
      <c r="AQ1458" s="50"/>
      <c r="AR1458" s="50"/>
      <c r="AS1458" s="50"/>
      <c r="AT1458" s="50"/>
      <c r="AU1458" s="50"/>
      <c r="AV1458" s="50"/>
      <c r="AW1458" s="50"/>
      <c r="AX1458" s="50"/>
      <c r="AY1458" s="50"/>
      <c r="AZ1458" s="50"/>
      <c r="BA1458" s="50"/>
      <c r="BB1458" s="50"/>
      <c r="BC1458" s="50"/>
      <c r="BD1458" s="50"/>
      <c r="BE1458" s="50"/>
      <c r="BF1458" s="50"/>
      <c r="BG1458" s="50"/>
      <c r="BH1458" s="50"/>
      <c r="BI1458" s="50"/>
      <c r="BJ1458" s="50"/>
      <c r="BK1458" s="50"/>
      <c r="BL1458" s="50"/>
    </row>
    <row r="1459" spans="1:64" ht="12" customHeight="1" x14ac:dyDescent="0.15">
      <c r="A1459" s="50" t="s">
        <v>31541</v>
      </c>
      <c r="B1459" s="50">
        <v>31</v>
      </c>
      <c r="C1459" s="50" t="s">
        <v>14</v>
      </c>
      <c r="D1459" s="50" t="s">
        <v>31</v>
      </c>
      <c r="E1459" s="50" t="s">
        <v>31542</v>
      </c>
      <c r="F1459" s="52">
        <v>43004</v>
      </c>
      <c r="G1459" s="50" t="s">
        <v>31543</v>
      </c>
      <c r="H1459" s="50" t="s">
        <v>3128</v>
      </c>
      <c r="I1459" s="50" t="s">
        <v>111</v>
      </c>
      <c r="J1459" s="50">
        <v>97404</v>
      </c>
      <c r="K1459" s="50" t="s">
        <v>3130</v>
      </c>
      <c r="L1459" s="50" t="s">
        <v>3131</v>
      </c>
      <c r="M1459" s="50" t="s">
        <v>21</v>
      </c>
      <c r="N1459" s="50" t="s">
        <v>31544</v>
      </c>
      <c r="O1459" s="42" t="s">
        <v>394</v>
      </c>
      <c r="P1459" s="50" t="s">
        <v>395</v>
      </c>
      <c r="Q1459" s="50" t="s">
        <v>31545</v>
      </c>
      <c r="R1459" s="50" t="s">
        <v>94</v>
      </c>
      <c r="S1459" s="50" t="s">
        <v>22</v>
      </c>
      <c r="T1459" s="50" t="s">
        <v>28746</v>
      </c>
      <c r="U1459" s="50" t="s">
        <v>28520</v>
      </c>
      <c r="V1459" s="50" t="s">
        <v>28521</v>
      </c>
      <c r="W1459" s="50" t="s">
        <v>94</v>
      </c>
      <c r="X1459" s="50">
        <v>2985</v>
      </c>
      <c r="Y1459" s="50"/>
      <c r="Z1459" s="50"/>
      <c r="AA1459" s="50"/>
      <c r="AB1459" s="50"/>
      <c r="AC1459" s="50"/>
      <c r="AD1459" s="50"/>
      <c r="AE1459" s="50"/>
      <c r="AF1459" s="50"/>
      <c r="AG1459" s="50"/>
      <c r="AH1459" s="53"/>
      <c r="AI1459" s="50"/>
      <c r="AJ1459" s="50"/>
      <c r="AK1459" s="50"/>
      <c r="AL1459" s="50"/>
      <c r="AM1459" s="50"/>
      <c r="AN1459" s="50"/>
      <c r="AO1459" s="50"/>
      <c r="AP1459" s="50"/>
      <c r="AQ1459" s="50"/>
      <c r="AR1459" s="50"/>
      <c r="AS1459" s="50"/>
      <c r="AT1459" s="50"/>
      <c r="AU1459" s="50"/>
      <c r="AV1459" s="50"/>
      <c r="AW1459" s="50"/>
      <c r="AX1459" s="50"/>
      <c r="AY1459" s="50"/>
      <c r="AZ1459" s="50"/>
      <c r="BA1459" s="50"/>
      <c r="BB1459" s="50"/>
      <c r="BC1459" s="50"/>
      <c r="BD1459" s="50"/>
      <c r="BE1459" s="50"/>
      <c r="BF1459" s="50"/>
      <c r="BG1459" s="50"/>
      <c r="BH1459" s="50"/>
      <c r="BI1459" s="50"/>
      <c r="BJ1459" s="50"/>
      <c r="BK1459" s="50"/>
      <c r="BL1459" s="50"/>
    </row>
    <row r="1460" spans="1:64" ht="12" customHeight="1" x14ac:dyDescent="0.15">
      <c r="A1460" s="50" t="s">
        <v>31556</v>
      </c>
      <c r="B1460" s="50">
        <v>32</v>
      </c>
      <c r="C1460" s="50" t="s">
        <v>14</v>
      </c>
      <c r="D1460" s="50" t="s">
        <v>79</v>
      </c>
      <c r="E1460" s="50" t="s">
        <v>31557</v>
      </c>
      <c r="F1460" s="52">
        <v>43003</v>
      </c>
      <c r="G1460" s="50" t="s">
        <v>31558</v>
      </c>
      <c r="H1460" s="50" t="s">
        <v>18676</v>
      </c>
      <c r="I1460" s="50" t="s">
        <v>56</v>
      </c>
      <c r="J1460" s="50">
        <v>34221</v>
      </c>
      <c r="K1460" s="50" t="s">
        <v>3489</v>
      </c>
      <c r="L1460" s="50" t="s">
        <v>31559</v>
      </c>
      <c r="M1460" s="50" t="s">
        <v>21</v>
      </c>
      <c r="N1460" s="50" t="s">
        <v>31560</v>
      </c>
      <c r="O1460" s="42" t="s">
        <v>394</v>
      </c>
      <c r="P1460" s="50" t="s">
        <v>395</v>
      </c>
      <c r="Q1460" s="50" t="s">
        <v>31561</v>
      </c>
      <c r="R1460" s="50" t="s">
        <v>94</v>
      </c>
      <c r="S1460" s="50" t="s">
        <v>22</v>
      </c>
      <c r="T1460" s="50" t="s">
        <v>28746</v>
      </c>
      <c r="U1460" s="50" t="s">
        <v>28520</v>
      </c>
      <c r="V1460" s="50" t="s">
        <v>28522</v>
      </c>
      <c r="W1460" s="50" t="s">
        <v>94</v>
      </c>
      <c r="X1460" s="50">
        <v>2976</v>
      </c>
      <c r="Y1460" s="50"/>
      <c r="Z1460" s="50"/>
      <c r="AA1460" s="50"/>
      <c r="AB1460" s="50"/>
      <c r="AC1460" s="50"/>
      <c r="AD1460" s="50"/>
      <c r="AE1460" s="50"/>
      <c r="AF1460" s="50"/>
      <c r="AG1460" s="50"/>
      <c r="AH1460" s="53"/>
      <c r="AI1460" s="50"/>
      <c r="AJ1460" s="50"/>
      <c r="AK1460" s="50"/>
      <c r="AL1460" s="50"/>
      <c r="AM1460" s="50"/>
      <c r="AN1460" s="50"/>
      <c r="AO1460" s="50"/>
      <c r="AP1460" s="50"/>
      <c r="AQ1460" s="50"/>
      <c r="AR1460" s="50"/>
      <c r="AS1460" s="50"/>
      <c r="AT1460" s="50"/>
      <c r="AU1460" s="50"/>
      <c r="AV1460" s="50"/>
      <c r="AW1460" s="50"/>
      <c r="AX1460" s="50"/>
      <c r="AY1460" s="50"/>
      <c r="AZ1460" s="50"/>
      <c r="BA1460" s="50"/>
      <c r="BB1460" s="50"/>
      <c r="BC1460" s="50"/>
      <c r="BD1460" s="50"/>
      <c r="BE1460" s="50"/>
      <c r="BF1460" s="50"/>
      <c r="BG1460" s="50"/>
      <c r="BH1460" s="50"/>
      <c r="BI1460" s="50"/>
      <c r="BJ1460" s="50"/>
      <c r="BK1460" s="50"/>
      <c r="BL1460" s="50"/>
    </row>
    <row r="1461" spans="1:64" ht="12" customHeight="1" x14ac:dyDescent="0.15">
      <c r="A1461" s="50" t="s">
        <v>31552</v>
      </c>
      <c r="B1461" s="50">
        <v>31</v>
      </c>
      <c r="C1461" s="50" t="s">
        <v>14</v>
      </c>
      <c r="D1461" s="50" t="s">
        <v>31</v>
      </c>
      <c r="E1461" s="50"/>
      <c r="F1461" s="52">
        <v>43003</v>
      </c>
      <c r="G1461" s="50" t="s">
        <v>31553</v>
      </c>
      <c r="H1461" s="50" t="s">
        <v>639</v>
      </c>
      <c r="I1461" s="50" t="s">
        <v>263</v>
      </c>
      <c r="J1461" s="50">
        <v>89102</v>
      </c>
      <c r="K1461" s="50" t="s">
        <v>557</v>
      </c>
      <c r="L1461" s="50" t="s">
        <v>558</v>
      </c>
      <c r="M1461" s="50" t="s">
        <v>21</v>
      </c>
      <c r="N1461" s="50" t="s">
        <v>31554</v>
      </c>
      <c r="O1461" s="42" t="s">
        <v>394</v>
      </c>
      <c r="P1461" s="50" t="s">
        <v>395</v>
      </c>
      <c r="Q1461" s="50" t="s">
        <v>31555</v>
      </c>
      <c r="R1461" s="50" t="s">
        <v>948</v>
      </c>
      <c r="S1461" s="50" t="s">
        <v>22</v>
      </c>
      <c r="T1461" s="50" t="s">
        <v>29882</v>
      </c>
      <c r="U1461" s="50" t="s">
        <v>28520</v>
      </c>
      <c r="V1461" s="50" t="s">
        <v>28521</v>
      </c>
      <c r="W1461" s="50" t="s">
        <v>542</v>
      </c>
      <c r="X1461" s="50">
        <v>2978</v>
      </c>
      <c r="Y1461" s="50"/>
      <c r="Z1461" s="50"/>
      <c r="AA1461" s="50"/>
      <c r="AB1461" s="50"/>
      <c r="AC1461" s="50"/>
      <c r="AD1461" s="50"/>
      <c r="AE1461" s="50"/>
      <c r="AF1461" s="50"/>
      <c r="AG1461" s="50"/>
      <c r="AH1461" s="53"/>
      <c r="AI1461" s="50"/>
      <c r="AJ1461" s="50"/>
      <c r="AK1461" s="50"/>
      <c r="AL1461" s="50"/>
      <c r="AM1461" s="50"/>
      <c r="AN1461" s="50"/>
      <c r="AO1461" s="50"/>
      <c r="AP1461" s="50"/>
      <c r="AQ1461" s="50"/>
      <c r="AR1461" s="50"/>
      <c r="AS1461" s="50"/>
      <c r="AT1461" s="50"/>
      <c r="AU1461" s="50"/>
      <c r="AV1461" s="50"/>
      <c r="AW1461" s="50"/>
      <c r="AX1461" s="50"/>
      <c r="AY1461" s="50"/>
      <c r="AZ1461" s="50"/>
      <c r="BA1461" s="50"/>
      <c r="BB1461" s="50"/>
      <c r="BC1461" s="50"/>
      <c r="BD1461" s="50"/>
      <c r="BE1461" s="50"/>
      <c r="BF1461" s="50"/>
      <c r="BG1461" s="50"/>
      <c r="BH1461" s="50"/>
      <c r="BI1461" s="50"/>
      <c r="BJ1461" s="50"/>
      <c r="BK1461" s="50"/>
      <c r="BL1461" s="50"/>
    </row>
    <row r="1462" spans="1:64" ht="12" customHeight="1" x14ac:dyDescent="0.15">
      <c r="A1462" s="50" t="s">
        <v>31567</v>
      </c>
      <c r="B1462" s="50">
        <v>46</v>
      </c>
      <c r="C1462" s="50" t="s">
        <v>14</v>
      </c>
      <c r="D1462" s="50" t="s">
        <v>79</v>
      </c>
      <c r="E1462" s="50"/>
      <c r="F1462" s="52">
        <v>43002</v>
      </c>
      <c r="G1462" s="50" t="s">
        <v>31568</v>
      </c>
      <c r="H1462" s="50" t="s">
        <v>929</v>
      </c>
      <c r="I1462" s="50" t="s">
        <v>39</v>
      </c>
      <c r="J1462" s="50">
        <v>94133</v>
      </c>
      <c r="K1462" s="50" t="s">
        <v>929</v>
      </c>
      <c r="L1462" s="50" t="s">
        <v>930</v>
      </c>
      <c r="M1462" s="50" t="s">
        <v>21</v>
      </c>
      <c r="N1462" s="50" t="s">
        <v>31569</v>
      </c>
      <c r="O1462" s="42" t="s">
        <v>394</v>
      </c>
      <c r="P1462" s="50" t="s">
        <v>395</v>
      </c>
      <c r="Q1462" s="50" t="s">
        <v>31570</v>
      </c>
      <c r="R1462" s="50" t="s">
        <v>94</v>
      </c>
      <c r="S1462" s="50" t="s">
        <v>22</v>
      </c>
      <c r="T1462" s="50" t="s">
        <v>28746</v>
      </c>
      <c r="U1462" s="50" t="s">
        <v>28518</v>
      </c>
      <c r="V1462" s="50" t="s">
        <v>28521</v>
      </c>
      <c r="W1462" s="50" t="s">
        <v>94</v>
      </c>
      <c r="X1462" s="50">
        <v>2975</v>
      </c>
      <c r="Y1462" s="50"/>
      <c r="Z1462" s="50"/>
      <c r="AA1462" s="50"/>
      <c r="AB1462" s="50"/>
      <c r="AC1462" s="50"/>
      <c r="AD1462" s="50"/>
      <c r="AE1462" s="50"/>
      <c r="AF1462" s="50"/>
      <c r="AG1462" s="50"/>
      <c r="AH1462" s="53"/>
      <c r="AI1462" s="50"/>
      <c r="AJ1462" s="50"/>
      <c r="AK1462" s="50"/>
      <c r="AL1462" s="50"/>
      <c r="AM1462" s="50"/>
      <c r="AN1462" s="50"/>
      <c r="AO1462" s="50"/>
      <c r="AP1462" s="50"/>
      <c r="AQ1462" s="50"/>
      <c r="AR1462" s="50"/>
      <c r="AS1462" s="50"/>
      <c r="AT1462" s="50"/>
      <c r="AU1462" s="50"/>
      <c r="AV1462" s="50"/>
      <c r="AW1462" s="50"/>
      <c r="AX1462" s="50"/>
      <c r="AY1462" s="50"/>
      <c r="AZ1462" s="50"/>
      <c r="BA1462" s="50"/>
      <c r="BB1462" s="50"/>
      <c r="BC1462" s="50"/>
      <c r="BD1462" s="50"/>
      <c r="BE1462" s="50"/>
      <c r="BF1462" s="50"/>
      <c r="BG1462" s="50"/>
      <c r="BH1462" s="50"/>
      <c r="BI1462" s="50"/>
      <c r="BJ1462" s="50"/>
      <c r="BK1462" s="50"/>
      <c r="BL1462" s="50"/>
    </row>
    <row r="1463" spans="1:64" ht="12" customHeight="1" x14ac:dyDescent="0.15">
      <c r="A1463" s="50" t="s">
        <v>31562</v>
      </c>
      <c r="B1463" s="50">
        <v>24</v>
      </c>
      <c r="C1463" s="50" t="s">
        <v>14</v>
      </c>
      <c r="D1463" s="50" t="s">
        <v>31</v>
      </c>
      <c r="E1463" s="50" t="s">
        <v>31563</v>
      </c>
      <c r="F1463" s="52">
        <v>43002</v>
      </c>
      <c r="G1463" s="50" t="s">
        <v>31564</v>
      </c>
      <c r="H1463" s="50" t="s">
        <v>3719</v>
      </c>
      <c r="I1463" s="50" t="s">
        <v>211</v>
      </c>
      <c r="J1463" s="50">
        <v>47362</v>
      </c>
      <c r="K1463" s="50" t="s">
        <v>8226</v>
      </c>
      <c r="L1463" s="50" t="s">
        <v>28163</v>
      </c>
      <c r="M1463" s="50" t="s">
        <v>21</v>
      </c>
      <c r="N1463" s="50" t="s">
        <v>31565</v>
      </c>
      <c r="O1463" s="42" t="s">
        <v>394</v>
      </c>
      <c r="P1463" s="50" t="s">
        <v>395</v>
      </c>
      <c r="Q1463" s="50" t="s">
        <v>31566</v>
      </c>
      <c r="R1463" s="50" t="s">
        <v>94</v>
      </c>
      <c r="S1463" s="50" t="s">
        <v>22</v>
      </c>
      <c r="T1463" s="50" t="s">
        <v>28746</v>
      </c>
      <c r="U1463" s="50" t="s">
        <v>28520</v>
      </c>
      <c r="V1463" s="50" t="s">
        <v>28522</v>
      </c>
      <c r="W1463" s="50" t="s">
        <v>94</v>
      </c>
      <c r="X1463" s="50">
        <v>2983</v>
      </c>
      <c r="Y1463" s="50"/>
      <c r="Z1463" s="50"/>
      <c r="AA1463" s="50"/>
      <c r="AB1463" s="50"/>
      <c r="AC1463" s="50"/>
      <c r="AD1463" s="50"/>
      <c r="AE1463" s="50"/>
      <c r="AF1463" s="50"/>
      <c r="AG1463" s="50"/>
      <c r="AH1463" s="53"/>
      <c r="AI1463" s="50"/>
      <c r="AJ1463" s="50"/>
      <c r="AK1463" s="50"/>
      <c r="AL1463" s="50"/>
      <c r="AM1463" s="50"/>
      <c r="AN1463" s="50"/>
      <c r="AO1463" s="50"/>
      <c r="AP1463" s="50"/>
      <c r="AQ1463" s="50"/>
      <c r="AR1463" s="50"/>
      <c r="AS1463" s="50"/>
      <c r="AT1463" s="50"/>
      <c r="AU1463" s="50"/>
      <c r="AV1463" s="50"/>
      <c r="AW1463" s="50"/>
      <c r="AX1463" s="50"/>
      <c r="AY1463" s="50"/>
      <c r="AZ1463" s="50"/>
      <c r="BA1463" s="50"/>
      <c r="BB1463" s="50"/>
      <c r="BC1463" s="50"/>
      <c r="BD1463" s="50"/>
      <c r="BE1463" s="50"/>
      <c r="BF1463" s="50"/>
      <c r="BG1463" s="50"/>
      <c r="BH1463" s="50"/>
      <c r="BI1463" s="50"/>
      <c r="BJ1463" s="50"/>
      <c r="BK1463" s="50"/>
      <c r="BL1463" s="50"/>
    </row>
    <row r="1464" spans="1:64" ht="12" customHeight="1" x14ac:dyDescent="0.15">
      <c r="A1464" s="50" t="s">
        <v>31571</v>
      </c>
      <c r="B1464" s="50">
        <v>40</v>
      </c>
      <c r="C1464" s="50" t="s">
        <v>14</v>
      </c>
      <c r="D1464" s="50" t="s">
        <v>31</v>
      </c>
      <c r="E1464" s="50" t="s">
        <v>31572</v>
      </c>
      <c r="F1464" s="52">
        <v>43001</v>
      </c>
      <c r="G1464" s="50" t="s">
        <v>31573</v>
      </c>
      <c r="H1464" s="50" t="s">
        <v>7357</v>
      </c>
      <c r="I1464" s="50" t="s">
        <v>653</v>
      </c>
      <c r="J1464" s="50">
        <v>39401</v>
      </c>
      <c r="K1464" s="50" t="s">
        <v>26825</v>
      </c>
      <c r="L1464" s="50" t="s">
        <v>26826</v>
      </c>
      <c r="M1464" s="50" t="s">
        <v>21</v>
      </c>
      <c r="N1464" s="50" t="s">
        <v>31574</v>
      </c>
      <c r="O1464" s="42" t="s">
        <v>394</v>
      </c>
      <c r="P1464" s="50" t="s">
        <v>395</v>
      </c>
      <c r="Q1464" s="50" t="s">
        <v>31575</v>
      </c>
      <c r="R1464" s="50" t="s">
        <v>23</v>
      </c>
      <c r="S1464" s="50" t="s">
        <v>22</v>
      </c>
      <c r="T1464" s="50" t="s">
        <v>28746</v>
      </c>
      <c r="U1464" s="50" t="s">
        <v>28520</v>
      </c>
      <c r="V1464" s="50" t="s">
        <v>28521</v>
      </c>
      <c r="W1464" s="50" t="s">
        <v>94</v>
      </c>
      <c r="X1464" s="50">
        <v>2981</v>
      </c>
      <c r="Y1464" s="50"/>
      <c r="Z1464" s="50"/>
      <c r="AA1464" s="50"/>
      <c r="AB1464" s="50"/>
      <c r="AC1464" s="50"/>
      <c r="AD1464" s="50"/>
      <c r="AE1464" s="50"/>
      <c r="AF1464" s="50"/>
      <c r="AG1464" s="50"/>
      <c r="AH1464" s="53"/>
      <c r="AI1464" s="50"/>
      <c r="AJ1464" s="50"/>
      <c r="AK1464" s="50"/>
      <c r="AL1464" s="50"/>
      <c r="AM1464" s="50"/>
      <c r="AN1464" s="50"/>
      <c r="AO1464" s="50"/>
      <c r="AP1464" s="50"/>
      <c r="AQ1464" s="50"/>
      <c r="AR1464" s="50"/>
      <c r="AS1464" s="50"/>
      <c r="AT1464" s="50"/>
      <c r="AU1464" s="50"/>
      <c r="AV1464" s="50"/>
      <c r="AW1464" s="50"/>
      <c r="AX1464" s="50"/>
      <c r="AY1464" s="50"/>
      <c r="AZ1464" s="50"/>
      <c r="BA1464" s="50"/>
      <c r="BB1464" s="50"/>
      <c r="BC1464" s="50"/>
      <c r="BD1464" s="50"/>
      <c r="BE1464" s="50"/>
      <c r="BF1464" s="50"/>
      <c r="BG1464" s="50"/>
      <c r="BH1464" s="50"/>
      <c r="BI1464" s="50"/>
      <c r="BJ1464" s="50"/>
      <c r="BK1464" s="50"/>
      <c r="BL1464" s="50"/>
    </row>
    <row r="1465" spans="1:64" ht="12" customHeight="1" x14ac:dyDescent="0.15">
      <c r="A1465" s="50" t="s">
        <v>31576</v>
      </c>
      <c r="B1465" s="50">
        <v>36</v>
      </c>
      <c r="C1465" s="50" t="s">
        <v>14</v>
      </c>
      <c r="D1465" s="50" t="s">
        <v>42</v>
      </c>
      <c r="E1465" s="50"/>
      <c r="F1465" s="52">
        <v>43001</v>
      </c>
      <c r="G1465" s="50" t="s">
        <v>31577</v>
      </c>
      <c r="H1465" s="50" t="s">
        <v>31578</v>
      </c>
      <c r="I1465" s="50" t="s">
        <v>417</v>
      </c>
      <c r="J1465" s="50">
        <v>11096</v>
      </c>
      <c r="K1465" s="50" t="s">
        <v>5478</v>
      </c>
      <c r="L1465" s="50" t="s">
        <v>31579</v>
      </c>
      <c r="M1465" s="50" t="s">
        <v>385</v>
      </c>
      <c r="N1465" s="50" t="s">
        <v>31580</v>
      </c>
      <c r="O1465" s="42" t="s">
        <v>394</v>
      </c>
      <c r="P1465" s="50" t="s">
        <v>395</v>
      </c>
      <c r="Q1465" s="50" t="s">
        <v>31581</v>
      </c>
      <c r="R1465" s="50" t="s">
        <v>948</v>
      </c>
      <c r="S1465" s="50" t="s">
        <v>12</v>
      </c>
      <c r="T1465" s="50" t="s">
        <v>31978</v>
      </c>
      <c r="U1465" s="50" t="s">
        <v>28518</v>
      </c>
      <c r="V1465" s="50" t="s">
        <v>28521</v>
      </c>
      <c r="W1465" s="50"/>
      <c r="Y1465" s="50"/>
      <c r="Z1465" s="50"/>
      <c r="AA1465" s="50"/>
      <c r="AB1465" s="50"/>
      <c r="AC1465" s="50"/>
      <c r="AD1465" s="50"/>
      <c r="AE1465" s="50"/>
      <c r="AF1465" s="50"/>
      <c r="AG1465" s="50"/>
      <c r="AH1465" s="53"/>
      <c r="AI1465" s="50"/>
      <c r="AJ1465" s="50"/>
      <c r="AK1465" s="50"/>
      <c r="AL1465" s="50"/>
      <c r="AM1465" s="50"/>
      <c r="AN1465" s="50"/>
      <c r="AO1465" s="50"/>
      <c r="AP1465" s="50"/>
      <c r="AQ1465" s="50"/>
      <c r="AR1465" s="50"/>
      <c r="AS1465" s="50"/>
      <c r="AT1465" s="50"/>
      <c r="AU1465" s="50"/>
      <c r="AV1465" s="50"/>
      <c r="AW1465" s="50"/>
      <c r="AX1465" s="50"/>
      <c r="AY1465" s="50"/>
      <c r="AZ1465" s="50"/>
      <c r="BA1465" s="50"/>
      <c r="BB1465" s="50"/>
      <c r="BC1465" s="50"/>
      <c r="BD1465" s="50"/>
      <c r="BE1465" s="50"/>
      <c r="BF1465" s="50"/>
      <c r="BG1465" s="50"/>
      <c r="BH1465" s="50"/>
      <c r="BI1465" s="50"/>
      <c r="BJ1465" s="50"/>
      <c r="BK1465" s="50"/>
      <c r="BL1465" s="50"/>
    </row>
    <row r="1466" spans="1:64" ht="12" customHeight="1" x14ac:dyDescent="0.15">
      <c r="A1466" s="50" t="s">
        <v>31968</v>
      </c>
      <c r="B1466" s="50">
        <v>26</v>
      </c>
      <c r="C1466" s="50" t="s">
        <v>14</v>
      </c>
      <c r="D1466" s="50" t="s">
        <v>42</v>
      </c>
      <c r="E1466" s="50"/>
      <c r="F1466" s="52">
        <v>43000</v>
      </c>
      <c r="G1466" s="50" t="s">
        <v>31596</v>
      </c>
      <c r="H1466" s="50" t="s">
        <v>877</v>
      </c>
      <c r="I1466" s="50" t="s">
        <v>39</v>
      </c>
      <c r="J1466" s="50">
        <v>92056</v>
      </c>
      <c r="K1466" s="50" t="s">
        <v>150</v>
      </c>
      <c r="L1466" s="50" t="s">
        <v>31597</v>
      </c>
      <c r="M1466" s="50" t="s">
        <v>21</v>
      </c>
      <c r="N1466" s="50" t="s">
        <v>31598</v>
      </c>
      <c r="O1466" s="42" t="s">
        <v>394</v>
      </c>
      <c r="P1466" s="50" t="s">
        <v>395</v>
      </c>
      <c r="Q1466" s="50" t="s">
        <v>31599</v>
      </c>
      <c r="R1466" s="50" t="s">
        <v>94</v>
      </c>
      <c r="S1466" s="50" t="s">
        <v>22</v>
      </c>
      <c r="T1466" s="50" t="s">
        <v>31669</v>
      </c>
      <c r="U1466" s="50" t="s">
        <v>28520</v>
      </c>
      <c r="V1466" s="50" t="s">
        <v>28521</v>
      </c>
      <c r="W1466" s="50" t="s">
        <v>94</v>
      </c>
      <c r="X1466" s="50">
        <v>2971</v>
      </c>
      <c r="Y1466" s="50"/>
      <c r="Z1466" s="50"/>
      <c r="AA1466" s="50"/>
      <c r="AB1466" s="50"/>
      <c r="AC1466" s="50"/>
      <c r="AD1466" s="50"/>
      <c r="AE1466" s="50"/>
      <c r="AF1466" s="50"/>
      <c r="AG1466" s="50"/>
      <c r="AH1466" s="53"/>
      <c r="AI1466" s="50"/>
      <c r="AJ1466" s="50"/>
      <c r="AK1466" s="50"/>
      <c r="AL1466" s="50"/>
      <c r="AM1466" s="50"/>
      <c r="AN1466" s="50"/>
      <c r="AO1466" s="50"/>
      <c r="AP1466" s="50"/>
      <c r="AQ1466" s="50"/>
      <c r="AR1466" s="50"/>
      <c r="AS1466" s="50"/>
      <c r="AT1466" s="50"/>
      <c r="AU1466" s="50"/>
      <c r="AV1466" s="50"/>
      <c r="AW1466" s="50"/>
      <c r="AX1466" s="50"/>
      <c r="AY1466" s="50"/>
      <c r="AZ1466" s="50"/>
      <c r="BA1466" s="50"/>
      <c r="BB1466" s="50"/>
      <c r="BC1466" s="50"/>
      <c r="BD1466" s="50"/>
      <c r="BE1466" s="50"/>
      <c r="BF1466" s="50"/>
      <c r="BG1466" s="50"/>
      <c r="BH1466" s="50"/>
      <c r="BI1466" s="50"/>
      <c r="BJ1466" s="50"/>
      <c r="BK1466" s="50"/>
      <c r="BL1466" s="50"/>
    </row>
    <row r="1467" spans="1:64" ht="12" customHeight="1" x14ac:dyDescent="0.15">
      <c r="A1467" s="50" t="s">
        <v>31586</v>
      </c>
      <c r="B1467" s="50">
        <v>27</v>
      </c>
      <c r="C1467" s="50" t="s">
        <v>14</v>
      </c>
      <c r="D1467" s="50" t="s">
        <v>31</v>
      </c>
      <c r="E1467" s="50" t="s">
        <v>31587</v>
      </c>
      <c r="F1467" s="52">
        <v>43000</v>
      </c>
      <c r="G1467" s="50" t="s">
        <v>31588</v>
      </c>
      <c r="H1467" s="50" t="s">
        <v>6366</v>
      </c>
      <c r="I1467" s="50" t="s">
        <v>39</v>
      </c>
      <c r="J1467" s="50">
        <v>92647</v>
      </c>
      <c r="K1467" s="50" t="s">
        <v>1044</v>
      </c>
      <c r="L1467" s="50" t="s">
        <v>6368</v>
      </c>
      <c r="M1467" s="50" t="s">
        <v>21</v>
      </c>
      <c r="N1467" s="50" t="s">
        <v>31589</v>
      </c>
      <c r="O1467" s="42" t="s">
        <v>394</v>
      </c>
      <c r="P1467" s="50" t="s">
        <v>395</v>
      </c>
      <c r="Q1467" s="50" t="s">
        <v>31590</v>
      </c>
      <c r="R1467" s="50" t="s">
        <v>542</v>
      </c>
      <c r="S1467" s="50" t="s">
        <v>22</v>
      </c>
      <c r="T1467" s="50" t="s">
        <v>28746</v>
      </c>
      <c r="U1467" s="50" t="s">
        <v>28520</v>
      </c>
      <c r="V1467" s="50" t="s">
        <v>28521</v>
      </c>
      <c r="W1467" s="50" t="s">
        <v>94</v>
      </c>
      <c r="X1467" s="50">
        <v>2977</v>
      </c>
      <c r="Y1467" s="50"/>
      <c r="Z1467" s="50"/>
      <c r="AA1467" s="50"/>
      <c r="AB1467" s="50"/>
      <c r="AC1467" s="50"/>
      <c r="AD1467" s="50"/>
      <c r="AE1467" s="50"/>
      <c r="AF1467" s="50"/>
      <c r="AG1467" s="50"/>
      <c r="AH1467" s="53"/>
      <c r="AI1467" s="50"/>
      <c r="AJ1467" s="50"/>
      <c r="AK1467" s="50"/>
      <c r="AL1467" s="50"/>
      <c r="AM1467" s="50"/>
      <c r="AN1467" s="50"/>
      <c r="AO1467" s="50"/>
      <c r="AP1467" s="50"/>
      <c r="AQ1467" s="50"/>
      <c r="AR1467" s="50"/>
      <c r="AS1467" s="50"/>
      <c r="AT1467" s="50"/>
      <c r="AU1467" s="50"/>
      <c r="AV1467" s="50"/>
      <c r="AW1467" s="50"/>
      <c r="AX1467" s="50"/>
      <c r="AY1467" s="50"/>
      <c r="AZ1467" s="50"/>
      <c r="BA1467" s="50"/>
      <c r="BB1467" s="50"/>
      <c r="BC1467" s="50"/>
      <c r="BD1467" s="50"/>
      <c r="BE1467" s="50"/>
      <c r="BF1467" s="50"/>
      <c r="BG1467" s="50"/>
      <c r="BH1467" s="50"/>
      <c r="BI1467" s="50"/>
      <c r="BJ1467" s="50"/>
      <c r="BK1467" s="50"/>
      <c r="BL1467" s="50"/>
    </row>
    <row r="1468" spans="1:64" ht="12" customHeight="1" x14ac:dyDescent="0.15">
      <c r="A1468" s="50" t="s">
        <v>31591</v>
      </c>
      <c r="B1468" s="50">
        <v>28</v>
      </c>
      <c r="C1468" s="50" t="s">
        <v>14</v>
      </c>
      <c r="D1468" s="50" t="s">
        <v>31</v>
      </c>
      <c r="E1468" s="50" t="s">
        <v>31592</v>
      </c>
      <c r="F1468" s="52">
        <v>43000</v>
      </c>
      <c r="G1468" s="50" t="s">
        <v>31593</v>
      </c>
      <c r="H1468" s="50" t="s">
        <v>1403</v>
      </c>
      <c r="I1468" s="50" t="s">
        <v>117</v>
      </c>
      <c r="J1468" s="50">
        <v>85208</v>
      </c>
      <c r="K1468" s="50" t="s">
        <v>617</v>
      </c>
      <c r="L1468" s="50" t="s">
        <v>1404</v>
      </c>
      <c r="M1468" s="50" t="s">
        <v>21</v>
      </c>
      <c r="N1468" s="50" t="s">
        <v>31594</v>
      </c>
      <c r="O1468" s="42" t="s">
        <v>394</v>
      </c>
      <c r="P1468" s="50" t="s">
        <v>395</v>
      </c>
      <c r="Q1468" s="50" t="s">
        <v>31595</v>
      </c>
      <c r="R1468" s="50" t="s">
        <v>23</v>
      </c>
      <c r="S1468" s="50" t="s">
        <v>22</v>
      </c>
      <c r="T1468" s="50" t="s">
        <v>28746</v>
      </c>
      <c r="U1468" s="50" t="s">
        <v>28520</v>
      </c>
      <c r="V1468" s="50" t="s">
        <v>28521</v>
      </c>
      <c r="W1468" s="50" t="s">
        <v>94</v>
      </c>
      <c r="X1468" s="50">
        <v>2980</v>
      </c>
      <c r="Y1468" s="50"/>
      <c r="Z1468" s="50"/>
      <c r="AA1468" s="50"/>
      <c r="AB1468" s="50"/>
      <c r="AC1468" s="50"/>
      <c r="AD1468" s="50"/>
      <c r="AE1468" s="50"/>
      <c r="AF1468" s="50"/>
      <c r="AG1468" s="50"/>
      <c r="AH1468" s="53"/>
      <c r="AI1468" s="50"/>
      <c r="AJ1468" s="50"/>
      <c r="AK1468" s="50"/>
      <c r="AL1468" s="50"/>
      <c r="AM1468" s="50"/>
      <c r="AN1468" s="50"/>
      <c r="AO1468" s="50"/>
      <c r="AP1468" s="50"/>
      <c r="AQ1468" s="50"/>
      <c r="AR1468" s="50"/>
      <c r="AS1468" s="50"/>
      <c r="AT1468" s="50"/>
      <c r="AU1468" s="50"/>
      <c r="AV1468" s="50"/>
      <c r="AW1468" s="50"/>
      <c r="AX1468" s="50"/>
      <c r="AY1468" s="50"/>
      <c r="AZ1468" s="50"/>
      <c r="BA1468" s="50"/>
      <c r="BB1468" s="50"/>
      <c r="BC1468" s="50"/>
      <c r="BD1468" s="50"/>
      <c r="BE1468" s="50"/>
      <c r="BF1468" s="50"/>
      <c r="BG1468" s="50"/>
      <c r="BH1468" s="50"/>
      <c r="BI1468" s="50"/>
      <c r="BJ1468" s="50"/>
      <c r="BK1468" s="50"/>
      <c r="BL1468" s="50"/>
    </row>
    <row r="1469" spans="1:64" ht="12" customHeight="1" x14ac:dyDescent="0.15">
      <c r="A1469" s="50" t="s">
        <v>3186</v>
      </c>
      <c r="B1469" s="50">
        <v>30</v>
      </c>
      <c r="C1469" s="50" t="s">
        <v>14</v>
      </c>
      <c r="D1469" s="50" t="s">
        <v>31</v>
      </c>
      <c r="E1469" s="50"/>
      <c r="F1469" s="52">
        <v>43000</v>
      </c>
      <c r="G1469" s="50" t="s">
        <v>31582</v>
      </c>
      <c r="H1469" s="50" t="s">
        <v>27090</v>
      </c>
      <c r="I1469" s="50" t="s">
        <v>203</v>
      </c>
      <c r="J1469" s="50">
        <v>80022</v>
      </c>
      <c r="K1469" s="50" t="s">
        <v>1883</v>
      </c>
      <c r="L1469" s="50" t="s">
        <v>31583</v>
      </c>
      <c r="M1469" s="50" t="s">
        <v>21</v>
      </c>
      <c r="N1469" s="50" t="s">
        <v>31584</v>
      </c>
      <c r="O1469" s="42" t="s">
        <v>394</v>
      </c>
      <c r="P1469" s="50" t="s">
        <v>395</v>
      </c>
      <c r="Q1469" s="50" t="s">
        <v>31585</v>
      </c>
      <c r="R1469" s="50" t="s">
        <v>94</v>
      </c>
      <c r="S1469" s="50" t="s">
        <v>29</v>
      </c>
      <c r="T1469" s="50" t="s">
        <v>28523</v>
      </c>
      <c r="U1469" s="50" t="s">
        <v>28518</v>
      </c>
      <c r="V1469" s="50" t="s">
        <v>28521</v>
      </c>
      <c r="W1469" s="50" t="s">
        <v>94</v>
      </c>
      <c r="X1469" s="50">
        <v>2979</v>
      </c>
      <c r="Y1469" s="50"/>
      <c r="Z1469" s="50"/>
      <c r="AA1469" s="50"/>
      <c r="AB1469" s="50"/>
      <c r="AC1469" s="50"/>
      <c r="AD1469" s="50"/>
      <c r="AE1469" s="50"/>
      <c r="AF1469" s="50"/>
      <c r="AG1469" s="50"/>
      <c r="AH1469" s="53"/>
      <c r="AI1469" s="50"/>
      <c r="AJ1469" s="50"/>
      <c r="AK1469" s="50"/>
      <c r="AL1469" s="50"/>
      <c r="AM1469" s="50"/>
      <c r="AN1469" s="50"/>
      <c r="AO1469" s="50"/>
      <c r="AP1469" s="50"/>
      <c r="AQ1469" s="50"/>
      <c r="AR1469" s="50"/>
      <c r="AS1469" s="50"/>
      <c r="AT1469" s="50"/>
      <c r="AU1469" s="50"/>
      <c r="AV1469" s="50"/>
      <c r="AW1469" s="50"/>
      <c r="AX1469" s="50"/>
      <c r="AY1469" s="50"/>
      <c r="AZ1469" s="50"/>
      <c r="BA1469" s="50"/>
      <c r="BB1469" s="50"/>
      <c r="BC1469" s="50"/>
      <c r="BD1469" s="50"/>
      <c r="BE1469" s="50"/>
      <c r="BF1469" s="50"/>
      <c r="BG1469" s="50"/>
      <c r="BH1469" s="50"/>
      <c r="BI1469" s="50"/>
      <c r="BJ1469" s="50"/>
      <c r="BK1469" s="50"/>
      <c r="BL1469" s="50"/>
    </row>
    <row r="1470" spans="1:64" ht="12" customHeight="1" x14ac:dyDescent="0.15">
      <c r="A1470" s="50" t="s">
        <v>31600</v>
      </c>
      <c r="B1470" s="50">
        <v>44</v>
      </c>
      <c r="C1470" s="50" t="s">
        <v>14</v>
      </c>
      <c r="D1470" s="50" t="s">
        <v>31</v>
      </c>
      <c r="E1470" s="50" t="s">
        <v>31601</v>
      </c>
      <c r="F1470" s="52">
        <v>43000</v>
      </c>
      <c r="G1470" s="50" t="s">
        <v>31602</v>
      </c>
      <c r="H1470" s="50" t="s">
        <v>9811</v>
      </c>
      <c r="I1470" s="50" t="s">
        <v>56</v>
      </c>
      <c r="J1470" s="50">
        <v>34601</v>
      </c>
      <c r="K1470" s="50" t="s">
        <v>9539</v>
      </c>
      <c r="L1470" s="50" t="s">
        <v>31603</v>
      </c>
      <c r="M1470" s="50" t="s">
        <v>21</v>
      </c>
      <c r="N1470" s="50" t="s">
        <v>31604</v>
      </c>
      <c r="O1470" s="42" t="s">
        <v>394</v>
      </c>
      <c r="P1470" s="50" t="s">
        <v>395</v>
      </c>
      <c r="Q1470" s="50" t="s">
        <v>31605</v>
      </c>
      <c r="R1470" s="50" t="s">
        <v>94</v>
      </c>
      <c r="S1470" s="50" t="s">
        <v>373</v>
      </c>
      <c r="T1470" s="50" t="s">
        <v>28836</v>
      </c>
      <c r="U1470" s="50" t="s">
        <v>28520</v>
      </c>
      <c r="V1470" s="50" t="s">
        <v>28519</v>
      </c>
      <c r="W1470" s="50" t="s">
        <v>94</v>
      </c>
      <c r="X1470" s="50">
        <v>2982</v>
      </c>
      <c r="Y1470" s="50"/>
      <c r="Z1470" s="50"/>
      <c r="AA1470" s="50"/>
      <c r="AB1470" s="50"/>
      <c r="AC1470" s="50"/>
      <c r="AD1470" s="50"/>
      <c r="AE1470" s="50"/>
      <c r="AF1470" s="50"/>
      <c r="AG1470" s="50"/>
      <c r="AH1470" s="53"/>
      <c r="AI1470" s="50"/>
      <c r="AJ1470" s="50"/>
      <c r="AK1470" s="50"/>
      <c r="AL1470" s="50"/>
      <c r="AM1470" s="50"/>
      <c r="AN1470" s="50"/>
      <c r="AO1470" s="50"/>
      <c r="AP1470" s="50"/>
      <c r="AQ1470" s="50"/>
      <c r="AR1470" s="50"/>
      <c r="AS1470" s="50"/>
      <c r="AT1470" s="50"/>
      <c r="AU1470" s="50"/>
      <c r="AV1470" s="50"/>
      <c r="AW1470" s="50"/>
      <c r="AX1470" s="50"/>
      <c r="AY1470" s="50"/>
      <c r="AZ1470" s="50"/>
      <c r="BA1470" s="50"/>
      <c r="BB1470" s="50"/>
      <c r="BC1470" s="50"/>
      <c r="BD1470" s="50"/>
      <c r="BE1470" s="50"/>
      <c r="BF1470" s="50"/>
      <c r="BG1470" s="50"/>
      <c r="BH1470" s="50"/>
      <c r="BI1470" s="50"/>
      <c r="BJ1470" s="50"/>
      <c r="BK1470" s="50"/>
      <c r="BL1470" s="50"/>
    </row>
    <row r="1471" spans="1:64" ht="12" customHeight="1" x14ac:dyDescent="0.15">
      <c r="A1471" s="50" t="s">
        <v>31612</v>
      </c>
      <c r="B1471" s="50">
        <v>58</v>
      </c>
      <c r="C1471" s="50" t="s">
        <v>14</v>
      </c>
      <c r="D1471" s="50" t="s">
        <v>31</v>
      </c>
      <c r="E1471" s="50"/>
      <c r="F1471" s="52">
        <v>42999</v>
      </c>
      <c r="G1471" s="50" t="s">
        <v>31613</v>
      </c>
      <c r="H1471" s="50" t="s">
        <v>3130</v>
      </c>
      <c r="I1471" s="50" t="s">
        <v>389</v>
      </c>
      <c r="J1471" s="50">
        <v>74555</v>
      </c>
      <c r="K1471" s="50" t="s">
        <v>31614</v>
      </c>
      <c r="L1471" s="50" t="s">
        <v>2004</v>
      </c>
      <c r="M1471" s="50" t="s">
        <v>21</v>
      </c>
      <c r="N1471" s="50" t="s">
        <v>31615</v>
      </c>
      <c r="O1471" s="42" t="s">
        <v>394</v>
      </c>
      <c r="P1471" s="50" t="s">
        <v>395</v>
      </c>
      <c r="Q1471" s="50" t="s">
        <v>31616</v>
      </c>
      <c r="R1471" s="50" t="s">
        <v>94</v>
      </c>
      <c r="S1471" s="50" t="s">
        <v>22</v>
      </c>
      <c r="T1471" s="50" t="s">
        <v>28746</v>
      </c>
      <c r="U1471" s="50" t="s">
        <v>28520</v>
      </c>
      <c r="V1471" s="50" t="s">
        <v>28519</v>
      </c>
      <c r="W1471" s="50"/>
      <c r="Y1471" s="50"/>
      <c r="Z1471" s="50"/>
      <c r="AA1471" s="50"/>
      <c r="AB1471" s="50"/>
      <c r="AC1471" s="50"/>
      <c r="AD1471" s="50"/>
      <c r="AE1471" s="50"/>
      <c r="AF1471" s="50"/>
      <c r="AG1471" s="50"/>
      <c r="AH1471" s="53"/>
      <c r="AI1471" s="50"/>
      <c r="AJ1471" s="50"/>
      <c r="AK1471" s="50"/>
      <c r="AL1471" s="50"/>
      <c r="AM1471" s="50"/>
      <c r="AN1471" s="50"/>
      <c r="AO1471" s="50"/>
      <c r="AP1471" s="50"/>
      <c r="AQ1471" s="50"/>
      <c r="AR1471" s="50"/>
      <c r="AS1471" s="50"/>
      <c r="AT1471" s="50"/>
      <c r="AU1471" s="50"/>
      <c r="AV1471" s="50"/>
      <c r="AW1471" s="50"/>
      <c r="AX1471" s="50"/>
      <c r="AY1471" s="50"/>
      <c r="AZ1471" s="50"/>
      <c r="BA1471" s="50"/>
      <c r="BB1471" s="50"/>
      <c r="BC1471" s="50"/>
      <c r="BD1471" s="50"/>
      <c r="BE1471" s="50"/>
      <c r="BF1471" s="50"/>
      <c r="BG1471" s="50"/>
      <c r="BH1471" s="50"/>
      <c r="BI1471" s="50"/>
      <c r="BJ1471" s="50"/>
      <c r="BK1471" s="50"/>
      <c r="BL1471" s="50"/>
    </row>
    <row r="1472" spans="1:64" ht="12" customHeight="1" x14ac:dyDescent="0.15">
      <c r="A1472" s="50" t="s">
        <v>31617</v>
      </c>
      <c r="B1472" s="50">
        <v>40</v>
      </c>
      <c r="C1472" s="50" t="s">
        <v>14</v>
      </c>
      <c r="D1472" s="50" t="s">
        <v>31</v>
      </c>
      <c r="E1472" s="50"/>
      <c r="F1472" s="52">
        <v>42999</v>
      </c>
      <c r="G1472" s="50" t="s">
        <v>31618</v>
      </c>
      <c r="H1472" s="50" t="s">
        <v>866</v>
      </c>
      <c r="I1472" s="50" t="s">
        <v>297</v>
      </c>
      <c r="J1472" s="50">
        <v>98404</v>
      </c>
      <c r="K1472" s="50" t="s">
        <v>867</v>
      </c>
      <c r="L1472" s="50" t="s">
        <v>28250</v>
      </c>
      <c r="M1472" s="50" t="s">
        <v>21</v>
      </c>
      <c r="N1472" s="50" t="s">
        <v>31619</v>
      </c>
      <c r="O1472" s="42" t="s">
        <v>394</v>
      </c>
      <c r="P1472" s="50" t="s">
        <v>395</v>
      </c>
      <c r="Q1472" s="50" t="s">
        <v>31620</v>
      </c>
      <c r="R1472" s="50" t="s">
        <v>542</v>
      </c>
      <c r="S1472" s="50" t="s">
        <v>22</v>
      </c>
      <c r="T1472" s="50" t="s">
        <v>28739</v>
      </c>
      <c r="U1472" s="50" t="s">
        <v>28518</v>
      </c>
      <c r="V1472" s="50" t="s">
        <v>28521</v>
      </c>
      <c r="W1472" s="50"/>
      <c r="X1472" s="50">
        <v>2972</v>
      </c>
      <c r="Y1472" s="50"/>
      <c r="Z1472" s="50"/>
      <c r="AA1472" s="50"/>
      <c r="AB1472" s="50"/>
      <c r="AC1472" s="50"/>
      <c r="AD1472" s="50"/>
      <c r="AE1472" s="50"/>
      <c r="AF1472" s="50"/>
      <c r="AG1472" s="50"/>
      <c r="AH1472" s="53"/>
      <c r="AI1472" s="50"/>
      <c r="AJ1472" s="50"/>
      <c r="AK1472" s="50"/>
      <c r="AL1472" s="50"/>
      <c r="AM1472" s="50"/>
      <c r="AN1472" s="50"/>
      <c r="AO1472" s="50"/>
      <c r="AP1472" s="50"/>
      <c r="AQ1472" s="50"/>
      <c r="AR1472" s="50"/>
      <c r="AS1472" s="50"/>
      <c r="AT1472" s="50"/>
      <c r="AU1472" s="50"/>
      <c r="AV1472" s="50"/>
      <c r="AW1472" s="50"/>
      <c r="AX1472" s="50"/>
      <c r="AY1472" s="50"/>
      <c r="AZ1472" s="50"/>
      <c r="BA1472" s="50"/>
      <c r="BB1472" s="50"/>
      <c r="BC1472" s="50"/>
      <c r="BD1472" s="50"/>
      <c r="BE1472" s="50"/>
      <c r="BF1472" s="50"/>
      <c r="BG1472" s="50"/>
      <c r="BH1472" s="50"/>
      <c r="BI1472" s="50"/>
      <c r="BJ1472" s="50"/>
      <c r="BK1472" s="50"/>
      <c r="BL1472" s="50"/>
    </row>
    <row r="1473" spans="1:64" ht="12" customHeight="1" x14ac:dyDescent="0.15">
      <c r="A1473" s="50" t="s">
        <v>31606</v>
      </c>
      <c r="B1473" s="50">
        <v>25</v>
      </c>
      <c r="C1473" s="50" t="s">
        <v>14</v>
      </c>
      <c r="D1473" s="50" t="s">
        <v>133</v>
      </c>
      <c r="E1473" s="50" t="s">
        <v>31607</v>
      </c>
      <c r="F1473" s="52">
        <v>42999</v>
      </c>
      <c r="G1473" s="50" t="s">
        <v>31608</v>
      </c>
      <c r="H1473" s="50" t="s">
        <v>31609</v>
      </c>
      <c r="I1473" s="50" t="s">
        <v>203</v>
      </c>
      <c r="J1473" s="50">
        <v>80127</v>
      </c>
      <c r="K1473" s="50" t="s">
        <v>1747</v>
      </c>
      <c r="L1473" s="50" t="s">
        <v>7130</v>
      </c>
      <c r="M1473" s="50" t="s">
        <v>21</v>
      </c>
      <c r="N1473" s="50" t="s">
        <v>31610</v>
      </c>
      <c r="O1473" s="42" t="s">
        <v>394</v>
      </c>
      <c r="P1473" s="50" t="s">
        <v>395</v>
      </c>
      <c r="Q1473" s="50" t="s">
        <v>31611</v>
      </c>
      <c r="R1473" s="50" t="s">
        <v>94</v>
      </c>
      <c r="S1473" s="50" t="s">
        <v>29</v>
      </c>
      <c r="T1473" s="50" t="s">
        <v>28523</v>
      </c>
      <c r="U1473" s="50" t="s">
        <v>28518</v>
      </c>
      <c r="V1473" s="50" t="s">
        <v>28521</v>
      </c>
      <c r="W1473" s="50" t="s">
        <v>94</v>
      </c>
      <c r="X1473" s="50">
        <v>2973</v>
      </c>
      <c r="Y1473" s="50"/>
      <c r="Z1473" s="50"/>
      <c r="AA1473" s="50"/>
      <c r="AB1473" s="50"/>
      <c r="AC1473" s="50"/>
      <c r="AD1473" s="50"/>
      <c r="AE1473" s="50"/>
      <c r="AF1473" s="50"/>
      <c r="AG1473" s="50"/>
      <c r="AH1473" s="53"/>
      <c r="AI1473" s="50"/>
      <c r="AJ1473" s="50"/>
      <c r="AK1473" s="50"/>
      <c r="AL1473" s="50"/>
      <c r="AM1473" s="50"/>
      <c r="AN1473" s="50"/>
      <c r="AO1473" s="50"/>
      <c r="AP1473" s="50"/>
      <c r="AQ1473" s="50"/>
      <c r="AR1473" s="50"/>
      <c r="AS1473" s="50"/>
      <c r="AT1473" s="50"/>
      <c r="AU1473" s="50"/>
      <c r="AV1473" s="50"/>
      <c r="AW1473" s="50"/>
      <c r="AX1473" s="50"/>
      <c r="AY1473" s="50"/>
      <c r="AZ1473" s="50"/>
      <c r="BA1473" s="50"/>
      <c r="BB1473" s="50"/>
      <c r="BC1473" s="50"/>
      <c r="BD1473" s="50"/>
      <c r="BE1473" s="50"/>
      <c r="BF1473" s="50"/>
      <c r="BG1473" s="50"/>
      <c r="BH1473" s="50"/>
      <c r="BI1473" s="50"/>
      <c r="BJ1473" s="50"/>
      <c r="BK1473" s="50"/>
      <c r="BL1473" s="50"/>
    </row>
    <row r="1474" spans="1:64" ht="12" customHeight="1" x14ac:dyDescent="0.15">
      <c r="A1474" s="50" t="s">
        <v>31621</v>
      </c>
      <c r="B1474" s="50">
        <v>38</v>
      </c>
      <c r="C1474" s="50" t="s">
        <v>14</v>
      </c>
      <c r="D1474" s="50" t="s">
        <v>42</v>
      </c>
      <c r="E1474" s="50" t="s">
        <v>31622</v>
      </c>
      <c r="F1474" s="52">
        <v>42999</v>
      </c>
      <c r="G1474" s="50" t="s">
        <v>31623</v>
      </c>
      <c r="H1474" s="50" t="s">
        <v>31624</v>
      </c>
      <c r="I1474" s="50" t="s">
        <v>67</v>
      </c>
      <c r="J1474" s="50">
        <v>75087</v>
      </c>
      <c r="K1474" s="50" t="s">
        <v>31624</v>
      </c>
      <c r="L1474" s="50" t="s">
        <v>31625</v>
      </c>
      <c r="M1474" s="50" t="s">
        <v>21</v>
      </c>
      <c r="N1474" s="50" t="s">
        <v>31626</v>
      </c>
      <c r="O1474" s="42" t="s">
        <v>394</v>
      </c>
      <c r="P1474" s="50" t="s">
        <v>395</v>
      </c>
      <c r="Q1474" s="50" t="s">
        <v>31627</v>
      </c>
      <c r="R1474" s="50" t="s">
        <v>94</v>
      </c>
      <c r="S1474" s="50" t="s">
        <v>373</v>
      </c>
      <c r="T1474" s="50" t="s">
        <v>28836</v>
      </c>
      <c r="U1474" s="50" t="s">
        <v>28520</v>
      </c>
      <c r="V1474" s="50" t="s">
        <v>28521</v>
      </c>
      <c r="W1474" s="50"/>
      <c r="Y1474" s="50"/>
      <c r="Z1474" s="50"/>
      <c r="AA1474" s="50"/>
      <c r="AB1474" s="50"/>
      <c r="AC1474" s="50"/>
      <c r="AD1474" s="50"/>
      <c r="AE1474" s="50"/>
      <c r="AF1474" s="50"/>
      <c r="AG1474" s="50"/>
      <c r="AH1474" s="53"/>
      <c r="AI1474" s="50"/>
      <c r="AJ1474" s="50"/>
      <c r="AK1474" s="50"/>
      <c r="AL1474" s="50"/>
      <c r="AM1474" s="50"/>
      <c r="AN1474" s="50"/>
      <c r="AO1474" s="50"/>
      <c r="AP1474" s="50"/>
      <c r="AQ1474" s="50"/>
      <c r="AR1474" s="50"/>
      <c r="AS1474" s="50"/>
      <c r="AT1474" s="50"/>
      <c r="AU1474" s="50"/>
      <c r="AV1474" s="50"/>
      <c r="AW1474" s="50"/>
      <c r="AX1474" s="50"/>
      <c r="AY1474" s="50"/>
      <c r="AZ1474" s="50"/>
      <c r="BA1474" s="50"/>
      <c r="BB1474" s="50"/>
      <c r="BC1474" s="50"/>
      <c r="BD1474" s="50"/>
      <c r="BE1474" s="50"/>
      <c r="BF1474" s="50"/>
      <c r="BG1474" s="50"/>
      <c r="BH1474" s="50"/>
      <c r="BI1474" s="50"/>
      <c r="BJ1474" s="50"/>
      <c r="BK1474" s="50"/>
      <c r="BL1474" s="50"/>
    </row>
    <row r="1475" spans="1:64" ht="12" customHeight="1" x14ac:dyDescent="0.15">
      <c r="A1475" s="50" t="s">
        <v>31632</v>
      </c>
      <c r="B1475" s="50">
        <v>25</v>
      </c>
      <c r="C1475" s="50" t="s">
        <v>14</v>
      </c>
      <c r="D1475" s="50" t="s">
        <v>79</v>
      </c>
      <c r="E1475" s="50" t="s">
        <v>31633</v>
      </c>
      <c r="F1475" s="52">
        <v>42998</v>
      </c>
      <c r="G1475" s="50" t="s">
        <v>31634</v>
      </c>
      <c r="H1475" s="50" t="s">
        <v>3431</v>
      </c>
      <c r="I1475" s="50" t="s">
        <v>38</v>
      </c>
      <c r="J1475" s="50">
        <v>61604</v>
      </c>
      <c r="K1475" s="50" t="s">
        <v>3431</v>
      </c>
      <c r="L1475" s="50" t="s">
        <v>31635</v>
      </c>
      <c r="M1475" s="50" t="s">
        <v>21</v>
      </c>
      <c r="N1475" s="50" t="s">
        <v>31636</v>
      </c>
      <c r="O1475" s="42" t="s">
        <v>394</v>
      </c>
      <c r="P1475" s="50" t="s">
        <v>395</v>
      </c>
      <c r="Q1475" s="50" t="s">
        <v>31637</v>
      </c>
      <c r="R1475" s="50" t="s">
        <v>94</v>
      </c>
      <c r="S1475" s="50" t="s">
        <v>22</v>
      </c>
      <c r="T1475" s="50" t="s">
        <v>28746</v>
      </c>
      <c r="U1475" s="50" t="s">
        <v>28518</v>
      </c>
      <c r="V1475" s="50" t="s">
        <v>28521</v>
      </c>
      <c r="W1475" s="50"/>
      <c r="X1475" s="50">
        <v>2968</v>
      </c>
      <c r="Y1475" s="50"/>
      <c r="Z1475" s="50"/>
      <c r="AA1475" s="50"/>
      <c r="AB1475" s="50"/>
      <c r="AC1475" s="50"/>
      <c r="AD1475" s="50"/>
      <c r="AE1475" s="50"/>
      <c r="AF1475" s="50"/>
      <c r="AG1475" s="50"/>
      <c r="AH1475" s="53"/>
      <c r="AI1475" s="50"/>
      <c r="AJ1475" s="50"/>
      <c r="AK1475" s="50"/>
      <c r="AL1475" s="50"/>
      <c r="AM1475" s="50"/>
      <c r="AN1475" s="50"/>
      <c r="AO1475" s="50"/>
      <c r="AP1475" s="50"/>
      <c r="AQ1475" s="50"/>
      <c r="AR1475" s="50"/>
      <c r="AS1475" s="50"/>
      <c r="AT1475" s="50"/>
      <c r="AU1475" s="50"/>
      <c r="AV1475" s="50"/>
      <c r="AW1475" s="50"/>
      <c r="AX1475" s="50"/>
      <c r="AY1475" s="50"/>
      <c r="AZ1475" s="50"/>
      <c r="BA1475" s="50"/>
      <c r="BB1475" s="50"/>
      <c r="BC1475" s="50"/>
      <c r="BD1475" s="50"/>
      <c r="BE1475" s="50"/>
      <c r="BF1475" s="50"/>
      <c r="BG1475" s="50"/>
      <c r="BH1475" s="50"/>
      <c r="BI1475" s="50"/>
      <c r="BJ1475" s="50"/>
      <c r="BK1475" s="50"/>
      <c r="BL1475" s="50"/>
    </row>
    <row r="1476" spans="1:64" ht="12" customHeight="1" x14ac:dyDescent="0.15">
      <c r="A1476" s="50" t="s">
        <v>31628</v>
      </c>
      <c r="B1476" s="50">
        <v>31</v>
      </c>
      <c r="C1476" s="50" t="s">
        <v>14</v>
      </c>
      <c r="D1476" s="50" t="s">
        <v>79</v>
      </c>
      <c r="E1476" s="50"/>
      <c r="F1476" s="52">
        <v>42998</v>
      </c>
      <c r="G1476" s="50" t="s">
        <v>31629</v>
      </c>
      <c r="H1476" s="50" t="s">
        <v>2117</v>
      </c>
      <c r="I1476" s="50" t="s">
        <v>88</v>
      </c>
      <c r="J1476" s="50">
        <v>35810</v>
      </c>
      <c r="K1476" s="50" t="s">
        <v>2119</v>
      </c>
      <c r="L1476" s="50" t="s">
        <v>2120</v>
      </c>
      <c r="M1476" s="50" t="s">
        <v>21</v>
      </c>
      <c r="N1476" s="50" t="s">
        <v>31630</v>
      </c>
      <c r="O1476" s="42" t="s">
        <v>394</v>
      </c>
      <c r="P1476" s="50" t="s">
        <v>395</v>
      </c>
      <c r="Q1476" s="50" t="s">
        <v>31631</v>
      </c>
      <c r="R1476" s="50" t="s">
        <v>94</v>
      </c>
      <c r="S1476" s="50" t="s">
        <v>22</v>
      </c>
      <c r="T1476" s="50" t="s">
        <v>28746</v>
      </c>
      <c r="U1476" s="50" t="s">
        <v>28520</v>
      </c>
      <c r="V1476" s="50" t="s">
        <v>28521</v>
      </c>
      <c r="W1476" s="50"/>
      <c r="Y1476" s="50"/>
      <c r="Z1476" s="50"/>
      <c r="AA1476" s="50"/>
      <c r="AB1476" s="50"/>
      <c r="AC1476" s="50"/>
      <c r="AD1476" s="50"/>
      <c r="AE1476" s="50"/>
      <c r="AF1476" s="50"/>
      <c r="AG1476" s="50"/>
      <c r="AH1476" s="53"/>
      <c r="AI1476" s="50"/>
      <c r="AJ1476" s="50"/>
      <c r="AK1476" s="50"/>
      <c r="AL1476" s="50"/>
      <c r="AM1476" s="50"/>
      <c r="AN1476" s="50"/>
      <c r="AO1476" s="50"/>
      <c r="AP1476" s="50"/>
      <c r="AQ1476" s="50"/>
      <c r="AR1476" s="50"/>
      <c r="AS1476" s="50"/>
      <c r="AT1476" s="50"/>
      <c r="AU1476" s="50"/>
      <c r="AV1476" s="50"/>
      <c r="AW1476" s="50"/>
      <c r="AX1476" s="50"/>
      <c r="AY1476" s="50"/>
      <c r="AZ1476" s="50"/>
      <c r="BA1476" s="50"/>
      <c r="BB1476" s="50"/>
      <c r="BC1476" s="50"/>
      <c r="BD1476" s="50"/>
      <c r="BE1476" s="50"/>
      <c r="BF1476" s="50"/>
      <c r="BG1476" s="50"/>
      <c r="BH1476" s="50"/>
      <c r="BI1476" s="50"/>
      <c r="BJ1476" s="50"/>
      <c r="BK1476" s="50"/>
      <c r="BL1476" s="50"/>
    </row>
    <row r="1477" spans="1:64" ht="12" customHeight="1" x14ac:dyDescent="0.15">
      <c r="A1477" s="50" t="s">
        <v>3186</v>
      </c>
      <c r="B1477" s="50" t="s">
        <v>23</v>
      </c>
      <c r="C1477" s="50" t="s">
        <v>14</v>
      </c>
      <c r="D1477" s="50" t="s">
        <v>33105</v>
      </c>
      <c r="E1477" s="50"/>
      <c r="F1477" s="52">
        <v>42997</v>
      </c>
      <c r="G1477" s="50" t="s">
        <v>31646</v>
      </c>
      <c r="H1477" s="50" t="s">
        <v>31647</v>
      </c>
      <c r="I1477" s="50" t="s">
        <v>67</v>
      </c>
      <c r="J1477" s="50">
        <v>77571</v>
      </c>
      <c r="K1477" s="50" t="s">
        <v>545</v>
      </c>
      <c r="L1477" s="50" t="s">
        <v>31648</v>
      </c>
      <c r="M1477" s="50" t="s">
        <v>21</v>
      </c>
      <c r="N1477" s="50" t="s">
        <v>31649</v>
      </c>
      <c r="O1477" s="42" t="s">
        <v>394</v>
      </c>
      <c r="P1477" s="50" t="s">
        <v>395</v>
      </c>
      <c r="Q1477" s="50" t="s">
        <v>31650</v>
      </c>
      <c r="R1477" s="50" t="s">
        <v>23</v>
      </c>
      <c r="S1477" s="50" t="s">
        <v>22</v>
      </c>
      <c r="T1477" s="50" t="s">
        <v>28746</v>
      </c>
      <c r="U1477" s="50" t="s">
        <v>28520</v>
      </c>
      <c r="V1477" s="50" t="s">
        <v>28521</v>
      </c>
      <c r="W1477" s="50" t="s">
        <v>94</v>
      </c>
      <c r="X1477" s="50">
        <v>2966</v>
      </c>
      <c r="Y1477" s="50"/>
      <c r="Z1477" s="50"/>
      <c r="AA1477" s="50"/>
      <c r="AB1477" s="50"/>
      <c r="AC1477" s="50"/>
      <c r="AD1477" s="50"/>
      <c r="AE1477" s="50"/>
      <c r="AF1477" s="50"/>
      <c r="AG1477" s="50"/>
      <c r="AH1477" s="53"/>
      <c r="AI1477" s="50"/>
      <c r="AJ1477" s="50"/>
      <c r="AK1477" s="50"/>
      <c r="AL1477" s="50"/>
      <c r="AM1477" s="50"/>
      <c r="AN1477" s="50"/>
      <c r="AO1477" s="50"/>
      <c r="AP1477" s="50"/>
      <c r="AQ1477" s="50"/>
      <c r="AR1477" s="50"/>
      <c r="AS1477" s="50"/>
      <c r="AT1477" s="50"/>
      <c r="AU1477" s="50"/>
      <c r="AV1477" s="50"/>
      <c r="AW1477" s="50"/>
      <c r="AX1477" s="50"/>
      <c r="AY1477" s="50"/>
      <c r="AZ1477" s="50"/>
      <c r="BA1477" s="50"/>
      <c r="BB1477" s="50"/>
      <c r="BC1477" s="50"/>
      <c r="BD1477" s="50"/>
      <c r="BE1477" s="50"/>
      <c r="BF1477" s="50"/>
      <c r="BG1477" s="50"/>
      <c r="BH1477" s="50"/>
      <c r="BI1477" s="50"/>
      <c r="BJ1477" s="50"/>
      <c r="BK1477" s="50"/>
      <c r="BL1477" s="50"/>
    </row>
    <row r="1478" spans="1:64" ht="12" customHeight="1" x14ac:dyDescent="0.15">
      <c r="A1478" s="50" t="s">
        <v>31638</v>
      </c>
      <c r="B1478" s="50">
        <v>27</v>
      </c>
      <c r="C1478" s="50" t="s">
        <v>14</v>
      </c>
      <c r="D1478" s="50" t="s">
        <v>31</v>
      </c>
      <c r="E1478" s="50"/>
      <c r="F1478" s="52">
        <v>42997</v>
      </c>
      <c r="G1478" s="50" t="s">
        <v>31639</v>
      </c>
      <c r="H1478" s="50" t="s">
        <v>5922</v>
      </c>
      <c r="I1478" s="50" t="s">
        <v>39</v>
      </c>
      <c r="J1478" s="50">
        <v>91910</v>
      </c>
      <c r="K1478" s="50" t="s">
        <v>150</v>
      </c>
      <c r="L1478" s="50" t="s">
        <v>5924</v>
      </c>
      <c r="M1478" s="50" t="s">
        <v>21</v>
      </c>
      <c r="N1478" s="50" t="s">
        <v>31640</v>
      </c>
      <c r="O1478" s="42" t="s">
        <v>394</v>
      </c>
      <c r="P1478" s="50" t="s">
        <v>395</v>
      </c>
      <c r="Q1478" s="50" t="s">
        <v>31641</v>
      </c>
      <c r="R1478" s="50" t="s">
        <v>94</v>
      </c>
      <c r="S1478" s="50" t="s">
        <v>22</v>
      </c>
      <c r="T1478" s="50" t="s">
        <v>28739</v>
      </c>
      <c r="U1478" s="50" t="s">
        <v>28520</v>
      </c>
      <c r="V1478" s="50" t="s">
        <v>28521</v>
      </c>
      <c r="W1478" s="50"/>
      <c r="Y1478" s="50"/>
      <c r="Z1478" s="50"/>
      <c r="AA1478" s="50"/>
      <c r="AB1478" s="50"/>
      <c r="AC1478" s="50"/>
      <c r="AD1478" s="50"/>
      <c r="AE1478" s="50"/>
      <c r="AF1478" s="50"/>
      <c r="AG1478" s="50"/>
      <c r="AH1478" s="53"/>
      <c r="AI1478" s="50"/>
      <c r="AJ1478" s="50"/>
      <c r="AK1478" s="50"/>
      <c r="AL1478" s="50"/>
      <c r="AM1478" s="50"/>
      <c r="AN1478" s="50"/>
      <c r="AO1478" s="50"/>
      <c r="AP1478" s="50"/>
      <c r="AQ1478" s="50"/>
      <c r="AR1478" s="50"/>
      <c r="AS1478" s="50"/>
      <c r="AT1478" s="50"/>
      <c r="AU1478" s="50"/>
      <c r="AV1478" s="50"/>
      <c r="AW1478" s="50"/>
      <c r="AX1478" s="50"/>
      <c r="AY1478" s="50"/>
      <c r="AZ1478" s="50"/>
      <c r="BA1478" s="50"/>
      <c r="BB1478" s="50"/>
      <c r="BC1478" s="50"/>
      <c r="BD1478" s="50"/>
      <c r="BE1478" s="50"/>
      <c r="BF1478" s="50"/>
      <c r="BG1478" s="50"/>
      <c r="BH1478" s="50"/>
      <c r="BI1478" s="50"/>
      <c r="BJ1478" s="50"/>
      <c r="BK1478" s="50"/>
      <c r="BL1478" s="50"/>
    </row>
    <row r="1479" spans="1:64" ht="12" customHeight="1" x14ac:dyDescent="0.15">
      <c r="A1479" s="50" t="s">
        <v>31642</v>
      </c>
      <c r="B1479" s="50">
        <v>55</v>
      </c>
      <c r="C1479" s="50" t="s">
        <v>14</v>
      </c>
      <c r="D1479" s="50" t="s">
        <v>31</v>
      </c>
      <c r="E1479" s="50"/>
      <c r="F1479" s="52">
        <v>42997</v>
      </c>
      <c r="G1479" s="50" t="s">
        <v>31643</v>
      </c>
      <c r="H1479" s="50" t="s">
        <v>5249</v>
      </c>
      <c r="I1479" s="50" t="s">
        <v>238</v>
      </c>
      <c r="J1479" s="50">
        <v>24348</v>
      </c>
      <c r="K1479" s="50" t="s">
        <v>19329</v>
      </c>
      <c r="L1479" s="50" t="s">
        <v>239</v>
      </c>
      <c r="M1479" s="50" t="s">
        <v>21</v>
      </c>
      <c r="N1479" s="50" t="s">
        <v>31644</v>
      </c>
      <c r="O1479" s="42" t="s">
        <v>394</v>
      </c>
      <c r="P1479" s="50" t="s">
        <v>395</v>
      </c>
      <c r="Q1479" s="50" t="s">
        <v>31645</v>
      </c>
      <c r="R1479" s="50" t="s">
        <v>94</v>
      </c>
      <c r="S1479" s="50" t="s">
        <v>22</v>
      </c>
      <c r="T1479" s="50" t="s">
        <v>28746</v>
      </c>
      <c r="U1479" s="50" t="s">
        <v>28520</v>
      </c>
      <c r="V1479" s="50" t="s">
        <v>28521</v>
      </c>
      <c r="W1479" s="50"/>
      <c r="Y1479" s="50"/>
      <c r="Z1479" s="50"/>
      <c r="AA1479" s="50"/>
      <c r="AB1479" s="50"/>
      <c r="AC1479" s="50"/>
      <c r="AD1479" s="50"/>
      <c r="AE1479" s="50"/>
      <c r="AF1479" s="50"/>
      <c r="AG1479" s="50"/>
      <c r="AH1479" s="53"/>
      <c r="AI1479" s="50"/>
      <c r="AJ1479" s="50"/>
      <c r="AK1479" s="50"/>
      <c r="AL1479" s="50"/>
      <c r="AM1479" s="50"/>
      <c r="AN1479" s="50"/>
      <c r="AO1479" s="50"/>
      <c r="AP1479" s="50"/>
      <c r="AQ1479" s="50"/>
      <c r="AR1479" s="50"/>
      <c r="AS1479" s="50"/>
      <c r="AT1479" s="50"/>
      <c r="AU1479" s="50"/>
      <c r="AV1479" s="50"/>
      <c r="AW1479" s="50"/>
      <c r="AX1479" s="50"/>
      <c r="AY1479" s="50"/>
      <c r="AZ1479" s="50"/>
      <c r="BA1479" s="50"/>
      <c r="BB1479" s="50"/>
      <c r="BC1479" s="50"/>
      <c r="BD1479" s="50"/>
      <c r="BE1479" s="50"/>
      <c r="BF1479" s="50"/>
      <c r="BG1479" s="50"/>
      <c r="BH1479" s="50"/>
      <c r="BI1479" s="50"/>
      <c r="BJ1479" s="50"/>
      <c r="BK1479" s="50"/>
      <c r="BL1479" s="50"/>
    </row>
    <row r="1480" spans="1:64" ht="12" customHeight="1" x14ac:dyDescent="0.15">
      <c r="A1480" s="50" t="s">
        <v>31656</v>
      </c>
      <c r="B1480" s="50">
        <v>25</v>
      </c>
      <c r="C1480" s="50" t="s">
        <v>14</v>
      </c>
      <c r="D1480" s="50" t="s">
        <v>31</v>
      </c>
      <c r="E1480" s="50" t="s">
        <v>31657</v>
      </c>
      <c r="F1480" s="52">
        <v>42997</v>
      </c>
      <c r="G1480" s="50" t="s">
        <v>31658</v>
      </c>
      <c r="H1480" s="50" t="s">
        <v>1087</v>
      </c>
      <c r="I1480" s="50" t="s">
        <v>360</v>
      </c>
      <c r="J1480" s="50">
        <v>28110</v>
      </c>
      <c r="K1480" s="50" t="s">
        <v>654</v>
      </c>
      <c r="L1480" s="50" t="s">
        <v>31659</v>
      </c>
      <c r="M1480" s="50" t="s">
        <v>21</v>
      </c>
      <c r="N1480" s="50" t="s">
        <v>31660</v>
      </c>
      <c r="O1480" s="42" t="s">
        <v>394</v>
      </c>
      <c r="P1480" s="50" t="s">
        <v>395</v>
      </c>
      <c r="Q1480" s="50" t="s">
        <v>31661</v>
      </c>
      <c r="R1480" s="50" t="s">
        <v>94</v>
      </c>
      <c r="S1480" s="50" t="s">
        <v>22</v>
      </c>
      <c r="T1480" s="50" t="s">
        <v>31669</v>
      </c>
      <c r="U1480" s="50" t="s">
        <v>28523</v>
      </c>
      <c r="V1480" s="50" t="s">
        <v>28519</v>
      </c>
      <c r="W1480" s="50"/>
      <c r="X1480" s="50">
        <v>2962</v>
      </c>
      <c r="Y1480" s="50"/>
      <c r="Z1480" s="50"/>
      <c r="AA1480" s="50"/>
      <c r="AB1480" s="50"/>
      <c r="AC1480" s="50"/>
      <c r="AD1480" s="50"/>
      <c r="AE1480" s="50"/>
      <c r="AF1480" s="50"/>
      <c r="AG1480" s="50"/>
      <c r="AH1480" s="53"/>
      <c r="AI1480" s="50"/>
      <c r="AJ1480" s="50"/>
      <c r="AK1480" s="50"/>
      <c r="AL1480" s="50"/>
      <c r="AM1480" s="50"/>
      <c r="AN1480" s="50"/>
      <c r="AO1480" s="50"/>
      <c r="AP1480" s="50"/>
      <c r="AQ1480" s="50"/>
      <c r="AR1480" s="50"/>
      <c r="AS1480" s="50"/>
      <c r="AT1480" s="50"/>
      <c r="AU1480" s="50"/>
      <c r="AV1480" s="50"/>
      <c r="AW1480" s="50"/>
      <c r="AX1480" s="50"/>
      <c r="AY1480" s="50"/>
      <c r="AZ1480" s="50"/>
      <c r="BA1480" s="50"/>
      <c r="BB1480" s="50"/>
      <c r="BC1480" s="50"/>
      <c r="BD1480" s="50"/>
      <c r="BE1480" s="50"/>
      <c r="BF1480" s="50"/>
      <c r="BG1480" s="50"/>
      <c r="BH1480" s="50"/>
      <c r="BI1480" s="50"/>
      <c r="BJ1480" s="50"/>
      <c r="BK1480" s="50"/>
      <c r="BL1480" s="50"/>
    </row>
    <row r="1481" spans="1:64" ht="12" customHeight="1" x14ac:dyDescent="0.15">
      <c r="A1481" s="50" t="s">
        <v>31651</v>
      </c>
      <c r="B1481" s="50">
        <v>35</v>
      </c>
      <c r="C1481" s="50" t="s">
        <v>14</v>
      </c>
      <c r="D1481" s="50" t="s">
        <v>42</v>
      </c>
      <c r="E1481" s="50" t="s">
        <v>31652</v>
      </c>
      <c r="F1481" s="52">
        <v>42997</v>
      </c>
      <c r="G1481" s="50" t="s">
        <v>31653</v>
      </c>
      <c r="H1481" s="50" t="s">
        <v>1077</v>
      </c>
      <c r="I1481" s="50" t="s">
        <v>389</v>
      </c>
      <c r="J1481" s="50">
        <v>73129</v>
      </c>
      <c r="K1481" s="50" t="s">
        <v>1078</v>
      </c>
      <c r="L1481" s="50" t="s">
        <v>1079</v>
      </c>
      <c r="M1481" s="50" t="s">
        <v>21</v>
      </c>
      <c r="N1481" s="50" t="s">
        <v>31654</v>
      </c>
      <c r="O1481" s="42" t="s">
        <v>394</v>
      </c>
      <c r="P1481" s="50" t="s">
        <v>395</v>
      </c>
      <c r="Q1481" s="50" t="s">
        <v>31655</v>
      </c>
      <c r="R1481" s="50" t="s">
        <v>94</v>
      </c>
      <c r="S1481" s="50" t="s">
        <v>29</v>
      </c>
      <c r="T1481" s="50" t="s">
        <v>28532</v>
      </c>
      <c r="U1481" s="50" t="s">
        <v>28518</v>
      </c>
      <c r="V1481" s="50" t="s">
        <v>28521</v>
      </c>
      <c r="W1481" s="50"/>
      <c r="Y1481" s="50"/>
      <c r="Z1481" s="50"/>
      <c r="AA1481" s="50"/>
      <c r="AB1481" s="50"/>
      <c r="AC1481" s="50"/>
      <c r="AD1481" s="50"/>
      <c r="AE1481" s="50"/>
      <c r="AF1481" s="50"/>
      <c r="AG1481" s="50"/>
      <c r="AH1481" s="53"/>
      <c r="AI1481" s="50"/>
      <c r="AJ1481" s="50"/>
      <c r="AK1481" s="50"/>
      <c r="AL1481" s="50"/>
      <c r="AM1481" s="50"/>
      <c r="AN1481" s="50"/>
      <c r="AO1481" s="50"/>
      <c r="AP1481" s="50"/>
      <c r="AQ1481" s="50"/>
      <c r="AR1481" s="50"/>
      <c r="AS1481" s="50"/>
      <c r="AT1481" s="50"/>
      <c r="AU1481" s="50"/>
      <c r="AV1481" s="50"/>
      <c r="AW1481" s="50"/>
      <c r="AX1481" s="50"/>
      <c r="AY1481" s="50"/>
      <c r="AZ1481" s="50"/>
      <c r="BA1481" s="50"/>
      <c r="BB1481" s="50"/>
      <c r="BC1481" s="50"/>
      <c r="BD1481" s="50"/>
      <c r="BE1481" s="50"/>
      <c r="BF1481" s="50"/>
      <c r="BG1481" s="50"/>
      <c r="BH1481" s="50"/>
      <c r="BI1481" s="50"/>
      <c r="BJ1481" s="50"/>
      <c r="BK1481" s="50"/>
      <c r="BL1481" s="50"/>
    </row>
    <row r="1482" spans="1:64" ht="12" customHeight="1" x14ac:dyDescent="0.15">
      <c r="A1482" s="50" t="s">
        <v>31662</v>
      </c>
      <c r="B1482" s="50">
        <v>53</v>
      </c>
      <c r="C1482" s="50" t="s">
        <v>14</v>
      </c>
      <c r="D1482" s="50" t="s">
        <v>31</v>
      </c>
      <c r="E1482" s="50" t="s">
        <v>31663</v>
      </c>
      <c r="F1482" s="52">
        <v>42997</v>
      </c>
      <c r="G1482" s="50" t="s">
        <v>31664</v>
      </c>
      <c r="H1482" s="50" t="s">
        <v>31665</v>
      </c>
      <c r="I1482" s="50" t="s">
        <v>19</v>
      </c>
      <c r="J1482" s="50">
        <v>71222</v>
      </c>
      <c r="K1482" s="50" t="s">
        <v>654</v>
      </c>
      <c r="L1482" s="50" t="s">
        <v>31666</v>
      </c>
      <c r="M1482" s="50" t="s">
        <v>21</v>
      </c>
      <c r="N1482" s="50" t="s">
        <v>31667</v>
      </c>
      <c r="O1482" s="42" t="s">
        <v>394</v>
      </c>
      <c r="P1482" s="50" t="s">
        <v>395</v>
      </c>
      <c r="Q1482" s="50" t="s">
        <v>31668</v>
      </c>
      <c r="R1482" s="50" t="s">
        <v>23</v>
      </c>
      <c r="S1482" s="50" t="s">
        <v>29</v>
      </c>
      <c r="T1482" s="50" t="s">
        <v>28523</v>
      </c>
      <c r="U1482" s="50" t="s">
        <v>28523</v>
      </c>
      <c r="V1482" s="50" t="s">
        <v>28521</v>
      </c>
      <c r="W1482" s="50"/>
      <c r="X1482" s="50">
        <v>2964</v>
      </c>
      <c r="Y1482" s="50"/>
      <c r="Z1482" s="50"/>
      <c r="AA1482" s="50"/>
      <c r="AB1482" s="50"/>
      <c r="AC1482" s="50"/>
      <c r="AD1482" s="50"/>
      <c r="AE1482" s="50"/>
      <c r="AF1482" s="50"/>
      <c r="AG1482" s="50"/>
      <c r="AH1482" s="53"/>
      <c r="AI1482" s="50"/>
      <c r="AJ1482" s="50"/>
      <c r="AK1482" s="50"/>
      <c r="AL1482" s="50"/>
      <c r="AM1482" s="50"/>
      <c r="AN1482" s="50"/>
      <c r="AO1482" s="50"/>
      <c r="AP1482" s="50"/>
      <c r="AQ1482" s="50"/>
      <c r="AR1482" s="50"/>
      <c r="AS1482" s="50"/>
      <c r="AT1482" s="50"/>
      <c r="AU1482" s="50"/>
      <c r="AV1482" s="50"/>
      <c r="AW1482" s="50"/>
      <c r="AX1482" s="50"/>
      <c r="AY1482" s="50"/>
      <c r="AZ1482" s="50"/>
      <c r="BA1482" s="50"/>
      <c r="BB1482" s="50"/>
      <c r="BC1482" s="50"/>
      <c r="BD1482" s="50"/>
      <c r="BE1482" s="50"/>
      <c r="BF1482" s="50"/>
      <c r="BG1482" s="50"/>
      <c r="BH1482" s="50"/>
      <c r="BI1482" s="50"/>
      <c r="BJ1482" s="50"/>
      <c r="BK1482" s="50"/>
      <c r="BL1482" s="50"/>
    </row>
    <row r="1483" spans="1:64" ht="12" customHeight="1" x14ac:dyDescent="0.15">
      <c r="A1483" s="50" t="s">
        <v>31398</v>
      </c>
      <c r="B1483" s="50">
        <v>31</v>
      </c>
      <c r="C1483" s="50" t="s">
        <v>14</v>
      </c>
      <c r="D1483" s="50" t="s">
        <v>31</v>
      </c>
      <c r="E1483" s="51" t="s">
        <v>31399</v>
      </c>
      <c r="F1483" s="52">
        <v>42996</v>
      </c>
      <c r="G1483" s="50" t="s">
        <v>31400</v>
      </c>
      <c r="H1483" s="50" t="s">
        <v>9259</v>
      </c>
      <c r="I1483" s="50" t="s">
        <v>88</v>
      </c>
      <c r="J1483" s="50">
        <v>36272</v>
      </c>
      <c r="K1483" s="50" t="s">
        <v>5995</v>
      </c>
      <c r="L1483" s="50" t="s">
        <v>23479</v>
      </c>
      <c r="M1483" s="50" t="s">
        <v>21</v>
      </c>
      <c r="N1483" s="50" t="s">
        <v>31401</v>
      </c>
      <c r="O1483" s="42" t="s">
        <v>394</v>
      </c>
      <c r="P1483" s="50" t="s">
        <v>32398</v>
      </c>
      <c r="Q1483" s="51" t="s">
        <v>31402</v>
      </c>
      <c r="R1483" s="50" t="s">
        <v>542</v>
      </c>
      <c r="S1483" s="50" t="s">
        <v>29</v>
      </c>
      <c r="T1483" s="54" t="s">
        <v>28524</v>
      </c>
      <c r="U1483" s="54" t="s">
        <v>28518</v>
      </c>
      <c r="V1483" s="54" t="s">
        <v>28521</v>
      </c>
      <c r="W1483" s="54" t="s">
        <v>94</v>
      </c>
      <c r="X1483" s="50">
        <v>2959</v>
      </c>
      <c r="Y1483" s="50"/>
      <c r="Z1483" s="50"/>
      <c r="AA1483" s="50"/>
      <c r="AB1483" s="50"/>
      <c r="AC1483" s="50"/>
      <c r="AD1483" s="50"/>
      <c r="AE1483" s="50"/>
      <c r="AF1483" s="50"/>
      <c r="AG1483" s="50"/>
      <c r="AH1483" s="53"/>
      <c r="AI1483" s="50"/>
      <c r="AJ1483" s="50"/>
      <c r="AK1483" s="50"/>
      <c r="AL1483" s="50"/>
      <c r="AM1483" s="50"/>
      <c r="AN1483" s="50"/>
      <c r="AO1483" s="50"/>
      <c r="AP1483" s="50"/>
      <c r="AQ1483" s="51"/>
      <c r="AR1483" s="50"/>
      <c r="AS1483" s="50"/>
      <c r="AT1483" s="50"/>
      <c r="AU1483" s="50"/>
      <c r="AV1483" s="50"/>
      <c r="AW1483" s="50"/>
      <c r="AX1483" s="50"/>
      <c r="AY1483" s="50"/>
      <c r="AZ1483" s="50"/>
      <c r="BA1483" s="50"/>
      <c r="BB1483" s="50"/>
      <c r="BC1483" s="50"/>
      <c r="BD1483" s="50"/>
      <c r="BE1483" s="50"/>
      <c r="BF1483" s="50"/>
      <c r="BG1483" s="50"/>
      <c r="BH1483" s="50"/>
      <c r="BI1483" s="50"/>
      <c r="BJ1483" s="50"/>
      <c r="BK1483" s="50"/>
      <c r="BL1483" s="50"/>
    </row>
    <row r="1484" spans="1:64" ht="12" customHeight="1" x14ac:dyDescent="0.15">
      <c r="A1484" s="50" t="s">
        <v>31406</v>
      </c>
      <c r="B1484" s="50">
        <v>21</v>
      </c>
      <c r="C1484" s="50" t="s">
        <v>14</v>
      </c>
      <c r="D1484" s="50" t="s">
        <v>79</v>
      </c>
      <c r="E1484" s="50"/>
      <c r="F1484" s="52">
        <v>42995</v>
      </c>
      <c r="G1484" s="50" t="s">
        <v>31394</v>
      </c>
      <c r="H1484" s="50" t="s">
        <v>31395</v>
      </c>
      <c r="I1484" s="50" t="s">
        <v>144</v>
      </c>
      <c r="J1484" s="50">
        <v>26451</v>
      </c>
      <c r="K1484" s="50" t="s">
        <v>3924</v>
      </c>
      <c r="L1484" s="50" t="s">
        <v>11877</v>
      </c>
      <c r="M1484" s="50" t="s">
        <v>21</v>
      </c>
      <c r="N1484" s="50" t="s">
        <v>31396</v>
      </c>
      <c r="O1484" s="42" t="s">
        <v>394</v>
      </c>
      <c r="P1484" s="50" t="s">
        <v>32398</v>
      </c>
      <c r="Q1484" s="51" t="s">
        <v>31397</v>
      </c>
      <c r="R1484" s="50" t="s">
        <v>94</v>
      </c>
      <c r="S1484" s="50" t="s">
        <v>22</v>
      </c>
      <c r="T1484" s="54" t="s">
        <v>28746</v>
      </c>
      <c r="U1484" s="54" t="s">
        <v>28520</v>
      </c>
      <c r="V1484" s="54" t="s">
        <v>28522</v>
      </c>
      <c r="W1484" s="54" t="s">
        <v>94</v>
      </c>
      <c r="X1484" s="50">
        <v>2961</v>
      </c>
      <c r="Y1484" s="50"/>
      <c r="Z1484" s="50"/>
      <c r="AA1484" s="50"/>
      <c r="AB1484" s="50"/>
      <c r="AC1484" s="50"/>
      <c r="AD1484" s="50"/>
      <c r="AE1484" s="50"/>
      <c r="AF1484" s="50"/>
      <c r="AG1484" s="50"/>
      <c r="AH1484" s="53"/>
      <c r="AI1484" s="50"/>
      <c r="AJ1484" s="50"/>
      <c r="AK1484" s="50"/>
      <c r="AL1484" s="50"/>
      <c r="AM1484" s="50"/>
      <c r="AN1484" s="50"/>
      <c r="AO1484" s="50"/>
      <c r="AP1484" s="50"/>
      <c r="AQ1484" s="51"/>
      <c r="AR1484" s="50"/>
      <c r="AS1484" s="50"/>
      <c r="AT1484" s="50"/>
      <c r="AU1484" s="50"/>
      <c r="AV1484" s="50"/>
      <c r="AW1484" s="50"/>
      <c r="AX1484" s="50"/>
      <c r="AY1484" s="50"/>
      <c r="AZ1484" s="50"/>
      <c r="BA1484" s="50"/>
      <c r="BB1484" s="50"/>
      <c r="BC1484" s="50"/>
      <c r="BD1484" s="50"/>
      <c r="BE1484" s="50"/>
      <c r="BF1484" s="50"/>
      <c r="BG1484" s="50"/>
      <c r="BH1484" s="50"/>
      <c r="BI1484" s="50"/>
      <c r="BJ1484" s="50"/>
      <c r="BK1484" s="50"/>
      <c r="BL1484" s="50"/>
    </row>
    <row r="1485" spans="1:64" ht="12" customHeight="1" x14ac:dyDescent="0.15">
      <c r="A1485" s="50" t="s">
        <v>31404</v>
      </c>
      <c r="B1485" s="50" t="s">
        <v>23</v>
      </c>
      <c r="C1485" s="50" t="s">
        <v>14</v>
      </c>
      <c r="D1485" s="50" t="s">
        <v>42</v>
      </c>
      <c r="E1485" s="50"/>
      <c r="F1485" s="52">
        <v>42995</v>
      </c>
      <c r="G1485" s="50" t="s">
        <v>31385</v>
      </c>
      <c r="H1485" s="50" t="s">
        <v>92</v>
      </c>
      <c r="I1485" s="50" t="s">
        <v>39</v>
      </c>
      <c r="J1485" s="50">
        <v>90033</v>
      </c>
      <c r="K1485" s="50" t="s">
        <v>92</v>
      </c>
      <c r="L1485" s="50" t="s">
        <v>941</v>
      </c>
      <c r="M1485" s="50" t="s">
        <v>32693</v>
      </c>
      <c r="N1485" s="50" t="s">
        <v>31386</v>
      </c>
      <c r="O1485" s="42" t="s">
        <v>394</v>
      </c>
      <c r="P1485" s="50" t="s">
        <v>32398</v>
      </c>
      <c r="Q1485" s="51" t="s">
        <v>31387</v>
      </c>
      <c r="R1485" s="50" t="s">
        <v>23</v>
      </c>
      <c r="S1485" s="50" t="s">
        <v>22</v>
      </c>
      <c r="T1485" s="54" t="s">
        <v>28739</v>
      </c>
      <c r="U1485" s="54" t="s">
        <v>28518</v>
      </c>
      <c r="V1485" s="54" t="s">
        <v>28521</v>
      </c>
      <c r="W1485" s="54" t="s">
        <v>94</v>
      </c>
      <c r="X1485" s="50">
        <v>2958</v>
      </c>
      <c r="Y1485" s="50"/>
      <c r="Z1485" s="50"/>
      <c r="AA1485" s="50"/>
      <c r="AB1485" s="50"/>
      <c r="AC1485" s="50"/>
      <c r="AD1485" s="50"/>
      <c r="AE1485" s="50"/>
      <c r="AF1485" s="50"/>
      <c r="AG1485" s="50"/>
      <c r="AH1485" s="53"/>
      <c r="AI1485" s="50"/>
      <c r="AJ1485" s="50"/>
      <c r="AK1485" s="50"/>
      <c r="AL1485" s="50"/>
      <c r="AM1485" s="50"/>
      <c r="AN1485" s="50"/>
      <c r="AO1485" s="50"/>
      <c r="AP1485" s="50"/>
      <c r="AQ1485" s="50"/>
      <c r="AR1485" s="50"/>
      <c r="AS1485" s="50"/>
      <c r="AT1485" s="50"/>
      <c r="AU1485" s="50"/>
      <c r="AV1485" s="50"/>
      <c r="AW1485" s="50"/>
      <c r="AX1485" s="50"/>
      <c r="AY1485" s="50"/>
      <c r="AZ1485" s="50"/>
      <c r="BA1485" s="50"/>
      <c r="BB1485" s="50"/>
      <c r="BC1485" s="50"/>
      <c r="BD1485" s="50"/>
      <c r="BE1485" s="50"/>
      <c r="BF1485" s="50"/>
      <c r="BG1485" s="50"/>
      <c r="BH1485" s="50"/>
      <c r="BI1485" s="50"/>
      <c r="BJ1485" s="50"/>
      <c r="BK1485" s="50"/>
      <c r="BL1485" s="50"/>
    </row>
    <row r="1486" spans="1:64" ht="12" customHeight="1" x14ac:dyDescent="0.15">
      <c r="A1486" s="50" t="s">
        <v>31405</v>
      </c>
      <c r="B1486" s="50">
        <v>37</v>
      </c>
      <c r="C1486" s="50" t="s">
        <v>14</v>
      </c>
      <c r="D1486" s="50" t="s">
        <v>31</v>
      </c>
      <c r="E1486" s="50"/>
      <c r="F1486" s="52">
        <v>42995</v>
      </c>
      <c r="G1486" s="50" t="s">
        <v>31388</v>
      </c>
      <c r="H1486" s="50" t="s">
        <v>31389</v>
      </c>
      <c r="I1486" s="50" t="s">
        <v>297</v>
      </c>
      <c r="J1486" s="50">
        <v>98277</v>
      </c>
      <c r="K1486" s="50" t="s">
        <v>31390</v>
      </c>
      <c r="L1486" s="50" t="s">
        <v>31391</v>
      </c>
      <c r="M1486" s="50" t="s">
        <v>21</v>
      </c>
      <c r="N1486" s="50" t="s">
        <v>31392</v>
      </c>
      <c r="O1486" s="42" t="s">
        <v>394</v>
      </c>
      <c r="P1486" s="50" t="s">
        <v>32398</v>
      </c>
      <c r="Q1486" s="51" t="s">
        <v>31393</v>
      </c>
      <c r="R1486" s="50" t="s">
        <v>542</v>
      </c>
      <c r="S1486" s="50" t="s">
        <v>22</v>
      </c>
      <c r="T1486" s="54" t="s">
        <v>28746</v>
      </c>
      <c r="U1486" s="54" t="s">
        <v>28520</v>
      </c>
      <c r="V1486" s="54" t="s">
        <v>28521</v>
      </c>
      <c r="W1486" s="54" t="s">
        <v>94</v>
      </c>
      <c r="X1486" s="50">
        <v>2960</v>
      </c>
      <c r="Y1486" s="50"/>
      <c r="Z1486" s="50"/>
      <c r="AA1486" s="50"/>
      <c r="AB1486" s="50"/>
      <c r="AC1486" s="50"/>
      <c r="AD1486" s="50"/>
      <c r="AE1486" s="50"/>
      <c r="AF1486" s="50"/>
      <c r="AG1486" s="50"/>
      <c r="AH1486" s="53"/>
      <c r="AI1486" s="50"/>
      <c r="AJ1486" s="50"/>
      <c r="AK1486" s="50"/>
      <c r="AL1486" s="50"/>
      <c r="AM1486" s="50"/>
      <c r="AN1486" s="50"/>
      <c r="AO1486" s="50"/>
      <c r="AP1486" s="50"/>
      <c r="AQ1486" s="50"/>
      <c r="AR1486" s="50"/>
      <c r="AS1486" s="50"/>
      <c r="AT1486" s="50"/>
      <c r="AU1486" s="50"/>
      <c r="AV1486" s="50"/>
      <c r="AW1486" s="50"/>
      <c r="AX1486" s="50"/>
      <c r="AY1486" s="50"/>
      <c r="AZ1486" s="50"/>
      <c r="BA1486" s="50"/>
      <c r="BB1486" s="50"/>
      <c r="BC1486" s="50"/>
      <c r="BD1486" s="50"/>
      <c r="BE1486" s="50"/>
      <c r="BF1486" s="50"/>
      <c r="BG1486" s="50"/>
      <c r="BH1486" s="50"/>
      <c r="BI1486" s="50"/>
      <c r="BJ1486" s="50"/>
      <c r="BK1486" s="50"/>
      <c r="BL1486" s="50"/>
    </row>
    <row r="1487" spans="1:64" ht="12" customHeight="1" x14ac:dyDescent="0.15">
      <c r="A1487" s="50" t="s">
        <v>31379</v>
      </c>
      <c r="B1487" s="50">
        <v>21</v>
      </c>
      <c r="C1487" s="50" t="s">
        <v>21839</v>
      </c>
      <c r="D1487" s="50" t="s">
        <v>31</v>
      </c>
      <c r="E1487" s="51" t="s">
        <v>31380</v>
      </c>
      <c r="F1487" s="52">
        <v>42994</v>
      </c>
      <c r="G1487" s="50" t="s">
        <v>31381</v>
      </c>
      <c r="H1487" s="50" t="s">
        <v>1879</v>
      </c>
      <c r="I1487" s="50" t="s">
        <v>167</v>
      </c>
      <c r="J1487" s="50">
        <v>30318</v>
      </c>
      <c r="K1487" s="50" t="s">
        <v>1526</v>
      </c>
      <c r="L1487" s="50" t="s">
        <v>31382</v>
      </c>
      <c r="M1487" s="50" t="s">
        <v>21</v>
      </c>
      <c r="N1487" s="50" t="s">
        <v>31383</v>
      </c>
      <c r="O1487" s="42" t="s">
        <v>394</v>
      </c>
      <c r="P1487" s="50" t="s">
        <v>32398</v>
      </c>
      <c r="Q1487" s="51" t="s">
        <v>31384</v>
      </c>
      <c r="R1487" s="50" t="s">
        <v>542</v>
      </c>
      <c r="S1487" s="50" t="s">
        <v>22</v>
      </c>
      <c r="T1487" s="54" t="s">
        <v>28739</v>
      </c>
      <c r="U1487" s="54" t="s">
        <v>28518</v>
      </c>
      <c r="V1487" s="54" t="s">
        <v>28521</v>
      </c>
      <c r="W1487" s="54" t="s">
        <v>94</v>
      </c>
      <c r="X1487" s="50">
        <v>2956</v>
      </c>
      <c r="Y1487" s="50"/>
      <c r="Z1487" s="50"/>
      <c r="AA1487" s="50"/>
      <c r="AB1487" s="50"/>
      <c r="AC1487" s="50"/>
      <c r="AD1487" s="50"/>
      <c r="AE1487" s="50"/>
      <c r="AF1487" s="50"/>
      <c r="AG1487" s="50"/>
      <c r="AH1487" s="53"/>
      <c r="AI1487" s="50"/>
      <c r="AJ1487" s="50"/>
      <c r="AK1487" s="50"/>
      <c r="AL1487" s="50"/>
      <c r="AM1487" s="50"/>
      <c r="AN1487" s="50"/>
      <c r="AO1487" s="50"/>
      <c r="AP1487" s="50"/>
      <c r="AQ1487" s="51"/>
      <c r="AR1487" s="50"/>
      <c r="AS1487" s="50"/>
      <c r="AT1487" s="60"/>
      <c r="AU1487" s="50"/>
      <c r="AV1487" s="50"/>
      <c r="AW1487" s="50"/>
      <c r="AX1487" s="50"/>
      <c r="AY1487" s="50"/>
      <c r="AZ1487" s="50"/>
      <c r="BA1487" s="50"/>
      <c r="BB1487" s="50"/>
      <c r="BC1487" s="50"/>
      <c r="BD1487" s="50"/>
      <c r="BE1487" s="50"/>
      <c r="BF1487" s="50"/>
      <c r="BG1487" s="50"/>
      <c r="BH1487" s="50"/>
      <c r="BI1487" s="50"/>
      <c r="BJ1487" s="50"/>
      <c r="BK1487" s="50"/>
      <c r="BL1487" s="50"/>
    </row>
    <row r="1488" spans="1:64" ht="12" customHeight="1" x14ac:dyDescent="0.15">
      <c r="A1488" s="50" t="s">
        <v>31365</v>
      </c>
      <c r="B1488" s="50">
        <v>32</v>
      </c>
      <c r="C1488" s="50" t="s">
        <v>14</v>
      </c>
      <c r="D1488" s="50" t="s">
        <v>42</v>
      </c>
      <c r="E1488" s="50"/>
      <c r="F1488" s="52">
        <v>42993</v>
      </c>
      <c r="G1488" s="50" t="s">
        <v>31366</v>
      </c>
      <c r="H1488" s="50" t="s">
        <v>591</v>
      </c>
      <c r="I1488" s="50" t="s">
        <v>39</v>
      </c>
      <c r="J1488" s="50">
        <v>95132</v>
      </c>
      <c r="K1488" s="50" t="s">
        <v>592</v>
      </c>
      <c r="L1488" s="50" t="s">
        <v>711</v>
      </c>
      <c r="M1488" s="50" t="s">
        <v>21</v>
      </c>
      <c r="N1488" s="50" t="s">
        <v>31367</v>
      </c>
      <c r="O1488" s="42" t="s">
        <v>394</v>
      </c>
      <c r="P1488" s="50" t="s">
        <v>32398</v>
      </c>
      <c r="Q1488" s="51" t="s">
        <v>31368</v>
      </c>
      <c r="R1488" s="50" t="s">
        <v>94</v>
      </c>
      <c r="S1488" s="50" t="s">
        <v>12</v>
      </c>
      <c r="T1488" s="54" t="s">
        <v>31978</v>
      </c>
      <c r="U1488" s="54" t="s">
        <v>28518</v>
      </c>
      <c r="V1488" s="54" t="s">
        <v>28519</v>
      </c>
      <c r="W1488" s="54" t="s">
        <v>94</v>
      </c>
      <c r="X1488" s="50">
        <v>2957</v>
      </c>
      <c r="Y1488" s="50"/>
      <c r="Z1488" s="50"/>
      <c r="AA1488" s="50"/>
      <c r="AB1488" s="50"/>
      <c r="AC1488" s="50"/>
      <c r="AD1488" s="50"/>
      <c r="AE1488" s="50"/>
      <c r="AF1488" s="50"/>
      <c r="AG1488" s="50"/>
      <c r="AH1488" s="53"/>
      <c r="AI1488" s="50"/>
      <c r="AJ1488" s="50"/>
      <c r="AK1488" s="50"/>
      <c r="AL1488" s="50"/>
      <c r="AM1488" s="50"/>
      <c r="AN1488" s="50"/>
      <c r="AO1488" s="50"/>
      <c r="AP1488" s="50"/>
      <c r="AQ1488" s="50"/>
      <c r="AR1488" s="50"/>
      <c r="AS1488" s="50"/>
      <c r="AT1488" s="50"/>
      <c r="AU1488" s="50"/>
      <c r="AV1488" s="50"/>
      <c r="AW1488" s="50"/>
      <c r="AX1488" s="50"/>
      <c r="AY1488" s="50"/>
      <c r="AZ1488" s="50"/>
      <c r="BA1488" s="50"/>
      <c r="BB1488" s="50"/>
      <c r="BC1488" s="50"/>
      <c r="BD1488" s="50"/>
      <c r="BE1488" s="50"/>
      <c r="BF1488" s="50"/>
      <c r="BG1488" s="50"/>
      <c r="BH1488" s="50"/>
      <c r="BI1488" s="50"/>
      <c r="BJ1488" s="50"/>
      <c r="BK1488" s="50"/>
      <c r="BL1488" s="50"/>
    </row>
    <row r="1489" spans="1:64" ht="12" customHeight="1" x14ac:dyDescent="0.15">
      <c r="A1489" s="50" t="s">
        <v>31372</v>
      </c>
      <c r="B1489" s="50">
        <v>15</v>
      </c>
      <c r="C1489" s="50" t="s">
        <v>14</v>
      </c>
      <c r="D1489" s="50" t="s">
        <v>42</v>
      </c>
      <c r="E1489" s="51" t="s">
        <v>31373</v>
      </c>
      <c r="F1489" s="52">
        <v>42993</v>
      </c>
      <c r="G1489" s="50" t="s">
        <v>31409</v>
      </c>
      <c r="H1489" s="50" t="s">
        <v>31374</v>
      </c>
      <c r="I1489" s="50" t="s">
        <v>238</v>
      </c>
      <c r="J1489" s="50">
        <v>20169</v>
      </c>
      <c r="K1489" s="50" t="s">
        <v>31375</v>
      </c>
      <c r="L1489" s="50" t="s">
        <v>31376</v>
      </c>
      <c r="M1489" s="50" t="s">
        <v>21</v>
      </c>
      <c r="N1489" s="50" t="s">
        <v>31377</v>
      </c>
      <c r="O1489" s="42" t="s">
        <v>394</v>
      </c>
      <c r="P1489" s="50" t="s">
        <v>32398</v>
      </c>
      <c r="Q1489" s="51" t="s">
        <v>31378</v>
      </c>
      <c r="R1489" s="50" t="s">
        <v>23</v>
      </c>
      <c r="S1489" s="50" t="s">
        <v>29</v>
      </c>
      <c r="T1489" s="54" t="s">
        <v>28537</v>
      </c>
      <c r="U1489" s="54" t="s">
        <v>28518</v>
      </c>
      <c r="V1489" s="54" t="s">
        <v>28521</v>
      </c>
      <c r="W1489" s="54" t="s">
        <v>94</v>
      </c>
      <c r="X1489" s="50">
        <v>2950</v>
      </c>
      <c r="Y1489" s="50"/>
      <c r="Z1489" s="50"/>
      <c r="AA1489" s="50"/>
      <c r="AB1489" s="50"/>
      <c r="AC1489" s="50"/>
      <c r="AD1489" s="50"/>
      <c r="AE1489" s="50"/>
      <c r="AF1489" s="50"/>
      <c r="AG1489" s="50"/>
      <c r="AH1489" s="53"/>
      <c r="AI1489" s="50"/>
      <c r="AJ1489" s="50"/>
      <c r="AK1489" s="50"/>
      <c r="AL1489" s="50"/>
      <c r="AM1489" s="50"/>
      <c r="AN1489" s="50"/>
      <c r="AO1489" s="50"/>
      <c r="AP1489" s="50"/>
      <c r="AQ1489" s="51"/>
      <c r="AR1489" s="50"/>
      <c r="AS1489" s="50"/>
      <c r="AT1489" s="50"/>
      <c r="AU1489" s="50"/>
      <c r="AV1489" s="50"/>
      <c r="AW1489" s="50"/>
      <c r="AX1489" s="50"/>
      <c r="AY1489" s="50"/>
      <c r="AZ1489" s="50"/>
      <c r="BA1489" s="50"/>
      <c r="BB1489" s="50"/>
      <c r="BC1489" s="50"/>
      <c r="BD1489" s="50"/>
      <c r="BE1489" s="50"/>
      <c r="BF1489" s="50"/>
      <c r="BG1489" s="50"/>
      <c r="BH1489" s="50"/>
      <c r="BI1489" s="50"/>
      <c r="BJ1489" s="50"/>
      <c r="BK1489" s="50"/>
      <c r="BL1489" s="50"/>
    </row>
    <row r="1490" spans="1:64" ht="12" customHeight="1" x14ac:dyDescent="0.15">
      <c r="A1490" s="50" t="s">
        <v>33140</v>
      </c>
      <c r="B1490" s="50">
        <v>48</v>
      </c>
      <c r="C1490" s="50" t="s">
        <v>14</v>
      </c>
      <c r="D1490" s="50" t="s">
        <v>31</v>
      </c>
      <c r="E1490" s="50"/>
      <c r="F1490" s="52">
        <v>42993</v>
      </c>
      <c r="G1490" s="50" t="s">
        <v>31369</v>
      </c>
      <c r="H1490" s="50" t="s">
        <v>9781</v>
      </c>
      <c r="I1490" s="50" t="s">
        <v>56</v>
      </c>
      <c r="J1490" s="50">
        <v>33009</v>
      </c>
      <c r="K1490" s="50" t="s">
        <v>1102</v>
      </c>
      <c r="L1490" s="50" t="s">
        <v>6308</v>
      </c>
      <c r="M1490" s="50" t="s">
        <v>21</v>
      </c>
      <c r="N1490" s="50" t="s">
        <v>31370</v>
      </c>
      <c r="O1490" s="42" t="s">
        <v>394</v>
      </c>
      <c r="P1490" s="50" t="s">
        <v>32398</v>
      </c>
      <c r="Q1490" s="51" t="s">
        <v>31371</v>
      </c>
      <c r="R1490" s="50" t="s">
        <v>23</v>
      </c>
      <c r="S1490" s="50" t="s">
        <v>373</v>
      </c>
      <c r="T1490" s="54" t="s">
        <v>28836</v>
      </c>
      <c r="U1490" s="54" t="s">
        <v>28520</v>
      </c>
      <c r="V1490" s="54" t="s">
        <v>28519</v>
      </c>
      <c r="W1490" s="54" t="s">
        <v>94</v>
      </c>
      <c r="X1490" s="50">
        <v>2954</v>
      </c>
      <c r="Y1490" s="50"/>
      <c r="Z1490" s="50"/>
      <c r="AA1490" s="50"/>
      <c r="AB1490" s="50"/>
      <c r="AC1490" s="50"/>
      <c r="AD1490" s="50"/>
      <c r="AE1490" s="50"/>
      <c r="AF1490" s="50"/>
      <c r="AG1490" s="50"/>
      <c r="AH1490" s="53"/>
      <c r="AI1490" s="50"/>
      <c r="AJ1490" s="50"/>
      <c r="AK1490" s="50"/>
      <c r="AL1490" s="50"/>
      <c r="AM1490" s="50"/>
      <c r="AN1490" s="50"/>
      <c r="AO1490" s="50"/>
      <c r="AP1490" s="50"/>
      <c r="AQ1490" s="50"/>
      <c r="AR1490" s="50"/>
      <c r="AS1490" s="50"/>
      <c r="AT1490" s="50"/>
      <c r="AU1490" s="50"/>
      <c r="AV1490" s="50"/>
      <c r="AW1490" s="50"/>
      <c r="AX1490" s="50"/>
      <c r="AY1490" s="50"/>
      <c r="AZ1490" s="50"/>
      <c r="BA1490" s="50"/>
      <c r="BB1490" s="50"/>
      <c r="BC1490" s="50"/>
      <c r="BD1490" s="50"/>
      <c r="BE1490" s="50"/>
      <c r="BF1490" s="50"/>
      <c r="BG1490" s="50"/>
      <c r="BH1490" s="50"/>
      <c r="BI1490" s="50"/>
      <c r="BJ1490" s="50"/>
      <c r="BK1490" s="50"/>
      <c r="BL1490" s="50"/>
    </row>
    <row r="1491" spans="1:64" ht="12" customHeight="1" x14ac:dyDescent="0.15">
      <c r="A1491" s="50" t="s">
        <v>31359</v>
      </c>
      <c r="B1491" s="50">
        <v>50</v>
      </c>
      <c r="C1491" s="50" t="s">
        <v>14</v>
      </c>
      <c r="D1491" s="50" t="s">
        <v>31</v>
      </c>
      <c r="E1491" s="50" t="s">
        <v>31889</v>
      </c>
      <c r="F1491" s="52">
        <v>42992</v>
      </c>
      <c r="G1491" s="50" t="s">
        <v>31360</v>
      </c>
      <c r="H1491" s="50" t="s">
        <v>31361</v>
      </c>
      <c r="I1491" s="50" t="s">
        <v>144</v>
      </c>
      <c r="J1491" s="50">
        <v>26623</v>
      </c>
      <c r="K1491" s="50" t="s">
        <v>31362</v>
      </c>
      <c r="L1491" s="50" t="s">
        <v>146</v>
      </c>
      <c r="M1491" s="50" t="s">
        <v>21</v>
      </c>
      <c r="N1491" s="50" t="s">
        <v>31363</v>
      </c>
      <c r="O1491" s="42" t="s">
        <v>394</v>
      </c>
      <c r="P1491" s="50" t="s">
        <v>32398</v>
      </c>
      <c r="Q1491" s="51" t="s">
        <v>31364</v>
      </c>
      <c r="R1491" s="50" t="s">
        <v>23</v>
      </c>
      <c r="S1491" s="50" t="s">
        <v>22</v>
      </c>
      <c r="T1491" s="54" t="s">
        <v>28739</v>
      </c>
      <c r="U1491" s="54" t="s">
        <v>28520</v>
      </c>
      <c r="V1491" s="54" t="s">
        <v>28521</v>
      </c>
      <c r="W1491" s="54" t="s">
        <v>94</v>
      </c>
      <c r="X1491" s="50">
        <v>2955</v>
      </c>
      <c r="Y1491" s="50"/>
      <c r="Z1491" s="50"/>
      <c r="AA1491" s="50"/>
      <c r="AB1491" s="50"/>
      <c r="AC1491" s="50"/>
      <c r="AD1491" s="50"/>
      <c r="AE1491" s="50"/>
      <c r="AF1491" s="50"/>
      <c r="AG1491" s="50"/>
      <c r="AH1491" s="53"/>
      <c r="AI1491" s="50"/>
      <c r="AJ1491" s="50"/>
      <c r="AK1491" s="50"/>
      <c r="AL1491" s="50"/>
      <c r="AM1491" s="50"/>
      <c r="AN1491" s="50"/>
      <c r="AO1491" s="50"/>
      <c r="AP1491" s="50"/>
      <c r="AQ1491" s="50"/>
      <c r="AR1491" s="50"/>
      <c r="AS1491" s="50"/>
      <c r="AT1491" s="50"/>
      <c r="AU1491" s="50"/>
      <c r="AV1491" s="50"/>
      <c r="AW1491" s="50"/>
      <c r="AX1491" s="50"/>
      <c r="AY1491" s="50"/>
      <c r="AZ1491" s="50"/>
      <c r="BA1491" s="50"/>
      <c r="BB1491" s="50"/>
      <c r="BC1491" s="50"/>
      <c r="BD1491" s="50"/>
      <c r="BE1491" s="50"/>
      <c r="BF1491" s="50"/>
      <c r="BG1491" s="50"/>
      <c r="BH1491" s="50"/>
      <c r="BI1491" s="50"/>
      <c r="BJ1491" s="50"/>
      <c r="BK1491" s="50"/>
      <c r="BL1491" s="50"/>
    </row>
    <row r="1492" spans="1:64" ht="12" customHeight="1" x14ac:dyDescent="0.15">
      <c r="A1492" s="50" t="s">
        <v>31353</v>
      </c>
      <c r="B1492" s="50">
        <v>31</v>
      </c>
      <c r="C1492" s="50" t="s">
        <v>14</v>
      </c>
      <c r="D1492" s="50" t="s">
        <v>42</v>
      </c>
      <c r="E1492" s="51" t="s">
        <v>31354</v>
      </c>
      <c r="F1492" s="52">
        <v>42991</v>
      </c>
      <c r="G1492" s="50" t="s">
        <v>31355</v>
      </c>
      <c r="H1492" s="50" t="s">
        <v>31356</v>
      </c>
      <c r="I1492" s="50" t="s">
        <v>117</v>
      </c>
      <c r="J1492" s="50">
        <v>85346</v>
      </c>
      <c r="K1492" s="50" t="s">
        <v>3906</v>
      </c>
      <c r="L1492" s="50" t="s">
        <v>10894</v>
      </c>
      <c r="M1492" s="50" t="s">
        <v>21</v>
      </c>
      <c r="N1492" s="50" t="s">
        <v>31357</v>
      </c>
      <c r="O1492" s="42" t="s">
        <v>394</v>
      </c>
      <c r="P1492" s="50" t="s">
        <v>32398</v>
      </c>
      <c r="Q1492" s="51" t="s">
        <v>31358</v>
      </c>
      <c r="R1492" s="50" t="s">
        <v>94</v>
      </c>
      <c r="S1492" s="50" t="s">
        <v>22</v>
      </c>
      <c r="T1492" s="54" t="s">
        <v>28746</v>
      </c>
      <c r="U1492" s="54" t="s">
        <v>28520</v>
      </c>
      <c r="V1492" s="54" t="s">
        <v>28519</v>
      </c>
      <c r="W1492" s="54" t="s">
        <v>94</v>
      </c>
      <c r="X1492" s="50">
        <v>2948</v>
      </c>
      <c r="Y1492" s="50"/>
      <c r="Z1492" s="50"/>
      <c r="AA1492" s="50"/>
      <c r="AB1492" s="50"/>
      <c r="AC1492" s="50"/>
      <c r="AD1492" s="50"/>
      <c r="AE1492" s="50"/>
      <c r="AF1492" s="50"/>
      <c r="AG1492" s="50"/>
      <c r="AH1492" s="53"/>
      <c r="AI1492" s="50"/>
      <c r="AJ1492" s="50"/>
      <c r="AK1492" s="50"/>
      <c r="AL1492" s="50"/>
      <c r="AM1492" s="50"/>
      <c r="AN1492" s="50"/>
      <c r="AO1492" s="50"/>
      <c r="AP1492" s="50"/>
      <c r="AQ1492" s="50"/>
      <c r="AR1492" s="50"/>
      <c r="AS1492" s="50"/>
      <c r="AT1492" s="50"/>
      <c r="AU1492" s="50"/>
      <c r="AV1492" s="50"/>
      <c r="AW1492" s="50"/>
      <c r="AX1492" s="50"/>
      <c r="AY1492" s="50"/>
      <c r="AZ1492" s="50"/>
      <c r="BA1492" s="50"/>
      <c r="BB1492" s="50"/>
      <c r="BC1492" s="50"/>
      <c r="BD1492" s="50"/>
      <c r="BE1492" s="50"/>
      <c r="BF1492" s="50"/>
      <c r="BG1492" s="50"/>
      <c r="BH1492" s="50"/>
      <c r="BI1492" s="50"/>
      <c r="BJ1492" s="50"/>
      <c r="BK1492" s="50"/>
      <c r="BL1492" s="50"/>
    </row>
    <row r="1493" spans="1:64" ht="12" customHeight="1" x14ac:dyDescent="0.15">
      <c r="A1493" s="50" t="s">
        <v>31349</v>
      </c>
      <c r="B1493" s="50">
        <v>48</v>
      </c>
      <c r="C1493" s="50" t="s">
        <v>14</v>
      </c>
      <c r="D1493" s="50" t="s">
        <v>31</v>
      </c>
      <c r="E1493" s="51" t="s">
        <v>31350</v>
      </c>
      <c r="F1493" s="52">
        <v>42989</v>
      </c>
      <c r="G1493" s="50" t="s">
        <v>31417</v>
      </c>
      <c r="H1493" s="50" t="s">
        <v>599</v>
      </c>
      <c r="I1493" s="50" t="s">
        <v>313</v>
      </c>
      <c r="J1493" s="50">
        <v>37343</v>
      </c>
      <c r="K1493" s="50" t="s">
        <v>535</v>
      </c>
      <c r="L1493" s="50" t="s">
        <v>8626</v>
      </c>
      <c r="M1493" s="50" t="s">
        <v>21</v>
      </c>
      <c r="N1493" s="50" t="s">
        <v>31351</v>
      </c>
      <c r="O1493" s="42" t="s">
        <v>394</v>
      </c>
      <c r="P1493" s="50" t="s">
        <v>32398</v>
      </c>
      <c r="Q1493" s="51" t="s">
        <v>31352</v>
      </c>
      <c r="R1493" s="50" t="s">
        <v>94</v>
      </c>
      <c r="S1493" s="50" t="s">
        <v>22</v>
      </c>
      <c r="T1493" s="54" t="s">
        <v>28746</v>
      </c>
      <c r="U1493" s="54" t="s">
        <v>28520</v>
      </c>
      <c r="V1493" s="54" t="s">
        <v>28519</v>
      </c>
      <c r="W1493" s="54" t="s">
        <v>94</v>
      </c>
      <c r="X1493" s="50">
        <v>2946</v>
      </c>
      <c r="Y1493" s="50"/>
      <c r="Z1493" s="50"/>
      <c r="AA1493" s="50"/>
      <c r="AB1493" s="50"/>
      <c r="AC1493" s="50"/>
      <c r="AD1493" s="50"/>
      <c r="AE1493" s="50"/>
      <c r="AF1493" s="50"/>
      <c r="AG1493" s="50"/>
      <c r="AH1493" s="53"/>
      <c r="AI1493" s="50"/>
      <c r="AJ1493" s="50"/>
      <c r="AK1493" s="50"/>
      <c r="AL1493" s="50"/>
      <c r="AM1493" s="50"/>
      <c r="AN1493" s="50"/>
      <c r="AO1493" s="50"/>
      <c r="AP1493" s="50"/>
      <c r="AQ1493" s="51"/>
      <c r="AR1493" s="50"/>
      <c r="AS1493" s="50"/>
      <c r="AT1493" s="50"/>
      <c r="AU1493" s="50"/>
      <c r="AV1493" s="50"/>
      <c r="AW1493" s="50"/>
      <c r="AX1493" s="50"/>
      <c r="AY1493" s="50"/>
      <c r="AZ1493" s="50"/>
      <c r="BA1493" s="50"/>
      <c r="BB1493" s="50"/>
      <c r="BC1493" s="50"/>
      <c r="BD1493" s="50"/>
      <c r="BE1493" s="50"/>
      <c r="BF1493" s="50"/>
      <c r="BG1493" s="50"/>
      <c r="BH1493" s="50"/>
      <c r="BI1493" s="50"/>
      <c r="BJ1493" s="50"/>
      <c r="BK1493" s="50"/>
      <c r="BL1493" s="50"/>
    </row>
    <row r="1494" spans="1:64" ht="12" customHeight="1" x14ac:dyDescent="0.15">
      <c r="A1494" s="50" t="s">
        <v>31341</v>
      </c>
      <c r="B1494" s="50">
        <v>40</v>
      </c>
      <c r="C1494" s="50" t="s">
        <v>14</v>
      </c>
      <c r="D1494" s="50" t="s">
        <v>42</v>
      </c>
      <c r="E1494" s="50"/>
      <c r="F1494" s="52">
        <v>42989</v>
      </c>
      <c r="G1494" s="50" t="s">
        <v>31422</v>
      </c>
      <c r="H1494" s="50" t="s">
        <v>31342</v>
      </c>
      <c r="I1494" s="50" t="s">
        <v>39</v>
      </c>
      <c r="J1494" s="50">
        <v>91746</v>
      </c>
      <c r="K1494" s="50" t="s">
        <v>92</v>
      </c>
      <c r="L1494" s="50" t="s">
        <v>408</v>
      </c>
      <c r="M1494" s="50" t="s">
        <v>21</v>
      </c>
      <c r="N1494" s="50" t="s">
        <v>31343</v>
      </c>
      <c r="O1494" s="42" t="s">
        <v>394</v>
      </c>
      <c r="P1494" s="50" t="s">
        <v>32398</v>
      </c>
      <c r="Q1494" s="51" t="s">
        <v>31344</v>
      </c>
      <c r="R1494" s="50" t="s">
        <v>948</v>
      </c>
      <c r="S1494" s="50" t="s">
        <v>12</v>
      </c>
      <c r="T1494" s="54" t="s">
        <v>31675</v>
      </c>
      <c r="U1494" s="54" t="s">
        <v>28520</v>
      </c>
      <c r="V1494" s="54" t="s">
        <v>28521</v>
      </c>
      <c r="W1494" s="54" t="s">
        <v>94</v>
      </c>
      <c r="X1494" s="50">
        <v>2947</v>
      </c>
      <c r="Y1494" s="50"/>
      <c r="Z1494" s="50"/>
      <c r="AA1494" s="50"/>
      <c r="AB1494" s="50"/>
      <c r="AC1494" s="50"/>
      <c r="AD1494" s="50"/>
      <c r="AE1494" s="50"/>
      <c r="AF1494" s="50"/>
      <c r="AG1494" s="50"/>
      <c r="AH1494" s="53"/>
      <c r="AI1494" s="50"/>
      <c r="AJ1494" s="50"/>
      <c r="AK1494" s="50"/>
      <c r="AL1494" s="50"/>
      <c r="AM1494" s="50"/>
      <c r="AN1494" s="50"/>
      <c r="AO1494" s="50"/>
      <c r="AP1494" s="50"/>
      <c r="AQ1494" s="50"/>
      <c r="AR1494" s="50"/>
      <c r="AS1494" s="50"/>
      <c r="AT1494" s="50"/>
      <c r="AU1494" s="50"/>
      <c r="AV1494" s="50"/>
      <c r="AW1494" s="50"/>
      <c r="AX1494" s="50"/>
      <c r="AY1494" s="50"/>
      <c r="AZ1494" s="50"/>
      <c r="BA1494" s="50"/>
      <c r="BB1494" s="50"/>
      <c r="BC1494" s="50"/>
      <c r="BD1494" s="50"/>
      <c r="BE1494" s="50"/>
      <c r="BF1494" s="50"/>
      <c r="BG1494" s="50"/>
      <c r="BH1494" s="50"/>
      <c r="BI1494" s="50"/>
      <c r="BJ1494" s="50"/>
      <c r="BK1494" s="50"/>
      <c r="BL1494" s="50"/>
    </row>
    <row r="1495" spans="1:64" ht="12" customHeight="1" x14ac:dyDescent="0.15">
      <c r="A1495" s="50" t="s">
        <v>31345</v>
      </c>
      <c r="B1495" s="50">
        <v>25</v>
      </c>
      <c r="C1495" s="50" t="s">
        <v>14</v>
      </c>
      <c r="D1495" s="50" t="s">
        <v>133</v>
      </c>
      <c r="E1495" s="50"/>
      <c r="F1495" s="52">
        <v>42989</v>
      </c>
      <c r="G1495" s="50" t="s">
        <v>31424</v>
      </c>
      <c r="H1495" s="50" t="s">
        <v>16342</v>
      </c>
      <c r="I1495" s="50" t="s">
        <v>838</v>
      </c>
      <c r="J1495" s="50">
        <v>59401</v>
      </c>
      <c r="K1495" s="50" t="s">
        <v>14449</v>
      </c>
      <c r="L1495" s="50" t="s">
        <v>31346</v>
      </c>
      <c r="M1495" s="50" t="s">
        <v>21</v>
      </c>
      <c r="N1495" s="50" t="s">
        <v>31347</v>
      </c>
      <c r="O1495" s="42" t="s">
        <v>394</v>
      </c>
      <c r="P1495" s="50" t="s">
        <v>32398</v>
      </c>
      <c r="Q1495" s="51" t="s">
        <v>31348</v>
      </c>
      <c r="R1495" s="50" t="s">
        <v>94</v>
      </c>
      <c r="S1495" s="50" t="s">
        <v>29</v>
      </c>
      <c r="T1495" s="54" t="s">
        <v>28523</v>
      </c>
      <c r="U1495" s="54" t="s">
        <v>28518</v>
      </c>
      <c r="V1495" s="54" t="s">
        <v>28522</v>
      </c>
      <c r="W1495" s="54" t="s">
        <v>94</v>
      </c>
      <c r="X1495" s="50">
        <v>2945</v>
      </c>
      <c r="Y1495" s="50"/>
      <c r="Z1495" s="50"/>
      <c r="AA1495" s="50"/>
      <c r="AB1495" s="65"/>
      <c r="AC1495" s="50"/>
      <c r="AD1495" s="50"/>
      <c r="AE1495" s="50"/>
      <c r="AF1495" s="50"/>
      <c r="AG1495" s="50"/>
      <c r="AH1495" s="53"/>
      <c r="AI1495" s="50"/>
      <c r="AJ1495" s="50"/>
      <c r="AK1495" s="50"/>
      <c r="AL1495" s="50"/>
      <c r="AM1495" s="50"/>
      <c r="AN1495" s="50"/>
      <c r="AO1495" s="50"/>
      <c r="AP1495" s="50"/>
      <c r="AQ1495" s="51"/>
      <c r="AR1495" s="50"/>
      <c r="AS1495" s="50"/>
      <c r="AT1495" s="50"/>
      <c r="AU1495" s="50"/>
      <c r="AV1495" s="50"/>
      <c r="AW1495" s="50"/>
      <c r="AX1495" s="50"/>
      <c r="AY1495" s="50"/>
      <c r="AZ1495" s="50"/>
      <c r="BA1495" s="50"/>
      <c r="BB1495" s="50"/>
      <c r="BC1495" s="50"/>
      <c r="BD1495" s="50"/>
      <c r="BE1495" s="50"/>
      <c r="BF1495" s="50"/>
      <c r="BG1495" s="50"/>
      <c r="BH1495" s="50"/>
      <c r="BI1495" s="50"/>
      <c r="BJ1495" s="50"/>
      <c r="BK1495" s="50"/>
      <c r="BL1495" s="50"/>
    </row>
    <row r="1496" spans="1:64" ht="12" customHeight="1" x14ac:dyDescent="0.15">
      <c r="A1496" s="50" t="s">
        <v>31317</v>
      </c>
      <c r="B1496" s="50">
        <v>22</v>
      </c>
      <c r="C1496" s="50" t="s">
        <v>14</v>
      </c>
      <c r="D1496" s="50" t="s">
        <v>42</v>
      </c>
      <c r="E1496" s="51" t="s">
        <v>31318</v>
      </c>
      <c r="F1496" s="52">
        <v>42988</v>
      </c>
      <c r="G1496" s="50" t="s">
        <v>31319</v>
      </c>
      <c r="H1496" s="50" t="s">
        <v>31320</v>
      </c>
      <c r="I1496" s="50" t="s">
        <v>117</v>
      </c>
      <c r="J1496" s="50">
        <v>85363</v>
      </c>
      <c r="K1496" s="50" t="s">
        <v>617</v>
      </c>
      <c r="L1496" s="50" t="s">
        <v>31321</v>
      </c>
      <c r="M1496" s="50" t="s">
        <v>21</v>
      </c>
      <c r="N1496" s="50" t="s">
        <v>31322</v>
      </c>
      <c r="O1496" s="42" t="s">
        <v>394</v>
      </c>
      <c r="P1496" s="50" t="s">
        <v>32398</v>
      </c>
      <c r="Q1496" s="51" t="s">
        <v>31323</v>
      </c>
      <c r="R1496" s="50" t="s">
        <v>94</v>
      </c>
      <c r="S1496" s="50" t="s">
        <v>22</v>
      </c>
      <c r="T1496" s="54" t="s">
        <v>28746</v>
      </c>
      <c r="U1496" s="54" t="s">
        <v>28520</v>
      </c>
      <c r="V1496" s="54" t="s">
        <v>28521</v>
      </c>
      <c r="W1496" s="54" t="s">
        <v>94</v>
      </c>
      <c r="X1496" s="50">
        <v>2935</v>
      </c>
      <c r="Y1496" s="50"/>
      <c r="Z1496" s="50"/>
      <c r="AA1496" s="50"/>
      <c r="AB1496" s="50"/>
      <c r="AC1496" s="50"/>
      <c r="AD1496" s="50"/>
      <c r="AE1496" s="50"/>
      <c r="AF1496" s="50"/>
      <c r="AG1496" s="50"/>
      <c r="AH1496" s="53"/>
      <c r="AI1496" s="50"/>
      <c r="AJ1496" s="50"/>
      <c r="AK1496" s="50"/>
      <c r="AL1496" s="50"/>
      <c r="AM1496" s="50"/>
      <c r="AN1496" s="50"/>
      <c r="AO1496" s="50"/>
      <c r="AP1496" s="50"/>
      <c r="AQ1496" s="50"/>
      <c r="AR1496" s="50"/>
      <c r="AS1496" s="50"/>
      <c r="AT1496" s="50"/>
      <c r="AU1496" s="50"/>
      <c r="AV1496" s="50"/>
      <c r="AW1496" s="50"/>
      <c r="AX1496" s="50"/>
      <c r="AY1496" s="50"/>
      <c r="AZ1496" s="50"/>
      <c r="BA1496" s="50"/>
      <c r="BB1496" s="50"/>
      <c r="BC1496" s="50"/>
      <c r="BD1496" s="50"/>
      <c r="BE1496" s="50"/>
      <c r="BF1496" s="50"/>
      <c r="BG1496" s="50"/>
      <c r="BH1496" s="50"/>
      <c r="BI1496" s="50"/>
      <c r="BJ1496" s="50"/>
      <c r="BK1496" s="50"/>
      <c r="BL1496" s="50"/>
    </row>
    <row r="1497" spans="1:64" ht="12" customHeight="1" x14ac:dyDescent="0.15">
      <c r="A1497" s="50" t="s">
        <v>31338</v>
      </c>
      <c r="B1497" s="50">
        <v>58</v>
      </c>
      <c r="C1497" s="50" t="s">
        <v>14</v>
      </c>
      <c r="D1497" s="50" t="s">
        <v>42</v>
      </c>
      <c r="E1497" s="50"/>
      <c r="F1497" s="52">
        <v>42988</v>
      </c>
      <c r="G1497" s="50" t="s">
        <v>31414</v>
      </c>
      <c r="H1497" s="50" t="s">
        <v>866</v>
      </c>
      <c r="I1497" s="50" t="s">
        <v>297</v>
      </c>
      <c r="J1497" s="50">
        <v>98409</v>
      </c>
      <c r="K1497" s="50" t="s">
        <v>867</v>
      </c>
      <c r="L1497" s="50" t="s">
        <v>868</v>
      </c>
      <c r="M1497" s="50" t="s">
        <v>21</v>
      </c>
      <c r="N1497" s="50" t="s">
        <v>31339</v>
      </c>
      <c r="O1497" s="42" t="s">
        <v>394</v>
      </c>
      <c r="P1497" s="50" t="s">
        <v>32398</v>
      </c>
      <c r="Q1497" s="51" t="s">
        <v>31340</v>
      </c>
      <c r="R1497" s="50" t="s">
        <v>542</v>
      </c>
      <c r="S1497" s="50" t="s">
        <v>22</v>
      </c>
      <c r="T1497" s="54" t="s">
        <v>28746</v>
      </c>
      <c r="U1497" s="54" t="s">
        <v>28520</v>
      </c>
      <c r="V1497" s="54" t="s">
        <v>28521</v>
      </c>
      <c r="W1497" s="54" t="s">
        <v>94</v>
      </c>
      <c r="X1497" s="50">
        <v>2937</v>
      </c>
      <c r="Y1497" s="50"/>
      <c r="Z1497" s="50"/>
      <c r="AA1497" s="50"/>
      <c r="AB1497" s="50"/>
      <c r="AC1497" s="50"/>
      <c r="AD1497" s="50"/>
      <c r="AE1497" s="50"/>
      <c r="AF1497" s="50"/>
      <c r="AG1497" s="50"/>
      <c r="AH1497" s="53"/>
      <c r="AI1497" s="50"/>
      <c r="AJ1497" s="50"/>
      <c r="AK1497" s="50"/>
      <c r="AL1497" s="50"/>
      <c r="AM1497" s="50"/>
      <c r="AN1497" s="50"/>
      <c r="AO1497" s="50"/>
      <c r="AP1497" s="50"/>
      <c r="AQ1497" s="50"/>
      <c r="AR1497" s="50"/>
      <c r="AS1497" s="50"/>
      <c r="AT1497" s="50"/>
      <c r="AU1497" s="50"/>
      <c r="AV1497" s="50"/>
      <c r="AW1497" s="50"/>
      <c r="AX1497" s="50"/>
      <c r="AY1497" s="50"/>
      <c r="AZ1497" s="50"/>
      <c r="BA1497" s="50"/>
      <c r="BB1497" s="50"/>
      <c r="BC1497" s="50"/>
      <c r="BD1497" s="50"/>
      <c r="BE1497" s="50"/>
      <c r="BF1497" s="50"/>
      <c r="BG1497" s="50"/>
      <c r="BH1497" s="50"/>
      <c r="BI1497" s="50"/>
      <c r="BJ1497" s="50"/>
      <c r="BK1497" s="50"/>
      <c r="BL1497" s="50"/>
    </row>
    <row r="1498" spans="1:64" ht="12" customHeight="1" x14ac:dyDescent="0.15">
      <c r="A1498" s="50" t="s">
        <v>31403</v>
      </c>
      <c r="B1498" s="50">
        <v>76</v>
      </c>
      <c r="C1498" s="50" t="s">
        <v>14</v>
      </c>
      <c r="D1498" s="50" t="s">
        <v>31</v>
      </c>
      <c r="E1498" s="50"/>
      <c r="F1498" s="52">
        <v>42988</v>
      </c>
      <c r="G1498" s="50" t="s">
        <v>31328</v>
      </c>
      <c r="H1498" s="50" t="s">
        <v>31329</v>
      </c>
      <c r="I1498" s="50" t="s">
        <v>360</v>
      </c>
      <c r="J1498" s="50">
        <v>28078</v>
      </c>
      <c r="K1498" s="50" t="s">
        <v>4096</v>
      </c>
      <c r="L1498" s="50" t="s">
        <v>31330</v>
      </c>
      <c r="M1498" s="50" t="s">
        <v>21</v>
      </c>
      <c r="N1498" s="50" t="s">
        <v>31331</v>
      </c>
      <c r="O1498" s="42" t="s">
        <v>394</v>
      </c>
      <c r="P1498" s="50" t="s">
        <v>32398</v>
      </c>
      <c r="Q1498" s="51" t="s">
        <v>31332</v>
      </c>
      <c r="R1498" s="50" t="s">
        <v>23</v>
      </c>
      <c r="S1498" s="50" t="s">
        <v>22</v>
      </c>
      <c r="T1498" s="54" t="s">
        <v>28746</v>
      </c>
      <c r="U1498" s="54" t="s">
        <v>28520</v>
      </c>
      <c r="V1498" s="54" t="s">
        <v>28521</v>
      </c>
      <c r="W1498" s="54" t="s">
        <v>94</v>
      </c>
      <c r="X1498" s="50">
        <v>2936</v>
      </c>
      <c r="Y1498" s="50"/>
      <c r="Z1498" s="50"/>
      <c r="AA1498" s="50"/>
      <c r="AB1498" s="50"/>
      <c r="AC1498" s="50"/>
      <c r="AD1498" s="50"/>
      <c r="AE1498" s="50"/>
      <c r="AF1498" s="50"/>
      <c r="AG1498" s="50"/>
      <c r="AH1498" s="53"/>
      <c r="AI1498" s="50"/>
      <c r="AJ1498" s="50"/>
      <c r="AK1498" s="50"/>
      <c r="AL1498" s="50"/>
      <c r="AM1498" s="50"/>
      <c r="AN1498" s="50"/>
      <c r="AO1498" s="50"/>
      <c r="AP1498" s="50"/>
      <c r="AQ1498" s="50"/>
      <c r="AR1498" s="50"/>
      <c r="AS1498" s="50"/>
      <c r="AT1498" s="50"/>
      <c r="AU1498" s="50"/>
      <c r="AV1498" s="50"/>
      <c r="AW1498" s="50"/>
      <c r="AX1498" s="50"/>
      <c r="AY1498" s="50"/>
      <c r="AZ1498" s="50"/>
      <c r="BA1498" s="50"/>
      <c r="BB1498" s="50"/>
      <c r="BC1498" s="50"/>
      <c r="BD1498" s="50"/>
      <c r="BE1498" s="50"/>
      <c r="BF1498" s="50"/>
      <c r="BG1498" s="50"/>
      <c r="BH1498" s="50"/>
      <c r="BI1498" s="50"/>
      <c r="BJ1498" s="50"/>
      <c r="BK1498" s="50"/>
      <c r="BL1498" s="50"/>
    </row>
    <row r="1499" spans="1:64" ht="12" customHeight="1" x14ac:dyDescent="0.15">
      <c r="A1499" s="50" t="s">
        <v>31333</v>
      </c>
      <c r="B1499" s="50">
        <v>32</v>
      </c>
      <c r="C1499" s="50" t="s">
        <v>14</v>
      </c>
      <c r="D1499" s="50" t="s">
        <v>31</v>
      </c>
      <c r="E1499" s="51" t="s">
        <v>31334</v>
      </c>
      <c r="F1499" s="52">
        <v>42988</v>
      </c>
      <c r="G1499" s="50" t="s">
        <v>31335</v>
      </c>
      <c r="H1499" s="50" t="s">
        <v>20632</v>
      </c>
      <c r="I1499" s="50" t="s">
        <v>67</v>
      </c>
      <c r="J1499" s="50">
        <v>75023</v>
      </c>
      <c r="K1499" s="50" t="s">
        <v>19322</v>
      </c>
      <c r="L1499" s="50" t="s">
        <v>20633</v>
      </c>
      <c r="M1499" s="50" t="s">
        <v>21</v>
      </c>
      <c r="N1499" s="50" t="s">
        <v>31336</v>
      </c>
      <c r="O1499" s="42" t="s">
        <v>394</v>
      </c>
      <c r="P1499" s="50" t="s">
        <v>32398</v>
      </c>
      <c r="Q1499" s="51" t="s">
        <v>31337</v>
      </c>
      <c r="R1499" s="50" t="s">
        <v>94</v>
      </c>
      <c r="S1499" s="50" t="s">
        <v>22</v>
      </c>
      <c r="T1499" s="54" t="s">
        <v>28746</v>
      </c>
      <c r="U1499" s="54" t="s">
        <v>28520</v>
      </c>
      <c r="V1499" s="54" t="s">
        <v>28521</v>
      </c>
      <c r="W1499" s="54" t="s">
        <v>94</v>
      </c>
      <c r="X1499" s="50">
        <v>2938</v>
      </c>
      <c r="Y1499" s="50"/>
      <c r="Z1499" s="50"/>
      <c r="AA1499" s="50"/>
      <c r="AB1499" s="50"/>
      <c r="AC1499" s="50"/>
      <c r="AD1499" s="50"/>
      <c r="AE1499" s="50"/>
      <c r="AF1499" s="50"/>
      <c r="AG1499" s="50"/>
      <c r="AH1499" s="53"/>
      <c r="AI1499" s="50"/>
      <c r="AJ1499" s="50"/>
      <c r="AK1499" s="50"/>
      <c r="AL1499" s="50"/>
      <c r="AM1499" s="50"/>
      <c r="AN1499" s="50"/>
      <c r="AO1499" s="50"/>
      <c r="AP1499" s="50"/>
      <c r="AQ1499" s="50"/>
      <c r="AR1499" s="50"/>
      <c r="AS1499" s="50"/>
      <c r="AT1499" s="60"/>
      <c r="AU1499" s="50"/>
      <c r="AV1499" s="50"/>
      <c r="AW1499" s="50"/>
      <c r="AX1499" s="50"/>
      <c r="AY1499" s="50"/>
      <c r="AZ1499" s="50"/>
      <c r="BA1499" s="50"/>
      <c r="BB1499" s="50"/>
      <c r="BC1499" s="50"/>
      <c r="BD1499" s="50"/>
      <c r="BE1499" s="50"/>
      <c r="BF1499" s="50"/>
      <c r="BG1499" s="50"/>
      <c r="BH1499" s="50"/>
      <c r="BI1499" s="50"/>
      <c r="BJ1499" s="50"/>
      <c r="BK1499" s="50"/>
      <c r="BL1499" s="50"/>
    </row>
    <row r="1500" spans="1:64" ht="12" customHeight="1" x14ac:dyDescent="0.15">
      <c r="A1500" s="50" t="s">
        <v>31324</v>
      </c>
      <c r="B1500" s="50">
        <v>19</v>
      </c>
      <c r="C1500" s="50" t="s">
        <v>14</v>
      </c>
      <c r="D1500" s="50" t="s">
        <v>42</v>
      </c>
      <c r="E1500" s="51" t="s">
        <v>31325</v>
      </c>
      <c r="F1500" s="52">
        <v>42988</v>
      </c>
      <c r="G1500" s="50" t="s">
        <v>31425</v>
      </c>
      <c r="H1500" s="50" t="s">
        <v>81</v>
      </c>
      <c r="I1500" s="50" t="s">
        <v>38</v>
      </c>
      <c r="J1500" s="50">
        <v>60639</v>
      </c>
      <c r="K1500" s="50" t="s">
        <v>82</v>
      </c>
      <c r="L1500" s="50" t="s">
        <v>83</v>
      </c>
      <c r="M1500" s="50" t="s">
        <v>21</v>
      </c>
      <c r="N1500" s="50" t="s">
        <v>31326</v>
      </c>
      <c r="O1500" s="42" t="s">
        <v>394</v>
      </c>
      <c r="P1500" s="50" t="s">
        <v>32398</v>
      </c>
      <c r="Q1500" s="51" t="s">
        <v>31327</v>
      </c>
      <c r="R1500" s="50" t="s">
        <v>23</v>
      </c>
      <c r="S1500" s="50" t="s">
        <v>373</v>
      </c>
      <c r="T1500" s="54" t="s">
        <v>28836</v>
      </c>
      <c r="U1500" s="54" t="s">
        <v>28520</v>
      </c>
      <c r="V1500" s="54" t="s">
        <v>28521</v>
      </c>
      <c r="W1500" s="54" t="s">
        <v>94</v>
      </c>
      <c r="X1500" s="50">
        <v>2939</v>
      </c>
      <c r="Y1500" s="50"/>
      <c r="Z1500" s="50"/>
      <c r="AA1500" s="50"/>
      <c r="AB1500" s="50"/>
      <c r="AC1500" s="50"/>
      <c r="AD1500" s="50"/>
      <c r="AE1500" s="50"/>
      <c r="AF1500" s="50"/>
      <c r="AG1500" s="50"/>
      <c r="AH1500" s="53"/>
      <c r="AI1500" s="50"/>
      <c r="AJ1500" s="50"/>
      <c r="AK1500" s="50"/>
      <c r="AL1500" s="50"/>
      <c r="AM1500" s="50"/>
      <c r="AN1500" s="50"/>
      <c r="AO1500" s="50"/>
      <c r="AP1500" s="50"/>
      <c r="AQ1500" s="50"/>
      <c r="AR1500" s="50"/>
      <c r="AS1500" s="50"/>
      <c r="AT1500" s="50"/>
      <c r="AU1500" s="50"/>
      <c r="AV1500" s="50"/>
      <c r="AW1500" s="50"/>
      <c r="AX1500" s="50"/>
      <c r="AY1500" s="50"/>
      <c r="AZ1500" s="50"/>
      <c r="BA1500" s="50"/>
      <c r="BB1500" s="50"/>
      <c r="BC1500" s="50"/>
      <c r="BD1500" s="50"/>
      <c r="BE1500" s="50"/>
      <c r="BF1500" s="50"/>
      <c r="BG1500" s="50"/>
      <c r="BH1500" s="50"/>
      <c r="BI1500" s="50"/>
      <c r="BJ1500" s="50"/>
      <c r="BK1500" s="50"/>
      <c r="BL1500" s="50"/>
    </row>
    <row r="1501" spans="1:64" ht="12" customHeight="1" x14ac:dyDescent="0.15">
      <c r="A1501" s="50" t="s">
        <v>31310</v>
      </c>
      <c r="B1501" s="50">
        <v>26</v>
      </c>
      <c r="C1501" s="50" t="s">
        <v>14</v>
      </c>
      <c r="D1501" s="50" t="s">
        <v>79</v>
      </c>
      <c r="E1501" s="51" t="s">
        <v>31311</v>
      </c>
      <c r="F1501" s="52">
        <v>42987</v>
      </c>
      <c r="G1501" s="50" t="s">
        <v>31312</v>
      </c>
      <c r="H1501" s="50" t="s">
        <v>31313</v>
      </c>
      <c r="I1501" s="50" t="s">
        <v>39</v>
      </c>
      <c r="J1501" s="50">
        <v>95521</v>
      </c>
      <c r="K1501" s="50" t="s">
        <v>5306</v>
      </c>
      <c r="L1501" s="50" t="s">
        <v>31314</v>
      </c>
      <c r="M1501" s="50" t="s">
        <v>21</v>
      </c>
      <c r="N1501" s="50" t="s">
        <v>31315</v>
      </c>
      <c r="O1501" s="42" t="s">
        <v>394</v>
      </c>
      <c r="P1501" s="50" t="s">
        <v>32398</v>
      </c>
      <c r="Q1501" s="51" t="s">
        <v>31316</v>
      </c>
      <c r="R1501" s="50" t="s">
        <v>94</v>
      </c>
      <c r="S1501" s="50" t="s">
        <v>22</v>
      </c>
      <c r="T1501" s="54" t="s">
        <v>28746</v>
      </c>
      <c r="U1501" s="54" t="s">
        <v>28520</v>
      </c>
      <c r="V1501" s="54" t="s">
        <v>28521</v>
      </c>
      <c r="W1501" s="54" t="s">
        <v>94</v>
      </c>
      <c r="X1501" s="50">
        <v>2940</v>
      </c>
      <c r="Y1501" s="50"/>
      <c r="Z1501" s="50"/>
      <c r="AA1501" s="50"/>
      <c r="AB1501" s="50"/>
      <c r="AC1501" s="50"/>
      <c r="AD1501" s="50"/>
      <c r="AE1501" s="50"/>
      <c r="AF1501" s="50"/>
      <c r="AG1501" s="50"/>
      <c r="AH1501" s="53"/>
      <c r="AI1501" s="50"/>
      <c r="AJ1501" s="50"/>
      <c r="AK1501" s="50"/>
      <c r="AL1501" s="50"/>
      <c r="AM1501" s="50"/>
      <c r="AN1501" s="50"/>
      <c r="AO1501" s="50"/>
      <c r="AP1501" s="50"/>
      <c r="AQ1501" s="50"/>
      <c r="AR1501" s="50"/>
      <c r="AS1501" s="50"/>
      <c r="AT1501" s="50"/>
      <c r="AU1501" s="50"/>
      <c r="AV1501" s="50"/>
      <c r="AW1501" s="50"/>
      <c r="AX1501" s="50"/>
      <c r="AY1501" s="50"/>
      <c r="AZ1501" s="50"/>
      <c r="BA1501" s="50"/>
      <c r="BB1501" s="50"/>
      <c r="BC1501" s="50"/>
      <c r="BD1501" s="50"/>
      <c r="BE1501" s="50"/>
      <c r="BF1501" s="50"/>
      <c r="BG1501" s="50"/>
      <c r="BH1501" s="50"/>
      <c r="BI1501" s="50"/>
      <c r="BJ1501" s="50"/>
      <c r="BK1501" s="50"/>
      <c r="BL1501" s="50"/>
    </row>
    <row r="1502" spans="1:64" ht="12" customHeight="1" x14ac:dyDescent="0.15">
      <c r="A1502" s="50" t="s">
        <v>31307</v>
      </c>
      <c r="B1502" s="50">
        <v>45</v>
      </c>
      <c r="C1502" s="50" t="s">
        <v>14</v>
      </c>
      <c r="D1502" s="50" t="s">
        <v>31</v>
      </c>
      <c r="E1502" s="50"/>
      <c r="F1502" s="52">
        <v>42986</v>
      </c>
      <c r="G1502" s="50" t="s">
        <v>31415</v>
      </c>
      <c r="H1502" s="50" t="s">
        <v>121</v>
      </c>
      <c r="I1502" s="50" t="s">
        <v>67</v>
      </c>
      <c r="J1502" s="50">
        <v>79106</v>
      </c>
      <c r="K1502" s="50" t="s">
        <v>15029</v>
      </c>
      <c r="L1502" s="50" t="s">
        <v>15030</v>
      </c>
      <c r="M1502" s="50" t="s">
        <v>21</v>
      </c>
      <c r="N1502" s="50" t="s">
        <v>31308</v>
      </c>
      <c r="O1502" s="42" t="s">
        <v>394</v>
      </c>
      <c r="P1502" s="50" t="s">
        <v>94</v>
      </c>
      <c r="Q1502" s="51" t="s">
        <v>31309</v>
      </c>
      <c r="R1502" s="50" t="s">
        <v>94</v>
      </c>
      <c r="S1502" s="50" t="s">
        <v>22</v>
      </c>
      <c r="T1502" s="54" t="s">
        <v>28746</v>
      </c>
      <c r="U1502" s="54" t="s">
        <v>28520</v>
      </c>
      <c r="V1502" s="54" t="s">
        <v>28521</v>
      </c>
      <c r="W1502" s="54" t="s">
        <v>94</v>
      </c>
      <c r="X1502" s="50">
        <v>2942</v>
      </c>
      <c r="Y1502" s="50"/>
      <c r="Z1502" s="50"/>
      <c r="AA1502" s="50"/>
      <c r="AB1502" s="50"/>
      <c r="AC1502" s="50"/>
      <c r="AD1502" s="50"/>
      <c r="AE1502" s="50"/>
      <c r="AF1502" s="50"/>
      <c r="AG1502" s="50"/>
      <c r="AH1502" s="53"/>
      <c r="AI1502" s="50"/>
      <c r="AJ1502" s="50"/>
      <c r="AK1502" s="50"/>
      <c r="AL1502" s="50"/>
      <c r="AM1502" s="50"/>
      <c r="AN1502" s="50"/>
      <c r="AO1502" s="50"/>
      <c r="AP1502" s="50"/>
      <c r="AQ1502" s="51"/>
      <c r="AR1502" s="50"/>
      <c r="AS1502" s="50"/>
      <c r="AT1502" s="50"/>
      <c r="AU1502" s="50"/>
      <c r="AV1502" s="50"/>
      <c r="AW1502" s="50"/>
      <c r="AX1502" s="50"/>
      <c r="AY1502" s="50"/>
      <c r="AZ1502" s="50"/>
      <c r="BA1502" s="50"/>
      <c r="BB1502" s="50"/>
      <c r="BC1502" s="50"/>
      <c r="BD1502" s="50"/>
      <c r="BE1502" s="50"/>
      <c r="BF1502" s="50"/>
      <c r="BG1502" s="50"/>
      <c r="BH1502" s="50"/>
      <c r="BI1502" s="50"/>
      <c r="BJ1502" s="50"/>
      <c r="BK1502" s="50"/>
      <c r="BL1502" s="50"/>
    </row>
    <row r="1503" spans="1:64" ht="12" customHeight="1" x14ac:dyDescent="0.15">
      <c r="A1503" s="50" t="s">
        <v>31302</v>
      </c>
      <c r="B1503" s="50">
        <v>50</v>
      </c>
      <c r="C1503" s="50" t="s">
        <v>14</v>
      </c>
      <c r="D1503" s="50" t="s">
        <v>31</v>
      </c>
      <c r="E1503" s="50"/>
      <c r="F1503" s="52">
        <v>42986</v>
      </c>
      <c r="G1503" s="50" t="s">
        <v>31423</v>
      </c>
      <c r="H1503" s="50" t="s">
        <v>31303</v>
      </c>
      <c r="I1503" s="50" t="s">
        <v>425</v>
      </c>
      <c r="J1503" s="50">
        <v>65708</v>
      </c>
      <c r="K1503" s="50" t="s">
        <v>9077</v>
      </c>
      <c r="L1503" s="50" t="s">
        <v>31304</v>
      </c>
      <c r="M1503" s="50" t="s">
        <v>21</v>
      </c>
      <c r="N1503" s="50" t="s">
        <v>31305</v>
      </c>
      <c r="O1503" s="42" t="s">
        <v>394</v>
      </c>
      <c r="P1503" s="50" t="s">
        <v>32398</v>
      </c>
      <c r="Q1503" s="51" t="s">
        <v>31306</v>
      </c>
      <c r="R1503" s="50" t="s">
        <v>948</v>
      </c>
      <c r="S1503" s="50" t="s">
        <v>29</v>
      </c>
      <c r="T1503" s="54" t="s">
        <v>28523</v>
      </c>
      <c r="U1503" s="54" t="s">
        <v>28518</v>
      </c>
      <c r="V1503" s="54" t="s">
        <v>28521</v>
      </c>
      <c r="W1503" s="54" t="s">
        <v>94</v>
      </c>
      <c r="X1503" s="50">
        <v>2943</v>
      </c>
      <c r="Y1503" s="50"/>
      <c r="Z1503" s="50"/>
      <c r="AA1503" s="50"/>
      <c r="AB1503" s="50"/>
      <c r="AC1503" s="50"/>
      <c r="AD1503" s="50"/>
      <c r="AE1503" s="50"/>
      <c r="AF1503" s="50"/>
      <c r="AG1503" s="50"/>
      <c r="AH1503" s="53"/>
      <c r="AI1503" s="50"/>
      <c r="AJ1503" s="50"/>
      <c r="AK1503" s="50"/>
      <c r="AL1503" s="50"/>
      <c r="AM1503" s="50"/>
      <c r="AN1503" s="50"/>
      <c r="AO1503" s="50"/>
      <c r="AP1503" s="50"/>
      <c r="AQ1503" s="50"/>
      <c r="AR1503" s="50"/>
      <c r="AS1503" s="50"/>
      <c r="AT1503" s="50"/>
      <c r="AU1503" s="50"/>
      <c r="AV1503" s="50"/>
      <c r="AW1503" s="50"/>
      <c r="AX1503" s="50"/>
      <c r="AY1503" s="50"/>
      <c r="AZ1503" s="50"/>
      <c r="BA1503" s="50"/>
      <c r="BB1503" s="50"/>
      <c r="BC1503" s="50"/>
      <c r="BD1503" s="50"/>
      <c r="BE1503" s="50"/>
      <c r="BF1503" s="50"/>
      <c r="BG1503" s="50"/>
      <c r="BH1503" s="50"/>
      <c r="BI1503" s="50"/>
      <c r="BJ1503" s="50"/>
      <c r="BK1503" s="50"/>
      <c r="BL1503" s="50"/>
    </row>
    <row r="1504" spans="1:64" ht="12" customHeight="1" x14ac:dyDescent="0.15">
      <c r="A1504" s="50" t="s">
        <v>31299</v>
      </c>
      <c r="B1504" s="50">
        <v>41</v>
      </c>
      <c r="C1504" s="50" t="s">
        <v>14</v>
      </c>
      <c r="D1504" s="50" t="s">
        <v>79</v>
      </c>
      <c r="E1504" s="50"/>
      <c r="F1504" s="52">
        <v>42985</v>
      </c>
      <c r="G1504" s="50" t="s">
        <v>31416</v>
      </c>
      <c r="H1504" s="50" t="s">
        <v>1612</v>
      </c>
      <c r="I1504" s="50" t="s">
        <v>39</v>
      </c>
      <c r="J1504" s="50">
        <v>95820</v>
      </c>
      <c r="K1504" s="50" t="s">
        <v>1612</v>
      </c>
      <c r="L1504" s="50" t="s">
        <v>2278</v>
      </c>
      <c r="M1504" s="50" t="s">
        <v>21</v>
      </c>
      <c r="N1504" s="50" t="s">
        <v>31300</v>
      </c>
      <c r="O1504" s="42" t="s">
        <v>394</v>
      </c>
      <c r="P1504" s="50" t="s">
        <v>32398</v>
      </c>
      <c r="Q1504" s="51" t="s">
        <v>31301</v>
      </c>
      <c r="R1504" s="50" t="s">
        <v>94</v>
      </c>
      <c r="S1504" s="50" t="s">
        <v>22</v>
      </c>
      <c r="T1504" s="54" t="s">
        <v>28746</v>
      </c>
      <c r="U1504" s="54" t="s">
        <v>28520</v>
      </c>
      <c r="V1504" s="54" t="s">
        <v>28519</v>
      </c>
      <c r="W1504" s="54" t="s">
        <v>94</v>
      </c>
      <c r="X1504" s="50">
        <v>2944</v>
      </c>
      <c r="Y1504" s="50"/>
      <c r="Z1504" s="50"/>
      <c r="AA1504" s="50"/>
      <c r="AB1504" s="50"/>
      <c r="AC1504" s="50"/>
      <c r="AD1504" s="50"/>
      <c r="AE1504" s="50"/>
      <c r="AF1504" s="50"/>
      <c r="AG1504" s="50"/>
      <c r="AH1504" s="53"/>
      <c r="AI1504" s="50"/>
      <c r="AJ1504" s="50"/>
      <c r="AK1504" s="50"/>
      <c r="AL1504" s="50"/>
      <c r="AM1504" s="50"/>
      <c r="AN1504" s="50"/>
      <c r="AO1504" s="50"/>
      <c r="AP1504" s="50"/>
      <c r="AQ1504" s="50"/>
      <c r="AR1504" s="50"/>
      <c r="AS1504" s="50"/>
      <c r="AT1504" s="50"/>
      <c r="AU1504" s="50"/>
      <c r="AV1504" s="50"/>
      <c r="AW1504" s="50"/>
      <c r="AX1504" s="50"/>
      <c r="AY1504" s="50"/>
      <c r="AZ1504" s="50"/>
      <c r="BA1504" s="50"/>
      <c r="BB1504" s="50"/>
      <c r="BC1504" s="50"/>
      <c r="BD1504" s="50"/>
      <c r="BE1504" s="50"/>
      <c r="BF1504" s="50"/>
      <c r="BG1504" s="50"/>
      <c r="BH1504" s="50"/>
      <c r="BI1504" s="50"/>
      <c r="BJ1504" s="50"/>
      <c r="BK1504" s="50"/>
      <c r="BL1504" s="50"/>
    </row>
    <row r="1505" spans="1:64" ht="12" customHeight="1" x14ac:dyDescent="0.15">
      <c r="A1505" s="50" t="s">
        <v>31295</v>
      </c>
      <c r="B1505" s="50">
        <v>31</v>
      </c>
      <c r="C1505" s="50" t="s">
        <v>14</v>
      </c>
      <c r="D1505" s="50" t="s">
        <v>79</v>
      </c>
      <c r="E1505" s="50"/>
      <c r="F1505" s="52">
        <v>42984</v>
      </c>
      <c r="G1505" s="50" t="s">
        <v>31296</v>
      </c>
      <c r="H1505" s="50" t="s">
        <v>1809</v>
      </c>
      <c r="I1505" s="50" t="s">
        <v>417</v>
      </c>
      <c r="J1505" s="50">
        <v>10466</v>
      </c>
      <c r="K1505" s="50" t="s">
        <v>1809</v>
      </c>
      <c r="L1505" s="50" t="s">
        <v>569</v>
      </c>
      <c r="M1505" s="50" t="s">
        <v>5307</v>
      </c>
      <c r="N1505" s="50" t="s">
        <v>31297</v>
      </c>
      <c r="O1505" s="42" t="s">
        <v>394</v>
      </c>
      <c r="P1505" s="50" t="s">
        <v>32398</v>
      </c>
      <c r="Q1505" s="51" t="s">
        <v>31298</v>
      </c>
      <c r="R1505" s="50" t="s">
        <v>23</v>
      </c>
      <c r="S1505" s="50" t="s">
        <v>22</v>
      </c>
      <c r="T1505" s="54" t="s">
        <v>28739</v>
      </c>
      <c r="U1505" s="54" t="s">
        <v>28518</v>
      </c>
      <c r="V1505" s="54" t="s">
        <v>28521</v>
      </c>
      <c r="W1505" s="54" t="s">
        <v>542</v>
      </c>
      <c r="X1505" s="50">
        <v>2933</v>
      </c>
      <c r="Y1505" s="50"/>
      <c r="Z1505" s="50"/>
      <c r="AA1505" s="50"/>
      <c r="AB1505" s="50"/>
      <c r="AC1505" s="50"/>
      <c r="AD1505" s="50"/>
      <c r="AE1505" s="50"/>
      <c r="AF1505" s="50"/>
      <c r="AG1505" s="50"/>
      <c r="AH1505" s="53"/>
      <c r="AI1505" s="50"/>
      <c r="AJ1505" s="50"/>
      <c r="AK1505" s="50"/>
      <c r="AL1505" s="50"/>
      <c r="AM1505" s="50"/>
      <c r="AN1505" s="50"/>
      <c r="AO1505" s="50"/>
      <c r="AP1505" s="50"/>
      <c r="AQ1505" s="50"/>
      <c r="AR1505" s="50"/>
      <c r="AS1505" s="50"/>
      <c r="AT1505" s="50"/>
      <c r="AU1505" s="50"/>
      <c r="AV1505" s="50"/>
      <c r="AW1505" s="50"/>
      <c r="AX1505" s="50"/>
      <c r="AY1505" s="50"/>
      <c r="AZ1505" s="50"/>
      <c r="BA1505" s="50"/>
      <c r="BB1505" s="50"/>
      <c r="BC1505" s="50"/>
      <c r="BD1505" s="50"/>
      <c r="BE1505" s="50"/>
      <c r="BF1505" s="50"/>
      <c r="BG1505" s="50"/>
      <c r="BH1505" s="50"/>
      <c r="BI1505" s="50"/>
      <c r="BJ1505" s="50"/>
      <c r="BK1505" s="50"/>
      <c r="BL1505" s="50"/>
    </row>
    <row r="1506" spans="1:64" ht="12" customHeight="1" x14ac:dyDescent="0.15">
      <c r="A1506" s="50" t="s">
        <v>31290</v>
      </c>
      <c r="B1506" s="50">
        <v>29</v>
      </c>
      <c r="C1506" s="50" t="s">
        <v>14</v>
      </c>
      <c r="D1506" s="50" t="s">
        <v>42</v>
      </c>
      <c r="E1506" s="51" t="s">
        <v>31291</v>
      </c>
      <c r="F1506" s="52">
        <v>42984</v>
      </c>
      <c r="G1506" s="50" t="s">
        <v>31292</v>
      </c>
      <c r="H1506" s="50" t="s">
        <v>4094</v>
      </c>
      <c r="I1506" s="50" t="s">
        <v>360</v>
      </c>
      <c r="J1506" s="50">
        <v>28213</v>
      </c>
      <c r="K1506" s="50" t="s">
        <v>4096</v>
      </c>
      <c r="L1506" s="50" t="s">
        <v>4097</v>
      </c>
      <c r="M1506" s="50" t="s">
        <v>21</v>
      </c>
      <c r="N1506" s="50" t="s">
        <v>31293</v>
      </c>
      <c r="O1506" s="42" t="s">
        <v>394</v>
      </c>
      <c r="P1506" s="50" t="s">
        <v>32398</v>
      </c>
      <c r="Q1506" s="51" t="s">
        <v>31294</v>
      </c>
      <c r="R1506" s="50" t="s">
        <v>23</v>
      </c>
      <c r="S1506" s="50" t="s">
        <v>22</v>
      </c>
      <c r="T1506" s="54" t="s">
        <v>28746</v>
      </c>
      <c r="U1506" s="54" t="s">
        <v>28518</v>
      </c>
      <c r="V1506" s="54" t="s">
        <v>28521</v>
      </c>
      <c r="W1506" s="54" t="s">
        <v>94</v>
      </c>
      <c r="X1506" s="50">
        <v>2931</v>
      </c>
      <c r="Y1506" s="50"/>
      <c r="Z1506" s="50"/>
      <c r="AA1506" s="50"/>
      <c r="AB1506" s="50"/>
      <c r="AC1506" s="50"/>
      <c r="AD1506" s="50"/>
      <c r="AE1506" s="50"/>
      <c r="AF1506" s="50"/>
      <c r="AG1506" s="50"/>
      <c r="AH1506" s="53"/>
      <c r="AI1506" s="50"/>
      <c r="AJ1506" s="50"/>
      <c r="AK1506" s="50"/>
      <c r="AL1506" s="50"/>
      <c r="AM1506" s="50"/>
      <c r="AN1506" s="50"/>
      <c r="AO1506" s="50"/>
      <c r="AP1506" s="50"/>
      <c r="AQ1506" s="50"/>
      <c r="AR1506" s="50"/>
      <c r="AS1506" s="50"/>
      <c r="AT1506" s="50"/>
      <c r="AU1506" s="50"/>
      <c r="AV1506" s="50"/>
      <c r="AW1506" s="50"/>
      <c r="AX1506" s="50"/>
      <c r="AY1506" s="50"/>
      <c r="AZ1506" s="50"/>
      <c r="BA1506" s="50"/>
      <c r="BB1506" s="50"/>
      <c r="BC1506" s="50"/>
      <c r="BD1506" s="50"/>
      <c r="BE1506" s="50"/>
      <c r="BF1506" s="50"/>
      <c r="BG1506" s="50"/>
      <c r="BH1506" s="50"/>
      <c r="BI1506" s="50"/>
      <c r="BJ1506" s="50"/>
      <c r="BK1506" s="50"/>
      <c r="BL1506" s="50"/>
    </row>
    <row r="1507" spans="1:64" ht="12" customHeight="1" x14ac:dyDescent="0.15">
      <c r="A1507" s="50" t="s">
        <v>31286</v>
      </c>
      <c r="B1507" s="50">
        <v>42</v>
      </c>
      <c r="C1507" s="50" t="s">
        <v>14</v>
      </c>
      <c r="D1507" s="50" t="s">
        <v>31</v>
      </c>
      <c r="E1507" s="50"/>
      <c r="F1507" s="52">
        <v>42984</v>
      </c>
      <c r="G1507" s="50" t="s">
        <v>31287</v>
      </c>
      <c r="H1507" s="50" t="s">
        <v>92</v>
      </c>
      <c r="I1507" s="50" t="s">
        <v>39</v>
      </c>
      <c r="J1507" s="50">
        <v>90013</v>
      </c>
      <c r="K1507" s="50" t="s">
        <v>92</v>
      </c>
      <c r="L1507" s="50" t="s">
        <v>941</v>
      </c>
      <c r="M1507" s="50" t="s">
        <v>21</v>
      </c>
      <c r="N1507" s="50" t="s">
        <v>31288</v>
      </c>
      <c r="O1507" s="42" t="s">
        <v>394</v>
      </c>
      <c r="P1507" s="50" t="s">
        <v>32398</v>
      </c>
      <c r="Q1507" s="51" t="s">
        <v>31289</v>
      </c>
      <c r="R1507" s="50" t="s">
        <v>23</v>
      </c>
      <c r="S1507" s="50" t="s">
        <v>12</v>
      </c>
      <c r="T1507" s="54" t="s">
        <v>31978</v>
      </c>
      <c r="U1507" s="54" t="s">
        <v>28520</v>
      </c>
      <c r="V1507" s="54" t="s">
        <v>28521</v>
      </c>
      <c r="W1507" s="54" t="s">
        <v>94</v>
      </c>
      <c r="X1507" s="50">
        <v>2932</v>
      </c>
      <c r="Y1507" s="50"/>
      <c r="Z1507" s="50"/>
      <c r="AA1507" s="50"/>
      <c r="AB1507" s="50"/>
      <c r="AC1507" s="50"/>
      <c r="AD1507" s="50"/>
      <c r="AE1507" s="50"/>
      <c r="AF1507" s="50"/>
      <c r="AG1507" s="50"/>
      <c r="AH1507" s="53"/>
      <c r="AI1507" s="50"/>
      <c r="AJ1507" s="50"/>
      <c r="AK1507" s="50"/>
      <c r="AL1507" s="50"/>
      <c r="AM1507" s="50"/>
      <c r="AN1507" s="50"/>
      <c r="AO1507" s="50"/>
      <c r="AP1507" s="50"/>
      <c r="AQ1507" s="50"/>
      <c r="AR1507" s="50"/>
      <c r="AS1507" s="50"/>
      <c r="AT1507" s="50"/>
      <c r="AU1507" s="50"/>
      <c r="AV1507" s="50"/>
      <c r="AW1507" s="50"/>
      <c r="AX1507" s="50"/>
      <c r="AY1507" s="50"/>
      <c r="AZ1507" s="50"/>
      <c r="BA1507" s="50"/>
      <c r="BB1507" s="50"/>
      <c r="BC1507" s="50"/>
      <c r="BD1507" s="50"/>
      <c r="BE1507" s="50"/>
      <c r="BF1507" s="50"/>
      <c r="BG1507" s="50"/>
      <c r="BH1507" s="50"/>
      <c r="BI1507" s="50"/>
      <c r="BJ1507" s="50"/>
      <c r="BK1507" s="50"/>
      <c r="BL1507" s="50"/>
    </row>
    <row r="1508" spans="1:64" ht="12" customHeight="1" x14ac:dyDescent="0.15">
      <c r="A1508" s="50" t="s">
        <v>3186</v>
      </c>
      <c r="B1508" s="50" t="s">
        <v>23</v>
      </c>
      <c r="C1508" s="50" t="s">
        <v>108</v>
      </c>
      <c r="D1508" s="50" t="s">
        <v>33105</v>
      </c>
      <c r="E1508" s="50"/>
      <c r="F1508" s="52">
        <v>42983</v>
      </c>
      <c r="G1508" s="50" t="s">
        <v>31282</v>
      </c>
      <c r="H1508" s="50" t="s">
        <v>707</v>
      </c>
      <c r="I1508" s="50" t="s">
        <v>67</v>
      </c>
      <c r="J1508" s="50">
        <v>77068</v>
      </c>
      <c r="K1508" s="50" t="s">
        <v>545</v>
      </c>
      <c r="L1508" s="50" t="s">
        <v>31283</v>
      </c>
      <c r="M1508" s="50" t="s">
        <v>21</v>
      </c>
      <c r="N1508" s="50" t="s">
        <v>31284</v>
      </c>
      <c r="O1508" s="42" t="s">
        <v>394</v>
      </c>
      <c r="P1508" s="50" t="s">
        <v>32398</v>
      </c>
      <c r="Q1508" s="51" t="s">
        <v>31285</v>
      </c>
      <c r="R1508" s="50" t="s">
        <v>94</v>
      </c>
      <c r="S1508" s="50" t="s">
        <v>373</v>
      </c>
      <c r="T1508" s="54" t="s">
        <v>28836</v>
      </c>
      <c r="U1508" s="54" t="s">
        <v>28520</v>
      </c>
      <c r="V1508" s="54" t="s">
        <v>28519</v>
      </c>
      <c r="W1508" s="54" t="s">
        <v>94</v>
      </c>
      <c r="X1508" s="50">
        <v>2924</v>
      </c>
      <c r="Y1508" s="50"/>
      <c r="Z1508" s="50"/>
      <c r="AA1508" s="50"/>
      <c r="AB1508" s="50"/>
      <c r="AC1508" s="50"/>
      <c r="AD1508" s="50"/>
      <c r="AE1508" s="50"/>
      <c r="AF1508" s="50"/>
      <c r="AG1508" s="50"/>
      <c r="AH1508" s="53"/>
      <c r="AI1508" s="50"/>
      <c r="AJ1508" s="50"/>
      <c r="AK1508" s="50"/>
      <c r="AL1508" s="50"/>
      <c r="AM1508" s="50"/>
      <c r="AN1508" s="50"/>
      <c r="AO1508" s="50"/>
      <c r="AP1508" s="50"/>
      <c r="AQ1508" s="50"/>
      <c r="AR1508" s="50"/>
      <c r="AS1508" s="50"/>
      <c r="AT1508" s="50"/>
      <c r="AU1508" s="50"/>
      <c r="AV1508" s="50"/>
      <c r="AW1508" s="50"/>
      <c r="AX1508" s="50"/>
      <c r="AY1508" s="50"/>
      <c r="AZ1508" s="50"/>
      <c r="BA1508" s="50"/>
      <c r="BB1508" s="50"/>
      <c r="BC1508" s="50"/>
      <c r="BD1508" s="50"/>
      <c r="BE1508" s="50"/>
      <c r="BF1508" s="50"/>
      <c r="BG1508" s="50"/>
      <c r="BH1508" s="50"/>
      <c r="BI1508" s="50"/>
      <c r="BJ1508" s="50"/>
      <c r="BK1508" s="50"/>
      <c r="BL1508" s="50"/>
    </row>
    <row r="1509" spans="1:64" ht="12" customHeight="1" x14ac:dyDescent="0.15">
      <c r="A1509" s="50" t="s">
        <v>33192</v>
      </c>
      <c r="B1509" s="50">
        <v>16</v>
      </c>
      <c r="C1509" s="50" t="s">
        <v>14</v>
      </c>
      <c r="D1509" s="50" t="s">
        <v>31</v>
      </c>
      <c r="E1509" s="50"/>
      <c r="F1509" s="52">
        <v>42983</v>
      </c>
      <c r="G1509" s="50" t="s">
        <v>31421</v>
      </c>
      <c r="H1509" s="50" t="s">
        <v>207</v>
      </c>
      <c r="I1509" s="50" t="s">
        <v>56</v>
      </c>
      <c r="J1509" s="50">
        <v>33183</v>
      </c>
      <c r="K1509" s="50" t="s">
        <v>155</v>
      </c>
      <c r="L1509" s="50" t="s">
        <v>156</v>
      </c>
      <c r="M1509" s="50" t="s">
        <v>5307</v>
      </c>
      <c r="N1509" s="50" t="s">
        <v>31280</v>
      </c>
      <c r="O1509" s="42" t="s">
        <v>394</v>
      </c>
      <c r="P1509" s="50" t="s">
        <v>32398</v>
      </c>
      <c r="Q1509" s="51" t="s">
        <v>31281</v>
      </c>
      <c r="R1509" s="50" t="s">
        <v>94</v>
      </c>
      <c r="S1509" s="50" t="s">
        <v>22</v>
      </c>
      <c r="T1509" s="54" t="s">
        <v>28739</v>
      </c>
      <c r="U1509" s="54" t="s">
        <v>28520</v>
      </c>
      <c r="V1509" s="54" t="s">
        <v>28521</v>
      </c>
      <c r="W1509" s="54" t="s">
        <v>94</v>
      </c>
      <c r="X1509" s="50">
        <v>2934</v>
      </c>
      <c r="Y1509" s="50"/>
      <c r="Z1509" s="50"/>
      <c r="AA1509" s="50"/>
      <c r="AB1509" s="50"/>
      <c r="AC1509" s="50"/>
      <c r="AD1509" s="50"/>
      <c r="AE1509" s="50"/>
      <c r="AF1509" s="50"/>
      <c r="AG1509" s="50"/>
      <c r="AH1509" s="50"/>
      <c r="AI1509" s="50"/>
      <c r="AJ1509" s="50"/>
      <c r="AK1509" s="50"/>
      <c r="AL1509" s="50"/>
      <c r="AM1509" s="50"/>
      <c r="AN1509" s="50"/>
      <c r="AO1509" s="50"/>
      <c r="AP1509" s="50"/>
      <c r="AQ1509" s="50"/>
      <c r="AR1509" s="50"/>
      <c r="AS1509" s="50"/>
      <c r="AT1509" s="50"/>
      <c r="AU1509" s="50"/>
      <c r="AV1509" s="50"/>
      <c r="AW1509" s="50"/>
      <c r="AX1509" s="50"/>
      <c r="AY1509" s="50"/>
      <c r="AZ1509" s="50"/>
      <c r="BA1509" s="50"/>
      <c r="BB1509" s="50"/>
      <c r="BC1509" s="50"/>
      <c r="BD1509" s="50"/>
      <c r="BE1509" s="50"/>
      <c r="BF1509" s="50"/>
      <c r="BG1509" s="50"/>
      <c r="BH1509" s="50"/>
      <c r="BI1509" s="50"/>
      <c r="BJ1509" s="50"/>
      <c r="BK1509" s="50"/>
      <c r="BL1509" s="50"/>
    </row>
    <row r="1510" spans="1:64" ht="12" customHeight="1" x14ac:dyDescent="0.15">
      <c r="A1510" s="50" t="s">
        <v>31275</v>
      </c>
      <c r="B1510" s="50">
        <v>67</v>
      </c>
      <c r="C1510" s="50" t="s">
        <v>14</v>
      </c>
      <c r="D1510" s="50" t="s">
        <v>33105</v>
      </c>
      <c r="E1510" s="50"/>
      <c r="F1510" s="52">
        <v>42982</v>
      </c>
      <c r="G1510" s="50" t="s">
        <v>31276</v>
      </c>
      <c r="H1510" s="50" t="s">
        <v>19545</v>
      </c>
      <c r="I1510" s="50" t="s">
        <v>313</v>
      </c>
      <c r="J1510" s="50">
        <v>38462</v>
      </c>
      <c r="K1510" s="50" t="s">
        <v>1513</v>
      </c>
      <c r="L1510" s="50" t="s">
        <v>31277</v>
      </c>
      <c r="M1510" s="50" t="s">
        <v>21</v>
      </c>
      <c r="N1510" s="50" t="s">
        <v>31278</v>
      </c>
      <c r="O1510" s="42" t="s">
        <v>394</v>
      </c>
      <c r="P1510" s="50" t="s">
        <v>32398</v>
      </c>
      <c r="Q1510" s="51" t="s">
        <v>31279</v>
      </c>
      <c r="R1510" s="50" t="s">
        <v>23</v>
      </c>
      <c r="S1510" s="50" t="s">
        <v>22</v>
      </c>
      <c r="T1510" s="54" t="s">
        <v>28746</v>
      </c>
      <c r="U1510" s="54" t="s">
        <v>28518</v>
      </c>
      <c r="V1510" s="54" t="s">
        <v>28521</v>
      </c>
      <c r="W1510" s="54" t="s">
        <v>94</v>
      </c>
      <c r="X1510" s="50">
        <v>2925</v>
      </c>
      <c r="Y1510" s="50"/>
      <c r="Z1510" s="50"/>
      <c r="AA1510" s="50"/>
      <c r="AB1510" s="50"/>
      <c r="AC1510" s="50"/>
      <c r="AD1510" s="50"/>
      <c r="AE1510" s="50"/>
      <c r="AF1510" s="50"/>
      <c r="AG1510" s="50"/>
      <c r="AH1510" s="53"/>
      <c r="AI1510" s="50"/>
      <c r="AJ1510" s="50"/>
      <c r="AK1510" s="50"/>
      <c r="AL1510" s="50"/>
      <c r="AM1510" s="50"/>
      <c r="AN1510" s="50"/>
      <c r="AO1510" s="50"/>
      <c r="AP1510" s="50"/>
      <c r="AQ1510" s="50"/>
      <c r="AR1510" s="50"/>
      <c r="AS1510" s="50"/>
      <c r="AT1510" s="50"/>
      <c r="AU1510" s="50"/>
      <c r="AV1510" s="50"/>
      <c r="AW1510" s="50"/>
      <c r="AX1510" s="50"/>
      <c r="AY1510" s="50"/>
      <c r="AZ1510" s="50"/>
      <c r="BA1510" s="50"/>
      <c r="BB1510" s="50"/>
      <c r="BC1510" s="50"/>
      <c r="BD1510" s="50"/>
      <c r="BE1510" s="50"/>
      <c r="BF1510" s="50"/>
      <c r="BG1510" s="50"/>
      <c r="BH1510" s="50"/>
      <c r="BI1510" s="50"/>
      <c r="BJ1510" s="50"/>
      <c r="BK1510" s="50"/>
      <c r="BL1510" s="50"/>
    </row>
    <row r="1511" spans="1:64" ht="12" customHeight="1" x14ac:dyDescent="0.15">
      <c r="A1511" s="50" t="s">
        <v>31271</v>
      </c>
      <c r="B1511" s="50">
        <v>44</v>
      </c>
      <c r="C1511" s="50" t="s">
        <v>14</v>
      </c>
      <c r="D1511" s="50" t="s">
        <v>31</v>
      </c>
      <c r="E1511" s="51" t="s">
        <v>31272</v>
      </c>
      <c r="F1511" s="52">
        <v>42982</v>
      </c>
      <c r="G1511" s="50" t="s">
        <v>31420</v>
      </c>
      <c r="H1511" s="50" t="s">
        <v>759</v>
      </c>
      <c r="I1511" s="50" t="s">
        <v>63</v>
      </c>
      <c r="J1511" s="50">
        <v>43613</v>
      </c>
      <c r="K1511" s="50" t="s">
        <v>760</v>
      </c>
      <c r="L1511" s="50" t="s">
        <v>761</v>
      </c>
      <c r="M1511" s="50" t="s">
        <v>21</v>
      </c>
      <c r="N1511" s="50" t="s">
        <v>31273</v>
      </c>
      <c r="O1511" s="42" t="s">
        <v>394</v>
      </c>
      <c r="P1511" s="50" t="s">
        <v>32398</v>
      </c>
      <c r="Q1511" s="51" t="s">
        <v>31274</v>
      </c>
      <c r="R1511" s="50" t="s">
        <v>94</v>
      </c>
      <c r="S1511" s="50" t="s">
        <v>22</v>
      </c>
      <c r="T1511" s="54" t="s">
        <v>28739</v>
      </c>
      <c r="U1511" s="54" t="s">
        <v>28520</v>
      </c>
      <c r="V1511" s="54" t="s">
        <v>28521</v>
      </c>
      <c r="W1511" s="54" t="s">
        <v>94</v>
      </c>
      <c r="X1511" s="50">
        <v>2923</v>
      </c>
      <c r="Y1511" s="50"/>
      <c r="Z1511" s="50"/>
      <c r="AA1511" s="50"/>
      <c r="AB1511" s="50"/>
      <c r="AC1511" s="50"/>
      <c r="AD1511" s="50"/>
      <c r="AE1511" s="50"/>
      <c r="AF1511" s="50"/>
      <c r="AG1511" s="50"/>
      <c r="AH1511" s="53"/>
      <c r="AI1511" s="50"/>
      <c r="AJ1511" s="50"/>
      <c r="AK1511" s="50"/>
      <c r="AL1511" s="50"/>
      <c r="AM1511" s="50"/>
      <c r="AN1511" s="50"/>
      <c r="AO1511" s="50"/>
      <c r="AP1511" s="50"/>
      <c r="AQ1511" s="50"/>
      <c r="AR1511" s="50"/>
      <c r="AS1511" s="50"/>
      <c r="AT1511" s="50"/>
      <c r="AU1511" s="50"/>
      <c r="AV1511" s="50"/>
      <c r="AW1511" s="50"/>
      <c r="AX1511" s="50"/>
      <c r="AY1511" s="50"/>
      <c r="AZ1511" s="50"/>
      <c r="BA1511" s="50"/>
      <c r="BB1511" s="50"/>
      <c r="BC1511" s="50"/>
      <c r="BD1511" s="50"/>
      <c r="BE1511" s="50"/>
      <c r="BF1511" s="50"/>
      <c r="BG1511" s="50"/>
      <c r="BH1511" s="50"/>
      <c r="BI1511" s="50"/>
      <c r="BJ1511" s="50"/>
      <c r="BK1511" s="50"/>
      <c r="BL1511" s="50"/>
    </row>
    <row r="1512" spans="1:64" ht="12" customHeight="1" x14ac:dyDescent="0.15">
      <c r="A1512" s="50" t="s">
        <v>3186</v>
      </c>
      <c r="B1512" s="50">
        <v>25</v>
      </c>
      <c r="C1512" s="50" t="s">
        <v>14</v>
      </c>
      <c r="D1512" s="50" t="s">
        <v>79</v>
      </c>
      <c r="E1512" s="50"/>
      <c r="F1512" s="52">
        <v>42982</v>
      </c>
      <c r="G1512" s="50" t="s">
        <v>31426</v>
      </c>
      <c r="H1512" s="50" t="s">
        <v>81</v>
      </c>
      <c r="I1512" s="50" t="s">
        <v>38</v>
      </c>
      <c r="J1512" s="50">
        <v>60623</v>
      </c>
      <c r="K1512" s="50" t="s">
        <v>82</v>
      </c>
      <c r="L1512" s="50" t="s">
        <v>83</v>
      </c>
      <c r="M1512" s="50" t="s">
        <v>21</v>
      </c>
      <c r="N1512" s="50" t="s">
        <v>33186</v>
      </c>
      <c r="O1512" s="42" t="s">
        <v>394</v>
      </c>
      <c r="P1512" s="50" t="s">
        <v>32398</v>
      </c>
      <c r="Q1512" s="51" t="s">
        <v>31270</v>
      </c>
      <c r="R1512" s="50" t="s">
        <v>94</v>
      </c>
      <c r="S1512" s="50" t="s">
        <v>12</v>
      </c>
      <c r="T1512" s="54" t="s">
        <v>31978</v>
      </c>
      <c r="U1512" s="54" t="s">
        <v>28518</v>
      </c>
      <c r="V1512" s="54" t="s">
        <v>28521</v>
      </c>
      <c r="W1512" s="50"/>
      <c r="Y1512" s="50"/>
      <c r="Z1512" s="50"/>
      <c r="AA1512" s="50"/>
      <c r="AB1512" s="50"/>
      <c r="AC1512" s="50"/>
      <c r="AD1512" s="50"/>
      <c r="AE1512" s="50"/>
      <c r="AF1512" s="50"/>
      <c r="AG1512" s="50"/>
      <c r="AH1512" s="53"/>
      <c r="AI1512" s="50"/>
      <c r="AJ1512" s="50"/>
      <c r="AK1512" s="50"/>
      <c r="AL1512" s="50"/>
      <c r="AM1512" s="50"/>
      <c r="AN1512" s="50"/>
      <c r="AO1512" s="50"/>
      <c r="AP1512" s="50"/>
      <c r="AQ1512" s="50"/>
      <c r="AR1512" s="50"/>
      <c r="AS1512" s="50"/>
      <c r="AT1512" s="50"/>
      <c r="AU1512" s="50"/>
      <c r="AV1512" s="50"/>
      <c r="AW1512" s="50"/>
      <c r="AX1512" s="50"/>
      <c r="AY1512" s="50"/>
      <c r="AZ1512" s="50"/>
      <c r="BA1512" s="50"/>
      <c r="BB1512" s="50"/>
      <c r="BC1512" s="50"/>
      <c r="BD1512" s="50"/>
      <c r="BE1512" s="50"/>
      <c r="BF1512" s="50"/>
      <c r="BG1512" s="50"/>
      <c r="BH1512" s="50"/>
      <c r="BI1512" s="50"/>
      <c r="BJ1512" s="50"/>
      <c r="BK1512" s="50"/>
      <c r="BL1512" s="50"/>
    </row>
    <row r="1513" spans="1:64" ht="12" customHeight="1" x14ac:dyDescent="0.15">
      <c r="A1513" s="50" t="s">
        <v>31267</v>
      </c>
      <c r="B1513" s="50">
        <v>52</v>
      </c>
      <c r="C1513" s="50" t="s">
        <v>14</v>
      </c>
      <c r="D1513" s="50" t="s">
        <v>31</v>
      </c>
      <c r="E1513" s="50"/>
      <c r="F1513" s="52">
        <v>42982</v>
      </c>
      <c r="G1513" s="50" t="s">
        <v>31408</v>
      </c>
      <c r="H1513" s="50" t="s">
        <v>1262</v>
      </c>
      <c r="I1513" s="50" t="s">
        <v>167</v>
      </c>
      <c r="J1513" s="50">
        <v>31903</v>
      </c>
      <c r="K1513" s="50" t="s">
        <v>10541</v>
      </c>
      <c r="L1513" s="50" t="s">
        <v>18875</v>
      </c>
      <c r="M1513" s="50" t="s">
        <v>5307</v>
      </c>
      <c r="N1513" s="50" t="s">
        <v>31268</v>
      </c>
      <c r="O1513" s="42" t="s">
        <v>394</v>
      </c>
      <c r="P1513" s="50" t="s">
        <v>32398</v>
      </c>
      <c r="Q1513" s="51" t="s">
        <v>31269</v>
      </c>
      <c r="R1513" s="50" t="s">
        <v>94</v>
      </c>
      <c r="S1513" s="50" t="s">
        <v>29</v>
      </c>
      <c r="T1513" s="54" t="s">
        <v>31407</v>
      </c>
      <c r="U1513" s="54" t="s">
        <v>28520</v>
      </c>
      <c r="V1513" s="54" t="s">
        <v>28521</v>
      </c>
      <c r="W1513" s="54" t="s">
        <v>94</v>
      </c>
      <c r="X1513" s="50">
        <v>2922</v>
      </c>
      <c r="Y1513" s="50"/>
      <c r="Z1513" s="50"/>
      <c r="AA1513" s="50"/>
      <c r="AB1513" s="50"/>
      <c r="AC1513" s="50"/>
      <c r="AD1513" s="50"/>
      <c r="AE1513" s="50"/>
      <c r="AF1513" s="50"/>
      <c r="AG1513" s="50"/>
      <c r="AH1513" s="53"/>
      <c r="AI1513" s="50"/>
      <c r="AJ1513" s="50"/>
      <c r="AK1513" s="50"/>
      <c r="AL1513" s="50"/>
      <c r="AM1513" s="50"/>
      <c r="AN1513" s="50"/>
      <c r="AO1513" s="50"/>
      <c r="AP1513" s="50"/>
      <c r="AQ1513" s="50"/>
      <c r="AR1513" s="50"/>
      <c r="AS1513" s="50"/>
      <c r="AT1513" s="50"/>
      <c r="AU1513" s="50"/>
      <c r="AV1513" s="50"/>
      <c r="AW1513" s="50"/>
      <c r="AX1513" s="50"/>
      <c r="AY1513" s="50"/>
      <c r="AZ1513" s="50"/>
      <c r="BA1513" s="50"/>
      <c r="BB1513" s="50"/>
      <c r="BC1513" s="50"/>
      <c r="BD1513" s="50"/>
      <c r="BE1513" s="50"/>
      <c r="BF1513" s="50"/>
      <c r="BG1513" s="50"/>
      <c r="BH1513" s="50"/>
      <c r="BI1513" s="50"/>
      <c r="BJ1513" s="50"/>
      <c r="BK1513" s="50"/>
      <c r="BL1513" s="50"/>
    </row>
    <row r="1514" spans="1:64" ht="12" customHeight="1" x14ac:dyDescent="0.15">
      <c r="A1514" s="50" t="s">
        <v>31263</v>
      </c>
      <c r="B1514" s="50">
        <v>37</v>
      </c>
      <c r="C1514" s="50" t="s">
        <v>14</v>
      </c>
      <c r="D1514" s="50" t="s">
        <v>79</v>
      </c>
      <c r="E1514" s="51" t="s">
        <v>31264</v>
      </c>
      <c r="F1514" s="52">
        <v>42981</v>
      </c>
      <c r="G1514" s="50" t="s">
        <v>31413</v>
      </c>
      <c r="H1514" s="50" t="s">
        <v>871</v>
      </c>
      <c r="I1514" s="50" t="s">
        <v>432</v>
      </c>
      <c r="J1514" s="50">
        <v>53209</v>
      </c>
      <c r="K1514" s="50" t="s">
        <v>871</v>
      </c>
      <c r="L1514" s="50" t="s">
        <v>3774</v>
      </c>
      <c r="M1514" s="50" t="s">
        <v>21</v>
      </c>
      <c r="N1514" s="50" t="s">
        <v>31265</v>
      </c>
      <c r="O1514" s="42" t="s">
        <v>394</v>
      </c>
      <c r="P1514" s="50" t="s">
        <v>32398</v>
      </c>
      <c r="Q1514" s="51" t="s">
        <v>31266</v>
      </c>
      <c r="R1514" s="50" t="s">
        <v>94</v>
      </c>
      <c r="S1514" s="50" t="s">
        <v>22</v>
      </c>
      <c r="T1514" s="54" t="s">
        <v>28746</v>
      </c>
      <c r="U1514" s="54" t="s">
        <v>28520</v>
      </c>
      <c r="V1514" s="54" t="s">
        <v>28521</v>
      </c>
      <c r="W1514" s="54" t="s">
        <v>94</v>
      </c>
      <c r="X1514" s="50">
        <v>2919</v>
      </c>
      <c r="Y1514" s="50"/>
      <c r="Z1514" s="50"/>
      <c r="AA1514" s="50"/>
      <c r="AB1514" s="50"/>
      <c r="AC1514" s="50"/>
      <c r="AD1514" s="50"/>
      <c r="AE1514" s="50"/>
      <c r="AF1514" s="50"/>
      <c r="AG1514" s="50"/>
      <c r="AH1514" s="53"/>
      <c r="AI1514" s="50"/>
      <c r="AJ1514" s="50"/>
      <c r="AK1514" s="50"/>
      <c r="AL1514" s="50"/>
      <c r="AM1514" s="50"/>
      <c r="AN1514" s="50"/>
      <c r="AO1514" s="50"/>
      <c r="AP1514" s="50"/>
      <c r="AQ1514" s="51"/>
      <c r="AR1514" s="50"/>
      <c r="AS1514" s="50"/>
      <c r="AT1514" s="60"/>
      <c r="AU1514" s="50"/>
      <c r="AV1514" s="50"/>
      <c r="AW1514" s="50"/>
      <c r="AX1514" s="50"/>
      <c r="AY1514" s="50"/>
      <c r="AZ1514" s="50"/>
      <c r="BA1514" s="50"/>
      <c r="BB1514" s="50"/>
      <c r="BC1514" s="50"/>
      <c r="BD1514" s="50"/>
      <c r="BE1514" s="50"/>
      <c r="BF1514" s="50"/>
      <c r="BG1514" s="50"/>
      <c r="BH1514" s="50"/>
      <c r="BI1514" s="50"/>
      <c r="BJ1514" s="50"/>
      <c r="BK1514" s="50"/>
      <c r="BL1514" s="50"/>
    </row>
    <row r="1515" spans="1:64" ht="12" customHeight="1" x14ac:dyDescent="0.15">
      <c r="A1515" s="50" t="s">
        <v>31259</v>
      </c>
      <c r="B1515" s="50">
        <v>47</v>
      </c>
      <c r="C1515" s="50" t="s">
        <v>14</v>
      </c>
      <c r="D1515" s="50" t="s">
        <v>31</v>
      </c>
      <c r="E1515" s="50"/>
      <c r="F1515" s="52">
        <v>42981</v>
      </c>
      <c r="G1515" s="50" t="s">
        <v>31260</v>
      </c>
      <c r="H1515" s="50" t="s">
        <v>580</v>
      </c>
      <c r="I1515" s="50" t="s">
        <v>297</v>
      </c>
      <c r="J1515" s="50">
        <v>98632</v>
      </c>
      <c r="K1515" s="50" t="s">
        <v>1873</v>
      </c>
      <c r="L1515" s="50" t="s">
        <v>582</v>
      </c>
      <c r="M1515" s="50" t="s">
        <v>21</v>
      </c>
      <c r="N1515" s="50" t="s">
        <v>31261</v>
      </c>
      <c r="O1515" s="42" t="s">
        <v>394</v>
      </c>
      <c r="P1515" s="50" t="s">
        <v>32398</v>
      </c>
      <c r="Q1515" s="51" t="s">
        <v>31262</v>
      </c>
      <c r="R1515" s="50" t="s">
        <v>94</v>
      </c>
      <c r="S1515" s="50" t="s">
        <v>22</v>
      </c>
      <c r="T1515" s="54" t="s">
        <v>28746</v>
      </c>
      <c r="U1515" s="54" t="s">
        <v>28518</v>
      </c>
      <c r="V1515" s="54" t="s">
        <v>28521</v>
      </c>
      <c r="W1515" s="54" t="s">
        <v>94</v>
      </c>
      <c r="X1515" s="50">
        <v>2920</v>
      </c>
      <c r="Y1515" s="50"/>
      <c r="Z1515" s="50"/>
      <c r="AA1515" s="50"/>
      <c r="AB1515" s="50"/>
      <c r="AC1515" s="50"/>
      <c r="AD1515" s="50"/>
      <c r="AE1515" s="50"/>
      <c r="AF1515" s="50"/>
      <c r="AG1515" s="50"/>
      <c r="AH1515" s="53"/>
      <c r="AI1515" s="50"/>
      <c r="AJ1515" s="50"/>
      <c r="AK1515" s="50"/>
      <c r="AL1515" s="50"/>
      <c r="AM1515" s="50"/>
      <c r="AN1515" s="50"/>
      <c r="AO1515" s="50"/>
      <c r="AP1515" s="50"/>
      <c r="AQ1515" s="51"/>
      <c r="AR1515" s="50"/>
      <c r="AS1515" s="50"/>
      <c r="AT1515" s="50"/>
      <c r="AU1515" s="50"/>
      <c r="AV1515" s="50"/>
      <c r="AW1515" s="50"/>
      <c r="AX1515" s="50"/>
      <c r="AY1515" s="50"/>
      <c r="AZ1515" s="50"/>
      <c r="BA1515" s="50"/>
      <c r="BB1515" s="50"/>
      <c r="BC1515" s="50"/>
      <c r="BD1515" s="50"/>
      <c r="BE1515" s="50"/>
      <c r="BF1515" s="50"/>
      <c r="BG1515" s="50"/>
      <c r="BH1515" s="50"/>
      <c r="BI1515" s="50"/>
      <c r="BJ1515" s="50"/>
      <c r="BK1515" s="50"/>
      <c r="BL1515" s="50"/>
    </row>
    <row r="1516" spans="1:64" ht="12" customHeight="1" x14ac:dyDescent="0.15">
      <c r="A1516" s="50" t="s">
        <v>31250</v>
      </c>
      <c r="B1516" s="50">
        <v>30</v>
      </c>
      <c r="C1516" s="50" t="s">
        <v>14</v>
      </c>
      <c r="D1516" s="50" t="s">
        <v>31</v>
      </c>
      <c r="E1516" s="50"/>
      <c r="F1516" s="52">
        <v>42981</v>
      </c>
      <c r="G1516" s="50" t="s">
        <v>31251</v>
      </c>
      <c r="H1516" s="50" t="s">
        <v>198</v>
      </c>
      <c r="I1516" s="50" t="s">
        <v>63</v>
      </c>
      <c r="J1516" s="50">
        <v>44308</v>
      </c>
      <c r="K1516" s="50" t="s">
        <v>3381</v>
      </c>
      <c r="L1516" s="50" t="s">
        <v>31252</v>
      </c>
      <c r="M1516" s="50" t="s">
        <v>21</v>
      </c>
      <c r="N1516" s="50" t="s">
        <v>31253</v>
      </c>
      <c r="O1516" s="42" t="s">
        <v>394</v>
      </c>
      <c r="P1516" s="50" t="s">
        <v>32398</v>
      </c>
      <c r="Q1516" s="51" t="s">
        <v>31254</v>
      </c>
      <c r="R1516" s="50" t="s">
        <v>23</v>
      </c>
      <c r="S1516" s="50" t="s">
        <v>12</v>
      </c>
      <c r="T1516" s="54" t="s">
        <v>31978</v>
      </c>
      <c r="U1516" s="54" t="s">
        <v>28520</v>
      </c>
      <c r="V1516" s="54" t="s">
        <v>28521</v>
      </c>
      <c r="W1516" s="54" t="s">
        <v>94</v>
      </c>
      <c r="X1516" s="50">
        <v>2921</v>
      </c>
      <c r="Y1516" s="50"/>
      <c r="Z1516" s="50"/>
      <c r="AA1516" s="50"/>
      <c r="AB1516" s="50"/>
      <c r="AC1516" s="50"/>
      <c r="AD1516" s="50"/>
      <c r="AE1516" s="50"/>
      <c r="AF1516" s="50"/>
      <c r="AG1516" s="50"/>
      <c r="AH1516" s="53"/>
      <c r="AI1516" s="50"/>
      <c r="AJ1516" s="50"/>
      <c r="AK1516" s="50"/>
      <c r="AL1516" s="50"/>
      <c r="AM1516" s="50"/>
      <c r="AN1516" s="50"/>
      <c r="AO1516" s="50"/>
      <c r="AP1516" s="50"/>
      <c r="AQ1516" s="50"/>
      <c r="AR1516" s="50"/>
      <c r="AS1516" s="50"/>
      <c r="AT1516" s="50"/>
      <c r="AU1516" s="50"/>
      <c r="AV1516" s="50"/>
      <c r="AW1516" s="50"/>
      <c r="AX1516" s="50"/>
      <c r="AY1516" s="50"/>
      <c r="AZ1516" s="50"/>
      <c r="BA1516" s="50"/>
      <c r="BB1516" s="50"/>
      <c r="BC1516" s="50"/>
      <c r="BD1516" s="50"/>
      <c r="BE1516" s="50"/>
      <c r="BF1516" s="50"/>
      <c r="BG1516" s="50"/>
      <c r="BH1516" s="50"/>
      <c r="BI1516" s="50"/>
      <c r="BJ1516" s="50"/>
      <c r="BK1516" s="50"/>
      <c r="BL1516" s="50"/>
    </row>
    <row r="1517" spans="1:64" ht="12" customHeight="1" x14ac:dyDescent="0.15">
      <c r="A1517" s="50" t="s">
        <v>31255</v>
      </c>
      <c r="B1517" s="50">
        <v>31</v>
      </c>
      <c r="C1517" s="50" t="s">
        <v>14</v>
      </c>
      <c r="D1517" s="50" t="s">
        <v>79</v>
      </c>
      <c r="E1517" s="50"/>
      <c r="F1517" s="52">
        <v>42981</v>
      </c>
      <c r="G1517" s="50" t="s">
        <v>31256</v>
      </c>
      <c r="H1517" s="50" t="s">
        <v>1060</v>
      </c>
      <c r="I1517" s="50" t="s">
        <v>26</v>
      </c>
      <c r="J1517" s="50">
        <v>29577</v>
      </c>
      <c r="K1517" s="50" t="s">
        <v>1061</v>
      </c>
      <c r="L1517" s="50" t="s">
        <v>21304</v>
      </c>
      <c r="M1517" s="50" t="s">
        <v>21</v>
      </c>
      <c r="N1517" s="50" t="s">
        <v>31257</v>
      </c>
      <c r="O1517" s="42" t="s">
        <v>394</v>
      </c>
      <c r="P1517" s="50" t="s">
        <v>32398</v>
      </c>
      <c r="Q1517" s="51" t="s">
        <v>31258</v>
      </c>
      <c r="R1517" s="50" t="s">
        <v>23</v>
      </c>
      <c r="S1517" s="50" t="s">
        <v>373</v>
      </c>
      <c r="T1517" s="54" t="s">
        <v>28836</v>
      </c>
      <c r="U1517" s="54" t="s">
        <v>28520</v>
      </c>
      <c r="V1517" s="54" t="s">
        <v>28519</v>
      </c>
      <c r="W1517" s="54" t="s">
        <v>94</v>
      </c>
      <c r="X1517" s="50">
        <v>2941</v>
      </c>
      <c r="Y1517" s="50"/>
      <c r="Z1517" s="50"/>
      <c r="AA1517" s="50"/>
      <c r="AB1517" s="50"/>
      <c r="AC1517" s="50"/>
      <c r="AD1517" s="50"/>
      <c r="AE1517" s="50"/>
      <c r="AF1517" s="50"/>
      <c r="AG1517" s="50"/>
      <c r="AH1517" s="53"/>
      <c r="AI1517" s="50"/>
      <c r="AJ1517" s="50"/>
      <c r="AK1517" s="50"/>
      <c r="AL1517" s="50"/>
      <c r="AM1517" s="50"/>
      <c r="AN1517" s="50"/>
      <c r="AO1517" s="50"/>
      <c r="AP1517" s="50"/>
      <c r="AQ1517" s="50"/>
      <c r="AR1517" s="50"/>
      <c r="AS1517" s="50"/>
      <c r="AT1517" s="50"/>
      <c r="AU1517" s="50"/>
      <c r="AV1517" s="50"/>
      <c r="AW1517" s="50"/>
      <c r="AX1517" s="50"/>
      <c r="AY1517" s="50"/>
      <c r="AZ1517" s="50"/>
      <c r="BA1517" s="50"/>
      <c r="BB1517" s="50"/>
      <c r="BC1517" s="50"/>
      <c r="BD1517" s="50"/>
      <c r="BE1517" s="50"/>
      <c r="BF1517" s="50"/>
      <c r="BG1517" s="50"/>
      <c r="BH1517" s="50"/>
      <c r="BI1517" s="50"/>
      <c r="BJ1517" s="50"/>
      <c r="BK1517" s="50"/>
      <c r="BL1517" s="50"/>
    </row>
    <row r="1518" spans="1:64" ht="12" customHeight="1" x14ac:dyDescent="0.15">
      <c r="A1518" s="50" t="s">
        <v>3186</v>
      </c>
      <c r="B1518" s="50" t="s">
        <v>23</v>
      </c>
      <c r="C1518" s="50" t="s">
        <v>14</v>
      </c>
      <c r="D1518" s="50" t="s">
        <v>33105</v>
      </c>
      <c r="E1518" s="50"/>
      <c r="F1518" s="52">
        <v>42980</v>
      </c>
      <c r="G1518" s="50" t="s">
        <v>31247</v>
      </c>
      <c r="H1518" s="50" t="s">
        <v>8796</v>
      </c>
      <c r="I1518" s="50" t="s">
        <v>39</v>
      </c>
      <c r="J1518" s="50">
        <v>92223</v>
      </c>
      <c r="K1518" s="50" t="s">
        <v>767</v>
      </c>
      <c r="L1518" s="50" t="s">
        <v>8798</v>
      </c>
      <c r="M1518" s="50" t="s">
        <v>21</v>
      </c>
      <c r="N1518" s="50" t="s">
        <v>31248</v>
      </c>
      <c r="O1518" s="42" t="s">
        <v>394</v>
      </c>
      <c r="P1518" s="50" t="s">
        <v>32398</v>
      </c>
      <c r="Q1518" s="51" t="s">
        <v>31249</v>
      </c>
      <c r="R1518" s="50" t="s">
        <v>94</v>
      </c>
      <c r="S1518" s="50" t="s">
        <v>22</v>
      </c>
      <c r="T1518" s="54" t="s">
        <v>28746</v>
      </c>
      <c r="U1518" s="54" t="s">
        <v>28520</v>
      </c>
      <c r="V1518" s="54" t="s">
        <v>28521</v>
      </c>
      <c r="W1518" s="54" t="s">
        <v>94</v>
      </c>
      <c r="X1518" s="50">
        <v>2917</v>
      </c>
      <c r="Y1518" s="50"/>
      <c r="Z1518" s="50"/>
      <c r="AA1518" s="50"/>
      <c r="AB1518" s="50"/>
      <c r="AC1518" s="50"/>
      <c r="AD1518" s="50"/>
      <c r="AE1518" s="50"/>
      <c r="AF1518" s="50"/>
      <c r="AG1518" s="50"/>
      <c r="AH1518" s="53"/>
      <c r="AI1518" s="50"/>
      <c r="AJ1518" s="50"/>
      <c r="AK1518" s="50"/>
      <c r="AL1518" s="50"/>
      <c r="AM1518" s="50"/>
      <c r="AN1518" s="50"/>
      <c r="AO1518" s="50"/>
      <c r="AP1518" s="50"/>
      <c r="AQ1518" s="50"/>
      <c r="AR1518" s="50"/>
      <c r="AS1518" s="50"/>
      <c r="AT1518" s="50"/>
      <c r="AU1518" s="50"/>
      <c r="AV1518" s="50"/>
      <c r="AW1518" s="50"/>
      <c r="AX1518" s="50"/>
      <c r="AY1518" s="50"/>
      <c r="AZ1518" s="50"/>
      <c r="BA1518" s="50"/>
      <c r="BB1518" s="50"/>
      <c r="BC1518" s="50"/>
      <c r="BD1518" s="50"/>
      <c r="BE1518" s="50"/>
      <c r="BF1518" s="50"/>
      <c r="BG1518" s="50"/>
      <c r="BH1518" s="50"/>
      <c r="BI1518" s="50"/>
      <c r="BJ1518" s="50"/>
      <c r="BK1518" s="50"/>
      <c r="BL1518" s="50"/>
    </row>
    <row r="1519" spans="1:64" ht="12" customHeight="1" x14ac:dyDescent="0.15">
      <c r="A1519" s="50" t="s">
        <v>31228</v>
      </c>
      <c r="B1519" s="50">
        <v>36</v>
      </c>
      <c r="C1519" s="50" t="s">
        <v>14</v>
      </c>
      <c r="D1519" s="50" t="s">
        <v>31</v>
      </c>
      <c r="E1519" s="50"/>
      <c r="F1519" s="52">
        <v>42979</v>
      </c>
      <c r="G1519" s="50" t="s">
        <v>31229</v>
      </c>
      <c r="H1519" s="50" t="s">
        <v>31230</v>
      </c>
      <c r="I1519" s="50" t="s">
        <v>40</v>
      </c>
      <c r="J1519" s="50">
        <v>1201</v>
      </c>
      <c r="K1519" s="50" t="s">
        <v>31231</v>
      </c>
      <c r="L1519" s="50" t="s">
        <v>31232</v>
      </c>
      <c r="M1519" s="50" t="s">
        <v>21</v>
      </c>
      <c r="N1519" s="50" t="s">
        <v>31233</v>
      </c>
      <c r="O1519" s="42" t="s">
        <v>394</v>
      </c>
      <c r="P1519" s="50" t="s">
        <v>32398</v>
      </c>
      <c r="Q1519" s="51" t="s">
        <v>31234</v>
      </c>
      <c r="R1519" s="50" t="s">
        <v>948</v>
      </c>
      <c r="S1519" s="50" t="s">
        <v>22</v>
      </c>
      <c r="T1519" s="54" t="s">
        <v>28739</v>
      </c>
      <c r="U1519" s="54" t="s">
        <v>28518</v>
      </c>
      <c r="V1519" s="54" t="s">
        <v>28522</v>
      </c>
      <c r="W1519" s="54" t="s">
        <v>94</v>
      </c>
      <c r="X1519" s="50">
        <v>2916</v>
      </c>
      <c r="Y1519" s="50"/>
      <c r="Z1519" s="50"/>
      <c r="AA1519" s="50"/>
      <c r="AB1519" s="50"/>
      <c r="AC1519" s="50"/>
      <c r="AD1519" s="50"/>
      <c r="AE1519" s="50"/>
      <c r="AF1519" s="50"/>
      <c r="AG1519" s="50"/>
      <c r="AH1519" s="53"/>
      <c r="AI1519" s="50"/>
      <c r="AJ1519" s="50"/>
      <c r="AK1519" s="50"/>
      <c r="AL1519" s="50"/>
      <c r="AM1519" s="50"/>
      <c r="AN1519" s="50"/>
      <c r="AO1519" s="50"/>
      <c r="AP1519" s="50"/>
      <c r="AQ1519" s="50"/>
      <c r="AR1519" s="50"/>
      <c r="AS1519" s="50"/>
      <c r="AT1519" s="50"/>
      <c r="AU1519" s="50"/>
      <c r="AV1519" s="50"/>
      <c r="AW1519" s="50"/>
      <c r="AX1519" s="50"/>
      <c r="AY1519" s="50"/>
      <c r="AZ1519" s="50"/>
      <c r="BA1519" s="50"/>
      <c r="BB1519" s="50"/>
      <c r="BC1519" s="50"/>
      <c r="BD1519" s="50"/>
      <c r="BE1519" s="50"/>
      <c r="BF1519" s="50"/>
      <c r="BG1519" s="50"/>
      <c r="BH1519" s="50"/>
      <c r="BI1519" s="50"/>
      <c r="BJ1519" s="50"/>
      <c r="BK1519" s="50"/>
      <c r="BL1519" s="50"/>
    </row>
    <row r="1520" spans="1:64" ht="12" customHeight="1" x14ac:dyDescent="0.15">
      <c r="A1520" s="50" t="s">
        <v>31235</v>
      </c>
      <c r="B1520" s="50">
        <v>32</v>
      </c>
      <c r="C1520" s="50" t="s">
        <v>14</v>
      </c>
      <c r="D1520" s="50" t="s">
        <v>31</v>
      </c>
      <c r="E1520" s="50"/>
      <c r="F1520" s="52">
        <v>42979</v>
      </c>
      <c r="G1520" s="50" t="s">
        <v>31236</v>
      </c>
      <c r="H1520" s="50" t="s">
        <v>31237</v>
      </c>
      <c r="I1520" s="50" t="s">
        <v>10453</v>
      </c>
      <c r="J1520" s="50">
        <v>5764</v>
      </c>
      <c r="K1520" s="50" t="s">
        <v>31238</v>
      </c>
      <c r="L1520" s="50" t="s">
        <v>31239</v>
      </c>
      <c r="M1520" s="50" t="s">
        <v>21</v>
      </c>
      <c r="N1520" s="50" t="s">
        <v>31240</v>
      </c>
      <c r="O1520" s="42" t="s">
        <v>394</v>
      </c>
      <c r="P1520" s="50" t="s">
        <v>32398</v>
      </c>
      <c r="Q1520" s="51" t="s">
        <v>31241</v>
      </c>
      <c r="R1520" s="50" t="s">
        <v>542</v>
      </c>
      <c r="S1520" s="50" t="s">
        <v>12</v>
      </c>
      <c r="T1520" s="54" t="s">
        <v>31675</v>
      </c>
      <c r="U1520" s="54" t="s">
        <v>28520</v>
      </c>
      <c r="V1520" s="54" t="s">
        <v>28521</v>
      </c>
      <c r="W1520" s="54" t="s">
        <v>94</v>
      </c>
      <c r="X1520" s="50">
        <v>2914</v>
      </c>
      <c r="Y1520" s="50"/>
      <c r="Z1520" s="50"/>
      <c r="AA1520" s="50"/>
      <c r="AB1520" s="50"/>
      <c r="AC1520" s="50"/>
      <c r="AD1520" s="50"/>
      <c r="AE1520" s="50"/>
      <c r="AF1520" s="50"/>
      <c r="AG1520" s="50"/>
      <c r="AH1520" s="53"/>
      <c r="AI1520" s="50"/>
      <c r="AJ1520" s="50"/>
      <c r="AK1520" s="50"/>
      <c r="AL1520" s="50"/>
      <c r="AM1520" s="50"/>
      <c r="AN1520" s="50"/>
      <c r="AO1520" s="50"/>
      <c r="AP1520" s="50"/>
      <c r="AQ1520" s="50"/>
      <c r="AR1520" s="50"/>
      <c r="AS1520" s="50"/>
      <c r="AT1520" s="50"/>
      <c r="AU1520" s="50"/>
      <c r="AV1520" s="50"/>
      <c r="AW1520" s="50"/>
      <c r="AX1520" s="50"/>
      <c r="AY1520" s="50"/>
      <c r="AZ1520" s="50"/>
      <c r="BA1520" s="50"/>
      <c r="BB1520" s="50"/>
      <c r="BC1520" s="50"/>
      <c r="BD1520" s="50"/>
      <c r="BE1520" s="50"/>
      <c r="BF1520" s="50"/>
      <c r="BG1520" s="50"/>
      <c r="BH1520" s="50"/>
      <c r="BI1520" s="50"/>
      <c r="BJ1520" s="50"/>
      <c r="BK1520" s="50"/>
      <c r="BL1520" s="50"/>
    </row>
    <row r="1521" spans="1:64" ht="12" customHeight="1" x14ac:dyDescent="0.15">
      <c r="A1521" s="50" t="s">
        <v>31242</v>
      </c>
      <c r="B1521" s="50">
        <v>45</v>
      </c>
      <c r="C1521" s="50" t="s">
        <v>14</v>
      </c>
      <c r="D1521" s="50" t="s">
        <v>31</v>
      </c>
      <c r="E1521" s="50"/>
      <c r="F1521" s="52">
        <v>42979</v>
      </c>
      <c r="G1521" s="50" t="s">
        <v>31243</v>
      </c>
      <c r="H1521" s="50" t="s">
        <v>31244</v>
      </c>
      <c r="I1521" s="50" t="s">
        <v>432</v>
      </c>
      <c r="J1521" s="50">
        <v>53816</v>
      </c>
      <c r="K1521" s="50" t="s">
        <v>391</v>
      </c>
      <c r="L1521" s="50" t="s">
        <v>392</v>
      </c>
      <c r="M1521" s="50" t="s">
        <v>21</v>
      </c>
      <c r="N1521" s="50" t="s">
        <v>31245</v>
      </c>
      <c r="O1521" s="42" t="s">
        <v>394</v>
      </c>
      <c r="P1521" s="50" t="s">
        <v>32398</v>
      </c>
      <c r="Q1521" s="51" t="s">
        <v>31246</v>
      </c>
      <c r="R1521" s="50" t="s">
        <v>94</v>
      </c>
      <c r="S1521" s="50" t="s">
        <v>29</v>
      </c>
      <c r="T1521" s="54" t="s">
        <v>28523</v>
      </c>
      <c r="U1521" s="54" t="s">
        <v>28518</v>
      </c>
      <c r="V1521" s="54" t="s">
        <v>28522</v>
      </c>
      <c r="W1521" s="54" t="s">
        <v>94</v>
      </c>
      <c r="X1521" s="50">
        <v>2915</v>
      </c>
      <c r="Y1521" s="50"/>
      <c r="Z1521" s="50"/>
      <c r="AA1521" s="50"/>
      <c r="AB1521" s="50"/>
      <c r="AC1521" s="50"/>
      <c r="AD1521" s="50"/>
      <c r="AE1521" s="50"/>
      <c r="AF1521" s="50"/>
      <c r="AG1521" s="50"/>
      <c r="AH1521" s="53"/>
      <c r="AI1521" s="50"/>
      <c r="AJ1521" s="50"/>
      <c r="AK1521" s="50"/>
      <c r="AL1521" s="50"/>
      <c r="AM1521" s="50"/>
      <c r="AN1521" s="50"/>
      <c r="AO1521" s="50"/>
      <c r="AP1521" s="50"/>
      <c r="AQ1521" s="50"/>
      <c r="AR1521" s="50"/>
      <c r="AS1521" s="50"/>
      <c r="AT1521" s="50"/>
      <c r="AU1521" s="50"/>
      <c r="AV1521" s="50"/>
      <c r="AW1521" s="50"/>
      <c r="AX1521" s="50"/>
      <c r="AY1521" s="50"/>
      <c r="AZ1521" s="50"/>
      <c r="BA1521" s="50"/>
      <c r="BB1521" s="50"/>
      <c r="BC1521" s="50"/>
      <c r="BD1521" s="50"/>
      <c r="BE1521" s="50"/>
      <c r="BF1521" s="50"/>
      <c r="BG1521" s="50"/>
      <c r="BH1521" s="50"/>
      <c r="BI1521" s="50"/>
      <c r="BJ1521" s="50"/>
      <c r="BK1521" s="50"/>
      <c r="BL1521" s="50"/>
    </row>
    <row r="1522" spans="1:64" ht="12" customHeight="1" x14ac:dyDescent="0.15">
      <c r="A1522" s="50" t="s">
        <v>31222</v>
      </c>
      <c r="B1522" s="50">
        <v>54</v>
      </c>
      <c r="C1522" s="50" t="s">
        <v>108</v>
      </c>
      <c r="D1522" s="50" t="s">
        <v>31</v>
      </c>
      <c r="E1522" s="51" t="s">
        <v>31223</v>
      </c>
      <c r="F1522" s="52">
        <v>42978</v>
      </c>
      <c r="G1522" s="50" t="s">
        <v>31224</v>
      </c>
      <c r="H1522" s="50" t="s">
        <v>31225</v>
      </c>
      <c r="I1522" s="50" t="s">
        <v>56</v>
      </c>
      <c r="J1522" s="50">
        <v>33931</v>
      </c>
      <c r="K1522" s="50" t="s">
        <v>5429</v>
      </c>
      <c r="L1522" s="50" t="s">
        <v>7595</v>
      </c>
      <c r="M1522" s="50" t="s">
        <v>21</v>
      </c>
      <c r="N1522" s="50" t="s">
        <v>31226</v>
      </c>
      <c r="O1522" s="42" t="s">
        <v>394</v>
      </c>
      <c r="P1522" s="50" t="s">
        <v>32398</v>
      </c>
      <c r="Q1522" s="51" t="s">
        <v>31227</v>
      </c>
      <c r="R1522" s="50" t="s">
        <v>542</v>
      </c>
      <c r="S1522" s="50" t="s">
        <v>22</v>
      </c>
      <c r="T1522" s="54" t="s">
        <v>28746</v>
      </c>
      <c r="U1522" s="54" t="s">
        <v>28520</v>
      </c>
      <c r="V1522" s="54" t="s">
        <v>28521</v>
      </c>
      <c r="W1522" s="54" t="s">
        <v>94</v>
      </c>
      <c r="X1522" s="50">
        <v>2913</v>
      </c>
      <c r="Y1522" s="50"/>
      <c r="Z1522" s="50"/>
      <c r="AA1522" s="50"/>
      <c r="AB1522" s="50"/>
      <c r="AC1522" s="50"/>
      <c r="AD1522" s="50"/>
      <c r="AE1522" s="50"/>
      <c r="AF1522" s="50"/>
      <c r="AG1522" s="50"/>
      <c r="AH1522" s="53"/>
      <c r="AI1522" s="50"/>
      <c r="AJ1522" s="50"/>
      <c r="AK1522" s="50"/>
      <c r="AL1522" s="50"/>
      <c r="AM1522" s="50"/>
      <c r="AN1522" s="50"/>
      <c r="AO1522" s="50"/>
      <c r="AP1522" s="50"/>
      <c r="AQ1522" s="50"/>
      <c r="AR1522" s="50"/>
      <c r="AS1522" s="50"/>
      <c r="AT1522" s="51"/>
      <c r="AU1522" s="50"/>
      <c r="AV1522" s="50"/>
      <c r="AW1522" s="50"/>
      <c r="AX1522" s="50"/>
      <c r="AY1522" s="50"/>
      <c r="AZ1522" s="50"/>
      <c r="BA1522" s="50"/>
      <c r="BB1522" s="50"/>
      <c r="BC1522" s="50"/>
      <c r="BD1522" s="50"/>
      <c r="BE1522" s="50"/>
      <c r="BF1522" s="50"/>
      <c r="BG1522" s="50"/>
      <c r="BH1522" s="50"/>
      <c r="BI1522" s="50"/>
      <c r="BJ1522" s="50"/>
      <c r="BK1522" s="50"/>
      <c r="BL1522" s="50"/>
    </row>
    <row r="1523" spans="1:64" ht="12" customHeight="1" x14ac:dyDescent="0.15">
      <c r="A1523" s="50" t="s">
        <v>31212</v>
      </c>
      <c r="B1523" s="50">
        <v>22</v>
      </c>
      <c r="C1523" s="50" t="s">
        <v>14</v>
      </c>
      <c r="D1523" s="50" t="s">
        <v>42</v>
      </c>
      <c r="E1523" s="50"/>
      <c r="F1523" s="52">
        <v>42977</v>
      </c>
      <c r="G1523" s="50" t="s">
        <v>31412</v>
      </c>
      <c r="H1523" s="50" t="s">
        <v>31213</v>
      </c>
      <c r="I1523" s="50" t="s">
        <v>39</v>
      </c>
      <c r="J1523" s="50">
        <v>95035</v>
      </c>
      <c r="K1523" s="50" t="s">
        <v>592</v>
      </c>
      <c r="L1523" s="50" t="s">
        <v>665</v>
      </c>
      <c r="M1523" s="50" t="s">
        <v>21</v>
      </c>
      <c r="N1523" s="50" t="s">
        <v>31214</v>
      </c>
      <c r="O1523" s="42" t="s">
        <v>394</v>
      </c>
      <c r="P1523" s="50" t="s">
        <v>32398</v>
      </c>
      <c r="Q1523" s="51" t="s">
        <v>31215</v>
      </c>
      <c r="R1523" s="50" t="s">
        <v>94</v>
      </c>
      <c r="S1523" s="50" t="s">
        <v>22</v>
      </c>
      <c r="T1523" s="54" t="s">
        <v>28746</v>
      </c>
      <c r="U1523" s="54" t="s">
        <v>28520</v>
      </c>
      <c r="V1523" s="54" t="s">
        <v>28521</v>
      </c>
      <c r="W1523" s="54" t="s">
        <v>94</v>
      </c>
      <c r="X1523" s="50">
        <v>2912</v>
      </c>
      <c r="Y1523" s="50"/>
      <c r="Z1523" s="50"/>
      <c r="AA1523" s="50"/>
      <c r="AB1523" s="50"/>
      <c r="AC1523" s="50"/>
      <c r="AD1523" s="50"/>
      <c r="AE1523" s="50"/>
      <c r="AF1523" s="50"/>
      <c r="AG1523" s="50"/>
      <c r="AH1523" s="53"/>
      <c r="AI1523" s="50"/>
      <c r="AJ1523" s="50"/>
      <c r="AK1523" s="50"/>
      <c r="AL1523" s="50"/>
      <c r="AM1523" s="50"/>
      <c r="AN1523" s="50"/>
      <c r="AO1523" s="50"/>
      <c r="AP1523" s="50"/>
      <c r="AQ1523" s="50"/>
      <c r="AR1523" s="50"/>
      <c r="AS1523" s="50"/>
      <c r="AT1523" s="50"/>
      <c r="AU1523" s="50"/>
      <c r="AV1523" s="50"/>
      <c r="AW1523" s="50"/>
      <c r="AX1523" s="50"/>
      <c r="AY1523" s="50"/>
      <c r="AZ1523" s="50"/>
      <c r="BA1523" s="50"/>
      <c r="BB1523" s="50"/>
      <c r="BC1523" s="50"/>
      <c r="BD1523" s="50"/>
      <c r="BE1523" s="50"/>
      <c r="BF1523" s="50"/>
      <c r="BG1523" s="50"/>
      <c r="BH1523" s="50"/>
      <c r="BI1523" s="50"/>
      <c r="BJ1523" s="50"/>
      <c r="BK1523" s="50"/>
      <c r="BL1523" s="50"/>
    </row>
    <row r="1524" spans="1:64" ht="12" customHeight="1" x14ac:dyDescent="0.15">
      <c r="A1524" s="50" t="s">
        <v>31216</v>
      </c>
      <c r="B1524" s="50">
        <v>32</v>
      </c>
      <c r="C1524" s="50" t="s">
        <v>14</v>
      </c>
      <c r="D1524" s="50" t="s">
        <v>133</v>
      </c>
      <c r="E1524" s="51" t="s">
        <v>31217</v>
      </c>
      <c r="F1524" s="52">
        <v>42977</v>
      </c>
      <c r="G1524" s="50" t="s">
        <v>31218</v>
      </c>
      <c r="H1524" s="50" t="s">
        <v>1612</v>
      </c>
      <c r="I1524" s="50" t="s">
        <v>39</v>
      </c>
      <c r="J1524" s="50">
        <v>95821</v>
      </c>
      <c r="K1524" s="50" t="s">
        <v>1612</v>
      </c>
      <c r="L1524" s="50" t="s">
        <v>31219</v>
      </c>
      <c r="M1524" s="50" t="s">
        <v>21</v>
      </c>
      <c r="N1524" s="50" t="s">
        <v>31220</v>
      </c>
      <c r="O1524" s="42" t="s">
        <v>394</v>
      </c>
      <c r="P1524" s="50" t="s">
        <v>32398</v>
      </c>
      <c r="Q1524" s="51" t="s">
        <v>31221</v>
      </c>
      <c r="R1524" s="50" t="s">
        <v>94</v>
      </c>
      <c r="S1524" s="50" t="s">
        <v>22</v>
      </c>
      <c r="T1524" s="54" t="s">
        <v>28746</v>
      </c>
      <c r="U1524" s="54" t="s">
        <v>28520</v>
      </c>
      <c r="V1524" s="54" t="s">
        <v>28519</v>
      </c>
      <c r="W1524" s="54" t="s">
        <v>94</v>
      </c>
      <c r="X1524" s="50">
        <v>2918</v>
      </c>
      <c r="Y1524" s="50"/>
      <c r="Z1524" s="50"/>
      <c r="AA1524" s="50"/>
      <c r="AB1524" s="50"/>
      <c r="AC1524" s="50"/>
      <c r="AD1524" s="50"/>
      <c r="AE1524" s="50"/>
      <c r="AF1524" s="50"/>
      <c r="AG1524" s="50"/>
      <c r="AH1524" s="61"/>
      <c r="AI1524" s="50"/>
      <c r="AJ1524" s="50"/>
      <c r="AK1524" s="50"/>
      <c r="AL1524" s="50"/>
      <c r="AM1524" s="50"/>
      <c r="AN1524" s="50"/>
      <c r="AO1524" s="50"/>
      <c r="AP1524" s="50"/>
      <c r="AQ1524" s="51"/>
      <c r="AR1524" s="50"/>
      <c r="AS1524" s="50"/>
      <c r="AT1524" s="50"/>
      <c r="AU1524" s="50"/>
      <c r="AV1524" s="50"/>
      <c r="AW1524" s="50"/>
      <c r="AX1524" s="50"/>
      <c r="AY1524" s="50"/>
      <c r="AZ1524" s="50"/>
      <c r="BA1524" s="50"/>
      <c r="BB1524" s="50"/>
      <c r="BC1524" s="50"/>
      <c r="BD1524" s="50"/>
      <c r="BE1524" s="50"/>
      <c r="BF1524" s="50"/>
      <c r="BG1524" s="50"/>
      <c r="BH1524" s="50"/>
      <c r="BI1524" s="50"/>
      <c r="BJ1524" s="50"/>
      <c r="BK1524" s="50"/>
      <c r="BL1524" s="50"/>
    </row>
    <row r="1525" spans="1:64" ht="12" customHeight="1" x14ac:dyDescent="0.15">
      <c r="A1525" s="50" t="s">
        <v>31207</v>
      </c>
      <c r="B1525" s="50">
        <v>46</v>
      </c>
      <c r="C1525" s="50" t="s">
        <v>108</v>
      </c>
      <c r="D1525" s="50" t="s">
        <v>31</v>
      </c>
      <c r="E1525" s="51" t="s">
        <v>31208</v>
      </c>
      <c r="F1525" s="52">
        <v>42976</v>
      </c>
      <c r="G1525" s="50" t="s">
        <v>31209</v>
      </c>
      <c r="H1525" s="50" t="s">
        <v>11948</v>
      </c>
      <c r="I1525" s="50" t="s">
        <v>67</v>
      </c>
      <c r="J1525" s="50">
        <v>76148</v>
      </c>
      <c r="K1525" s="50" t="s">
        <v>68</v>
      </c>
      <c r="L1525" s="50" t="s">
        <v>11950</v>
      </c>
      <c r="M1525" s="50" t="s">
        <v>21</v>
      </c>
      <c r="N1525" s="50" t="s">
        <v>31210</v>
      </c>
      <c r="O1525" s="42" t="s">
        <v>394</v>
      </c>
      <c r="P1525" s="50" t="s">
        <v>32398</v>
      </c>
      <c r="Q1525" s="51" t="s">
        <v>31211</v>
      </c>
      <c r="R1525" s="50" t="s">
        <v>23</v>
      </c>
      <c r="S1525" s="50" t="s">
        <v>22</v>
      </c>
      <c r="T1525" s="54" t="s">
        <v>28746</v>
      </c>
      <c r="U1525" s="54" t="s">
        <v>28518</v>
      </c>
      <c r="V1525" s="54" t="s">
        <v>28521</v>
      </c>
      <c r="W1525" s="54" t="s">
        <v>94</v>
      </c>
      <c r="X1525" s="50">
        <v>2910</v>
      </c>
      <c r="Y1525" s="50"/>
      <c r="Z1525" s="50"/>
      <c r="AA1525" s="50"/>
      <c r="AB1525" s="50"/>
      <c r="AC1525" s="50"/>
      <c r="AD1525" s="50"/>
      <c r="AE1525" s="50"/>
      <c r="AF1525" s="50"/>
      <c r="AG1525" s="50"/>
      <c r="AH1525" s="53"/>
      <c r="AI1525" s="50"/>
      <c r="AJ1525" s="50"/>
      <c r="AK1525" s="50"/>
      <c r="AL1525" s="50"/>
      <c r="AM1525" s="50"/>
      <c r="AN1525" s="50"/>
      <c r="AO1525" s="50"/>
      <c r="AP1525" s="50"/>
      <c r="AQ1525" s="50"/>
      <c r="AR1525" s="50"/>
      <c r="AS1525" s="50"/>
      <c r="AT1525" s="50"/>
      <c r="AU1525" s="50"/>
      <c r="AV1525" s="50"/>
      <c r="AW1525" s="50"/>
      <c r="AX1525" s="50"/>
      <c r="AY1525" s="50"/>
      <c r="AZ1525" s="50"/>
      <c r="BA1525" s="50"/>
      <c r="BB1525" s="50"/>
      <c r="BC1525" s="50"/>
      <c r="BD1525" s="50"/>
      <c r="BE1525" s="50"/>
      <c r="BF1525" s="50"/>
      <c r="BG1525" s="50"/>
      <c r="BH1525" s="50"/>
      <c r="BI1525" s="50"/>
      <c r="BJ1525" s="50"/>
      <c r="BK1525" s="50"/>
      <c r="BL1525" s="50"/>
    </row>
    <row r="1526" spans="1:64" ht="12" customHeight="1" x14ac:dyDescent="0.15">
      <c r="A1526" s="50" t="s">
        <v>31190</v>
      </c>
      <c r="B1526" s="50">
        <v>17</v>
      </c>
      <c r="C1526" s="50" t="s">
        <v>14</v>
      </c>
      <c r="D1526" s="50" t="s">
        <v>79</v>
      </c>
      <c r="E1526" s="50"/>
      <c r="F1526" s="52">
        <v>42976</v>
      </c>
      <c r="G1526" s="50" t="s">
        <v>31191</v>
      </c>
      <c r="H1526" s="50" t="s">
        <v>31192</v>
      </c>
      <c r="I1526" s="50" t="s">
        <v>38</v>
      </c>
      <c r="J1526" s="50">
        <v>60429</v>
      </c>
      <c r="K1526" s="50" t="s">
        <v>82</v>
      </c>
      <c r="L1526" s="50" t="s">
        <v>83</v>
      </c>
      <c r="M1526" s="50" t="s">
        <v>21</v>
      </c>
      <c r="N1526" s="50" t="s">
        <v>31193</v>
      </c>
      <c r="O1526" s="42" t="s">
        <v>394</v>
      </c>
      <c r="P1526" s="50" t="s">
        <v>32398</v>
      </c>
      <c r="Q1526" s="51" t="s">
        <v>31194</v>
      </c>
      <c r="R1526" s="50" t="s">
        <v>94</v>
      </c>
      <c r="S1526" s="50" t="s">
        <v>22</v>
      </c>
      <c r="T1526" s="54" t="s">
        <v>28746</v>
      </c>
      <c r="U1526" s="54" t="s">
        <v>28520</v>
      </c>
      <c r="V1526" s="54" t="s">
        <v>28521</v>
      </c>
      <c r="W1526" s="50"/>
      <c r="Y1526" s="50"/>
      <c r="Z1526" s="50"/>
      <c r="AA1526" s="50"/>
      <c r="AB1526" s="50"/>
      <c r="AC1526" s="50"/>
      <c r="AD1526" s="50"/>
      <c r="AE1526" s="50"/>
      <c r="AF1526" s="50"/>
      <c r="AG1526" s="50"/>
      <c r="AH1526" s="53"/>
      <c r="AI1526" s="50"/>
      <c r="AJ1526" s="50"/>
      <c r="AK1526" s="50"/>
      <c r="AL1526" s="50"/>
      <c r="AM1526" s="50"/>
      <c r="AN1526" s="50"/>
      <c r="AO1526" s="50"/>
      <c r="AP1526" s="50"/>
      <c r="AQ1526" s="50"/>
      <c r="AR1526" s="50"/>
      <c r="AS1526" s="50"/>
      <c r="AT1526" s="50"/>
      <c r="AU1526" s="50"/>
      <c r="AV1526" s="50"/>
      <c r="AW1526" s="50"/>
      <c r="AX1526" s="50"/>
      <c r="AY1526" s="50"/>
      <c r="AZ1526" s="50"/>
      <c r="BA1526" s="50"/>
      <c r="BB1526" s="50"/>
      <c r="BC1526" s="50"/>
      <c r="BD1526" s="50"/>
      <c r="BE1526" s="50"/>
      <c r="BF1526" s="50"/>
      <c r="BG1526" s="50"/>
      <c r="BH1526" s="50"/>
      <c r="BI1526" s="50"/>
      <c r="BJ1526" s="50"/>
      <c r="BK1526" s="50"/>
      <c r="BL1526" s="50"/>
    </row>
    <row r="1527" spans="1:64" ht="12" customHeight="1" x14ac:dyDescent="0.15">
      <c r="A1527" s="50" t="s">
        <v>31186</v>
      </c>
      <c r="B1527" s="50">
        <v>68</v>
      </c>
      <c r="C1527" s="50" t="s">
        <v>14</v>
      </c>
      <c r="D1527" s="50" t="s">
        <v>33105</v>
      </c>
      <c r="E1527" s="50"/>
      <c r="F1527" s="52">
        <v>42976</v>
      </c>
      <c r="G1527" s="50" t="s">
        <v>31187</v>
      </c>
      <c r="H1527" s="50" t="s">
        <v>635</v>
      </c>
      <c r="I1527" s="50" t="s">
        <v>88</v>
      </c>
      <c r="J1527" s="50">
        <v>36265</v>
      </c>
      <c r="K1527" s="50" t="s">
        <v>5995</v>
      </c>
      <c r="L1527" s="50" t="s">
        <v>2307</v>
      </c>
      <c r="M1527" s="50" t="s">
        <v>21</v>
      </c>
      <c r="N1527" s="50" t="s">
        <v>31188</v>
      </c>
      <c r="O1527" s="42" t="s">
        <v>394</v>
      </c>
      <c r="P1527" s="50" t="s">
        <v>32398</v>
      </c>
      <c r="Q1527" s="51" t="s">
        <v>31189</v>
      </c>
      <c r="R1527" s="50" t="s">
        <v>94</v>
      </c>
      <c r="S1527" s="50" t="s">
        <v>22</v>
      </c>
      <c r="T1527" s="54" t="s">
        <v>28746</v>
      </c>
      <c r="U1527" s="54" t="s">
        <v>28520</v>
      </c>
      <c r="V1527" s="54" t="s">
        <v>28521</v>
      </c>
      <c r="W1527" s="54" t="s">
        <v>94</v>
      </c>
      <c r="X1527" s="50">
        <v>2908</v>
      </c>
      <c r="Y1527" s="50"/>
      <c r="Z1527" s="50"/>
      <c r="AA1527" s="50"/>
      <c r="AB1527" s="50"/>
      <c r="AC1527" s="50"/>
      <c r="AD1527" s="50"/>
      <c r="AE1527" s="50"/>
      <c r="AF1527" s="50"/>
      <c r="AG1527" s="50"/>
      <c r="AH1527" s="53"/>
      <c r="AI1527" s="50"/>
      <c r="AJ1527" s="50"/>
      <c r="AK1527" s="50"/>
      <c r="AL1527" s="50"/>
      <c r="AM1527" s="50"/>
      <c r="AN1527" s="50"/>
      <c r="AO1527" s="50"/>
      <c r="AP1527" s="50"/>
      <c r="AQ1527" s="50"/>
      <c r="AR1527" s="50"/>
      <c r="AS1527" s="50"/>
      <c r="AT1527" s="50"/>
      <c r="AU1527" s="50"/>
      <c r="AV1527" s="50"/>
      <c r="AW1527" s="50"/>
      <c r="AX1527" s="50"/>
      <c r="AY1527" s="50"/>
      <c r="AZ1527" s="50"/>
      <c r="BA1527" s="50"/>
      <c r="BB1527" s="50"/>
      <c r="BC1527" s="50"/>
      <c r="BD1527" s="50"/>
      <c r="BE1527" s="50"/>
      <c r="BF1527" s="50"/>
      <c r="BG1527" s="50"/>
      <c r="BH1527" s="50"/>
      <c r="BI1527" s="50"/>
      <c r="BJ1527" s="50"/>
      <c r="BK1527" s="50"/>
      <c r="BL1527" s="50"/>
    </row>
    <row r="1528" spans="1:64" ht="12" customHeight="1" x14ac:dyDescent="0.15">
      <c r="A1528" s="50" t="s">
        <v>31200</v>
      </c>
      <c r="B1528" s="50">
        <v>22</v>
      </c>
      <c r="C1528" s="50" t="s">
        <v>14</v>
      </c>
      <c r="D1528" s="50" t="s">
        <v>31</v>
      </c>
      <c r="E1528" s="51" t="s">
        <v>31201</v>
      </c>
      <c r="F1528" s="52">
        <v>42976</v>
      </c>
      <c r="G1528" s="50" t="s">
        <v>31202</v>
      </c>
      <c r="H1528" s="50" t="s">
        <v>31203</v>
      </c>
      <c r="I1528" s="50" t="s">
        <v>19</v>
      </c>
      <c r="J1528" s="50">
        <v>71275</v>
      </c>
      <c r="K1528" s="50" t="s">
        <v>2271</v>
      </c>
      <c r="L1528" s="50" t="s">
        <v>31204</v>
      </c>
      <c r="M1528" s="50" t="s">
        <v>21</v>
      </c>
      <c r="N1528" s="50" t="s">
        <v>31205</v>
      </c>
      <c r="O1528" s="42" t="s">
        <v>394</v>
      </c>
      <c r="P1528" s="50" t="s">
        <v>32398</v>
      </c>
      <c r="Q1528" s="51" t="s">
        <v>31206</v>
      </c>
      <c r="R1528" s="50" t="s">
        <v>94</v>
      </c>
      <c r="S1528" s="50" t="s">
        <v>22</v>
      </c>
      <c r="T1528" s="54" t="s">
        <v>28746</v>
      </c>
      <c r="U1528" s="54" t="s">
        <v>28520</v>
      </c>
      <c r="V1528" s="54" t="s">
        <v>28521</v>
      </c>
      <c r="W1528" s="54" t="s">
        <v>94</v>
      </c>
      <c r="X1528" s="50">
        <v>2909</v>
      </c>
      <c r="Y1528" s="50"/>
      <c r="Z1528" s="50"/>
      <c r="AA1528" s="50"/>
      <c r="AB1528" s="50"/>
      <c r="AC1528" s="50"/>
      <c r="AD1528" s="50"/>
      <c r="AE1528" s="50"/>
      <c r="AF1528" s="50"/>
      <c r="AG1528" s="50"/>
      <c r="AH1528" s="50"/>
      <c r="AI1528" s="50"/>
      <c r="AJ1528" s="50"/>
      <c r="AK1528" s="50"/>
      <c r="AL1528" s="50"/>
      <c r="AM1528" s="50"/>
      <c r="AN1528" s="50"/>
      <c r="AO1528" s="50"/>
      <c r="AP1528" s="50"/>
      <c r="AQ1528" s="50"/>
      <c r="AR1528" s="50"/>
      <c r="AS1528" s="50"/>
      <c r="AT1528" s="50"/>
      <c r="AU1528" s="50"/>
      <c r="AV1528" s="50"/>
      <c r="AW1528" s="50"/>
      <c r="AX1528" s="50"/>
      <c r="AY1528" s="50"/>
      <c r="AZ1528" s="50"/>
      <c r="BA1528" s="50"/>
      <c r="BB1528" s="50"/>
      <c r="BC1528" s="50"/>
      <c r="BD1528" s="50"/>
      <c r="BE1528" s="50"/>
      <c r="BF1528" s="50"/>
      <c r="BG1528" s="50"/>
      <c r="BH1528" s="50"/>
      <c r="BI1528" s="50"/>
      <c r="BJ1528" s="50"/>
      <c r="BK1528" s="50"/>
      <c r="BL1528" s="50"/>
    </row>
    <row r="1529" spans="1:64" ht="12" customHeight="1" x14ac:dyDescent="0.15">
      <c r="A1529" s="50" t="s">
        <v>31195</v>
      </c>
      <c r="B1529" s="50">
        <v>55</v>
      </c>
      <c r="C1529" s="50" t="s">
        <v>14</v>
      </c>
      <c r="D1529" s="50" t="s">
        <v>79</v>
      </c>
      <c r="E1529" s="50"/>
      <c r="F1529" s="52">
        <v>42976</v>
      </c>
      <c r="G1529" s="50" t="s">
        <v>31196</v>
      </c>
      <c r="H1529" s="50" t="s">
        <v>21868</v>
      </c>
      <c r="I1529" s="50" t="s">
        <v>211</v>
      </c>
      <c r="J1529" s="50">
        <v>47708</v>
      </c>
      <c r="K1529" s="50" t="s">
        <v>21869</v>
      </c>
      <c r="L1529" s="50" t="s">
        <v>31197</v>
      </c>
      <c r="M1529" s="50" t="s">
        <v>5307</v>
      </c>
      <c r="N1529" s="50" t="s">
        <v>31198</v>
      </c>
      <c r="O1529" s="42" t="s">
        <v>394</v>
      </c>
      <c r="P1529" s="50" t="s">
        <v>32398</v>
      </c>
      <c r="Q1529" s="51" t="s">
        <v>31199</v>
      </c>
      <c r="R1529" s="50" t="s">
        <v>542</v>
      </c>
      <c r="S1529" s="50" t="s">
        <v>29</v>
      </c>
      <c r="T1529" s="54" t="s">
        <v>28528</v>
      </c>
      <c r="U1529" s="54" t="s">
        <v>28518</v>
      </c>
      <c r="V1529" s="54" t="s">
        <v>28521</v>
      </c>
      <c r="W1529" s="54" t="s">
        <v>542</v>
      </c>
      <c r="X1529" s="50">
        <v>2907</v>
      </c>
      <c r="Y1529" s="50"/>
      <c r="Z1529" s="50"/>
      <c r="AA1529" s="50"/>
      <c r="AB1529" s="50"/>
      <c r="AC1529" s="50"/>
      <c r="AD1529" s="50"/>
      <c r="AE1529" s="50"/>
      <c r="AF1529" s="50"/>
      <c r="AG1529" s="50"/>
      <c r="AH1529" s="53"/>
      <c r="AI1529" s="50"/>
      <c r="AJ1529" s="50"/>
      <c r="AK1529" s="50"/>
      <c r="AL1529" s="50"/>
      <c r="AM1529" s="50"/>
      <c r="AN1529" s="50"/>
      <c r="AO1529" s="50"/>
      <c r="AP1529" s="50"/>
      <c r="AQ1529" s="51"/>
      <c r="AR1529" s="50"/>
      <c r="AS1529" s="50"/>
      <c r="AT1529" s="60"/>
      <c r="AU1529" s="50"/>
      <c r="AV1529" s="50"/>
      <c r="AW1529" s="50"/>
      <c r="AX1529" s="50"/>
      <c r="AY1529" s="50"/>
      <c r="AZ1529" s="50"/>
      <c r="BA1529" s="50"/>
      <c r="BB1529" s="50"/>
      <c r="BC1529" s="50"/>
      <c r="BD1529" s="50"/>
      <c r="BE1529" s="50"/>
      <c r="BF1529" s="50"/>
      <c r="BG1529" s="50"/>
      <c r="BH1529" s="50"/>
      <c r="BI1529" s="50"/>
      <c r="BJ1529" s="50"/>
      <c r="BK1529" s="50"/>
      <c r="BL1529" s="50"/>
    </row>
    <row r="1530" spans="1:64" ht="12" customHeight="1" x14ac:dyDescent="0.15">
      <c r="A1530" s="50" t="s">
        <v>31171</v>
      </c>
      <c r="B1530" s="50">
        <v>62</v>
      </c>
      <c r="C1530" s="50" t="s">
        <v>14</v>
      </c>
      <c r="D1530" s="50" t="s">
        <v>31</v>
      </c>
      <c r="E1530" s="50"/>
      <c r="F1530" s="52">
        <v>42975</v>
      </c>
      <c r="G1530" s="50" t="s">
        <v>31172</v>
      </c>
      <c r="H1530" s="50" t="s">
        <v>31173</v>
      </c>
      <c r="I1530" s="50" t="s">
        <v>35</v>
      </c>
      <c r="J1530" s="50">
        <v>6776</v>
      </c>
      <c r="K1530" s="50" t="s">
        <v>24178</v>
      </c>
      <c r="L1530" s="50" t="s">
        <v>31174</v>
      </c>
      <c r="M1530" s="50" t="s">
        <v>21</v>
      </c>
      <c r="N1530" s="50" t="s">
        <v>31175</v>
      </c>
      <c r="O1530" s="42" t="s">
        <v>394</v>
      </c>
      <c r="P1530" s="50" t="s">
        <v>32398</v>
      </c>
      <c r="Q1530" s="51" t="s">
        <v>31176</v>
      </c>
      <c r="R1530" s="50" t="s">
        <v>94</v>
      </c>
      <c r="S1530" s="50" t="s">
        <v>22</v>
      </c>
      <c r="T1530" s="54" t="s">
        <v>28746</v>
      </c>
      <c r="U1530" s="54" t="s">
        <v>28520</v>
      </c>
      <c r="V1530" s="54" t="s">
        <v>28522</v>
      </c>
      <c r="W1530" s="54" t="s">
        <v>94</v>
      </c>
      <c r="X1530" s="50">
        <v>2905</v>
      </c>
      <c r="Y1530" s="50"/>
      <c r="Z1530" s="50"/>
      <c r="AA1530" s="50"/>
      <c r="AB1530" s="50"/>
      <c r="AC1530" s="50"/>
      <c r="AD1530" s="50"/>
      <c r="AE1530" s="50"/>
      <c r="AF1530" s="50"/>
      <c r="AG1530" s="50"/>
      <c r="AH1530" s="53"/>
      <c r="AI1530" s="50"/>
      <c r="AJ1530" s="50"/>
      <c r="AK1530" s="50"/>
      <c r="AL1530" s="50"/>
      <c r="AM1530" s="50"/>
      <c r="AN1530" s="50"/>
      <c r="AO1530" s="50"/>
      <c r="AP1530" s="50"/>
      <c r="AQ1530" s="50"/>
      <c r="AR1530" s="50"/>
      <c r="AS1530" s="50"/>
      <c r="AT1530" s="50"/>
      <c r="AU1530" s="50"/>
      <c r="AV1530" s="50"/>
      <c r="AW1530" s="50"/>
      <c r="AX1530" s="50"/>
      <c r="AY1530" s="50"/>
      <c r="AZ1530" s="50"/>
      <c r="BA1530" s="50"/>
      <c r="BB1530" s="50"/>
      <c r="BC1530" s="50"/>
      <c r="BD1530" s="50"/>
      <c r="BE1530" s="50"/>
      <c r="BF1530" s="50"/>
      <c r="BG1530" s="50"/>
      <c r="BH1530" s="50"/>
      <c r="BI1530" s="50"/>
      <c r="BJ1530" s="50"/>
      <c r="BK1530" s="50"/>
      <c r="BL1530" s="50"/>
    </row>
    <row r="1531" spans="1:64" ht="12" customHeight="1" x14ac:dyDescent="0.15">
      <c r="A1531" s="50" t="s">
        <v>31177</v>
      </c>
      <c r="B1531" s="50">
        <v>27</v>
      </c>
      <c r="C1531" s="50" t="s">
        <v>14</v>
      </c>
      <c r="D1531" s="50" t="s">
        <v>79</v>
      </c>
      <c r="E1531" s="50"/>
      <c r="F1531" s="52">
        <v>42975</v>
      </c>
      <c r="G1531" s="50" t="s">
        <v>31178</v>
      </c>
      <c r="H1531" s="50" t="s">
        <v>207</v>
      </c>
      <c r="I1531" s="50" t="s">
        <v>56</v>
      </c>
      <c r="J1531" s="50">
        <v>33147</v>
      </c>
      <c r="K1531" s="50" t="s">
        <v>155</v>
      </c>
      <c r="L1531" s="50" t="s">
        <v>156</v>
      </c>
      <c r="M1531" s="50" t="s">
        <v>21</v>
      </c>
      <c r="N1531" s="50" t="s">
        <v>31179</v>
      </c>
      <c r="O1531" s="42" t="s">
        <v>394</v>
      </c>
      <c r="P1531" s="50" t="s">
        <v>32398</v>
      </c>
      <c r="Q1531" s="51" t="s">
        <v>31180</v>
      </c>
      <c r="R1531" s="50" t="s">
        <v>94</v>
      </c>
      <c r="S1531" s="50" t="s">
        <v>12</v>
      </c>
      <c r="T1531" s="54" t="s">
        <v>31978</v>
      </c>
      <c r="U1531" s="54" t="s">
        <v>28518</v>
      </c>
      <c r="V1531" s="54" t="s">
        <v>28522</v>
      </c>
      <c r="W1531" s="54" t="s">
        <v>94</v>
      </c>
      <c r="X1531" s="50">
        <v>2911</v>
      </c>
      <c r="Y1531" s="50"/>
      <c r="Z1531" s="50"/>
      <c r="AA1531" s="50"/>
      <c r="AB1531" s="50"/>
      <c r="AC1531" s="50"/>
      <c r="AD1531" s="50"/>
      <c r="AE1531" s="50"/>
      <c r="AF1531" s="50"/>
      <c r="AG1531" s="50"/>
      <c r="AH1531" s="53"/>
      <c r="AI1531" s="50"/>
      <c r="AJ1531" s="50"/>
      <c r="AK1531" s="50"/>
      <c r="AL1531" s="50"/>
      <c r="AM1531" s="50"/>
      <c r="AN1531" s="50"/>
      <c r="AO1531" s="50"/>
      <c r="AP1531" s="50"/>
      <c r="AQ1531" s="50"/>
      <c r="AR1531" s="50"/>
      <c r="AS1531" s="50"/>
      <c r="AT1531" s="50"/>
      <c r="AU1531" s="50"/>
      <c r="AV1531" s="50"/>
      <c r="AW1531" s="50"/>
      <c r="AX1531" s="50"/>
      <c r="AY1531" s="50"/>
      <c r="AZ1531" s="50"/>
      <c r="BA1531" s="50"/>
      <c r="BB1531" s="50"/>
      <c r="BC1531" s="50"/>
      <c r="BD1531" s="50"/>
      <c r="BE1531" s="50"/>
      <c r="BF1531" s="50"/>
      <c r="BG1531" s="50"/>
      <c r="BH1531" s="50"/>
      <c r="BI1531" s="50"/>
      <c r="BJ1531" s="50"/>
      <c r="BK1531" s="50"/>
      <c r="BL1531" s="50"/>
    </row>
    <row r="1532" spans="1:64" ht="12" customHeight="1" x14ac:dyDescent="0.15">
      <c r="A1532" s="50" t="s">
        <v>31181</v>
      </c>
      <c r="B1532" s="50">
        <v>24</v>
      </c>
      <c r="C1532" s="50" t="s">
        <v>14</v>
      </c>
      <c r="D1532" s="50" t="s">
        <v>79</v>
      </c>
      <c r="E1532" s="50"/>
      <c r="F1532" s="52">
        <v>42975</v>
      </c>
      <c r="G1532" s="50" t="s">
        <v>31182</v>
      </c>
      <c r="H1532" s="50" t="s">
        <v>31183</v>
      </c>
      <c r="I1532" s="50" t="s">
        <v>357</v>
      </c>
      <c r="J1532" s="50">
        <v>67107</v>
      </c>
      <c r="K1532" s="50" t="s">
        <v>9227</v>
      </c>
      <c r="L1532" s="50" t="s">
        <v>31184</v>
      </c>
      <c r="M1532" s="50" t="s">
        <v>21</v>
      </c>
      <c r="N1532" s="50" t="s">
        <v>33181</v>
      </c>
      <c r="O1532" s="42" t="s">
        <v>394</v>
      </c>
      <c r="P1532" s="50" t="s">
        <v>32398</v>
      </c>
      <c r="Q1532" s="51" t="s">
        <v>31185</v>
      </c>
      <c r="R1532" s="50" t="s">
        <v>542</v>
      </c>
      <c r="S1532" s="50" t="s">
        <v>12</v>
      </c>
      <c r="T1532" s="54" t="s">
        <v>31978</v>
      </c>
      <c r="U1532" s="54" t="s">
        <v>28520</v>
      </c>
      <c r="V1532" s="54" t="s">
        <v>28519</v>
      </c>
      <c r="W1532" s="54" t="s">
        <v>94</v>
      </c>
      <c r="X1532" s="50">
        <v>2906</v>
      </c>
      <c r="Y1532" s="50"/>
      <c r="Z1532" s="50"/>
      <c r="AA1532" s="50"/>
      <c r="AB1532" s="50"/>
      <c r="AC1532" s="50"/>
      <c r="AD1532" s="50"/>
      <c r="AE1532" s="50"/>
      <c r="AF1532" s="50"/>
      <c r="AG1532" s="50"/>
      <c r="AH1532" s="53"/>
      <c r="AI1532" s="50"/>
      <c r="AJ1532" s="50"/>
      <c r="AK1532" s="50"/>
      <c r="AL1532" s="50"/>
      <c r="AM1532" s="50"/>
      <c r="AN1532" s="50"/>
      <c r="AO1532" s="50"/>
      <c r="AP1532" s="50"/>
      <c r="AQ1532" s="50"/>
      <c r="AR1532" s="50"/>
      <c r="AS1532" s="50"/>
      <c r="AT1532" s="50"/>
      <c r="AU1532" s="50"/>
      <c r="AV1532" s="50"/>
      <c r="AW1532" s="50"/>
      <c r="AX1532" s="50"/>
      <c r="AY1532" s="50"/>
      <c r="AZ1532" s="50"/>
      <c r="BA1532" s="50"/>
      <c r="BB1532" s="50"/>
      <c r="BC1532" s="50"/>
      <c r="BD1532" s="50"/>
      <c r="BE1532" s="50"/>
      <c r="BF1532" s="50"/>
      <c r="BG1532" s="50"/>
      <c r="BH1532" s="50"/>
      <c r="BI1532" s="50"/>
      <c r="BJ1532" s="50"/>
      <c r="BK1532" s="50"/>
      <c r="BL1532" s="50"/>
    </row>
    <row r="1533" spans="1:64" ht="12" customHeight="1" x14ac:dyDescent="0.15">
      <c r="A1533" s="50" t="s">
        <v>31159</v>
      </c>
      <c r="B1533" s="50">
        <v>26</v>
      </c>
      <c r="C1533" s="50" t="s">
        <v>14</v>
      </c>
      <c r="D1533" s="50" t="s">
        <v>42</v>
      </c>
      <c r="E1533" s="50"/>
      <c r="F1533" s="52">
        <v>42974</v>
      </c>
      <c r="G1533" s="50" t="s">
        <v>31160</v>
      </c>
      <c r="H1533" s="50" t="s">
        <v>12253</v>
      </c>
      <c r="I1533" s="50" t="s">
        <v>189</v>
      </c>
      <c r="J1533" s="50">
        <v>87402</v>
      </c>
      <c r="K1533" s="50" t="s">
        <v>5627</v>
      </c>
      <c r="L1533" s="50" t="s">
        <v>31161</v>
      </c>
      <c r="M1533" s="50" t="s">
        <v>21</v>
      </c>
      <c r="N1533" s="50" t="s">
        <v>31162</v>
      </c>
      <c r="O1533" s="42" t="s">
        <v>394</v>
      </c>
      <c r="P1533" s="50" t="s">
        <v>32398</v>
      </c>
      <c r="Q1533" s="51" t="s">
        <v>31163</v>
      </c>
      <c r="R1533" s="50" t="s">
        <v>94</v>
      </c>
      <c r="S1533" s="50" t="s">
        <v>22</v>
      </c>
      <c r="T1533" s="54" t="s">
        <v>28746</v>
      </c>
      <c r="U1533" s="54" t="s">
        <v>28520</v>
      </c>
      <c r="V1533" s="54" t="s">
        <v>28521</v>
      </c>
      <c r="W1533" s="54" t="s">
        <v>94</v>
      </c>
      <c r="X1533" s="50">
        <v>2902</v>
      </c>
      <c r="Y1533" s="50"/>
      <c r="Z1533" s="50"/>
      <c r="AA1533" s="50"/>
      <c r="AB1533" s="50"/>
      <c r="AC1533" s="50"/>
      <c r="AD1533" s="50"/>
      <c r="AE1533" s="50"/>
      <c r="AF1533" s="50"/>
      <c r="AG1533" s="50"/>
      <c r="AH1533" s="61"/>
      <c r="AI1533" s="50"/>
      <c r="AJ1533" s="50"/>
      <c r="AK1533" s="50"/>
      <c r="AL1533" s="50"/>
      <c r="AM1533" s="50"/>
      <c r="AN1533" s="50"/>
      <c r="AO1533" s="50"/>
      <c r="AP1533" s="50"/>
      <c r="AQ1533" s="51"/>
      <c r="AR1533" s="50"/>
      <c r="AS1533" s="50"/>
      <c r="AT1533" s="50"/>
      <c r="AU1533" s="50"/>
      <c r="AV1533" s="50"/>
      <c r="AW1533" s="50"/>
      <c r="AX1533" s="50"/>
      <c r="AY1533" s="50"/>
      <c r="AZ1533" s="50"/>
      <c r="BA1533" s="50"/>
      <c r="BB1533" s="50"/>
      <c r="BC1533" s="50"/>
      <c r="BD1533" s="50"/>
      <c r="BE1533" s="50"/>
      <c r="BF1533" s="50"/>
      <c r="BG1533" s="50"/>
      <c r="BH1533" s="50"/>
      <c r="BI1533" s="50"/>
      <c r="BJ1533" s="50"/>
      <c r="BK1533" s="50"/>
      <c r="BL1533" s="50"/>
    </row>
    <row r="1534" spans="1:64" ht="12" customHeight="1" x14ac:dyDescent="0.15">
      <c r="A1534" s="50" t="s">
        <v>31155</v>
      </c>
      <c r="B1534" s="50">
        <v>34</v>
      </c>
      <c r="C1534" s="50" t="s">
        <v>14</v>
      </c>
      <c r="D1534" s="50" t="s">
        <v>31</v>
      </c>
      <c r="E1534" s="50"/>
      <c r="F1534" s="52">
        <v>42974</v>
      </c>
      <c r="G1534" s="50" t="s">
        <v>31156</v>
      </c>
      <c r="H1534" s="50" t="s">
        <v>27124</v>
      </c>
      <c r="I1534" s="50" t="s">
        <v>309</v>
      </c>
      <c r="J1534" s="50">
        <v>40374</v>
      </c>
      <c r="K1534" s="50" t="s">
        <v>1412</v>
      </c>
      <c r="L1534" s="50" t="s">
        <v>19579</v>
      </c>
      <c r="M1534" s="50" t="s">
        <v>21</v>
      </c>
      <c r="N1534" s="50" t="s">
        <v>31157</v>
      </c>
      <c r="O1534" s="42" t="s">
        <v>394</v>
      </c>
      <c r="P1534" s="50" t="s">
        <v>32398</v>
      </c>
      <c r="Q1534" s="51" t="s">
        <v>31158</v>
      </c>
      <c r="R1534" s="50" t="s">
        <v>94</v>
      </c>
      <c r="S1534" s="50" t="s">
        <v>22</v>
      </c>
      <c r="T1534" s="54" t="s">
        <v>28739</v>
      </c>
      <c r="U1534" s="54" t="s">
        <v>28520</v>
      </c>
      <c r="V1534" s="54" t="s">
        <v>28522</v>
      </c>
      <c r="W1534" s="54" t="s">
        <v>94</v>
      </c>
      <c r="X1534" s="50">
        <v>2904</v>
      </c>
      <c r="Y1534" s="50"/>
      <c r="Z1534" s="50"/>
      <c r="AA1534" s="50"/>
      <c r="AB1534" s="50"/>
      <c r="AC1534" s="50"/>
      <c r="AD1534" s="50"/>
      <c r="AE1534" s="50"/>
      <c r="AF1534" s="50"/>
      <c r="AG1534" s="50"/>
      <c r="AH1534" s="53"/>
      <c r="AI1534" s="50"/>
      <c r="AJ1534" s="50"/>
      <c r="AK1534" s="50"/>
      <c r="AL1534" s="50"/>
      <c r="AM1534" s="50"/>
      <c r="AN1534" s="50"/>
      <c r="AO1534" s="50"/>
      <c r="AP1534" s="50"/>
      <c r="AQ1534" s="50"/>
      <c r="AR1534" s="50"/>
      <c r="AS1534" s="50"/>
      <c r="AT1534" s="50"/>
      <c r="AU1534" s="50"/>
      <c r="AV1534" s="50"/>
      <c r="AW1534" s="50"/>
      <c r="AX1534" s="50"/>
      <c r="AY1534" s="50"/>
      <c r="AZ1534" s="50"/>
      <c r="BA1534" s="50"/>
      <c r="BB1534" s="50"/>
      <c r="BC1534" s="50"/>
      <c r="BD1534" s="50"/>
      <c r="BE1534" s="50"/>
      <c r="BF1534" s="50"/>
      <c r="BG1534" s="50"/>
      <c r="BH1534" s="50"/>
      <c r="BI1534" s="50"/>
      <c r="BJ1534" s="50"/>
      <c r="BK1534" s="50"/>
      <c r="BL1534" s="50"/>
    </row>
    <row r="1535" spans="1:64" ht="12" customHeight="1" x14ac:dyDescent="0.15">
      <c r="A1535" s="50" t="s">
        <v>31164</v>
      </c>
      <c r="B1535" s="50">
        <v>33</v>
      </c>
      <c r="C1535" s="50" t="s">
        <v>14</v>
      </c>
      <c r="D1535" s="50" t="s">
        <v>31</v>
      </c>
      <c r="E1535" s="51" t="s">
        <v>31165</v>
      </c>
      <c r="F1535" s="52">
        <v>42974</v>
      </c>
      <c r="G1535" s="50" t="s">
        <v>31166</v>
      </c>
      <c r="H1535" s="50" t="s">
        <v>31167</v>
      </c>
      <c r="I1535" s="50" t="s">
        <v>63</v>
      </c>
      <c r="J1535" s="50">
        <v>45420</v>
      </c>
      <c r="K1535" s="50" t="s">
        <v>1039</v>
      </c>
      <c r="L1535" s="50" t="s">
        <v>31168</v>
      </c>
      <c r="M1535" s="50" t="s">
        <v>21</v>
      </c>
      <c r="N1535" s="50" t="s">
        <v>31169</v>
      </c>
      <c r="O1535" s="42" t="s">
        <v>394</v>
      </c>
      <c r="P1535" s="50" t="s">
        <v>32398</v>
      </c>
      <c r="Q1535" s="51" t="s">
        <v>31170</v>
      </c>
      <c r="R1535" s="50" t="s">
        <v>94</v>
      </c>
      <c r="S1535" s="50" t="s">
        <v>22</v>
      </c>
      <c r="T1535" s="54" t="s">
        <v>28746</v>
      </c>
      <c r="U1535" s="54" t="s">
        <v>28518</v>
      </c>
      <c r="V1535" s="54" t="s">
        <v>28521</v>
      </c>
      <c r="W1535" s="54" t="s">
        <v>94</v>
      </c>
      <c r="X1535" s="50">
        <v>2903</v>
      </c>
      <c r="Y1535" s="50"/>
      <c r="Z1535" s="50"/>
      <c r="AA1535" s="50"/>
      <c r="AB1535" s="50"/>
      <c r="AC1535" s="50"/>
      <c r="AD1535" s="50"/>
      <c r="AE1535" s="50"/>
      <c r="AF1535" s="50"/>
      <c r="AG1535" s="50"/>
      <c r="AH1535" s="53"/>
      <c r="AI1535" s="50"/>
      <c r="AJ1535" s="50"/>
      <c r="AK1535" s="50"/>
      <c r="AL1535" s="50"/>
      <c r="AM1535" s="50"/>
      <c r="AN1535" s="50"/>
      <c r="AO1535" s="50"/>
      <c r="AP1535" s="50"/>
      <c r="AQ1535" s="50"/>
      <c r="AR1535" s="50"/>
      <c r="AS1535" s="50"/>
      <c r="AT1535" s="50"/>
      <c r="AU1535" s="50"/>
      <c r="AV1535" s="50"/>
      <c r="AW1535" s="50"/>
      <c r="AX1535" s="50"/>
      <c r="AY1535" s="50"/>
      <c r="AZ1535" s="50"/>
      <c r="BA1535" s="50"/>
      <c r="BB1535" s="50"/>
      <c r="BC1535" s="50"/>
      <c r="BD1535" s="50"/>
      <c r="BE1535" s="50"/>
      <c r="BF1535" s="50"/>
      <c r="BG1535" s="50"/>
      <c r="BH1535" s="50"/>
      <c r="BI1535" s="50"/>
      <c r="BJ1535" s="50"/>
      <c r="BK1535" s="50"/>
      <c r="BL1535" s="50"/>
    </row>
    <row r="1536" spans="1:64" ht="12" customHeight="1" x14ac:dyDescent="0.15">
      <c r="A1536" s="50" t="s">
        <v>31145</v>
      </c>
      <c r="B1536" s="50">
        <v>15</v>
      </c>
      <c r="C1536" s="50" t="s">
        <v>14</v>
      </c>
      <c r="D1536" s="50" t="s">
        <v>79</v>
      </c>
      <c r="E1536" s="50"/>
      <c r="F1536" s="52">
        <v>42973</v>
      </c>
      <c r="G1536" s="50" t="s">
        <v>31146</v>
      </c>
      <c r="H1536" s="50" t="s">
        <v>438</v>
      </c>
      <c r="I1536" s="50" t="s">
        <v>51</v>
      </c>
      <c r="J1536" s="50">
        <v>48205</v>
      </c>
      <c r="K1536" s="50" t="s">
        <v>1107</v>
      </c>
      <c r="L1536" s="50" t="s">
        <v>31147</v>
      </c>
      <c r="M1536" s="50" t="s">
        <v>385</v>
      </c>
      <c r="N1536" s="50" t="s">
        <v>33139</v>
      </c>
      <c r="O1536" s="42" t="s">
        <v>1134</v>
      </c>
      <c r="P1536" s="50" t="s">
        <v>1135</v>
      </c>
      <c r="Q1536" s="51" t="s">
        <v>31148</v>
      </c>
      <c r="R1536" s="50" t="s">
        <v>94</v>
      </c>
      <c r="S1536" s="50" t="s">
        <v>373</v>
      </c>
      <c r="T1536" s="54" t="s">
        <v>28836</v>
      </c>
      <c r="U1536" s="54" t="s">
        <v>28518</v>
      </c>
      <c r="V1536" s="54" t="s">
        <v>28519</v>
      </c>
      <c r="W1536" s="50"/>
      <c r="Y1536" s="50"/>
      <c r="Z1536" s="50"/>
      <c r="AA1536" s="50"/>
      <c r="AB1536" s="50"/>
      <c r="AC1536" s="50"/>
      <c r="AD1536" s="50"/>
      <c r="AE1536" s="50"/>
      <c r="AF1536" s="50"/>
      <c r="AG1536" s="50"/>
      <c r="AH1536" s="53"/>
      <c r="AI1536" s="50"/>
      <c r="AJ1536" s="51"/>
      <c r="AK1536" s="50"/>
      <c r="AL1536" s="50"/>
      <c r="AM1536" s="50"/>
      <c r="AN1536" s="50"/>
      <c r="AO1536" s="50"/>
      <c r="AP1536" s="50"/>
      <c r="AQ1536" s="51"/>
      <c r="AR1536" s="50"/>
      <c r="AS1536" s="50"/>
      <c r="AT1536" s="50"/>
      <c r="AU1536" s="50"/>
      <c r="AV1536" s="50"/>
      <c r="AW1536" s="50"/>
      <c r="AX1536" s="50"/>
      <c r="AY1536" s="50"/>
      <c r="AZ1536" s="50"/>
      <c r="BA1536" s="50"/>
      <c r="BB1536" s="50"/>
      <c r="BC1536" s="50"/>
      <c r="BD1536" s="50"/>
      <c r="BE1536" s="50"/>
      <c r="BF1536" s="50"/>
      <c r="BG1536" s="50"/>
      <c r="BH1536" s="50"/>
      <c r="BI1536" s="50"/>
      <c r="BJ1536" s="50"/>
      <c r="BK1536" s="50"/>
      <c r="BL1536" s="50"/>
    </row>
    <row r="1537" spans="1:64" ht="12" customHeight="1" x14ac:dyDescent="0.15">
      <c r="A1537" s="50" t="s">
        <v>31141</v>
      </c>
      <c r="B1537" s="50">
        <v>18</v>
      </c>
      <c r="C1537" s="50" t="s">
        <v>14</v>
      </c>
      <c r="D1537" s="50" t="s">
        <v>79</v>
      </c>
      <c r="E1537" s="50"/>
      <c r="F1537" s="52">
        <v>42973</v>
      </c>
      <c r="G1537" s="50" t="s">
        <v>31142</v>
      </c>
      <c r="H1537" s="50" t="s">
        <v>13852</v>
      </c>
      <c r="I1537" s="50" t="s">
        <v>962</v>
      </c>
      <c r="J1537" s="50">
        <v>71602</v>
      </c>
      <c r="K1537" s="50" t="s">
        <v>1747</v>
      </c>
      <c r="L1537" s="50" t="s">
        <v>29570</v>
      </c>
      <c r="M1537" s="50" t="s">
        <v>21</v>
      </c>
      <c r="N1537" s="50" t="s">
        <v>31143</v>
      </c>
      <c r="O1537" s="42" t="s">
        <v>394</v>
      </c>
      <c r="P1537" s="50" t="s">
        <v>32398</v>
      </c>
      <c r="Q1537" s="51" t="s">
        <v>31144</v>
      </c>
      <c r="R1537" s="50" t="s">
        <v>94</v>
      </c>
      <c r="S1537" s="50" t="s">
        <v>22</v>
      </c>
      <c r="T1537" s="54" t="s">
        <v>28746</v>
      </c>
      <c r="U1537" s="54" t="s">
        <v>28520</v>
      </c>
      <c r="V1537" s="54" t="s">
        <v>28522</v>
      </c>
      <c r="W1537" s="54" t="s">
        <v>94</v>
      </c>
      <c r="X1537" s="50">
        <v>2901</v>
      </c>
      <c r="Y1537" s="50"/>
      <c r="Z1537" s="50"/>
      <c r="AA1537" s="50"/>
      <c r="AB1537" s="50"/>
      <c r="AC1537" s="50"/>
      <c r="AD1537" s="50"/>
      <c r="AE1537" s="50"/>
      <c r="AF1537" s="50"/>
      <c r="AG1537" s="50"/>
      <c r="AH1537" s="53"/>
      <c r="AI1537" s="50"/>
      <c r="AJ1537" s="50"/>
      <c r="AK1537" s="50"/>
      <c r="AL1537" s="50"/>
      <c r="AM1537" s="50"/>
      <c r="AN1537" s="50"/>
      <c r="AO1537" s="50"/>
      <c r="AP1537" s="50"/>
      <c r="AQ1537" s="50"/>
      <c r="AR1537" s="50"/>
      <c r="AS1537" s="50"/>
      <c r="AT1537" s="50"/>
      <c r="AU1537" s="50"/>
      <c r="AV1537" s="50"/>
      <c r="AW1537" s="50"/>
      <c r="AX1537" s="50"/>
      <c r="AY1537" s="50"/>
      <c r="AZ1537" s="50"/>
      <c r="BA1537" s="50"/>
      <c r="BB1537" s="50"/>
      <c r="BC1537" s="50"/>
      <c r="BD1537" s="50"/>
      <c r="BE1537" s="50"/>
      <c r="BF1537" s="50"/>
      <c r="BG1537" s="50"/>
      <c r="BH1537" s="50"/>
      <c r="BI1537" s="50"/>
      <c r="BJ1537" s="50"/>
      <c r="BK1537" s="50"/>
      <c r="BL1537" s="50"/>
    </row>
    <row r="1538" spans="1:64" ht="12" customHeight="1" x14ac:dyDescent="0.15">
      <c r="A1538" s="50" t="s">
        <v>31149</v>
      </c>
      <c r="B1538" s="50">
        <v>18</v>
      </c>
      <c r="C1538" s="50" t="s">
        <v>14</v>
      </c>
      <c r="D1538" s="50" t="s">
        <v>42</v>
      </c>
      <c r="E1538" s="51" t="s">
        <v>31150</v>
      </c>
      <c r="F1538" s="52">
        <v>42973</v>
      </c>
      <c r="G1538" s="50" t="s">
        <v>31151</v>
      </c>
      <c r="H1538" s="50" t="s">
        <v>31152</v>
      </c>
      <c r="I1538" s="50" t="s">
        <v>389</v>
      </c>
      <c r="J1538" s="50">
        <v>73942</v>
      </c>
      <c r="K1538" s="50" t="s">
        <v>20021</v>
      </c>
      <c r="L1538" s="50" t="s">
        <v>2004</v>
      </c>
      <c r="M1538" s="50" t="s">
        <v>21</v>
      </c>
      <c r="N1538" s="50" t="s">
        <v>31153</v>
      </c>
      <c r="O1538" s="42" t="s">
        <v>394</v>
      </c>
      <c r="P1538" s="50" t="s">
        <v>32398</v>
      </c>
      <c r="Q1538" s="51" t="s">
        <v>31154</v>
      </c>
      <c r="R1538" s="50" t="s">
        <v>94</v>
      </c>
      <c r="S1538" s="50" t="s">
        <v>12</v>
      </c>
      <c r="T1538" s="54" t="s">
        <v>31978</v>
      </c>
      <c r="U1538" s="54" t="s">
        <v>28518</v>
      </c>
      <c r="V1538" s="54" t="s">
        <v>28519</v>
      </c>
      <c r="W1538" s="50"/>
      <c r="Y1538" s="50"/>
      <c r="Z1538" s="50"/>
      <c r="AA1538" s="50"/>
      <c r="AB1538" s="50"/>
      <c r="AC1538" s="50"/>
      <c r="AD1538" s="50"/>
      <c r="AE1538" s="50"/>
      <c r="AF1538" s="50"/>
      <c r="AG1538" s="50"/>
      <c r="AH1538" s="53"/>
      <c r="AI1538" s="50"/>
      <c r="AJ1538" s="50"/>
      <c r="AK1538" s="50"/>
      <c r="AL1538" s="50"/>
      <c r="AM1538" s="50"/>
      <c r="AN1538" s="50"/>
      <c r="AO1538" s="50"/>
      <c r="AP1538" s="50"/>
      <c r="AQ1538" s="50"/>
      <c r="AR1538" s="50"/>
      <c r="AS1538" s="50"/>
      <c r="AT1538" s="50"/>
      <c r="AU1538" s="50"/>
      <c r="AV1538" s="50"/>
      <c r="AW1538" s="50"/>
      <c r="AX1538" s="50"/>
      <c r="AY1538" s="50"/>
      <c r="AZ1538" s="50"/>
      <c r="BA1538" s="50"/>
      <c r="BB1538" s="50"/>
      <c r="BC1538" s="50"/>
      <c r="BD1538" s="50"/>
      <c r="BE1538" s="50"/>
      <c r="BF1538" s="50"/>
      <c r="BG1538" s="50"/>
      <c r="BH1538" s="50"/>
      <c r="BI1538" s="50"/>
      <c r="BJ1538" s="50"/>
      <c r="BK1538" s="50"/>
      <c r="BL1538" s="50"/>
    </row>
    <row r="1539" spans="1:64" ht="12" customHeight="1" x14ac:dyDescent="0.15">
      <c r="A1539" s="50" t="s">
        <v>31127</v>
      </c>
      <c r="B1539" s="50">
        <v>28</v>
      </c>
      <c r="C1539" s="50" t="s">
        <v>108</v>
      </c>
      <c r="D1539" s="50" t="s">
        <v>31</v>
      </c>
      <c r="E1539" s="51" t="s">
        <v>31128</v>
      </c>
      <c r="F1539" s="52">
        <v>42972</v>
      </c>
      <c r="G1539" s="50" t="s">
        <v>31129</v>
      </c>
      <c r="H1539" s="50" t="s">
        <v>6786</v>
      </c>
      <c r="I1539" s="50" t="s">
        <v>56</v>
      </c>
      <c r="J1539" s="50">
        <v>33351</v>
      </c>
      <c r="K1539" s="50" t="s">
        <v>1102</v>
      </c>
      <c r="L1539" s="50" t="s">
        <v>6788</v>
      </c>
      <c r="M1539" s="50" t="s">
        <v>21</v>
      </c>
      <c r="N1539" s="50" t="s">
        <v>31130</v>
      </c>
      <c r="O1539" s="42" t="s">
        <v>394</v>
      </c>
      <c r="P1539" s="50" t="s">
        <v>32398</v>
      </c>
      <c r="Q1539" s="51" t="s">
        <v>31131</v>
      </c>
      <c r="R1539" s="50" t="s">
        <v>542</v>
      </c>
      <c r="S1539" s="50" t="s">
        <v>22</v>
      </c>
      <c r="T1539" s="54" t="s">
        <v>28746</v>
      </c>
      <c r="U1539" s="54" t="s">
        <v>28523</v>
      </c>
      <c r="V1539" s="54" t="s">
        <v>28521</v>
      </c>
      <c r="W1539" s="54" t="s">
        <v>94</v>
      </c>
      <c r="X1539" s="50">
        <v>2899</v>
      </c>
      <c r="Y1539" s="50"/>
      <c r="Z1539" s="50"/>
      <c r="AA1539" s="50"/>
      <c r="AB1539" s="50"/>
      <c r="AC1539" s="50"/>
      <c r="AD1539" s="50"/>
      <c r="AE1539" s="50"/>
      <c r="AF1539" s="50"/>
      <c r="AG1539" s="50"/>
      <c r="AH1539" s="53"/>
      <c r="AI1539" s="50"/>
      <c r="AJ1539" s="50"/>
      <c r="AK1539" s="50"/>
      <c r="AL1539" s="50"/>
      <c r="AM1539" s="50"/>
      <c r="AN1539" s="50"/>
      <c r="AO1539" s="50"/>
      <c r="AP1539" s="50"/>
      <c r="AQ1539" s="50"/>
      <c r="AR1539" s="50"/>
      <c r="AS1539" s="50"/>
      <c r="AT1539" s="50"/>
      <c r="AU1539" s="50"/>
      <c r="AV1539" s="50"/>
      <c r="AW1539" s="50"/>
      <c r="AX1539" s="50"/>
      <c r="AY1539" s="50"/>
      <c r="AZ1539" s="50"/>
      <c r="BA1539" s="50"/>
      <c r="BB1539" s="50"/>
      <c r="BC1539" s="50"/>
      <c r="BD1539" s="50"/>
      <c r="BE1539" s="50"/>
      <c r="BF1539" s="50"/>
      <c r="BG1539" s="50"/>
      <c r="BH1539" s="50"/>
      <c r="BI1539" s="50"/>
      <c r="BJ1539" s="50"/>
      <c r="BK1539" s="50"/>
      <c r="BL1539" s="50"/>
    </row>
    <row r="1540" spans="1:64" ht="12" customHeight="1" x14ac:dyDescent="0.15">
      <c r="A1540" s="50" t="s">
        <v>31122</v>
      </c>
      <c r="B1540" s="50">
        <v>44</v>
      </c>
      <c r="C1540" s="50" t="s">
        <v>14</v>
      </c>
      <c r="D1540" s="50" t="s">
        <v>31</v>
      </c>
      <c r="E1540" s="51" t="s">
        <v>31123</v>
      </c>
      <c r="F1540" s="52">
        <v>42972</v>
      </c>
      <c r="G1540" s="50" t="s">
        <v>31124</v>
      </c>
      <c r="H1540" s="50" t="s">
        <v>635</v>
      </c>
      <c r="I1540" s="50" t="s">
        <v>56</v>
      </c>
      <c r="J1540" s="50">
        <v>32254</v>
      </c>
      <c r="K1540" s="50" t="s">
        <v>636</v>
      </c>
      <c r="L1540" s="50" t="s">
        <v>637</v>
      </c>
      <c r="M1540" s="50" t="s">
        <v>21</v>
      </c>
      <c r="N1540" s="50" t="s">
        <v>31125</v>
      </c>
      <c r="O1540" s="42" t="s">
        <v>394</v>
      </c>
      <c r="P1540" s="50" t="s">
        <v>32398</v>
      </c>
      <c r="Q1540" s="51" t="s">
        <v>31126</v>
      </c>
      <c r="R1540" s="50" t="s">
        <v>94</v>
      </c>
      <c r="S1540" s="50" t="s">
        <v>22</v>
      </c>
      <c r="T1540" s="54" t="s">
        <v>28746</v>
      </c>
      <c r="U1540" s="54" t="s">
        <v>28518</v>
      </c>
      <c r="V1540" s="54" t="s">
        <v>28521</v>
      </c>
      <c r="W1540" s="54" t="s">
        <v>94</v>
      </c>
      <c r="X1540" s="50">
        <v>2897</v>
      </c>
      <c r="Y1540" s="50"/>
      <c r="Z1540" s="50"/>
      <c r="AA1540" s="50"/>
      <c r="AB1540" s="50"/>
      <c r="AC1540" s="50"/>
      <c r="AD1540" s="50"/>
      <c r="AE1540" s="50"/>
      <c r="AF1540" s="50"/>
      <c r="AG1540" s="50"/>
      <c r="AH1540" s="53"/>
      <c r="AI1540" s="50"/>
      <c r="AJ1540" s="50"/>
      <c r="AK1540" s="50"/>
      <c r="AL1540" s="50"/>
      <c r="AM1540" s="50"/>
      <c r="AN1540" s="50"/>
      <c r="AO1540" s="50"/>
      <c r="AP1540" s="50"/>
      <c r="AQ1540" s="50"/>
      <c r="AR1540" s="50"/>
      <c r="AS1540" s="50"/>
      <c r="AT1540" s="50"/>
      <c r="AU1540" s="50"/>
      <c r="AV1540" s="50"/>
      <c r="AW1540" s="50"/>
      <c r="AX1540" s="50"/>
      <c r="AY1540" s="50"/>
      <c r="AZ1540" s="50"/>
      <c r="BA1540" s="50"/>
      <c r="BB1540" s="50"/>
      <c r="BC1540" s="50"/>
      <c r="BD1540" s="50"/>
      <c r="BE1540" s="50"/>
      <c r="BF1540" s="50"/>
      <c r="BG1540" s="50"/>
      <c r="BH1540" s="50"/>
      <c r="BI1540" s="50"/>
      <c r="BJ1540" s="50"/>
      <c r="BK1540" s="50"/>
      <c r="BL1540" s="50"/>
    </row>
    <row r="1541" spans="1:64" ht="12" customHeight="1" x14ac:dyDescent="0.15">
      <c r="A1541" s="50" t="s">
        <v>31132</v>
      </c>
      <c r="B1541" s="50">
        <v>47</v>
      </c>
      <c r="C1541" s="50" t="s">
        <v>14</v>
      </c>
      <c r="D1541" s="50" t="s">
        <v>79</v>
      </c>
      <c r="E1541" s="50"/>
      <c r="F1541" s="52">
        <v>42972</v>
      </c>
      <c r="G1541" s="50" t="s">
        <v>31133</v>
      </c>
      <c r="H1541" s="50" t="s">
        <v>31134</v>
      </c>
      <c r="I1541" s="50" t="s">
        <v>167</v>
      </c>
      <c r="J1541" s="50">
        <v>30669</v>
      </c>
      <c r="K1541" s="50" t="s">
        <v>4842</v>
      </c>
      <c r="L1541" s="50" t="s">
        <v>12452</v>
      </c>
      <c r="M1541" s="50" t="s">
        <v>21</v>
      </c>
      <c r="N1541" s="50" t="s">
        <v>31135</v>
      </c>
      <c r="O1541" s="42" t="s">
        <v>394</v>
      </c>
      <c r="P1541" s="50" t="s">
        <v>32398</v>
      </c>
      <c r="Q1541" s="51" t="s">
        <v>31136</v>
      </c>
      <c r="R1541" s="50" t="s">
        <v>94</v>
      </c>
      <c r="S1541" s="50" t="s">
        <v>12</v>
      </c>
      <c r="T1541" s="54" t="s">
        <v>31978</v>
      </c>
      <c r="U1541" s="54" t="s">
        <v>28520</v>
      </c>
      <c r="V1541" s="54" t="s">
        <v>28522</v>
      </c>
      <c r="W1541" s="54" t="s">
        <v>94</v>
      </c>
      <c r="X1541" s="50">
        <v>2900</v>
      </c>
      <c r="Y1541" s="50"/>
      <c r="Z1541" s="50"/>
      <c r="AA1541" s="50"/>
      <c r="AB1541" s="50"/>
      <c r="AC1541" s="50"/>
      <c r="AD1541" s="50"/>
      <c r="AE1541" s="50"/>
      <c r="AF1541" s="50"/>
      <c r="AG1541" s="50"/>
      <c r="AH1541" s="53"/>
      <c r="AI1541" s="50"/>
      <c r="AJ1541" s="50"/>
      <c r="AK1541" s="50"/>
      <c r="AL1541" s="50"/>
      <c r="AM1541" s="50"/>
      <c r="AN1541" s="50"/>
      <c r="AO1541" s="50"/>
      <c r="AP1541" s="50"/>
      <c r="AQ1541" s="50"/>
      <c r="AR1541" s="50"/>
      <c r="AS1541" s="50"/>
      <c r="AT1541" s="50"/>
      <c r="AU1541" s="50"/>
      <c r="AV1541" s="50"/>
      <c r="AW1541" s="50"/>
      <c r="AX1541" s="50"/>
      <c r="AY1541" s="50"/>
      <c r="AZ1541" s="50"/>
      <c r="BA1541" s="50"/>
      <c r="BB1541" s="50"/>
      <c r="BC1541" s="50"/>
      <c r="BD1541" s="50"/>
      <c r="BE1541" s="50"/>
      <c r="BF1541" s="50"/>
      <c r="BG1541" s="50"/>
      <c r="BH1541" s="50"/>
      <c r="BI1541" s="50"/>
      <c r="BJ1541" s="50"/>
      <c r="BK1541" s="50"/>
      <c r="BL1541" s="50"/>
    </row>
    <row r="1542" spans="1:64" ht="12" customHeight="1" x14ac:dyDescent="0.15">
      <c r="A1542" s="50" t="s">
        <v>31137</v>
      </c>
      <c r="B1542" s="50">
        <v>30</v>
      </c>
      <c r="C1542" s="50" t="s">
        <v>14</v>
      </c>
      <c r="D1542" s="50" t="s">
        <v>79</v>
      </c>
      <c r="E1542" s="50"/>
      <c r="F1542" s="52">
        <v>42972</v>
      </c>
      <c r="G1542" s="50" t="s">
        <v>31138</v>
      </c>
      <c r="H1542" s="50" t="s">
        <v>6163</v>
      </c>
      <c r="I1542" s="50" t="s">
        <v>167</v>
      </c>
      <c r="J1542" s="50">
        <v>30062</v>
      </c>
      <c r="K1542" s="50" t="s">
        <v>3237</v>
      </c>
      <c r="L1542" s="50" t="s">
        <v>3238</v>
      </c>
      <c r="M1542" s="50" t="s">
        <v>385</v>
      </c>
      <c r="N1542" s="50" t="s">
        <v>31139</v>
      </c>
      <c r="O1542" s="42" t="s">
        <v>394</v>
      </c>
      <c r="P1542" s="50" t="s">
        <v>32398</v>
      </c>
      <c r="Q1542" s="51" t="s">
        <v>31140</v>
      </c>
      <c r="R1542" s="50" t="s">
        <v>94</v>
      </c>
      <c r="S1542" s="50" t="s">
        <v>12</v>
      </c>
      <c r="T1542" s="54" t="s">
        <v>31978</v>
      </c>
      <c r="U1542" s="54" t="s">
        <v>28520</v>
      </c>
      <c r="V1542" s="54" t="s">
        <v>28519</v>
      </c>
      <c r="W1542" s="50"/>
      <c r="Y1542" s="50"/>
      <c r="Z1542" s="50"/>
      <c r="AA1542" s="50"/>
      <c r="AB1542" s="50"/>
      <c r="AC1542" s="50"/>
      <c r="AD1542" s="50"/>
      <c r="AE1542" s="50"/>
      <c r="AF1542" s="50"/>
      <c r="AG1542" s="50"/>
      <c r="AH1542" s="53"/>
      <c r="AI1542" s="50"/>
      <c r="AJ1542" s="50"/>
      <c r="AK1542" s="50"/>
      <c r="AL1542" s="50"/>
      <c r="AM1542" s="50"/>
      <c r="AN1542" s="50"/>
      <c r="AO1542" s="50"/>
      <c r="AP1542" s="50"/>
      <c r="AQ1542" s="51"/>
      <c r="AR1542" s="50"/>
      <c r="AS1542" s="50"/>
      <c r="AT1542" s="50"/>
      <c r="AU1542" s="50"/>
      <c r="AV1542" s="50"/>
      <c r="AW1542" s="50"/>
      <c r="AX1542" s="50"/>
      <c r="AY1542" s="50"/>
      <c r="AZ1542" s="50"/>
      <c r="BA1542" s="50"/>
      <c r="BB1542" s="50"/>
      <c r="BC1542" s="50"/>
      <c r="BD1542" s="50"/>
      <c r="BE1542" s="50"/>
      <c r="BF1542" s="50"/>
      <c r="BG1542" s="50"/>
      <c r="BH1542" s="50"/>
      <c r="BI1542" s="50"/>
      <c r="BJ1542" s="50"/>
      <c r="BK1542" s="50"/>
      <c r="BL1542" s="50"/>
    </row>
    <row r="1543" spans="1:64" ht="12" customHeight="1" x14ac:dyDescent="0.15">
      <c r="A1543" s="50" t="s">
        <v>31117</v>
      </c>
      <c r="B1543" s="50">
        <v>24</v>
      </c>
      <c r="C1543" s="50" t="s">
        <v>14</v>
      </c>
      <c r="D1543" s="50" t="s">
        <v>79</v>
      </c>
      <c r="E1543" s="50"/>
      <c r="F1543" s="52">
        <v>42971</v>
      </c>
      <c r="G1543" s="50" t="s">
        <v>31118</v>
      </c>
      <c r="H1543" s="50" t="s">
        <v>1044</v>
      </c>
      <c r="I1543" s="50" t="s">
        <v>75</v>
      </c>
      <c r="J1543" s="50">
        <v>7050</v>
      </c>
      <c r="K1543" s="50" t="s">
        <v>515</v>
      </c>
      <c r="L1543" s="50" t="s">
        <v>31119</v>
      </c>
      <c r="M1543" s="50" t="s">
        <v>21</v>
      </c>
      <c r="N1543" s="50" t="s">
        <v>31120</v>
      </c>
      <c r="O1543" s="42" t="s">
        <v>394</v>
      </c>
      <c r="P1543" s="50" t="s">
        <v>32398</v>
      </c>
      <c r="Q1543" s="51" t="s">
        <v>31121</v>
      </c>
      <c r="R1543" s="50" t="s">
        <v>94</v>
      </c>
      <c r="S1543" s="50" t="s">
        <v>22</v>
      </c>
      <c r="T1543" s="54" t="s">
        <v>28746</v>
      </c>
      <c r="U1543" s="54" t="s">
        <v>28518</v>
      </c>
      <c r="V1543" s="54" t="s">
        <v>28522</v>
      </c>
      <c r="W1543" s="54" t="s">
        <v>94</v>
      </c>
      <c r="X1543" s="50">
        <v>2898</v>
      </c>
      <c r="Y1543" s="50"/>
      <c r="Z1543" s="50"/>
      <c r="AA1543" s="50"/>
      <c r="AB1543" s="50"/>
      <c r="AC1543" s="50"/>
      <c r="AD1543" s="50"/>
      <c r="AE1543" s="50"/>
      <c r="AF1543" s="50"/>
      <c r="AG1543" s="50"/>
      <c r="AH1543" s="53"/>
      <c r="AI1543" s="50"/>
      <c r="AJ1543" s="50"/>
      <c r="AK1543" s="50"/>
      <c r="AL1543" s="50"/>
      <c r="AM1543" s="50"/>
      <c r="AN1543" s="50"/>
      <c r="AO1543" s="50"/>
      <c r="AP1543" s="50"/>
      <c r="AQ1543" s="50"/>
      <c r="AR1543" s="50"/>
      <c r="AS1543" s="50"/>
      <c r="AT1543" s="50"/>
      <c r="AU1543" s="50"/>
      <c r="AV1543" s="50"/>
      <c r="AW1543" s="50"/>
      <c r="AX1543" s="50"/>
      <c r="AY1543" s="50"/>
      <c r="AZ1543" s="50"/>
      <c r="BA1543" s="50"/>
      <c r="BB1543" s="50"/>
      <c r="BC1543" s="50"/>
      <c r="BD1543" s="50"/>
      <c r="BE1543" s="50"/>
      <c r="BF1543" s="50"/>
      <c r="BG1543" s="50"/>
      <c r="BH1543" s="50"/>
      <c r="BI1543" s="50"/>
      <c r="BJ1543" s="50"/>
      <c r="BK1543" s="50"/>
      <c r="BL1543" s="50"/>
    </row>
    <row r="1544" spans="1:64" ht="12" customHeight="1" x14ac:dyDescent="0.15">
      <c r="A1544" s="50" t="s">
        <v>31107</v>
      </c>
      <c r="B1544" s="50">
        <v>19</v>
      </c>
      <c r="C1544" s="50" t="s">
        <v>14</v>
      </c>
      <c r="D1544" s="50" t="s">
        <v>42</v>
      </c>
      <c r="E1544" s="50"/>
      <c r="F1544" s="52">
        <v>42971</v>
      </c>
      <c r="G1544" s="50" t="s">
        <v>31108</v>
      </c>
      <c r="H1544" s="50" t="s">
        <v>29504</v>
      </c>
      <c r="I1544" s="50" t="s">
        <v>39</v>
      </c>
      <c r="J1544" s="50">
        <v>91945</v>
      </c>
      <c r="K1544" s="50" t="s">
        <v>150</v>
      </c>
      <c r="L1544" s="50" t="s">
        <v>31888</v>
      </c>
      <c r="M1544" s="50" t="s">
        <v>21</v>
      </c>
      <c r="N1544" s="50" t="s">
        <v>31109</v>
      </c>
      <c r="O1544" s="42" t="s">
        <v>394</v>
      </c>
      <c r="P1544" s="50" t="s">
        <v>32398</v>
      </c>
      <c r="Q1544" s="51" t="s">
        <v>31110</v>
      </c>
      <c r="R1544" s="50" t="s">
        <v>94</v>
      </c>
      <c r="S1544" s="50" t="s">
        <v>22</v>
      </c>
      <c r="T1544" s="54" t="s">
        <v>28746</v>
      </c>
      <c r="U1544" s="54" t="s">
        <v>28520</v>
      </c>
      <c r="V1544" s="54" t="s">
        <v>28522</v>
      </c>
      <c r="W1544" s="54" t="s">
        <v>94</v>
      </c>
      <c r="X1544" s="50">
        <v>2896</v>
      </c>
      <c r="Y1544" s="50"/>
      <c r="Z1544" s="50"/>
      <c r="AA1544" s="50"/>
      <c r="AB1544" s="50"/>
      <c r="AC1544" s="50"/>
      <c r="AD1544" s="50"/>
      <c r="AE1544" s="50"/>
      <c r="AF1544" s="50"/>
      <c r="AG1544" s="50"/>
      <c r="AH1544" s="53"/>
      <c r="AI1544" s="50"/>
      <c r="AJ1544" s="50"/>
      <c r="AK1544" s="50"/>
      <c r="AL1544" s="50"/>
      <c r="AM1544" s="50"/>
      <c r="AN1544" s="50"/>
      <c r="AO1544" s="50"/>
      <c r="AP1544" s="50"/>
      <c r="AQ1544" s="51"/>
      <c r="AR1544" s="50"/>
      <c r="AS1544" s="50"/>
      <c r="AT1544" s="50"/>
      <c r="AU1544" s="50"/>
      <c r="AV1544" s="50"/>
      <c r="AW1544" s="50"/>
      <c r="AX1544" s="50"/>
      <c r="AY1544" s="50"/>
      <c r="AZ1544" s="50"/>
      <c r="BA1544" s="50"/>
      <c r="BB1544" s="50"/>
      <c r="BC1544" s="50"/>
      <c r="BD1544" s="50"/>
      <c r="BE1544" s="50"/>
      <c r="BF1544" s="50"/>
      <c r="BG1544" s="50"/>
      <c r="BH1544" s="50"/>
      <c r="BI1544" s="50"/>
      <c r="BJ1544" s="50"/>
      <c r="BK1544" s="50"/>
      <c r="BL1544" s="50"/>
    </row>
    <row r="1545" spans="1:64" ht="12" customHeight="1" x14ac:dyDescent="0.15">
      <c r="A1545" s="50" t="s">
        <v>31111</v>
      </c>
      <c r="B1545" s="50">
        <v>28</v>
      </c>
      <c r="C1545" s="50" t="s">
        <v>14</v>
      </c>
      <c r="D1545" s="50" t="s">
        <v>31</v>
      </c>
      <c r="E1545" s="51" t="s">
        <v>31112</v>
      </c>
      <c r="F1545" s="52">
        <v>42971</v>
      </c>
      <c r="G1545" s="50" t="s">
        <v>31411</v>
      </c>
      <c r="H1545" s="50" t="s">
        <v>31113</v>
      </c>
      <c r="I1545" s="50" t="s">
        <v>51</v>
      </c>
      <c r="J1545" s="50">
        <v>48329</v>
      </c>
      <c r="K1545" s="50" t="s">
        <v>588</v>
      </c>
      <c r="L1545" s="50" t="s">
        <v>31114</v>
      </c>
      <c r="M1545" s="50" t="s">
        <v>21</v>
      </c>
      <c r="N1545" s="50" t="s">
        <v>31115</v>
      </c>
      <c r="O1545" s="42" t="s">
        <v>394</v>
      </c>
      <c r="P1545" s="50" t="s">
        <v>32398</v>
      </c>
      <c r="Q1545" s="51" t="s">
        <v>31116</v>
      </c>
      <c r="R1545" s="50" t="s">
        <v>542</v>
      </c>
      <c r="S1545" s="50" t="s">
        <v>22</v>
      </c>
      <c r="T1545" s="54" t="s">
        <v>28746</v>
      </c>
      <c r="U1545" s="54" t="s">
        <v>28518</v>
      </c>
      <c r="V1545" s="54" t="s">
        <v>28521</v>
      </c>
      <c r="W1545" s="54" t="s">
        <v>94</v>
      </c>
      <c r="X1545" s="50">
        <v>2895</v>
      </c>
      <c r="Y1545" s="50"/>
      <c r="Z1545" s="50"/>
      <c r="AA1545" s="50"/>
      <c r="AB1545" s="50"/>
      <c r="AC1545" s="50"/>
      <c r="AD1545" s="50"/>
      <c r="AE1545" s="50"/>
      <c r="AF1545" s="50"/>
      <c r="AG1545" s="50"/>
      <c r="AH1545" s="53"/>
      <c r="AI1545" s="50"/>
      <c r="AJ1545" s="50"/>
      <c r="AK1545" s="50"/>
      <c r="AL1545" s="50"/>
      <c r="AM1545" s="50"/>
      <c r="AN1545" s="50"/>
      <c r="AO1545" s="50"/>
      <c r="AP1545" s="50"/>
      <c r="AQ1545" s="50"/>
      <c r="AR1545" s="50"/>
      <c r="AS1545" s="50"/>
      <c r="AT1545" s="50"/>
      <c r="AU1545" s="50"/>
      <c r="AV1545" s="50"/>
      <c r="AW1545" s="50"/>
      <c r="AX1545" s="50"/>
      <c r="AY1545" s="50"/>
      <c r="AZ1545" s="50"/>
      <c r="BA1545" s="50"/>
      <c r="BB1545" s="50"/>
      <c r="BC1545" s="50"/>
      <c r="BD1545" s="50"/>
      <c r="BE1545" s="50"/>
      <c r="BF1545" s="50"/>
      <c r="BG1545" s="50"/>
      <c r="BH1545" s="50"/>
      <c r="BI1545" s="50"/>
      <c r="BJ1545" s="50"/>
      <c r="BK1545" s="50"/>
      <c r="BL1545" s="50"/>
    </row>
    <row r="1546" spans="1:64" ht="12" customHeight="1" x14ac:dyDescent="0.15">
      <c r="A1546" s="50" t="s">
        <v>31101</v>
      </c>
      <c r="B1546" s="50">
        <v>26</v>
      </c>
      <c r="C1546" s="50" t="s">
        <v>108</v>
      </c>
      <c r="D1546" s="50" t="s">
        <v>31</v>
      </c>
      <c r="E1546" s="51" t="s">
        <v>31102</v>
      </c>
      <c r="F1546" s="52">
        <v>42970</v>
      </c>
      <c r="G1546" s="50" t="s">
        <v>31103</v>
      </c>
      <c r="H1546" s="50" t="s">
        <v>17794</v>
      </c>
      <c r="I1546" s="50" t="s">
        <v>357</v>
      </c>
      <c r="J1546" s="50">
        <v>66061</v>
      </c>
      <c r="K1546" s="50" t="s">
        <v>3216</v>
      </c>
      <c r="L1546" s="50" t="s">
        <v>31104</v>
      </c>
      <c r="M1546" s="50" t="s">
        <v>21</v>
      </c>
      <c r="N1546" s="50" t="s">
        <v>31105</v>
      </c>
      <c r="O1546" s="42" t="s">
        <v>394</v>
      </c>
      <c r="P1546" s="50" t="s">
        <v>32398</v>
      </c>
      <c r="Q1546" s="51" t="s">
        <v>31106</v>
      </c>
      <c r="R1546" s="50" t="s">
        <v>542</v>
      </c>
      <c r="S1546" s="50" t="s">
        <v>22</v>
      </c>
      <c r="T1546" s="54" t="s">
        <v>28746</v>
      </c>
      <c r="U1546" s="54" t="s">
        <v>28518</v>
      </c>
      <c r="V1546" s="54" t="s">
        <v>28521</v>
      </c>
      <c r="W1546" s="54" t="s">
        <v>94</v>
      </c>
      <c r="X1546" s="50">
        <v>2894</v>
      </c>
      <c r="Y1546" s="50"/>
      <c r="Z1546" s="50"/>
      <c r="AA1546" s="50"/>
      <c r="AB1546" s="50"/>
      <c r="AC1546" s="50"/>
      <c r="AD1546" s="50"/>
      <c r="AE1546" s="50"/>
      <c r="AF1546" s="50"/>
      <c r="AG1546" s="50"/>
      <c r="AH1546" s="53"/>
      <c r="AI1546" s="50"/>
      <c r="AJ1546" s="50"/>
      <c r="AK1546" s="50"/>
      <c r="AL1546" s="50"/>
      <c r="AM1546" s="50"/>
      <c r="AN1546" s="50"/>
      <c r="AO1546" s="50"/>
      <c r="AP1546" s="50"/>
      <c r="AQ1546" s="50"/>
      <c r="AR1546" s="50"/>
      <c r="AS1546" s="50"/>
      <c r="AT1546" s="50"/>
      <c r="AU1546" s="50"/>
      <c r="AV1546" s="50"/>
      <c r="AW1546" s="50"/>
      <c r="AX1546" s="50"/>
      <c r="AY1546" s="50"/>
      <c r="AZ1546" s="50"/>
      <c r="BA1546" s="50"/>
      <c r="BB1546" s="50"/>
      <c r="BC1546" s="50"/>
      <c r="BD1546" s="50"/>
      <c r="BE1546" s="50"/>
      <c r="BF1546" s="50"/>
      <c r="BG1546" s="50"/>
      <c r="BH1546" s="50"/>
      <c r="BI1546" s="50"/>
      <c r="BJ1546" s="50"/>
      <c r="BK1546" s="50"/>
      <c r="BL1546" s="50"/>
    </row>
    <row r="1547" spans="1:64" ht="12" customHeight="1" x14ac:dyDescent="0.15">
      <c r="A1547" s="50" t="s">
        <v>31096</v>
      </c>
      <c r="B1547" s="50">
        <v>43</v>
      </c>
      <c r="C1547" s="50" t="s">
        <v>14</v>
      </c>
      <c r="D1547" s="50" t="s">
        <v>42</v>
      </c>
      <c r="E1547" s="50"/>
      <c r="F1547" s="52">
        <v>42970</v>
      </c>
      <c r="G1547" s="50" t="s">
        <v>31097</v>
      </c>
      <c r="H1547" s="50" t="s">
        <v>1273</v>
      </c>
      <c r="I1547" s="50" t="s">
        <v>203</v>
      </c>
      <c r="J1547" s="50">
        <v>80204</v>
      </c>
      <c r="K1547" s="50" t="s">
        <v>1273</v>
      </c>
      <c r="L1547" s="50" t="s">
        <v>31098</v>
      </c>
      <c r="M1547" s="50" t="s">
        <v>21</v>
      </c>
      <c r="N1547" s="50" t="s">
        <v>31099</v>
      </c>
      <c r="O1547" s="42" t="s">
        <v>394</v>
      </c>
      <c r="P1547" s="50" t="s">
        <v>32398</v>
      </c>
      <c r="Q1547" s="51" t="s">
        <v>31100</v>
      </c>
      <c r="R1547" s="50" t="s">
        <v>23</v>
      </c>
      <c r="S1547" s="50" t="s">
        <v>22</v>
      </c>
      <c r="T1547" s="54" t="s">
        <v>28746</v>
      </c>
      <c r="U1547" s="54" t="s">
        <v>28520</v>
      </c>
      <c r="V1547" s="54" t="s">
        <v>28521</v>
      </c>
      <c r="W1547" s="50"/>
      <c r="Y1547" s="50"/>
      <c r="Z1547" s="50"/>
      <c r="AA1547" s="50"/>
      <c r="AB1547" s="50"/>
      <c r="AC1547" s="50"/>
      <c r="AD1547" s="50"/>
      <c r="AE1547" s="50"/>
      <c r="AF1547" s="50"/>
      <c r="AG1547" s="50"/>
      <c r="AH1547" s="53"/>
      <c r="AI1547" s="50"/>
      <c r="AJ1547" s="50"/>
      <c r="AK1547" s="50"/>
      <c r="AL1547" s="50"/>
      <c r="AM1547" s="50"/>
      <c r="AN1547" s="50"/>
      <c r="AO1547" s="50"/>
      <c r="AP1547" s="50"/>
      <c r="AQ1547" s="51"/>
      <c r="AR1547" s="50"/>
      <c r="AS1547" s="50"/>
      <c r="AT1547" s="65"/>
      <c r="AU1547" s="50"/>
      <c r="AV1547" s="50"/>
      <c r="AW1547" s="50"/>
      <c r="AX1547" s="50"/>
      <c r="AY1547" s="50"/>
      <c r="AZ1547" s="50"/>
      <c r="BA1547" s="50"/>
      <c r="BB1547" s="50"/>
      <c r="BC1547" s="50"/>
      <c r="BD1547" s="50"/>
      <c r="BE1547" s="50"/>
      <c r="BF1547" s="50"/>
      <c r="BG1547" s="50"/>
      <c r="BH1547" s="50"/>
      <c r="BI1547" s="50"/>
      <c r="BJ1547" s="50"/>
      <c r="BK1547" s="50"/>
      <c r="BL1547" s="50"/>
    </row>
    <row r="1548" spans="1:64" ht="12" customHeight="1" x14ac:dyDescent="0.15">
      <c r="A1548" s="50" t="s">
        <v>31072</v>
      </c>
      <c r="B1548" s="50">
        <v>48</v>
      </c>
      <c r="C1548" s="50" t="s">
        <v>14</v>
      </c>
      <c r="D1548" s="50" t="s">
        <v>31</v>
      </c>
      <c r="E1548" s="51" t="s">
        <v>31073</v>
      </c>
      <c r="F1548" s="52">
        <v>42969</v>
      </c>
      <c r="G1548" s="50" t="s">
        <v>31410</v>
      </c>
      <c r="H1548" s="50" t="s">
        <v>31074</v>
      </c>
      <c r="I1548" s="50" t="s">
        <v>39</v>
      </c>
      <c r="J1548" s="50">
        <v>91356</v>
      </c>
      <c r="K1548" s="50" t="s">
        <v>92</v>
      </c>
      <c r="L1548" s="50" t="s">
        <v>1913</v>
      </c>
      <c r="M1548" s="50" t="s">
        <v>21</v>
      </c>
      <c r="N1548" s="50" t="s">
        <v>31075</v>
      </c>
      <c r="O1548" s="42" t="s">
        <v>394</v>
      </c>
      <c r="P1548" s="50" t="s">
        <v>32398</v>
      </c>
      <c r="Q1548" s="51" t="s">
        <v>31076</v>
      </c>
      <c r="R1548" s="50" t="s">
        <v>94</v>
      </c>
      <c r="S1548" s="50" t="s">
        <v>22</v>
      </c>
      <c r="T1548" s="54" t="s">
        <v>28746</v>
      </c>
      <c r="U1548" s="54" t="s">
        <v>28518</v>
      </c>
      <c r="V1548" s="54" t="s">
        <v>28521</v>
      </c>
      <c r="W1548" s="54" t="s">
        <v>94</v>
      </c>
      <c r="X1548" s="50">
        <v>2893</v>
      </c>
      <c r="Y1548" s="50"/>
      <c r="Z1548" s="50"/>
      <c r="AA1548" s="50"/>
      <c r="AB1548" s="50"/>
      <c r="AC1548" s="50"/>
      <c r="AD1548" s="50"/>
      <c r="AE1548" s="50"/>
      <c r="AF1548" s="50"/>
      <c r="AG1548" s="50"/>
      <c r="AH1548" s="53"/>
      <c r="AI1548" s="50"/>
      <c r="AJ1548" s="50"/>
      <c r="AK1548" s="50"/>
      <c r="AL1548" s="50"/>
      <c r="AM1548" s="50"/>
      <c r="AN1548" s="50"/>
      <c r="AO1548" s="50"/>
      <c r="AP1548" s="50"/>
      <c r="AQ1548" s="50"/>
      <c r="AR1548" s="50"/>
      <c r="AS1548" s="50"/>
      <c r="AT1548" s="50"/>
      <c r="AU1548" s="50"/>
      <c r="AV1548" s="50"/>
      <c r="AW1548" s="50"/>
      <c r="AX1548" s="50"/>
      <c r="AY1548" s="50"/>
      <c r="AZ1548" s="50"/>
      <c r="BA1548" s="50"/>
      <c r="BB1548" s="50"/>
      <c r="BC1548" s="50"/>
      <c r="BD1548" s="50"/>
      <c r="BE1548" s="50"/>
      <c r="BF1548" s="50"/>
      <c r="BG1548" s="50"/>
      <c r="BH1548" s="50"/>
      <c r="BI1548" s="50"/>
      <c r="BJ1548" s="50"/>
      <c r="BK1548" s="50"/>
      <c r="BL1548" s="50"/>
    </row>
    <row r="1549" spans="1:64" ht="12" customHeight="1" x14ac:dyDescent="0.15">
      <c r="A1549" s="50" t="s">
        <v>31077</v>
      </c>
      <c r="B1549" s="50">
        <v>56</v>
      </c>
      <c r="C1549" s="50" t="s">
        <v>14</v>
      </c>
      <c r="D1549" s="50" t="s">
        <v>31</v>
      </c>
      <c r="E1549" s="51" t="s">
        <v>31078</v>
      </c>
      <c r="F1549" s="52">
        <v>42969</v>
      </c>
      <c r="G1549" s="50" t="s">
        <v>31427</v>
      </c>
      <c r="H1549" s="50" t="s">
        <v>480</v>
      </c>
      <c r="I1549" s="50" t="s">
        <v>39</v>
      </c>
      <c r="J1549" s="50">
        <v>95938</v>
      </c>
      <c r="K1549" s="50" t="s">
        <v>5131</v>
      </c>
      <c r="L1549" s="50" t="s">
        <v>31079</v>
      </c>
      <c r="M1549" s="50" t="s">
        <v>21</v>
      </c>
      <c r="N1549" s="50" t="s">
        <v>31080</v>
      </c>
      <c r="O1549" s="42" t="s">
        <v>394</v>
      </c>
      <c r="P1549" s="50" t="s">
        <v>32398</v>
      </c>
      <c r="Q1549" s="51" t="s">
        <v>31081</v>
      </c>
      <c r="R1549" s="50" t="s">
        <v>94</v>
      </c>
      <c r="S1549" s="50" t="s">
        <v>22</v>
      </c>
      <c r="T1549" s="54" t="s">
        <v>28746</v>
      </c>
      <c r="U1549" s="54" t="s">
        <v>28520</v>
      </c>
      <c r="V1549" s="54" t="s">
        <v>28521</v>
      </c>
      <c r="W1549" s="50"/>
      <c r="Y1549" s="50"/>
      <c r="Z1549" s="50"/>
      <c r="AA1549" s="50"/>
      <c r="AB1549" s="50"/>
      <c r="AC1549" s="50"/>
      <c r="AD1549" s="50"/>
      <c r="AE1549" s="50"/>
      <c r="AF1549" s="50"/>
      <c r="AG1549" s="50"/>
      <c r="AH1549" s="53"/>
      <c r="AI1549" s="50"/>
      <c r="AJ1549" s="50"/>
      <c r="AK1549" s="50"/>
      <c r="AL1549" s="50"/>
      <c r="AM1549" s="50"/>
      <c r="AN1549" s="50"/>
      <c r="AO1549" s="50"/>
      <c r="AP1549" s="50"/>
      <c r="AQ1549" s="50"/>
      <c r="AR1549" s="50"/>
      <c r="AS1549" s="50"/>
      <c r="AT1549" s="50"/>
      <c r="AU1549" s="50"/>
      <c r="AV1549" s="50"/>
      <c r="AW1549" s="50"/>
      <c r="AX1549" s="50"/>
      <c r="AY1549" s="50"/>
      <c r="AZ1549" s="50"/>
      <c r="BA1549" s="50"/>
      <c r="BB1549" s="50"/>
      <c r="BC1549" s="50"/>
      <c r="BD1549" s="50"/>
      <c r="BE1549" s="50"/>
      <c r="BF1549" s="50"/>
      <c r="BG1549" s="50"/>
      <c r="BH1549" s="50"/>
      <c r="BI1549" s="50"/>
      <c r="BJ1549" s="50"/>
      <c r="BK1549" s="50"/>
      <c r="BL1549" s="50"/>
    </row>
    <row r="1550" spans="1:64" ht="12" customHeight="1" x14ac:dyDescent="0.15">
      <c r="A1550" s="50" t="s">
        <v>31082</v>
      </c>
      <c r="B1550" s="50">
        <v>30</v>
      </c>
      <c r="C1550" s="50" t="s">
        <v>14</v>
      </c>
      <c r="D1550" s="50" t="s">
        <v>31</v>
      </c>
      <c r="E1550" s="50"/>
      <c r="F1550" s="52">
        <v>42969</v>
      </c>
      <c r="G1550" s="50" t="s">
        <v>31419</v>
      </c>
      <c r="H1550" s="50" t="s">
        <v>1910</v>
      </c>
      <c r="I1550" s="50" t="s">
        <v>39</v>
      </c>
      <c r="J1550" s="50">
        <v>93455</v>
      </c>
      <c r="K1550" s="50" t="s">
        <v>1912</v>
      </c>
      <c r="L1550" s="50" t="s">
        <v>31083</v>
      </c>
      <c r="M1550" s="50" t="s">
        <v>21</v>
      </c>
      <c r="N1550" s="50" t="s">
        <v>31084</v>
      </c>
      <c r="O1550" s="42" t="s">
        <v>394</v>
      </c>
      <c r="P1550" s="50" t="s">
        <v>32398</v>
      </c>
      <c r="Q1550" s="51" t="s">
        <v>31085</v>
      </c>
      <c r="R1550" s="50" t="s">
        <v>94</v>
      </c>
      <c r="S1550" s="50" t="s">
        <v>22</v>
      </c>
      <c r="T1550" s="54" t="s">
        <v>28739</v>
      </c>
      <c r="U1550" s="54" t="s">
        <v>28518</v>
      </c>
      <c r="V1550" s="54" t="s">
        <v>28522</v>
      </c>
      <c r="W1550" s="54" t="s">
        <v>94</v>
      </c>
      <c r="X1550" s="50">
        <v>2891</v>
      </c>
      <c r="Y1550" s="50"/>
      <c r="Z1550" s="50"/>
      <c r="AA1550" s="50"/>
      <c r="AB1550" s="50"/>
      <c r="AC1550" s="50"/>
      <c r="AD1550" s="50"/>
      <c r="AE1550" s="50"/>
      <c r="AF1550" s="50"/>
      <c r="AG1550" s="50"/>
      <c r="AH1550" s="53"/>
      <c r="AI1550" s="50"/>
      <c r="AJ1550" s="50"/>
      <c r="AK1550" s="50"/>
      <c r="AL1550" s="50"/>
      <c r="AM1550" s="50"/>
      <c r="AN1550" s="50"/>
      <c r="AO1550" s="50"/>
      <c r="AP1550" s="50"/>
      <c r="AQ1550" s="50"/>
      <c r="AR1550" s="50"/>
      <c r="AS1550" s="50"/>
      <c r="AT1550" s="50"/>
      <c r="AU1550" s="50"/>
      <c r="AV1550" s="50"/>
      <c r="AW1550" s="50"/>
      <c r="AX1550" s="50"/>
      <c r="AY1550" s="50"/>
      <c r="AZ1550" s="50"/>
      <c r="BA1550" s="50"/>
      <c r="BB1550" s="50"/>
      <c r="BC1550" s="50"/>
      <c r="BD1550" s="50"/>
      <c r="BE1550" s="50"/>
      <c r="BF1550" s="50"/>
      <c r="BG1550" s="50"/>
      <c r="BH1550" s="50"/>
      <c r="BI1550" s="50"/>
      <c r="BJ1550" s="50"/>
      <c r="BK1550" s="50"/>
      <c r="BL1550" s="50"/>
    </row>
    <row r="1551" spans="1:64" ht="12" customHeight="1" x14ac:dyDescent="0.15">
      <c r="A1551" s="50" t="s">
        <v>31091</v>
      </c>
      <c r="B1551" s="50">
        <v>71</v>
      </c>
      <c r="C1551" s="50" t="s">
        <v>14</v>
      </c>
      <c r="D1551" s="50" t="s">
        <v>42</v>
      </c>
      <c r="E1551" s="50"/>
      <c r="F1551" s="52">
        <v>42969</v>
      </c>
      <c r="G1551" s="50" t="s">
        <v>31092</v>
      </c>
      <c r="H1551" s="50" t="s">
        <v>906</v>
      </c>
      <c r="I1551" s="50" t="s">
        <v>189</v>
      </c>
      <c r="J1551" s="50">
        <v>97114</v>
      </c>
      <c r="K1551" s="50" t="s">
        <v>1501</v>
      </c>
      <c r="L1551" s="50" t="s">
        <v>31093</v>
      </c>
      <c r="M1551" s="50" t="s">
        <v>21</v>
      </c>
      <c r="N1551" s="50" t="s">
        <v>31094</v>
      </c>
      <c r="O1551" s="42" t="s">
        <v>394</v>
      </c>
      <c r="P1551" s="50" t="s">
        <v>32398</v>
      </c>
      <c r="Q1551" s="51" t="s">
        <v>31095</v>
      </c>
      <c r="R1551" s="50" t="s">
        <v>94</v>
      </c>
      <c r="S1551" s="50" t="s">
        <v>373</v>
      </c>
      <c r="T1551" s="54" t="s">
        <v>28836</v>
      </c>
      <c r="U1551" s="54" t="s">
        <v>28520</v>
      </c>
      <c r="V1551" s="54" t="s">
        <v>28519</v>
      </c>
      <c r="W1551" s="54" t="s">
        <v>94</v>
      </c>
      <c r="X1551" s="50">
        <v>2890</v>
      </c>
      <c r="Y1551" s="50"/>
      <c r="Z1551" s="50"/>
      <c r="AA1551" s="50"/>
      <c r="AB1551" s="50"/>
      <c r="AC1551" s="50"/>
      <c r="AD1551" s="50"/>
      <c r="AE1551" s="50"/>
      <c r="AF1551" s="50"/>
      <c r="AG1551" s="50"/>
      <c r="AH1551" s="53"/>
      <c r="AI1551" s="50"/>
      <c r="AJ1551" s="50"/>
      <c r="AK1551" s="50"/>
      <c r="AL1551" s="50"/>
      <c r="AM1551" s="50"/>
      <c r="AN1551" s="50"/>
      <c r="AO1551" s="50"/>
      <c r="AP1551" s="50"/>
      <c r="AQ1551" s="51"/>
      <c r="AR1551" s="50"/>
      <c r="AS1551" s="50"/>
      <c r="AT1551" s="50"/>
      <c r="AU1551" s="50"/>
      <c r="AV1551" s="50"/>
      <c r="AW1551" s="50"/>
      <c r="AX1551" s="50"/>
      <c r="AY1551" s="50"/>
      <c r="AZ1551" s="50"/>
      <c r="BA1551" s="50"/>
      <c r="BB1551" s="50"/>
      <c r="BC1551" s="50"/>
      <c r="BD1551" s="50"/>
      <c r="BE1551" s="50"/>
      <c r="BF1551" s="50"/>
      <c r="BG1551" s="50"/>
      <c r="BH1551" s="50"/>
      <c r="BI1551" s="50"/>
      <c r="BJ1551" s="50"/>
      <c r="BK1551" s="50"/>
      <c r="BL1551" s="50"/>
    </row>
    <row r="1552" spans="1:64" ht="12" customHeight="1" x14ac:dyDescent="0.15">
      <c r="A1552" s="50" t="s">
        <v>31086</v>
      </c>
      <c r="B1552" s="50">
        <v>30</v>
      </c>
      <c r="C1552" s="50" t="s">
        <v>21839</v>
      </c>
      <c r="D1552" s="50" t="s">
        <v>79</v>
      </c>
      <c r="E1552" s="51" t="s">
        <v>31087</v>
      </c>
      <c r="F1552" s="52">
        <v>42969</v>
      </c>
      <c r="G1552" s="50" t="s">
        <v>31418</v>
      </c>
      <c r="H1552" s="50" t="s">
        <v>31088</v>
      </c>
      <c r="I1552" s="50" t="s">
        <v>425</v>
      </c>
      <c r="J1552" s="50">
        <v>63113</v>
      </c>
      <c r="K1552" s="50" t="s">
        <v>31779</v>
      </c>
      <c r="L1552" s="50" t="s">
        <v>4419</v>
      </c>
      <c r="M1552" s="50" t="s">
        <v>21</v>
      </c>
      <c r="N1552" s="50" t="s">
        <v>31089</v>
      </c>
      <c r="O1552" s="42" t="s">
        <v>394</v>
      </c>
      <c r="P1552" s="50" t="s">
        <v>32398</v>
      </c>
      <c r="Q1552" s="51" t="s">
        <v>31090</v>
      </c>
      <c r="R1552" s="50" t="s">
        <v>94</v>
      </c>
      <c r="S1552" s="50" t="s">
        <v>22</v>
      </c>
      <c r="T1552" s="54" t="s">
        <v>28739</v>
      </c>
      <c r="U1552" s="54" t="s">
        <v>28520</v>
      </c>
      <c r="V1552" s="54" t="s">
        <v>28521</v>
      </c>
      <c r="W1552" s="54" t="s">
        <v>94</v>
      </c>
      <c r="X1552" s="50">
        <v>2887</v>
      </c>
      <c r="Y1552" s="50"/>
      <c r="Z1552" s="50"/>
      <c r="AA1552" s="50"/>
      <c r="AB1552" s="50"/>
      <c r="AC1552" s="50"/>
      <c r="AD1552" s="50"/>
      <c r="AE1552" s="50"/>
      <c r="AF1552" s="50"/>
      <c r="AG1552" s="50"/>
      <c r="AH1552" s="53"/>
      <c r="AI1552" s="50"/>
      <c r="AJ1552" s="50"/>
      <c r="AK1552" s="50"/>
      <c r="AL1552" s="50"/>
      <c r="AM1552" s="50"/>
      <c r="AN1552" s="50"/>
      <c r="AO1552" s="50"/>
      <c r="AP1552" s="50"/>
      <c r="AQ1552" s="50"/>
      <c r="AR1552" s="50"/>
      <c r="AS1552" s="50"/>
      <c r="AT1552" s="50"/>
      <c r="AU1552" s="50"/>
      <c r="AV1552" s="50"/>
      <c r="AW1552" s="50"/>
      <c r="AX1552" s="50"/>
      <c r="AY1552" s="50"/>
      <c r="AZ1552" s="50"/>
      <c r="BA1552" s="50"/>
      <c r="BB1552" s="50"/>
      <c r="BC1552" s="50"/>
      <c r="BD1552" s="50"/>
      <c r="BE1552" s="50"/>
      <c r="BF1552" s="50"/>
      <c r="BG1552" s="50"/>
      <c r="BH1552" s="50"/>
      <c r="BI1552" s="50"/>
      <c r="BJ1552" s="50"/>
      <c r="BK1552" s="50"/>
      <c r="BL1552" s="50"/>
    </row>
    <row r="1553" spans="1:64" ht="12" customHeight="1" x14ac:dyDescent="0.15">
      <c r="A1553" s="50" t="s">
        <v>30261</v>
      </c>
      <c r="B1553" s="50">
        <v>51</v>
      </c>
      <c r="C1553" s="50" t="s">
        <v>14</v>
      </c>
      <c r="D1553" s="50" t="s">
        <v>79</v>
      </c>
      <c r="E1553" s="50"/>
      <c r="F1553" s="52">
        <v>42968</v>
      </c>
      <c r="G1553" s="50" t="s">
        <v>30262</v>
      </c>
      <c r="H1553" s="50" t="s">
        <v>30263</v>
      </c>
      <c r="I1553" s="50" t="s">
        <v>63</v>
      </c>
      <c r="J1553" s="50">
        <v>43952</v>
      </c>
      <c r="K1553" s="50" t="s">
        <v>1747</v>
      </c>
      <c r="L1553" s="50" t="s">
        <v>30264</v>
      </c>
      <c r="M1553" s="50" t="s">
        <v>21</v>
      </c>
      <c r="N1553" s="50" t="s">
        <v>30265</v>
      </c>
      <c r="O1553" s="42" t="s">
        <v>394</v>
      </c>
      <c r="P1553" s="50" t="s">
        <v>32398</v>
      </c>
      <c r="Q1553" s="51" t="s">
        <v>30266</v>
      </c>
      <c r="R1553" s="50" t="s">
        <v>94</v>
      </c>
      <c r="S1553" s="50" t="s">
        <v>22</v>
      </c>
      <c r="T1553" s="54" t="s">
        <v>28746</v>
      </c>
      <c r="U1553" s="54" t="s">
        <v>28520</v>
      </c>
      <c r="V1553" s="54" t="s">
        <v>28521</v>
      </c>
      <c r="W1553" s="54" t="s">
        <v>94</v>
      </c>
      <c r="X1553" s="50">
        <v>2888</v>
      </c>
      <c r="Y1553" s="50"/>
      <c r="Z1553" s="50"/>
      <c r="AA1553" s="50"/>
      <c r="AB1553" s="50"/>
      <c r="AC1553" s="50"/>
      <c r="AD1553" s="50"/>
      <c r="AE1553" s="50"/>
      <c r="AF1553" s="50"/>
      <c r="AG1553" s="50"/>
      <c r="AH1553" s="53"/>
      <c r="AI1553" s="50"/>
      <c r="AJ1553" s="50"/>
      <c r="AK1553" s="50"/>
      <c r="AL1553" s="50"/>
      <c r="AM1553" s="50"/>
      <c r="AN1553" s="50"/>
      <c r="AO1553" s="50"/>
      <c r="AP1553" s="50"/>
      <c r="AQ1553" s="50"/>
      <c r="AR1553" s="50"/>
      <c r="AS1553" s="50"/>
      <c r="AT1553" s="50"/>
      <c r="AU1553" s="50"/>
      <c r="AV1553" s="50"/>
      <c r="AW1553" s="50"/>
      <c r="AX1553" s="50"/>
      <c r="AY1553" s="50"/>
      <c r="AZ1553" s="50"/>
      <c r="BA1553" s="50"/>
      <c r="BB1553" s="50"/>
      <c r="BC1553" s="50"/>
      <c r="BD1553" s="50"/>
      <c r="BE1553" s="50"/>
      <c r="BF1553" s="50"/>
      <c r="BG1553" s="50"/>
      <c r="BH1553" s="50"/>
      <c r="BI1553" s="50"/>
      <c r="BJ1553" s="50"/>
      <c r="BK1553" s="50"/>
      <c r="BL1553" s="50"/>
    </row>
    <row r="1554" spans="1:64" ht="12" customHeight="1" x14ac:dyDescent="0.15">
      <c r="A1554" s="50" t="s">
        <v>31069</v>
      </c>
      <c r="B1554" s="50">
        <v>66</v>
      </c>
      <c r="C1554" s="50" t="s">
        <v>14</v>
      </c>
      <c r="D1554" s="50" t="s">
        <v>31</v>
      </c>
      <c r="E1554" s="50"/>
      <c r="F1554" s="52">
        <v>42968</v>
      </c>
      <c r="G1554" s="50" t="s">
        <v>31041</v>
      </c>
      <c r="H1554" s="50" t="s">
        <v>21355</v>
      </c>
      <c r="I1554" s="50" t="s">
        <v>203</v>
      </c>
      <c r="J1554" s="50">
        <v>81019</v>
      </c>
      <c r="K1554" s="50" t="s">
        <v>4577</v>
      </c>
      <c r="L1554" s="50" t="s">
        <v>30267</v>
      </c>
      <c r="M1554" s="50" t="s">
        <v>21</v>
      </c>
      <c r="N1554" s="50" t="s">
        <v>30268</v>
      </c>
      <c r="O1554" s="42" t="s">
        <v>394</v>
      </c>
      <c r="P1554" s="50" t="s">
        <v>32398</v>
      </c>
      <c r="Q1554" s="51" t="s">
        <v>30269</v>
      </c>
      <c r="R1554" s="50" t="s">
        <v>23</v>
      </c>
      <c r="S1554" s="50" t="s">
        <v>22</v>
      </c>
      <c r="T1554" s="54" t="s">
        <v>28746</v>
      </c>
      <c r="U1554" s="54" t="s">
        <v>28520</v>
      </c>
      <c r="V1554" s="54" t="s">
        <v>28521</v>
      </c>
      <c r="W1554" s="54" t="s">
        <v>94</v>
      </c>
      <c r="X1554" s="50">
        <v>2885</v>
      </c>
      <c r="Y1554" s="50"/>
      <c r="Z1554" s="50"/>
      <c r="AA1554" s="50"/>
      <c r="AB1554" s="50"/>
      <c r="AC1554" s="50"/>
      <c r="AD1554" s="50"/>
      <c r="AE1554" s="50"/>
      <c r="AF1554" s="50"/>
      <c r="AG1554" s="50"/>
      <c r="AH1554" s="50"/>
      <c r="AI1554" s="50"/>
      <c r="AJ1554" s="50"/>
      <c r="AK1554" s="50"/>
      <c r="AL1554" s="50"/>
      <c r="AM1554" s="50"/>
      <c r="AN1554" s="50"/>
      <c r="AO1554" s="50"/>
      <c r="AP1554" s="50"/>
      <c r="AQ1554" s="50"/>
      <c r="AR1554" s="50"/>
      <c r="AS1554" s="50"/>
      <c r="AT1554" s="50"/>
      <c r="AU1554" s="50"/>
      <c r="AV1554" s="50"/>
      <c r="AW1554" s="50"/>
      <c r="AX1554" s="50"/>
      <c r="AY1554" s="50"/>
      <c r="AZ1554" s="50"/>
      <c r="BA1554" s="50"/>
      <c r="BB1554" s="50"/>
      <c r="BC1554" s="50"/>
      <c r="BD1554" s="50"/>
      <c r="BE1554" s="50"/>
      <c r="BF1554" s="50"/>
      <c r="BG1554" s="50"/>
      <c r="BH1554" s="50"/>
      <c r="BI1554" s="50"/>
      <c r="BJ1554" s="50"/>
      <c r="BK1554" s="50"/>
      <c r="BL1554" s="50"/>
    </row>
    <row r="1555" spans="1:64" ht="12" customHeight="1" x14ac:dyDescent="0.15">
      <c r="A1555" s="50" t="s">
        <v>31071</v>
      </c>
      <c r="B1555" s="50">
        <v>64</v>
      </c>
      <c r="C1555" s="50" t="s">
        <v>14</v>
      </c>
      <c r="D1555" s="50" t="s">
        <v>31</v>
      </c>
      <c r="E1555" s="50"/>
      <c r="F1555" s="52">
        <v>42968</v>
      </c>
      <c r="G1555" s="50" t="s">
        <v>30274</v>
      </c>
      <c r="H1555" s="50" t="s">
        <v>30275</v>
      </c>
      <c r="I1555" s="50" t="s">
        <v>432</v>
      </c>
      <c r="J1555" s="50">
        <v>53954</v>
      </c>
      <c r="K1555" s="50" t="s">
        <v>45</v>
      </c>
      <c r="L1555" s="50" t="s">
        <v>30276</v>
      </c>
      <c r="M1555" s="50" t="s">
        <v>21</v>
      </c>
      <c r="N1555" s="50" t="s">
        <v>30277</v>
      </c>
      <c r="O1555" s="42" t="s">
        <v>394</v>
      </c>
      <c r="P1555" s="50" t="s">
        <v>32398</v>
      </c>
      <c r="Q1555" s="51" t="s">
        <v>30278</v>
      </c>
      <c r="R1555" s="50" t="s">
        <v>94</v>
      </c>
      <c r="S1555" s="50" t="s">
        <v>22</v>
      </c>
      <c r="T1555" s="54" t="s">
        <v>28746</v>
      </c>
      <c r="U1555" s="54" t="s">
        <v>28520</v>
      </c>
      <c r="V1555" s="54" t="s">
        <v>28521</v>
      </c>
      <c r="W1555" s="54" t="s">
        <v>94</v>
      </c>
      <c r="X1555" s="50">
        <v>2892</v>
      </c>
      <c r="Y1555" s="50"/>
      <c r="Z1555" s="50"/>
      <c r="AA1555" s="50"/>
      <c r="AB1555" s="50"/>
      <c r="AC1555" s="50"/>
      <c r="AD1555" s="50"/>
      <c r="AE1555" s="50"/>
      <c r="AF1555" s="50"/>
      <c r="AG1555" s="50"/>
      <c r="AH1555" s="50"/>
      <c r="AI1555" s="50"/>
      <c r="AJ1555" s="50"/>
      <c r="AK1555" s="50"/>
      <c r="AL1555" s="50"/>
      <c r="AM1555" s="50"/>
      <c r="AN1555" s="50"/>
      <c r="AO1555" s="50"/>
      <c r="AP1555" s="50"/>
      <c r="AQ1555" s="50"/>
      <c r="AR1555" s="50"/>
      <c r="AS1555" s="50"/>
      <c r="AT1555" s="50"/>
      <c r="AU1555" s="50"/>
      <c r="AV1555" s="50"/>
      <c r="AW1555" s="50"/>
      <c r="AX1555" s="50"/>
      <c r="AY1555" s="50"/>
      <c r="AZ1555" s="50"/>
      <c r="BA1555" s="50"/>
      <c r="BB1555" s="50"/>
      <c r="BC1555" s="50"/>
      <c r="BD1555" s="50"/>
      <c r="BE1555" s="50"/>
      <c r="BF1555" s="50"/>
      <c r="BG1555" s="50"/>
      <c r="BH1555" s="50"/>
      <c r="BI1555" s="50"/>
      <c r="BJ1555" s="50"/>
      <c r="BK1555" s="50"/>
      <c r="BL1555" s="50"/>
    </row>
    <row r="1556" spans="1:64" ht="12" customHeight="1" x14ac:dyDescent="0.15">
      <c r="A1556" s="50" t="s">
        <v>31070</v>
      </c>
      <c r="B1556" s="50">
        <v>22</v>
      </c>
      <c r="C1556" s="50" t="s">
        <v>14</v>
      </c>
      <c r="D1556" s="50" t="s">
        <v>31</v>
      </c>
      <c r="E1556" s="50"/>
      <c r="F1556" s="52">
        <v>42968</v>
      </c>
      <c r="G1556" s="50" t="s">
        <v>30270</v>
      </c>
      <c r="H1556" s="50" t="s">
        <v>1263</v>
      </c>
      <c r="I1556" s="50" t="s">
        <v>432</v>
      </c>
      <c r="J1556" s="50">
        <v>54208</v>
      </c>
      <c r="K1556" s="50" t="s">
        <v>3965</v>
      </c>
      <c r="L1556" s="50" t="s">
        <v>30271</v>
      </c>
      <c r="M1556" s="50" t="s">
        <v>21</v>
      </c>
      <c r="N1556" s="50" t="s">
        <v>30272</v>
      </c>
      <c r="O1556" s="42" t="s">
        <v>394</v>
      </c>
      <c r="P1556" s="50" t="s">
        <v>32398</v>
      </c>
      <c r="Q1556" s="51" t="s">
        <v>30273</v>
      </c>
      <c r="R1556" s="50" t="s">
        <v>542</v>
      </c>
      <c r="S1556" s="50" t="s">
        <v>22</v>
      </c>
      <c r="T1556" s="54" t="s">
        <v>28739</v>
      </c>
      <c r="U1556" s="54" t="s">
        <v>28518</v>
      </c>
      <c r="V1556" s="54" t="s">
        <v>20623</v>
      </c>
      <c r="W1556" s="54" t="s">
        <v>94</v>
      </c>
      <c r="X1556" s="50">
        <v>2886</v>
      </c>
      <c r="Y1556" s="50"/>
      <c r="Z1556" s="50"/>
      <c r="AA1556" s="50"/>
      <c r="AB1556" s="50"/>
      <c r="AC1556" s="50"/>
      <c r="AD1556" s="50"/>
      <c r="AE1556" s="50"/>
      <c r="AF1556" s="50"/>
      <c r="AG1556" s="50"/>
      <c r="AH1556" s="53"/>
      <c r="AI1556" s="50"/>
      <c r="AJ1556" s="50"/>
      <c r="AK1556" s="50"/>
      <c r="AL1556" s="50"/>
      <c r="AM1556" s="50"/>
      <c r="AN1556" s="50"/>
      <c r="AO1556" s="50"/>
      <c r="AP1556" s="50"/>
      <c r="AQ1556" s="50"/>
      <c r="AR1556" s="50"/>
      <c r="AS1556" s="50"/>
      <c r="AT1556" s="50"/>
      <c r="AU1556" s="50"/>
      <c r="AV1556" s="50"/>
      <c r="AW1556" s="50"/>
      <c r="AX1556" s="50"/>
      <c r="AY1556" s="50"/>
      <c r="AZ1556" s="50"/>
      <c r="BA1556" s="50"/>
      <c r="BB1556" s="50"/>
      <c r="BC1556" s="50"/>
      <c r="BD1556" s="50"/>
      <c r="BE1556" s="50"/>
      <c r="BF1556" s="50"/>
      <c r="BG1556" s="50"/>
      <c r="BH1556" s="50"/>
      <c r="BI1556" s="50"/>
      <c r="BJ1556" s="50"/>
      <c r="BK1556" s="50"/>
      <c r="BL1556" s="50"/>
    </row>
    <row r="1557" spans="1:64" ht="12" customHeight="1" x14ac:dyDescent="0.15">
      <c r="A1557" s="50" t="s">
        <v>30255</v>
      </c>
      <c r="B1557" s="50">
        <v>42</v>
      </c>
      <c r="C1557" s="50" t="s">
        <v>14</v>
      </c>
      <c r="D1557" s="50" t="s">
        <v>31</v>
      </c>
      <c r="E1557" s="50"/>
      <c r="F1557" s="52">
        <v>42968</v>
      </c>
      <c r="G1557" s="50" t="s">
        <v>30256</v>
      </c>
      <c r="H1557" s="50" t="s">
        <v>30257</v>
      </c>
      <c r="I1557" s="50" t="s">
        <v>360</v>
      </c>
      <c r="J1557" s="50">
        <v>28655</v>
      </c>
      <c r="K1557" s="50" t="s">
        <v>10864</v>
      </c>
      <c r="L1557" s="50" t="s">
        <v>30258</v>
      </c>
      <c r="M1557" s="50" t="s">
        <v>21</v>
      </c>
      <c r="N1557" s="50" t="s">
        <v>30259</v>
      </c>
      <c r="O1557" s="42" t="s">
        <v>394</v>
      </c>
      <c r="P1557" s="50" t="s">
        <v>32398</v>
      </c>
      <c r="Q1557" s="51" t="s">
        <v>30260</v>
      </c>
      <c r="R1557" s="50" t="s">
        <v>94</v>
      </c>
      <c r="S1557" s="50" t="s">
        <v>12</v>
      </c>
      <c r="T1557" s="54" t="s">
        <v>31675</v>
      </c>
      <c r="U1557" s="54" t="s">
        <v>28520</v>
      </c>
      <c r="V1557" s="54" t="s">
        <v>28521</v>
      </c>
      <c r="W1557" s="54" t="s">
        <v>94</v>
      </c>
      <c r="X1557" s="50">
        <v>2884</v>
      </c>
      <c r="Y1557" s="50"/>
      <c r="Z1557" s="50"/>
      <c r="AA1557" s="50"/>
      <c r="AB1557" s="50"/>
      <c r="AC1557" s="50"/>
      <c r="AD1557" s="50"/>
      <c r="AE1557" s="50"/>
      <c r="AF1557" s="50"/>
      <c r="AG1557" s="50"/>
      <c r="AH1557" s="53"/>
      <c r="AI1557" s="50"/>
      <c r="AJ1557" s="50"/>
      <c r="AK1557" s="50"/>
      <c r="AL1557" s="50"/>
      <c r="AM1557" s="50"/>
      <c r="AN1557" s="50"/>
      <c r="AO1557" s="50"/>
      <c r="AP1557" s="50"/>
      <c r="AQ1557" s="50"/>
      <c r="AR1557" s="50"/>
      <c r="AS1557" s="50"/>
      <c r="AT1557" s="50"/>
      <c r="AU1557" s="50"/>
      <c r="AV1557" s="50"/>
      <c r="AW1557" s="50"/>
      <c r="AX1557" s="50"/>
      <c r="AY1557" s="50"/>
      <c r="AZ1557" s="50"/>
      <c r="BA1557" s="50"/>
      <c r="BB1557" s="50"/>
      <c r="BC1557" s="50"/>
      <c r="BD1557" s="50"/>
      <c r="BE1557" s="50"/>
      <c r="BF1557" s="50"/>
      <c r="BG1557" s="50"/>
      <c r="BH1557" s="50"/>
      <c r="BI1557" s="50"/>
      <c r="BJ1557" s="50"/>
      <c r="BK1557" s="50"/>
      <c r="BL1557" s="50"/>
    </row>
    <row r="1558" spans="1:64" ht="12" customHeight="1" x14ac:dyDescent="0.15">
      <c r="A1558" s="50" t="s">
        <v>30285</v>
      </c>
      <c r="B1558" s="50">
        <v>32</v>
      </c>
      <c r="C1558" s="50" t="s">
        <v>14</v>
      </c>
      <c r="D1558" s="50" t="s">
        <v>79</v>
      </c>
      <c r="E1558" s="50"/>
      <c r="F1558" s="52">
        <v>42967</v>
      </c>
      <c r="G1558" s="50" t="s">
        <v>30998</v>
      </c>
      <c r="H1558" s="50" t="s">
        <v>626</v>
      </c>
      <c r="I1558" s="50" t="s">
        <v>75</v>
      </c>
      <c r="J1558" s="50">
        <v>8724</v>
      </c>
      <c r="K1558" s="50" t="s">
        <v>627</v>
      </c>
      <c r="L1558" s="50" t="s">
        <v>628</v>
      </c>
      <c r="M1558" s="50" t="s">
        <v>21</v>
      </c>
      <c r="N1558" s="50" t="s">
        <v>30286</v>
      </c>
      <c r="O1558" s="42" t="s">
        <v>394</v>
      </c>
      <c r="P1558" s="50" t="s">
        <v>32398</v>
      </c>
      <c r="Q1558" s="51" t="s">
        <v>30287</v>
      </c>
      <c r="R1558" s="50" t="s">
        <v>94</v>
      </c>
      <c r="S1558" s="50" t="s">
        <v>22</v>
      </c>
      <c r="T1558" s="54" t="s">
        <v>28746</v>
      </c>
      <c r="U1558" s="54" t="s">
        <v>28520</v>
      </c>
      <c r="V1558" s="54" t="s">
        <v>28521</v>
      </c>
      <c r="W1558" s="54" t="s">
        <v>94</v>
      </c>
      <c r="X1558" s="50">
        <v>2877</v>
      </c>
      <c r="Y1558" s="50"/>
      <c r="Z1558" s="50"/>
      <c r="AA1558" s="50"/>
      <c r="AB1558" s="50"/>
      <c r="AC1558" s="50"/>
      <c r="AD1558" s="50"/>
      <c r="AE1558" s="50"/>
      <c r="AF1558" s="50"/>
      <c r="AG1558" s="50"/>
      <c r="AH1558" s="53"/>
      <c r="AI1558" s="50"/>
      <c r="AJ1558" s="50"/>
      <c r="AK1558" s="50"/>
      <c r="AL1558" s="50"/>
      <c r="AM1558" s="50"/>
      <c r="AN1558" s="50"/>
      <c r="AO1558" s="50"/>
      <c r="AP1558" s="50"/>
      <c r="AQ1558" s="51"/>
      <c r="AR1558" s="50"/>
      <c r="AS1558" s="50"/>
      <c r="AT1558" s="50"/>
      <c r="AU1558" s="50"/>
      <c r="AV1558" s="50"/>
      <c r="AW1558" s="50"/>
      <c r="AX1558" s="50"/>
      <c r="AY1558" s="50"/>
      <c r="AZ1558" s="50"/>
      <c r="BA1558" s="50"/>
      <c r="BB1558" s="50"/>
      <c r="BC1558" s="50"/>
      <c r="BD1558" s="50"/>
      <c r="BE1558" s="50"/>
      <c r="BF1558" s="50"/>
      <c r="BG1558" s="50"/>
      <c r="BH1558" s="50"/>
      <c r="BI1558" s="50"/>
      <c r="BJ1558" s="50"/>
      <c r="BK1558" s="50"/>
      <c r="BL1558" s="50"/>
    </row>
    <row r="1559" spans="1:64" ht="12" customHeight="1" x14ac:dyDescent="0.15">
      <c r="A1559" s="50" t="s">
        <v>30279</v>
      </c>
      <c r="B1559" s="50">
        <v>44</v>
      </c>
      <c r="C1559" s="50" t="s">
        <v>14</v>
      </c>
      <c r="D1559" s="50" t="s">
        <v>31</v>
      </c>
      <c r="E1559" s="51" t="s">
        <v>33193</v>
      </c>
      <c r="F1559" s="52">
        <v>42967</v>
      </c>
      <c r="G1559" s="50" t="s">
        <v>30280</v>
      </c>
      <c r="H1559" s="50" t="s">
        <v>30281</v>
      </c>
      <c r="I1559" s="50" t="s">
        <v>962</v>
      </c>
      <c r="J1559" s="50">
        <v>72639</v>
      </c>
      <c r="K1559" s="50" t="s">
        <v>6537</v>
      </c>
      <c r="L1559" s="50" t="s">
        <v>30282</v>
      </c>
      <c r="M1559" s="50" t="s">
        <v>21</v>
      </c>
      <c r="N1559" s="50" t="s">
        <v>30283</v>
      </c>
      <c r="O1559" s="42" t="s">
        <v>394</v>
      </c>
      <c r="P1559" s="50" t="s">
        <v>32398</v>
      </c>
      <c r="Q1559" s="51" t="s">
        <v>30284</v>
      </c>
      <c r="R1559" s="50" t="s">
        <v>94</v>
      </c>
      <c r="S1559" s="50" t="s">
        <v>22</v>
      </c>
      <c r="T1559" s="54" t="s">
        <v>33194</v>
      </c>
      <c r="U1559" s="54" t="s">
        <v>28518</v>
      </c>
      <c r="V1559" s="54" t="s">
        <v>28521</v>
      </c>
      <c r="W1559" s="54" t="s">
        <v>94</v>
      </c>
      <c r="X1559" s="50">
        <v>2876</v>
      </c>
      <c r="Y1559" s="50"/>
      <c r="Z1559" s="50"/>
      <c r="AA1559" s="50"/>
      <c r="AB1559" s="50"/>
      <c r="AC1559" s="50"/>
      <c r="AD1559" s="50"/>
      <c r="AE1559" s="50"/>
      <c r="AF1559" s="50"/>
      <c r="AG1559" s="50"/>
      <c r="AH1559" s="60"/>
      <c r="AI1559" s="50"/>
      <c r="AJ1559" s="50"/>
      <c r="AK1559" s="50"/>
      <c r="AL1559" s="50"/>
      <c r="AM1559" s="50"/>
      <c r="AN1559" s="50"/>
      <c r="AO1559" s="50"/>
      <c r="AP1559" s="50"/>
      <c r="AQ1559" s="51"/>
      <c r="AR1559" s="50"/>
      <c r="AS1559" s="50"/>
      <c r="AT1559" s="60"/>
      <c r="AU1559" s="50"/>
      <c r="AV1559" s="50"/>
      <c r="AW1559" s="50"/>
      <c r="AX1559" s="50"/>
      <c r="AY1559" s="50"/>
      <c r="AZ1559" s="50"/>
      <c r="BA1559" s="50"/>
      <c r="BB1559" s="50"/>
      <c r="BC1559" s="50"/>
      <c r="BD1559" s="50"/>
      <c r="BE1559" s="50"/>
      <c r="BF1559" s="50"/>
      <c r="BG1559" s="50"/>
      <c r="BH1559" s="50"/>
      <c r="BI1559" s="50"/>
      <c r="BJ1559" s="50"/>
      <c r="BK1559" s="50"/>
      <c r="BL1559" s="50"/>
    </row>
    <row r="1560" spans="1:64" ht="12" customHeight="1" x14ac:dyDescent="0.15">
      <c r="A1560" s="50" t="s">
        <v>31063</v>
      </c>
      <c r="B1560" s="50">
        <v>22</v>
      </c>
      <c r="C1560" s="50" t="s">
        <v>14</v>
      </c>
      <c r="D1560" s="50" t="s">
        <v>31</v>
      </c>
      <c r="E1560" s="51" t="s">
        <v>31064</v>
      </c>
      <c r="F1560" s="52">
        <v>42967</v>
      </c>
      <c r="G1560" s="50" t="s">
        <v>31065</v>
      </c>
      <c r="H1560" s="50" t="s">
        <v>6163</v>
      </c>
      <c r="I1560" s="50" t="s">
        <v>389</v>
      </c>
      <c r="J1560" s="50">
        <v>73448</v>
      </c>
      <c r="K1560" s="50" t="s">
        <v>31066</v>
      </c>
      <c r="L1560" s="50" t="s">
        <v>2004</v>
      </c>
      <c r="M1560" s="50" t="s">
        <v>21</v>
      </c>
      <c r="N1560" s="50" t="s">
        <v>31067</v>
      </c>
      <c r="O1560" s="42" t="s">
        <v>394</v>
      </c>
      <c r="P1560" s="50" t="s">
        <v>32398</v>
      </c>
      <c r="Q1560" s="51" t="s">
        <v>31068</v>
      </c>
      <c r="R1560" s="50" t="s">
        <v>948</v>
      </c>
      <c r="S1560" s="50" t="s">
        <v>22</v>
      </c>
      <c r="T1560" s="54" t="s">
        <v>28746</v>
      </c>
      <c r="U1560" s="54" t="s">
        <v>28520</v>
      </c>
      <c r="V1560" s="54" t="s">
        <v>28519</v>
      </c>
      <c r="W1560" s="50"/>
      <c r="Y1560" s="50"/>
      <c r="Z1560" s="50"/>
      <c r="AA1560" s="50"/>
      <c r="AB1560" s="50"/>
      <c r="AC1560" s="50"/>
      <c r="AD1560" s="50"/>
      <c r="AE1560" s="50"/>
      <c r="AF1560" s="50"/>
      <c r="AG1560" s="50"/>
      <c r="AH1560" s="53"/>
      <c r="AI1560" s="50"/>
      <c r="AJ1560" s="50"/>
      <c r="AK1560" s="50"/>
      <c r="AL1560" s="50"/>
      <c r="AM1560" s="50"/>
      <c r="AN1560" s="50"/>
      <c r="AO1560" s="50"/>
      <c r="AP1560" s="50"/>
      <c r="AQ1560" s="50"/>
      <c r="AR1560" s="50"/>
      <c r="AS1560" s="50"/>
      <c r="AT1560" s="50"/>
      <c r="AU1560" s="50"/>
      <c r="AV1560" s="50"/>
      <c r="AW1560" s="50"/>
      <c r="AX1560" s="50"/>
      <c r="AY1560" s="50"/>
      <c r="AZ1560" s="50"/>
      <c r="BA1560" s="50"/>
      <c r="BB1560" s="50"/>
      <c r="BC1560" s="50"/>
      <c r="BD1560" s="50"/>
      <c r="BE1560" s="50"/>
      <c r="BF1560" s="50"/>
      <c r="BG1560" s="50"/>
      <c r="BH1560" s="50"/>
      <c r="BI1560" s="50"/>
      <c r="BJ1560" s="50"/>
      <c r="BK1560" s="50"/>
      <c r="BL1560" s="50"/>
    </row>
    <row r="1561" spans="1:64" ht="12" customHeight="1" x14ac:dyDescent="0.15">
      <c r="A1561" s="50" t="s">
        <v>3186</v>
      </c>
      <c r="B1561" s="50" t="s">
        <v>23</v>
      </c>
      <c r="C1561" s="50" t="s">
        <v>14</v>
      </c>
      <c r="D1561" s="50" t="s">
        <v>42</v>
      </c>
      <c r="E1561" s="50"/>
      <c r="F1561" s="52">
        <v>42967</v>
      </c>
      <c r="G1561" s="50" t="s">
        <v>31000</v>
      </c>
      <c r="H1561" s="50" t="s">
        <v>13104</v>
      </c>
      <c r="I1561" s="50" t="s">
        <v>39</v>
      </c>
      <c r="J1561" s="50">
        <v>93555</v>
      </c>
      <c r="K1561" s="50" t="s">
        <v>664</v>
      </c>
      <c r="L1561" s="50" t="s">
        <v>941</v>
      </c>
      <c r="M1561" s="50" t="s">
        <v>21</v>
      </c>
      <c r="N1561" s="50" t="s">
        <v>30288</v>
      </c>
      <c r="O1561" s="42" t="s">
        <v>394</v>
      </c>
      <c r="P1561" s="50" t="s">
        <v>32398</v>
      </c>
      <c r="Q1561" s="51" t="s">
        <v>30289</v>
      </c>
      <c r="R1561" s="50" t="s">
        <v>94</v>
      </c>
      <c r="S1561" s="50" t="s">
        <v>12</v>
      </c>
      <c r="T1561" s="54" t="s">
        <v>31978</v>
      </c>
      <c r="U1561" s="54" t="s">
        <v>28518</v>
      </c>
      <c r="V1561" s="54" t="s">
        <v>28522</v>
      </c>
      <c r="W1561" s="54" t="s">
        <v>94</v>
      </c>
      <c r="X1561" s="50">
        <v>2878</v>
      </c>
      <c r="Y1561" s="50"/>
      <c r="Z1561" s="50"/>
      <c r="AA1561" s="50"/>
      <c r="AB1561" s="50"/>
      <c r="AC1561" s="50"/>
      <c r="AD1561" s="50"/>
      <c r="AE1561" s="50"/>
      <c r="AF1561" s="50"/>
      <c r="AG1561" s="50"/>
      <c r="AH1561" s="53"/>
      <c r="AI1561" s="50"/>
      <c r="AJ1561" s="50"/>
      <c r="AK1561" s="50"/>
      <c r="AL1561" s="50"/>
      <c r="AM1561" s="50"/>
      <c r="AN1561" s="50"/>
      <c r="AO1561" s="50"/>
      <c r="AP1561" s="50"/>
      <c r="AQ1561" s="50"/>
      <c r="AR1561" s="50"/>
      <c r="AS1561" s="50"/>
      <c r="AT1561" s="50"/>
      <c r="AU1561" s="50"/>
      <c r="AV1561" s="50"/>
      <c r="AW1561" s="50"/>
      <c r="AX1561" s="50"/>
      <c r="AY1561" s="50"/>
      <c r="AZ1561" s="50"/>
      <c r="BA1561" s="50"/>
      <c r="BB1561" s="50"/>
      <c r="BC1561" s="50"/>
      <c r="BD1561" s="50"/>
      <c r="BE1561" s="50"/>
      <c r="BF1561" s="50"/>
      <c r="BG1561" s="50"/>
      <c r="BH1561" s="50"/>
      <c r="BI1561" s="50"/>
      <c r="BJ1561" s="50"/>
      <c r="BK1561" s="50"/>
      <c r="BL1561" s="50"/>
    </row>
    <row r="1562" spans="1:64" ht="12" customHeight="1" x14ac:dyDescent="0.15">
      <c r="A1562" s="50" t="s">
        <v>30290</v>
      </c>
      <c r="B1562" s="50">
        <v>32</v>
      </c>
      <c r="C1562" s="50" t="s">
        <v>14</v>
      </c>
      <c r="D1562" s="50" t="s">
        <v>31</v>
      </c>
      <c r="E1562" s="50"/>
      <c r="F1562" s="52">
        <v>42966</v>
      </c>
      <c r="G1562" s="50" t="s">
        <v>30291</v>
      </c>
      <c r="H1562" s="50" t="s">
        <v>4047</v>
      </c>
      <c r="I1562" s="50" t="s">
        <v>88</v>
      </c>
      <c r="J1562" s="50">
        <v>35209</v>
      </c>
      <c r="K1562" s="50" t="s">
        <v>1747</v>
      </c>
      <c r="L1562" s="50" t="s">
        <v>4049</v>
      </c>
      <c r="M1562" s="50" t="s">
        <v>21</v>
      </c>
      <c r="N1562" s="50" t="s">
        <v>30292</v>
      </c>
      <c r="O1562" s="42" t="s">
        <v>394</v>
      </c>
      <c r="P1562" s="50" t="s">
        <v>32398</v>
      </c>
      <c r="Q1562" s="51" t="s">
        <v>30293</v>
      </c>
      <c r="R1562" s="50" t="s">
        <v>94</v>
      </c>
      <c r="S1562" s="50" t="s">
        <v>22</v>
      </c>
      <c r="T1562" s="54" t="s">
        <v>29882</v>
      </c>
      <c r="U1562" s="54" t="s">
        <v>28520</v>
      </c>
      <c r="V1562" s="54" t="s">
        <v>28521</v>
      </c>
      <c r="W1562" s="54" t="s">
        <v>94</v>
      </c>
      <c r="X1562" s="50">
        <v>2875</v>
      </c>
      <c r="Y1562" s="50"/>
      <c r="Z1562" s="50"/>
      <c r="AA1562" s="50"/>
      <c r="AB1562" s="50"/>
      <c r="AC1562" s="50"/>
      <c r="AD1562" s="50"/>
      <c r="AE1562" s="50"/>
      <c r="AF1562" s="50"/>
      <c r="AG1562" s="50"/>
      <c r="AH1562" s="53"/>
      <c r="AI1562" s="50"/>
      <c r="AJ1562" s="50"/>
      <c r="AK1562" s="50"/>
      <c r="AL1562" s="50"/>
      <c r="AM1562" s="50"/>
      <c r="AN1562" s="50"/>
      <c r="AO1562" s="50"/>
      <c r="AP1562" s="50"/>
      <c r="AQ1562" s="50"/>
      <c r="AR1562" s="50"/>
      <c r="AS1562" s="50"/>
      <c r="AT1562" s="50"/>
      <c r="AU1562" s="50"/>
      <c r="AV1562" s="50"/>
      <c r="AW1562" s="50"/>
      <c r="AX1562" s="50"/>
      <c r="AY1562" s="50"/>
      <c r="AZ1562" s="50"/>
      <c r="BA1562" s="50"/>
      <c r="BB1562" s="50"/>
      <c r="BC1562" s="50"/>
      <c r="BD1562" s="50"/>
      <c r="BE1562" s="50"/>
      <c r="BF1562" s="50"/>
      <c r="BG1562" s="50"/>
      <c r="BH1562" s="50"/>
      <c r="BI1562" s="50"/>
      <c r="BJ1562" s="50"/>
      <c r="BK1562" s="50"/>
      <c r="BL1562" s="50"/>
    </row>
    <row r="1563" spans="1:64" ht="12" customHeight="1" x14ac:dyDescent="0.15">
      <c r="A1563" s="50" t="s">
        <v>30304</v>
      </c>
      <c r="B1563" s="50">
        <v>25</v>
      </c>
      <c r="C1563" s="50" t="s">
        <v>14</v>
      </c>
      <c r="D1563" s="50" t="s">
        <v>79</v>
      </c>
      <c r="E1563" s="51" t="s">
        <v>30305</v>
      </c>
      <c r="F1563" s="52">
        <v>42965</v>
      </c>
      <c r="G1563" s="50" t="s">
        <v>30306</v>
      </c>
      <c r="H1563" s="50" t="s">
        <v>635</v>
      </c>
      <c r="I1563" s="50" t="s">
        <v>56</v>
      </c>
      <c r="J1563" s="50">
        <v>32210</v>
      </c>
      <c r="K1563" s="50" t="s">
        <v>636</v>
      </c>
      <c r="L1563" s="50" t="s">
        <v>637</v>
      </c>
      <c r="M1563" s="50" t="s">
        <v>21</v>
      </c>
      <c r="N1563" s="50" t="s">
        <v>30307</v>
      </c>
      <c r="O1563" s="42" t="s">
        <v>394</v>
      </c>
      <c r="P1563" s="50" t="s">
        <v>32398</v>
      </c>
      <c r="Q1563" s="51" t="s">
        <v>30308</v>
      </c>
      <c r="R1563" s="50" t="s">
        <v>948</v>
      </c>
      <c r="S1563" s="50" t="s">
        <v>22</v>
      </c>
      <c r="T1563" s="54" t="s">
        <v>28746</v>
      </c>
      <c r="U1563" s="54" t="s">
        <v>28520</v>
      </c>
      <c r="V1563" s="54" t="s">
        <v>28521</v>
      </c>
      <c r="W1563" s="54" t="s">
        <v>94</v>
      </c>
      <c r="X1563" s="50">
        <v>2881</v>
      </c>
      <c r="Y1563" s="50"/>
      <c r="Z1563" s="50"/>
      <c r="AA1563" s="50"/>
      <c r="AB1563" s="50"/>
      <c r="AC1563" s="50"/>
      <c r="AD1563" s="50"/>
      <c r="AE1563" s="50"/>
      <c r="AF1563" s="50"/>
      <c r="AG1563" s="50"/>
      <c r="AH1563" s="53"/>
      <c r="AI1563" s="50"/>
      <c r="AJ1563" s="50"/>
      <c r="AK1563" s="50"/>
      <c r="AL1563" s="50"/>
      <c r="AM1563" s="50"/>
      <c r="AN1563" s="50"/>
      <c r="AO1563" s="50"/>
      <c r="AP1563" s="50"/>
      <c r="AQ1563" s="50"/>
      <c r="AR1563" s="50"/>
      <c r="AS1563" s="50"/>
      <c r="AT1563" s="51"/>
      <c r="AU1563" s="50"/>
      <c r="AV1563" s="50"/>
      <c r="AW1563" s="50"/>
      <c r="AX1563" s="50"/>
      <c r="AY1563" s="50"/>
      <c r="AZ1563" s="50"/>
      <c r="BA1563" s="50"/>
      <c r="BB1563" s="50"/>
      <c r="BC1563" s="50"/>
      <c r="BD1563" s="50"/>
      <c r="BE1563" s="50"/>
      <c r="BF1563" s="50"/>
      <c r="BG1563" s="50"/>
      <c r="BH1563" s="50"/>
      <c r="BI1563" s="50"/>
      <c r="BJ1563" s="50"/>
      <c r="BK1563" s="50"/>
      <c r="BL1563" s="50"/>
    </row>
    <row r="1564" spans="1:64" ht="12" customHeight="1" x14ac:dyDescent="0.15">
      <c r="A1564" s="50" t="s">
        <v>30309</v>
      </c>
      <c r="B1564" s="50">
        <v>26</v>
      </c>
      <c r="C1564" s="50" t="s">
        <v>14</v>
      </c>
      <c r="D1564" s="50" t="s">
        <v>42</v>
      </c>
      <c r="E1564" s="51" t="s">
        <v>30310</v>
      </c>
      <c r="F1564" s="52">
        <v>42965</v>
      </c>
      <c r="G1564" s="50" t="s">
        <v>31031</v>
      </c>
      <c r="H1564" s="50" t="s">
        <v>16144</v>
      </c>
      <c r="I1564" s="50" t="s">
        <v>39</v>
      </c>
      <c r="J1564" s="50">
        <v>90640</v>
      </c>
      <c r="K1564" s="50" t="s">
        <v>92</v>
      </c>
      <c r="L1564" s="50" t="s">
        <v>16146</v>
      </c>
      <c r="M1564" s="50" t="s">
        <v>21</v>
      </c>
      <c r="N1564" s="50" t="s">
        <v>30311</v>
      </c>
      <c r="O1564" s="42" t="s">
        <v>394</v>
      </c>
      <c r="P1564" s="50" t="s">
        <v>32398</v>
      </c>
      <c r="Q1564" s="51" t="s">
        <v>30312</v>
      </c>
      <c r="R1564" s="50" t="s">
        <v>94</v>
      </c>
      <c r="S1564" s="50" t="s">
        <v>22</v>
      </c>
      <c r="T1564" s="54" t="s">
        <v>28746</v>
      </c>
      <c r="U1564" s="54" t="s">
        <v>28520</v>
      </c>
      <c r="V1564" s="54" t="s">
        <v>28522</v>
      </c>
      <c r="W1564" s="50"/>
      <c r="Y1564" s="50"/>
      <c r="Z1564" s="50"/>
      <c r="AA1564" s="50"/>
      <c r="AB1564" s="50"/>
      <c r="AC1564" s="50"/>
      <c r="AD1564" s="50"/>
      <c r="AE1564" s="50"/>
      <c r="AF1564" s="50"/>
      <c r="AG1564" s="50"/>
      <c r="AH1564" s="53"/>
      <c r="AI1564" s="50"/>
      <c r="AJ1564" s="50"/>
      <c r="AK1564" s="50"/>
      <c r="AL1564" s="50"/>
      <c r="AM1564" s="50"/>
      <c r="AN1564" s="50"/>
      <c r="AO1564" s="50"/>
      <c r="AP1564" s="50"/>
      <c r="AQ1564" s="50"/>
      <c r="AR1564" s="50"/>
      <c r="AS1564" s="50"/>
      <c r="AT1564" s="50"/>
      <c r="AU1564" s="50"/>
      <c r="AV1564" s="50"/>
      <c r="AW1564" s="50"/>
      <c r="AX1564" s="50"/>
      <c r="AY1564" s="50"/>
      <c r="AZ1564" s="50"/>
      <c r="BA1564" s="50"/>
      <c r="BB1564" s="50"/>
      <c r="BC1564" s="50"/>
      <c r="BD1564" s="50"/>
      <c r="BE1564" s="50"/>
      <c r="BF1564" s="50"/>
      <c r="BG1564" s="50"/>
      <c r="BH1564" s="50"/>
      <c r="BI1564" s="50"/>
      <c r="BJ1564" s="50"/>
      <c r="BK1564" s="50"/>
      <c r="BL1564" s="50"/>
    </row>
    <row r="1565" spans="1:64" ht="12" customHeight="1" x14ac:dyDescent="0.15">
      <c r="A1565" s="50" t="s">
        <v>30294</v>
      </c>
      <c r="B1565" s="50">
        <v>60</v>
      </c>
      <c r="C1565" s="50" t="s">
        <v>14</v>
      </c>
      <c r="D1565" s="50" t="s">
        <v>33105</v>
      </c>
      <c r="E1565" s="50"/>
      <c r="F1565" s="52">
        <v>42965</v>
      </c>
      <c r="G1565" s="50" t="s">
        <v>30295</v>
      </c>
      <c r="H1565" s="50" t="s">
        <v>7438</v>
      </c>
      <c r="I1565" s="50" t="s">
        <v>75</v>
      </c>
      <c r="J1565" s="50">
        <v>7003</v>
      </c>
      <c r="K1565" s="50" t="s">
        <v>515</v>
      </c>
      <c r="L1565" s="50" t="s">
        <v>7440</v>
      </c>
      <c r="M1565" s="50" t="s">
        <v>21</v>
      </c>
      <c r="N1565" s="50" t="s">
        <v>30296</v>
      </c>
      <c r="O1565" s="42" t="s">
        <v>394</v>
      </c>
      <c r="P1565" s="50" t="s">
        <v>32398</v>
      </c>
      <c r="Q1565" s="51" t="s">
        <v>30297</v>
      </c>
      <c r="R1565" s="50" t="s">
        <v>94</v>
      </c>
      <c r="S1565" s="50" t="s">
        <v>22</v>
      </c>
      <c r="T1565" s="54" t="s">
        <v>28739</v>
      </c>
      <c r="U1565" s="54" t="s">
        <v>28518</v>
      </c>
      <c r="V1565" s="54" t="s">
        <v>28521</v>
      </c>
      <c r="W1565" s="54" t="s">
        <v>94</v>
      </c>
      <c r="X1565" s="50">
        <v>2874</v>
      </c>
      <c r="Y1565" s="50"/>
      <c r="Z1565" s="50"/>
      <c r="AA1565" s="50"/>
      <c r="AB1565" s="50"/>
      <c r="AC1565" s="50"/>
      <c r="AD1565" s="50"/>
      <c r="AE1565" s="50"/>
      <c r="AF1565" s="50"/>
      <c r="AG1565" s="50"/>
      <c r="AH1565" s="53"/>
      <c r="AI1565" s="50"/>
      <c r="AJ1565" s="50"/>
      <c r="AK1565" s="50"/>
      <c r="AL1565" s="50"/>
      <c r="AM1565" s="50"/>
      <c r="AN1565" s="50"/>
      <c r="AO1565" s="50"/>
      <c r="AP1565" s="50"/>
      <c r="AQ1565" s="50"/>
      <c r="AR1565" s="50"/>
      <c r="AS1565" s="50"/>
      <c r="AT1565" s="50"/>
      <c r="AU1565" s="50"/>
      <c r="AV1565" s="50"/>
      <c r="AW1565" s="50"/>
      <c r="AX1565" s="50"/>
      <c r="AY1565" s="50"/>
      <c r="AZ1565" s="50"/>
      <c r="BA1565" s="50"/>
      <c r="BB1565" s="50"/>
      <c r="BC1565" s="50"/>
      <c r="BD1565" s="50"/>
      <c r="BE1565" s="50"/>
      <c r="BF1565" s="50"/>
      <c r="BG1565" s="50"/>
      <c r="BH1565" s="50"/>
      <c r="BI1565" s="50"/>
      <c r="BJ1565" s="50"/>
      <c r="BK1565" s="50"/>
      <c r="BL1565" s="50"/>
    </row>
    <row r="1566" spans="1:64" ht="12" customHeight="1" x14ac:dyDescent="0.15">
      <c r="A1566" s="50" t="s">
        <v>30298</v>
      </c>
      <c r="B1566" s="50">
        <v>26</v>
      </c>
      <c r="C1566" s="50" t="s">
        <v>14</v>
      </c>
      <c r="D1566" s="50" t="s">
        <v>31</v>
      </c>
      <c r="E1566" s="51" t="s">
        <v>30299</v>
      </c>
      <c r="F1566" s="52">
        <v>42965</v>
      </c>
      <c r="G1566" s="50" t="s">
        <v>30300</v>
      </c>
      <c r="H1566" s="50" t="s">
        <v>30301</v>
      </c>
      <c r="I1566" s="50" t="s">
        <v>398</v>
      </c>
      <c r="J1566" s="50">
        <v>15436</v>
      </c>
      <c r="K1566" s="50" t="s">
        <v>1486</v>
      </c>
      <c r="L1566" s="50" t="s">
        <v>498</v>
      </c>
      <c r="M1566" s="50" t="s">
        <v>21</v>
      </c>
      <c r="N1566" s="50" t="s">
        <v>30302</v>
      </c>
      <c r="O1566" s="42" t="s">
        <v>394</v>
      </c>
      <c r="P1566" s="50" t="s">
        <v>32398</v>
      </c>
      <c r="Q1566" s="51" t="s">
        <v>30303</v>
      </c>
      <c r="R1566" s="50" t="s">
        <v>94</v>
      </c>
      <c r="S1566" s="50" t="s">
        <v>22</v>
      </c>
      <c r="T1566" s="54" t="s">
        <v>28746</v>
      </c>
      <c r="U1566" s="54" t="s">
        <v>28520</v>
      </c>
      <c r="V1566" s="54" t="s">
        <v>28521</v>
      </c>
      <c r="W1566" s="54" t="s">
        <v>94</v>
      </c>
      <c r="X1566" s="50">
        <v>2879</v>
      </c>
      <c r="Y1566" s="50"/>
      <c r="Z1566" s="50"/>
      <c r="AA1566" s="50"/>
      <c r="AB1566" s="50"/>
      <c r="AC1566" s="50"/>
      <c r="AD1566" s="50"/>
      <c r="AE1566" s="50"/>
      <c r="AF1566" s="50"/>
      <c r="AG1566" s="50"/>
      <c r="AH1566" s="53"/>
      <c r="AI1566" s="50"/>
      <c r="AJ1566" s="50"/>
      <c r="AK1566" s="50"/>
      <c r="AL1566" s="50"/>
      <c r="AM1566" s="50"/>
      <c r="AN1566" s="50"/>
      <c r="AO1566" s="50"/>
      <c r="AP1566" s="50"/>
      <c r="AQ1566" s="50"/>
      <c r="AR1566" s="50"/>
      <c r="AS1566" s="50"/>
      <c r="AT1566" s="50"/>
      <c r="AU1566" s="50"/>
      <c r="AV1566" s="50"/>
      <c r="AW1566" s="50"/>
      <c r="AX1566" s="50"/>
      <c r="AY1566" s="50"/>
      <c r="AZ1566" s="50"/>
      <c r="BA1566" s="50"/>
      <c r="BB1566" s="50"/>
      <c r="BC1566" s="50"/>
      <c r="BD1566" s="50"/>
      <c r="BE1566" s="50"/>
      <c r="BF1566" s="50"/>
      <c r="BG1566" s="50"/>
      <c r="BH1566" s="50"/>
      <c r="BI1566" s="50"/>
      <c r="BJ1566" s="50"/>
      <c r="BK1566" s="50"/>
      <c r="BL1566" s="50"/>
    </row>
    <row r="1567" spans="1:64" ht="12" customHeight="1" x14ac:dyDescent="0.15">
      <c r="A1567" s="50" t="s">
        <v>30313</v>
      </c>
      <c r="B1567" s="50">
        <v>28</v>
      </c>
      <c r="C1567" s="50" t="s">
        <v>14</v>
      </c>
      <c r="D1567" s="50" t="s">
        <v>42</v>
      </c>
      <c r="E1567" s="50"/>
      <c r="F1567" s="52">
        <v>42964</v>
      </c>
      <c r="G1567" s="50" t="s">
        <v>30314</v>
      </c>
      <c r="H1567" s="50" t="s">
        <v>616</v>
      </c>
      <c r="I1567" s="50" t="s">
        <v>117</v>
      </c>
      <c r="J1567" s="50">
        <v>85008</v>
      </c>
      <c r="K1567" s="50" t="s">
        <v>617</v>
      </c>
      <c r="L1567" s="50" t="s">
        <v>618</v>
      </c>
      <c r="M1567" s="50" t="s">
        <v>5307</v>
      </c>
      <c r="N1567" s="50" t="s">
        <v>30315</v>
      </c>
      <c r="O1567" s="42" t="s">
        <v>394</v>
      </c>
      <c r="P1567" s="50" t="s">
        <v>32398</v>
      </c>
      <c r="Q1567" s="51" t="s">
        <v>30316</v>
      </c>
      <c r="R1567" s="50" t="s">
        <v>542</v>
      </c>
      <c r="S1567" s="50" t="s">
        <v>22</v>
      </c>
      <c r="T1567" s="54" t="s">
        <v>28739</v>
      </c>
      <c r="U1567" s="54" t="s">
        <v>28518</v>
      </c>
      <c r="V1567" s="54" t="s">
        <v>28521</v>
      </c>
      <c r="W1567" s="54" t="s">
        <v>94</v>
      </c>
      <c r="X1567" s="50">
        <v>2883</v>
      </c>
      <c r="Y1567" s="50"/>
      <c r="Z1567" s="50"/>
      <c r="AA1567" s="50"/>
      <c r="AB1567" s="50"/>
      <c r="AC1567" s="50"/>
      <c r="AD1567" s="50"/>
      <c r="AE1567" s="50"/>
      <c r="AF1567" s="50"/>
      <c r="AG1567" s="50"/>
      <c r="AH1567" s="53"/>
      <c r="AI1567" s="50"/>
      <c r="AJ1567" s="50"/>
      <c r="AK1567" s="50"/>
      <c r="AL1567" s="50"/>
      <c r="AM1567" s="50"/>
      <c r="AN1567" s="50"/>
      <c r="AO1567" s="50"/>
      <c r="AP1567" s="50"/>
      <c r="AQ1567" s="50"/>
      <c r="AR1567" s="50"/>
      <c r="AS1567" s="50"/>
      <c r="AT1567" s="50"/>
      <c r="AU1567" s="50"/>
      <c r="AV1567" s="50"/>
      <c r="AW1567" s="50"/>
      <c r="AX1567" s="50"/>
      <c r="AY1567" s="50"/>
      <c r="AZ1567" s="50"/>
      <c r="BA1567" s="50"/>
      <c r="BB1567" s="50"/>
      <c r="BC1567" s="50"/>
      <c r="BD1567" s="50"/>
      <c r="BE1567" s="50"/>
      <c r="BF1567" s="50"/>
      <c r="BG1567" s="50"/>
      <c r="BH1567" s="50"/>
      <c r="BI1567" s="50"/>
      <c r="BJ1567" s="50"/>
      <c r="BK1567" s="50"/>
      <c r="BL1567" s="50"/>
    </row>
    <row r="1568" spans="1:64" ht="12" customHeight="1" x14ac:dyDescent="0.15">
      <c r="A1568" s="50" t="s">
        <v>30317</v>
      </c>
      <c r="B1568" s="50">
        <v>65</v>
      </c>
      <c r="C1568" s="50" t="s">
        <v>14</v>
      </c>
      <c r="D1568" s="50" t="s">
        <v>31</v>
      </c>
      <c r="E1568" s="50"/>
      <c r="F1568" s="52">
        <v>42964</v>
      </c>
      <c r="G1568" s="50" t="s">
        <v>30318</v>
      </c>
      <c r="H1568" s="50" t="s">
        <v>30319</v>
      </c>
      <c r="I1568" s="50" t="s">
        <v>88</v>
      </c>
      <c r="J1568" s="50">
        <v>36049</v>
      </c>
      <c r="K1568" s="50" t="s">
        <v>30320</v>
      </c>
      <c r="L1568" s="50" t="s">
        <v>30321</v>
      </c>
      <c r="M1568" s="50" t="s">
        <v>21</v>
      </c>
      <c r="N1568" s="50" t="s">
        <v>30322</v>
      </c>
      <c r="O1568" s="42" t="s">
        <v>394</v>
      </c>
      <c r="P1568" s="50" t="s">
        <v>32398</v>
      </c>
      <c r="Q1568" s="51" t="s">
        <v>30323</v>
      </c>
      <c r="R1568" s="50" t="s">
        <v>23</v>
      </c>
      <c r="S1568" s="50" t="s">
        <v>29</v>
      </c>
      <c r="T1568" s="54" t="s">
        <v>28523</v>
      </c>
      <c r="U1568" s="54" t="s">
        <v>28523</v>
      </c>
      <c r="V1568" s="54" t="s">
        <v>28521</v>
      </c>
      <c r="W1568" s="54" t="s">
        <v>94</v>
      </c>
      <c r="X1568" s="50">
        <v>2882</v>
      </c>
      <c r="Y1568" s="54"/>
      <c r="Z1568" s="50"/>
      <c r="AA1568" s="50"/>
      <c r="AB1568" s="50"/>
      <c r="AC1568" s="50"/>
      <c r="AD1568" s="50"/>
      <c r="AE1568" s="50"/>
      <c r="AF1568" s="50"/>
      <c r="AG1568" s="50"/>
      <c r="AH1568" s="53"/>
      <c r="AI1568" s="50"/>
      <c r="AJ1568" s="50"/>
      <c r="AK1568" s="50"/>
      <c r="AL1568" s="50"/>
      <c r="AM1568" s="50"/>
      <c r="AN1568" s="50"/>
      <c r="AO1568" s="50"/>
      <c r="AP1568" s="50"/>
      <c r="AQ1568" s="50"/>
      <c r="AR1568" s="50"/>
      <c r="AS1568" s="50"/>
      <c r="AT1568" s="50"/>
      <c r="AU1568" s="50"/>
      <c r="AV1568" s="50"/>
      <c r="AW1568" s="50"/>
      <c r="AX1568" s="50"/>
      <c r="AY1568" s="50"/>
      <c r="AZ1568" s="50"/>
      <c r="BA1568" s="50"/>
      <c r="BB1568" s="50"/>
      <c r="BC1568" s="50"/>
      <c r="BD1568" s="50"/>
      <c r="BE1568" s="50"/>
      <c r="BF1568" s="50"/>
      <c r="BG1568" s="50"/>
      <c r="BH1568" s="50"/>
      <c r="BI1568" s="50"/>
      <c r="BJ1568" s="50"/>
      <c r="BK1568" s="50"/>
      <c r="BL1568" s="50"/>
    </row>
    <row r="1569" spans="1:64" ht="12" customHeight="1" x14ac:dyDescent="0.15">
      <c r="A1569" s="50" t="s">
        <v>32697</v>
      </c>
      <c r="B1569" s="50">
        <v>34</v>
      </c>
      <c r="C1569" s="50" t="s">
        <v>14</v>
      </c>
      <c r="D1569" s="50" t="s">
        <v>79</v>
      </c>
      <c r="E1569" s="50"/>
      <c r="F1569" s="52">
        <v>42963</v>
      </c>
      <c r="G1569" s="50" t="s">
        <v>30324</v>
      </c>
      <c r="H1569" s="50" t="s">
        <v>92</v>
      </c>
      <c r="I1569" s="50" t="s">
        <v>39</v>
      </c>
      <c r="J1569" s="50">
        <v>90059</v>
      </c>
      <c r="K1569" s="50" t="s">
        <v>92</v>
      </c>
      <c r="L1569" s="50" t="s">
        <v>408</v>
      </c>
      <c r="M1569" s="50" t="s">
        <v>21</v>
      </c>
      <c r="N1569" s="50" t="s">
        <v>30325</v>
      </c>
      <c r="O1569" s="42" t="s">
        <v>394</v>
      </c>
      <c r="P1569" s="50" t="s">
        <v>32398</v>
      </c>
      <c r="Q1569" s="51" t="s">
        <v>30326</v>
      </c>
      <c r="R1569" s="50" t="s">
        <v>94</v>
      </c>
      <c r="S1569" s="50" t="s">
        <v>22</v>
      </c>
      <c r="T1569" s="54" t="s">
        <v>28746</v>
      </c>
      <c r="U1569" s="54" t="s">
        <v>28518</v>
      </c>
      <c r="V1569" s="54" t="s">
        <v>28522</v>
      </c>
      <c r="W1569" s="54" t="s">
        <v>94</v>
      </c>
      <c r="X1569" s="50">
        <v>2872</v>
      </c>
      <c r="Y1569" s="50"/>
      <c r="Z1569" s="50"/>
      <c r="AA1569" s="50"/>
      <c r="AB1569" s="50"/>
      <c r="AC1569" s="50"/>
      <c r="AD1569" s="50"/>
      <c r="AE1569" s="50"/>
      <c r="AF1569" s="50"/>
      <c r="AG1569" s="50"/>
      <c r="AH1569" s="53"/>
      <c r="AI1569" s="50"/>
      <c r="AJ1569" s="50"/>
      <c r="AK1569" s="50"/>
      <c r="AL1569" s="50"/>
      <c r="AM1569" s="50"/>
      <c r="AN1569" s="50"/>
      <c r="AO1569" s="50"/>
      <c r="AP1569" s="50"/>
      <c r="AQ1569" s="50"/>
      <c r="AR1569" s="50"/>
      <c r="AS1569" s="50"/>
      <c r="AT1569" s="50"/>
      <c r="AU1569" s="50"/>
      <c r="AV1569" s="50"/>
      <c r="AW1569" s="50"/>
      <c r="AX1569" s="50"/>
      <c r="AY1569" s="50"/>
      <c r="AZ1569" s="50"/>
      <c r="BA1569" s="50"/>
      <c r="BB1569" s="50"/>
      <c r="BC1569" s="50"/>
      <c r="BD1569" s="50"/>
      <c r="BE1569" s="50"/>
      <c r="BF1569" s="50"/>
      <c r="BG1569" s="50"/>
      <c r="BH1569" s="50"/>
      <c r="BI1569" s="50"/>
      <c r="BJ1569" s="50"/>
      <c r="BK1569" s="50"/>
      <c r="BL1569" s="50"/>
    </row>
    <row r="1570" spans="1:64" ht="12" customHeight="1" x14ac:dyDescent="0.15">
      <c r="A1570" s="50" t="s">
        <v>30327</v>
      </c>
      <c r="B1570" s="50">
        <v>54</v>
      </c>
      <c r="C1570" s="50" t="s">
        <v>14</v>
      </c>
      <c r="D1570" s="50" t="s">
        <v>31</v>
      </c>
      <c r="E1570" s="50"/>
      <c r="F1570" s="52">
        <v>42963</v>
      </c>
      <c r="G1570" s="50" t="s">
        <v>31021</v>
      </c>
      <c r="H1570" s="50" t="s">
        <v>30328</v>
      </c>
      <c r="I1570" s="50" t="s">
        <v>39</v>
      </c>
      <c r="J1570" s="50">
        <v>94551</v>
      </c>
      <c r="K1570" s="50" t="s">
        <v>589</v>
      </c>
      <c r="L1570" s="50" t="s">
        <v>30329</v>
      </c>
      <c r="M1570" s="50" t="s">
        <v>21</v>
      </c>
      <c r="N1570" s="50" t="s">
        <v>30330</v>
      </c>
      <c r="O1570" s="42" t="s">
        <v>394</v>
      </c>
      <c r="P1570" s="50" t="s">
        <v>32398</v>
      </c>
      <c r="Q1570" s="51" t="s">
        <v>30331</v>
      </c>
      <c r="R1570" s="50" t="s">
        <v>542</v>
      </c>
      <c r="S1570" s="50" t="s">
        <v>22</v>
      </c>
      <c r="T1570" s="54" t="s">
        <v>28746</v>
      </c>
      <c r="U1570" s="54" t="s">
        <v>28520</v>
      </c>
      <c r="V1570" s="54" t="s">
        <v>28521</v>
      </c>
      <c r="W1570" s="54" t="s">
        <v>94</v>
      </c>
      <c r="X1570" s="50">
        <v>2873</v>
      </c>
      <c r="Y1570" s="50"/>
      <c r="Z1570" s="50"/>
      <c r="AA1570" s="50"/>
      <c r="AB1570" s="50"/>
      <c r="AC1570" s="50"/>
      <c r="AD1570" s="50"/>
      <c r="AE1570" s="50"/>
      <c r="AF1570" s="50"/>
      <c r="AG1570" s="50"/>
      <c r="AH1570" s="53"/>
      <c r="AI1570" s="50"/>
      <c r="AJ1570" s="50"/>
      <c r="AK1570" s="50"/>
      <c r="AL1570" s="50"/>
      <c r="AM1570" s="50"/>
      <c r="AN1570" s="50"/>
      <c r="AO1570" s="50"/>
      <c r="AP1570" s="50"/>
      <c r="AQ1570" s="50"/>
      <c r="AR1570" s="50"/>
      <c r="AS1570" s="50"/>
      <c r="AT1570" s="50"/>
      <c r="AU1570" s="50"/>
      <c r="AV1570" s="50"/>
      <c r="AW1570" s="50"/>
      <c r="AX1570" s="50"/>
      <c r="AY1570" s="50"/>
      <c r="AZ1570" s="50"/>
      <c r="BA1570" s="50"/>
      <c r="BB1570" s="50"/>
      <c r="BC1570" s="50"/>
      <c r="BD1570" s="50"/>
      <c r="BE1570" s="50"/>
      <c r="BF1570" s="50"/>
      <c r="BG1570" s="50"/>
      <c r="BH1570" s="50"/>
      <c r="BI1570" s="50"/>
      <c r="BJ1570" s="50"/>
      <c r="BK1570" s="50"/>
      <c r="BL1570" s="50"/>
    </row>
    <row r="1571" spans="1:64" ht="12" customHeight="1" x14ac:dyDescent="0.15">
      <c r="A1571" s="50" t="s">
        <v>30332</v>
      </c>
      <c r="B1571" s="50">
        <v>37</v>
      </c>
      <c r="C1571" s="50" t="s">
        <v>14</v>
      </c>
      <c r="D1571" s="50" t="s">
        <v>79</v>
      </c>
      <c r="E1571" s="51" t="s">
        <v>30333</v>
      </c>
      <c r="F1571" s="52">
        <v>42962</v>
      </c>
      <c r="G1571" s="50" t="s">
        <v>30334</v>
      </c>
      <c r="H1571" s="50" t="s">
        <v>30335</v>
      </c>
      <c r="I1571" s="50" t="s">
        <v>167</v>
      </c>
      <c r="J1571" s="50">
        <v>31792</v>
      </c>
      <c r="K1571" s="50" t="s">
        <v>1153</v>
      </c>
      <c r="L1571" s="50" t="s">
        <v>30336</v>
      </c>
      <c r="M1571" s="50" t="s">
        <v>21</v>
      </c>
      <c r="N1571" s="50" t="s">
        <v>30337</v>
      </c>
      <c r="O1571" s="42" t="s">
        <v>394</v>
      </c>
      <c r="P1571" s="50" t="s">
        <v>32398</v>
      </c>
      <c r="Q1571" s="51" t="s">
        <v>30338</v>
      </c>
      <c r="R1571" s="50" t="s">
        <v>94</v>
      </c>
      <c r="S1571" s="50" t="s">
        <v>12</v>
      </c>
      <c r="T1571" s="54" t="s">
        <v>31978</v>
      </c>
      <c r="U1571" s="54" t="s">
        <v>28518</v>
      </c>
      <c r="V1571" s="54" t="s">
        <v>28521</v>
      </c>
      <c r="W1571" s="54" t="s">
        <v>542</v>
      </c>
      <c r="X1571" s="50">
        <v>2866</v>
      </c>
      <c r="Y1571" s="50"/>
      <c r="Z1571" s="50"/>
      <c r="AA1571" s="50"/>
      <c r="AB1571" s="50"/>
      <c r="AC1571" s="50"/>
      <c r="AD1571" s="50"/>
      <c r="AE1571" s="50"/>
      <c r="AF1571" s="50"/>
      <c r="AG1571" s="50"/>
      <c r="AH1571" s="53"/>
      <c r="AI1571" s="50"/>
      <c r="AJ1571" s="50"/>
      <c r="AK1571" s="50"/>
      <c r="AL1571" s="50"/>
      <c r="AM1571" s="50"/>
      <c r="AN1571" s="50"/>
      <c r="AO1571" s="50"/>
      <c r="AP1571" s="50"/>
      <c r="AQ1571" s="50"/>
      <c r="AR1571" s="50"/>
      <c r="AS1571" s="50"/>
      <c r="AT1571" s="50"/>
      <c r="AU1571" s="50"/>
      <c r="AV1571" s="50"/>
      <c r="AW1571" s="50"/>
      <c r="AX1571" s="50"/>
      <c r="AY1571" s="50"/>
      <c r="AZ1571" s="50"/>
      <c r="BA1571" s="50"/>
      <c r="BB1571" s="50"/>
      <c r="BC1571" s="50"/>
      <c r="BD1571" s="50"/>
      <c r="BE1571" s="50"/>
      <c r="BF1571" s="50"/>
      <c r="BG1571" s="50"/>
      <c r="BH1571" s="50"/>
      <c r="BI1571" s="50"/>
      <c r="BJ1571" s="50"/>
      <c r="BK1571" s="50"/>
      <c r="BL1571" s="50"/>
    </row>
    <row r="1572" spans="1:64" ht="12" customHeight="1" x14ac:dyDescent="0.15">
      <c r="A1572" s="50" t="s">
        <v>30339</v>
      </c>
      <c r="B1572" s="50">
        <v>20</v>
      </c>
      <c r="C1572" s="50" t="s">
        <v>14</v>
      </c>
      <c r="D1572" s="50" t="s">
        <v>31</v>
      </c>
      <c r="E1572" s="51" t="s">
        <v>30340</v>
      </c>
      <c r="F1572" s="52">
        <v>42961</v>
      </c>
      <c r="G1572" s="50" t="s">
        <v>30341</v>
      </c>
      <c r="H1572" s="50" t="s">
        <v>635</v>
      </c>
      <c r="I1572" s="50" t="s">
        <v>56</v>
      </c>
      <c r="J1572" s="50">
        <v>32210</v>
      </c>
      <c r="K1572" s="50" t="s">
        <v>636</v>
      </c>
      <c r="L1572" s="50" t="s">
        <v>637</v>
      </c>
      <c r="M1572" s="50" t="s">
        <v>21</v>
      </c>
      <c r="N1572" s="50" t="s">
        <v>30342</v>
      </c>
      <c r="O1572" s="42" t="s">
        <v>394</v>
      </c>
      <c r="P1572" s="50" t="s">
        <v>32398</v>
      </c>
      <c r="Q1572" s="51" t="s">
        <v>30343</v>
      </c>
      <c r="R1572" s="50" t="s">
        <v>94</v>
      </c>
      <c r="S1572" s="50" t="s">
        <v>22</v>
      </c>
      <c r="T1572" s="54" t="s">
        <v>28746</v>
      </c>
      <c r="U1572" s="54" t="s">
        <v>28520</v>
      </c>
      <c r="V1572" s="54" t="s">
        <v>28521</v>
      </c>
      <c r="W1572" s="54" t="s">
        <v>94</v>
      </c>
      <c r="X1572" s="50">
        <v>2865</v>
      </c>
      <c r="Y1572" s="50"/>
      <c r="Z1572" s="50"/>
      <c r="AA1572" s="50"/>
      <c r="AB1572" s="50"/>
      <c r="AC1572" s="50"/>
      <c r="AD1572" s="50"/>
      <c r="AE1572" s="50"/>
      <c r="AF1572" s="50"/>
      <c r="AG1572" s="50"/>
      <c r="AH1572" s="53"/>
      <c r="AI1572" s="50"/>
      <c r="AJ1572" s="50"/>
      <c r="AK1572" s="50"/>
      <c r="AL1572" s="50"/>
      <c r="AM1572" s="50"/>
      <c r="AN1572" s="50"/>
      <c r="AO1572" s="50"/>
      <c r="AP1572" s="50"/>
      <c r="AQ1572" s="50"/>
      <c r="AR1572" s="50"/>
      <c r="AS1572" s="50"/>
      <c r="AT1572" s="51"/>
      <c r="AU1572" s="50"/>
      <c r="AV1572" s="50"/>
      <c r="AW1572" s="50"/>
      <c r="AX1572" s="50"/>
      <c r="AY1572" s="50"/>
      <c r="AZ1572" s="50"/>
      <c r="BA1572" s="50"/>
      <c r="BB1572" s="50"/>
      <c r="BC1572" s="50"/>
      <c r="BD1572" s="50"/>
      <c r="BE1572" s="50"/>
      <c r="BF1572" s="50"/>
      <c r="BG1572" s="50"/>
      <c r="BH1572" s="50"/>
      <c r="BI1572" s="50"/>
      <c r="BJ1572" s="50"/>
      <c r="BK1572" s="50"/>
      <c r="BL1572" s="50"/>
    </row>
    <row r="1573" spans="1:64" ht="12" customHeight="1" x14ac:dyDescent="0.15">
      <c r="A1573" s="50" t="s">
        <v>30344</v>
      </c>
      <c r="B1573" s="50">
        <v>45</v>
      </c>
      <c r="C1573" s="50" t="s">
        <v>14</v>
      </c>
      <c r="D1573" s="50" t="s">
        <v>31</v>
      </c>
      <c r="E1573" s="51" t="s">
        <v>30345</v>
      </c>
      <c r="F1573" s="52">
        <v>42961</v>
      </c>
      <c r="G1573" s="50" t="s">
        <v>31006</v>
      </c>
      <c r="H1573" s="50" t="s">
        <v>19533</v>
      </c>
      <c r="I1573" s="50" t="s">
        <v>203</v>
      </c>
      <c r="J1573" s="50">
        <v>80909</v>
      </c>
      <c r="K1573" s="50" t="s">
        <v>841</v>
      </c>
      <c r="L1573" s="50" t="s">
        <v>19535</v>
      </c>
      <c r="M1573" s="50" t="s">
        <v>21</v>
      </c>
      <c r="N1573" s="50" t="s">
        <v>30346</v>
      </c>
      <c r="O1573" s="42" t="s">
        <v>394</v>
      </c>
      <c r="P1573" s="50" t="s">
        <v>32398</v>
      </c>
      <c r="Q1573" s="51" t="s">
        <v>30347</v>
      </c>
      <c r="R1573" s="50" t="s">
        <v>94</v>
      </c>
      <c r="S1573" s="50" t="s">
        <v>12</v>
      </c>
      <c r="T1573" s="54" t="s">
        <v>31675</v>
      </c>
      <c r="U1573" s="54" t="s">
        <v>28520</v>
      </c>
      <c r="V1573" s="54" t="s">
        <v>28522</v>
      </c>
      <c r="W1573" s="54" t="s">
        <v>94</v>
      </c>
      <c r="X1573" s="50">
        <v>2864</v>
      </c>
      <c r="Y1573" s="50"/>
      <c r="Z1573" s="50"/>
      <c r="AA1573" s="50"/>
      <c r="AB1573" s="50"/>
      <c r="AC1573" s="50"/>
      <c r="AD1573" s="50"/>
      <c r="AE1573" s="50"/>
      <c r="AF1573" s="50"/>
      <c r="AG1573" s="50"/>
      <c r="AH1573" s="53"/>
      <c r="AI1573" s="50"/>
      <c r="AJ1573" s="50"/>
      <c r="AK1573" s="50"/>
      <c r="AL1573" s="50"/>
      <c r="AM1573" s="50"/>
      <c r="AN1573" s="50"/>
      <c r="AO1573" s="50"/>
      <c r="AP1573" s="50"/>
      <c r="AQ1573" s="50"/>
      <c r="AR1573" s="50"/>
      <c r="AS1573" s="50"/>
      <c r="AT1573" s="50"/>
      <c r="AU1573" s="50"/>
      <c r="AV1573" s="50"/>
      <c r="AW1573" s="50"/>
      <c r="AX1573" s="50"/>
      <c r="AY1573" s="50"/>
      <c r="AZ1573" s="50"/>
      <c r="BA1573" s="50"/>
      <c r="BB1573" s="50"/>
      <c r="BC1573" s="50"/>
      <c r="BD1573" s="50"/>
      <c r="BE1573" s="50"/>
      <c r="BF1573" s="50"/>
      <c r="BG1573" s="50"/>
      <c r="BH1573" s="50"/>
      <c r="BI1573" s="50"/>
      <c r="BJ1573" s="50"/>
      <c r="BK1573" s="50"/>
      <c r="BL1573" s="50"/>
    </row>
    <row r="1574" spans="1:64" ht="12" customHeight="1" x14ac:dyDescent="0.15">
      <c r="A1574" s="50" t="s">
        <v>30369</v>
      </c>
      <c r="B1574" s="50">
        <v>50</v>
      </c>
      <c r="C1574" s="50" t="s">
        <v>14</v>
      </c>
      <c r="D1574" s="50" t="s">
        <v>79</v>
      </c>
      <c r="E1574" s="51" t="s">
        <v>32730</v>
      </c>
      <c r="F1574" s="52">
        <v>42960</v>
      </c>
      <c r="G1574" s="50" t="s">
        <v>30370</v>
      </c>
      <c r="H1574" s="50" t="s">
        <v>233</v>
      </c>
      <c r="I1574" s="50" t="s">
        <v>234</v>
      </c>
      <c r="J1574" s="50">
        <v>84111</v>
      </c>
      <c r="K1574" s="50" t="s">
        <v>595</v>
      </c>
      <c r="L1574" s="50" t="s">
        <v>235</v>
      </c>
      <c r="M1574" s="50" t="s">
        <v>21</v>
      </c>
      <c r="N1574" s="50" t="s">
        <v>30371</v>
      </c>
      <c r="O1574" s="42" t="s">
        <v>394</v>
      </c>
      <c r="P1574" s="50" t="s">
        <v>94</v>
      </c>
      <c r="Q1574" s="51" t="s">
        <v>30372</v>
      </c>
      <c r="R1574" s="50" t="s">
        <v>94</v>
      </c>
      <c r="S1574" s="50" t="s">
        <v>22</v>
      </c>
      <c r="T1574" s="54" t="s">
        <v>28739</v>
      </c>
      <c r="U1574" s="54" t="s">
        <v>28518</v>
      </c>
      <c r="V1574" s="54" t="s">
        <v>28522</v>
      </c>
      <c r="W1574" s="54" t="s">
        <v>94</v>
      </c>
      <c r="X1574" s="50">
        <v>2862</v>
      </c>
      <c r="Y1574" s="50"/>
      <c r="Z1574" s="50"/>
      <c r="AA1574" s="50"/>
      <c r="AB1574" s="50"/>
      <c r="AC1574" s="50"/>
      <c r="AD1574" s="50"/>
      <c r="AE1574" s="50"/>
      <c r="AF1574" s="50"/>
      <c r="AG1574" s="50"/>
      <c r="AH1574" s="53"/>
      <c r="AI1574" s="50"/>
      <c r="AJ1574" s="50"/>
      <c r="AK1574" s="50"/>
      <c r="AL1574" s="50"/>
      <c r="AM1574" s="50"/>
      <c r="AN1574" s="50"/>
      <c r="AO1574" s="50"/>
      <c r="AP1574" s="50"/>
      <c r="AQ1574" s="51"/>
      <c r="AR1574" s="50"/>
      <c r="AS1574" s="50"/>
      <c r="AT1574" s="50"/>
      <c r="AU1574" s="50"/>
      <c r="AV1574" s="50"/>
      <c r="AW1574" s="50"/>
      <c r="AX1574" s="50"/>
      <c r="AY1574" s="50"/>
      <c r="AZ1574" s="50"/>
      <c r="BA1574" s="50"/>
      <c r="BB1574" s="50"/>
      <c r="BC1574" s="50"/>
      <c r="BD1574" s="50"/>
      <c r="BE1574" s="50"/>
      <c r="BF1574" s="50"/>
      <c r="BG1574" s="50"/>
      <c r="BH1574" s="50"/>
      <c r="BI1574" s="50"/>
      <c r="BJ1574" s="50"/>
      <c r="BK1574" s="50"/>
      <c r="BL1574" s="50"/>
    </row>
    <row r="1575" spans="1:64" ht="12" customHeight="1" x14ac:dyDescent="0.15">
      <c r="A1575" s="50" t="s">
        <v>30364</v>
      </c>
      <c r="B1575" s="50">
        <v>46</v>
      </c>
      <c r="C1575" s="50" t="s">
        <v>14</v>
      </c>
      <c r="D1575" s="50" t="s">
        <v>79</v>
      </c>
      <c r="E1575" s="50"/>
      <c r="F1575" s="52">
        <v>42960</v>
      </c>
      <c r="G1575" s="50" t="s">
        <v>30365</v>
      </c>
      <c r="H1575" s="50" t="s">
        <v>2462</v>
      </c>
      <c r="I1575" s="50" t="s">
        <v>297</v>
      </c>
      <c r="J1575" s="50">
        <v>99336</v>
      </c>
      <c r="K1575" s="50" t="s">
        <v>2463</v>
      </c>
      <c r="L1575" s="50" t="s">
        <v>8728</v>
      </c>
      <c r="M1575" s="50" t="s">
        <v>21</v>
      </c>
      <c r="N1575" s="50" t="s">
        <v>30366</v>
      </c>
      <c r="O1575" s="42" t="s">
        <v>394</v>
      </c>
      <c r="P1575" s="50" t="s">
        <v>32398</v>
      </c>
      <c r="Q1575" s="51" t="s">
        <v>30367</v>
      </c>
      <c r="R1575" s="50" t="s">
        <v>94</v>
      </c>
      <c r="S1575" s="50" t="s">
        <v>22</v>
      </c>
      <c r="T1575" s="54" t="s">
        <v>30368</v>
      </c>
      <c r="U1575" s="54" t="s">
        <v>28520</v>
      </c>
      <c r="V1575" s="54" t="s">
        <v>28521</v>
      </c>
      <c r="W1575" s="54" t="s">
        <v>94</v>
      </c>
      <c r="X1575" s="50">
        <v>2863</v>
      </c>
      <c r="Y1575" s="50"/>
      <c r="Z1575" s="50"/>
      <c r="AA1575" s="50"/>
      <c r="AB1575" s="50"/>
      <c r="AC1575" s="50"/>
      <c r="AD1575" s="50"/>
      <c r="AE1575" s="50"/>
      <c r="AF1575" s="50"/>
      <c r="AG1575" s="50"/>
      <c r="AH1575" s="53"/>
      <c r="AI1575" s="50"/>
      <c r="AJ1575" s="50"/>
      <c r="AK1575" s="50"/>
      <c r="AL1575" s="50"/>
      <c r="AM1575" s="50"/>
      <c r="AN1575" s="50"/>
      <c r="AO1575" s="50"/>
      <c r="AP1575" s="50"/>
      <c r="AQ1575" s="50"/>
      <c r="AR1575" s="50"/>
      <c r="AS1575" s="50"/>
      <c r="AT1575" s="50"/>
      <c r="AU1575" s="50"/>
      <c r="AV1575" s="50"/>
      <c r="AW1575" s="50"/>
      <c r="AX1575" s="50"/>
      <c r="AY1575" s="50"/>
      <c r="AZ1575" s="50"/>
      <c r="BA1575" s="50"/>
      <c r="BB1575" s="50"/>
      <c r="BC1575" s="50"/>
      <c r="BD1575" s="50"/>
      <c r="BE1575" s="50"/>
      <c r="BF1575" s="50"/>
      <c r="BG1575" s="50"/>
      <c r="BH1575" s="50"/>
      <c r="BI1575" s="50"/>
      <c r="BJ1575" s="50"/>
      <c r="BK1575" s="50"/>
      <c r="BL1575" s="50"/>
    </row>
    <row r="1576" spans="1:64" ht="12" customHeight="1" x14ac:dyDescent="0.15">
      <c r="A1576" s="50" t="s">
        <v>30373</v>
      </c>
      <c r="B1576" s="50">
        <v>34</v>
      </c>
      <c r="C1576" s="50" t="s">
        <v>14</v>
      </c>
      <c r="D1576" s="50" t="s">
        <v>42</v>
      </c>
      <c r="E1576" s="50"/>
      <c r="F1576" s="52">
        <v>42960</v>
      </c>
      <c r="G1576" s="50" t="s">
        <v>30374</v>
      </c>
      <c r="H1576" s="50" t="s">
        <v>30375</v>
      </c>
      <c r="I1576" s="50" t="s">
        <v>56</v>
      </c>
      <c r="J1576" s="50">
        <v>33014</v>
      </c>
      <c r="K1576" s="50" t="s">
        <v>155</v>
      </c>
      <c r="L1576" s="50" t="s">
        <v>450</v>
      </c>
      <c r="M1576" s="50" t="s">
        <v>21</v>
      </c>
      <c r="N1576" s="50" t="s">
        <v>30376</v>
      </c>
      <c r="O1576" s="42" t="s">
        <v>394</v>
      </c>
      <c r="P1576" s="50" t="s">
        <v>32398</v>
      </c>
      <c r="Q1576" s="51" t="s">
        <v>30377</v>
      </c>
      <c r="R1576" s="50" t="s">
        <v>94</v>
      </c>
      <c r="S1576" s="50" t="s">
        <v>22</v>
      </c>
      <c r="T1576" s="54" t="s">
        <v>28739</v>
      </c>
      <c r="U1576" s="54" t="s">
        <v>28520</v>
      </c>
      <c r="V1576" s="54" t="s">
        <v>28521</v>
      </c>
      <c r="W1576" s="50"/>
      <c r="Y1576" s="50"/>
      <c r="Z1576" s="50"/>
      <c r="AA1576" s="50"/>
      <c r="AB1576" s="50"/>
      <c r="AC1576" s="50"/>
      <c r="AD1576" s="50"/>
      <c r="AE1576" s="50"/>
      <c r="AF1576" s="50"/>
      <c r="AG1576" s="50"/>
      <c r="AH1576" s="53"/>
      <c r="AI1576" s="50"/>
      <c r="AJ1576" s="50"/>
      <c r="AK1576" s="50"/>
      <c r="AL1576" s="50"/>
      <c r="AM1576" s="50"/>
      <c r="AN1576" s="50"/>
      <c r="AO1576" s="50"/>
      <c r="AP1576" s="50"/>
      <c r="AQ1576" s="50"/>
      <c r="AR1576" s="50"/>
      <c r="AS1576" s="50"/>
      <c r="AT1576" s="50"/>
      <c r="AU1576" s="50"/>
      <c r="AV1576" s="50"/>
      <c r="AW1576" s="50"/>
      <c r="AX1576" s="50"/>
      <c r="AY1576" s="50"/>
      <c r="AZ1576" s="50"/>
      <c r="BA1576" s="50"/>
      <c r="BB1576" s="50"/>
      <c r="BC1576" s="50"/>
      <c r="BD1576" s="50"/>
      <c r="BE1576" s="50"/>
      <c r="BF1576" s="50"/>
      <c r="BG1576" s="50"/>
      <c r="BH1576" s="50"/>
      <c r="BI1576" s="50"/>
      <c r="BJ1576" s="50"/>
      <c r="BK1576" s="50"/>
      <c r="BL1576" s="50"/>
    </row>
    <row r="1577" spans="1:64" ht="12" customHeight="1" x14ac:dyDescent="0.15">
      <c r="A1577" s="50" t="s">
        <v>30357</v>
      </c>
      <c r="B1577" s="50">
        <v>41</v>
      </c>
      <c r="C1577" s="50" t="s">
        <v>14</v>
      </c>
      <c r="D1577" s="50" t="s">
        <v>31</v>
      </c>
      <c r="E1577" s="51" t="s">
        <v>30358</v>
      </c>
      <c r="F1577" s="52">
        <v>42960</v>
      </c>
      <c r="G1577" s="50" t="s">
        <v>31005</v>
      </c>
      <c r="H1577" s="50" t="s">
        <v>30359</v>
      </c>
      <c r="I1577" s="50" t="s">
        <v>313</v>
      </c>
      <c r="J1577" s="50">
        <v>37722</v>
      </c>
      <c r="K1577" s="50" t="s">
        <v>30360</v>
      </c>
      <c r="L1577" s="50" t="s">
        <v>30361</v>
      </c>
      <c r="M1577" s="50" t="s">
        <v>32690</v>
      </c>
      <c r="N1577" s="50" t="s">
        <v>30362</v>
      </c>
      <c r="O1577" s="42" t="s">
        <v>394</v>
      </c>
      <c r="P1577" s="50" t="s">
        <v>32398</v>
      </c>
      <c r="Q1577" s="51" t="s">
        <v>30363</v>
      </c>
      <c r="R1577" s="50" t="s">
        <v>94</v>
      </c>
      <c r="S1577" s="50" t="s">
        <v>22</v>
      </c>
      <c r="T1577" s="54" t="s">
        <v>28541</v>
      </c>
      <c r="U1577" s="54" t="s">
        <v>28520</v>
      </c>
      <c r="V1577" s="54" t="s">
        <v>28522</v>
      </c>
      <c r="W1577" s="54" t="s">
        <v>94</v>
      </c>
      <c r="X1577" s="50">
        <v>2861</v>
      </c>
      <c r="Y1577" s="50"/>
      <c r="Z1577" s="50"/>
      <c r="AA1577" s="50"/>
      <c r="AB1577" s="50"/>
      <c r="AC1577" s="50"/>
      <c r="AD1577" s="50"/>
      <c r="AE1577" s="50"/>
      <c r="AF1577" s="50"/>
      <c r="AG1577" s="50"/>
      <c r="AH1577" s="53"/>
      <c r="AI1577" s="50"/>
      <c r="AJ1577" s="50"/>
      <c r="AK1577" s="50"/>
      <c r="AL1577" s="50"/>
      <c r="AM1577" s="50"/>
      <c r="AN1577" s="50"/>
      <c r="AO1577" s="50"/>
      <c r="AP1577" s="50"/>
      <c r="AQ1577" s="50"/>
      <c r="AR1577" s="50"/>
      <c r="AS1577" s="50"/>
      <c r="AT1577" s="50"/>
      <c r="AU1577" s="50"/>
      <c r="AV1577" s="50"/>
      <c r="AW1577" s="50"/>
      <c r="AX1577" s="50"/>
      <c r="AY1577" s="50"/>
      <c r="AZ1577" s="50"/>
      <c r="BA1577" s="50"/>
      <c r="BB1577" s="50"/>
      <c r="BC1577" s="50"/>
      <c r="BD1577" s="50"/>
      <c r="BE1577" s="50"/>
      <c r="BF1577" s="50"/>
      <c r="BG1577" s="50"/>
      <c r="BH1577" s="50"/>
      <c r="BI1577" s="50"/>
      <c r="BJ1577" s="50"/>
      <c r="BK1577" s="50"/>
      <c r="BL1577" s="50"/>
    </row>
    <row r="1578" spans="1:64" ht="12" customHeight="1" x14ac:dyDescent="0.15">
      <c r="A1578" s="50" t="s">
        <v>30348</v>
      </c>
      <c r="B1578" s="50">
        <v>24</v>
      </c>
      <c r="C1578" s="50" t="s">
        <v>14</v>
      </c>
      <c r="D1578" s="50" t="s">
        <v>31</v>
      </c>
      <c r="E1578" s="50"/>
      <c r="F1578" s="52">
        <v>42960</v>
      </c>
      <c r="G1578" s="50" t="s">
        <v>31012</v>
      </c>
      <c r="H1578" s="50" t="s">
        <v>17991</v>
      </c>
      <c r="I1578" s="50" t="s">
        <v>167</v>
      </c>
      <c r="J1578" s="50">
        <v>30563</v>
      </c>
      <c r="K1578" s="50" t="s">
        <v>4028</v>
      </c>
      <c r="L1578" s="50" t="s">
        <v>4029</v>
      </c>
      <c r="M1578" s="50" t="s">
        <v>21</v>
      </c>
      <c r="N1578" s="50" t="s">
        <v>30349</v>
      </c>
      <c r="O1578" s="42" t="s">
        <v>394</v>
      </c>
      <c r="P1578" s="50" t="s">
        <v>32398</v>
      </c>
      <c r="Q1578" s="51" t="s">
        <v>30350</v>
      </c>
      <c r="R1578" s="50" t="s">
        <v>94</v>
      </c>
      <c r="S1578" s="50" t="s">
        <v>22</v>
      </c>
      <c r="T1578" s="54" t="s">
        <v>28746</v>
      </c>
      <c r="U1578" s="54" t="s">
        <v>28518</v>
      </c>
      <c r="V1578" s="54" t="s">
        <v>28521</v>
      </c>
      <c r="W1578" s="54" t="s">
        <v>94</v>
      </c>
      <c r="X1578" s="50">
        <v>2859</v>
      </c>
      <c r="Y1578" s="50"/>
      <c r="Z1578" s="50"/>
      <c r="AA1578" s="50"/>
      <c r="AB1578" s="50"/>
      <c r="AC1578" s="50"/>
      <c r="AD1578" s="50"/>
      <c r="AE1578" s="50"/>
      <c r="AF1578" s="50"/>
      <c r="AG1578" s="50"/>
      <c r="AH1578" s="53"/>
      <c r="AI1578" s="50"/>
      <c r="AJ1578" s="50"/>
      <c r="AK1578" s="50"/>
      <c r="AL1578" s="50"/>
      <c r="AM1578" s="50"/>
      <c r="AN1578" s="50"/>
      <c r="AO1578" s="50"/>
      <c r="AP1578" s="50"/>
      <c r="AQ1578" s="50"/>
      <c r="AR1578" s="50"/>
      <c r="AS1578" s="50"/>
      <c r="AT1578" s="50"/>
      <c r="AU1578" s="50"/>
      <c r="AV1578" s="50"/>
      <c r="AW1578" s="50"/>
      <c r="AX1578" s="50"/>
      <c r="AY1578" s="50"/>
      <c r="AZ1578" s="50"/>
      <c r="BA1578" s="50"/>
      <c r="BB1578" s="50"/>
      <c r="BC1578" s="50"/>
      <c r="BD1578" s="50"/>
      <c r="BE1578" s="50"/>
      <c r="BF1578" s="50"/>
      <c r="BG1578" s="50"/>
      <c r="BH1578" s="50"/>
      <c r="BI1578" s="50"/>
      <c r="BJ1578" s="50"/>
      <c r="BK1578" s="50"/>
      <c r="BL1578" s="50"/>
    </row>
    <row r="1579" spans="1:64" ht="12" customHeight="1" x14ac:dyDescent="0.15">
      <c r="A1579" s="50" t="s">
        <v>30351</v>
      </c>
      <c r="B1579" s="50">
        <v>54</v>
      </c>
      <c r="C1579" s="50" t="s">
        <v>14</v>
      </c>
      <c r="D1579" s="50" t="s">
        <v>31</v>
      </c>
      <c r="E1579" s="50"/>
      <c r="F1579" s="52">
        <v>42960</v>
      </c>
      <c r="G1579" s="50" t="s">
        <v>30352</v>
      </c>
      <c r="H1579" s="50" t="s">
        <v>30353</v>
      </c>
      <c r="I1579" s="50" t="s">
        <v>432</v>
      </c>
      <c r="J1579" s="50">
        <v>54601</v>
      </c>
      <c r="K1579" s="50" t="s">
        <v>30353</v>
      </c>
      <c r="L1579" s="50" t="s">
        <v>30354</v>
      </c>
      <c r="M1579" s="50" t="s">
        <v>21</v>
      </c>
      <c r="N1579" s="50" t="s">
        <v>30355</v>
      </c>
      <c r="O1579" s="42" t="s">
        <v>394</v>
      </c>
      <c r="P1579" s="50" t="s">
        <v>32398</v>
      </c>
      <c r="Q1579" s="51" t="s">
        <v>30356</v>
      </c>
      <c r="R1579" s="50" t="s">
        <v>94</v>
      </c>
      <c r="S1579" s="50" t="s">
        <v>22</v>
      </c>
      <c r="T1579" s="54" t="s">
        <v>28746</v>
      </c>
      <c r="U1579" s="54" t="s">
        <v>28518</v>
      </c>
      <c r="V1579" s="54" t="s">
        <v>28519</v>
      </c>
      <c r="W1579" s="54" t="s">
        <v>94</v>
      </c>
      <c r="X1579" s="50">
        <v>2860</v>
      </c>
      <c r="Y1579" s="50"/>
      <c r="Z1579" s="50"/>
      <c r="AA1579" s="50"/>
      <c r="AB1579" s="50"/>
      <c r="AC1579" s="50"/>
      <c r="AD1579" s="50"/>
      <c r="AE1579" s="50"/>
      <c r="AF1579" s="50"/>
      <c r="AG1579" s="50"/>
      <c r="AH1579" s="53"/>
      <c r="AI1579" s="50"/>
      <c r="AJ1579" s="50"/>
      <c r="AK1579" s="50"/>
      <c r="AL1579" s="50"/>
      <c r="AM1579" s="50"/>
      <c r="AN1579" s="50"/>
      <c r="AO1579" s="50"/>
      <c r="AP1579" s="50"/>
      <c r="AQ1579" s="50"/>
      <c r="AR1579" s="50"/>
      <c r="AS1579" s="50"/>
      <c r="AT1579" s="50"/>
      <c r="AU1579" s="50"/>
      <c r="AV1579" s="50"/>
      <c r="AW1579" s="50"/>
      <c r="AX1579" s="50"/>
      <c r="AY1579" s="50"/>
      <c r="AZ1579" s="50"/>
      <c r="BA1579" s="50"/>
      <c r="BB1579" s="50"/>
      <c r="BC1579" s="50"/>
      <c r="BD1579" s="50"/>
      <c r="BE1579" s="50"/>
      <c r="BF1579" s="50"/>
      <c r="BG1579" s="50"/>
      <c r="BH1579" s="50"/>
      <c r="BI1579" s="50"/>
      <c r="BJ1579" s="50"/>
      <c r="BK1579" s="50"/>
      <c r="BL1579" s="50"/>
    </row>
    <row r="1580" spans="1:64" ht="12" customHeight="1" x14ac:dyDescent="0.15">
      <c r="A1580" s="50" t="s">
        <v>30378</v>
      </c>
      <c r="B1580" s="50">
        <v>35</v>
      </c>
      <c r="C1580" s="50" t="s">
        <v>14</v>
      </c>
      <c r="D1580" s="50" t="s">
        <v>42</v>
      </c>
      <c r="E1580" s="50"/>
      <c r="F1580" s="52">
        <v>42959</v>
      </c>
      <c r="G1580" s="50" t="s">
        <v>31038</v>
      </c>
      <c r="H1580" s="50" t="s">
        <v>30379</v>
      </c>
      <c r="I1580" s="50" t="s">
        <v>297</v>
      </c>
      <c r="J1580" s="50">
        <v>98375</v>
      </c>
      <c r="K1580" s="50" t="s">
        <v>867</v>
      </c>
      <c r="L1580" s="50" t="s">
        <v>28250</v>
      </c>
      <c r="M1580" s="50" t="s">
        <v>21</v>
      </c>
      <c r="N1580" s="50" t="s">
        <v>30380</v>
      </c>
      <c r="O1580" s="42" t="s">
        <v>394</v>
      </c>
      <c r="P1580" s="50" t="s">
        <v>32398</v>
      </c>
      <c r="Q1580" s="51" t="s">
        <v>30381</v>
      </c>
      <c r="R1580" s="50" t="s">
        <v>23</v>
      </c>
      <c r="S1580" s="50" t="s">
        <v>22</v>
      </c>
      <c r="T1580" s="54" t="s">
        <v>28739</v>
      </c>
      <c r="U1580" s="54" t="s">
        <v>28520</v>
      </c>
      <c r="V1580" s="54" t="s">
        <v>28521</v>
      </c>
      <c r="W1580" s="54" t="s">
        <v>94</v>
      </c>
      <c r="X1580" s="50">
        <v>2858</v>
      </c>
      <c r="Y1580" s="50"/>
      <c r="Z1580" s="50"/>
      <c r="AA1580" s="50"/>
      <c r="AB1580" s="50"/>
      <c r="AC1580" s="50"/>
      <c r="AD1580" s="50"/>
      <c r="AE1580" s="50"/>
      <c r="AF1580" s="50"/>
      <c r="AG1580" s="50"/>
      <c r="AH1580" s="53"/>
      <c r="AI1580" s="50"/>
      <c r="AJ1580" s="50"/>
      <c r="AK1580" s="50"/>
      <c r="AL1580" s="50"/>
      <c r="AM1580" s="50"/>
      <c r="AN1580" s="50"/>
      <c r="AO1580" s="50"/>
      <c r="AP1580" s="50"/>
      <c r="AQ1580" s="50"/>
      <c r="AR1580" s="50"/>
      <c r="AS1580" s="50"/>
      <c r="AT1580" s="50"/>
      <c r="AU1580" s="50"/>
      <c r="AV1580" s="50"/>
      <c r="AW1580" s="50"/>
      <c r="AX1580" s="50"/>
      <c r="AY1580" s="50"/>
      <c r="AZ1580" s="50"/>
      <c r="BA1580" s="50"/>
      <c r="BB1580" s="50"/>
      <c r="BC1580" s="50"/>
      <c r="BD1580" s="50"/>
      <c r="BE1580" s="50"/>
      <c r="BF1580" s="50"/>
      <c r="BG1580" s="50"/>
      <c r="BH1580" s="50"/>
      <c r="BI1580" s="50"/>
      <c r="BJ1580" s="50"/>
      <c r="BK1580" s="50"/>
      <c r="BL1580" s="50"/>
    </row>
    <row r="1581" spans="1:64" ht="12" customHeight="1" x14ac:dyDescent="0.15">
      <c r="A1581" s="50" t="s">
        <v>30384</v>
      </c>
      <c r="B1581" s="50">
        <v>31</v>
      </c>
      <c r="C1581" s="50" t="s">
        <v>14</v>
      </c>
      <c r="D1581" s="50" t="s">
        <v>79</v>
      </c>
      <c r="E1581" s="51" t="s">
        <v>30385</v>
      </c>
      <c r="F1581" s="52">
        <v>42958</v>
      </c>
      <c r="G1581" s="50" t="s">
        <v>31037</v>
      </c>
      <c r="H1581" s="50" t="s">
        <v>1083</v>
      </c>
      <c r="I1581" s="50" t="s">
        <v>398</v>
      </c>
      <c r="J1581" s="50">
        <v>19133</v>
      </c>
      <c r="K1581" s="50" t="s">
        <v>1083</v>
      </c>
      <c r="L1581" s="50" t="s">
        <v>1084</v>
      </c>
      <c r="M1581" s="50" t="s">
        <v>21</v>
      </c>
      <c r="N1581" s="50" t="s">
        <v>30386</v>
      </c>
      <c r="O1581" s="42" t="s">
        <v>394</v>
      </c>
      <c r="P1581" s="50" t="s">
        <v>32398</v>
      </c>
      <c r="Q1581" s="51" t="s">
        <v>30387</v>
      </c>
      <c r="R1581" s="50" t="s">
        <v>542</v>
      </c>
      <c r="S1581" s="50" t="s">
        <v>22</v>
      </c>
      <c r="T1581" s="54" t="s">
        <v>28746</v>
      </c>
      <c r="U1581" s="54" t="s">
        <v>28518</v>
      </c>
      <c r="V1581" s="54" t="s">
        <v>28521</v>
      </c>
      <c r="W1581" s="54" t="s">
        <v>94</v>
      </c>
      <c r="X1581" s="50">
        <v>2857</v>
      </c>
      <c r="Y1581" s="50"/>
      <c r="Z1581" s="50"/>
      <c r="AA1581" s="50"/>
      <c r="AB1581" s="50"/>
      <c r="AC1581" s="50"/>
      <c r="AD1581" s="50"/>
      <c r="AE1581" s="50"/>
      <c r="AF1581" s="50"/>
      <c r="AG1581" s="50"/>
      <c r="AH1581" s="53"/>
      <c r="AI1581" s="50"/>
      <c r="AJ1581" s="50"/>
      <c r="AK1581" s="50"/>
      <c r="AL1581" s="50"/>
      <c r="AM1581" s="50"/>
      <c r="AN1581" s="50"/>
      <c r="AO1581" s="50"/>
      <c r="AP1581" s="50"/>
      <c r="AQ1581" s="51"/>
      <c r="AR1581" s="50"/>
      <c r="AS1581" s="50"/>
      <c r="AT1581" s="50"/>
      <c r="AU1581" s="50"/>
      <c r="AV1581" s="50"/>
      <c r="AW1581" s="50"/>
      <c r="AX1581" s="50"/>
      <c r="AY1581" s="50"/>
      <c r="AZ1581" s="50"/>
      <c r="BA1581" s="50"/>
      <c r="BB1581" s="50"/>
      <c r="BC1581" s="50"/>
      <c r="BD1581" s="50"/>
      <c r="BE1581" s="50"/>
      <c r="BF1581" s="50"/>
      <c r="BG1581" s="50"/>
      <c r="BH1581" s="50"/>
      <c r="BI1581" s="50"/>
      <c r="BJ1581" s="50"/>
      <c r="BK1581" s="50"/>
      <c r="BL1581" s="50"/>
    </row>
    <row r="1582" spans="1:64" ht="12" customHeight="1" x14ac:dyDescent="0.15">
      <c r="A1582" s="50" t="s">
        <v>3186</v>
      </c>
      <c r="B1582" s="50" t="s">
        <v>23</v>
      </c>
      <c r="C1582" s="50" t="s">
        <v>14</v>
      </c>
      <c r="D1582" s="50" t="s">
        <v>42</v>
      </c>
      <c r="E1582" s="50"/>
      <c r="F1582" s="52">
        <v>42958</v>
      </c>
      <c r="G1582" s="50" t="s">
        <v>31013</v>
      </c>
      <c r="H1582" s="50" t="s">
        <v>7186</v>
      </c>
      <c r="I1582" s="50" t="s">
        <v>67</v>
      </c>
      <c r="J1582" s="50">
        <v>77530</v>
      </c>
      <c r="K1582" s="50" t="s">
        <v>545</v>
      </c>
      <c r="L1582" s="50" t="s">
        <v>546</v>
      </c>
      <c r="M1582" s="50" t="s">
        <v>21</v>
      </c>
      <c r="N1582" s="50" t="s">
        <v>30382</v>
      </c>
      <c r="O1582" s="42" t="s">
        <v>394</v>
      </c>
      <c r="P1582" s="50" t="s">
        <v>32398</v>
      </c>
      <c r="Q1582" s="51" t="s">
        <v>30383</v>
      </c>
      <c r="R1582" s="50" t="s">
        <v>94</v>
      </c>
      <c r="S1582" s="50" t="s">
        <v>22</v>
      </c>
      <c r="T1582" s="54" t="s">
        <v>28746</v>
      </c>
      <c r="U1582" s="54" t="s">
        <v>28520</v>
      </c>
      <c r="V1582" s="54" t="s">
        <v>28521</v>
      </c>
      <c r="W1582" s="54" t="s">
        <v>94</v>
      </c>
      <c r="X1582" s="50">
        <v>2855</v>
      </c>
      <c r="Y1582" s="50"/>
      <c r="Z1582" s="50"/>
      <c r="AA1582" s="50"/>
      <c r="AB1582" s="50"/>
      <c r="AC1582" s="50"/>
      <c r="AD1582" s="50"/>
      <c r="AE1582" s="50"/>
      <c r="AF1582" s="50"/>
      <c r="AG1582" s="50"/>
      <c r="AH1582" s="53"/>
      <c r="AI1582" s="50"/>
      <c r="AJ1582" s="50"/>
      <c r="AK1582" s="50"/>
      <c r="AL1582" s="50"/>
      <c r="AM1582" s="50"/>
      <c r="AN1582" s="50"/>
      <c r="AO1582" s="50"/>
      <c r="AP1582" s="50"/>
      <c r="AQ1582" s="50"/>
      <c r="AR1582" s="50"/>
      <c r="AS1582" s="50"/>
      <c r="AT1582" s="50"/>
      <c r="AU1582" s="50"/>
      <c r="AV1582" s="50"/>
      <c r="AW1582" s="50"/>
      <c r="AX1582" s="50"/>
      <c r="AY1582" s="50"/>
      <c r="AZ1582" s="50"/>
      <c r="BA1582" s="50"/>
      <c r="BB1582" s="50"/>
      <c r="BC1582" s="50"/>
      <c r="BD1582" s="50"/>
      <c r="BE1582" s="50"/>
      <c r="BF1582" s="50"/>
      <c r="BG1582" s="50"/>
      <c r="BH1582" s="50"/>
      <c r="BI1582" s="50"/>
      <c r="BJ1582" s="50"/>
      <c r="BK1582" s="50"/>
      <c r="BL1582" s="50"/>
    </row>
    <row r="1583" spans="1:64" ht="12" customHeight="1" x14ac:dyDescent="0.15">
      <c r="A1583" s="50" t="s">
        <v>30392</v>
      </c>
      <c r="B1583" s="50">
        <v>33</v>
      </c>
      <c r="C1583" s="50" t="s">
        <v>14</v>
      </c>
      <c r="D1583" s="50" t="s">
        <v>31</v>
      </c>
      <c r="E1583" s="51" t="s">
        <v>30393</v>
      </c>
      <c r="F1583" s="52">
        <v>42957</v>
      </c>
      <c r="G1583" s="50" t="s">
        <v>30394</v>
      </c>
      <c r="H1583" s="50" t="s">
        <v>30395</v>
      </c>
      <c r="I1583" s="50" t="s">
        <v>211</v>
      </c>
      <c r="J1583" s="50">
        <v>46311</v>
      </c>
      <c r="K1583" s="50" t="s">
        <v>1231</v>
      </c>
      <c r="L1583" s="50" t="s">
        <v>30396</v>
      </c>
      <c r="M1583" s="50" t="s">
        <v>21</v>
      </c>
      <c r="N1583" s="50" t="s">
        <v>30397</v>
      </c>
      <c r="O1583" s="42" t="s">
        <v>394</v>
      </c>
      <c r="P1583" s="50" t="s">
        <v>94</v>
      </c>
      <c r="Q1583" s="51" t="s">
        <v>30398</v>
      </c>
      <c r="R1583" s="50" t="s">
        <v>94</v>
      </c>
      <c r="S1583" s="50" t="s">
        <v>373</v>
      </c>
      <c r="T1583" s="54" t="s">
        <v>28836</v>
      </c>
      <c r="U1583" s="54" t="s">
        <v>28518</v>
      </c>
      <c r="V1583" s="54" t="s">
        <v>28519</v>
      </c>
      <c r="W1583" s="54" t="s">
        <v>94</v>
      </c>
      <c r="X1583" s="50">
        <v>2853</v>
      </c>
      <c r="Y1583" s="50"/>
      <c r="Z1583" s="50"/>
      <c r="AA1583" s="50"/>
      <c r="AB1583" s="50"/>
      <c r="AC1583" s="50"/>
      <c r="AD1583" s="50"/>
      <c r="AE1583" s="50"/>
      <c r="AF1583" s="50"/>
      <c r="AG1583" s="50"/>
      <c r="AH1583" s="53"/>
      <c r="AI1583" s="50"/>
      <c r="AJ1583" s="50"/>
      <c r="AK1583" s="50"/>
      <c r="AL1583" s="50"/>
      <c r="AM1583" s="50"/>
      <c r="AN1583" s="50"/>
      <c r="AO1583" s="50"/>
      <c r="AP1583" s="50"/>
      <c r="AQ1583" s="51"/>
      <c r="AR1583" s="50"/>
      <c r="AS1583" s="50"/>
      <c r="AT1583" s="51"/>
      <c r="AU1583" s="50"/>
      <c r="AV1583" s="50"/>
      <c r="AW1583" s="50"/>
      <c r="AX1583" s="50"/>
      <c r="AY1583" s="50"/>
      <c r="AZ1583" s="50"/>
      <c r="BA1583" s="50"/>
      <c r="BB1583" s="50"/>
      <c r="BC1583" s="50"/>
      <c r="BD1583" s="50"/>
      <c r="BE1583" s="50"/>
      <c r="BF1583" s="50"/>
      <c r="BG1583" s="50"/>
      <c r="BH1583" s="50"/>
      <c r="BI1583" s="50"/>
      <c r="BJ1583" s="50"/>
      <c r="BK1583" s="50"/>
      <c r="BL1583" s="50"/>
    </row>
    <row r="1584" spans="1:64" ht="12" customHeight="1" x14ac:dyDescent="0.15">
      <c r="A1584" s="50" t="s">
        <v>30388</v>
      </c>
      <c r="B1584" s="50">
        <v>49</v>
      </c>
      <c r="C1584" s="50" t="s">
        <v>14</v>
      </c>
      <c r="D1584" s="50" t="s">
        <v>31</v>
      </c>
      <c r="E1584" s="50"/>
      <c r="F1584" s="52">
        <v>42957</v>
      </c>
      <c r="G1584" s="50" t="s">
        <v>31023</v>
      </c>
      <c r="H1584" s="50" t="s">
        <v>30389</v>
      </c>
      <c r="I1584" s="50" t="s">
        <v>39</v>
      </c>
      <c r="J1584" s="50">
        <v>90272</v>
      </c>
      <c r="K1584" s="50" t="s">
        <v>92</v>
      </c>
      <c r="L1584" s="50" t="s">
        <v>93</v>
      </c>
      <c r="M1584" s="50" t="s">
        <v>21</v>
      </c>
      <c r="N1584" s="50" t="s">
        <v>30390</v>
      </c>
      <c r="O1584" s="42" t="s">
        <v>394</v>
      </c>
      <c r="P1584" s="50" t="s">
        <v>32398</v>
      </c>
      <c r="Q1584" s="51" t="s">
        <v>30391</v>
      </c>
      <c r="R1584" s="50" t="s">
        <v>94</v>
      </c>
      <c r="S1584" s="50" t="s">
        <v>22</v>
      </c>
      <c r="T1584" s="54" t="s">
        <v>28746</v>
      </c>
      <c r="U1584" s="54" t="s">
        <v>28520</v>
      </c>
      <c r="V1584" s="54" t="s">
        <v>28521</v>
      </c>
      <c r="W1584" s="54" t="s">
        <v>94</v>
      </c>
      <c r="X1584" s="50">
        <v>2856</v>
      </c>
      <c r="Y1584" s="50"/>
      <c r="Z1584" s="50"/>
      <c r="AA1584" s="50"/>
      <c r="AB1584" s="50"/>
      <c r="AC1584" s="50"/>
      <c r="AD1584" s="50"/>
      <c r="AE1584" s="50"/>
      <c r="AF1584" s="50"/>
      <c r="AG1584" s="50"/>
      <c r="AH1584" s="53"/>
      <c r="AI1584" s="50"/>
      <c r="AJ1584" s="50"/>
      <c r="AK1584" s="50"/>
      <c r="AL1584" s="50"/>
      <c r="AM1584" s="50"/>
      <c r="AN1584" s="50"/>
      <c r="AO1584" s="50"/>
      <c r="AP1584" s="50"/>
      <c r="AQ1584" s="50"/>
      <c r="AR1584" s="50"/>
      <c r="AS1584" s="50"/>
      <c r="AT1584" s="50"/>
      <c r="AU1584" s="50"/>
      <c r="AV1584" s="50"/>
      <c r="AW1584" s="50"/>
      <c r="AX1584" s="50"/>
      <c r="AY1584" s="50"/>
      <c r="AZ1584" s="50"/>
      <c r="BA1584" s="50"/>
      <c r="BB1584" s="50"/>
      <c r="BC1584" s="50"/>
      <c r="BD1584" s="50"/>
      <c r="BE1584" s="50"/>
      <c r="BF1584" s="50"/>
      <c r="BG1584" s="50"/>
      <c r="BH1584" s="50"/>
      <c r="BI1584" s="50"/>
      <c r="BJ1584" s="50"/>
      <c r="BK1584" s="50"/>
      <c r="BL1584" s="50"/>
    </row>
    <row r="1585" spans="1:64" ht="12" customHeight="1" x14ac:dyDescent="0.15">
      <c r="A1585" s="50" t="s">
        <v>30399</v>
      </c>
      <c r="B1585" s="50">
        <v>20</v>
      </c>
      <c r="C1585" s="50" t="s">
        <v>14</v>
      </c>
      <c r="D1585" s="50" t="s">
        <v>79</v>
      </c>
      <c r="E1585" s="51" t="s">
        <v>30400</v>
      </c>
      <c r="F1585" s="52">
        <v>42956</v>
      </c>
      <c r="G1585" s="50" t="s">
        <v>31016</v>
      </c>
      <c r="H1585" s="50" t="s">
        <v>2489</v>
      </c>
      <c r="I1585" s="50" t="s">
        <v>297</v>
      </c>
      <c r="J1585" s="50">
        <v>98031</v>
      </c>
      <c r="K1585" s="50" t="s">
        <v>1185</v>
      </c>
      <c r="L1585" s="50" t="s">
        <v>3382</v>
      </c>
      <c r="M1585" s="50" t="s">
        <v>21</v>
      </c>
      <c r="N1585" s="50" t="s">
        <v>30401</v>
      </c>
      <c r="O1585" s="42" t="s">
        <v>394</v>
      </c>
      <c r="P1585" s="50" t="s">
        <v>32398</v>
      </c>
      <c r="Q1585" s="51" t="s">
        <v>30402</v>
      </c>
      <c r="R1585" s="50" t="s">
        <v>94</v>
      </c>
      <c r="S1585" s="50" t="s">
        <v>373</v>
      </c>
      <c r="T1585" s="54" t="s">
        <v>28836</v>
      </c>
      <c r="U1585" s="54" t="s">
        <v>28520</v>
      </c>
      <c r="V1585" s="54" t="s">
        <v>28519</v>
      </c>
      <c r="W1585" s="54" t="s">
        <v>94</v>
      </c>
      <c r="X1585" s="50">
        <v>2851</v>
      </c>
      <c r="Y1585" s="50"/>
      <c r="Z1585" s="50"/>
      <c r="AA1585" s="50"/>
      <c r="AB1585" s="50"/>
      <c r="AC1585" s="50"/>
      <c r="AD1585" s="50"/>
      <c r="AE1585" s="50"/>
      <c r="AF1585" s="50"/>
      <c r="AG1585" s="50"/>
      <c r="AH1585" s="53"/>
      <c r="AI1585" s="50"/>
      <c r="AJ1585" s="50"/>
      <c r="AK1585" s="50"/>
      <c r="AL1585" s="50"/>
      <c r="AM1585" s="50"/>
      <c r="AN1585" s="50"/>
      <c r="AO1585" s="50"/>
      <c r="AP1585" s="50"/>
      <c r="AQ1585" s="50"/>
      <c r="AR1585" s="50"/>
      <c r="AS1585" s="50"/>
      <c r="AT1585" s="50"/>
      <c r="AU1585" s="50"/>
      <c r="AV1585" s="50"/>
      <c r="AW1585" s="50"/>
      <c r="AX1585" s="50"/>
      <c r="AY1585" s="50"/>
      <c r="AZ1585" s="50"/>
      <c r="BA1585" s="50"/>
      <c r="BB1585" s="50"/>
      <c r="BC1585" s="50"/>
      <c r="BD1585" s="50"/>
      <c r="BE1585" s="50"/>
      <c r="BF1585" s="50"/>
      <c r="BG1585" s="50"/>
      <c r="BH1585" s="50"/>
      <c r="BI1585" s="50"/>
      <c r="BJ1585" s="50"/>
      <c r="BK1585" s="50"/>
      <c r="BL1585" s="50"/>
    </row>
    <row r="1586" spans="1:64" ht="12" customHeight="1" x14ac:dyDescent="0.15">
      <c r="A1586" s="50" t="s">
        <v>30411</v>
      </c>
      <c r="B1586" s="50">
        <v>17</v>
      </c>
      <c r="C1586" s="50" t="s">
        <v>14</v>
      </c>
      <c r="D1586" s="50" t="s">
        <v>79</v>
      </c>
      <c r="E1586" s="51" t="s">
        <v>30412</v>
      </c>
      <c r="F1586" s="52">
        <v>42955</v>
      </c>
      <c r="G1586" s="50" t="s">
        <v>30413</v>
      </c>
      <c r="H1586" s="50" t="s">
        <v>7868</v>
      </c>
      <c r="I1586" s="50" t="s">
        <v>38</v>
      </c>
      <c r="J1586" s="50">
        <v>60628</v>
      </c>
      <c r="K1586" s="50" t="s">
        <v>82</v>
      </c>
      <c r="L1586" s="50" t="s">
        <v>24082</v>
      </c>
      <c r="M1586" s="50" t="s">
        <v>21</v>
      </c>
      <c r="N1586" s="50" t="s">
        <v>30414</v>
      </c>
      <c r="O1586" s="42" t="s">
        <v>394</v>
      </c>
      <c r="P1586" s="50" t="s">
        <v>32398</v>
      </c>
      <c r="Q1586" s="51" t="s">
        <v>30415</v>
      </c>
      <c r="R1586" s="50" t="s">
        <v>94</v>
      </c>
      <c r="S1586" s="50" t="s">
        <v>22</v>
      </c>
      <c r="T1586" s="54" t="s">
        <v>28746</v>
      </c>
      <c r="U1586" s="54" t="s">
        <v>28518</v>
      </c>
      <c r="V1586" s="54" t="s">
        <v>20623</v>
      </c>
      <c r="W1586" s="54" t="s">
        <v>94</v>
      </c>
      <c r="X1586" s="50">
        <v>2852</v>
      </c>
      <c r="Y1586" s="50"/>
      <c r="Z1586" s="50"/>
      <c r="AA1586" s="50"/>
      <c r="AB1586" s="50"/>
      <c r="AC1586" s="50"/>
      <c r="AD1586" s="50"/>
      <c r="AE1586" s="50"/>
      <c r="AF1586" s="50"/>
      <c r="AG1586" s="50"/>
      <c r="AH1586" s="53"/>
      <c r="AI1586" s="50"/>
      <c r="AJ1586" s="50"/>
      <c r="AK1586" s="50"/>
      <c r="AL1586" s="50"/>
      <c r="AM1586" s="50"/>
      <c r="AN1586" s="50"/>
      <c r="AO1586" s="50"/>
      <c r="AP1586" s="50"/>
      <c r="AQ1586" s="50"/>
      <c r="AR1586" s="50"/>
      <c r="AS1586" s="50"/>
      <c r="AT1586" s="50"/>
      <c r="AU1586" s="50"/>
      <c r="AV1586" s="50"/>
      <c r="AW1586" s="50"/>
      <c r="AX1586" s="50"/>
      <c r="AY1586" s="50"/>
      <c r="AZ1586" s="50"/>
      <c r="BA1586" s="50"/>
      <c r="BB1586" s="50"/>
      <c r="BC1586" s="50"/>
      <c r="BD1586" s="50"/>
      <c r="BE1586" s="50"/>
      <c r="BF1586" s="50"/>
      <c r="BG1586" s="50"/>
      <c r="BH1586" s="50"/>
      <c r="BI1586" s="50"/>
      <c r="BJ1586" s="50"/>
      <c r="BK1586" s="50"/>
      <c r="BL1586" s="50"/>
    </row>
    <row r="1587" spans="1:64" ht="12" customHeight="1" x14ac:dyDescent="0.15">
      <c r="A1587" s="50" t="s">
        <v>30403</v>
      </c>
      <c r="B1587" s="50">
        <v>23</v>
      </c>
      <c r="C1587" s="50" t="s">
        <v>14</v>
      </c>
      <c r="D1587" s="50" t="s">
        <v>31</v>
      </c>
      <c r="E1587" s="51" t="s">
        <v>30404</v>
      </c>
      <c r="F1587" s="52">
        <v>42955</v>
      </c>
      <c r="G1587" s="50" t="s">
        <v>30405</v>
      </c>
      <c r="H1587" s="50" t="s">
        <v>30406</v>
      </c>
      <c r="I1587" s="50" t="s">
        <v>357</v>
      </c>
      <c r="J1587" s="50">
        <v>66441</v>
      </c>
      <c r="K1587" s="50" t="s">
        <v>30407</v>
      </c>
      <c r="L1587" s="50" t="s">
        <v>30408</v>
      </c>
      <c r="M1587" s="50" t="s">
        <v>21</v>
      </c>
      <c r="N1587" s="50" t="s">
        <v>30409</v>
      </c>
      <c r="O1587" s="42" t="s">
        <v>394</v>
      </c>
      <c r="P1587" s="50" t="s">
        <v>32398</v>
      </c>
      <c r="Q1587" s="51" t="s">
        <v>30410</v>
      </c>
      <c r="R1587" s="50" t="s">
        <v>542</v>
      </c>
      <c r="S1587" s="50" t="s">
        <v>22</v>
      </c>
      <c r="T1587" s="54" t="s">
        <v>28746</v>
      </c>
      <c r="U1587" s="54" t="s">
        <v>28520</v>
      </c>
      <c r="V1587" s="54" t="s">
        <v>28521</v>
      </c>
      <c r="W1587" s="54" t="s">
        <v>94</v>
      </c>
      <c r="X1587" s="50">
        <v>2849</v>
      </c>
      <c r="Y1587" s="50"/>
      <c r="Z1587" s="50"/>
      <c r="AA1587" s="50"/>
      <c r="AB1587" s="50"/>
      <c r="AC1587" s="50"/>
      <c r="AD1587" s="50"/>
      <c r="AE1587" s="50"/>
      <c r="AF1587" s="50"/>
      <c r="AG1587" s="50"/>
      <c r="AH1587" s="53"/>
      <c r="AI1587" s="50"/>
      <c r="AJ1587" s="50"/>
      <c r="AK1587" s="50"/>
      <c r="AL1587" s="50"/>
      <c r="AM1587" s="50"/>
      <c r="AN1587" s="50"/>
      <c r="AO1587" s="50"/>
      <c r="AP1587" s="50"/>
      <c r="AQ1587" s="50"/>
      <c r="AR1587" s="50"/>
      <c r="AS1587" s="50"/>
      <c r="AT1587" s="50"/>
      <c r="AU1587" s="50"/>
      <c r="AV1587" s="50"/>
      <c r="AW1587" s="50"/>
      <c r="AX1587" s="50"/>
      <c r="AY1587" s="50"/>
      <c r="AZ1587" s="50"/>
      <c r="BA1587" s="50"/>
      <c r="BB1587" s="50"/>
      <c r="BC1587" s="50"/>
      <c r="BD1587" s="50"/>
      <c r="BE1587" s="50"/>
      <c r="BF1587" s="50"/>
      <c r="BG1587" s="50"/>
      <c r="BH1587" s="50"/>
      <c r="BI1587" s="50"/>
      <c r="BJ1587" s="50"/>
      <c r="BK1587" s="50"/>
      <c r="BL1587" s="50"/>
    </row>
    <row r="1588" spans="1:64" ht="12" customHeight="1" x14ac:dyDescent="0.15">
      <c r="A1588" s="50" t="s">
        <v>30422</v>
      </c>
      <c r="B1588" s="50">
        <v>29</v>
      </c>
      <c r="C1588" s="50" t="s">
        <v>14</v>
      </c>
      <c r="D1588" s="50" t="s">
        <v>42</v>
      </c>
      <c r="E1588" s="51" t="s">
        <v>30423</v>
      </c>
      <c r="F1588" s="52">
        <v>42954</v>
      </c>
      <c r="G1588" s="50" t="s">
        <v>31059</v>
      </c>
      <c r="H1588" s="50" t="s">
        <v>667</v>
      </c>
      <c r="I1588" s="50" t="s">
        <v>357</v>
      </c>
      <c r="J1588" s="50">
        <v>67203</v>
      </c>
      <c r="K1588" s="50" t="s">
        <v>668</v>
      </c>
      <c r="L1588" s="50" t="s">
        <v>669</v>
      </c>
      <c r="M1588" s="50" t="s">
        <v>21</v>
      </c>
      <c r="N1588" s="50" t="s">
        <v>30424</v>
      </c>
      <c r="O1588" s="42" t="s">
        <v>394</v>
      </c>
      <c r="P1588" s="50" t="s">
        <v>32398</v>
      </c>
      <c r="Q1588" s="51" t="s">
        <v>30425</v>
      </c>
      <c r="R1588" s="50" t="s">
        <v>94</v>
      </c>
      <c r="S1588" s="50" t="s">
        <v>22</v>
      </c>
      <c r="T1588" s="54" t="s">
        <v>28739</v>
      </c>
      <c r="U1588" s="54" t="s">
        <v>28518</v>
      </c>
      <c r="V1588" s="54" t="s">
        <v>28521</v>
      </c>
      <c r="W1588" s="54" t="s">
        <v>94</v>
      </c>
      <c r="X1588" s="50">
        <v>2848</v>
      </c>
      <c r="Y1588" s="50"/>
      <c r="Z1588" s="50"/>
      <c r="AA1588" s="50"/>
      <c r="AB1588" s="50"/>
      <c r="AC1588" s="50"/>
      <c r="AD1588" s="50"/>
      <c r="AE1588" s="50"/>
      <c r="AF1588" s="50"/>
      <c r="AG1588" s="50"/>
      <c r="AH1588" s="53"/>
      <c r="AI1588" s="50"/>
      <c r="AJ1588" s="50"/>
      <c r="AK1588" s="50"/>
      <c r="AL1588" s="50"/>
      <c r="AM1588" s="50"/>
      <c r="AN1588" s="50"/>
      <c r="AO1588" s="50"/>
      <c r="AP1588" s="50"/>
      <c r="AQ1588" s="51"/>
      <c r="AR1588" s="50"/>
      <c r="AS1588" s="50"/>
      <c r="AT1588" s="50"/>
      <c r="AU1588" s="50"/>
      <c r="AV1588" s="50"/>
      <c r="AW1588" s="50"/>
      <c r="AX1588" s="50"/>
      <c r="AY1588" s="50"/>
      <c r="AZ1588" s="50"/>
      <c r="BA1588" s="50"/>
      <c r="BB1588" s="50"/>
      <c r="BC1588" s="50"/>
      <c r="BD1588" s="50"/>
      <c r="BE1588" s="50"/>
      <c r="BF1588" s="50"/>
      <c r="BG1588" s="50"/>
      <c r="BH1588" s="50"/>
      <c r="BI1588" s="50"/>
      <c r="BJ1588" s="50"/>
      <c r="BK1588" s="50"/>
      <c r="BL1588" s="50"/>
    </row>
    <row r="1589" spans="1:64" ht="12" customHeight="1" x14ac:dyDescent="0.15">
      <c r="A1589" s="50" t="s">
        <v>30416</v>
      </c>
      <c r="B1589" s="50">
        <v>45</v>
      </c>
      <c r="C1589" s="50" t="s">
        <v>14</v>
      </c>
      <c r="D1589" s="50" t="s">
        <v>42</v>
      </c>
      <c r="E1589" s="50" t="s">
        <v>31909</v>
      </c>
      <c r="F1589" s="52">
        <v>42954</v>
      </c>
      <c r="G1589" s="50" t="s">
        <v>30417</v>
      </c>
      <c r="H1589" s="50" t="s">
        <v>30418</v>
      </c>
      <c r="I1589" s="50" t="s">
        <v>75</v>
      </c>
      <c r="J1589" s="50">
        <v>7047</v>
      </c>
      <c r="K1589" s="50" t="s">
        <v>2431</v>
      </c>
      <c r="L1589" s="50" t="s">
        <v>30419</v>
      </c>
      <c r="M1589" s="50" t="s">
        <v>32701</v>
      </c>
      <c r="N1589" s="50" t="s">
        <v>30420</v>
      </c>
      <c r="O1589" s="42" t="s">
        <v>394</v>
      </c>
      <c r="P1589" s="50" t="s">
        <v>32398</v>
      </c>
      <c r="Q1589" s="51" t="s">
        <v>30421</v>
      </c>
      <c r="R1589" s="50" t="s">
        <v>94</v>
      </c>
      <c r="S1589" s="50" t="s">
        <v>22</v>
      </c>
      <c r="T1589" s="54" t="s">
        <v>28739</v>
      </c>
      <c r="U1589" s="54" t="s">
        <v>28520</v>
      </c>
      <c r="V1589" s="54" t="s">
        <v>28521</v>
      </c>
      <c r="W1589" s="54" t="s">
        <v>94</v>
      </c>
      <c r="X1589" s="50">
        <v>2841</v>
      </c>
      <c r="Y1589" s="50"/>
      <c r="Z1589" s="50"/>
      <c r="AA1589" s="50"/>
      <c r="AB1589" s="50"/>
      <c r="AC1589" s="50"/>
      <c r="AD1589" s="50"/>
      <c r="AE1589" s="50"/>
      <c r="AF1589" s="50"/>
      <c r="AG1589" s="50"/>
      <c r="AH1589" s="53"/>
      <c r="AI1589" s="50"/>
      <c r="AJ1589" s="50"/>
      <c r="AK1589" s="50"/>
      <c r="AL1589" s="50"/>
      <c r="AM1589" s="50"/>
      <c r="AN1589" s="50"/>
      <c r="AO1589" s="50"/>
      <c r="AP1589" s="50"/>
      <c r="AQ1589" s="50"/>
      <c r="AR1589" s="50"/>
      <c r="AS1589" s="50"/>
      <c r="AT1589" s="50"/>
      <c r="AU1589" s="50"/>
      <c r="AV1589" s="50"/>
      <c r="AW1589" s="50"/>
      <c r="AX1589" s="50"/>
      <c r="AY1589" s="50"/>
      <c r="AZ1589" s="50"/>
      <c r="BA1589" s="50"/>
      <c r="BB1589" s="50"/>
      <c r="BC1589" s="50"/>
      <c r="BD1589" s="50"/>
      <c r="BE1589" s="50"/>
      <c r="BF1589" s="50"/>
      <c r="BG1589" s="50"/>
      <c r="BH1589" s="50"/>
      <c r="BI1589" s="50"/>
      <c r="BJ1589" s="50"/>
      <c r="BK1589" s="50"/>
      <c r="BL1589" s="50"/>
    </row>
    <row r="1590" spans="1:64" ht="12" customHeight="1" x14ac:dyDescent="0.15">
      <c r="A1590" s="50" t="s">
        <v>30426</v>
      </c>
      <c r="B1590" s="50">
        <v>36</v>
      </c>
      <c r="C1590" s="50" t="s">
        <v>14</v>
      </c>
      <c r="D1590" s="50" t="s">
        <v>31</v>
      </c>
      <c r="E1590" s="50" t="s">
        <v>31908</v>
      </c>
      <c r="F1590" s="52">
        <v>42954</v>
      </c>
      <c r="G1590" s="50" t="s">
        <v>31014</v>
      </c>
      <c r="H1590" s="50" t="s">
        <v>424</v>
      </c>
      <c r="I1590" s="50" t="s">
        <v>425</v>
      </c>
      <c r="J1590" s="50">
        <v>64126</v>
      </c>
      <c r="K1590" s="50" t="s">
        <v>427</v>
      </c>
      <c r="L1590" s="50" t="s">
        <v>1387</v>
      </c>
      <c r="M1590" s="50" t="s">
        <v>21</v>
      </c>
      <c r="N1590" s="50" t="s">
        <v>33141</v>
      </c>
      <c r="O1590" s="42" t="s">
        <v>394</v>
      </c>
      <c r="P1590" s="50" t="s">
        <v>32398</v>
      </c>
      <c r="Q1590" s="51" t="s">
        <v>30427</v>
      </c>
      <c r="R1590" s="50" t="s">
        <v>94</v>
      </c>
      <c r="S1590" s="50" t="s">
        <v>373</v>
      </c>
      <c r="T1590" s="54" t="s">
        <v>28836</v>
      </c>
      <c r="U1590" s="54" t="s">
        <v>28518</v>
      </c>
      <c r="V1590" s="54" t="s">
        <v>28519</v>
      </c>
      <c r="W1590" s="54" t="s">
        <v>94</v>
      </c>
      <c r="X1590" s="50">
        <v>2850</v>
      </c>
      <c r="Y1590" s="50"/>
      <c r="Z1590" s="50"/>
      <c r="AA1590" s="50"/>
      <c r="AB1590" s="50"/>
      <c r="AC1590" s="50"/>
      <c r="AD1590" s="50"/>
      <c r="AE1590" s="50"/>
      <c r="AF1590" s="50"/>
      <c r="AG1590" s="50"/>
      <c r="AH1590" s="53"/>
      <c r="AI1590" s="50"/>
      <c r="AJ1590" s="50"/>
      <c r="AK1590" s="50"/>
      <c r="AL1590" s="50"/>
      <c r="AM1590" s="50"/>
      <c r="AN1590" s="50"/>
      <c r="AO1590" s="50"/>
      <c r="AP1590" s="50"/>
      <c r="AQ1590" s="50"/>
      <c r="AR1590" s="50"/>
      <c r="AS1590" s="50"/>
      <c r="AT1590" s="50"/>
      <c r="AU1590" s="50"/>
      <c r="AV1590" s="50"/>
      <c r="AW1590" s="50"/>
      <c r="AX1590" s="50"/>
      <c r="AY1590" s="50"/>
      <c r="AZ1590" s="50"/>
      <c r="BA1590" s="50"/>
      <c r="BB1590" s="50"/>
      <c r="BC1590" s="50"/>
      <c r="BD1590" s="50"/>
      <c r="BE1590" s="50"/>
      <c r="BF1590" s="50"/>
      <c r="BG1590" s="50"/>
      <c r="BH1590" s="50"/>
      <c r="BI1590" s="50"/>
      <c r="BJ1590" s="50"/>
      <c r="BK1590" s="50"/>
      <c r="BL1590" s="50"/>
    </row>
    <row r="1591" spans="1:64" ht="12" customHeight="1" x14ac:dyDescent="0.15">
      <c r="A1591" s="50" t="s">
        <v>30436</v>
      </c>
      <c r="B1591" s="50">
        <v>28</v>
      </c>
      <c r="C1591" s="50" t="s">
        <v>14</v>
      </c>
      <c r="D1591" s="50" t="s">
        <v>79</v>
      </c>
      <c r="E1591" s="51" t="s">
        <v>32731</v>
      </c>
      <c r="F1591" s="52">
        <v>42953</v>
      </c>
      <c r="G1591" s="50" t="s">
        <v>31881</v>
      </c>
      <c r="H1591" s="50" t="s">
        <v>424</v>
      </c>
      <c r="I1591" s="50" t="s">
        <v>425</v>
      </c>
      <c r="J1591" s="50">
        <v>64128</v>
      </c>
      <c r="K1591" s="50" t="s">
        <v>427</v>
      </c>
      <c r="L1591" s="50" t="s">
        <v>428</v>
      </c>
      <c r="M1591" s="50" t="s">
        <v>21</v>
      </c>
      <c r="N1591" s="50" t="s">
        <v>31882</v>
      </c>
      <c r="O1591" s="42" t="s">
        <v>394</v>
      </c>
      <c r="P1591" s="50" t="s">
        <v>32398</v>
      </c>
      <c r="Q1591" s="50" t="s">
        <v>31883</v>
      </c>
      <c r="R1591" s="50" t="s">
        <v>94</v>
      </c>
      <c r="S1591" s="50" t="s">
        <v>22</v>
      </c>
      <c r="T1591" s="54" t="s">
        <v>28746</v>
      </c>
      <c r="U1591" s="54" t="s">
        <v>28520</v>
      </c>
      <c r="V1591" s="54" t="s">
        <v>28522</v>
      </c>
      <c r="W1591" s="54" t="s">
        <v>94</v>
      </c>
      <c r="X1591" s="50">
        <v>2842</v>
      </c>
      <c r="Y1591" s="50"/>
      <c r="Z1591" s="50"/>
      <c r="AA1591" s="50"/>
      <c r="AB1591" s="50"/>
      <c r="AC1591" s="50"/>
      <c r="AD1591" s="50"/>
      <c r="AE1591" s="50"/>
      <c r="AF1591" s="50"/>
      <c r="AG1591" s="50"/>
      <c r="AH1591" s="53"/>
      <c r="AI1591" s="50"/>
      <c r="AJ1591" s="50"/>
      <c r="AK1591" s="50"/>
      <c r="AL1591" s="50"/>
      <c r="AM1591" s="50"/>
      <c r="AN1591" s="50"/>
      <c r="AO1591" s="50"/>
      <c r="AP1591" s="50"/>
      <c r="AQ1591" s="50"/>
      <c r="AR1591" s="50"/>
      <c r="AS1591" s="50"/>
      <c r="AT1591" s="50"/>
      <c r="AU1591" s="50"/>
      <c r="AV1591" s="50"/>
      <c r="AW1591" s="50"/>
      <c r="AX1591" s="50"/>
      <c r="AY1591" s="50"/>
      <c r="AZ1591" s="50"/>
      <c r="BA1591" s="50"/>
      <c r="BB1591" s="50"/>
      <c r="BC1591" s="50"/>
      <c r="BD1591" s="50"/>
      <c r="BE1591" s="50"/>
      <c r="BF1591" s="50"/>
      <c r="BG1591" s="50"/>
      <c r="BH1591" s="50"/>
      <c r="BI1591" s="50"/>
      <c r="BJ1591" s="50"/>
      <c r="BK1591" s="50"/>
      <c r="BL1591" s="50"/>
    </row>
    <row r="1592" spans="1:64" ht="12" customHeight="1" x14ac:dyDescent="0.15">
      <c r="A1592" s="50" t="s">
        <v>30428</v>
      </c>
      <c r="B1592" s="50">
        <v>32</v>
      </c>
      <c r="C1592" s="50" t="s">
        <v>14</v>
      </c>
      <c r="D1592" s="50" t="s">
        <v>31</v>
      </c>
      <c r="E1592" s="51" t="s">
        <v>30429</v>
      </c>
      <c r="F1592" s="52">
        <v>42953</v>
      </c>
      <c r="G1592" s="50" t="s">
        <v>30430</v>
      </c>
      <c r="H1592" s="50" t="s">
        <v>30431</v>
      </c>
      <c r="I1592" s="50" t="s">
        <v>313</v>
      </c>
      <c r="J1592" s="50">
        <v>37025</v>
      </c>
      <c r="K1592" s="50" t="s">
        <v>30432</v>
      </c>
      <c r="L1592" s="50" t="s">
        <v>30433</v>
      </c>
      <c r="M1592" s="50" t="s">
        <v>21</v>
      </c>
      <c r="N1592" s="50" t="s">
        <v>30434</v>
      </c>
      <c r="O1592" s="42" t="s">
        <v>394</v>
      </c>
      <c r="P1592" s="50" t="s">
        <v>32398</v>
      </c>
      <c r="Q1592" s="51" t="s">
        <v>30435</v>
      </c>
      <c r="R1592" s="50" t="s">
        <v>94</v>
      </c>
      <c r="S1592" s="50" t="s">
        <v>22</v>
      </c>
      <c r="T1592" s="54" t="s">
        <v>28739</v>
      </c>
      <c r="U1592" s="54" t="s">
        <v>28518</v>
      </c>
      <c r="V1592" s="54" t="s">
        <v>28522</v>
      </c>
      <c r="W1592" s="54" t="s">
        <v>94</v>
      </c>
      <c r="X1592" s="50">
        <v>2839</v>
      </c>
      <c r="Y1592" s="50"/>
      <c r="Z1592" s="50"/>
      <c r="AA1592" s="50"/>
      <c r="AB1592" s="50"/>
      <c r="AC1592" s="50"/>
      <c r="AD1592" s="50"/>
      <c r="AE1592" s="50"/>
      <c r="AF1592" s="50"/>
      <c r="AG1592" s="50"/>
      <c r="AH1592" s="53"/>
      <c r="AI1592" s="50"/>
      <c r="AJ1592" s="50"/>
      <c r="AK1592" s="50"/>
      <c r="AL1592" s="50"/>
      <c r="AM1592" s="50"/>
      <c r="AN1592" s="50"/>
      <c r="AO1592" s="50"/>
      <c r="AP1592" s="50"/>
      <c r="AQ1592" s="50"/>
      <c r="AR1592" s="50"/>
      <c r="AS1592" s="50"/>
      <c r="AT1592" s="50"/>
      <c r="AU1592" s="50"/>
      <c r="AV1592" s="50"/>
      <c r="AW1592" s="50"/>
      <c r="AX1592" s="50"/>
      <c r="AY1592" s="50"/>
      <c r="AZ1592" s="50"/>
      <c r="BA1592" s="50"/>
      <c r="BB1592" s="50"/>
      <c r="BC1592" s="50"/>
      <c r="BD1592" s="50"/>
      <c r="BE1592" s="50"/>
      <c r="BF1592" s="50"/>
      <c r="BG1592" s="50"/>
      <c r="BH1592" s="50"/>
      <c r="BI1592" s="50"/>
      <c r="BJ1592" s="50"/>
      <c r="BK1592" s="50"/>
      <c r="BL1592" s="50"/>
    </row>
    <row r="1593" spans="1:64" ht="12" customHeight="1" x14ac:dyDescent="0.15">
      <c r="A1593" s="50" t="s">
        <v>30437</v>
      </c>
      <c r="B1593" s="50">
        <v>35</v>
      </c>
      <c r="C1593" s="50" t="s">
        <v>14</v>
      </c>
      <c r="D1593" s="50" t="s">
        <v>42</v>
      </c>
      <c r="E1593" s="50"/>
      <c r="F1593" s="52">
        <v>42952</v>
      </c>
      <c r="G1593" s="50" t="s">
        <v>30438</v>
      </c>
      <c r="H1593" s="50" t="s">
        <v>2912</v>
      </c>
      <c r="I1593" s="50" t="s">
        <v>39</v>
      </c>
      <c r="J1593" s="50">
        <v>95403</v>
      </c>
      <c r="K1593" s="50" t="s">
        <v>2616</v>
      </c>
      <c r="L1593" s="50" t="s">
        <v>10427</v>
      </c>
      <c r="M1593" s="50" t="s">
        <v>5307</v>
      </c>
      <c r="N1593" s="50" t="s">
        <v>30439</v>
      </c>
      <c r="O1593" s="42" t="s">
        <v>394</v>
      </c>
      <c r="P1593" s="50" t="s">
        <v>32398</v>
      </c>
      <c r="Q1593" s="51" t="s">
        <v>30440</v>
      </c>
      <c r="R1593" s="50" t="s">
        <v>542</v>
      </c>
      <c r="S1593" s="50" t="s">
        <v>22</v>
      </c>
      <c r="T1593" s="54" t="s">
        <v>28739</v>
      </c>
      <c r="U1593" s="54" t="s">
        <v>28520</v>
      </c>
      <c r="V1593" s="54" t="s">
        <v>28521</v>
      </c>
      <c r="W1593" s="54" t="s">
        <v>542</v>
      </c>
      <c r="X1593" s="50">
        <v>2844</v>
      </c>
      <c r="Y1593" s="50"/>
      <c r="Z1593" s="50"/>
      <c r="AA1593" s="50"/>
      <c r="AB1593" s="50"/>
      <c r="AC1593" s="50"/>
      <c r="AD1593" s="50"/>
      <c r="AE1593" s="50"/>
      <c r="AF1593" s="50"/>
      <c r="AG1593" s="50"/>
      <c r="AH1593" s="53"/>
      <c r="AI1593" s="50"/>
      <c r="AJ1593" s="50"/>
      <c r="AK1593" s="50"/>
      <c r="AL1593" s="50"/>
      <c r="AM1593" s="50"/>
      <c r="AN1593" s="50"/>
      <c r="AO1593" s="50"/>
      <c r="AP1593" s="50"/>
      <c r="AQ1593" s="50"/>
      <c r="AR1593" s="50"/>
      <c r="AS1593" s="50"/>
      <c r="AT1593" s="50"/>
      <c r="AU1593" s="50"/>
      <c r="AV1593" s="50"/>
      <c r="AW1593" s="50"/>
      <c r="AX1593" s="50"/>
      <c r="AY1593" s="50"/>
      <c r="AZ1593" s="50"/>
      <c r="BA1593" s="50"/>
      <c r="BB1593" s="50"/>
      <c r="BC1593" s="50"/>
      <c r="BD1593" s="50"/>
      <c r="BE1593" s="50"/>
      <c r="BF1593" s="50"/>
      <c r="BG1593" s="50"/>
      <c r="BH1593" s="50"/>
      <c r="BI1593" s="50"/>
      <c r="BJ1593" s="50"/>
      <c r="BK1593" s="50"/>
      <c r="BL1593" s="50"/>
    </row>
    <row r="1594" spans="1:64" ht="12" customHeight="1" x14ac:dyDescent="0.15">
      <c r="A1594" s="50" t="s">
        <v>30441</v>
      </c>
      <c r="B1594" s="50">
        <v>24</v>
      </c>
      <c r="C1594" s="50" t="s">
        <v>14</v>
      </c>
      <c r="D1594" s="50" t="s">
        <v>31</v>
      </c>
      <c r="E1594" s="50" t="s">
        <v>31910</v>
      </c>
      <c r="F1594" s="52">
        <v>42952</v>
      </c>
      <c r="G1594" s="50" t="s">
        <v>30442</v>
      </c>
      <c r="H1594" s="50" t="s">
        <v>30443</v>
      </c>
      <c r="I1594" s="50" t="s">
        <v>63</v>
      </c>
      <c r="J1594" s="50">
        <v>43766</v>
      </c>
      <c r="K1594" s="50" t="s">
        <v>2457</v>
      </c>
      <c r="L1594" s="50" t="s">
        <v>30444</v>
      </c>
      <c r="M1594" s="50" t="s">
        <v>21</v>
      </c>
      <c r="N1594" s="50" t="s">
        <v>30445</v>
      </c>
      <c r="O1594" s="42" t="s">
        <v>394</v>
      </c>
      <c r="P1594" s="50" t="s">
        <v>32398</v>
      </c>
      <c r="Q1594" s="51" t="s">
        <v>30446</v>
      </c>
      <c r="R1594" s="50" t="s">
        <v>94</v>
      </c>
      <c r="S1594" s="50" t="s">
        <v>22</v>
      </c>
      <c r="T1594" s="54" t="s">
        <v>28746</v>
      </c>
      <c r="U1594" s="54" t="s">
        <v>28520</v>
      </c>
      <c r="V1594" s="54" t="s">
        <v>28521</v>
      </c>
      <c r="W1594" s="54" t="s">
        <v>94</v>
      </c>
      <c r="X1594" s="50">
        <v>2840</v>
      </c>
      <c r="Y1594" s="50"/>
      <c r="Z1594" s="50"/>
      <c r="AA1594" s="50"/>
      <c r="AB1594" s="50"/>
      <c r="AC1594" s="50"/>
      <c r="AD1594" s="50"/>
      <c r="AE1594" s="50"/>
      <c r="AF1594" s="50"/>
      <c r="AG1594" s="50"/>
      <c r="AH1594" s="53"/>
      <c r="AI1594" s="50"/>
      <c r="AJ1594" s="50"/>
      <c r="AK1594" s="50"/>
      <c r="AL1594" s="50"/>
      <c r="AM1594" s="50"/>
      <c r="AN1594" s="50"/>
      <c r="AO1594" s="50"/>
      <c r="AP1594" s="50"/>
      <c r="AQ1594" s="50"/>
      <c r="AR1594" s="50"/>
      <c r="AS1594" s="50"/>
      <c r="AT1594" s="50"/>
      <c r="AU1594" s="50"/>
      <c r="AV1594" s="50"/>
      <c r="AW1594" s="50"/>
      <c r="AX1594" s="50"/>
      <c r="AY1594" s="50"/>
      <c r="AZ1594" s="50"/>
      <c r="BA1594" s="50"/>
      <c r="BB1594" s="50"/>
      <c r="BC1594" s="50"/>
      <c r="BD1594" s="50"/>
      <c r="BE1594" s="50"/>
      <c r="BF1594" s="50"/>
      <c r="BG1594" s="50"/>
      <c r="BH1594" s="50"/>
      <c r="BI1594" s="50"/>
      <c r="BJ1594" s="50"/>
      <c r="BK1594" s="50"/>
      <c r="BL1594" s="50"/>
    </row>
    <row r="1595" spans="1:64" ht="12" customHeight="1" x14ac:dyDescent="0.15">
      <c r="A1595" s="50" t="s">
        <v>30447</v>
      </c>
      <c r="B1595" s="50">
        <v>34</v>
      </c>
      <c r="C1595" s="50" t="s">
        <v>14</v>
      </c>
      <c r="D1595" s="50" t="s">
        <v>79</v>
      </c>
      <c r="E1595" s="50" t="s">
        <v>31890</v>
      </c>
      <c r="F1595" s="52">
        <v>42952</v>
      </c>
      <c r="G1595" s="50" t="s">
        <v>30448</v>
      </c>
      <c r="H1595" s="50" t="s">
        <v>2155</v>
      </c>
      <c r="I1595" s="50" t="s">
        <v>56</v>
      </c>
      <c r="J1595" s="50">
        <v>33311</v>
      </c>
      <c r="K1595" s="50" t="s">
        <v>1102</v>
      </c>
      <c r="L1595" s="50" t="s">
        <v>2162</v>
      </c>
      <c r="M1595" s="50" t="s">
        <v>5519</v>
      </c>
      <c r="N1595" s="50" t="s">
        <v>30449</v>
      </c>
      <c r="O1595" s="42" t="s">
        <v>394</v>
      </c>
      <c r="P1595" s="50" t="s">
        <v>32398</v>
      </c>
      <c r="Q1595" s="51" t="s">
        <v>30450</v>
      </c>
      <c r="R1595" s="50" t="s">
        <v>23</v>
      </c>
      <c r="S1595" s="50" t="s">
        <v>12</v>
      </c>
      <c r="T1595" s="54" t="s">
        <v>31978</v>
      </c>
      <c r="U1595" s="54" t="s">
        <v>28518</v>
      </c>
      <c r="V1595" s="54" t="s">
        <v>28521</v>
      </c>
      <c r="W1595" s="50"/>
      <c r="Y1595" s="50"/>
      <c r="Z1595" s="50"/>
      <c r="AA1595" s="50"/>
      <c r="AB1595" s="50"/>
      <c r="AC1595" s="50"/>
      <c r="AD1595" s="50"/>
      <c r="AE1595" s="50"/>
      <c r="AF1595" s="50"/>
      <c r="AG1595" s="50"/>
      <c r="AH1595" s="53"/>
      <c r="AI1595" s="50"/>
      <c r="AJ1595" s="50"/>
      <c r="AK1595" s="50"/>
      <c r="AL1595" s="50"/>
      <c r="AM1595" s="50"/>
      <c r="AN1595" s="50"/>
      <c r="AO1595" s="50"/>
      <c r="AP1595" s="50"/>
      <c r="AQ1595" s="50"/>
      <c r="AR1595" s="50"/>
      <c r="AS1595" s="50"/>
      <c r="AT1595" s="50"/>
      <c r="AU1595" s="50"/>
      <c r="AV1595" s="50"/>
      <c r="AW1595" s="50"/>
      <c r="AX1595" s="50"/>
      <c r="AY1595" s="50"/>
      <c r="AZ1595" s="50"/>
      <c r="BA1595" s="50"/>
      <c r="BB1595" s="50"/>
      <c r="BC1595" s="50"/>
      <c r="BD1595" s="50"/>
      <c r="BE1595" s="50"/>
      <c r="BF1595" s="50"/>
      <c r="BG1595" s="50"/>
      <c r="BH1595" s="50"/>
      <c r="BI1595" s="50"/>
      <c r="BJ1595" s="50"/>
      <c r="BK1595" s="50"/>
      <c r="BL1595" s="50"/>
    </row>
    <row r="1596" spans="1:64" ht="12" customHeight="1" x14ac:dyDescent="0.15">
      <c r="A1596" s="50" t="s">
        <v>30458</v>
      </c>
      <c r="B1596" s="50">
        <v>36</v>
      </c>
      <c r="C1596" s="50" t="s">
        <v>108</v>
      </c>
      <c r="D1596" s="50" t="s">
        <v>31</v>
      </c>
      <c r="E1596" s="50"/>
      <c r="F1596" s="52">
        <v>42951</v>
      </c>
      <c r="G1596" s="50" t="s">
        <v>31026</v>
      </c>
      <c r="H1596" s="50" t="s">
        <v>30459</v>
      </c>
      <c r="I1596" s="50" t="s">
        <v>51</v>
      </c>
      <c r="J1596" s="50">
        <v>48039</v>
      </c>
      <c r="K1596" s="50" t="s">
        <v>21636</v>
      </c>
      <c r="L1596" s="50" t="s">
        <v>30460</v>
      </c>
      <c r="M1596" s="50" t="s">
        <v>21</v>
      </c>
      <c r="N1596" s="50" t="s">
        <v>33195</v>
      </c>
      <c r="O1596" s="42" t="s">
        <v>394</v>
      </c>
      <c r="P1596" s="50" t="s">
        <v>32398</v>
      </c>
      <c r="Q1596" s="51" t="s">
        <v>30461</v>
      </c>
      <c r="R1596" s="50" t="s">
        <v>23</v>
      </c>
      <c r="S1596" s="50" t="s">
        <v>22</v>
      </c>
      <c r="T1596" s="54" t="s">
        <v>28746</v>
      </c>
      <c r="U1596" s="54" t="s">
        <v>28518</v>
      </c>
      <c r="V1596" s="54" t="s">
        <v>28521</v>
      </c>
      <c r="W1596" s="54" t="s">
        <v>94</v>
      </c>
      <c r="X1596" s="50">
        <v>2845</v>
      </c>
      <c r="Y1596" s="50"/>
      <c r="Z1596" s="50"/>
      <c r="AA1596" s="50"/>
      <c r="AB1596" s="50"/>
      <c r="AC1596" s="50"/>
      <c r="AD1596" s="50"/>
      <c r="AE1596" s="50"/>
      <c r="AF1596" s="50"/>
      <c r="AG1596" s="50"/>
      <c r="AH1596" s="53"/>
      <c r="AI1596" s="50"/>
      <c r="AJ1596" s="50"/>
      <c r="AK1596" s="50"/>
      <c r="AL1596" s="50"/>
      <c r="AM1596" s="50"/>
      <c r="AN1596" s="50"/>
      <c r="AO1596" s="50"/>
      <c r="AP1596" s="50"/>
      <c r="AQ1596" s="50"/>
      <c r="AR1596" s="50"/>
      <c r="AS1596" s="50"/>
      <c r="AT1596" s="50"/>
      <c r="AU1596" s="50"/>
      <c r="AV1596" s="50"/>
      <c r="AW1596" s="50"/>
      <c r="AX1596" s="50"/>
      <c r="AY1596" s="50"/>
      <c r="AZ1596" s="50"/>
      <c r="BA1596" s="50"/>
      <c r="BB1596" s="50"/>
      <c r="BC1596" s="50"/>
      <c r="BD1596" s="50"/>
      <c r="BE1596" s="50"/>
      <c r="BF1596" s="50"/>
      <c r="BG1596" s="50"/>
      <c r="BH1596" s="50"/>
      <c r="BI1596" s="50"/>
      <c r="BJ1596" s="50"/>
      <c r="BK1596" s="50"/>
      <c r="BL1596" s="50"/>
    </row>
    <row r="1597" spans="1:64" ht="12" customHeight="1" x14ac:dyDescent="0.15">
      <c r="A1597" s="50" t="s">
        <v>30451</v>
      </c>
      <c r="B1597" s="50">
        <v>33</v>
      </c>
      <c r="C1597" s="50" t="s">
        <v>14</v>
      </c>
      <c r="D1597" s="50" t="s">
        <v>79</v>
      </c>
      <c r="E1597" s="50"/>
      <c r="F1597" s="52">
        <v>42951</v>
      </c>
      <c r="G1597" s="50" t="s">
        <v>30452</v>
      </c>
      <c r="H1597" s="50" t="s">
        <v>1060</v>
      </c>
      <c r="I1597" s="50" t="s">
        <v>26</v>
      </c>
      <c r="J1597" s="50">
        <v>29575</v>
      </c>
      <c r="K1597" s="50" t="s">
        <v>1061</v>
      </c>
      <c r="L1597" s="50" t="s">
        <v>21304</v>
      </c>
      <c r="M1597" s="50" t="s">
        <v>21</v>
      </c>
      <c r="N1597" s="50" t="s">
        <v>30453</v>
      </c>
      <c r="O1597" s="42" t="s">
        <v>394</v>
      </c>
      <c r="P1597" s="50" t="s">
        <v>32398</v>
      </c>
      <c r="Q1597" s="51" t="s">
        <v>30454</v>
      </c>
      <c r="R1597" s="50" t="s">
        <v>542</v>
      </c>
      <c r="S1597" s="50" t="s">
        <v>22</v>
      </c>
      <c r="T1597" s="54" t="s">
        <v>28746</v>
      </c>
      <c r="U1597" s="54" t="s">
        <v>28520</v>
      </c>
      <c r="V1597" s="54" t="s">
        <v>28521</v>
      </c>
      <c r="W1597" s="54" t="s">
        <v>94</v>
      </c>
      <c r="X1597" s="50">
        <v>2835</v>
      </c>
      <c r="Y1597" s="50"/>
      <c r="Z1597" s="50"/>
      <c r="AA1597" s="50"/>
      <c r="AB1597" s="50"/>
      <c r="AC1597" s="50"/>
      <c r="AD1597" s="50"/>
      <c r="AE1597" s="50"/>
      <c r="AF1597" s="50"/>
      <c r="AG1597" s="50"/>
      <c r="AH1597" s="53"/>
      <c r="AI1597" s="50"/>
      <c r="AJ1597" s="50"/>
      <c r="AK1597" s="50"/>
      <c r="AL1597" s="50"/>
      <c r="AM1597" s="50"/>
      <c r="AN1597" s="50"/>
      <c r="AO1597" s="50"/>
      <c r="AP1597" s="50"/>
      <c r="AQ1597" s="51"/>
      <c r="AR1597" s="50"/>
      <c r="AS1597" s="50"/>
      <c r="AT1597" s="50"/>
      <c r="AU1597" s="50"/>
      <c r="AV1597" s="50"/>
      <c r="AW1597" s="50"/>
      <c r="AX1597" s="50"/>
      <c r="AY1597" s="50"/>
      <c r="AZ1597" s="50"/>
      <c r="BA1597" s="50"/>
      <c r="BB1597" s="50"/>
      <c r="BC1597" s="50"/>
      <c r="BD1597" s="50"/>
      <c r="BE1597" s="50"/>
      <c r="BF1597" s="50"/>
      <c r="BG1597" s="50"/>
      <c r="BH1597" s="50"/>
      <c r="BI1597" s="50"/>
      <c r="BJ1597" s="50"/>
      <c r="BK1597" s="50"/>
      <c r="BL1597" s="50"/>
    </row>
    <row r="1598" spans="1:64" ht="12" customHeight="1" x14ac:dyDescent="0.15">
      <c r="A1598" s="50" t="s">
        <v>30455</v>
      </c>
      <c r="B1598" s="50">
        <v>47</v>
      </c>
      <c r="C1598" s="50" t="s">
        <v>14</v>
      </c>
      <c r="D1598" s="50" t="s">
        <v>79</v>
      </c>
      <c r="E1598" s="51" t="s">
        <v>32732</v>
      </c>
      <c r="F1598" s="52">
        <v>42951</v>
      </c>
      <c r="G1598" s="50" t="s">
        <v>31048</v>
      </c>
      <c r="H1598" s="50" t="s">
        <v>150</v>
      </c>
      <c r="I1598" s="50" t="s">
        <v>39</v>
      </c>
      <c r="J1598" s="50">
        <v>92101</v>
      </c>
      <c r="K1598" s="50" t="s">
        <v>150</v>
      </c>
      <c r="L1598" s="50" t="s">
        <v>2074</v>
      </c>
      <c r="M1598" s="50" t="s">
        <v>21</v>
      </c>
      <c r="N1598" s="50" t="s">
        <v>30456</v>
      </c>
      <c r="O1598" s="42" t="s">
        <v>394</v>
      </c>
      <c r="P1598" s="50" t="s">
        <v>32398</v>
      </c>
      <c r="Q1598" s="51" t="s">
        <v>30457</v>
      </c>
      <c r="R1598" s="50" t="s">
        <v>94</v>
      </c>
      <c r="S1598" s="50" t="s">
        <v>22</v>
      </c>
      <c r="T1598" s="54" t="s">
        <v>28746</v>
      </c>
      <c r="U1598" s="54" t="s">
        <v>28518</v>
      </c>
      <c r="V1598" s="54" t="s">
        <v>28521</v>
      </c>
      <c r="W1598" s="54" t="s">
        <v>94</v>
      </c>
      <c r="X1598" s="50">
        <v>2837</v>
      </c>
      <c r="Y1598" s="50"/>
      <c r="Z1598" s="50"/>
      <c r="AA1598" s="50"/>
      <c r="AB1598" s="50"/>
      <c r="AC1598" s="50"/>
      <c r="AD1598" s="50"/>
      <c r="AE1598" s="50"/>
      <c r="AF1598" s="50"/>
      <c r="AG1598" s="50"/>
      <c r="AH1598" s="53"/>
      <c r="AI1598" s="50"/>
      <c r="AJ1598" s="50"/>
      <c r="AK1598" s="50"/>
      <c r="AL1598" s="50"/>
      <c r="AM1598" s="50"/>
      <c r="AN1598" s="50"/>
      <c r="AO1598" s="50"/>
      <c r="AP1598" s="50"/>
      <c r="AQ1598" s="50"/>
      <c r="AR1598" s="50"/>
      <c r="AS1598" s="50"/>
      <c r="AT1598" s="50"/>
      <c r="AU1598" s="50"/>
      <c r="AV1598" s="50"/>
      <c r="AW1598" s="50"/>
      <c r="AX1598" s="50"/>
      <c r="AY1598" s="50"/>
      <c r="AZ1598" s="50"/>
      <c r="BA1598" s="50"/>
      <c r="BB1598" s="50"/>
      <c r="BC1598" s="50"/>
      <c r="BD1598" s="50"/>
      <c r="BE1598" s="50"/>
      <c r="BF1598" s="50"/>
      <c r="BG1598" s="50"/>
      <c r="BH1598" s="50"/>
      <c r="BI1598" s="50"/>
      <c r="BJ1598" s="50"/>
      <c r="BK1598" s="50"/>
      <c r="BL1598" s="50"/>
    </row>
    <row r="1599" spans="1:64" ht="12" customHeight="1" x14ac:dyDescent="0.15">
      <c r="A1599" s="50" t="s">
        <v>30471</v>
      </c>
      <c r="B1599" s="50">
        <v>35</v>
      </c>
      <c r="C1599" s="50" t="s">
        <v>14</v>
      </c>
      <c r="D1599" s="50" t="s">
        <v>31</v>
      </c>
      <c r="E1599" s="51" t="s">
        <v>30472</v>
      </c>
      <c r="F1599" s="52">
        <v>42951</v>
      </c>
      <c r="G1599" s="50" t="s">
        <v>30473</v>
      </c>
      <c r="H1599" s="50" t="s">
        <v>30474</v>
      </c>
      <c r="I1599" s="50" t="s">
        <v>263</v>
      </c>
      <c r="J1599" s="50">
        <v>89441</v>
      </c>
      <c r="K1599" s="50" t="s">
        <v>6131</v>
      </c>
      <c r="L1599" s="50" t="s">
        <v>15716</v>
      </c>
      <c r="M1599" s="50" t="s">
        <v>21</v>
      </c>
      <c r="N1599" s="50" t="s">
        <v>30475</v>
      </c>
      <c r="O1599" s="42" t="s">
        <v>394</v>
      </c>
      <c r="P1599" s="50" t="s">
        <v>32398</v>
      </c>
      <c r="Q1599" s="51" t="s">
        <v>30476</v>
      </c>
      <c r="R1599" s="50" t="s">
        <v>94</v>
      </c>
      <c r="S1599" s="50" t="s">
        <v>22</v>
      </c>
      <c r="T1599" s="54" t="s">
        <v>28746</v>
      </c>
      <c r="U1599" s="54" t="s">
        <v>28518</v>
      </c>
      <c r="V1599" s="54" t="s">
        <v>28521</v>
      </c>
      <c r="W1599" s="54" t="s">
        <v>94</v>
      </c>
      <c r="X1599" s="50">
        <v>2836</v>
      </c>
      <c r="Y1599" s="50"/>
      <c r="Z1599" s="50"/>
      <c r="AA1599" s="50"/>
      <c r="AB1599" s="50"/>
      <c r="AC1599" s="50"/>
      <c r="AD1599" s="50"/>
      <c r="AE1599" s="50"/>
      <c r="AF1599" s="50"/>
      <c r="AG1599" s="50"/>
      <c r="AH1599" s="53"/>
      <c r="AI1599" s="50"/>
      <c r="AJ1599" s="50"/>
      <c r="AK1599" s="50"/>
      <c r="AL1599" s="50"/>
      <c r="AM1599" s="50"/>
      <c r="AN1599" s="50"/>
      <c r="AO1599" s="50"/>
      <c r="AP1599" s="50"/>
      <c r="AQ1599" s="50"/>
      <c r="AR1599" s="50"/>
      <c r="AS1599" s="50"/>
      <c r="AT1599" s="50"/>
      <c r="AU1599" s="50"/>
      <c r="AV1599" s="50"/>
      <c r="AW1599" s="50"/>
      <c r="AX1599" s="50"/>
      <c r="AY1599" s="50"/>
      <c r="AZ1599" s="50"/>
      <c r="BA1599" s="50"/>
      <c r="BB1599" s="50"/>
      <c r="BC1599" s="50"/>
      <c r="BD1599" s="50"/>
      <c r="BE1599" s="50"/>
      <c r="BF1599" s="50"/>
      <c r="BG1599" s="50"/>
      <c r="BH1599" s="50"/>
      <c r="BI1599" s="50"/>
      <c r="BJ1599" s="50"/>
      <c r="BK1599" s="50"/>
      <c r="BL1599" s="50"/>
    </row>
    <row r="1600" spans="1:64" ht="12" customHeight="1" x14ac:dyDescent="0.15">
      <c r="A1600" s="50" t="s">
        <v>30477</v>
      </c>
      <c r="B1600" s="50">
        <v>33</v>
      </c>
      <c r="C1600" s="50" t="s">
        <v>14</v>
      </c>
      <c r="D1600" s="50" t="s">
        <v>31</v>
      </c>
      <c r="E1600" s="51" t="s">
        <v>30478</v>
      </c>
      <c r="F1600" s="52">
        <v>42951</v>
      </c>
      <c r="G1600" s="50" t="s">
        <v>30479</v>
      </c>
      <c r="H1600" s="50" t="s">
        <v>30480</v>
      </c>
      <c r="I1600" s="50" t="s">
        <v>67</v>
      </c>
      <c r="J1600" s="50">
        <v>79052</v>
      </c>
      <c r="K1600" s="50" t="s">
        <v>30481</v>
      </c>
      <c r="L1600" s="50" t="s">
        <v>30482</v>
      </c>
      <c r="M1600" s="50" t="s">
        <v>21</v>
      </c>
      <c r="N1600" s="50" t="s">
        <v>30483</v>
      </c>
      <c r="O1600" s="42" t="s">
        <v>394</v>
      </c>
      <c r="P1600" s="50" t="s">
        <v>32398</v>
      </c>
      <c r="Q1600" s="51" t="s">
        <v>30484</v>
      </c>
      <c r="R1600" s="50" t="s">
        <v>94</v>
      </c>
      <c r="S1600" s="50" t="s">
        <v>22</v>
      </c>
      <c r="T1600" s="54" t="s">
        <v>28739</v>
      </c>
      <c r="U1600" s="54" t="s">
        <v>28523</v>
      </c>
      <c r="V1600" s="54" t="s">
        <v>28521</v>
      </c>
      <c r="W1600" s="50"/>
      <c r="Y1600" s="50"/>
      <c r="Z1600" s="50"/>
      <c r="AA1600" s="50"/>
      <c r="AB1600" s="50"/>
      <c r="AC1600" s="50"/>
      <c r="AD1600" s="50"/>
      <c r="AE1600" s="50"/>
      <c r="AF1600" s="50"/>
      <c r="AG1600" s="50"/>
      <c r="AH1600" s="53"/>
      <c r="AI1600" s="50"/>
      <c r="AJ1600" s="50"/>
      <c r="AK1600" s="50"/>
      <c r="AL1600" s="50"/>
      <c r="AM1600" s="50"/>
      <c r="AN1600" s="50"/>
      <c r="AO1600" s="50"/>
      <c r="AP1600" s="50"/>
      <c r="AQ1600" s="50"/>
      <c r="AR1600" s="50"/>
      <c r="AS1600" s="50"/>
      <c r="AT1600" s="50"/>
      <c r="AU1600" s="50"/>
      <c r="AV1600" s="50"/>
      <c r="AW1600" s="50"/>
      <c r="AX1600" s="50"/>
      <c r="AY1600" s="50"/>
      <c r="AZ1600" s="50"/>
      <c r="BA1600" s="50"/>
      <c r="BB1600" s="50"/>
      <c r="BC1600" s="50"/>
      <c r="BD1600" s="50"/>
      <c r="BE1600" s="50"/>
      <c r="BF1600" s="50"/>
      <c r="BG1600" s="50"/>
      <c r="BH1600" s="50"/>
      <c r="BI1600" s="50"/>
      <c r="BJ1600" s="50"/>
      <c r="BK1600" s="50"/>
      <c r="BL1600" s="50"/>
    </row>
    <row r="1601" spans="1:64" ht="12" customHeight="1" x14ac:dyDescent="0.15">
      <c r="A1601" s="50" t="s">
        <v>30462</v>
      </c>
      <c r="B1601" s="50">
        <v>54</v>
      </c>
      <c r="C1601" s="50" t="s">
        <v>14</v>
      </c>
      <c r="D1601" s="50" t="s">
        <v>31</v>
      </c>
      <c r="E1601" s="50" t="s">
        <v>31912</v>
      </c>
      <c r="F1601" s="52">
        <v>42951</v>
      </c>
      <c r="G1601" s="50" t="s">
        <v>30463</v>
      </c>
      <c r="H1601" s="50" t="s">
        <v>3328</v>
      </c>
      <c r="I1601" s="50" t="s">
        <v>398</v>
      </c>
      <c r="J1601" s="50">
        <v>16313</v>
      </c>
      <c r="K1601" s="50" t="s">
        <v>5855</v>
      </c>
      <c r="L1601" s="50" t="s">
        <v>30464</v>
      </c>
      <c r="M1601" s="50" t="s">
        <v>21</v>
      </c>
      <c r="N1601" s="50" t="s">
        <v>30465</v>
      </c>
      <c r="O1601" s="42" t="s">
        <v>394</v>
      </c>
      <c r="P1601" s="50" t="s">
        <v>32398</v>
      </c>
      <c r="Q1601" s="51" t="s">
        <v>30466</v>
      </c>
      <c r="R1601" s="50" t="s">
        <v>94</v>
      </c>
      <c r="S1601" s="50" t="s">
        <v>22</v>
      </c>
      <c r="T1601" s="54" t="s">
        <v>28746</v>
      </c>
      <c r="U1601" s="54" t="s">
        <v>28518</v>
      </c>
      <c r="V1601" s="54" t="s">
        <v>28521</v>
      </c>
      <c r="W1601" s="54" t="s">
        <v>94</v>
      </c>
      <c r="X1601" s="50">
        <v>2847</v>
      </c>
      <c r="Y1601" s="50"/>
      <c r="Z1601" s="50"/>
      <c r="AA1601" s="50"/>
      <c r="AB1601" s="50"/>
      <c r="AC1601" s="50"/>
      <c r="AD1601" s="50"/>
      <c r="AE1601" s="50"/>
      <c r="AF1601" s="50"/>
      <c r="AG1601" s="50"/>
      <c r="AH1601" s="53"/>
      <c r="AI1601" s="50"/>
      <c r="AJ1601" s="50"/>
      <c r="AK1601" s="50"/>
      <c r="AL1601" s="50"/>
      <c r="AM1601" s="50"/>
      <c r="AN1601" s="50"/>
      <c r="AO1601" s="50"/>
      <c r="AP1601" s="50"/>
      <c r="AQ1601" s="50"/>
      <c r="AR1601" s="50"/>
      <c r="AS1601" s="50"/>
      <c r="AT1601" s="50"/>
      <c r="AU1601" s="50"/>
      <c r="AV1601" s="50"/>
      <c r="AW1601" s="50"/>
      <c r="AX1601" s="50"/>
      <c r="AY1601" s="50"/>
      <c r="AZ1601" s="50"/>
      <c r="BA1601" s="50"/>
      <c r="BB1601" s="50"/>
      <c r="BC1601" s="50"/>
      <c r="BD1601" s="50"/>
      <c r="BE1601" s="50"/>
      <c r="BF1601" s="50"/>
      <c r="BG1601" s="50"/>
      <c r="BH1601" s="50"/>
      <c r="BI1601" s="50"/>
      <c r="BJ1601" s="50"/>
      <c r="BK1601" s="50"/>
      <c r="BL1601" s="50"/>
    </row>
    <row r="1602" spans="1:64" ht="12" customHeight="1" x14ac:dyDescent="0.15">
      <c r="A1602" s="50" t="s">
        <v>32741</v>
      </c>
      <c r="B1602" s="50">
        <v>53</v>
      </c>
      <c r="C1602" s="50" t="s">
        <v>14</v>
      </c>
      <c r="D1602" s="50" t="s">
        <v>31</v>
      </c>
      <c r="E1602" s="50"/>
      <c r="F1602" s="52">
        <v>42951</v>
      </c>
      <c r="G1602" s="50" t="s">
        <v>31024</v>
      </c>
      <c r="H1602" s="50" t="s">
        <v>92</v>
      </c>
      <c r="I1602" s="50" t="s">
        <v>39</v>
      </c>
      <c r="J1602" s="50">
        <v>90015</v>
      </c>
      <c r="K1602" s="50" t="s">
        <v>92</v>
      </c>
      <c r="L1602" s="50" t="s">
        <v>93</v>
      </c>
      <c r="M1602" s="50" t="s">
        <v>21</v>
      </c>
      <c r="N1602" s="50" t="s">
        <v>30485</v>
      </c>
      <c r="O1602" s="42" t="s">
        <v>394</v>
      </c>
      <c r="P1602" s="50" t="s">
        <v>32398</v>
      </c>
      <c r="Q1602" s="51" t="s">
        <v>30486</v>
      </c>
      <c r="R1602" s="50" t="s">
        <v>94</v>
      </c>
      <c r="S1602" s="50" t="s">
        <v>22</v>
      </c>
      <c r="T1602" s="54" t="s">
        <v>28746</v>
      </c>
      <c r="U1602" s="54" t="s">
        <v>28518</v>
      </c>
      <c r="V1602" s="54" t="s">
        <v>28521</v>
      </c>
      <c r="W1602" s="50"/>
      <c r="Y1602" s="50"/>
      <c r="Z1602" s="50"/>
      <c r="AA1602" s="50"/>
      <c r="AB1602" s="50"/>
      <c r="AC1602" s="50"/>
      <c r="AD1602" s="50"/>
      <c r="AE1602" s="50"/>
      <c r="AF1602" s="50"/>
      <c r="AG1602" s="50"/>
      <c r="AH1602" s="53"/>
      <c r="AI1602" s="50"/>
      <c r="AJ1602" s="50"/>
      <c r="AK1602" s="50"/>
      <c r="AL1602" s="50"/>
      <c r="AM1602" s="50"/>
      <c r="AN1602" s="50"/>
      <c r="AO1602" s="50"/>
      <c r="AP1602" s="50"/>
      <c r="AQ1602" s="50"/>
      <c r="AR1602" s="50"/>
      <c r="AS1602" s="50"/>
      <c r="AT1602" s="50"/>
      <c r="AU1602" s="50"/>
      <c r="AV1602" s="50"/>
      <c r="AW1602" s="50"/>
      <c r="AX1602" s="50"/>
      <c r="AY1602" s="50"/>
      <c r="AZ1602" s="50"/>
      <c r="BA1602" s="50"/>
      <c r="BB1602" s="50"/>
      <c r="BC1602" s="50"/>
      <c r="BD1602" s="50"/>
      <c r="BE1602" s="50"/>
      <c r="BF1602" s="50"/>
      <c r="BG1602" s="50"/>
      <c r="BH1602" s="50"/>
      <c r="BI1602" s="50"/>
      <c r="BJ1602" s="50"/>
      <c r="BK1602" s="50"/>
      <c r="BL1602" s="50"/>
    </row>
    <row r="1603" spans="1:64" ht="12" customHeight="1" x14ac:dyDescent="0.15">
      <c r="A1603" s="50" t="s">
        <v>30467</v>
      </c>
      <c r="B1603" s="50">
        <v>31</v>
      </c>
      <c r="C1603" s="50" t="s">
        <v>14</v>
      </c>
      <c r="D1603" s="50" t="s">
        <v>31</v>
      </c>
      <c r="E1603" s="50" t="s">
        <v>31911</v>
      </c>
      <c r="F1603" s="52">
        <v>42951</v>
      </c>
      <c r="G1603" s="50" t="s">
        <v>30468</v>
      </c>
      <c r="H1603" s="50" t="s">
        <v>2696</v>
      </c>
      <c r="I1603" s="50" t="s">
        <v>653</v>
      </c>
      <c r="J1603" s="50">
        <v>39301</v>
      </c>
      <c r="K1603" s="50" t="s">
        <v>2698</v>
      </c>
      <c r="L1603" s="50" t="s">
        <v>2699</v>
      </c>
      <c r="M1603" s="50" t="s">
        <v>21</v>
      </c>
      <c r="N1603" s="50" t="s">
        <v>30469</v>
      </c>
      <c r="O1603" s="42" t="s">
        <v>394</v>
      </c>
      <c r="P1603" s="50" t="s">
        <v>32398</v>
      </c>
      <c r="Q1603" s="51" t="s">
        <v>30470</v>
      </c>
      <c r="R1603" s="50" t="s">
        <v>542</v>
      </c>
      <c r="S1603" s="50" t="s">
        <v>12</v>
      </c>
      <c r="T1603" s="54" t="s">
        <v>31675</v>
      </c>
      <c r="U1603" s="54" t="s">
        <v>28520</v>
      </c>
      <c r="V1603" s="54" t="s">
        <v>28521</v>
      </c>
      <c r="W1603" s="54" t="s">
        <v>94</v>
      </c>
      <c r="X1603" s="50">
        <v>2838</v>
      </c>
      <c r="Y1603" s="50"/>
      <c r="Z1603" s="50"/>
      <c r="AA1603" s="50"/>
      <c r="AB1603" s="50"/>
      <c r="AC1603" s="50"/>
      <c r="AD1603" s="50"/>
      <c r="AE1603" s="50"/>
      <c r="AF1603" s="50"/>
      <c r="AG1603" s="50"/>
      <c r="AH1603" s="53"/>
      <c r="AI1603" s="50"/>
      <c r="AJ1603" s="50"/>
      <c r="AK1603" s="50"/>
      <c r="AL1603" s="50"/>
      <c r="AM1603" s="50"/>
      <c r="AN1603" s="50"/>
      <c r="AO1603" s="50"/>
      <c r="AP1603" s="50"/>
      <c r="AQ1603" s="50"/>
      <c r="AR1603" s="50"/>
      <c r="AS1603" s="50"/>
      <c r="AT1603" s="50"/>
      <c r="AU1603" s="50"/>
      <c r="AV1603" s="50"/>
      <c r="AW1603" s="50"/>
      <c r="AX1603" s="50"/>
      <c r="AY1603" s="50"/>
      <c r="AZ1603" s="50"/>
      <c r="BA1603" s="50"/>
      <c r="BB1603" s="50"/>
      <c r="BC1603" s="50"/>
      <c r="BD1603" s="50"/>
      <c r="BE1603" s="50"/>
      <c r="BF1603" s="50"/>
      <c r="BG1603" s="50"/>
      <c r="BH1603" s="50"/>
      <c r="BI1603" s="50"/>
      <c r="BJ1603" s="50"/>
      <c r="BK1603" s="50"/>
      <c r="BL1603" s="50"/>
    </row>
    <row r="1604" spans="1:64" ht="12" customHeight="1" x14ac:dyDescent="0.15">
      <c r="A1604" s="50" t="s">
        <v>30487</v>
      </c>
      <c r="B1604" s="50">
        <v>57</v>
      </c>
      <c r="C1604" s="50" t="s">
        <v>14</v>
      </c>
      <c r="D1604" s="50" t="s">
        <v>31</v>
      </c>
      <c r="E1604" s="50" t="s">
        <v>31913</v>
      </c>
      <c r="F1604" s="52">
        <v>42950</v>
      </c>
      <c r="G1604" s="50" t="s">
        <v>30488</v>
      </c>
      <c r="H1604" s="50" t="s">
        <v>30489</v>
      </c>
      <c r="I1604" s="50" t="s">
        <v>63</v>
      </c>
      <c r="J1604" s="50">
        <v>45801</v>
      </c>
      <c r="K1604" s="50" t="s">
        <v>1772</v>
      </c>
      <c r="L1604" s="50" t="s">
        <v>30490</v>
      </c>
      <c r="M1604" s="50" t="s">
        <v>21</v>
      </c>
      <c r="N1604" s="50" t="s">
        <v>30491</v>
      </c>
      <c r="O1604" s="42" t="s">
        <v>394</v>
      </c>
      <c r="P1604" s="50" t="s">
        <v>32398</v>
      </c>
      <c r="Q1604" s="51" t="s">
        <v>30492</v>
      </c>
      <c r="R1604" s="50" t="s">
        <v>94</v>
      </c>
      <c r="S1604" s="50" t="s">
        <v>22</v>
      </c>
      <c r="T1604" s="54" t="s">
        <v>28746</v>
      </c>
      <c r="U1604" s="54" t="s">
        <v>28520</v>
      </c>
      <c r="V1604" s="54" t="s">
        <v>28521</v>
      </c>
      <c r="W1604" s="54" t="s">
        <v>94</v>
      </c>
      <c r="X1604" s="50">
        <v>2846</v>
      </c>
      <c r="Y1604" s="50"/>
      <c r="Z1604" s="50"/>
      <c r="AA1604" s="50"/>
      <c r="AB1604" s="50"/>
      <c r="AC1604" s="50"/>
      <c r="AD1604" s="50"/>
      <c r="AE1604" s="50"/>
      <c r="AF1604" s="50"/>
      <c r="AG1604" s="50"/>
      <c r="AH1604" s="53"/>
      <c r="AI1604" s="50"/>
      <c r="AJ1604" s="50"/>
      <c r="AK1604" s="50"/>
      <c r="AL1604" s="50"/>
      <c r="AM1604" s="50"/>
      <c r="AN1604" s="50"/>
      <c r="AO1604" s="50"/>
      <c r="AP1604" s="50"/>
      <c r="AQ1604" s="50"/>
      <c r="AR1604" s="50"/>
      <c r="AS1604" s="50"/>
      <c r="AT1604" s="50"/>
      <c r="AU1604" s="50"/>
      <c r="AV1604" s="50"/>
      <c r="AW1604" s="50"/>
      <c r="AX1604" s="50"/>
      <c r="AY1604" s="50"/>
      <c r="AZ1604" s="50"/>
      <c r="BA1604" s="50"/>
      <c r="BB1604" s="50"/>
      <c r="BC1604" s="50"/>
      <c r="BD1604" s="50"/>
      <c r="BE1604" s="50"/>
      <c r="BF1604" s="50"/>
      <c r="BG1604" s="50"/>
      <c r="BH1604" s="50"/>
      <c r="BI1604" s="50"/>
      <c r="BJ1604" s="50"/>
      <c r="BK1604" s="50"/>
      <c r="BL1604" s="50"/>
    </row>
    <row r="1605" spans="1:64" ht="12" customHeight="1" x14ac:dyDescent="0.15">
      <c r="A1605" s="50" t="s">
        <v>30511</v>
      </c>
      <c r="B1605" s="50">
        <v>28</v>
      </c>
      <c r="C1605" s="50" t="s">
        <v>14</v>
      </c>
      <c r="D1605" s="50" t="s">
        <v>31</v>
      </c>
      <c r="E1605" s="51" t="s">
        <v>30512</v>
      </c>
      <c r="F1605" s="52">
        <v>42949</v>
      </c>
      <c r="G1605" s="50" t="s">
        <v>30513</v>
      </c>
      <c r="H1605" s="50" t="s">
        <v>30514</v>
      </c>
      <c r="I1605" s="50" t="s">
        <v>144</v>
      </c>
      <c r="J1605" s="50">
        <v>26591</v>
      </c>
      <c r="K1605" s="50" t="s">
        <v>414</v>
      </c>
      <c r="L1605" s="50" t="s">
        <v>13869</v>
      </c>
      <c r="M1605" s="50" t="s">
        <v>21</v>
      </c>
      <c r="N1605" s="50" t="s">
        <v>30515</v>
      </c>
      <c r="O1605" s="42" t="s">
        <v>394</v>
      </c>
      <c r="P1605" s="50" t="s">
        <v>94</v>
      </c>
      <c r="Q1605" s="51" t="s">
        <v>30516</v>
      </c>
      <c r="R1605" s="50" t="s">
        <v>94</v>
      </c>
      <c r="S1605" s="50" t="s">
        <v>373</v>
      </c>
      <c r="T1605" s="54" t="s">
        <v>28836</v>
      </c>
      <c r="U1605" s="54" t="s">
        <v>28518</v>
      </c>
      <c r="V1605" s="54" t="s">
        <v>28519</v>
      </c>
      <c r="W1605" s="54" t="s">
        <v>94</v>
      </c>
      <c r="X1605" s="50">
        <v>2854</v>
      </c>
      <c r="Y1605" s="50"/>
      <c r="Z1605" s="50"/>
      <c r="AA1605" s="50"/>
      <c r="AB1605" s="69"/>
      <c r="AC1605" s="50"/>
      <c r="AD1605" s="50"/>
      <c r="AE1605" s="50"/>
      <c r="AF1605" s="50"/>
      <c r="AG1605" s="50"/>
      <c r="AH1605" s="53"/>
      <c r="AI1605" s="50"/>
      <c r="AJ1605" s="50"/>
      <c r="AK1605" s="50"/>
      <c r="AL1605" s="50"/>
      <c r="AM1605" s="50"/>
      <c r="AN1605" s="50"/>
      <c r="AO1605" s="50"/>
      <c r="AP1605" s="50"/>
      <c r="AQ1605" s="50"/>
      <c r="AR1605" s="50"/>
      <c r="AS1605" s="50"/>
      <c r="AT1605" s="50"/>
      <c r="AU1605" s="50"/>
      <c r="AV1605" s="50"/>
      <c r="AW1605" s="50"/>
      <c r="AX1605" s="50"/>
      <c r="AY1605" s="50"/>
      <c r="AZ1605" s="50"/>
      <c r="BA1605" s="50"/>
      <c r="BB1605" s="50"/>
      <c r="BC1605" s="50"/>
      <c r="BD1605" s="50"/>
      <c r="BE1605" s="50"/>
      <c r="BF1605" s="50"/>
      <c r="BG1605" s="50"/>
      <c r="BH1605" s="50"/>
      <c r="BI1605" s="50"/>
      <c r="BJ1605" s="50"/>
      <c r="BK1605" s="50"/>
      <c r="BL1605" s="50"/>
    </row>
    <row r="1606" spans="1:64" ht="12" customHeight="1" x14ac:dyDescent="0.15">
      <c r="A1606" s="50" t="s">
        <v>30517</v>
      </c>
      <c r="B1606" s="50">
        <v>15</v>
      </c>
      <c r="C1606" s="50" t="s">
        <v>14</v>
      </c>
      <c r="D1606" s="50" t="s">
        <v>79</v>
      </c>
      <c r="E1606" s="50"/>
      <c r="F1606" s="52">
        <v>42949</v>
      </c>
      <c r="G1606" s="50" t="s">
        <v>30518</v>
      </c>
      <c r="H1606" s="50" t="s">
        <v>27382</v>
      </c>
      <c r="I1606" s="50" t="s">
        <v>211</v>
      </c>
      <c r="J1606" s="50">
        <v>46406</v>
      </c>
      <c r="K1606" s="50" t="s">
        <v>1231</v>
      </c>
      <c r="L1606" s="50" t="s">
        <v>27807</v>
      </c>
      <c r="M1606" s="50" t="s">
        <v>21</v>
      </c>
      <c r="N1606" s="50" t="s">
        <v>30519</v>
      </c>
      <c r="O1606" s="42" t="s">
        <v>394</v>
      </c>
      <c r="P1606" s="50" t="s">
        <v>32398</v>
      </c>
      <c r="Q1606" s="50" t="s">
        <v>30520</v>
      </c>
      <c r="R1606" s="50" t="s">
        <v>94</v>
      </c>
      <c r="S1606" s="50" t="s">
        <v>22</v>
      </c>
      <c r="T1606" s="54" t="s">
        <v>28746</v>
      </c>
      <c r="U1606" s="54" t="s">
        <v>28520</v>
      </c>
      <c r="V1606" s="54" t="s">
        <v>28519</v>
      </c>
      <c r="W1606" s="50"/>
      <c r="X1606" s="50">
        <v>3060</v>
      </c>
      <c r="Y1606" s="50"/>
      <c r="Z1606" s="50"/>
      <c r="AA1606" s="50"/>
      <c r="AB1606" s="50"/>
      <c r="AC1606" s="50"/>
      <c r="AD1606" s="50"/>
      <c r="AE1606" s="50"/>
      <c r="AF1606" s="50"/>
      <c r="AG1606" s="50"/>
      <c r="AH1606" s="53"/>
      <c r="AI1606" s="50"/>
      <c r="AJ1606" s="50"/>
      <c r="AK1606" s="50"/>
      <c r="AL1606" s="50"/>
      <c r="AM1606" s="50"/>
      <c r="AN1606" s="50"/>
      <c r="AO1606" s="50"/>
      <c r="AP1606" s="50"/>
      <c r="AQ1606" s="50"/>
      <c r="AR1606" s="50"/>
      <c r="AS1606" s="50"/>
      <c r="AT1606" s="50"/>
      <c r="AU1606" s="50"/>
      <c r="AV1606" s="50"/>
      <c r="AW1606" s="50"/>
      <c r="AX1606" s="50"/>
      <c r="AY1606" s="50"/>
      <c r="AZ1606" s="50"/>
      <c r="BA1606" s="50"/>
      <c r="BB1606" s="50"/>
      <c r="BC1606" s="50"/>
      <c r="BD1606" s="50"/>
      <c r="BE1606" s="50"/>
      <c r="BF1606" s="50"/>
      <c r="BG1606" s="50"/>
      <c r="BH1606" s="50"/>
      <c r="BI1606" s="50"/>
      <c r="BJ1606" s="50"/>
      <c r="BK1606" s="50"/>
      <c r="BL1606" s="50"/>
    </row>
    <row r="1607" spans="1:64" ht="12" customHeight="1" x14ac:dyDescent="0.15">
      <c r="A1607" s="50" t="s">
        <v>30493</v>
      </c>
      <c r="B1607" s="50">
        <v>29</v>
      </c>
      <c r="C1607" s="50" t="s">
        <v>14</v>
      </c>
      <c r="D1607" s="50" t="s">
        <v>79</v>
      </c>
      <c r="E1607" s="51" t="s">
        <v>30494</v>
      </c>
      <c r="F1607" s="52">
        <v>42949</v>
      </c>
      <c r="G1607" s="50" t="s">
        <v>30495</v>
      </c>
      <c r="H1607" s="50" t="s">
        <v>30496</v>
      </c>
      <c r="I1607" s="50" t="s">
        <v>19</v>
      </c>
      <c r="J1607" s="50">
        <v>71019</v>
      </c>
      <c r="K1607" s="50" t="s">
        <v>30497</v>
      </c>
      <c r="L1607" s="50" t="s">
        <v>30498</v>
      </c>
      <c r="M1607" s="50" t="s">
        <v>21</v>
      </c>
      <c r="N1607" s="50" t="s">
        <v>30499</v>
      </c>
      <c r="O1607" s="42" t="s">
        <v>394</v>
      </c>
      <c r="P1607" s="50" t="s">
        <v>32398</v>
      </c>
      <c r="Q1607" s="51" t="s">
        <v>30500</v>
      </c>
      <c r="R1607" s="50" t="s">
        <v>542</v>
      </c>
      <c r="S1607" s="50" t="s">
        <v>22</v>
      </c>
      <c r="T1607" s="54" t="s">
        <v>28746</v>
      </c>
      <c r="U1607" s="54" t="s">
        <v>28520</v>
      </c>
      <c r="V1607" s="54" t="s">
        <v>28521</v>
      </c>
      <c r="W1607" s="54" t="s">
        <v>94</v>
      </c>
      <c r="X1607" s="50">
        <v>2829</v>
      </c>
      <c r="Y1607" s="50"/>
      <c r="Z1607" s="50"/>
      <c r="AA1607" s="50"/>
      <c r="AB1607" s="50"/>
      <c r="AC1607" s="50"/>
      <c r="AD1607" s="50"/>
      <c r="AE1607" s="50"/>
      <c r="AF1607" s="50"/>
      <c r="AG1607" s="50"/>
      <c r="AH1607" s="53"/>
      <c r="AI1607" s="50"/>
      <c r="AJ1607" s="50"/>
      <c r="AK1607" s="50"/>
      <c r="AL1607" s="50"/>
      <c r="AM1607" s="50"/>
      <c r="AN1607" s="50"/>
      <c r="AO1607" s="50"/>
      <c r="AP1607" s="50"/>
      <c r="AQ1607" s="50"/>
      <c r="AR1607" s="50"/>
      <c r="AS1607" s="50"/>
      <c r="AT1607" s="50"/>
      <c r="AU1607" s="50"/>
      <c r="AV1607" s="50"/>
      <c r="AW1607" s="50"/>
      <c r="AX1607" s="50"/>
      <c r="AY1607" s="50"/>
      <c r="AZ1607" s="50"/>
      <c r="BA1607" s="50"/>
      <c r="BB1607" s="50"/>
      <c r="BC1607" s="50"/>
      <c r="BD1607" s="50"/>
      <c r="BE1607" s="50"/>
      <c r="BF1607" s="50"/>
      <c r="BG1607" s="50"/>
      <c r="BH1607" s="50"/>
      <c r="BI1607" s="50"/>
      <c r="BJ1607" s="50"/>
      <c r="BK1607" s="50"/>
      <c r="BL1607" s="50"/>
    </row>
    <row r="1608" spans="1:64" ht="12" customHeight="1" x14ac:dyDescent="0.15">
      <c r="A1608" s="50" t="s">
        <v>30505</v>
      </c>
      <c r="B1608" s="50">
        <v>27</v>
      </c>
      <c r="C1608" s="50" t="s">
        <v>14</v>
      </c>
      <c r="D1608" s="50" t="s">
        <v>79</v>
      </c>
      <c r="E1608" s="51" t="s">
        <v>30506</v>
      </c>
      <c r="F1608" s="52">
        <v>42949</v>
      </c>
      <c r="G1608" s="50" t="s">
        <v>30507</v>
      </c>
      <c r="H1608" s="50" t="s">
        <v>1018</v>
      </c>
      <c r="I1608" s="50" t="s">
        <v>167</v>
      </c>
      <c r="J1608" s="50">
        <v>30032</v>
      </c>
      <c r="K1608" s="50" t="s">
        <v>1279</v>
      </c>
      <c r="L1608" s="50" t="s">
        <v>30508</v>
      </c>
      <c r="M1608" s="50" t="s">
        <v>21</v>
      </c>
      <c r="N1608" s="50" t="s">
        <v>30509</v>
      </c>
      <c r="O1608" s="42" t="s">
        <v>394</v>
      </c>
      <c r="P1608" s="50" t="s">
        <v>32398</v>
      </c>
      <c r="Q1608" s="51" t="s">
        <v>30510</v>
      </c>
      <c r="R1608" s="50" t="s">
        <v>542</v>
      </c>
      <c r="S1608" s="50" t="s">
        <v>22</v>
      </c>
      <c r="T1608" s="54" t="s">
        <v>28746</v>
      </c>
      <c r="U1608" s="54" t="s">
        <v>28520</v>
      </c>
      <c r="V1608" s="54" t="s">
        <v>28521</v>
      </c>
      <c r="W1608" s="54" t="s">
        <v>94</v>
      </c>
      <c r="X1608" s="50">
        <v>2834</v>
      </c>
      <c r="Y1608" s="50"/>
      <c r="Z1608" s="50"/>
      <c r="AA1608" s="50"/>
      <c r="AB1608" s="50"/>
      <c r="AC1608" s="50"/>
      <c r="AD1608" s="50"/>
      <c r="AE1608" s="50"/>
      <c r="AF1608" s="50"/>
      <c r="AG1608" s="50"/>
      <c r="AH1608" s="53"/>
      <c r="AI1608" s="50"/>
      <c r="AJ1608" s="50"/>
      <c r="AK1608" s="50"/>
      <c r="AL1608" s="50"/>
      <c r="AM1608" s="50"/>
      <c r="AN1608" s="50"/>
      <c r="AO1608" s="50"/>
      <c r="AP1608" s="50"/>
      <c r="AQ1608" s="50"/>
      <c r="AR1608" s="50"/>
      <c r="AS1608" s="50"/>
      <c r="AT1608" s="50"/>
      <c r="AU1608" s="50"/>
      <c r="AV1608" s="50"/>
      <c r="AW1608" s="50"/>
      <c r="AX1608" s="50"/>
      <c r="AY1608" s="50"/>
      <c r="AZ1608" s="50"/>
      <c r="BA1608" s="50"/>
      <c r="BB1608" s="50"/>
      <c r="BC1608" s="50"/>
      <c r="BD1608" s="50"/>
      <c r="BE1608" s="50"/>
      <c r="BF1608" s="50"/>
      <c r="BG1608" s="50"/>
      <c r="BH1608" s="50"/>
      <c r="BI1608" s="50"/>
      <c r="BJ1608" s="50"/>
      <c r="BK1608" s="50"/>
      <c r="BL1608" s="50"/>
    </row>
    <row r="1609" spans="1:64" ht="12" customHeight="1" x14ac:dyDescent="0.15">
      <c r="A1609" s="50" t="s">
        <v>30501</v>
      </c>
      <c r="B1609" s="50">
        <v>45</v>
      </c>
      <c r="C1609" s="50" t="s">
        <v>14</v>
      </c>
      <c r="D1609" s="50" t="s">
        <v>42</v>
      </c>
      <c r="E1609" s="51" t="s">
        <v>30502</v>
      </c>
      <c r="F1609" s="52">
        <v>42949</v>
      </c>
      <c r="G1609" s="50" t="s">
        <v>31057</v>
      </c>
      <c r="H1609" s="50" t="s">
        <v>858</v>
      </c>
      <c r="I1609" s="50" t="s">
        <v>39</v>
      </c>
      <c r="J1609" s="50">
        <v>94806</v>
      </c>
      <c r="K1609" s="50" t="s">
        <v>4403</v>
      </c>
      <c r="L1609" s="50" t="s">
        <v>3339</v>
      </c>
      <c r="M1609" s="50" t="s">
        <v>21</v>
      </c>
      <c r="N1609" s="50" t="s">
        <v>30503</v>
      </c>
      <c r="O1609" s="42" t="s">
        <v>394</v>
      </c>
      <c r="P1609" s="50" t="s">
        <v>32398</v>
      </c>
      <c r="Q1609" s="51" t="s">
        <v>30504</v>
      </c>
      <c r="R1609" s="50" t="s">
        <v>94</v>
      </c>
      <c r="S1609" s="50" t="s">
        <v>22</v>
      </c>
      <c r="T1609" s="54" t="s">
        <v>28541</v>
      </c>
      <c r="U1609" s="54" t="s">
        <v>28520</v>
      </c>
      <c r="V1609" s="54" t="s">
        <v>28519</v>
      </c>
      <c r="W1609" s="54" t="s">
        <v>94</v>
      </c>
      <c r="X1609" s="50">
        <v>2833</v>
      </c>
      <c r="Y1609" s="50"/>
      <c r="Z1609" s="50"/>
      <c r="AA1609" s="50"/>
      <c r="AB1609" s="50"/>
      <c r="AC1609" s="50"/>
      <c r="AD1609" s="50"/>
      <c r="AE1609" s="50"/>
      <c r="AF1609" s="50"/>
      <c r="AG1609" s="50"/>
      <c r="AH1609" s="53"/>
      <c r="AI1609" s="50"/>
      <c r="AJ1609" s="50"/>
      <c r="AK1609" s="50"/>
      <c r="AL1609" s="50"/>
      <c r="AM1609" s="50"/>
      <c r="AN1609" s="50"/>
      <c r="AO1609" s="50"/>
      <c r="AP1609" s="50"/>
      <c r="AQ1609" s="50"/>
      <c r="AR1609" s="50"/>
      <c r="AS1609" s="50"/>
      <c r="AT1609" s="50"/>
      <c r="AU1609" s="50"/>
      <c r="AV1609" s="50"/>
      <c r="AW1609" s="50"/>
      <c r="AX1609" s="50"/>
      <c r="AY1609" s="50"/>
      <c r="AZ1609" s="50"/>
      <c r="BA1609" s="50"/>
      <c r="BB1609" s="50"/>
      <c r="BC1609" s="50"/>
      <c r="BD1609" s="50"/>
      <c r="BE1609" s="50"/>
      <c r="BF1609" s="50"/>
      <c r="BG1609" s="50"/>
      <c r="BH1609" s="50"/>
      <c r="BI1609" s="50"/>
      <c r="BJ1609" s="50"/>
      <c r="BK1609" s="50"/>
      <c r="BL1609" s="50"/>
    </row>
    <row r="1610" spans="1:64" ht="12" customHeight="1" x14ac:dyDescent="0.15">
      <c r="A1610" s="50" t="s">
        <v>3186</v>
      </c>
      <c r="B1610" s="50">
        <v>58</v>
      </c>
      <c r="C1610" s="50" t="s">
        <v>14</v>
      </c>
      <c r="D1610" s="50" t="s">
        <v>31</v>
      </c>
      <c r="E1610" s="50" t="s">
        <v>31914</v>
      </c>
      <c r="F1610" s="52">
        <v>42949</v>
      </c>
      <c r="G1610" s="50" t="s">
        <v>30521</v>
      </c>
      <c r="H1610" s="50" t="s">
        <v>30522</v>
      </c>
      <c r="I1610" s="50" t="s">
        <v>56</v>
      </c>
      <c r="J1610" s="50">
        <v>32720</v>
      </c>
      <c r="K1610" s="50" t="s">
        <v>3800</v>
      </c>
      <c r="L1610" s="50" t="s">
        <v>16315</v>
      </c>
      <c r="M1610" s="50" t="s">
        <v>373</v>
      </c>
      <c r="N1610" s="50" t="s">
        <v>30523</v>
      </c>
      <c r="O1610" s="42" t="s">
        <v>394</v>
      </c>
      <c r="P1610" s="50" t="s">
        <v>32398</v>
      </c>
      <c r="Q1610" s="51" t="s">
        <v>30524</v>
      </c>
      <c r="R1610" s="50" t="s">
        <v>94</v>
      </c>
      <c r="S1610" s="50" t="s">
        <v>12</v>
      </c>
      <c r="T1610" s="54" t="s">
        <v>31978</v>
      </c>
      <c r="U1610" s="54" t="s">
        <v>28518</v>
      </c>
      <c r="V1610" s="54" t="s">
        <v>28521</v>
      </c>
      <c r="W1610" s="50"/>
      <c r="Y1610" s="50"/>
      <c r="Z1610" s="50"/>
      <c r="AA1610" s="50"/>
      <c r="AB1610" s="50"/>
      <c r="AC1610" s="50"/>
      <c r="AD1610" s="50"/>
      <c r="AE1610" s="50"/>
      <c r="AF1610" s="50"/>
      <c r="AG1610" s="50"/>
      <c r="AH1610" s="53"/>
      <c r="AI1610" s="50"/>
      <c r="AJ1610" s="50"/>
      <c r="AK1610" s="50"/>
      <c r="AL1610" s="50"/>
      <c r="AM1610" s="50"/>
      <c r="AN1610" s="50"/>
      <c r="AO1610" s="50"/>
      <c r="AP1610" s="50"/>
      <c r="AQ1610" s="51"/>
      <c r="AR1610" s="50"/>
      <c r="AS1610" s="50"/>
      <c r="AT1610" s="50"/>
      <c r="AU1610" s="50"/>
      <c r="AV1610" s="50"/>
      <c r="AW1610" s="50"/>
      <c r="AX1610" s="50"/>
      <c r="AY1610" s="50"/>
      <c r="AZ1610" s="50"/>
      <c r="BA1610" s="50"/>
      <c r="BB1610" s="50"/>
      <c r="BC1610" s="50"/>
      <c r="BD1610" s="50"/>
      <c r="BE1610" s="50"/>
      <c r="BF1610" s="50"/>
      <c r="BG1610" s="50"/>
      <c r="BH1610" s="50"/>
      <c r="BI1610" s="50"/>
      <c r="BJ1610" s="50"/>
      <c r="BK1610" s="50"/>
      <c r="BL1610" s="50"/>
    </row>
    <row r="1611" spans="1:64" ht="12" customHeight="1" x14ac:dyDescent="0.15">
      <c r="A1611" s="50" t="s">
        <v>30533</v>
      </c>
      <c r="B1611" s="50">
        <v>33</v>
      </c>
      <c r="C1611" s="50" t="s">
        <v>14</v>
      </c>
      <c r="D1611" s="50" t="s">
        <v>42</v>
      </c>
      <c r="E1611" s="51" t="s">
        <v>30534</v>
      </c>
      <c r="F1611" s="52">
        <v>42948</v>
      </c>
      <c r="G1611" s="50" t="s">
        <v>30535</v>
      </c>
      <c r="H1611" s="50" t="s">
        <v>30536</v>
      </c>
      <c r="I1611" s="50" t="s">
        <v>39</v>
      </c>
      <c r="J1611" s="50">
        <v>95962</v>
      </c>
      <c r="K1611" s="50" t="s">
        <v>1306</v>
      </c>
      <c r="L1611" s="50" t="s">
        <v>1307</v>
      </c>
      <c r="M1611" s="50" t="s">
        <v>21</v>
      </c>
      <c r="N1611" s="50" t="s">
        <v>30537</v>
      </c>
      <c r="O1611" s="42" t="s">
        <v>394</v>
      </c>
      <c r="P1611" s="50" t="s">
        <v>32398</v>
      </c>
      <c r="Q1611" s="51" t="s">
        <v>30538</v>
      </c>
      <c r="R1611" s="50" t="s">
        <v>94</v>
      </c>
      <c r="S1611" s="50" t="s">
        <v>22</v>
      </c>
      <c r="T1611" s="54" t="s">
        <v>28746</v>
      </c>
      <c r="U1611" s="54" t="s">
        <v>28520</v>
      </c>
      <c r="V1611" s="54" t="s">
        <v>28521</v>
      </c>
      <c r="W1611" s="54" t="s">
        <v>94</v>
      </c>
      <c r="X1611" s="50">
        <v>2832</v>
      </c>
      <c r="Y1611" s="50"/>
      <c r="Z1611" s="50"/>
      <c r="AA1611" s="50"/>
      <c r="AB1611" s="50"/>
      <c r="AC1611" s="50"/>
      <c r="AD1611" s="50"/>
      <c r="AE1611" s="50"/>
      <c r="AF1611" s="50"/>
      <c r="AG1611" s="50"/>
      <c r="AH1611" s="53"/>
      <c r="AI1611" s="50"/>
      <c r="AJ1611" s="50"/>
      <c r="AK1611" s="50"/>
      <c r="AL1611" s="50"/>
      <c r="AM1611" s="50"/>
      <c r="AN1611" s="50"/>
      <c r="AO1611" s="50"/>
      <c r="AP1611" s="50"/>
      <c r="AQ1611" s="50"/>
      <c r="AR1611" s="50"/>
      <c r="AS1611" s="50"/>
      <c r="AT1611" s="50"/>
      <c r="AU1611" s="50"/>
      <c r="AV1611" s="50"/>
      <c r="AW1611" s="50"/>
      <c r="AX1611" s="50"/>
      <c r="AY1611" s="50"/>
      <c r="AZ1611" s="50"/>
      <c r="BA1611" s="50"/>
      <c r="BB1611" s="50"/>
      <c r="BC1611" s="50"/>
      <c r="BD1611" s="50"/>
      <c r="BE1611" s="50"/>
      <c r="BF1611" s="50"/>
      <c r="BG1611" s="50"/>
      <c r="BH1611" s="50"/>
      <c r="BI1611" s="50"/>
      <c r="BJ1611" s="50"/>
      <c r="BK1611" s="50"/>
      <c r="BL1611" s="50"/>
    </row>
    <row r="1612" spans="1:64" ht="12" customHeight="1" x14ac:dyDescent="0.15">
      <c r="A1612" s="50" t="s">
        <v>30539</v>
      </c>
      <c r="B1612" s="50">
        <v>25</v>
      </c>
      <c r="C1612" s="50" t="s">
        <v>14</v>
      </c>
      <c r="D1612" s="50" t="s">
        <v>42</v>
      </c>
      <c r="E1612" s="50"/>
      <c r="F1612" s="52">
        <v>42948</v>
      </c>
      <c r="G1612" s="50" t="s">
        <v>31019</v>
      </c>
      <c r="H1612" s="50" t="s">
        <v>639</v>
      </c>
      <c r="I1612" s="50" t="s">
        <v>263</v>
      </c>
      <c r="J1612" s="50">
        <v>89103</v>
      </c>
      <c r="K1612" s="50" t="s">
        <v>557</v>
      </c>
      <c r="L1612" s="50" t="s">
        <v>558</v>
      </c>
      <c r="M1612" s="50" t="s">
        <v>21</v>
      </c>
      <c r="N1612" s="50" t="s">
        <v>30540</v>
      </c>
      <c r="O1612" s="42" t="s">
        <v>394</v>
      </c>
      <c r="P1612" s="50" t="s">
        <v>32398</v>
      </c>
      <c r="Q1612" s="51" t="s">
        <v>30541</v>
      </c>
      <c r="R1612" s="50" t="s">
        <v>542</v>
      </c>
      <c r="S1612" s="50" t="s">
        <v>22</v>
      </c>
      <c r="T1612" s="54" t="s">
        <v>28746</v>
      </c>
      <c r="U1612" s="54" t="s">
        <v>28520</v>
      </c>
      <c r="V1612" s="54" t="s">
        <v>28521</v>
      </c>
      <c r="W1612" s="54" t="s">
        <v>542</v>
      </c>
      <c r="X1612" s="50">
        <v>2843</v>
      </c>
      <c r="Y1612" s="50"/>
      <c r="Z1612" s="50"/>
      <c r="AA1612" s="50"/>
      <c r="AB1612" s="50"/>
      <c r="AC1612" s="50"/>
      <c r="AD1612" s="50"/>
      <c r="AE1612" s="50"/>
      <c r="AF1612" s="50"/>
      <c r="AG1612" s="50"/>
      <c r="AH1612" s="53"/>
      <c r="AI1612" s="50"/>
      <c r="AJ1612" s="50"/>
      <c r="AK1612" s="50"/>
      <c r="AL1612" s="50"/>
      <c r="AM1612" s="50"/>
      <c r="AN1612" s="50"/>
      <c r="AO1612" s="50"/>
      <c r="AP1612" s="50"/>
      <c r="AQ1612" s="50"/>
      <c r="AR1612" s="50"/>
      <c r="AS1612" s="50"/>
      <c r="AT1612" s="50"/>
      <c r="AU1612" s="50"/>
      <c r="AV1612" s="50"/>
      <c r="AW1612" s="50"/>
      <c r="AX1612" s="50"/>
      <c r="AY1612" s="50"/>
      <c r="AZ1612" s="50"/>
      <c r="BA1612" s="50"/>
      <c r="BB1612" s="50"/>
      <c r="BC1612" s="50"/>
      <c r="BD1612" s="50"/>
      <c r="BE1612" s="50"/>
      <c r="BF1612" s="50"/>
      <c r="BG1612" s="50"/>
      <c r="BH1612" s="50"/>
      <c r="BI1612" s="50"/>
      <c r="BJ1612" s="50"/>
      <c r="BK1612" s="50"/>
      <c r="BL1612" s="50"/>
    </row>
    <row r="1613" spans="1:64" ht="12" customHeight="1" x14ac:dyDescent="0.15">
      <c r="A1613" s="50" t="s">
        <v>30525</v>
      </c>
      <c r="B1613" s="50">
        <v>39</v>
      </c>
      <c r="C1613" s="50" t="s">
        <v>14</v>
      </c>
      <c r="D1613" s="50" t="s">
        <v>31</v>
      </c>
      <c r="E1613" s="50"/>
      <c r="F1613" s="52">
        <v>42948</v>
      </c>
      <c r="G1613" s="50" t="s">
        <v>31058</v>
      </c>
      <c r="H1613" s="50" t="s">
        <v>1716</v>
      </c>
      <c r="I1613" s="50" t="s">
        <v>39</v>
      </c>
      <c r="J1613" s="50">
        <v>93292</v>
      </c>
      <c r="K1613" s="50" t="s">
        <v>1139</v>
      </c>
      <c r="L1613" s="50" t="s">
        <v>1718</v>
      </c>
      <c r="M1613" s="50" t="s">
        <v>21</v>
      </c>
      <c r="N1613" s="50" t="s">
        <v>30526</v>
      </c>
      <c r="O1613" s="42" t="s">
        <v>394</v>
      </c>
      <c r="P1613" s="50" t="s">
        <v>32398</v>
      </c>
      <c r="Q1613" s="51" t="s">
        <v>30527</v>
      </c>
      <c r="R1613" s="50" t="s">
        <v>94</v>
      </c>
      <c r="S1613" s="50" t="s">
        <v>22</v>
      </c>
      <c r="T1613" s="54" t="s">
        <v>28746</v>
      </c>
      <c r="U1613" s="54" t="s">
        <v>28520</v>
      </c>
      <c r="V1613" s="54" t="s">
        <v>28522</v>
      </c>
      <c r="W1613" s="54" t="s">
        <v>94</v>
      </c>
      <c r="X1613" s="50">
        <v>2827</v>
      </c>
      <c r="Y1613" s="50"/>
      <c r="Z1613" s="50"/>
      <c r="AA1613" s="50"/>
      <c r="AB1613" s="50"/>
      <c r="AC1613" s="50"/>
      <c r="AD1613" s="50"/>
      <c r="AE1613" s="50"/>
      <c r="AF1613" s="50"/>
      <c r="AG1613" s="50"/>
      <c r="AH1613" s="53"/>
      <c r="AI1613" s="50"/>
      <c r="AJ1613" s="50"/>
      <c r="AK1613" s="50"/>
      <c r="AL1613" s="50"/>
      <c r="AM1613" s="50"/>
      <c r="AN1613" s="50"/>
      <c r="AO1613" s="50"/>
      <c r="AP1613" s="50"/>
      <c r="AQ1613" s="50"/>
      <c r="AR1613" s="50"/>
      <c r="AS1613" s="50"/>
      <c r="AT1613" s="50"/>
      <c r="AU1613" s="50"/>
      <c r="AV1613" s="50"/>
      <c r="AW1613" s="50"/>
      <c r="AX1613" s="50"/>
      <c r="AY1613" s="50"/>
      <c r="AZ1613" s="50"/>
      <c r="BA1613" s="50"/>
      <c r="BB1613" s="50"/>
      <c r="BC1613" s="50"/>
      <c r="BD1613" s="50"/>
      <c r="BE1613" s="50"/>
      <c r="BF1613" s="50"/>
      <c r="BG1613" s="50"/>
      <c r="BH1613" s="50"/>
      <c r="BI1613" s="50"/>
      <c r="BJ1613" s="50"/>
      <c r="BK1613" s="50"/>
      <c r="BL1613" s="50"/>
    </row>
    <row r="1614" spans="1:64" ht="12" customHeight="1" x14ac:dyDescent="0.15">
      <c r="A1614" s="50" t="s">
        <v>30528</v>
      </c>
      <c r="B1614" s="50">
        <v>42</v>
      </c>
      <c r="C1614" s="50" t="s">
        <v>14</v>
      </c>
      <c r="D1614" s="50" t="s">
        <v>31</v>
      </c>
      <c r="E1614" s="50"/>
      <c r="F1614" s="52">
        <v>42948</v>
      </c>
      <c r="G1614" s="50" t="s">
        <v>30529</v>
      </c>
      <c r="H1614" s="50" t="s">
        <v>17991</v>
      </c>
      <c r="I1614" s="50" t="s">
        <v>360</v>
      </c>
      <c r="J1614" s="50">
        <v>27030</v>
      </c>
      <c r="K1614" s="50" t="s">
        <v>10051</v>
      </c>
      <c r="L1614" s="50" t="s">
        <v>30530</v>
      </c>
      <c r="M1614" s="50" t="s">
        <v>21</v>
      </c>
      <c r="N1614" s="50" t="s">
        <v>30531</v>
      </c>
      <c r="O1614" s="42" t="s">
        <v>394</v>
      </c>
      <c r="P1614" s="50" t="s">
        <v>32398</v>
      </c>
      <c r="Q1614" s="51" t="s">
        <v>30532</v>
      </c>
      <c r="R1614" s="50" t="s">
        <v>94</v>
      </c>
      <c r="S1614" s="50" t="s">
        <v>22</v>
      </c>
      <c r="T1614" s="54" t="s">
        <v>28739</v>
      </c>
      <c r="U1614" s="54" t="s">
        <v>28518</v>
      </c>
      <c r="V1614" s="54" t="s">
        <v>28521</v>
      </c>
      <c r="W1614" s="54" t="s">
        <v>94</v>
      </c>
      <c r="X1614" s="50">
        <v>2830</v>
      </c>
      <c r="Y1614" s="50"/>
      <c r="Z1614" s="50"/>
      <c r="AA1614" s="50"/>
      <c r="AB1614" s="50"/>
      <c r="AC1614" s="50"/>
      <c r="AD1614" s="50"/>
      <c r="AE1614" s="50"/>
      <c r="AF1614" s="50"/>
      <c r="AG1614" s="50"/>
      <c r="AH1614" s="53"/>
      <c r="AI1614" s="50"/>
      <c r="AJ1614" s="50"/>
      <c r="AK1614" s="50"/>
      <c r="AL1614" s="50"/>
      <c r="AM1614" s="50"/>
      <c r="AN1614" s="50"/>
      <c r="AO1614" s="50"/>
      <c r="AP1614" s="50"/>
      <c r="AQ1614" s="50"/>
      <c r="AR1614" s="50"/>
      <c r="AS1614" s="50"/>
      <c r="AT1614" s="50"/>
      <c r="AU1614" s="50"/>
      <c r="AV1614" s="50"/>
      <c r="AW1614" s="50"/>
      <c r="AX1614" s="50"/>
      <c r="AY1614" s="50"/>
      <c r="AZ1614" s="50"/>
      <c r="BA1614" s="50"/>
      <c r="BB1614" s="50"/>
      <c r="BC1614" s="50"/>
      <c r="BD1614" s="50"/>
      <c r="BE1614" s="50"/>
      <c r="BF1614" s="50"/>
      <c r="BG1614" s="50"/>
      <c r="BH1614" s="50"/>
      <c r="BI1614" s="50"/>
      <c r="BJ1614" s="50"/>
      <c r="BK1614" s="50"/>
      <c r="BL1614" s="50"/>
    </row>
    <row r="1615" spans="1:64" ht="12" customHeight="1" x14ac:dyDescent="0.15">
      <c r="A1615" s="50" t="s">
        <v>30547</v>
      </c>
      <c r="B1615" s="50">
        <v>35</v>
      </c>
      <c r="C1615" s="50" t="s">
        <v>14</v>
      </c>
      <c r="D1615" s="50" t="s">
        <v>79</v>
      </c>
      <c r="E1615" s="50"/>
      <c r="F1615" s="52">
        <v>42948</v>
      </c>
      <c r="G1615" s="50" t="s">
        <v>30548</v>
      </c>
      <c r="H1615" s="50" t="s">
        <v>14073</v>
      </c>
      <c r="I1615" s="50" t="s">
        <v>46</v>
      </c>
      <c r="J1615" s="50">
        <v>21228</v>
      </c>
      <c r="K1615" s="50" t="s">
        <v>1562</v>
      </c>
      <c r="L1615" s="50" t="s">
        <v>225</v>
      </c>
      <c r="M1615" s="50" t="s">
        <v>21</v>
      </c>
      <c r="N1615" s="50" t="s">
        <v>32687</v>
      </c>
      <c r="O1615" s="42" t="s">
        <v>394</v>
      </c>
      <c r="P1615" s="50" t="s">
        <v>32398</v>
      </c>
      <c r="Q1615" s="51" t="s">
        <v>32688</v>
      </c>
      <c r="R1615" s="50" t="s">
        <v>94</v>
      </c>
      <c r="S1615" s="50" t="s">
        <v>373</v>
      </c>
      <c r="T1615" s="54" t="s">
        <v>28836</v>
      </c>
      <c r="U1615" s="54" t="s">
        <v>28518</v>
      </c>
      <c r="V1615" s="54" t="s">
        <v>28519</v>
      </c>
      <c r="W1615" s="50"/>
      <c r="Y1615" s="50"/>
      <c r="Z1615" s="50"/>
      <c r="AA1615" s="50"/>
      <c r="AB1615" s="50"/>
      <c r="AC1615" s="50"/>
      <c r="AD1615" s="50"/>
      <c r="AE1615" s="50"/>
      <c r="AF1615" s="50"/>
      <c r="AG1615" s="50"/>
      <c r="AH1615" s="53"/>
      <c r="AI1615" s="50"/>
      <c r="AJ1615" s="50"/>
      <c r="AK1615" s="50"/>
      <c r="AL1615" s="50"/>
      <c r="AM1615" s="50"/>
      <c r="AN1615" s="50"/>
      <c r="AO1615" s="50"/>
      <c r="AP1615" s="50"/>
      <c r="AQ1615" s="50"/>
      <c r="AR1615" s="50"/>
      <c r="AS1615" s="50"/>
      <c r="AT1615" s="50"/>
      <c r="AU1615" s="50"/>
      <c r="AV1615" s="50"/>
      <c r="AW1615" s="50"/>
      <c r="AX1615" s="50"/>
      <c r="AY1615" s="50"/>
      <c r="AZ1615" s="50"/>
      <c r="BA1615" s="50"/>
      <c r="BB1615" s="50"/>
      <c r="BC1615" s="50"/>
      <c r="BD1615" s="50"/>
      <c r="BE1615" s="50"/>
      <c r="BF1615" s="50"/>
      <c r="BG1615" s="50"/>
      <c r="BH1615" s="50"/>
      <c r="BI1615" s="50"/>
      <c r="BJ1615" s="50"/>
      <c r="BK1615" s="50"/>
      <c r="BL1615" s="50"/>
    </row>
    <row r="1616" spans="1:64" ht="12" customHeight="1" x14ac:dyDescent="0.15">
      <c r="A1616" s="50" t="s">
        <v>30542</v>
      </c>
      <c r="B1616" s="50">
        <v>37</v>
      </c>
      <c r="C1616" s="50" t="s">
        <v>14</v>
      </c>
      <c r="D1616" s="50" t="s">
        <v>79</v>
      </c>
      <c r="E1616" s="51" t="s">
        <v>30543</v>
      </c>
      <c r="F1616" s="52">
        <v>42948</v>
      </c>
      <c r="G1616" s="50" t="s">
        <v>30544</v>
      </c>
      <c r="H1616" s="50" t="s">
        <v>783</v>
      </c>
      <c r="I1616" s="50" t="s">
        <v>67</v>
      </c>
      <c r="J1616" s="50">
        <v>76708</v>
      </c>
      <c r="K1616" s="50" t="s">
        <v>784</v>
      </c>
      <c r="L1616" s="50" t="s">
        <v>785</v>
      </c>
      <c r="M1616" s="50" t="s">
        <v>21</v>
      </c>
      <c r="N1616" s="50" t="s">
        <v>30545</v>
      </c>
      <c r="O1616" s="42" t="s">
        <v>394</v>
      </c>
      <c r="P1616" s="50" t="s">
        <v>32398</v>
      </c>
      <c r="Q1616" s="51" t="s">
        <v>30546</v>
      </c>
      <c r="R1616" s="50" t="s">
        <v>94</v>
      </c>
      <c r="S1616" s="50" t="s">
        <v>373</v>
      </c>
      <c r="T1616" s="54" t="s">
        <v>28836</v>
      </c>
      <c r="U1616" s="54" t="s">
        <v>28520</v>
      </c>
      <c r="V1616" s="54" t="s">
        <v>28519</v>
      </c>
      <c r="W1616" s="54" t="s">
        <v>94</v>
      </c>
      <c r="X1616" s="50">
        <v>2825</v>
      </c>
      <c r="Y1616" s="50"/>
      <c r="Z1616" s="50"/>
      <c r="AA1616" s="50"/>
      <c r="AB1616" s="50"/>
      <c r="AC1616" s="50"/>
      <c r="AD1616" s="50"/>
      <c r="AE1616" s="50"/>
      <c r="AF1616" s="50"/>
      <c r="AG1616" s="50"/>
      <c r="AH1616" s="53"/>
      <c r="AI1616" s="50"/>
      <c r="AJ1616" s="50"/>
      <c r="AK1616" s="50"/>
      <c r="AL1616" s="50"/>
      <c r="AM1616" s="50"/>
      <c r="AN1616" s="50"/>
      <c r="AO1616" s="50"/>
      <c r="AP1616" s="50"/>
      <c r="AQ1616" s="50"/>
      <c r="AR1616" s="50"/>
      <c r="AS1616" s="50"/>
      <c r="AT1616" s="50"/>
      <c r="AU1616" s="50"/>
      <c r="AV1616" s="50"/>
      <c r="AW1616" s="50"/>
      <c r="AX1616" s="50"/>
      <c r="AY1616" s="50"/>
      <c r="AZ1616" s="50"/>
      <c r="BA1616" s="50"/>
      <c r="BB1616" s="50"/>
      <c r="BC1616" s="50"/>
      <c r="BD1616" s="50"/>
      <c r="BE1616" s="50"/>
      <c r="BF1616" s="50"/>
      <c r="BG1616" s="50"/>
      <c r="BH1616" s="50"/>
      <c r="BI1616" s="50"/>
      <c r="BJ1616" s="50"/>
      <c r="BK1616" s="50"/>
      <c r="BL1616" s="50"/>
    </row>
    <row r="1617" spans="1:64" ht="12" customHeight="1" x14ac:dyDescent="0.15">
      <c r="A1617" s="50" t="s">
        <v>30549</v>
      </c>
      <c r="B1617" s="50">
        <v>32</v>
      </c>
      <c r="C1617" s="50" t="s">
        <v>14</v>
      </c>
      <c r="D1617" s="50" t="s">
        <v>79</v>
      </c>
      <c r="E1617" s="51" t="s">
        <v>30550</v>
      </c>
      <c r="F1617" s="52">
        <v>42947</v>
      </c>
      <c r="G1617" s="50" t="s">
        <v>30551</v>
      </c>
      <c r="H1617" s="50" t="s">
        <v>1679</v>
      </c>
      <c r="I1617" s="50" t="s">
        <v>417</v>
      </c>
      <c r="J1617" s="50">
        <v>11226</v>
      </c>
      <c r="K1617" s="50" t="s">
        <v>1681</v>
      </c>
      <c r="L1617" s="50" t="s">
        <v>569</v>
      </c>
      <c r="M1617" s="50" t="s">
        <v>5307</v>
      </c>
      <c r="N1617" s="50" t="s">
        <v>30552</v>
      </c>
      <c r="O1617" s="42" t="s">
        <v>394</v>
      </c>
      <c r="P1617" s="50" t="s">
        <v>32398</v>
      </c>
      <c r="Q1617" s="51" t="s">
        <v>30553</v>
      </c>
      <c r="R1617" s="50" t="s">
        <v>542</v>
      </c>
      <c r="S1617" s="50" t="s">
        <v>22</v>
      </c>
      <c r="T1617" s="54" t="s">
        <v>28739</v>
      </c>
      <c r="U1617" s="54" t="s">
        <v>28520</v>
      </c>
      <c r="V1617" s="54" t="s">
        <v>28521</v>
      </c>
      <c r="W1617" s="54" t="s">
        <v>94</v>
      </c>
      <c r="X1617" s="50">
        <v>2815</v>
      </c>
      <c r="Y1617" s="50"/>
      <c r="Z1617" s="50"/>
      <c r="AA1617" s="50"/>
      <c r="AB1617" s="50"/>
      <c r="AC1617" s="50"/>
      <c r="AD1617" s="50"/>
      <c r="AE1617" s="50"/>
      <c r="AF1617" s="50"/>
      <c r="AG1617" s="50"/>
      <c r="AH1617" s="53"/>
      <c r="AI1617" s="50"/>
      <c r="AJ1617" s="50"/>
      <c r="AK1617" s="50"/>
      <c r="AL1617" s="50"/>
      <c r="AM1617" s="50"/>
      <c r="AN1617" s="50"/>
      <c r="AO1617" s="50"/>
      <c r="AP1617" s="50"/>
      <c r="AQ1617" s="50"/>
      <c r="AR1617" s="50"/>
      <c r="AS1617" s="50"/>
      <c r="AT1617" s="50"/>
      <c r="AU1617" s="50"/>
      <c r="AV1617" s="50"/>
      <c r="AW1617" s="50"/>
      <c r="AX1617" s="50"/>
      <c r="AY1617" s="50"/>
      <c r="AZ1617" s="50"/>
      <c r="BA1617" s="50"/>
      <c r="BB1617" s="50"/>
      <c r="BC1617" s="50"/>
      <c r="BD1617" s="50"/>
      <c r="BE1617" s="50"/>
      <c r="BF1617" s="50"/>
      <c r="BG1617" s="50"/>
      <c r="BH1617" s="50"/>
      <c r="BI1617" s="50"/>
      <c r="BJ1617" s="50"/>
      <c r="BK1617" s="50"/>
      <c r="BL1617" s="50"/>
    </row>
    <row r="1618" spans="1:64" ht="12" customHeight="1" x14ac:dyDescent="0.15">
      <c r="A1618" s="50" t="s">
        <v>30559</v>
      </c>
      <c r="B1618" s="50">
        <v>39</v>
      </c>
      <c r="C1618" s="50" t="s">
        <v>14</v>
      </c>
      <c r="D1618" s="50" t="s">
        <v>42</v>
      </c>
      <c r="E1618" s="50"/>
      <c r="F1618" s="52">
        <v>42947</v>
      </c>
      <c r="G1618" s="50" t="s">
        <v>31025</v>
      </c>
      <c r="H1618" s="50" t="s">
        <v>13956</v>
      </c>
      <c r="I1618" s="50" t="s">
        <v>39</v>
      </c>
      <c r="J1618" s="50">
        <v>93635</v>
      </c>
      <c r="K1618" s="50" t="s">
        <v>1398</v>
      </c>
      <c r="L1618" s="50" t="s">
        <v>13958</v>
      </c>
      <c r="M1618" s="50" t="s">
        <v>5307</v>
      </c>
      <c r="N1618" s="50" t="s">
        <v>30560</v>
      </c>
      <c r="O1618" s="42" t="s">
        <v>394</v>
      </c>
      <c r="P1618" s="50" t="s">
        <v>32398</v>
      </c>
      <c r="Q1618" s="51" t="s">
        <v>30561</v>
      </c>
      <c r="R1618" s="50" t="s">
        <v>542</v>
      </c>
      <c r="S1618" s="50" t="s">
        <v>22</v>
      </c>
      <c r="T1618" s="54" t="s">
        <v>28746</v>
      </c>
      <c r="U1618" s="54" t="s">
        <v>28520</v>
      </c>
      <c r="V1618" s="54" t="s">
        <v>28521</v>
      </c>
      <c r="W1618" s="54" t="s">
        <v>94</v>
      </c>
      <c r="X1618" s="50">
        <v>2824</v>
      </c>
      <c r="Y1618" s="50"/>
      <c r="Z1618" s="50"/>
      <c r="AA1618" s="50"/>
      <c r="AB1618" s="50"/>
      <c r="AC1618" s="50"/>
      <c r="AD1618" s="50"/>
      <c r="AE1618" s="50"/>
      <c r="AF1618" s="50"/>
      <c r="AG1618" s="50"/>
      <c r="AH1618" s="53"/>
      <c r="AI1618" s="50"/>
      <c r="AJ1618" s="50"/>
      <c r="AK1618" s="50"/>
      <c r="AL1618" s="50"/>
      <c r="AM1618" s="50"/>
      <c r="AN1618" s="50"/>
      <c r="AO1618" s="50"/>
      <c r="AP1618" s="50"/>
      <c r="AQ1618" s="50"/>
      <c r="AR1618" s="50"/>
      <c r="AS1618" s="50"/>
      <c r="AT1618" s="50"/>
      <c r="AU1618" s="50"/>
      <c r="AV1618" s="50"/>
      <c r="AW1618" s="50"/>
      <c r="AX1618" s="50"/>
      <c r="AY1618" s="50"/>
      <c r="AZ1618" s="50"/>
      <c r="BA1618" s="50"/>
      <c r="BB1618" s="50"/>
      <c r="BC1618" s="50"/>
      <c r="BD1618" s="50"/>
      <c r="BE1618" s="50"/>
      <c r="BF1618" s="50"/>
      <c r="BG1618" s="50"/>
      <c r="BH1618" s="50"/>
      <c r="BI1618" s="50"/>
      <c r="BJ1618" s="50"/>
      <c r="BK1618" s="50"/>
      <c r="BL1618" s="50"/>
    </row>
    <row r="1619" spans="1:64" ht="12" customHeight="1" x14ac:dyDescent="0.15">
      <c r="A1619" s="50" t="s">
        <v>30554</v>
      </c>
      <c r="B1619" s="50">
        <v>43</v>
      </c>
      <c r="C1619" s="50" t="s">
        <v>14</v>
      </c>
      <c r="D1619" s="50" t="s">
        <v>31</v>
      </c>
      <c r="E1619" s="51" t="s">
        <v>30555</v>
      </c>
      <c r="F1619" s="52">
        <v>42947</v>
      </c>
      <c r="G1619" s="50" t="s">
        <v>30556</v>
      </c>
      <c r="H1619" s="50" t="s">
        <v>906</v>
      </c>
      <c r="I1619" s="50" t="s">
        <v>189</v>
      </c>
      <c r="J1619" s="50">
        <v>87107</v>
      </c>
      <c r="K1619" s="50" t="s">
        <v>458</v>
      </c>
      <c r="L1619" s="50" t="s">
        <v>4857</v>
      </c>
      <c r="M1619" s="50" t="s">
        <v>21</v>
      </c>
      <c r="N1619" s="50" t="s">
        <v>30557</v>
      </c>
      <c r="O1619" s="42" t="s">
        <v>394</v>
      </c>
      <c r="P1619" s="50" t="s">
        <v>32398</v>
      </c>
      <c r="Q1619" s="51" t="s">
        <v>30558</v>
      </c>
      <c r="R1619" s="50" t="s">
        <v>94</v>
      </c>
      <c r="S1619" s="50" t="s">
        <v>22</v>
      </c>
      <c r="T1619" s="54" t="s">
        <v>28746</v>
      </c>
      <c r="U1619" s="54" t="s">
        <v>28520</v>
      </c>
      <c r="V1619" s="54" t="s">
        <v>28521</v>
      </c>
      <c r="W1619" s="54" t="s">
        <v>542</v>
      </c>
      <c r="X1619" s="50">
        <v>2823</v>
      </c>
      <c r="Y1619" s="50"/>
      <c r="Z1619" s="50"/>
      <c r="AA1619" s="50"/>
      <c r="AB1619" s="50"/>
      <c r="AC1619" s="50"/>
      <c r="AD1619" s="50"/>
      <c r="AE1619" s="50"/>
      <c r="AF1619" s="50"/>
      <c r="AG1619" s="50"/>
      <c r="AH1619" s="53"/>
      <c r="AI1619" s="50"/>
      <c r="AJ1619" s="50"/>
      <c r="AK1619" s="50"/>
      <c r="AL1619" s="50"/>
      <c r="AM1619" s="50"/>
      <c r="AN1619" s="50"/>
      <c r="AO1619" s="50"/>
      <c r="AP1619" s="50"/>
      <c r="AQ1619" s="50"/>
      <c r="AR1619" s="50"/>
      <c r="AS1619" s="50"/>
      <c r="AT1619" s="50"/>
      <c r="AU1619" s="50"/>
      <c r="AV1619" s="50"/>
      <c r="AW1619" s="50"/>
      <c r="AX1619" s="50"/>
      <c r="AY1619" s="50"/>
      <c r="AZ1619" s="50"/>
      <c r="BA1619" s="50"/>
      <c r="BB1619" s="50"/>
      <c r="BC1619" s="50"/>
      <c r="BD1619" s="50"/>
      <c r="BE1619" s="50"/>
      <c r="BF1619" s="50"/>
      <c r="BG1619" s="50"/>
      <c r="BH1619" s="50"/>
      <c r="BI1619" s="50"/>
      <c r="BJ1619" s="50"/>
      <c r="BK1619" s="50"/>
      <c r="BL1619" s="50"/>
    </row>
    <row r="1620" spans="1:64" ht="12" customHeight="1" x14ac:dyDescent="0.15">
      <c r="A1620" s="50" t="s">
        <v>30562</v>
      </c>
      <c r="B1620" s="50">
        <v>28</v>
      </c>
      <c r="C1620" s="50" t="s">
        <v>14</v>
      </c>
      <c r="D1620" s="50" t="s">
        <v>79</v>
      </c>
      <c r="E1620" s="51" t="s">
        <v>30563</v>
      </c>
      <c r="F1620" s="52">
        <v>42947</v>
      </c>
      <c r="G1620" s="50" t="s">
        <v>31036</v>
      </c>
      <c r="H1620" s="50" t="s">
        <v>30564</v>
      </c>
      <c r="I1620" s="50" t="s">
        <v>432</v>
      </c>
      <c r="J1620" s="50">
        <v>54902</v>
      </c>
      <c r="K1620" s="50" t="s">
        <v>2290</v>
      </c>
      <c r="L1620" s="50" t="s">
        <v>30565</v>
      </c>
      <c r="M1620" s="50" t="s">
        <v>21</v>
      </c>
      <c r="N1620" s="50" t="s">
        <v>30566</v>
      </c>
      <c r="O1620" s="42" t="s">
        <v>394</v>
      </c>
      <c r="P1620" s="50" t="s">
        <v>32398</v>
      </c>
      <c r="Q1620" s="51" t="s">
        <v>30567</v>
      </c>
      <c r="R1620" s="50" t="s">
        <v>94</v>
      </c>
      <c r="S1620" s="50" t="s">
        <v>373</v>
      </c>
      <c r="T1620" s="54" t="s">
        <v>28836</v>
      </c>
      <c r="U1620" s="54" t="s">
        <v>28520</v>
      </c>
      <c r="V1620" s="54" t="s">
        <v>28519</v>
      </c>
      <c r="W1620" s="54" t="s">
        <v>542</v>
      </c>
      <c r="X1620" s="50">
        <v>2817</v>
      </c>
      <c r="Y1620" s="50"/>
      <c r="Z1620" s="50"/>
      <c r="AA1620" s="50"/>
      <c r="AB1620" s="50"/>
      <c r="AC1620" s="50"/>
      <c r="AD1620" s="50"/>
      <c r="AE1620" s="50"/>
      <c r="AF1620" s="50"/>
      <c r="AG1620" s="50"/>
      <c r="AH1620" s="53"/>
      <c r="AI1620" s="50"/>
      <c r="AJ1620" s="50"/>
      <c r="AK1620" s="50"/>
      <c r="AL1620" s="50"/>
      <c r="AM1620" s="50"/>
      <c r="AN1620" s="50"/>
      <c r="AO1620" s="50"/>
      <c r="AP1620" s="50"/>
      <c r="AQ1620" s="50"/>
      <c r="AR1620" s="50"/>
      <c r="AS1620" s="50"/>
      <c r="AT1620" s="50"/>
      <c r="AU1620" s="50"/>
      <c r="AV1620" s="50"/>
      <c r="AW1620" s="50"/>
      <c r="AX1620" s="50"/>
      <c r="AY1620" s="50"/>
      <c r="AZ1620" s="50"/>
      <c r="BA1620" s="50"/>
      <c r="BB1620" s="50"/>
      <c r="BC1620" s="50"/>
      <c r="BD1620" s="50"/>
      <c r="BE1620" s="50"/>
      <c r="BF1620" s="50"/>
      <c r="BG1620" s="50"/>
      <c r="BH1620" s="50"/>
      <c r="BI1620" s="50"/>
      <c r="BJ1620" s="50"/>
      <c r="BK1620" s="50"/>
      <c r="BL1620" s="50"/>
    </row>
    <row r="1621" spans="1:64" ht="12" customHeight="1" x14ac:dyDescent="0.15">
      <c r="A1621" s="50" t="s">
        <v>32698</v>
      </c>
      <c r="B1621" s="50">
        <v>34</v>
      </c>
      <c r="C1621" s="50" t="s">
        <v>14</v>
      </c>
      <c r="D1621" s="50" t="s">
        <v>79</v>
      </c>
      <c r="E1621" s="50" t="s">
        <v>31915</v>
      </c>
      <c r="F1621" s="52">
        <v>42945</v>
      </c>
      <c r="G1621" s="50" t="s">
        <v>30574</v>
      </c>
      <c r="H1621" s="50" t="s">
        <v>15042</v>
      </c>
      <c r="I1621" s="50" t="s">
        <v>39</v>
      </c>
      <c r="J1621" s="50">
        <v>92880</v>
      </c>
      <c r="K1621" s="50" t="s">
        <v>767</v>
      </c>
      <c r="L1621" s="50" t="s">
        <v>4396</v>
      </c>
      <c r="M1621" s="50" t="s">
        <v>21</v>
      </c>
      <c r="N1621" s="50" t="s">
        <v>30575</v>
      </c>
      <c r="O1621" s="42" t="s">
        <v>394</v>
      </c>
      <c r="P1621" s="50" t="s">
        <v>32398</v>
      </c>
      <c r="Q1621" s="51" t="s">
        <v>30576</v>
      </c>
      <c r="R1621" s="50" t="s">
        <v>94</v>
      </c>
      <c r="S1621" s="50" t="s">
        <v>22</v>
      </c>
      <c r="T1621" s="54" t="s">
        <v>28746</v>
      </c>
      <c r="U1621" s="54" t="s">
        <v>28520</v>
      </c>
      <c r="V1621" s="54" t="s">
        <v>28519</v>
      </c>
      <c r="W1621" s="54" t="s">
        <v>94</v>
      </c>
      <c r="X1621" s="50">
        <v>2930</v>
      </c>
      <c r="Y1621" s="50"/>
      <c r="Z1621" s="50"/>
      <c r="AA1621" s="50"/>
      <c r="AB1621" s="50"/>
      <c r="AC1621" s="50"/>
      <c r="AD1621" s="50"/>
      <c r="AE1621" s="50"/>
      <c r="AF1621" s="50"/>
      <c r="AG1621" s="50"/>
      <c r="AH1621" s="53"/>
      <c r="AI1621" s="50"/>
      <c r="AJ1621" s="50"/>
      <c r="AK1621" s="50"/>
      <c r="AL1621" s="50"/>
      <c r="AM1621" s="50"/>
      <c r="AN1621" s="50"/>
      <c r="AO1621" s="50"/>
      <c r="AP1621" s="50"/>
      <c r="AQ1621" s="51"/>
      <c r="AR1621" s="50"/>
      <c r="AS1621" s="50"/>
      <c r="AT1621" s="50"/>
      <c r="AU1621" s="50"/>
      <c r="AV1621" s="50"/>
      <c r="AW1621" s="50"/>
      <c r="AX1621" s="50"/>
      <c r="AY1621" s="50"/>
      <c r="AZ1621" s="50"/>
      <c r="BA1621" s="50"/>
      <c r="BB1621" s="50"/>
      <c r="BC1621" s="50"/>
      <c r="BD1621" s="50"/>
      <c r="BE1621" s="50"/>
      <c r="BF1621" s="50"/>
      <c r="BG1621" s="50"/>
      <c r="BH1621" s="50"/>
      <c r="BI1621" s="50"/>
      <c r="BJ1621" s="50"/>
      <c r="BK1621" s="50"/>
      <c r="BL1621" s="50"/>
    </row>
    <row r="1622" spans="1:64" ht="12" customHeight="1" x14ac:dyDescent="0.15">
      <c r="A1622" s="50" t="s">
        <v>30568</v>
      </c>
      <c r="B1622" s="50">
        <v>48</v>
      </c>
      <c r="C1622" s="50" t="s">
        <v>14</v>
      </c>
      <c r="D1622" s="50" t="s">
        <v>31</v>
      </c>
      <c r="E1622" s="50"/>
      <c r="F1622" s="52">
        <v>42945</v>
      </c>
      <c r="G1622" s="50" t="s">
        <v>30569</v>
      </c>
      <c r="H1622" s="50" t="s">
        <v>30570</v>
      </c>
      <c r="I1622" s="50" t="s">
        <v>774</v>
      </c>
      <c r="J1622" s="50">
        <v>83641</v>
      </c>
      <c r="K1622" s="50" t="s">
        <v>3424</v>
      </c>
      <c r="L1622" s="50" t="s">
        <v>30571</v>
      </c>
      <c r="M1622" s="50" t="s">
        <v>21</v>
      </c>
      <c r="N1622" s="50" t="s">
        <v>30572</v>
      </c>
      <c r="O1622" s="42" t="s">
        <v>394</v>
      </c>
      <c r="P1622" s="50" t="s">
        <v>32398</v>
      </c>
      <c r="Q1622" s="51" t="s">
        <v>30573</v>
      </c>
      <c r="R1622" s="50" t="s">
        <v>542</v>
      </c>
      <c r="S1622" s="50" t="s">
        <v>22</v>
      </c>
      <c r="T1622" s="54" t="s">
        <v>28746</v>
      </c>
      <c r="U1622" s="54" t="s">
        <v>28520</v>
      </c>
      <c r="V1622" s="54" t="s">
        <v>28519</v>
      </c>
      <c r="W1622" s="54" t="s">
        <v>94</v>
      </c>
      <c r="X1622" s="50">
        <v>2818</v>
      </c>
      <c r="Y1622" s="50"/>
      <c r="Z1622" s="50"/>
      <c r="AA1622" s="50"/>
      <c r="AB1622" s="50"/>
      <c r="AC1622" s="50"/>
      <c r="AD1622" s="50"/>
      <c r="AE1622" s="50"/>
      <c r="AF1622" s="50"/>
      <c r="AG1622" s="50"/>
      <c r="AH1622" s="53"/>
      <c r="AI1622" s="50"/>
      <c r="AJ1622" s="50"/>
      <c r="AK1622" s="50"/>
      <c r="AL1622" s="50"/>
      <c r="AM1622" s="50"/>
      <c r="AN1622" s="50"/>
      <c r="AO1622" s="50"/>
      <c r="AP1622" s="50"/>
      <c r="AQ1622" s="50"/>
      <c r="AR1622" s="50"/>
      <c r="AS1622" s="50"/>
      <c r="AT1622" s="50"/>
      <c r="AU1622" s="50"/>
      <c r="AV1622" s="50"/>
      <c r="AW1622" s="50"/>
      <c r="AX1622" s="50"/>
      <c r="AY1622" s="50"/>
      <c r="AZ1622" s="50"/>
      <c r="BA1622" s="50"/>
      <c r="BB1622" s="50"/>
      <c r="BC1622" s="50"/>
      <c r="BD1622" s="50"/>
      <c r="BE1622" s="50"/>
      <c r="BF1622" s="50"/>
      <c r="BG1622" s="50"/>
      <c r="BH1622" s="50"/>
      <c r="BI1622" s="50"/>
      <c r="BJ1622" s="50"/>
      <c r="BK1622" s="50"/>
      <c r="BL1622" s="50"/>
    </row>
    <row r="1623" spans="1:64" ht="12" customHeight="1" x14ac:dyDescent="0.15">
      <c r="A1623" s="50" t="s">
        <v>30583</v>
      </c>
      <c r="B1623" s="50">
        <v>31</v>
      </c>
      <c r="C1623" s="50" t="s">
        <v>14</v>
      </c>
      <c r="D1623" s="50" t="s">
        <v>79</v>
      </c>
      <c r="E1623" s="50" t="s">
        <v>31891</v>
      </c>
      <c r="F1623" s="52">
        <v>42944</v>
      </c>
      <c r="G1623" s="50" t="s">
        <v>30584</v>
      </c>
      <c r="H1623" s="50" t="s">
        <v>424</v>
      </c>
      <c r="I1623" s="50" t="s">
        <v>425</v>
      </c>
      <c r="J1623" s="50">
        <v>64130</v>
      </c>
      <c r="K1623" s="50" t="s">
        <v>427</v>
      </c>
      <c r="L1623" s="50" t="s">
        <v>428</v>
      </c>
      <c r="M1623" s="50" t="s">
        <v>21</v>
      </c>
      <c r="N1623" s="50" t="s">
        <v>30585</v>
      </c>
      <c r="O1623" s="42" t="s">
        <v>394</v>
      </c>
      <c r="P1623" s="50" t="s">
        <v>32398</v>
      </c>
      <c r="Q1623" s="51" t="s">
        <v>30586</v>
      </c>
      <c r="R1623" s="50" t="s">
        <v>94</v>
      </c>
      <c r="S1623" s="50" t="s">
        <v>22</v>
      </c>
      <c r="T1623" s="54" t="s">
        <v>28746</v>
      </c>
      <c r="U1623" s="54" t="s">
        <v>28520</v>
      </c>
      <c r="V1623" s="54" t="s">
        <v>28521</v>
      </c>
      <c r="W1623" s="54" t="s">
        <v>94</v>
      </c>
      <c r="X1623" s="50">
        <v>2822</v>
      </c>
      <c r="Y1623" s="50"/>
      <c r="Z1623" s="50"/>
      <c r="AA1623" s="50"/>
      <c r="AB1623" s="50"/>
      <c r="AC1623" s="50"/>
      <c r="AD1623" s="50"/>
      <c r="AE1623" s="50"/>
      <c r="AF1623" s="50"/>
      <c r="AG1623" s="50"/>
      <c r="AH1623" s="53"/>
      <c r="AI1623" s="50"/>
      <c r="AJ1623" s="50"/>
      <c r="AK1623" s="50"/>
      <c r="AL1623" s="50"/>
      <c r="AM1623" s="50"/>
      <c r="AN1623" s="50"/>
      <c r="AO1623" s="50"/>
      <c r="AP1623" s="50"/>
      <c r="AQ1623" s="50"/>
      <c r="AR1623" s="50"/>
      <c r="AS1623" s="50"/>
      <c r="AT1623" s="51"/>
      <c r="AU1623" s="50"/>
      <c r="AV1623" s="50"/>
      <c r="AW1623" s="50"/>
      <c r="AX1623" s="50"/>
      <c r="AY1623" s="50"/>
      <c r="AZ1623" s="50"/>
      <c r="BA1623" s="50"/>
      <c r="BB1623" s="50"/>
      <c r="BC1623" s="50"/>
      <c r="BD1623" s="50"/>
      <c r="BE1623" s="50"/>
      <c r="BF1623" s="50"/>
      <c r="BG1623" s="50"/>
      <c r="BH1623" s="50"/>
      <c r="BI1623" s="50"/>
      <c r="BJ1623" s="50"/>
      <c r="BK1623" s="50"/>
      <c r="BL1623" s="50"/>
    </row>
    <row r="1624" spans="1:64" ht="12" customHeight="1" x14ac:dyDescent="0.15">
      <c r="A1624" s="50" t="s">
        <v>30577</v>
      </c>
      <c r="B1624" s="50">
        <v>32</v>
      </c>
      <c r="C1624" s="50" t="s">
        <v>14</v>
      </c>
      <c r="D1624" s="50" t="s">
        <v>31</v>
      </c>
      <c r="E1624" s="51" t="s">
        <v>30578</v>
      </c>
      <c r="F1624" s="52">
        <v>42944</v>
      </c>
      <c r="G1624" s="50" t="s">
        <v>30579</v>
      </c>
      <c r="H1624" s="50" t="s">
        <v>16427</v>
      </c>
      <c r="I1624" s="50" t="s">
        <v>417</v>
      </c>
      <c r="J1624" s="50">
        <v>12302</v>
      </c>
      <c r="K1624" s="50" t="s">
        <v>16427</v>
      </c>
      <c r="L1624" s="50" t="s">
        <v>30580</v>
      </c>
      <c r="M1624" s="50" t="s">
        <v>21</v>
      </c>
      <c r="N1624" s="50" t="s">
        <v>30581</v>
      </c>
      <c r="O1624" s="42" t="s">
        <v>394</v>
      </c>
      <c r="P1624" s="50" t="s">
        <v>32398</v>
      </c>
      <c r="Q1624" s="51" t="s">
        <v>30582</v>
      </c>
      <c r="R1624" s="50" t="s">
        <v>542</v>
      </c>
      <c r="S1624" s="50" t="s">
        <v>22</v>
      </c>
      <c r="T1624" s="54" t="s">
        <v>28739</v>
      </c>
      <c r="U1624" s="54" t="s">
        <v>28518</v>
      </c>
      <c r="V1624" s="54" t="s">
        <v>28521</v>
      </c>
      <c r="W1624" s="54" t="s">
        <v>94</v>
      </c>
      <c r="X1624" s="50">
        <v>2819</v>
      </c>
      <c r="Y1624" s="50"/>
      <c r="Z1624" s="50"/>
      <c r="AA1624" s="50"/>
      <c r="AB1624" s="50"/>
      <c r="AC1624" s="50"/>
      <c r="AD1624" s="50"/>
      <c r="AE1624" s="50"/>
      <c r="AF1624" s="50"/>
      <c r="AG1624" s="50"/>
      <c r="AH1624" s="53"/>
      <c r="AI1624" s="50"/>
      <c r="AJ1624" s="50"/>
      <c r="AK1624" s="50"/>
      <c r="AL1624" s="50"/>
      <c r="AM1624" s="50"/>
      <c r="AN1624" s="50"/>
      <c r="AO1624" s="50"/>
      <c r="AP1624" s="50"/>
      <c r="AQ1624" s="50"/>
      <c r="AR1624" s="50"/>
      <c r="AS1624" s="50"/>
      <c r="AT1624" s="50"/>
      <c r="AU1624" s="50"/>
      <c r="AV1624" s="50"/>
      <c r="AW1624" s="50"/>
      <c r="AX1624" s="50"/>
      <c r="AY1624" s="50"/>
      <c r="AZ1624" s="50"/>
      <c r="BA1624" s="50"/>
      <c r="BB1624" s="50"/>
      <c r="BC1624" s="50"/>
      <c r="BD1624" s="50"/>
      <c r="BE1624" s="50"/>
      <c r="BF1624" s="50"/>
      <c r="BG1624" s="50"/>
      <c r="BH1624" s="50"/>
      <c r="BI1624" s="50"/>
      <c r="BJ1624" s="50"/>
      <c r="BK1624" s="50"/>
      <c r="BL1624" s="50"/>
    </row>
    <row r="1625" spans="1:64" ht="12" customHeight="1" x14ac:dyDescent="0.15">
      <c r="A1625" s="50" t="s">
        <v>33142</v>
      </c>
      <c r="B1625" s="50">
        <v>37</v>
      </c>
      <c r="C1625" s="50" t="s">
        <v>14</v>
      </c>
      <c r="D1625" s="50" t="s">
        <v>42</v>
      </c>
      <c r="E1625" s="50"/>
      <c r="F1625" s="52">
        <v>42944</v>
      </c>
      <c r="G1625" s="50" t="s">
        <v>30587</v>
      </c>
      <c r="H1625" s="50" t="s">
        <v>906</v>
      </c>
      <c r="I1625" s="50" t="s">
        <v>189</v>
      </c>
      <c r="J1625" s="50">
        <v>87105</v>
      </c>
      <c r="K1625" s="50" t="s">
        <v>458</v>
      </c>
      <c r="L1625" s="50" t="s">
        <v>7999</v>
      </c>
      <c r="M1625" s="50" t="s">
        <v>21</v>
      </c>
      <c r="N1625" s="50" t="s">
        <v>30588</v>
      </c>
      <c r="O1625" s="42" t="s">
        <v>394</v>
      </c>
      <c r="P1625" s="50" t="s">
        <v>32398</v>
      </c>
      <c r="Q1625" s="51" t="s">
        <v>30589</v>
      </c>
      <c r="R1625" s="50" t="s">
        <v>94</v>
      </c>
      <c r="S1625" s="50" t="s">
        <v>373</v>
      </c>
      <c r="T1625" s="54" t="s">
        <v>28836</v>
      </c>
      <c r="U1625" s="54" t="s">
        <v>28520</v>
      </c>
      <c r="V1625" s="54" t="s">
        <v>28519</v>
      </c>
      <c r="W1625" s="54" t="s">
        <v>94</v>
      </c>
      <c r="X1625" s="50">
        <v>2813</v>
      </c>
      <c r="Y1625" s="50"/>
      <c r="Z1625" s="50"/>
      <c r="AA1625" s="50"/>
      <c r="AB1625" s="50"/>
      <c r="AC1625" s="50"/>
      <c r="AD1625" s="50"/>
      <c r="AE1625" s="50"/>
      <c r="AF1625" s="50"/>
      <c r="AG1625" s="50"/>
      <c r="AH1625" s="53"/>
      <c r="AI1625" s="50"/>
      <c r="AJ1625" s="50"/>
      <c r="AK1625" s="50"/>
      <c r="AL1625" s="50"/>
      <c r="AM1625" s="50"/>
      <c r="AN1625" s="50"/>
      <c r="AO1625" s="50"/>
      <c r="AP1625" s="50"/>
      <c r="AQ1625" s="51"/>
      <c r="AR1625" s="50"/>
      <c r="AS1625" s="50"/>
      <c r="AT1625" s="50"/>
      <c r="AU1625" s="50"/>
      <c r="AV1625" s="50"/>
      <c r="AW1625" s="50"/>
      <c r="AX1625" s="50"/>
      <c r="AY1625" s="50"/>
      <c r="AZ1625" s="50"/>
      <c r="BA1625" s="50"/>
      <c r="BB1625" s="50"/>
      <c r="BC1625" s="50"/>
      <c r="BD1625" s="50"/>
      <c r="BE1625" s="50"/>
      <c r="BF1625" s="50"/>
      <c r="BG1625" s="50"/>
      <c r="BH1625" s="50"/>
      <c r="BI1625" s="50"/>
      <c r="BJ1625" s="50"/>
      <c r="BK1625" s="50"/>
      <c r="BL1625" s="50"/>
    </row>
    <row r="1626" spans="1:64" ht="12" customHeight="1" x14ac:dyDescent="0.15">
      <c r="A1626" s="50" t="s">
        <v>30609</v>
      </c>
      <c r="B1626" s="50">
        <v>39</v>
      </c>
      <c r="C1626" s="50" t="s">
        <v>14</v>
      </c>
      <c r="D1626" s="50" t="s">
        <v>79</v>
      </c>
      <c r="E1626" s="51" t="s">
        <v>32733</v>
      </c>
      <c r="F1626" s="52">
        <v>42943</v>
      </c>
      <c r="G1626" s="50" t="s">
        <v>30610</v>
      </c>
      <c r="H1626" s="50" t="s">
        <v>7812</v>
      </c>
      <c r="I1626" s="50" t="s">
        <v>19</v>
      </c>
      <c r="J1626" s="50">
        <v>71040</v>
      </c>
      <c r="K1626" s="50" t="s">
        <v>7813</v>
      </c>
      <c r="L1626" s="50" t="s">
        <v>30611</v>
      </c>
      <c r="M1626" s="50" t="s">
        <v>21</v>
      </c>
      <c r="N1626" s="50" t="s">
        <v>30612</v>
      </c>
      <c r="O1626" s="42" t="s">
        <v>394</v>
      </c>
      <c r="P1626" s="50" t="s">
        <v>32398</v>
      </c>
      <c r="Q1626" s="51" t="s">
        <v>30613</v>
      </c>
      <c r="R1626" s="50" t="s">
        <v>94</v>
      </c>
      <c r="S1626" s="50" t="s">
        <v>22</v>
      </c>
      <c r="T1626" s="54" t="s">
        <v>28746</v>
      </c>
      <c r="U1626" s="54" t="s">
        <v>28520</v>
      </c>
      <c r="V1626" s="54" t="s">
        <v>28519</v>
      </c>
      <c r="W1626" s="54" t="s">
        <v>94</v>
      </c>
      <c r="X1626" s="50">
        <v>2820</v>
      </c>
      <c r="Y1626" s="50"/>
      <c r="Z1626" s="50"/>
      <c r="AA1626" s="50"/>
      <c r="AB1626" s="50"/>
      <c r="AC1626" s="50"/>
      <c r="AD1626" s="50"/>
      <c r="AE1626" s="50"/>
      <c r="AF1626" s="50"/>
      <c r="AG1626" s="50"/>
      <c r="AH1626" s="53"/>
      <c r="AI1626" s="50"/>
      <c r="AJ1626" s="50"/>
      <c r="AK1626" s="50"/>
      <c r="AL1626" s="50"/>
      <c r="AM1626" s="50"/>
      <c r="AN1626" s="50"/>
      <c r="AO1626" s="50"/>
      <c r="AP1626" s="50"/>
      <c r="AQ1626" s="50"/>
      <c r="AR1626" s="50"/>
      <c r="AS1626" s="50"/>
      <c r="AT1626" s="50"/>
      <c r="AU1626" s="50"/>
      <c r="AV1626" s="50"/>
      <c r="AW1626" s="50"/>
      <c r="AX1626" s="50"/>
      <c r="AY1626" s="50"/>
      <c r="AZ1626" s="50"/>
      <c r="BA1626" s="50"/>
      <c r="BB1626" s="50"/>
      <c r="BC1626" s="50"/>
      <c r="BD1626" s="50"/>
      <c r="BE1626" s="50"/>
      <c r="BF1626" s="50"/>
      <c r="BG1626" s="50"/>
      <c r="BH1626" s="50"/>
      <c r="BI1626" s="50"/>
      <c r="BJ1626" s="50"/>
      <c r="BK1626" s="50"/>
      <c r="BL1626" s="50"/>
    </row>
    <row r="1627" spans="1:64" ht="12" customHeight="1" x14ac:dyDescent="0.15">
      <c r="A1627" s="50" t="s">
        <v>30599</v>
      </c>
      <c r="B1627" s="50">
        <v>35</v>
      </c>
      <c r="C1627" s="50" t="s">
        <v>14</v>
      </c>
      <c r="D1627" s="50" t="s">
        <v>42</v>
      </c>
      <c r="E1627" s="50"/>
      <c r="F1627" s="52">
        <v>42943</v>
      </c>
      <c r="G1627" s="50" t="s">
        <v>30600</v>
      </c>
      <c r="H1627" s="50" t="s">
        <v>30601</v>
      </c>
      <c r="I1627" s="50" t="s">
        <v>39</v>
      </c>
      <c r="J1627" s="50">
        <v>93610</v>
      </c>
      <c r="K1627" s="50" t="s">
        <v>17787</v>
      </c>
      <c r="L1627" s="50" t="s">
        <v>30602</v>
      </c>
      <c r="M1627" s="50" t="s">
        <v>5307</v>
      </c>
      <c r="N1627" s="50" t="s">
        <v>30603</v>
      </c>
      <c r="O1627" s="42" t="s">
        <v>394</v>
      </c>
      <c r="P1627" s="50" t="s">
        <v>32398</v>
      </c>
      <c r="Q1627" s="51" t="s">
        <v>30604</v>
      </c>
      <c r="R1627" s="50" t="s">
        <v>23</v>
      </c>
      <c r="S1627" s="50" t="s">
        <v>22</v>
      </c>
      <c r="T1627" s="54" t="s">
        <v>28739</v>
      </c>
      <c r="U1627" s="54" t="s">
        <v>28520</v>
      </c>
      <c r="V1627" s="54" t="s">
        <v>28521</v>
      </c>
      <c r="W1627" s="54" t="s">
        <v>94</v>
      </c>
      <c r="X1627" s="50">
        <v>2812</v>
      </c>
      <c r="Y1627" s="50"/>
      <c r="Z1627" s="50"/>
      <c r="AA1627" s="50"/>
      <c r="AB1627" s="50"/>
      <c r="AC1627" s="50"/>
      <c r="AD1627" s="50"/>
      <c r="AE1627" s="50"/>
      <c r="AF1627" s="50"/>
      <c r="AG1627" s="50"/>
      <c r="AH1627" s="53"/>
      <c r="AI1627" s="50"/>
      <c r="AJ1627" s="50"/>
      <c r="AK1627" s="50"/>
      <c r="AL1627" s="50"/>
      <c r="AM1627" s="50"/>
      <c r="AN1627" s="50"/>
      <c r="AO1627" s="50"/>
      <c r="AP1627" s="50"/>
      <c r="AQ1627" s="50"/>
      <c r="AR1627" s="50"/>
      <c r="AS1627" s="50"/>
      <c r="AT1627" s="50"/>
      <c r="AU1627" s="50"/>
      <c r="AV1627" s="50"/>
      <c r="AW1627" s="50"/>
      <c r="AX1627" s="50"/>
      <c r="AY1627" s="50"/>
      <c r="AZ1627" s="50"/>
      <c r="BA1627" s="50"/>
      <c r="BB1627" s="50"/>
      <c r="BC1627" s="50"/>
      <c r="BD1627" s="50"/>
      <c r="BE1627" s="50"/>
      <c r="BF1627" s="50"/>
      <c r="BG1627" s="50"/>
      <c r="BH1627" s="50"/>
      <c r="BI1627" s="50"/>
      <c r="BJ1627" s="50"/>
      <c r="BK1627" s="50"/>
      <c r="BL1627" s="50"/>
    </row>
    <row r="1628" spans="1:64" ht="12" customHeight="1" x14ac:dyDescent="0.15">
      <c r="A1628" s="50" t="s">
        <v>30605</v>
      </c>
      <c r="B1628" s="50">
        <v>46</v>
      </c>
      <c r="C1628" s="50" t="s">
        <v>14</v>
      </c>
      <c r="D1628" s="50" t="s">
        <v>31</v>
      </c>
      <c r="E1628" s="50"/>
      <c r="F1628" s="52">
        <v>42943</v>
      </c>
      <c r="G1628" s="50" t="s">
        <v>30606</v>
      </c>
      <c r="H1628" s="50" t="s">
        <v>92</v>
      </c>
      <c r="I1628" s="50" t="s">
        <v>39</v>
      </c>
      <c r="J1628" s="50">
        <v>90028</v>
      </c>
      <c r="K1628" s="50" t="s">
        <v>92</v>
      </c>
      <c r="L1628" s="50" t="s">
        <v>93</v>
      </c>
      <c r="M1628" s="50" t="s">
        <v>21</v>
      </c>
      <c r="N1628" s="50" t="s">
        <v>30607</v>
      </c>
      <c r="O1628" s="42" t="s">
        <v>394</v>
      </c>
      <c r="P1628" s="50" t="s">
        <v>32398</v>
      </c>
      <c r="Q1628" s="51" t="s">
        <v>30608</v>
      </c>
      <c r="R1628" s="50" t="s">
        <v>94</v>
      </c>
      <c r="S1628" s="50" t="s">
        <v>22</v>
      </c>
      <c r="T1628" s="54" t="s">
        <v>28746</v>
      </c>
      <c r="U1628" s="54" t="s">
        <v>28518</v>
      </c>
      <c r="V1628" s="54" t="s">
        <v>28521</v>
      </c>
      <c r="W1628" s="54" t="s">
        <v>94</v>
      </c>
      <c r="X1628" s="50">
        <v>2816</v>
      </c>
      <c r="Y1628" s="50"/>
      <c r="Z1628" s="50"/>
      <c r="AA1628" s="50"/>
      <c r="AB1628" s="50"/>
      <c r="AC1628" s="50"/>
      <c r="AD1628" s="50"/>
      <c r="AE1628" s="50"/>
      <c r="AF1628" s="50"/>
      <c r="AG1628" s="50"/>
      <c r="AH1628" s="53"/>
      <c r="AI1628" s="50"/>
      <c r="AJ1628" s="50"/>
      <c r="AK1628" s="50"/>
      <c r="AL1628" s="50"/>
      <c r="AM1628" s="50"/>
      <c r="AN1628" s="50"/>
      <c r="AO1628" s="50"/>
      <c r="AP1628" s="50"/>
      <c r="AQ1628" s="50"/>
      <c r="AR1628" s="50"/>
      <c r="AS1628" s="50"/>
      <c r="AT1628" s="50"/>
      <c r="AU1628" s="50"/>
      <c r="AV1628" s="50"/>
      <c r="AW1628" s="50"/>
      <c r="AX1628" s="50"/>
      <c r="AY1628" s="50"/>
      <c r="AZ1628" s="50"/>
      <c r="BA1628" s="50"/>
      <c r="BB1628" s="50"/>
      <c r="BC1628" s="50"/>
      <c r="BD1628" s="50"/>
      <c r="BE1628" s="50"/>
      <c r="BF1628" s="50"/>
      <c r="BG1628" s="50"/>
      <c r="BH1628" s="50"/>
      <c r="BI1628" s="50"/>
      <c r="BJ1628" s="50"/>
      <c r="BK1628" s="50"/>
      <c r="BL1628" s="50"/>
    </row>
    <row r="1629" spans="1:64" ht="12" customHeight="1" x14ac:dyDescent="0.15">
      <c r="A1629" s="50" t="s">
        <v>30594</v>
      </c>
      <c r="B1629" s="50">
        <v>31</v>
      </c>
      <c r="C1629" s="50" t="s">
        <v>14</v>
      </c>
      <c r="D1629" s="50" t="s">
        <v>31</v>
      </c>
      <c r="E1629" s="51" t="s">
        <v>30595</v>
      </c>
      <c r="F1629" s="52">
        <v>42943</v>
      </c>
      <c r="G1629" s="50" t="s">
        <v>30596</v>
      </c>
      <c r="H1629" s="50" t="s">
        <v>12280</v>
      </c>
      <c r="I1629" s="50" t="s">
        <v>297</v>
      </c>
      <c r="J1629" s="50">
        <v>98801</v>
      </c>
      <c r="K1629" s="50" t="s">
        <v>13500</v>
      </c>
      <c r="L1629" s="50" t="s">
        <v>12282</v>
      </c>
      <c r="M1629" s="50" t="s">
        <v>21</v>
      </c>
      <c r="N1629" s="50" t="s">
        <v>30597</v>
      </c>
      <c r="O1629" s="42" t="s">
        <v>394</v>
      </c>
      <c r="P1629" s="50" t="s">
        <v>32398</v>
      </c>
      <c r="Q1629" s="51" t="s">
        <v>30598</v>
      </c>
      <c r="R1629" s="50" t="s">
        <v>23</v>
      </c>
      <c r="S1629" s="50" t="s">
        <v>22</v>
      </c>
      <c r="T1629" s="54" t="s">
        <v>28739</v>
      </c>
      <c r="U1629" s="54" t="s">
        <v>28518</v>
      </c>
      <c r="V1629" s="54" t="s">
        <v>28521</v>
      </c>
      <c r="W1629" s="54" t="s">
        <v>94</v>
      </c>
      <c r="X1629" s="50">
        <v>2811</v>
      </c>
      <c r="Y1629" s="50"/>
      <c r="Z1629" s="50"/>
      <c r="AA1629" s="50"/>
      <c r="AB1629" s="50"/>
      <c r="AC1629" s="50"/>
      <c r="AD1629" s="50"/>
      <c r="AE1629" s="50"/>
      <c r="AF1629" s="50"/>
      <c r="AG1629" s="50"/>
      <c r="AH1629" s="53"/>
      <c r="AI1629" s="50"/>
      <c r="AJ1629" s="50"/>
      <c r="AK1629" s="50"/>
      <c r="AL1629" s="50"/>
      <c r="AM1629" s="50"/>
      <c r="AN1629" s="50"/>
      <c r="AO1629" s="50"/>
      <c r="AP1629" s="50"/>
      <c r="AQ1629" s="50"/>
      <c r="AR1629" s="50"/>
      <c r="AS1629" s="50"/>
      <c r="AT1629" s="50"/>
      <c r="AU1629" s="50"/>
      <c r="AV1629" s="50"/>
      <c r="AW1629" s="50"/>
      <c r="AX1629" s="50"/>
      <c r="AY1629" s="50"/>
      <c r="AZ1629" s="50"/>
      <c r="BA1629" s="50"/>
      <c r="BB1629" s="50"/>
      <c r="BC1629" s="50"/>
      <c r="BD1629" s="50"/>
      <c r="BE1629" s="50"/>
      <c r="BF1629" s="50"/>
      <c r="BG1629" s="50"/>
      <c r="BH1629" s="50"/>
      <c r="BI1629" s="50"/>
      <c r="BJ1629" s="50"/>
      <c r="BK1629" s="50"/>
      <c r="BL1629" s="50"/>
    </row>
    <row r="1630" spans="1:64" ht="12" customHeight="1" x14ac:dyDescent="0.15">
      <c r="A1630" s="50" t="s">
        <v>30614</v>
      </c>
      <c r="B1630" s="50">
        <v>26</v>
      </c>
      <c r="C1630" s="50" t="s">
        <v>14</v>
      </c>
      <c r="D1630" s="50" t="s">
        <v>31</v>
      </c>
      <c r="E1630" s="51" t="s">
        <v>30615</v>
      </c>
      <c r="F1630" s="52">
        <v>42943</v>
      </c>
      <c r="G1630" s="50" t="s">
        <v>30616</v>
      </c>
      <c r="H1630" s="50" t="s">
        <v>30617</v>
      </c>
      <c r="I1630" s="50" t="s">
        <v>39</v>
      </c>
      <c r="J1630" s="50">
        <v>92313</v>
      </c>
      <c r="K1630" s="50" t="s">
        <v>303</v>
      </c>
      <c r="L1630" s="50" t="s">
        <v>304</v>
      </c>
      <c r="M1630" s="50" t="s">
        <v>21</v>
      </c>
      <c r="N1630" s="50" t="s">
        <v>30618</v>
      </c>
      <c r="O1630" s="42" t="s">
        <v>394</v>
      </c>
      <c r="P1630" s="50" t="s">
        <v>32398</v>
      </c>
      <c r="Q1630" s="51" t="s">
        <v>30619</v>
      </c>
      <c r="R1630" s="50" t="s">
        <v>23</v>
      </c>
      <c r="S1630" s="50" t="s">
        <v>22</v>
      </c>
      <c r="T1630" s="54" t="s">
        <v>28746</v>
      </c>
      <c r="U1630" s="54" t="s">
        <v>28520</v>
      </c>
      <c r="V1630" s="54" t="s">
        <v>28521</v>
      </c>
      <c r="W1630" s="50"/>
      <c r="X1630" s="50">
        <v>2929</v>
      </c>
      <c r="Y1630" s="50"/>
      <c r="Z1630" s="50"/>
      <c r="AA1630" s="50"/>
      <c r="AB1630" s="50"/>
      <c r="AC1630" s="50"/>
      <c r="AD1630" s="50"/>
      <c r="AE1630" s="50"/>
      <c r="AF1630" s="50"/>
      <c r="AG1630" s="50"/>
      <c r="AH1630" s="53"/>
      <c r="AI1630" s="50"/>
      <c r="AJ1630" s="50"/>
      <c r="AK1630" s="50"/>
      <c r="AL1630" s="50"/>
      <c r="AM1630" s="50"/>
      <c r="AN1630" s="50"/>
      <c r="AO1630" s="50"/>
      <c r="AP1630" s="50"/>
      <c r="AQ1630" s="50"/>
      <c r="AR1630" s="50"/>
      <c r="AS1630" s="50"/>
      <c r="AT1630" s="50"/>
      <c r="AU1630" s="50"/>
      <c r="AV1630" s="50"/>
      <c r="AW1630" s="50"/>
      <c r="AX1630" s="50"/>
      <c r="AY1630" s="50"/>
      <c r="AZ1630" s="50"/>
      <c r="BA1630" s="50"/>
      <c r="BB1630" s="50"/>
      <c r="BC1630" s="50"/>
      <c r="BD1630" s="50"/>
      <c r="BE1630" s="50"/>
      <c r="BF1630" s="50"/>
      <c r="BG1630" s="50"/>
      <c r="BH1630" s="50"/>
      <c r="BI1630" s="50"/>
      <c r="BJ1630" s="50"/>
      <c r="BK1630" s="50"/>
      <c r="BL1630" s="50"/>
    </row>
    <row r="1631" spans="1:64" ht="12" customHeight="1" x14ac:dyDescent="0.15">
      <c r="A1631" s="50" t="s">
        <v>30590</v>
      </c>
      <c r="B1631" s="50">
        <v>25</v>
      </c>
      <c r="C1631" s="50" t="s">
        <v>14</v>
      </c>
      <c r="D1631" s="50" t="s">
        <v>42</v>
      </c>
      <c r="E1631" s="50"/>
      <c r="F1631" s="52">
        <v>42943</v>
      </c>
      <c r="G1631" s="50" t="s">
        <v>30995</v>
      </c>
      <c r="H1631" s="50" t="s">
        <v>30591</v>
      </c>
      <c r="I1631" s="50" t="s">
        <v>39</v>
      </c>
      <c r="J1631" s="50">
        <v>93204</v>
      </c>
      <c r="K1631" s="50" t="s">
        <v>1681</v>
      </c>
      <c r="L1631" s="50" t="s">
        <v>28121</v>
      </c>
      <c r="M1631" s="50" t="s">
        <v>5307</v>
      </c>
      <c r="N1631" s="50" t="s">
        <v>30592</v>
      </c>
      <c r="O1631" s="42" t="s">
        <v>394</v>
      </c>
      <c r="P1631" s="50" t="s">
        <v>32398</v>
      </c>
      <c r="Q1631" s="51" t="s">
        <v>30593</v>
      </c>
      <c r="R1631" s="50" t="s">
        <v>94</v>
      </c>
      <c r="S1631" s="50" t="s">
        <v>29</v>
      </c>
      <c r="T1631" s="54" t="s">
        <v>28539</v>
      </c>
      <c r="U1631" s="54" t="s">
        <v>28520</v>
      </c>
      <c r="V1631" s="54" t="s">
        <v>28521</v>
      </c>
      <c r="W1631" s="54" t="s">
        <v>94</v>
      </c>
      <c r="X1631" s="50">
        <v>2809</v>
      </c>
      <c r="Y1631" s="50"/>
      <c r="Z1631" s="50"/>
      <c r="AA1631" s="50"/>
      <c r="AB1631" s="50"/>
      <c r="AC1631" s="50"/>
      <c r="AD1631" s="50"/>
      <c r="AE1631" s="50"/>
      <c r="AF1631" s="50"/>
      <c r="AG1631" s="50"/>
      <c r="AH1631" s="53"/>
      <c r="AI1631" s="50"/>
      <c r="AJ1631" s="50"/>
      <c r="AK1631" s="50"/>
      <c r="AL1631" s="50"/>
      <c r="AM1631" s="50"/>
      <c r="AN1631" s="50"/>
      <c r="AO1631" s="50"/>
      <c r="AP1631" s="50"/>
      <c r="AQ1631" s="50"/>
      <c r="AR1631" s="50"/>
      <c r="AS1631" s="50"/>
      <c r="AT1631" s="50"/>
      <c r="AU1631" s="50"/>
      <c r="AV1631" s="50"/>
      <c r="AW1631" s="50"/>
      <c r="AX1631" s="50"/>
      <c r="AY1631" s="50"/>
      <c r="AZ1631" s="50"/>
      <c r="BA1631" s="50"/>
      <c r="BB1631" s="50"/>
      <c r="BC1631" s="50"/>
      <c r="BD1631" s="50"/>
      <c r="BE1631" s="50"/>
      <c r="BF1631" s="50"/>
      <c r="BG1631" s="50"/>
      <c r="BH1631" s="50"/>
      <c r="BI1631" s="50"/>
      <c r="BJ1631" s="50"/>
      <c r="BK1631" s="50"/>
      <c r="BL1631" s="50"/>
    </row>
    <row r="1632" spans="1:64" ht="12" customHeight="1" x14ac:dyDescent="0.15">
      <c r="A1632" s="50" t="s">
        <v>30627</v>
      </c>
      <c r="B1632" s="50">
        <v>62</v>
      </c>
      <c r="C1632" s="50" t="s">
        <v>108</v>
      </c>
      <c r="D1632" s="50" t="s">
        <v>31</v>
      </c>
      <c r="E1632" s="51" t="s">
        <v>30628</v>
      </c>
      <c r="F1632" s="52">
        <v>42942</v>
      </c>
      <c r="G1632" s="50" t="s">
        <v>31015</v>
      </c>
      <c r="H1632" s="50" t="s">
        <v>1702</v>
      </c>
      <c r="I1632" s="50" t="s">
        <v>56</v>
      </c>
      <c r="J1632" s="50">
        <v>32968</v>
      </c>
      <c r="K1632" s="50" t="s">
        <v>1704</v>
      </c>
      <c r="L1632" s="50" t="s">
        <v>30629</v>
      </c>
      <c r="M1632" s="50" t="s">
        <v>21</v>
      </c>
      <c r="N1632" s="50" t="s">
        <v>30630</v>
      </c>
      <c r="O1632" s="42" t="s">
        <v>394</v>
      </c>
      <c r="P1632" s="50" t="s">
        <v>32398</v>
      </c>
      <c r="Q1632" s="51" t="s">
        <v>30631</v>
      </c>
      <c r="R1632" s="50" t="s">
        <v>542</v>
      </c>
      <c r="S1632" s="50" t="s">
        <v>22</v>
      </c>
      <c r="T1632" s="54" t="s">
        <v>28739</v>
      </c>
      <c r="U1632" s="54" t="s">
        <v>28520</v>
      </c>
      <c r="V1632" s="54" t="s">
        <v>28521</v>
      </c>
      <c r="W1632" s="54" t="s">
        <v>94</v>
      </c>
      <c r="X1632" s="50">
        <v>2807</v>
      </c>
      <c r="Y1632" s="50"/>
      <c r="Z1632" s="50"/>
      <c r="AA1632" s="50"/>
      <c r="AB1632" s="50"/>
      <c r="AC1632" s="50"/>
      <c r="AD1632" s="50"/>
      <c r="AE1632" s="50"/>
      <c r="AF1632" s="50"/>
      <c r="AG1632" s="50"/>
      <c r="AH1632" s="53"/>
      <c r="AI1632" s="50"/>
      <c r="AJ1632" s="50"/>
      <c r="AK1632" s="50"/>
      <c r="AL1632" s="50"/>
      <c r="AM1632" s="50"/>
      <c r="AN1632" s="50"/>
      <c r="AO1632" s="50"/>
      <c r="AP1632" s="50"/>
      <c r="AQ1632" s="50"/>
      <c r="AR1632" s="50"/>
      <c r="AS1632" s="50"/>
      <c r="AT1632" s="50"/>
      <c r="AU1632" s="50"/>
      <c r="AV1632" s="50"/>
      <c r="AW1632" s="50"/>
      <c r="AX1632" s="50"/>
      <c r="AY1632" s="50"/>
      <c r="AZ1632" s="50"/>
      <c r="BA1632" s="50"/>
      <c r="BB1632" s="50"/>
      <c r="BC1632" s="50"/>
      <c r="BD1632" s="50"/>
      <c r="BE1632" s="50"/>
      <c r="BF1632" s="50"/>
      <c r="BG1632" s="50"/>
      <c r="BH1632" s="50"/>
      <c r="BI1632" s="50"/>
      <c r="BJ1632" s="50"/>
      <c r="BK1632" s="50"/>
      <c r="BL1632" s="50"/>
    </row>
    <row r="1633" spans="1:64" ht="12" customHeight="1" x14ac:dyDescent="0.15">
      <c r="A1633" s="50" t="s">
        <v>30620</v>
      </c>
      <c r="B1633" s="50">
        <v>35</v>
      </c>
      <c r="C1633" s="50" t="s">
        <v>14</v>
      </c>
      <c r="D1633" s="50" t="s">
        <v>31</v>
      </c>
      <c r="E1633" s="50"/>
      <c r="F1633" s="52">
        <v>42942</v>
      </c>
      <c r="G1633" s="50" t="s">
        <v>30621</v>
      </c>
      <c r="H1633" s="50" t="s">
        <v>616</v>
      </c>
      <c r="I1633" s="50" t="s">
        <v>117</v>
      </c>
      <c r="J1633" s="50">
        <v>85027</v>
      </c>
      <c r="K1633" s="50" t="s">
        <v>617</v>
      </c>
      <c r="L1633" s="50" t="s">
        <v>618</v>
      </c>
      <c r="M1633" s="50" t="s">
        <v>21</v>
      </c>
      <c r="N1633" s="50" t="s">
        <v>30622</v>
      </c>
      <c r="O1633" s="42" t="s">
        <v>394</v>
      </c>
      <c r="P1633" s="50" t="s">
        <v>32398</v>
      </c>
      <c r="Q1633" s="51" t="s">
        <v>30623</v>
      </c>
      <c r="R1633" s="50" t="s">
        <v>94</v>
      </c>
      <c r="S1633" s="50" t="s">
        <v>22</v>
      </c>
      <c r="T1633" s="54" t="s">
        <v>28746</v>
      </c>
      <c r="U1633" s="54" t="s">
        <v>28520</v>
      </c>
      <c r="V1633" s="54" t="s">
        <v>20623</v>
      </c>
      <c r="W1633" s="54" t="s">
        <v>94</v>
      </c>
      <c r="X1633" s="50">
        <v>2804</v>
      </c>
      <c r="Y1633" s="50"/>
      <c r="Z1633" s="50"/>
      <c r="AA1633" s="50"/>
      <c r="AB1633" s="50"/>
      <c r="AC1633" s="50"/>
      <c r="AD1633" s="50"/>
      <c r="AE1633" s="50"/>
      <c r="AF1633" s="50"/>
      <c r="AG1633" s="50"/>
      <c r="AH1633" s="53"/>
      <c r="AI1633" s="50"/>
      <c r="AJ1633" s="50"/>
      <c r="AK1633" s="50"/>
      <c r="AL1633" s="50"/>
      <c r="AM1633" s="50"/>
      <c r="AN1633" s="50"/>
      <c r="AO1633" s="50"/>
      <c r="AP1633" s="50"/>
      <c r="AQ1633" s="50"/>
      <c r="AR1633" s="50"/>
      <c r="AS1633" s="50"/>
      <c r="AT1633" s="50"/>
      <c r="AU1633" s="50"/>
      <c r="AV1633" s="50"/>
      <c r="AW1633" s="50"/>
      <c r="AX1633" s="50"/>
      <c r="AY1633" s="50"/>
      <c r="AZ1633" s="50"/>
      <c r="BA1633" s="50"/>
      <c r="BB1633" s="50"/>
      <c r="BC1633" s="50"/>
      <c r="BD1633" s="50"/>
      <c r="BE1633" s="50"/>
      <c r="BF1633" s="50"/>
      <c r="BG1633" s="50"/>
      <c r="BH1633" s="50"/>
      <c r="BI1633" s="50"/>
      <c r="BJ1633" s="50"/>
      <c r="BK1633" s="50"/>
      <c r="BL1633" s="50"/>
    </row>
    <row r="1634" spans="1:64" ht="12" customHeight="1" x14ac:dyDescent="0.15">
      <c r="A1634" s="50" t="s">
        <v>30624</v>
      </c>
      <c r="B1634" s="50">
        <v>26</v>
      </c>
      <c r="C1634" s="50" t="s">
        <v>14</v>
      </c>
      <c r="D1634" s="50" t="s">
        <v>31</v>
      </c>
      <c r="E1634" s="50"/>
      <c r="F1634" s="52">
        <v>42942</v>
      </c>
      <c r="G1634" s="50" t="s">
        <v>31043</v>
      </c>
      <c r="H1634" s="50" t="s">
        <v>562</v>
      </c>
      <c r="I1634" s="50" t="s">
        <v>67</v>
      </c>
      <c r="J1634" s="50">
        <v>78238</v>
      </c>
      <c r="K1634" s="50" t="s">
        <v>563</v>
      </c>
      <c r="L1634" s="50" t="s">
        <v>564</v>
      </c>
      <c r="M1634" s="50" t="s">
        <v>21</v>
      </c>
      <c r="N1634" s="50" t="s">
        <v>30625</v>
      </c>
      <c r="O1634" s="42" t="s">
        <v>394</v>
      </c>
      <c r="P1634" s="50" t="s">
        <v>32398</v>
      </c>
      <c r="Q1634" s="51" t="s">
        <v>30626</v>
      </c>
      <c r="R1634" s="50" t="s">
        <v>94</v>
      </c>
      <c r="S1634" s="50" t="s">
        <v>22</v>
      </c>
      <c r="T1634" s="54" t="s">
        <v>28746</v>
      </c>
      <c r="U1634" s="54" t="s">
        <v>28520</v>
      </c>
      <c r="V1634" s="54" t="s">
        <v>28521</v>
      </c>
      <c r="W1634" s="54" t="s">
        <v>94</v>
      </c>
      <c r="X1634" s="50">
        <v>2806</v>
      </c>
      <c r="Y1634" s="50"/>
      <c r="Z1634" s="50"/>
      <c r="AA1634" s="50"/>
      <c r="AB1634" s="50"/>
      <c r="AC1634" s="50"/>
      <c r="AD1634" s="50"/>
      <c r="AE1634" s="50"/>
      <c r="AF1634" s="50"/>
      <c r="AG1634" s="50"/>
      <c r="AH1634" s="53"/>
      <c r="AI1634" s="50"/>
      <c r="AJ1634" s="50"/>
      <c r="AK1634" s="50"/>
      <c r="AL1634" s="50"/>
      <c r="AM1634" s="50"/>
      <c r="AN1634" s="50"/>
      <c r="AO1634" s="50"/>
      <c r="AP1634" s="50"/>
      <c r="AQ1634" s="50"/>
      <c r="AR1634" s="50"/>
      <c r="AS1634" s="50"/>
      <c r="AT1634" s="50"/>
      <c r="AU1634" s="50"/>
      <c r="AV1634" s="50"/>
      <c r="AW1634" s="50"/>
      <c r="AX1634" s="50"/>
      <c r="AY1634" s="50"/>
      <c r="AZ1634" s="50"/>
      <c r="BA1634" s="50"/>
      <c r="BB1634" s="50"/>
      <c r="BC1634" s="50"/>
      <c r="BD1634" s="50"/>
      <c r="BE1634" s="50"/>
      <c r="BF1634" s="50"/>
      <c r="BG1634" s="50"/>
      <c r="BH1634" s="50"/>
      <c r="BI1634" s="50"/>
      <c r="BJ1634" s="50"/>
      <c r="BK1634" s="50"/>
      <c r="BL1634" s="50"/>
    </row>
    <row r="1635" spans="1:64" ht="12" customHeight="1" x14ac:dyDescent="0.15">
      <c r="A1635" s="50" t="s">
        <v>30632</v>
      </c>
      <c r="B1635" s="50">
        <v>25</v>
      </c>
      <c r="C1635" s="50" t="s">
        <v>14</v>
      </c>
      <c r="D1635" s="50" t="s">
        <v>79</v>
      </c>
      <c r="E1635" s="50"/>
      <c r="F1635" s="52">
        <v>42942</v>
      </c>
      <c r="G1635" s="50" t="s">
        <v>30633</v>
      </c>
      <c r="H1635" s="50" t="s">
        <v>1038</v>
      </c>
      <c r="I1635" s="50" t="s">
        <v>63</v>
      </c>
      <c r="J1635" s="50">
        <v>45414</v>
      </c>
      <c r="K1635" s="50" t="s">
        <v>1039</v>
      </c>
      <c r="L1635" s="50" t="s">
        <v>30634</v>
      </c>
      <c r="M1635" s="50" t="s">
        <v>21</v>
      </c>
      <c r="N1635" s="50" t="s">
        <v>30635</v>
      </c>
      <c r="O1635" s="42" t="s">
        <v>394</v>
      </c>
      <c r="P1635" s="50" t="s">
        <v>32398</v>
      </c>
      <c r="Q1635" s="51" t="s">
        <v>30636</v>
      </c>
      <c r="R1635" s="50" t="s">
        <v>94</v>
      </c>
      <c r="S1635" s="50" t="s">
        <v>373</v>
      </c>
      <c r="T1635" s="54" t="s">
        <v>28836</v>
      </c>
      <c r="U1635" s="54" t="s">
        <v>28520</v>
      </c>
      <c r="V1635" s="54" t="s">
        <v>28519</v>
      </c>
      <c r="W1635" s="54" t="s">
        <v>94</v>
      </c>
      <c r="X1635" s="50">
        <v>2808</v>
      </c>
      <c r="Y1635" s="50"/>
      <c r="Z1635" s="50"/>
      <c r="AA1635" s="50"/>
      <c r="AB1635" s="50"/>
      <c r="AC1635" s="50"/>
      <c r="AD1635" s="50"/>
      <c r="AE1635" s="50"/>
      <c r="AF1635" s="50"/>
      <c r="AG1635" s="50"/>
      <c r="AH1635" s="53"/>
      <c r="AI1635" s="50"/>
      <c r="AJ1635" s="50"/>
      <c r="AK1635" s="50"/>
      <c r="AL1635" s="50"/>
      <c r="AM1635" s="50"/>
      <c r="AN1635" s="50"/>
      <c r="AO1635" s="50"/>
      <c r="AP1635" s="50"/>
      <c r="AQ1635" s="50"/>
      <c r="AR1635" s="50"/>
      <c r="AS1635" s="50"/>
      <c r="AT1635" s="50"/>
      <c r="AU1635" s="50"/>
      <c r="AV1635" s="50"/>
      <c r="AW1635" s="50"/>
      <c r="AX1635" s="50"/>
      <c r="AY1635" s="50"/>
      <c r="AZ1635" s="50"/>
      <c r="BA1635" s="50"/>
      <c r="BB1635" s="50"/>
      <c r="BC1635" s="50"/>
      <c r="BD1635" s="50"/>
      <c r="BE1635" s="50"/>
      <c r="BF1635" s="50"/>
      <c r="BG1635" s="50"/>
      <c r="BH1635" s="50"/>
      <c r="BI1635" s="50"/>
      <c r="BJ1635" s="50"/>
      <c r="BK1635" s="50"/>
      <c r="BL1635" s="50"/>
    </row>
    <row r="1636" spans="1:64" ht="12" customHeight="1" x14ac:dyDescent="0.15">
      <c r="A1636" s="50" t="s">
        <v>30656</v>
      </c>
      <c r="B1636" s="50">
        <v>66</v>
      </c>
      <c r="C1636" s="50" t="s">
        <v>108</v>
      </c>
      <c r="D1636" s="50" t="s">
        <v>31</v>
      </c>
      <c r="E1636" s="51" t="s">
        <v>30657</v>
      </c>
      <c r="F1636" s="52">
        <v>42941</v>
      </c>
      <c r="G1636" s="50" t="s">
        <v>30658</v>
      </c>
      <c r="H1636" s="50" t="s">
        <v>30659</v>
      </c>
      <c r="I1636" s="50" t="s">
        <v>167</v>
      </c>
      <c r="J1636" s="50">
        <v>30084</v>
      </c>
      <c r="K1636" s="50" t="s">
        <v>845</v>
      </c>
      <c r="L1636" s="50" t="s">
        <v>846</v>
      </c>
      <c r="M1636" s="50" t="s">
        <v>373</v>
      </c>
      <c r="N1636" s="50" t="s">
        <v>30660</v>
      </c>
      <c r="O1636" s="42" t="s">
        <v>1134</v>
      </c>
      <c r="P1636" s="50" t="s">
        <v>1135</v>
      </c>
      <c r="Q1636" s="51" t="s">
        <v>30661</v>
      </c>
      <c r="R1636" s="50" t="s">
        <v>94</v>
      </c>
      <c r="S1636" s="50" t="s">
        <v>12</v>
      </c>
      <c r="T1636" s="54" t="s">
        <v>31978</v>
      </c>
      <c r="U1636" s="54" t="s">
        <v>28518</v>
      </c>
      <c r="V1636" s="54" t="s">
        <v>28521</v>
      </c>
      <c r="W1636" s="50"/>
      <c r="Y1636" s="50"/>
      <c r="Z1636" s="50"/>
      <c r="AA1636" s="50"/>
      <c r="AB1636" s="50"/>
      <c r="AC1636" s="50"/>
      <c r="AD1636" s="50"/>
      <c r="AE1636" s="50"/>
      <c r="AF1636" s="50"/>
      <c r="AG1636" s="50"/>
      <c r="AH1636" s="53"/>
      <c r="AI1636" s="50"/>
      <c r="AJ1636" s="50"/>
      <c r="AK1636" s="50"/>
      <c r="AL1636" s="50"/>
      <c r="AM1636" s="50"/>
      <c r="AN1636" s="50"/>
      <c r="AO1636" s="50"/>
      <c r="AP1636" s="50"/>
      <c r="AQ1636" s="50"/>
      <c r="AR1636" s="50"/>
      <c r="AS1636" s="50"/>
      <c r="AT1636" s="50"/>
      <c r="AU1636" s="50"/>
      <c r="AV1636" s="50"/>
      <c r="AW1636" s="50"/>
      <c r="AX1636" s="50"/>
      <c r="AY1636" s="50"/>
      <c r="AZ1636" s="50"/>
      <c r="BA1636" s="50"/>
      <c r="BB1636" s="50"/>
      <c r="BC1636" s="50"/>
      <c r="BD1636" s="50"/>
      <c r="BE1636" s="50"/>
      <c r="BF1636" s="50"/>
      <c r="BG1636" s="50"/>
      <c r="BH1636" s="50"/>
      <c r="BI1636" s="50"/>
      <c r="BJ1636" s="50"/>
      <c r="BK1636" s="50"/>
      <c r="BL1636" s="50"/>
    </row>
    <row r="1637" spans="1:64" ht="12" customHeight="1" x14ac:dyDescent="0.15">
      <c r="A1637" s="50" t="s">
        <v>30646</v>
      </c>
      <c r="B1637" s="50">
        <v>33</v>
      </c>
      <c r="C1637" s="50" t="s">
        <v>14</v>
      </c>
      <c r="D1637" s="50" t="s">
        <v>42</v>
      </c>
      <c r="E1637" s="51" t="s">
        <v>30647</v>
      </c>
      <c r="F1637" s="52">
        <v>42941</v>
      </c>
      <c r="G1637" s="50" t="s">
        <v>30648</v>
      </c>
      <c r="H1637" s="50" t="s">
        <v>6435</v>
      </c>
      <c r="I1637" s="50" t="s">
        <v>117</v>
      </c>
      <c r="J1637" s="50">
        <v>85392</v>
      </c>
      <c r="K1637" s="50" t="s">
        <v>617</v>
      </c>
      <c r="L1637" s="50" t="s">
        <v>6437</v>
      </c>
      <c r="M1637" s="50" t="s">
        <v>21</v>
      </c>
      <c r="N1637" s="50" t="s">
        <v>30649</v>
      </c>
      <c r="O1637" s="42" t="s">
        <v>394</v>
      </c>
      <c r="P1637" s="50" t="s">
        <v>32398</v>
      </c>
      <c r="Q1637" s="51" t="s">
        <v>30650</v>
      </c>
      <c r="R1637" s="50" t="s">
        <v>542</v>
      </c>
      <c r="S1637" s="50" t="s">
        <v>22</v>
      </c>
      <c r="T1637" s="54" t="s">
        <v>28746</v>
      </c>
      <c r="U1637" s="54" t="s">
        <v>28520</v>
      </c>
      <c r="V1637" s="54" t="s">
        <v>28521</v>
      </c>
      <c r="W1637" s="54" t="s">
        <v>94</v>
      </c>
      <c r="X1637" s="50">
        <v>2803</v>
      </c>
      <c r="Y1637" s="50"/>
      <c r="Z1637" s="50"/>
      <c r="AA1637" s="50"/>
      <c r="AB1637" s="50"/>
      <c r="AC1637" s="50"/>
      <c r="AD1637" s="50"/>
      <c r="AE1637" s="50"/>
      <c r="AF1637" s="50"/>
      <c r="AG1637" s="50"/>
      <c r="AH1637" s="53"/>
      <c r="AI1637" s="50"/>
      <c r="AJ1637" s="50"/>
      <c r="AK1637" s="50"/>
      <c r="AL1637" s="50"/>
      <c r="AM1637" s="50"/>
      <c r="AN1637" s="50"/>
      <c r="AO1637" s="50"/>
      <c r="AP1637" s="50"/>
      <c r="AQ1637" s="50"/>
      <c r="AR1637" s="50"/>
      <c r="AS1637" s="50"/>
      <c r="AT1637" s="50"/>
      <c r="AU1637" s="50"/>
      <c r="AV1637" s="50"/>
      <c r="AW1637" s="50"/>
      <c r="AX1637" s="50"/>
      <c r="AY1637" s="50"/>
      <c r="AZ1637" s="50"/>
      <c r="BA1637" s="50"/>
      <c r="BB1637" s="50"/>
      <c r="BC1637" s="50"/>
      <c r="BD1637" s="50"/>
      <c r="BE1637" s="50"/>
      <c r="BF1637" s="50"/>
      <c r="BG1637" s="50"/>
      <c r="BH1637" s="50"/>
      <c r="BI1637" s="50"/>
      <c r="BJ1637" s="50"/>
      <c r="BK1637" s="50"/>
      <c r="BL1637" s="50"/>
    </row>
    <row r="1638" spans="1:64" ht="12" customHeight="1" x14ac:dyDescent="0.15">
      <c r="A1638" s="50" t="s">
        <v>30637</v>
      </c>
      <c r="B1638" s="50">
        <v>23</v>
      </c>
      <c r="C1638" s="50" t="s">
        <v>14</v>
      </c>
      <c r="D1638" s="50" t="s">
        <v>31</v>
      </c>
      <c r="E1638" s="51" t="s">
        <v>30638</v>
      </c>
      <c r="F1638" s="52">
        <v>42941</v>
      </c>
      <c r="G1638" s="50" t="s">
        <v>30639</v>
      </c>
      <c r="H1638" s="50" t="s">
        <v>858</v>
      </c>
      <c r="I1638" s="50" t="s">
        <v>238</v>
      </c>
      <c r="J1638" s="50">
        <v>23219</v>
      </c>
      <c r="K1638" s="50" t="s">
        <v>18456</v>
      </c>
      <c r="L1638" s="50" t="s">
        <v>859</v>
      </c>
      <c r="M1638" s="50" t="s">
        <v>5307</v>
      </c>
      <c r="N1638" s="50" t="s">
        <v>30640</v>
      </c>
      <c r="O1638" s="42" t="s">
        <v>394</v>
      </c>
      <c r="P1638" s="50" t="s">
        <v>32398</v>
      </c>
      <c r="Q1638" s="51" t="s">
        <v>30641</v>
      </c>
      <c r="R1638" s="50" t="s">
        <v>542</v>
      </c>
      <c r="S1638" s="50" t="s">
        <v>22</v>
      </c>
      <c r="T1638" s="54" t="s">
        <v>28997</v>
      </c>
      <c r="U1638" s="54" t="s">
        <v>28518</v>
      </c>
      <c r="V1638" s="54" t="s">
        <v>28522</v>
      </c>
      <c r="W1638" s="54" t="s">
        <v>94</v>
      </c>
      <c r="X1638" s="50">
        <v>2801</v>
      </c>
      <c r="Y1638" s="50"/>
      <c r="Z1638" s="50"/>
      <c r="AA1638" s="50"/>
      <c r="AB1638" s="50"/>
      <c r="AC1638" s="50"/>
      <c r="AD1638" s="50"/>
      <c r="AE1638" s="50"/>
      <c r="AF1638" s="50"/>
      <c r="AG1638" s="50"/>
      <c r="AH1638" s="53"/>
      <c r="AI1638" s="50"/>
      <c r="AJ1638" s="50"/>
      <c r="AK1638" s="50"/>
      <c r="AL1638" s="50"/>
      <c r="AM1638" s="50"/>
      <c r="AN1638" s="50"/>
      <c r="AO1638" s="50"/>
      <c r="AP1638" s="50"/>
      <c r="AQ1638" s="50"/>
      <c r="AR1638" s="50"/>
      <c r="AS1638" s="50"/>
      <c r="AT1638" s="50"/>
      <c r="AU1638" s="50"/>
      <c r="AV1638" s="50"/>
      <c r="AW1638" s="50"/>
      <c r="AX1638" s="50"/>
      <c r="AY1638" s="50"/>
      <c r="AZ1638" s="50"/>
      <c r="BA1638" s="50"/>
      <c r="BB1638" s="50"/>
      <c r="BC1638" s="50"/>
      <c r="BD1638" s="50"/>
      <c r="BE1638" s="50"/>
      <c r="BF1638" s="50"/>
      <c r="BG1638" s="50"/>
      <c r="BH1638" s="50"/>
      <c r="BI1638" s="50"/>
      <c r="BJ1638" s="50"/>
      <c r="BK1638" s="50"/>
      <c r="BL1638" s="50"/>
    </row>
    <row r="1639" spans="1:64" ht="12" customHeight="1" x14ac:dyDescent="0.15">
      <c r="A1639" s="50" t="s">
        <v>30642</v>
      </c>
      <c r="B1639" s="50">
        <v>28</v>
      </c>
      <c r="C1639" s="50" t="s">
        <v>14</v>
      </c>
      <c r="D1639" s="50" t="s">
        <v>31</v>
      </c>
      <c r="E1639" s="50"/>
      <c r="F1639" s="52">
        <v>42941</v>
      </c>
      <c r="G1639" s="50" t="s">
        <v>30643</v>
      </c>
      <c r="H1639" s="50" t="s">
        <v>635</v>
      </c>
      <c r="I1639" s="50" t="s">
        <v>56</v>
      </c>
      <c r="J1639" s="50">
        <v>32210</v>
      </c>
      <c r="K1639" s="50" t="s">
        <v>636</v>
      </c>
      <c r="L1639" s="50" t="s">
        <v>637</v>
      </c>
      <c r="M1639" s="50" t="s">
        <v>21</v>
      </c>
      <c r="N1639" s="50" t="s">
        <v>30644</v>
      </c>
      <c r="O1639" s="42" t="s">
        <v>394</v>
      </c>
      <c r="P1639" s="50" t="s">
        <v>32398</v>
      </c>
      <c r="Q1639" s="51" t="s">
        <v>30645</v>
      </c>
      <c r="R1639" s="50" t="s">
        <v>94</v>
      </c>
      <c r="S1639" s="50" t="s">
        <v>22</v>
      </c>
      <c r="T1639" s="54" t="s">
        <v>28746</v>
      </c>
      <c r="U1639" s="54" t="s">
        <v>28520</v>
      </c>
      <c r="V1639" s="54" t="s">
        <v>28519</v>
      </c>
      <c r="W1639" s="54" t="s">
        <v>94</v>
      </c>
      <c r="X1639" s="50">
        <v>2802</v>
      </c>
      <c r="Y1639" s="50"/>
      <c r="Z1639" s="50"/>
      <c r="AA1639" s="50"/>
      <c r="AB1639" s="50"/>
      <c r="AC1639" s="50"/>
      <c r="AD1639" s="50"/>
      <c r="AE1639" s="50"/>
      <c r="AF1639" s="50"/>
      <c r="AG1639" s="50"/>
      <c r="AH1639" s="53"/>
      <c r="AI1639" s="50"/>
      <c r="AJ1639" s="50"/>
      <c r="AK1639" s="50"/>
      <c r="AL1639" s="50"/>
      <c r="AM1639" s="50"/>
      <c r="AN1639" s="50"/>
      <c r="AO1639" s="50"/>
      <c r="AP1639" s="50"/>
      <c r="AQ1639" s="50"/>
      <c r="AR1639" s="50"/>
      <c r="AS1639" s="50"/>
      <c r="AT1639" s="51"/>
      <c r="AU1639" s="50"/>
      <c r="AV1639" s="50"/>
      <c r="AW1639" s="50"/>
      <c r="AX1639" s="50"/>
      <c r="AY1639" s="50"/>
      <c r="AZ1639" s="50"/>
      <c r="BA1639" s="50"/>
      <c r="BB1639" s="50"/>
      <c r="BC1639" s="50"/>
      <c r="BD1639" s="50"/>
      <c r="BE1639" s="50"/>
      <c r="BF1639" s="50"/>
      <c r="BG1639" s="50"/>
      <c r="BH1639" s="50"/>
      <c r="BI1639" s="50"/>
      <c r="BJ1639" s="50"/>
      <c r="BK1639" s="50"/>
      <c r="BL1639" s="50"/>
    </row>
    <row r="1640" spans="1:64" ht="12" customHeight="1" x14ac:dyDescent="0.15">
      <c r="A1640" s="50" t="s">
        <v>30651</v>
      </c>
      <c r="B1640" s="50">
        <v>16</v>
      </c>
      <c r="C1640" s="50" t="s">
        <v>14</v>
      </c>
      <c r="D1640" s="50" t="s">
        <v>79</v>
      </c>
      <c r="E1640" s="51" t="s">
        <v>30652</v>
      </c>
      <c r="F1640" s="52">
        <v>42941</v>
      </c>
      <c r="G1640" s="50" t="s">
        <v>30653</v>
      </c>
      <c r="H1640" s="50" t="s">
        <v>414</v>
      </c>
      <c r="I1640" s="50" t="s">
        <v>962</v>
      </c>
      <c r="J1640" s="50">
        <v>72364</v>
      </c>
      <c r="K1640" s="50" t="s">
        <v>5597</v>
      </c>
      <c r="L1640" s="50" t="s">
        <v>25250</v>
      </c>
      <c r="M1640" s="50" t="s">
        <v>21</v>
      </c>
      <c r="N1640" s="50" t="s">
        <v>30654</v>
      </c>
      <c r="O1640" s="42" t="s">
        <v>394</v>
      </c>
      <c r="P1640" s="50" t="s">
        <v>32398</v>
      </c>
      <c r="Q1640" s="51" t="s">
        <v>30655</v>
      </c>
      <c r="R1640" s="50" t="s">
        <v>542</v>
      </c>
      <c r="S1640" s="50" t="s">
        <v>12</v>
      </c>
      <c r="T1640" s="54" t="s">
        <v>31675</v>
      </c>
      <c r="U1640" s="54" t="s">
        <v>28520</v>
      </c>
      <c r="V1640" s="54" t="s">
        <v>28521</v>
      </c>
      <c r="W1640" s="54" t="s">
        <v>94</v>
      </c>
      <c r="X1640" s="50">
        <v>2805</v>
      </c>
      <c r="Y1640" s="50"/>
      <c r="Z1640" s="50"/>
      <c r="AA1640" s="50"/>
      <c r="AB1640" s="50"/>
      <c r="AC1640" s="50"/>
      <c r="AD1640" s="50"/>
      <c r="AE1640" s="50"/>
      <c r="AF1640" s="50"/>
      <c r="AG1640" s="50"/>
      <c r="AH1640" s="53"/>
      <c r="AI1640" s="50"/>
      <c r="AJ1640" s="50"/>
      <c r="AK1640" s="50"/>
      <c r="AL1640" s="50"/>
      <c r="AM1640" s="50"/>
      <c r="AN1640" s="50"/>
      <c r="AO1640" s="50"/>
      <c r="AP1640" s="50"/>
      <c r="AQ1640" s="50"/>
      <c r="AR1640" s="50"/>
      <c r="AS1640" s="50"/>
      <c r="AT1640" s="50"/>
      <c r="AU1640" s="50"/>
      <c r="AV1640" s="50"/>
      <c r="AW1640" s="50"/>
      <c r="AX1640" s="50"/>
      <c r="AY1640" s="50"/>
      <c r="AZ1640" s="50"/>
      <c r="BA1640" s="50"/>
      <c r="BB1640" s="50"/>
      <c r="BC1640" s="50"/>
      <c r="BD1640" s="50"/>
      <c r="BE1640" s="50"/>
      <c r="BF1640" s="50"/>
      <c r="BG1640" s="50"/>
      <c r="BH1640" s="50"/>
      <c r="BI1640" s="50"/>
      <c r="BJ1640" s="50"/>
      <c r="BK1640" s="50"/>
      <c r="BL1640" s="50"/>
    </row>
    <row r="1641" spans="1:64" ht="12" customHeight="1" x14ac:dyDescent="0.15">
      <c r="A1641" s="50" t="s">
        <v>30662</v>
      </c>
      <c r="B1641" s="50">
        <v>31</v>
      </c>
      <c r="C1641" s="50" t="s">
        <v>14</v>
      </c>
      <c r="D1641" s="50" t="s">
        <v>31</v>
      </c>
      <c r="E1641" s="51" t="s">
        <v>30663</v>
      </c>
      <c r="F1641" s="52">
        <v>42940</v>
      </c>
      <c r="G1641" s="50" t="s">
        <v>30664</v>
      </c>
      <c r="H1641" s="50" t="s">
        <v>693</v>
      </c>
      <c r="I1641" s="50" t="s">
        <v>425</v>
      </c>
      <c r="J1641" s="50">
        <v>63128</v>
      </c>
      <c r="K1641" s="50" t="s">
        <v>693</v>
      </c>
      <c r="L1641" s="50" t="s">
        <v>30665</v>
      </c>
      <c r="M1641" s="50" t="s">
        <v>21</v>
      </c>
      <c r="N1641" s="50" t="s">
        <v>30666</v>
      </c>
      <c r="O1641" s="42" t="s">
        <v>394</v>
      </c>
      <c r="P1641" s="50" t="s">
        <v>32398</v>
      </c>
      <c r="Q1641" s="51" t="s">
        <v>30667</v>
      </c>
      <c r="R1641" s="50" t="s">
        <v>542</v>
      </c>
      <c r="S1641" s="50" t="s">
        <v>22</v>
      </c>
      <c r="T1641" s="54" t="s">
        <v>28746</v>
      </c>
      <c r="U1641" s="54" t="s">
        <v>28520</v>
      </c>
      <c r="V1641" s="54" t="s">
        <v>28519</v>
      </c>
      <c r="W1641" s="54" t="s">
        <v>94</v>
      </c>
      <c r="X1641" s="50">
        <v>2798</v>
      </c>
      <c r="Y1641" s="50"/>
      <c r="Z1641" s="50"/>
      <c r="AA1641" s="50"/>
      <c r="AB1641" s="50"/>
      <c r="AC1641" s="50"/>
      <c r="AD1641" s="50"/>
      <c r="AE1641" s="50"/>
      <c r="AF1641" s="50"/>
      <c r="AG1641" s="50"/>
      <c r="AH1641" s="53"/>
      <c r="AI1641" s="50"/>
      <c r="AJ1641" s="50"/>
      <c r="AK1641" s="50"/>
      <c r="AL1641" s="50"/>
      <c r="AM1641" s="50"/>
      <c r="AN1641" s="50"/>
      <c r="AO1641" s="50"/>
      <c r="AP1641" s="50"/>
      <c r="AQ1641" s="50"/>
      <c r="AR1641" s="50"/>
      <c r="AS1641" s="50"/>
      <c r="AT1641" s="50"/>
      <c r="AU1641" s="50"/>
      <c r="AV1641" s="50"/>
      <c r="AW1641" s="50"/>
      <c r="AX1641" s="50"/>
      <c r="AY1641" s="50"/>
      <c r="AZ1641" s="50"/>
      <c r="BA1641" s="50"/>
      <c r="BB1641" s="50"/>
      <c r="BC1641" s="50"/>
      <c r="BD1641" s="50"/>
      <c r="BE1641" s="50"/>
      <c r="BF1641" s="50"/>
      <c r="BG1641" s="50"/>
      <c r="BH1641" s="50"/>
      <c r="BI1641" s="50"/>
      <c r="BJ1641" s="50"/>
      <c r="BK1641" s="50"/>
      <c r="BL1641" s="50"/>
    </row>
    <row r="1642" spans="1:64" ht="12" customHeight="1" x14ac:dyDescent="0.15">
      <c r="A1642" s="50" t="s">
        <v>30686</v>
      </c>
      <c r="B1642" s="50">
        <v>22</v>
      </c>
      <c r="C1642" s="50" t="s">
        <v>14</v>
      </c>
      <c r="D1642" s="50" t="s">
        <v>31</v>
      </c>
      <c r="E1642" s="51" t="s">
        <v>30687</v>
      </c>
      <c r="F1642" s="52">
        <v>42939</v>
      </c>
      <c r="G1642" s="50" t="s">
        <v>30688</v>
      </c>
      <c r="H1642" s="50" t="s">
        <v>9259</v>
      </c>
      <c r="I1642" s="50" t="s">
        <v>26</v>
      </c>
      <c r="J1642" s="50">
        <v>29673</v>
      </c>
      <c r="K1642" s="50" t="s">
        <v>246</v>
      </c>
      <c r="L1642" s="50" t="s">
        <v>29596</v>
      </c>
      <c r="M1642" s="50" t="s">
        <v>373</v>
      </c>
      <c r="N1642" s="50" t="s">
        <v>30689</v>
      </c>
      <c r="O1642" s="42" t="s">
        <v>1134</v>
      </c>
      <c r="P1642" s="50" t="s">
        <v>1135</v>
      </c>
      <c r="Q1642" s="51" t="s">
        <v>30690</v>
      </c>
      <c r="R1642" s="50" t="s">
        <v>94</v>
      </c>
      <c r="S1642" s="50" t="s">
        <v>373</v>
      </c>
      <c r="T1642" s="54" t="s">
        <v>28836</v>
      </c>
      <c r="U1642" s="54" t="s">
        <v>28518</v>
      </c>
      <c r="V1642" s="54" t="s">
        <v>28521</v>
      </c>
      <c r="W1642" s="50"/>
      <c r="Y1642" s="50"/>
      <c r="Z1642" s="50"/>
      <c r="AA1642" s="50"/>
      <c r="AB1642" s="50"/>
      <c r="AC1642" s="50"/>
      <c r="AD1642" s="50"/>
      <c r="AE1642" s="50"/>
      <c r="AF1642" s="50"/>
      <c r="AG1642" s="50"/>
      <c r="AH1642" s="53"/>
      <c r="AI1642" s="50"/>
      <c r="AJ1642" s="50"/>
      <c r="AK1642" s="50"/>
      <c r="AL1642" s="50"/>
      <c r="AM1642" s="50"/>
      <c r="AN1642" s="50"/>
      <c r="AO1642" s="50"/>
      <c r="AP1642" s="50"/>
      <c r="AQ1642" s="51"/>
      <c r="AR1642" s="50"/>
      <c r="AS1642" s="50"/>
      <c r="AT1642" s="50"/>
      <c r="AU1642" s="50"/>
      <c r="AV1642" s="50"/>
      <c r="AW1642" s="50"/>
      <c r="AX1642" s="50"/>
      <c r="AY1642" s="50"/>
      <c r="AZ1642" s="50"/>
      <c r="BA1642" s="50"/>
      <c r="BB1642" s="50"/>
      <c r="BC1642" s="50"/>
      <c r="BD1642" s="50"/>
      <c r="BE1642" s="50"/>
      <c r="BF1642" s="50"/>
      <c r="BG1642" s="50"/>
      <c r="BH1642" s="50"/>
      <c r="BI1642" s="50"/>
      <c r="BJ1642" s="50"/>
      <c r="BK1642" s="50"/>
      <c r="BL1642" s="50"/>
    </row>
    <row r="1643" spans="1:64" ht="12" customHeight="1" x14ac:dyDescent="0.15">
      <c r="A1643" s="50" t="s">
        <v>30671</v>
      </c>
      <c r="B1643" s="50">
        <v>41</v>
      </c>
      <c r="C1643" s="50" t="s">
        <v>14</v>
      </c>
      <c r="D1643" s="50" t="s">
        <v>42</v>
      </c>
      <c r="E1643" s="51" t="s">
        <v>30672</v>
      </c>
      <c r="F1643" s="52">
        <v>42939</v>
      </c>
      <c r="G1643" s="50" t="s">
        <v>31053</v>
      </c>
      <c r="H1643" s="50" t="s">
        <v>6520</v>
      </c>
      <c r="I1643" s="50" t="s">
        <v>653</v>
      </c>
      <c r="J1643" s="50">
        <v>38671</v>
      </c>
      <c r="K1643" s="50" t="s">
        <v>1159</v>
      </c>
      <c r="L1643" s="50" t="s">
        <v>1160</v>
      </c>
      <c r="M1643" s="50" t="s">
        <v>21</v>
      </c>
      <c r="N1643" s="50" t="s">
        <v>30673</v>
      </c>
      <c r="O1643" s="42" t="s">
        <v>394</v>
      </c>
      <c r="P1643" s="50" t="s">
        <v>32398</v>
      </c>
      <c r="Q1643" s="51" t="s">
        <v>30674</v>
      </c>
      <c r="R1643" s="50" t="s">
        <v>94</v>
      </c>
      <c r="S1643" s="50" t="s">
        <v>22</v>
      </c>
      <c r="T1643" s="54" t="s">
        <v>28746</v>
      </c>
      <c r="U1643" s="54" t="s">
        <v>28520</v>
      </c>
      <c r="V1643" s="54" t="s">
        <v>28521</v>
      </c>
      <c r="W1643" s="54" t="s">
        <v>94</v>
      </c>
      <c r="X1643" s="50">
        <v>2799</v>
      </c>
      <c r="Y1643" s="50"/>
      <c r="Z1643" s="50"/>
      <c r="AA1643" s="50"/>
      <c r="AB1643" s="50"/>
      <c r="AC1643" s="50"/>
      <c r="AD1643" s="50"/>
      <c r="AE1643" s="50"/>
      <c r="AF1643" s="50"/>
      <c r="AG1643" s="50"/>
      <c r="AH1643" s="53"/>
      <c r="AI1643" s="50"/>
      <c r="AJ1643" s="50"/>
      <c r="AK1643" s="50"/>
      <c r="AL1643" s="50"/>
      <c r="AM1643" s="50"/>
      <c r="AN1643" s="50"/>
      <c r="AO1643" s="50"/>
      <c r="AP1643" s="50"/>
      <c r="AQ1643" s="50"/>
      <c r="AR1643" s="50"/>
      <c r="AS1643" s="50"/>
      <c r="AT1643" s="50"/>
      <c r="AU1643" s="50"/>
      <c r="AV1643" s="50"/>
      <c r="AW1643" s="50"/>
      <c r="AX1643" s="50"/>
      <c r="AY1643" s="50"/>
      <c r="AZ1643" s="50"/>
      <c r="BA1643" s="50"/>
      <c r="BB1643" s="50"/>
      <c r="BC1643" s="50"/>
      <c r="BD1643" s="50"/>
      <c r="BE1643" s="50"/>
      <c r="BF1643" s="50"/>
      <c r="BG1643" s="50"/>
      <c r="BH1643" s="50"/>
      <c r="BI1643" s="50"/>
      <c r="BJ1643" s="50"/>
      <c r="BK1643" s="50"/>
      <c r="BL1643" s="50"/>
    </row>
    <row r="1644" spans="1:64" ht="12" customHeight="1" x14ac:dyDescent="0.15">
      <c r="A1644" s="50" t="s">
        <v>30668</v>
      </c>
      <c r="B1644" s="50">
        <v>59</v>
      </c>
      <c r="C1644" s="50" t="s">
        <v>14</v>
      </c>
      <c r="D1644" s="50" t="s">
        <v>31</v>
      </c>
      <c r="E1644" s="50"/>
      <c r="F1644" s="52">
        <v>42939</v>
      </c>
      <c r="G1644" s="50" t="s">
        <v>31009</v>
      </c>
      <c r="H1644" s="50" t="s">
        <v>22349</v>
      </c>
      <c r="I1644" s="50" t="s">
        <v>432</v>
      </c>
      <c r="J1644" s="50">
        <v>54703</v>
      </c>
      <c r="K1644" s="50" t="s">
        <v>22349</v>
      </c>
      <c r="L1644" s="50" t="s">
        <v>27442</v>
      </c>
      <c r="M1644" s="50" t="s">
        <v>21</v>
      </c>
      <c r="N1644" s="50" t="s">
        <v>30669</v>
      </c>
      <c r="O1644" s="42" t="s">
        <v>394</v>
      </c>
      <c r="P1644" s="50" t="s">
        <v>32398</v>
      </c>
      <c r="Q1644" s="51" t="s">
        <v>30670</v>
      </c>
      <c r="R1644" s="50" t="s">
        <v>542</v>
      </c>
      <c r="S1644" s="50" t="s">
        <v>22</v>
      </c>
      <c r="T1644" s="54" t="s">
        <v>28746</v>
      </c>
      <c r="U1644" s="54" t="s">
        <v>28520</v>
      </c>
      <c r="V1644" s="54" t="s">
        <v>28521</v>
      </c>
      <c r="W1644" s="54" t="s">
        <v>94</v>
      </c>
      <c r="X1644" s="50">
        <v>2796</v>
      </c>
      <c r="Y1644" s="50"/>
      <c r="Z1644" s="50"/>
      <c r="AA1644" s="50"/>
      <c r="AB1644" s="50"/>
      <c r="AC1644" s="50"/>
      <c r="AD1644" s="50"/>
      <c r="AE1644" s="50"/>
      <c r="AF1644" s="50"/>
      <c r="AG1644" s="50"/>
      <c r="AH1644" s="53"/>
      <c r="AI1644" s="50"/>
      <c r="AJ1644" s="50"/>
      <c r="AK1644" s="50"/>
      <c r="AL1644" s="50"/>
      <c r="AM1644" s="50"/>
      <c r="AN1644" s="50"/>
      <c r="AO1644" s="50"/>
      <c r="AP1644" s="50"/>
      <c r="AQ1644" s="50"/>
      <c r="AR1644" s="50"/>
      <c r="AS1644" s="50"/>
      <c r="AT1644" s="50"/>
      <c r="AU1644" s="50"/>
      <c r="AV1644" s="50"/>
      <c r="AW1644" s="50"/>
      <c r="AX1644" s="50"/>
      <c r="AY1644" s="50"/>
      <c r="AZ1644" s="50"/>
      <c r="BA1644" s="50"/>
      <c r="BB1644" s="50"/>
      <c r="BC1644" s="50"/>
      <c r="BD1644" s="50"/>
      <c r="BE1644" s="50"/>
      <c r="BF1644" s="50"/>
      <c r="BG1644" s="50"/>
      <c r="BH1644" s="50"/>
      <c r="BI1644" s="50"/>
      <c r="BJ1644" s="50"/>
      <c r="BK1644" s="50"/>
      <c r="BL1644" s="50"/>
    </row>
    <row r="1645" spans="1:64" ht="12" customHeight="1" x14ac:dyDescent="0.15">
      <c r="A1645" s="50" t="s">
        <v>30675</v>
      </c>
      <c r="B1645" s="50">
        <v>34</v>
      </c>
      <c r="C1645" s="50" t="s">
        <v>14</v>
      </c>
      <c r="D1645" s="50" t="s">
        <v>31</v>
      </c>
      <c r="E1645" s="50"/>
      <c r="F1645" s="52">
        <v>42939</v>
      </c>
      <c r="G1645" s="50" t="s">
        <v>30676</v>
      </c>
      <c r="H1645" s="50" t="s">
        <v>13680</v>
      </c>
      <c r="I1645" s="50" t="s">
        <v>39</v>
      </c>
      <c r="J1645" s="50">
        <v>95928</v>
      </c>
      <c r="K1645" s="50" t="s">
        <v>5131</v>
      </c>
      <c r="L1645" s="50" t="s">
        <v>30677</v>
      </c>
      <c r="M1645" s="50" t="s">
        <v>21</v>
      </c>
      <c r="N1645" s="50" t="s">
        <v>30678</v>
      </c>
      <c r="O1645" s="42" t="s">
        <v>394</v>
      </c>
      <c r="P1645" s="50" t="s">
        <v>32398</v>
      </c>
      <c r="Q1645" s="51" t="s">
        <v>30679</v>
      </c>
      <c r="R1645" s="50" t="s">
        <v>94</v>
      </c>
      <c r="S1645" s="50" t="s">
        <v>22</v>
      </c>
      <c r="T1645" s="54" t="s">
        <v>28739</v>
      </c>
      <c r="U1645" s="54" t="s">
        <v>28520</v>
      </c>
      <c r="V1645" s="54" t="s">
        <v>28521</v>
      </c>
      <c r="W1645" s="54" t="s">
        <v>542</v>
      </c>
      <c r="X1645" s="50">
        <v>2800</v>
      </c>
      <c r="Y1645" s="50"/>
      <c r="Z1645" s="50"/>
      <c r="AA1645" s="50"/>
      <c r="AB1645" s="50"/>
      <c r="AC1645" s="50"/>
      <c r="AD1645" s="50"/>
      <c r="AE1645" s="50"/>
      <c r="AF1645" s="50"/>
      <c r="AG1645" s="50"/>
      <c r="AH1645" s="53"/>
      <c r="AI1645" s="50"/>
      <c r="AJ1645" s="50"/>
      <c r="AK1645" s="50"/>
      <c r="AL1645" s="50"/>
      <c r="AM1645" s="50"/>
      <c r="AN1645" s="50"/>
      <c r="AO1645" s="50"/>
      <c r="AP1645" s="50"/>
      <c r="AQ1645" s="50"/>
      <c r="AR1645" s="50"/>
      <c r="AS1645" s="50"/>
      <c r="AT1645" s="50"/>
      <c r="AU1645" s="50"/>
      <c r="AV1645" s="50"/>
      <c r="AW1645" s="50"/>
      <c r="AX1645" s="50"/>
      <c r="AY1645" s="50"/>
      <c r="AZ1645" s="50"/>
      <c r="BA1645" s="50"/>
      <c r="BB1645" s="50"/>
      <c r="BC1645" s="50"/>
      <c r="BD1645" s="50"/>
      <c r="BE1645" s="50"/>
      <c r="BF1645" s="50"/>
      <c r="BG1645" s="50"/>
      <c r="BH1645" s="50"/>
      <c r="BI1645" s="50"/>
      <c r="BJ1645" s="50"/>
      <c r="BK1645" s="50"/>
      <c r="BL1645" s="50"/>
    </row>
    <row r="1646" spans="1:64" ht="12" customHeight="1" x14ac:dyDescent="0.15">
      <c r="A1646" s="50" t="s">
        <v>30680</v>
      </c>
      <c r="B1646" s="50">
        <v>49</v>
      </c>
      <c r="C1646" s="50" t="s">
        <v>14</v>
      </c>
      <c r="D1646" s="50" t="s">
        <v>31</v>
      </c>
      <c r="E1646" s="51" t="s">
        <v>30681</v>
      </c>
      <c r="F1646" s="52">
        <v>42939</v>
      </c>
      <c r="G1646" s="50" t="s">
        <v>30682</v>
      </c>
      <c r="H1646" s="50" t="s">
        <v>24396</v>
      </c>
      <c r="I1646" s="50" t="s">
        <v>40</v>
      </c>
      <c r="J1646" s="50">
        <v>1562</v>
      </c>
      <c r="K1646" s="50" t="s">
        <v>934</v>
      </c>
      <c r="L1646" s="50" t="s">
        <v>30683</v>
      </c>
      <c r="M1646" s="50" t="s">
        <v>21</v>
      </c>
      <c r="N1646" s="50" t="s">
        <v>30684</v>
      </c>
      <c r="O1646" s="42" t="s">
        <v>394</v>
      </c>
      <c r="P1646" s="50" t="s">
        <v>32398</v>
      </c>
      <c r="Q1646" s="51" t="s">
        <v>30685</v>
      </c>
      <c r="R1646" s="50" t="s">
        <v>94</v>
      </c>
      <c r="S1646" s="50" t="s">
        <v>12</v>
      </c>
      <c r="T1646" s="54" t="s">
        <v>31675</v>
      </c>
      <c r="U1646" s="54" t="s">
        <v>28520</v>
      </c>
      <c r="V1646" s="54" t="s">
        <v>28519</v>
      </c>
      <c r="W1646" s="54" t="s">
        <v>94</v>
      </c>
      <c r="X1646" s="50">
        <v>2795</v>
      </c>
      <c r="Y1646" s="50"/>
      <c r="Z1646" s="50"/>
      <c r="AA1646" s="50"/>
      <c r="AB1646" s="50"/>
      <c r="AC1646" s="50"/>
      <c r="AD1646" s="50"/>
      <c r="AE1646" s="50"/>
      <c r="AF1646" s="50"/>
      <c r="AG1646" s="50"/>
      <c r="AH1646" s="53"/>
      <c r="AI1646" s="50"/>
      <c r="AJ1646" s="50"/>
      <c r="AK1646" s="50"/>
      <c r="AL1646" s="50"/>
      <c r="AM1646" s="50"/>
      <c r="AN1646" s="50"/>
      <c r="AO1646" s="50"/>
      <c r="AP1646" s="50"/>
      <c r="AQ1646" s="51"/>
      <c r="AR1646" s="50"/>
      <c r="AS1646" s="50"/>
      <c r="AT1646" s="50"/>
      <c r="AU1646" s="50"/>
      <c r="AV1646" s="50"/>
      <c r="AW1646" s="50"/>
      <c r="AX1646" s="50"/>
      <c r="AY1646" s="50"/>
      <c r="AZ1646" s="50"/>
      <c r="BA1646" s="50"/>
      <c r="BB1646" s="50"/>
      <c r="BC1646" s="50"/>
      <c r="BD1646" s="50"/>
      <c r="BE1646" s="50"/>
      <c r="BF1646" s="50"/>
      <c r="BG1646" s="50"/>
      <c r="BH1646" s="50"/>
      <c r="BI1646" s="50"/>
      <c r="BJ1646" s="50"/>
      <c r="BK1646" s="50"/>
      <c r="BL1646" s="50"/>
    </row>
    <row r="1647" spans="1:64" ht="12" customHeight="1" x14ac:dyDescent="0.15">
      <c r="A1647" s="50" t="s">
        <v>30691</v>
      </c>
      <c r="B1647" s="50">
        <v>23</v>
      </c>
      <c r="C1647" s="50" t="s">
        <v>14</v>
      </c>
      <c r="D1647" s="50" t="s">
        <v>31</v>
      </c>
      <c r="E1647" s="51" t="s">
        <v>30692</v>
      </c>
      <c r="F1647" s="52">
        <v>42938</v>
      </c>
      <c r="G1647" s="50" t="s">
        <v>30993</v>
      </c>
      <c r="H1647" s="50" t="s">
        <v>827</v>
      </c>
      <c r="I1647" s="50" t="s">
        <v>67</v>
      </c>
      <c r="J1647" s="50">
        <v>76013</v>
      </c>
      <c r="K1647" s="50" t="s">
        <v>68</v>
      </c>
      <c r="L1647" s="50" t="s">
        <v>828</v>
      </c>
      <c r="M1647" s="50" t="s">
        <v>21</v>
      </c>
      <c r="N1647" s="50" t="s">
        <v>30693</v>
      </c>
      <c r="O1647" s="42" t="s">
        <v>394</v>
      </c>
      <c r="P1647" s="50" t="s">
        <v>32398</v>
      </c>
      <c r="Q1647" s="51" t="s">
        <v>30694</v>
      </c>
      <c r="R1647" s="50" t="s">
        <v>542</v>
      </c>
      <c r="S1647" s="50" t="s">
        <v>22</v>
      </c>
      <c r="T1647" s="54" t="s">
        <v>28746</v>
      </c>
      <c r="U1647" s="54" t="s">
        <v>28520</v>
      </c>
      <c r="V1647" s="54" t="s">
        <v>28521</v>
      </c>
      <c r="W1647" s="50"/>
      <c r="Y1647" s="50"/>
      <c r="Z1647" s="50"/>
      <c r="AA1647" s="50"/>
      <c r="AB1647" s="50"/>
      <c r="AC1647" s="50"/>
      <c r="AD1647" s="50"/>
      <c r="AE1647" s="50"/>
      <c r="AF1647" s="50"/>
      <c r="AG1647" s="50"/>
      <c r="AH1647" s="53"/>
      <c r="AI1647" s="50"/>
      <c r="AJ1647" s="50"/>
      <c r="AK1647" s="50"/>
      <c r="AL1647" s="50"/>
      <c r="AM1647" s="50"/>
      <c r="AN1647" s="50"/>
      <c r="AO1647" s="50"/>
      <c r="AP1647" s="50"/>
      <c r="AQ1647" s="51"/>
      <c r="AR1647" s="50"/>
      <c r="AS1647" s="50"/>
      <c r="AT1647" s="50"/>
      <c r="AU1647" s="50"/>
      <c r="AV1647" s="50"/>
      <c r="AW1647" s="50"/>
      <c r="AX1647" s="50"/>
      <c r="AY1647" s="50"/>
      <c r="AZ1647" s="50"/>
      <c r="BA1647" s="50"/>
      <c r="BB1647" s="50"/>
      <c r="BC1647" s="50"/>
      <c r="BD1647" s="50"/>
      <c r="BE1647" s="50"/>
      <c r="BF1647" s="50"/>
      <c r="BG1647" s="50"/>
      <c r="BH1647" s="50"/>
      <c r="BI1647" s="50"/>
      <c r="BJ1647" s="50"/>
      <c r="BK1647" s="50"/>
      <c r="BL1647" s="50"/>
    </row>
    <row r="1648" spans="1:64" ht="12" customHeight="1" x14ac:dyDescent="0.15">
      <c r="A1648" s="50" t="s">
        <v>30704</v>
      </c>
      <c r="B1648" s="50">
        <v>70</v>
      </c>
      <c r="C1648" s="50" t="s">
        <v>14</v>
      </c>
      <c r="D1648" s="50" t="s">
        <v>42</v>
      </c>
      <c r="E1648" s="50"/>
      <c r="F1648" s="52">
        <v>42937</v>
      </c>
      <c r="G1648" s="50" t="s">
        <v>31060</v>
      </c>
      <c r="H1648" s="50" t="s">
        <v>30705</v>
      </c>
      <c r="I1648" s="50" t="s">
        <v>117</v>
      </c>
      <c r="J1648" s="50">
        <v>86323</v>
      </c>
      <c r="K1648" s="50" t="s">
        <v>173</v>
      </c>
      <c r="L1648" s="50" t="s">
        <v>30706</v>
      </c>
      <c r="M1648" s="50" t="s">
        <v>21</v>
      </c>
      <c r="N1648" s="50" t="s">
        <v>30707</v>
      </c>
      <c r="O1648" s="42" t="s">
        <v>394</v>
      </c>
      <c r="P1648" s="50" t="s">
        <v>32398</v>
      </c>
      <c r="Q1648" s="51" t="s">
        <v>30708</v>
      </c>
      <c r="R1648" s="50" t="s">
        <v>94</v>
      </c>
      <c r="S1648" s="50" t="s">
        <v>22</v>
      </c>
      <c r="T1648" s="54" t="s">
        <v>28746</v>
      </c>
      <c r="U1648" s="54" t="s">
        <v>28520</v>
      </c>
      <c r="V1648" s="54" t="s">
        <v>28521</v>
      </c>
      <c r="W1648" s="54" t="s">
        <v>542</v>
      </c>
      <c r="X1648" s="50">
        <v>2928</v>
      </c>
      <c r="Y1648" s="50"/>
      <c r="Z1648" s="50"/>
      <c r="AA1648" s="50"/>
      <c r="AB1648" s="50"/>
      <c r="AC1648" s="50"/>
      <c r="AD1648" s="50"/>
      <c r="AE1648" s="50"/>
      <c r="AF1648" s="50"/>
      <c r="AG1648" s="50"/>
      <c r="AH1648" s="53"/>
      <c r="AI1648" s="50"/>
      <c r="AJ1648" s="50"/>
      <c r="AK1648" s="50"/>
      <c r="AL1648" s="50"/>
      <c r="AM1648" s="50"/>
      <c r="AN1648" s="50"/>
      <c r="AO1648" s="50"/>
      <c r="AP1648" s="50"/>
      <c r="AQ1648" s="50"/>
      <c r="AR1648" s="50"/>
      <c r="AS1648" s="50"/>
      <c r="AT1648" s="51"/>
      <c r="AU1648" s="50"/>
      <c r="AV1648" s="50"/>
      <c r="AW1648" s="50"/>
      <c r="AX1648" s="50"/>
      <c r="AY1648" s="50"/>
      <c r="AZ1648" s="50"/>
      <c r="BA1648" s="50"/>
      <c r="BB1648" s="50"/>
      <c r="BC1648" s="50"/>
      <c r="BD1648" s="50"/>
      <c r="BE1648" s="50"/>
      <c r="BF1648" s="50"/>
      <c r="BG1648" s="50"/>
      <c r="BH1648" s="50"/>
      <c r="BI1648" s="50"/>
      <c r="BJ1648" s="50"/>
      <c r="BK1648" s="50"/>
      <c r="BL1648" s="50"/>
    </row>
    <row r="1649" spans="1:64" ht="12" customHeight="1" x14ac:dyDescent="0.15">
      <c r="A1649" s="50" t="s">
        <v>30699</v>
      </c>
      <c r="B1649" s="50">
        <v>42</v>
      </c>
      <c r="C1649" s="50" t="s">
        <v>14</v>
      </c>
      <c r="D1649" s="50" t="s">
        <v>42</v>
      </c>
      <c r="E1649" s="51" t="s">
        <v>30700</v>
      </c>
      <c r="F1649" s="52">
        <v>42937</v>
      </c>
      <c r="G1649" s="50" t="s">
        <v>30701</v>
      </c>
      <c r="H1649" s="50" t="s">
        <v>2703</v>
      </c>
      <c r="I1649" s="50" t="s">
        <v>67</v>
      </c>
      <c r="J1649" s="50">
        <v>78572</v>
      </c>
      <c r="K1649" s="50" t="s">
        <v>1369</v>
      </c>
      <c r="L1649" s="50" t="s">
        <v>21363</v>
      </c>
      <c r="M1649" s="50" t="s">
        <v>21</v>
      </c>
      <c r="N1649" s="50" t="s">
        <v>30702</v>
      </c>
      <c r="O1649" s="42" t="s">
        <v>394</v>
      </c>
      <c r="P1649" s="50" t="s">
        <v>32398</v>
      </c>
      <c r="Q1649" s="51" t="s">
        <v>30703</v>
      </c>
      <c r="R1649" s="50" t="s">
        <v>94</v>
      </c>
      <c r="S1649" s="50" t="s">
        <v>22</v>
      </c>
      <c r="T1649" s="54" t="s">
        <v>28746</v>
      </c>
      <c r="U1649" s="54" t="s">
        <v>28520</v>
      </c>
      <c r="V1649" s="54" t="s">
        <v>28522</v>
      </c>
      <c r="W1649" s="54" t="s">
        <v>94</v>
      </c>
      <c r="X1649" s="50">
        <v>2797</v>
      </c>
      <c r="Y1649" s="50"/>
      <c r="Z1649" s="50"/>
      <c r="AA1649" s="50"/>
      <c r="AB1649" s="50"/>
      <c r="AC1649" s="50"/>
      <c r="AD1649" s="50"/>
      <c r="AE1649" s="50"/>
      <c r="AF1649" s="50"/>
      <c r="AG1649" s="50"/>
      <c r="AH1649" s="53"/>
      <c r="AI1649" s="50"/>
      <c r="AJ1649" s="50"/>
      <c r="AK1649" s="50"/>
      <c r="AL1649" s="50"/>
      <c r="AM1649" s="50"/>
      <c r="AN1649" s="50"/>
      <c r="AO1649" s="50"/>
      <c r="AP1649" s="50"/>
      <c r="AQ1649" s="50"/>
      <c r="AR1649" s="50"/>
      <c r="AS1649" s="50"/>
      <c r="AT1649" s="50"/>
      <c r="AU1649" s="50"/>
      <c r="AV1649" s="50"/>
      <c r="AW1649" s="50"/>
      <c r="AX1649" s="50"/>
      <c r="AY1649" s="50"/>
      <c r="AZ1649" s="50"/>
      <c r="BA1649" s="50"/>
      <c r="BB1649" s="50"/>
      <c r="BC1649" s="50"/>
      <c r="BD1649" s="50"/>
      <c r="BE1649" s="50"/>
      <c r="BF1649" s="50"/>
      <c r="BG1649" s="50"/>
      <c r="BH1649" s="50"/>
      <c r="BI1649" s="50"/>
      <c r="BJ1649" s="50"/>
      <c r="BK1649" s="50"/>
      <c r="BL1649" s="50"/>
    </row>
    <row r="1650" spans="1:64" ht="12" customHeight="1" x14ac:dyDescent="0.15">
      <c r="A1650" s="50" t="s">
        <v>30695</v>
      </c>
      <c r="B1650" s="50">
        <v>22</v>
      </c>
      <c r="C1650" s="50" t="s">
        <v>14</v>
      </c>
      <c r="D1650" s="50" t="s">
        <v>42</v>
      </c>
      <c r="E1650" s="51" t="s">
        <v>30696</v>
      </c>
      <c r="F1650" s="52">
        <v>42937</v>
      </c>
      <c r="G1650" s="50" t="s">
        <v>31050</v>
      </c>
      <c r="H1650" s="50" t="s">
        <v>3599</v>
      </c>
      <c r="I1650" s="50" t="s">
        <v>39</v>
      </c>
      <c r="J1650" s="50">
        <v>92707</v>
      </c>
      <c r="K1650" s="50" t="s">
        <v>1044</v>
      </c>
      <c r="L1650" s="50" t="s">
        <v>3601</v>
      </c>
      <c r="M1650" s="50" t="s">
        <v>21</v>
      </c>
      <c r="N1650" s="50" t="s">
        <v>30697</v>
      </c>
      <c r="O1650" s="42" t="s">
        <v>394</v>
      </c>
      <c r="P1650" s="50" t="s">
        <v>32398</v>
      </c>
      <c r="Q1650" s="51" t="s">
        <v>30698</v>
      </c>
      <c r="R1650" s="50" t="s">
        <v>94</v>
      </c>
      <c r="S1650" s="50" t="s">
        <v>22</v>
      </c>
      <c r="T1650" s="54" t="s">
        <v>28739</v>
      </c>
      <c r="U1650" s="54" t="s">
        <v>28518</v>
      </c>
      <c r="V1650" s="54" t="s">
        <v>28521</v>
      </c>
      <c r="W1650" s="54" t="s">
        <v>94</v>
      </c>
      <c r="X1650" s="50">
        <v>2794</v>
      </c>
      <c r="Y1650" s="50"/>
      <c r="Z1650" s="50"/>
      <c r="AA1650" s="50"/>
      <c r="AB1650" s="50"/>
      <c r="AC1650" s="50"/>
      <c r="AD1650" s="50"/>
      <c r="AE1650" s="50"/>
      <c r="AF1650" s="50"/>
      <c r="AG1650" s="50"/>
      <c r="AH1650" s="53"/>
      <c r="AI1650" s="50"/>
      <c r="AJ1650" s="50"/>
      <c r="AK1650" s="50"/>
      <c r="AL1650" s="50"/>
      <c r="AM1650" s="50"/>
      <c r="AN1650" s="50"/>
      <c r="AO1650" s="50"/>
      <c r="AP1650" s="50"/>
      <c r="AQ1650" s="50"/>
      <c r="AR1650" s="50"/>
      <c r="AS1650" s="50"/>
      <c r="AT1650" s="50"/>
      <c r="AU1650" s="50"/>
      <c r="AV1650" s="50"/>
      <c r="AW1650" s="50"/>
      <c r="AX1650" s="50"/>
      <c r="AY1650" s="50"/>
      <c r="AZ1650" s="50"/>
      <c r="BA1650" s="50"/>
      <c r="BB1650" s="50"/>
      <c r="BC1650" s="50"/>
      <c r="BD1650" s="50"/>
      <c r="BE1650" s="50"/>
      <c r="BF1650" s="50"/>
      <c r="BG1650" s="50"/>
      <c r="BH1650" s="50"/>
      <c r="BI1650" s="50"/>
      <c r="BJ1650" s="50"/>
      <c r="BK1650" s="50"/>
      <c r="BL1650" s="50"/>
    </row>
    <row r="1651" spans="1:64" ht="12" customHeight="1" x14ac:dyDescent="0.15">
      <c r="A1651" s="50" t="s">
        <v>30709</v>
      </c>
      <c r="B1651" s="50">
        <v>52</v>
      </c>
      <c r="C1651" s="50" t="s">
        <v>14</v>
      </c>
      <c r="D1651" s="50" t="s">
        <v>31</v>
      </c>
      <c r="E1651" s="50"/>
      <c r="F1651" s="52">
        <v>42936</v>
      </c>
      <c r="G1651" s="50" t="s">
        <v>30710</v>
      </c>
      <c r="H1651" s="50" t="s">
        <v>30711</v>
      </c>
      <c r="I1651" s="50" t="s">
        <v>425</v>
      </c>
      <c r="J1651" s="50">
        <v>64850</v>
      </c>
      <c r="K1651" s="50" t="s">
        <v>1313</v>
      </c>
      <c r="L1651" s="50" t="s">
        <v>30712</v>
      </c>
      <c r="M1651" s="50" t="s">
        <v>21</v>
      </c>
      <c r="N1651" s="50" t="s">
        <v>30713</v>
      </c>
      <c r="O1651" s="42" t="s">
        <v>394</v>
      </c>
      <c r="P1651" s="50" t="s">
        <v>94</v>
      </c>
      <c r="Q1651" s="51" t="s">
        <v>30714</v>
      </c>
      <c r="R1651" s="50" t="s">
        <v>542</v>
      </c>
      <c r="S1651" s="50" t="s">
        <v>22</v>
      </c>
      <c r="T1651" s="54" t="s">
        <v>28746</v>
      </c>
      <c r="U1651" s="54" t="s">
        <v>28520</v>
      </c>
      <c r="V1651" s="54" t="s">
        <v>28521</v>
      </c>
      <c r="W1651" s="54" t="s">
        <v>94</v>
      </c>
      <c r="X1651" s="50">
        <v>2792</v>
      </c>
      <c r="Y1651" s="50"/>
      <c r="Z1651" s="50"/>
      <c r="AA1651" s="50"/>
      <c r="AB1651" s="50"/>
      <c r="AC1651" s="50"/>
      <c r="AD1651" s="50"/>
      <c r="AE1651" s="50"/>
      <c r="AF1651" s="50"/>
      <c r="AG1651" s="50"/>
      <c r="AH1651" s="53"/>
      <c r="AI1651" s="50"/>
      <c r="AJ1651" s="50"/>
      <c r="AK1651" s="50"/>
      <c r="AL1651" s="50"/>
      <c r="AM1651" s="50"/>
      <c r="AN1651" s="50"/>
      <c r="AO1651" s="50"/>
      <c r="AP1651" s="50"/>
      <c r="AQ1651" s="50"/>
      <c r="AR1651" s="50"/>
      <c r="AS1651" s="50"/>
      <c r="AT1651" s="50"/>
      <c r="AU1651" s="50"/>
      <c r="AV1651" s="50"/>
      <c r="AW1651" s="50"/>
      <c r="AX1651" s="50"/>
      <c r="AY1651" s="50"/>
      <c r="AZ1651" s="50"/>
      <c r="BA1651" s="50"/>
      <c r="BB1651" s="50"/>
      <c r="BC1651" s="50"/>
      <c r="BD1651" s="50"/>
      <c r="BE1651" s="50"/>
      <c r="BF1651" s="50"/>
      <c r="BG1651" s="50"/>
      <c r="BH1651" s="50"/>
      <c r="BI1651" s="50"/>
      <c r="BJ1651" s="50"/>
      <c r="BK1651" s="50"/>
      <c r="BL1651" s="50"/>
    </row>
    <row r="1652" spans="1:64" ht="12" customHeight="1" x14ac:dyDescent="0.15">
      <c r="A1652" s="50" t="s">
        <v>30715</v>
      </c>
      <c r="B1652" s="50">
        <v>27</v>
      </c>
      <c r="C1652" s="50" t="s">
        <v>14</v>
      </c>
      <c r="D1652" s="50" t="s">
        <v>79</v>
      </c>
      <c r="E1652" s="51" t="s">
        <v>30716</v>
      </c>
      <c r="F1652" s="52">
        <v>42936</v>
      </c>
      <c r="G1652" s="50" t="s">
        <v>31056</v>
      </c>
      <c r="H1652" s="50" t="s">
        <v>693</v>
      </c>
      <c r="I1652" s="50" t="s">
        <v>425</v>
      </c>
      <c r="J1652" s="50">
        <v>63136</v>
      </c>
      <c r="K1652" s="50" t="s">
        <v>693</v>
      </c>
      <c r="L1652" s="50" t="s">
        <v>4419</v>
      </c>
      <c r="M1652" s="50" t="s">
        <v>21</v>
      </c>
      <c r="N1652" s="50" t="s">
        <v>30717</v>
      </c>
      <c r="O1652" s="42" t="s">
        <v>394</v>
      </c>
      <c r="P1652" s="50" t="s">
        <v>32398</v>
      </c>
      <c r="Q1652" s="51" t="s">
        <v>30718</v>
      </c>
      <c r="R1652" s="50" t="s">
        <v>94</v>
      </c>
      <c r="S1652" s="50" t="s">
        <v>22</v>
      </c>
      <c r="T1652" s="54" t="s">
        <v>28746</v>
      </c>
      <c r="U1652" s="54" t="s">
        <v>28520</v>
      </c>
      <c r="V1652" s="54" t="s">
        <v>28519</v>
      </c>
      <c r="W1652" s="54" t="s">
        <v>94</v>
      </c>
      <c r="X1652" s="50">
        <v>2793</v>
      </c>
      <c r="Y1652" s="50"/>
      <c r="Z1652" s="50"/>
      <c r="AA1652" s="50"/>
      <c r="AB1652" s="50"/>
      <c r="AC1652" s="50"/>
      <c r="AD1652" s="50"/>
      <c r="AE1652" s="50"/>
      <c r="AF1652" s="50"/>
      <c r="AG1652" s="50"/>
      <c r="AH1652" s="53"/>
      <c r="AI1652" s="50"/>
      <c r="AJ1652" s="50"/>
      <c r="AK1652" s="50"/>
      <c r="AL1652" s="50"/>
      <c r="AM1652" s="50"/>
      <c r="AN1652" s="50"/>
      <c r="AO1652" s="50"/>
      <c r="AP1652" s="50"/>
      <c r="AQ1652" s="50"/>
      <c r="AR1652" s="50"/>
      <c r="AS1652" s="50"/>
      <c r="AT1652" s="50"/>
      <c r="AU1652" s="50"/>
      <c r="AV1652" s="50"/>
      <c r="AW1652" s="50"/>
      <c r="AX1652" s="50"/>
      <c r="AY1652" s="50"/>
      <c r="AZ1652" s="50"/>
      <c r="BA1652" s="50"/>
      <c r="BB1652" s="50"/>
      <c r="BC1652" s="50"/>
      <c r="BD1652" s="50"/>
      <c r="BE1652" s="50"/>
      <c r="BF1652" s="50"/>
      <c r="BG1652" s="50"/>
      <c r="BH1652" s="50"/>
      <c r="BI1652" s="50"/>
      <c r="BJ1652" s="50"/>
      <c r="BK1652" s="50"/>
      <c r="BL1652" s="50"/>
    </row>
    <row r="1653" spans="1:64" ht="12" customHeight="1" x14ac:dyDescent="0.15">
      <c r="A1653" s="50" t="s">
        <v>30719</v>
      </c>
      <c r="B1653" s="50">
        <v>45</v>
      </c>
      <c r="C1653" s="50" t="s">
        <v>14</v>
      </c>
      <c r="D1653" s="50" t="s">
        <v>31</v>
      </c>
      <c r="E1653" s="50"/>
      <c r="F1653" s="52">
        <v>42936</v>
      </c>
      <c r="G1653" s="50" t="s">
        <v>30720</v>
      </c>
      <c r="H1653" s="50" t="s">
        <v>4235</v>
      </c>
      <c r="I1653" s="50" t="s">
        <v>167</v>
      </c>
      <c r="J1653" s="50">
        <v>30176</v>
      </c>
      <c r="K1653" s="50" t="s">
        <v>30721</v>
      </c>
      <c r="L1653" s="50" t="s">
        <v>18681</v>
      </c>
      <c r="M1653" s="50" t="s">
        <v>21</v>
      </c>
      <c r="N1653" s="50" t="s">
        <v>30722</v>
      </c>
      <c r="O1653" s="42" t="s">
        <v>394</v>
      </c>
      <c r="P1653" s="50" t="s">
        <v>32398</v>
      </c>
      <c r="Q1653" s="51" t="s">
        <v>30723</v>
      </c>
      <c r="R1653" s="50" t="s">
        <v>94</v>
      </c>
      <c r="S1653" s="50" t="s">
        <v>12</v>
      </c>
      <c r="T1653" s="54" t="s">
        <v>31978</v>
      </c>
      <c r="U1653" s="54" t="s">
        <v>28520</v>
      </c>
      <c r="V1653" s="54" t="s">
        <v>28521</v>
      </c>
      <c r="W1653" s="50"/>
      <c r="Y1653" s="50"/>
      <c r="Z1653" s="50"/>
      <c r="AA1653" s="50"/>
      <c r="AB1653" s="50"/>
      <c r="AC1653" s="50"/>
      <c r="AD1653" s="50"/>
      <c r="AE1653" s="50"/>
      <c r="AF1653" s="50"/>
      <c r="AG1653" s="50"/>
      <c r="AH1653" s="50"/>
      <c r="AI1653" s="50"/>
      <c r="AJ1653" s="50"/>
      <c r="AK1653" s="50"/>
      <c r="AL1653" s="50"/>
      <c r="AM1653" s="50"/>
      <c r="AN1653" s="50"/>
      <c r="AO1653" s="50"/>
      <c r="AP1653" s="50"/>
      <c r="AQ1653" s="51"/>
      <c r="AR1653" s="50"/>
      <c r="AS1653" s="50"/>
      <c r="AT1653" s="50"/>
      <c r="AU1653" s="50"/>
      <c r="AV1653" s="50"/>
      <c r="AW1653" s="50"/>
      <c r="AX1653" s="50"/>
      <c r="AY1653" s="50"/>
      <c r="AZ1653" s="50"/>
      <c r="BA1653" s="50"/>
      <c r="BB1653" s="50"/>
      <c r="BC1653" s="50"/>
      <c r="BD1653" s="50"/>
      <c r="BE1653" s="50"/>
      <c r="BF1653" s="50"/>
      <c r="BG1653" s="50"/>
      <c r="BH1653" s="50"/>
      <c r="BI1653" s="50"/>
      <c r="BJ1653" s="50"/>
      <c r="BK1653" s="50"/>
      <c r="BL1653" s="50"/>
    </row>
    <row r="1654" spans="1:64" ht="12" customHeight="1" x14ac:dyDescent="0.15">
      <c r="A1654" s="50" t="s">
        <v>30727</v>
      </c>
      <c r="B1654" s="50">
        <v>24</v>
      </c>
      <c r="C1654" s="50" t="s">
        <v>14</v>
      </c>
      <c r="D1654" s="50" t="s">
        <v>31</v>
      </c>
      <c r="E1654" s="51" t="s">
        <v>30728</v>
      </c>
      <c r="F1654" s="52">
        <v>42935</v>
      </c>
      <c r="G1654" s="50" t="s">
        <v>30729</v>
      </c>
      <c r="H1654" s="50" t="s">
        <v>612</v>
      </c>
      <c r="I1654" s="50" t="s">
        <v>189</v>
      </c>
      <c r="J1654" s="50">
        <v>87505</v>
      </c>
      <c r="K1654" s="50" t="s">
        <v>612</v>
      </c>
      <c r="L1654" s="50" t="s">
        <v>21298</v>
      </c>
      <c r="M1654" s="50" t="s">
        <v>21</v>
      </c>
      <c r="N1654" s="50" t="s">
        <v>30730</v>
      </c>
      <c r="O1654" s="42" t="s">
        <v>394</v>
      </c>
      <c r="P1654" s="50" t="s">
        <v>32398</v>
      </c>
      <c r="Q1654" s="51" t="s">
        <v>30731</v>
      </c>
      <c r="R1654" s="50" t="s">
        <v>23</v>
      </c>
      <c r="S1654" s="50" t="s">
        <v>22</v>
      </c>
      <c r="T1654" s="54" t="s">
        <v>28739</v>
      </c>
      <c r="U1654" s="54" t="s">
        <v>28518</v>
      </c>
      <c r="V1654" s="54" t="s">
        <v>28521</v>
      </c>
      <c r="W1654" s="54" t="s">
        <v>94</v>
      </c>
      <c r="X1654" s="50">
        <v>2790</v>
      </c>
      <c r="Y1654" s="50"/>
      <c r="Z1654" s="50"/>
      <c r="AA1654" s="50"/>
      <c r="AB1654" s="50"/>
      <c r="AC1654" s="50"/>
      <c r="AD1654" s="50"/>
      <c r="AE1654" s="50"/>
      <c r="AF1654" s="50"/>
      <c r="AG1654" s="50"/>
      <c r="AH1654" s="53"/>
      <c r="AI1654" s="50"/>
      <c r="AJ1654" s="50"/>
      <c r="AK1654" s="50"/>
      <c r="AL1654" s="50"/>
      <c r="AM1654" s="50"/>
      <c r="AN1654" s="50"/>
      <c r="AO1654" s="50"/>
      <c r="AP1654" s="50"/>
      <c r="AQ1654" s="50"/>
      <c r="AR1654" s="50"/>
      <c r="AS1654" s="50"/>
      <c r="AT1654" s="50"/>
      <c r="AU1654" s="50"/>
      <c r="AV1654" s="50"/>
      <c r="AW1654" s="50"/>
      <c r="AX1654" s="50"/>
      <c r="AY1654" s="50"/>
      <c r="AZ1654" s="50"/>
      <c r="BA1654" s="50"/>
      <c r="BB1654" s="50"/>
      <c r="BC1654" s="50"/>
      <c r="BD1654" s="50"/>
      <c r="BE1654" s="50"/>
      <c r="BF1654" s="50"/>
      <c r="BG1654" s="50"/>
      <c r="BH1654" s="50"/>
      <c r="BI1654" s="50"/>
      <c r="BJ1654" s="50"/>
      <c r="BK1654" s="50"/>
      <c r="BL1654" s="50"/>
    </row>
    <row r="1655" spans="1:64" ht="12" customHeight="1" x14ac:dyDescent="0.15">
      <c r="A1655" s="50" t="s">
        <v>32742</v>
      </c>
      <c r="B1655" s="50">
        <v>24</v>
      </c>
      <c r="C1655" s="50" t="s">
        <v>14</v>
      </c>
      <c r="D1655" s="50" t="s">
        <v>31</v>
      </c>
      <c r="E1655" s="50"/>
      <c r="F1655" s="52">
        <v>42935</v>
      </c>
      <c r="G1655" s="50" t="s">
        <v>31042</v>
      </c>
      <c r="H1655" s="50" t="s">
        <v>11110</v>
      </c>
      <c r="I1655" s="50" t="s">
        <v>39</v>
      </c>
      <c r="J1655" s="50">
        <v>95628</v>
      </c>
      <c r="K1655" s="50" t="s">
        <v>1612</v>
      </c>
      <c r="L1655" s="50" t="s">
        <v>30724</v>
      </c>
      <c r="M1655" s="50" t="s">
        <v>21</v>
      </c>
      <c r="N1655" s="50" t="s">
        <v>30725</v>
      </c>
      <c r="O1655" s="42" t="s">
        <v>394</v>
      </c>
      <c r="P1655" s="50" t="s">
        <v>32398</v>
      </c>
      <c r="Q1655" s="51" t="s">
        <v>30726</v>
      </c>
      <c r="R1655" s="50" t="s">
        <v>94</v>
      </c>
      <c r="S1655" s="50" t="s">
        <v>22</v>
      </c>
      <c r="T1655" s="54" t="s">
        <v>28746</v>
      </c>
      <c r="U1655" s="54" t="s">
        <v>28520</v>
      </c>
      <c r="V1655" s="54" t="s">
        <v>28521</v>
      </c>
      <c r="W1655" s="54" t="s">
        <v>94</v>
      </c>
      <c r="X1655" s="50">
        <v>2789</v>
      </c>
      <c r="Y1655" s="50"/>
      <c r="Z1655" s="50"/>
      <c r="AA1655" s="50"/>
      <c r="AB1655" s="50"/>
      <c r="AC1655" s="50"/>
      <c r="AD1655" s="50"/>
      <c r="AE1655" s="50"/>
      <c r="AF1655" s="50"/>
      <c r="AG1655" s="50"/>
      <c r="AH1655" s="53"/>
      <c r="AI1655" s="50"/>
      <c r="AJ1655" s="50"/>
      <c r="AK1655" s="50"/>
      <c r="AL1655" s="50"/>
      <c r="AM1655" s="50"/>
      <c r="AN1655" s="50"/>
      <c r="AO1655" s="50"/>
      <c r="AP1655" s="50"/>
      <c r="AQ1655" s="50"/>
      <c r="AR1655" s="50"/>
      <c r="AS1655" s="50"/>
      <c r="AT1655" s="50"/>
      <c r="AU1655" s="50"/>
      <c r="AV1655" s="50"/>
      <c r="AW1655" s="50"/>
      <c r="AX1655" s="50"/>
      <c r="AY1655" s="50"/>
      <c r="AZ1655" s="50"/>
      <c r="BA1655" s="50"/>
      <c r="BB1655" s="50"/>
      <c r="BC1655" s="50"/>
      <c r="BD1655" s="50"/>
      <c r="BE1655" s="50"/>
      <c r="BF1655" s="50"/>
      <c r="BG1655" s="50"/>
      <c r="BH1655" s="50"/>
      <c r="BI1655" s="50"/>
      <c r="BJ1655" s="50"/>
      <c r="BK1655" s="50"/>
      <c r="BL1655" s="50"/>
    </row>
    <row r="1656" spans="1:64" ht="12" customHeight="1" x14ac:dyDescent="0.15">
      <c r="A1656" s="50" t="s">
        <v>30732</v>
      </c>
      <c r="B1656" s="50">
        <v>38</v>
      </c>
      <c r="C1656" s="50" t="s">
        <v>14</v>
      </c>
      <c r="D1656" s="50" t="s">
        <v>15</v>
      </c>
      <c r="E1656" s="51" t="s">
        <v>30733</v>
      </c>
      <c r="F1656" s="52">
        <v>42935</v>
      </c>
      <c r="G1656" s="50" t="s">
        <v>30734</v>
      </c>
      <c r="H1656" s="50" t="s">
        <v>22903</v>
      </c>
      <c r="I1656" s="50" t="s">
        <v>51</v>
      </c>
      <c r="J1656" s="50">
        <v>48638</v>
      </c>
      <c r="K1656" s="50" t="s">
        <v>22903</v>
      </c>
      <c r="L1656" s="50" t="s">
        <v>30735</v>
      </c>
      <c r="M1656" s="50" t="s">
        <v>21</v>
      </c>
      <c r="N1656" s="50" t="s">
        <v>30736</v>
      </c>
      <c r="O1656" s="42" t="s">
        <v>394</v>
      </c>
      <c r="P1656" s="50" t="s">
        <v>32398</v>
      </c>
      <c r="Q1656" s="51" t="s">
        <v>30737</v>
      </c>
      <c r="R1656" s="50" t="s">
        <v>948</v>
      </c>
      <c r="S1656" s="50" t="s">
        <v>12</v>
      </c>
      <c r="T1656" s="54" t="s">
        <v>31978</v>
      </c>
      <c r="U1656" s="54" t="s">
        <v>28520</v>
      </c>
      <c r="V1656" s="54" t="s">
        <v>28521</v>
      </c>
      <c r="W1656" s="54" t="s">
        <v>94</v>
      </c>
      <c r="X1656" s="50">
        <v>2791</v>
      </c>
      <c r="Y1656" s="50"/>
      <c r="Z1656" s="50"/>
      <c r="AA1656" s="50"/>
      <c r="AB1656" s="50"/>
      <c r="AC1656" s="50"/>
      <c r="AD1656" s="50"/>
      <c r="AE1656" s="50"/>
      <c r="AF1656" s="50"/>
      <c r="AG1656" s="50"/>
      <c r="AH1656" s="53"/>
      <c r="AI1656" s="50"/>
      <c r="AJ1656" s="50"/>
      <c r="AK1656" s="50"/>
      <c r="AL1656" s="50"/>
      <c r="AM1656" s="50"/>
      <c r="AN1656" s="50"/>
      <c r="AO1656" s="50"/>
      <c r="AP1656" s="50"/>
      <c r="AQ1656" s="50"/>
      <c r="AR1656" s="50"/>
      <c r="AS1656" s="50"/>
      <c r="AT1656" s="50"/>
      <c r="AU1656" s="50"/>
      <c r="AV1656" s="50"/>
      <c r="AW1656" s="50"/>
      <c r="AX1656" s="50"/>
      <c r="AY1656" s="50"/>
      <c r="AZ1656" s="50"/>
      <c r="BA1656" s="50"/>
      <c r="BB1656" s="50"/>
      <c r="BC1656" s="50"/>
      <c r="BD1656" s="50"/>
      <c r="BE1656" s="50"/>
      <c r="BF1656" s="50"/>
      <c r="BG1656" s="50"/>
      <c r="BH1656" s="50"/>
      <c r="BI1656" s="50"/>
      <c r="BJ1656" s="50"/>
      <c r="BK1656" s="50"/>
      <c r="BL1656" s="50"/>
    </row>
    <row r="1657" spans="1:64" ht="12" customHeight="1" x14ac:dyDescent="0.15">
      <c r="A1657" s="50" t="s">
        <v>30738</v>
      </c>
      <c r="B1657" s="50">
        <v>50</v>
      </c>
      <c r="C1657" s="50" t="s">
        <v>14</v>
      </c>
      <c r="D1657" s="50" t="s">
        <v>31</v>
      </c>
      <c r="E1657" s="51" t="s">
        <v>30739</v>
      </c>
      <c r="F1657" s="52">
        <v>42935</v>
      </c>
      <c r="G1657" s="50" t="s">
        <v>31020</v>
      </c>
      <c r="H1657" s="50" t="s">
        <v>991</v>
      </c>
      <c r="I1657" s="50" t="s">
        <v>309</v>
      </c>
      <c r="J1657" s="50">
        <v>40502</v>
      </c>
      <c r="K1657" s="50" t="s">
        <v>1486</v>
      </c>
      <c r="L1657" s="50" t="s">
        <v>15300</v>
      </c>
      <c r="M1657" s="50" t="s">
        <v>373</v>
      </c>
      <c r="N1657" s="50" t="s">
        <v>30740</v>
      </c>
      <c r="O1657" s="42" t="s">
        <v>394</v>
      </c>
      <c r="P1657" s="50" t="s">
        <v>32398</v>
      </c>
      <c r="Q1657" s="51" t="s">
        <v>30741</v>
      </c>
      <c r="R1657" s="50" t="s">
        <v>94</v>
      </c>
      <c r="S1657" s="50" t="s">
        <v>12</v>
      </c>
      <c r="T1657" s="54" t="s">
        <v>31978</v>
      </c>
      <c r="U1657" s="54" t="s">
        <v>28518</v>
      </c>
      <c r="V1657" s="54" t="s">
        <v>28521</v>
      </c>
      <c r="W1657" s="50"/>
      <c r="Y1657" s="50"/>
      <c r="Z1657" s="50"/>
      <c r="AA1657" s="50"/>
      <c r="AB1657" s="50"/>
      <c r="AC1657" s="50"/>
      <c r="AD1657" s="50"/>
      <c r="AE1657" s="50"/>
      <c r="AF1657" s="50"/>
      <c r="AG1657" s="50"/>
      <c r="AH1657" s="53"/>
      <c r="AI1657" s="50"/>
      <c r="AJ1657" s="50"/>
      <c r="AK1657" s="50"/>
      <c r="AL1657" s="50"/>
      <c r="AM1657" s="50"/>
      <c r="AN1657" s="50"/>
      <c r="AO1657" s="50"/>
      <c r="AP1657" s="50"/>
      <c r="AQ1657" s="50"/>
      <c r="AR1657" s="50"/>
      <c r="AS1657" s="50"/>
      <c r="AT1657" s="50"/>
      <c r="AU1657" s="50"/>
      <c r="AV1657" s="50"/>
      <c r="AW1657" s="50"/>
      <c r="AX1657" s="50"/>
      <c r="AY1657" s="50"/>
      <c r="AZ1657" s="50"/>
      <c r="BA1657" s="50"/>
      <c r="BB1657" s="50"/>
      <c r="BC1657" s="50"/>
      <c r="BD1657" s="50"/>
      <c r="BE1657" s="50"/>
      <c r="BF1657" s="50"/>
      <c r="BG1657" s="50"/>
      <c r="BH1657" s="50"/>
      <c r="BI1657" s="50"/>
      <c r="BJ1657" s="50"/>
      <c r="BK1657" s="50"/>
      <c r="BL1657" s="50"/>
    </row>
    <row r="1658" spans="1:64" ht="12" customHeight="1" x14ac:dyDescent="0.15">
      <c r="A1658" s="50" t="s">
        <v>30747</v>
      </c>
      <c r="B1658" s="50">
        <v>70</v>
      </c>
      <c r="C1658" s="50" t="s">
        <v>14</v>
      </c>
      <c r="D1658" s="50" t="s">
        <v>31</v>
      </c>
      <c r="E1658" s="51" t="s">
        <v>30748</v>
      </c>
      <c r="F1658" s="52">
        <v>42934</v>
      </c>
      <c r="G1658" s="50" t="s">
        <v>31055</v>
      </c>
      <c r="H1658" s="50" t="s">
        <v>4085</v>
      </c>
      <c r="I1658" s="50" t="s">
        <v>111</v>
      </c>
      <c r="J1658" s="50">
        <v>97477</v>
      </c>
      <c r="K1658" s="50" t="s">
        <v>3130</v>
      </c>
      <c r="L1658" s="50" t="s">
        <v>4088</v>
      </c>
      <c r="M1658" s="50" t="s">
        <v>21</v>
      </c>
      <c r="N1658" s="50" t="s">
        <v>30749</v>
      </c>
      <c r="O1658" s="42" t="s">
        <v>394</v>
      </c>
      <c r="P1658" s="50" t="s">
        <v>94</v>
      </c>
      <c r="Q1658" s="51" t="s">
        <v>30750</v>
      </c>
      <c r="R1658" s="50" t="s">
        <v>542</v>
      </c>
      <c r="S1658" s="50" t="s">
        <v>22</v>
      </c>
      <c r="T1658" s="54" t="s">
        <v>28746</v>
      </c>
      <c r="U1658" s="54" t="s">
        <v>28518</v>
      </c>
      <c r="V1658" s="54" t="s">
        <v>28521</v>
      </c>
      <c r="W1658" s="54" t="s">
        <v>94</v>
      </c>
      <c r="X1658" s="50">
        <v>2787</v>
      </c>
      <c r="Y1658" s="50"/>
      <c r="Z1658" s="50"/>
      <c r="AA1658" s="50"/>
      <c r="AB1658" s="50"/>
      <c r="AC1658" s="50"/>
      <c r="AD1658" s="50"/>
      <c r="AE1658" s="50"/>
      <c r="AF1658" s="50"/>
      <c r="AG1658" s="50"/>
      <c r="AH1658" s="53"/>
      <c r="AI1658" s="50"/>
      <c r="AJ1658" s="50"/>
      <c r="AK1658" s="50"/>
      <c r="AL1658" s="50"/>
      <c r="AM1658" s="50"/>
      <c r="AN1658" s="50"/>
      <c r="AO1658" s="50"/>
      <c r="AP1658" s="50"/>
      <c r="AQ1658" s="51"/>
      <c r="AR1658" s="50"/>
      <c r="AS1658" s="50"/>
      <c r="AT1658" s="50"/>
      <c r="AU1658" s="50"/>
      <c r="AV1658" s="50"/>
      <c r="AW1658" s="50"/>
      <c r="AX1658" s="50"/>
      <c r="AY1658" s="50"/>
      <c r="AZ1658" s="50"/>
      <c r="BA1658" s="50"/>
      <c r="BB1658" s="50"/>
      <c r="BC1658" s="50"/>
      <c r="BD1658" s="50"/>
      <c r="BE1658" s="50"/>
      <c r="BF1658" s="50"/>
      <c r="BG1658" s="50"/>
      <c r="BH1658" s="50"/>
      <c r="BI1658" s="50"/>
      <c r="BJ1658" s="50"/>
      <c r="BK1658" s="50"/>
      <c r="BL1658" s="50"/>
    </row>
    <row r="1659" spans="1:64" ht="12" customHeight="1" x14ac:dyDescent="0.15">
      <c r="A1659" s="50" t="s">
        <v>30742</v>
      </c>
      <c r="B1659" s="50">
        <v>32</v>
      </c>
      <c r="C1659" s="50" t="s">
        <v>14</v>
      </c>
      <c r="D1659" s="50" t="s">
        <v>31</v>
      </c>
      <c r="E1659" s="51" t="s">
        <v>30743</v>
      </c>
      <c r="F1659" s="52">
        <v>42934</v>
      </c>
      <c r="G1659" s="50" t="s">
        <v>30744</v>
      </c>
      <c r="H1659" s="50" t="s">
        <v>3310</v>
      </c>
      <c r="I1659" s="50" t="s">
        <v>88</v>
      </c>
      <c r="J1659" s="50">
        <v>35126</v>
      </c>
      <c r="K1659" s="50" t="s">
        <v>1747</v>
      </c>
      <c r="L1659" s="50" t="s">
        <v>1658</v>
      </c>
      <c r="M1659" s="50" t="s">
        <v>21</v>
      </c>
      <c r="N1659" s="50" t="s">
        <v>30745</v>
      </c>
      <c r="O1659" s="42" t="s">
        <v>394</v>
      </c>
      <c r="P1659" s="50" t="s">
        <v>32398</v>
      </c>
      <c r="Q1659" s="51" t="s">
        <v>30746</v>
      </c>
      <c r="R1659" s="50" t="s">
        <v>23</v>
      </c>
      <c r="S1659" s="50" t="s">
        <v>22</v>
      </c>
      <c r="T1659" s="54" t="s">
        <v>28746</v>
      </c>
      <c r="U1659" s="54" t="s">
        <v>28520</v>
      </c>
      <c r="V1659" s="54" t="s">
        <v>28521</v>
      </c>
      <c r="W1659" s="54" t="s">
        <v>94</v>
      </c>
      <c r="X1659" s="50">
        <v>2786</v>
      </c>
      <c r="Y1659" s="50"/>
      <c r="Z1659" s="50"/>
      <c r="AA1659" s="50"/>
      <c r="AB1659" s="50"/>
      <c r="AC1659" s="50"/>
      <c r="AD1659" s="50"/>
      <c r="AE1659" s="50"/>
      <c r="AF1659" s="50"/>
      <c r="AG1659" s="50"/>
      <c r="AH1659" s="53"/>
      <c r="AI1659" s="50"/>
      <c r="AJ1659" s="50"/>
      <c r="AK1659" s="50"/>
      <c r="AL1659" s="50"/>
      <c r="AM1659" s="50"/>
      <c r="AN1659" s="50"/>
      <c r="AO1659" s="50"/>
      <c r="AP1659" s="50"/>
      <c r="AQ1659" s="50"/>
      <c r="AR1659" s="50"/>
      <c r="AS1659" s="50"/>
      <c r="AT1659" s="50"/>
      <c r="AU1659" s="50"/>
      <c r="AV1659" s="50"/>
      <c r="AW1659" s="50"/>
      <c r="AX1659" s="50"/>
      <c r="AY1659" s="50"/>
      <c r="AZ1659" s="50"/>
      <c r="BA1659" s="50"/>
      <c r="BB1659" s="50"/>
      <c r="BC1659" s="50"/>
      <c r="BD1659" s="50"/>
      <c r="BE1659" s="50"/>
      <c r="BF1659" s="50"/>
      <c r="BG1659" s="50"/>
      <c r="BH1659" s="50"/>
      <c r="BI1659" s="50"/>
      <c r="BJ1659" s="50"/>
      <c r="BK1659" s="50"/>
      <c r="BL1659" s="50"/>
    </row>
    <row r="1660" spans="1:64" ht="12" customHeight="1" x14ac:dyDescent="0.15">
      <c r="A1660" s="50" t="s">
        <v>30751</v>
      </c>
      <c r="B1660" s="50">
        <v>36</v>
      </c>
      <c r="C1660" s="50" t="s">
        <v>14</v>
      </c>
      <c r="D1660" s="50" t="s">
        <v>33105</v>
      </c>
      <c r="E1660" s="50"/>
      <c r="F1660" s="52">
        <v>42934</v>
      </c>
      <c r="G1660" s="50" t="s">
        <v>30752</v>
      </c>
      <c r="H1660" s="50" t="s">
        <v>2128</v>
      </c>
      <c r="I1660" s="50" t="s">
        <v>117</v>
      </c>
      <c r="J1660" s="50">
        <v>85925</v>
      </c>
      <c r="K1660" s="50" t="s">
        <v>2130</v>
      </c>
      <c r="L1660" s="50" t="s">
        <v>18640</v>
      </c>
      <c r="M1660" s="50" t="s">
        <v>21</v>
      </c>
      <c r="N1660" s="50" t="s">
        <v>30753</v>
      </c>
      <c r="O1660" s="42" t="s">
        <v>394</v>
      </c>
      <c r="P1660" s="50" t="s">
        <v>32398</v>
      </c>
      <c r="Q1660" s="51" t="s">
        <v>30754</v>
      </c>
      <c r="R1660" s="50" t="s">
        <v>94</v>
      </c>
      <c r="S1660" s="50" t="s">
        <v>12</v>
      </c>
      <c r="T1660" s="54" t="s">
        <v>31675</v>
      </c>
      <c r="U1660" s="54" t="s">
        <v>28518</v>
      </c>
      <c r="V1660" s="54" t="s">
        <v>28521</v>
      </c>
      <c r="W1660" s="54" t="s">
        <v>94</v>
      </c>
      <c r="X1660" s="50">
        <v>2788</v>
      </c>
      <c r="Y1660" s="50"/>
      <c r="Z1660" s="50"/>
      <c r="AA1660" s="50"/>
      <c r="AB1660" s="50"/>
      <c r="AC1660" s="50"/>
      <c r="AD1660" s="50"/>
      <c r="AE1660" s="50"/>
      <c r="AF1660" s="50"/>
      <c r="AG1660" s="50"/>
      <c r="AH1660" s="53"/>
      <c r="AI1660" s="50"/>
      <c r="AJ1660" s="50"/>
      <c r="AK1660" s="50"/>
      <c r="AL1660" s="50"/>
      <c r="AM1660" s="50"/>
      <c r="AN1660" s="50"/>
      <c r="AO1660" s="50"/>
      <c r="AP1660" s="50"/>
      <c r="AQ1660" s="51"/>
      <c r="AR1660" s="50"/>
      <c r="AS1660" s="50"/>
      <c r="AT1660" s="50"/>
      <c r="AU1660" s="50"/>
      <c r="AV1660" s="50"/>
      <c r="AW1660" s="50"/>
      <c r="AX1660" s="50"/>
      <c r="AY1660" s="50"/>
      <c r="AZ1660" s="50"/>
      <c r="BA1660" s="50"/>
      <c r="BB1660" s="50"/>
      <c r="BC1660" s="50"/>
      <c r="BD1660" s="50"/>
      <c r="BE1660" s="50"/>
      <c r="BF1660" s="50"/>
      <c r="BG1660" s="50"/>
      <c r="BH1660" s="50"/>
      <c r="BI1660" s="50"/>
      <c r="BJ1660" s="50"/>
      <c r="BK1660" s="50"/>
      <c r="BL1660" s="50"/>
    </row>
    <row r="1661" spans="1:64" ht="12" customHeight="1" x14ac:dyDescent="0.15">
      <c r="A1661" s="50" t="s">
        <v>30755</v>
      </c>
      <c r="B1661" s="50">
        <v>25</v>
      </c>
      <c r="C1661" s="50" t="s">
        <v>108</v>
      </c>
      <c r="D1661" s="50" t="s">
        <v>79</v>
      </c>
      <c r="E1661" s="50"/>
      <c r="F1661" s="52">
        <v>42933</v>
      </c>
      <c r="G1661" s="50" t="s">
        <v>30756</v>
      </c>
      <c r="H1661" s="50" t="s">
        <v>3245</v>
      </c>
      <c r="I1661" s="50" t="s">
        <v>238</v>
      </c>
      <c r="J1661" s="50">
        <v>23511</v>
      </c>
      <c r="K1661" s="50" t="s">
        <v>16092</v>
      </c>
      <c r="L1661" s="50" t="s">
        <v>4946</v>
      </c>
      <c r="M1661" s="50" t="s">
        <v>21</v>
      </c>
      <c r="N1661" s="50" t="s">
        <v>30757</v>
      </c>
      <c r="O1661" s="42" t="s">
        <v>394</v>
      </c>
      <c r="P1661" s="50" t="s">
        <v>32398</v>
      </c>
      <c r="Q1661" s="51" t="s">
        <v>30758</v>
      </c>
      <c r="R1661" s="50" t="s">
        <v>94</v>
      </c>
      <c r="S1661" s="50" t="s">
        <v>22</v>
      </c>
      <c r="T1661" s="54" t="s">
        <v>28746</v>
      </c>
      <c r="U1661" s="54" t="s">
        <v>28520</v>
      </c>
      <c r="V1661" s="54" t="s">
        <v>28521</v>
      </c>
      <c r="W1661" s="54" t="s">
        <v>94</v>
      </c>
      <c r="X1661" s="50">
        <v>2782</v>
      </c>
      <c r="Y1661" s="50"/>
      <c r="Z1661" s="50"/>
      <c r="AA1661" s="50"/>
      <c r="AB1661" s="50"/>
      <c r="AC1661" s="50"/>
      <c r="AD1661" s="50"/>
      <c r="AE1661" s="50"/>
      <c r="AF1661" s="50"/>
      <c r="AG1661" s="50"/>
      <c r="AH1661" s="53"/>
      <c r="AI1661" s="50"/>
      <c r="AJ1661" s="50"/>
      <c r="AK1661" s="50"/>
      <c r="AL1661" s="50"/>
      <c r="AM1661" s="50"/>
      <c r="AN1661" s="50"/>
      <c r="AO1661" s="50"/>
      <c r="AP1661" s="50"/>
      <c r="AQ1661" s="50"/>
      <c r="AR1661" s="50"/>
      <c r="AS1661" s="50"/>
      <c r="AT1661" s="50"/>
      <c r="AU1661" s="50"/>
      <c r="AV1661" s="50"/>
      <c r="AW1661" s="50"/>
      <c r="AX1661" s="50"/>
      <c r="AY1661" s="50"/>
      <c r="AZ1661" s="50"/>
      <c r="BA1661" s="50"/>
      <c r="BB1661" s="50"/>
      <c r="BC1661" s="50"/>
      <c r="BD1661" s="50"/>
      <c r="BE1661" s="50"/>
      <c r="BF1661" s="50"/>
      <c r="BG1661" s="50"/>
      <c r="BH1661" s="50"/>
      <c r="BI1661" s="50"/>
      <c r="BJ1661" s="50"/>
      <c r="BK1661" s="50"/>
      <c r="BL1661" s="50"/>
    </row>
    <row r="1662" spans="1:64" ht="12" customHeight="1" x14ac:dyDescent="0.15">
      <c r="A1662" s="50" t="s">
        <v>30759</v>
      </c>
      <c r="B1662" s="50">
        <v>52</v>
      </c>
      <c r="C1662" s="50" t="s">
        <v>14</v>
      </c>
      <c r="D1662" s="50" t="s">
        <v>42</v>
      </c>
      <c r="E1662" s="50"/>
      <c r="F1662" s="52">
        <v>42933</v>
      </c>
      <c r="G1662" s="50" t="s">
        <v>30760</v>
      </c>
      <c r="H1662" s="50" t="s">
        <v>955</v>
      </c>
      <c r="I1662" s="50" t="s">
        <v>189</v>
      </c>
      <c r="J1662" s="50">
        <v>88001</v>
      </c>
      <c r="K1662" s="50" t="s">
        <v>956</v>
      </c>
      <c r="L1662" s="50" t="s">
        <v>7005</v>
      </c>
      <c r="M1662" s="50" t="s">
        <v>21</v>
      </c>
      <c r="N1662" s="50" t="s">
        <v>30761</v>
      </c>
      <c r="O1662" s="42" t="s">
        <v>394</v>
      </c>
      <c r="P1662" s="50" t="s">
        <v>32398</v>
      </c>
      <c r="Q1662" s="51" t="s">
        <v>30762</v>
      </c>
      <c r="R1662" s="50" t="s">
        <v>94</v>
      </c>
      <c r="S1662" s="50" t="s">
        <v>22</v>
      </c>
      <c r="T1662" s="54" t="s">
        <v>28746</v>
      </c>
      <c r="U1662" s="54" t="s">
        <v>28520</v>
      </c>
      <c r="V1662" s="54" t="s">
        <v>28521</v>
      </c>
      <c r="W1662" s="54" t="s">
        <v>542</v>
      </c>
      <c r="X1662" s="50">
        <v>2783</v>
      </c>
      <c r="Y1662" s="50"/>
      <c r="Z1662" s="50"/>
      <c r="AA1662" s="50"/>
      <c r="AB1662" s="50"/>
      <c r="AC1662" s="50"/>
      <c r="AD1662" s="50"/>
      <c r="AE1662" s="50"/>
      <c r="AF1662" s="50"/>
      <c r="AG1662" s="50"/>
      <c r="AH1662" s="53"/>
      <c r="AI1662" s="50"/>
      <c r="AJ1662" s="50"/>
      <c r="AK1662" s="50"/>
      <c r="AL1662" s="50"/>
      <c r="AM1662" s="50"/>
      <c r="AN1662" s="50"/>
      <c r="AO1662" s="50"/>
      <c r="AP1662" s="50"/>
      <c r="AQ1662" s="51"/>
      <c r="AR1662" s="50"/>
      <c r="AS1662" s="50"/>
      <c r="AT1662" s="50"/>
      <c r="AU1662" s="50"/>
      <c r="AV1662" s="50"/>
      <c r="AW1662" s="50"/>
      <c r="AX1662" s="50"/>
      <c r="AY1662" s="50"/>
      <c r="AZ1662" s="50"/>
      <c r="BA1662" s="50"/>
      <c r="BB1662" s="50"/>
      <c r="BC1662" s="50"/>
      <c r="BD1662" s="50"/>
      <c r="BE1662" s="50"/>
      <c r="BF1662" s="50"/>
      <c r="BG1662" s="50"/>
      <c r="BH1662" s="50"/>
      <c r="BI1662" s="50"/>
      <c r="BJ1662" s="50"/>
      <c r="BK1662" s="50"/>
      <c r="BL1662" s="50"/>
    </row>
    <row r="1663" spans="1:64" ht="12" customHeight="1" x14ac:dyDescent="0.15">
      <c r="A1663" s="50" t="s">
        <v>30768</v>
      </c>
      <c r="B1663" s="50">
        <v>37</v>
      </c>
      <c r="C1663" s="50" t="s">
        <v>14</v>
      </c>
      <c r="D1663" s="50" t="s">
        <v>42</v>
      </c>
      <c r="E1663" s="51" t="s">
        <v>30769</v>
      </c>
      <c r="F1663" s="52">
        <v>42933</v>
      </c>
      <c r="G1663" s="50" t="s">
        <v>31044</v>
      </c>
      <c r="H1663" s="50" t="s">
        <v>562</v>
      </c>
      <c r="I1663" s="50" t="s">
        <v>67</v>
      </c>
      <c r="J1663" s="50">
        <v>78207</v>
      </c>
      <c r="K1663" s="50" t="s">
        <v>563</v>
      </c>
      <c r="L1663" s="50" t="s">
        <v>564</v>
      </c>
      <c r="M1663" s="50" t="s">
        <v>21</v>
      </c>
      <c r="N1663" s="50" t="s">
        <v>30770</v>
      </c>
      <c r="O1663" s="42" t="s">
        <v>394</v>
      </c>
      <c r="P1663" s="50" t="s">
        <v>32398</v>
      </c>
      <c r="Q1663" s="51" t="s">
        <v>30771</v>
      </c>
      <c r="R1663" s="50" t="s">
        <v>94</v>
      </c>
      <c r="S1663" s="50" t="s">
        <v>22</v>
      </c>
      <c r="T1663" s="54" t="s">
        <v>28746</v>
      </c>
      <c r="U1663" s="54" t="s">
        <v>28520</v>
      </c>
      <c r="V1663" s="54" t="s">
        <v>28521</v>
      </c>
      <c r="W1663" s="54" t="s">
        <v>94</v>
      </c>
      <c r="X1663" s="50">
        <v>2785</v>
      </c>
      <c r="Y1663" s="50"/>
      <c r="Z1663" s="50"/>
      <c r="AA1663" s="50"/>
      <c r="AB1663" s="50"/>
      <c r="AC1663" s="50"/>
      <c r="AD1663" s="50"/>
      <c r="AE1663" s="50"/>
      <c r="AF1663" s="50"/>
      <c r="AG1663" s="50"/>
      <c r="AH1663" s="53"/>
      <c r="AI1663" s="50"/>
      <c r="AJ1663" s="50"/>
      <c r="AK1663" s="50"/>
      <c r="AL1663" s="50"/>
      <c r="AM1663" s="50"/>
      <c r="AN1663" s="50"/>
      <c r="AO1663" s="50"/>
      <c r="AP1663" s="50"/>
      <c r="AQ1663" s="50"/>
      <c r="AR1663" s="50"/>
      <c r="AS1663" s="50"/>
      <c r="AT1663" s="50"/>
      <c r="AU1663" s="50"/>
      <c r="AV1663" s="50"/>
      <c r="AW1663" s="50"/>
      <c r="AX1663" s="50"/>
      <c r="AY1663" s="50"/>
      <c r="AZ1663" s="50"/>
      <c r="BA1663" s="50"/>
      <c r="BB1663" s="50"/>
      <c r="BC1663" s="50"/>
      <c r="BD1663" s="50"/>
      <c r="BE1663" s="50"/>
      <c r="BF1663" s="50"/>
      <c r="BG1663" s="50"/>
      <c r="BH1663" s="50"/>
      <c r="BI1663" s="50"/>
      <c r="BJ1663" s="50"/>
      <c r="BK1663" s="50"/>
      <c r="BL1663" s="50"/>
    </row>
    <row r="1664" spans="1:64" ht="12" customHeight="1" x14ac:dyDescent="0.15">
      <c r="A1664" s="50" t="s">
        <v>30763</v>
      </c>
      <c r="B1664" s="50">
        <v>43</v>
      </c>
      <c r="C1664" s="50" t="s">
        <v>14</v>
      </c>
      <c r="D1664" s="50" t="s">
        <v>31</v>
      </c>
      <c r="E1664" s="50"/>
      <c r="F1664" s="52">
        <v>42933</v>
      </c>
      <c r="G1664" s="50" t="s">
        <v>30764</v>
      </c>
      <c r="H1664" s="50" t="s">
        <v>1666</v>
      </c>
      <c r="I1664" s="50" t="s">
        <v>238</v>
      </c>
      <c r="J1664" s="50">
        <v>22713</v>
      </c>
      <c r="K1664" s="50" t="s">
        <v>3107</v>
      </c>
      <c r="L1664" s="50" t="s">
        <v>30765</v>
      </c>
      <c r="M1664" s="50" t="s">
        <v>21</v>
      </c>
      <c r="N1664" s="50" t="s">
        <v>30766</v>
      </c>
      <c r="O1664" s="42" t="s">
        <v>394</v>
      </c>
      <c r="P1664" s="50" t="s">
        <v>32398</v>
      </c>
      <c r="Q1664" s="51" t="s">
        <v>30767</v>
      </c>
      <c r="R1664" s="50" t="s">
        <v>94</v>
      </c>
      <c r="S1664" s="50" t="s">
        <v>22</v>
      </c>
      <c r="T1664" s="54" t="s">
        <v>28746</v>
      </c>
      <c r="U1664" s="54" t="s">
        <v>28520</v>
      </c>
      <c r="V1664" s="54" t="s">
        <v>28519</v>
      </c>
      <c r="W1664" s="54" t="s">
        <v>94</v>
      </c>
      <c r="X1664" s="50">
        <v>2784</v>
      </c>
      <c r="Y1664" s="50"/>
      <c r="Z1664" s="50"/>
      <c r="AA1664" s="50"/>
      <c r="AB1664" s="50"/>
      <c r="AC1664" s="50"/>
      <c r="AD1664" s="50"/>
      <c r="AE1664" s="50"/>
      <c r="AF1664" s="50"/>
      <c r="AG1664" s="50"/>
      <c r="AH1664" s="53"/>
      <c r="AI1664" s="50"/>
      <c r="AJ1664" s="50"/>
      <c r="AK1664" s="50"/>
      <c r="AL1664" s="50"/>
      <c r="AM1664" s="50"/>
      <c r="AN1664" s="50"/>
      <c r="AO1664" s="50"/>
      <c r="AP1664" s="50"/>
      <c r="AQ1664" s="50"/>
      <c r="AR1664" s="50"/>
      <c r="AS1664" s="50"/>
      <c r="AT1664" s="50"/>
      <c r="AU1664" s="50"/>
      <c r="AV1664" s="50"/>
      <c r="AW1664" s="50"/>
      <c r="AX1664" s="50"/>
      <c r="AY1664" s="50"/>
      <c r="AZ1664" s="50"/>
      <c r="BA1664" s="50"/>
      <c r="BB1664" s="50"/>
      <c r="BC1664" s="50"/>
      <c r="BD1664" s="50"/>
      <c r="BE1664" s="50"/>
      <c r="BF1664" s="50"/>
      <c r="BG1664" s="50"/>
      <c r="BH1664" s="50"/>
      <c r="BI1664" s="50"/>
      <c r="BJ1664" s="50"/>
      <c r="BK1664" s="50"/>
      <c r="BL1664" s="50"/>
    </row>
    <row r="1665" spans="1:64" ht="12" customHeight="1" x14ac:dyDescent="0.15">
      <c r="A1665" s="50" t="s">
        <v>30772</v>
      </c>
      <c r="B1665" s="50">
        <v>83</v>
      </c>
      <c r="C1665" s="50" t="s">
        <v>14</v>
      </c>
      <c r="D1665" s="50" t="s">
        <v>31</v>
      </c>
      <c r="E1665" s="51" t="s">
        <v>30773</v>
      </c>
      <c r="F1665" s="52">
        <v>42933</v>
      </c>
      <c r="G1665" s="50" t="s">
        <v>30774</v>
      </c>
      <c r="H1665" s="50" t="s">
        <v>30775</v>
      </c>
      <c r="I1665" s="50" t="s">
        <v>364</v>
      </c>
      <c r="J1665" s="50">
        <v>52175</v>
      </c>
      <c r="K1665" s="50" t="s">
        <v>1486</v>
      </c>
      <c r="L1665" s="50" t="s">
        <v>30776</v>
      </c>
      <c r="M1665" s="50" t="s">
        <v>373</v>
      </c>
      <c r="N1665" s="50" t="s">
        <v>31677</v>
      </c>
      <c r="O1665" s="42" t="s">
        <v>394</v>
      </c>
      <c r="P1665" s="50" t="s">
        <v>32398</v>
      </c>
      <c r="Q1665" s="51" t="s">
        <v>30777</v>
      </c>
      <c r="R1665" s="50" t="s">
        <v>94</v>
      </c>
      <c r="S1665" s="50" t="s">
        <v>373</v>
      </c>
      <c r="T1665" s="54" t="s">
        <v>28836</v>
      </c>
      <c r="U1665" s="54" t="s">
        <v>28518</v>
      </c>
      <c r="V1665" s="54" t="s">
        <v>28521</v>
      </c>
      <c r="W1665" s="50"/>
      <c r="Y1665" s="50"/>
      <c r="Z1665" s="50"/>
      <c r="AA1665" s="50"/>
      <c r="AB1665" s="50"/>
      <c r="AC1665" s="50"/>
      <c r="AD1665" s="50"/>
      <c r="AE1665" s="50"/>
      <c r="AF1665" s="50"/>
      <c r="AG1665" s="50"/>
      <c r="AH1665" s="53"/>
      <c r="AI1665" s="50"/>
      <c r="AJ1665" s="50"/>
      <c r="AK1665" s="50"/>
      <c r="AL1665" s="50"/>
      <c r="AM1665" s="50"/>
      <c r="AN1665" s="50"/>
      <c r="AO1665" s="50"/>
      <c r="AP1665" s="50"/>
      <c r="AQ1665" s="50"/>
      <c r="AR1665" s="50"/>
      <c r="AS1665" s="50"/>
      <c r="AT1665" s="50"/>
      <c r="AU1665" s="50"/>
      <c r="AV1665" s="50"/>
      <c r="AW1665" s="50"/>
      <c r="AX1665" s="50"/>
      <c r="AY1665" s="50"/>
      <c r="AZ1665" s="50"/>
      <c r="BA1665" s="50"/>
      <c r="BB1665" s="50"/>
      <c r="BC1665" s="50"/>
      <c r="BD1665" s="50"/>
      <c r="BE1665" s="50"/>
      <c r="BF1665" s="50"/>
      <c r="BG1665" s="50"/>
      <c r="BH1665" s="50"/>
      <c r="BI1665" s="50"/>
      <c r="BJ1665" s="50"/>
      <c r="BK1665" s="50"/>
      <c r="BL1665" s="50"/>
    </row>
    <row r="1666" spans="1:64" ht="12" customHeight="1" x14ac:dyDescent="0.15">
      <c r="A1666" s="50" t="s">
        <v>30778</v>
      </c>
      <c r="B1666" s="50">
        <v>37</v>
      </c>
      <c r="C1666" s="50" t="s">
        <v>108</v>
      </c>
      <c r="D1666" s="50" t="s">
        <v>31</v>
      </c>
      <c r="E1666" s="51" t="s">
        <v>30779</v>
      </c>
      <c r="F1666" s="52">
        <v>42932</v>
      </c>
      <c r="G1666" s="50" t="s">
        <v>30780</v>
      </c>
      <c r="H1666" s="50" t="s">
        <v>30781</v>
      </c>
      <c r="I1666" s="50" t="s">
        <v>39</v>
      </c>
      <c r="J1666" s="50">
        <v>90740</v>
      </c>
      <c r="K1666" s="50" t="s">
        <v>1044</v>
      </c>
      <c r="L1666" s="50" t="s">
        <v>30782</v>
      </c>
      <c r="M1666" s="50" t="s">
        <v>21</v>
      </c>
      <c r="N1666" s="50" t="s">
        <v>30783</v>
      </c>
      <c r="O1666" s="42" t="s">
        <v>394</v>
      </c>
      <c r="P1666" s="50" t="s">
        <v>32398</v>
      </c>
      <c r="Q1666" s="51" t="s">
        <v>30784</v>
      </c>
      <c r="R1666" s="50" t="s">
        <v>94</v>
      </c>
      <c r="S1666" s="50" t="s">
        <v>12</v>
      </c>
      <c r="T1666" s="54" t="s">
        <v>31978</v>
      </c>
      <c r="U1666" s="54" t="s">
        <v>28518</v>
      </c>
      <c r="V1666" s="54" t="s">
        <v>28521</v>
      </c>
      <c r="W1666" s="50"/>
      <c r="Y1666" s="50"/>
      <c r="Z1666" s="50"/>
      <c r="AA1666" s="50"/>
      <c r="AB1666" s="50"/>
      <c r="AC1666" s="50"/>
      <c r="AD1666" s="50"/>
      <c r="AE1666" s="50"/>
      <c r="AF1666" s="50"/>
      <c r="AG1666" s="50"/>
      <c r="AH1666" s="53"/>
      <c r="AI1666" s="50"/>
      <c r="AJ1666" s="50"/>
      <c r="AK1666" s="50"/>
      <c r="AL1666" s="50"/>
      <c r="AM1666" s="50"/>
      <c r="AN1666" s="50"/>
      <c r="AO1666" s="50"/>
      <c r="AP1666" s="50"/>
      <c r="AQ1666" s="50"/>
      <c r="AR1666" s="50"/>
      <c r="AS1666" s="50"/>
      <c r="AT1666" s="50"/>
      <c r="AU1666" s="50"/>
      <c r="AV1666" s="50"/>
      <c r="AW1666" s="50"/>
      <c r="AX1666" s="50"/>
      <c r="AY1666" s="50"/>
      <c r="AZ1666" s="50"/>
      <c r="BA1666" s="50"/>
      <c r="BB1666" s="50"/>
      <c r="BC1666" s="50"/>
      <c r="BD1666" s="50"/>
      <c r="BE1666" s="50"/>
      <c r="BF1666" s="50"/>
      <c r="BG1666" s="50"/>
      <c r="BH1666" s="50"/>
      <c r="BI1666" s="50"/>
      <c r="BJ1666" s="50"/>
      <c r="BK1666" s="50"/>
      <c r="BL1666" s="50"/>
    </row>
    <row r="1667" spans="1:64" ht="12" customHeight="1" x14ac:dyDescent="0.15">
      <c r="A1667" s="50" t="s">
        <v>30790</v>
      </c>
      <c r="B1667" s="50">
        <v>40</v>
      </c>
      <c r="C1667" s="50" t="s">
        <v>108</v>
      </c>
      <c r="D1667" s="50" t="s">
        <v>31</v>
      </c>
      <c r="E1667" s="51" t="s">
        <v>30791</v>
      </c>
      <c r="F1667" s="52">
        <v>42931</v>
      </c>
      <c r="G1667" s="50" t="s">
        <v>30792</v>
      </c>
      <c r="H1667" s="50" t="s">
        <v>6657</v>
      </c>
      <c r="I1667" s="50" t="s">
        <v>127</v>
      </c>
      <c r="J1667" s="50">
        <v>55410</v>
      </c>
      <c r="K1667" s="50" t="s">
        <v>1055</v>
      </c>
      <c r="L1667" s="50" t="s">
        <v>16276</v>
      </c>
      <c r="M1667" s="50" t="s">
        <v>21</v>
      </c>
      <c r="N1667" s="50" t="s">
        <v>30793</v>
      </c>
      <c r="O1667" s="42" t="s">
        <v>39009</v>
      </c>
      <c r="P1667" s="50" t="s">
        <v>28691</v>
      </c>
      <c r="Q1667" s="51" t="s">
        <v>30794</v>
      </c>
      <c r="R1667" s="50" t="s">
        <v>94</v>
      </c>
      <c r="S1667" s="50" t="s">
        <v>12</v>
      </c>
      <c r="T1667" s="54" t="s">
        <v>31978</v>
      </c>
      <c r="U1667" s="54" t="s">
        <v>28518</v>
      </c>
      <c r="V1667" s="54" t="s">
        <v>28521</v>
      </c>
      <c r="W1667" s="54" t="s">
        <v>94</v>
      </c>
      <c r="X1667" s="50">
        <v>2779</v>
      </c>
      <c r="Y1667" s="50"/>
      <c r="Z1667" s="50"/>
      <c r="AA1667" s="50"/>
      <c r="AB1667" s="50"/>
      <c r="AC1667" s="50"/>
      <c r="AD1667" s="50"/>
      <c r="AE1667" s="50"/>
      <c r="AF1667" s="50"/>
      <c r="AG1667" s="50"/>
      <c r="AH1667" s="53"/>
      <c r="AI1667" s="50"/>
      <c r="AJ1667" s="50"/>
      <c r="AK1667" s="50"/>
      <c r="AL1667" s="50"/>
      <c r="AM1667" s="50"/>
      <c r="AN1667" s="50"/>
      <c r="AO1667" s="50"/>
      <c r="AP1667" s="50"/>
      <c r="AQ1667" s="50"/>
      <c r="AR1667" s="50"/>
      <c r="AS1667" s="50"/>
      <c r="AT1667" s="50"/>
      <c r="AU1667" s="50"/>
      <c r="AV1667" s="50"/>
      <c r="AW1667" s="50"/>
      <c r="AX1667" s="50"/>
      <c r="AY1667" s="50"/>
      <c r="AZ1667" s="50"/>
      <c r="BA1667" s="50"/>
      <c r="BB1667" s="50"/>
      <c r="BC1667" s="50"/>
      <c r="BD1667" s="50"/>
      <c r="BE1667" s="50"/>
      <c r="BF1667" s="50"/>
      <c r="BG1667" s="50"/>
      <c r="BH1667" s="50"/>
      <c r="BI1667" s="50"/>
      <c r="BJ1667" s="50"/>
      <c r="BK1667" s="50"/>
      <c r="BL1667" s="50"/>
    </row>
    <row r="1668" spans="1:64" ht="12" customHeight="1" x14ac:dyDescent="0.15">
      <c r="A1668" s="50" t="s">
        <v>32743</v>
      </c>
      <c r="B1668" s="50">
        <v>23</v>
      </c>
      <c r="C1668" s="50" t="s">
        <v>14</v>
      </c>
      <c r="D1668" s="50" t="s">
        <v>79</v>
      </c>
      <c r="E1668" s="50"/>
      <c r="F1668" s="52">
        <v>42931</v>
      </c>
      <c r="G1668" s="50" t="s">
        <v>30785</v>
      </c>
      <c r="H1668" s="50" t="s">
        <v>1195</v>
      </c>
      <c r="I1668" s="50" t="s">
        <v>39</v>
      </c>
      <c r="J1668" s="50">
        <v>92553</v>
      </c>
      <c r="K1668" s="50" t="s">
        <v>767</v>
      </c>
      <c r="L1668" s="50" t="s">
        <v>768</v>
      </c>
      <c r="M1668" s="50" t="s">
        <v>21</v>
      </c>
      <c r="N1668" s="50" t="s">
        <v>30786</v>
      </c>
      <c r="O1668" s="42" t="s">
        <v>394</v>
      </c>
      <c r="P1668" s="50" t="s">
        <v>32398</v>
      </c>
      <c r="Q1668" s="51" t="s">
        <v>30787</v>
      </c>
      <c r="R1668" s="50" t="s">
        <v>542</v>
      </c>
      <c r="S1668" s="50" t="s">
        <v>22</v>
      </c>
      <c r="T1668" s="54" t="s">
        <v>28746</v>
      </c>
      <c r="U1668" s="54" t="s">
        <v>28518</v>
      </c>
      <c r="V1668" s="54" t="s">
        <v>28521</v>
      </c>
      <c r="W1668" s="54" t="s">
        <v>94</v>
      </c>
      <c r="X1668" s="50">
        <v>2780</v>
      </c>
      <c r="Y1668" s="50"/>
      <c r="Z1668" s="50"/>
      <c r="AA1668" s="50"/>
      <c r="AB1668" s="50"/>
      <c r="AC1668" s="50"/>
      <c r="AD1668" s="50"/>
      <c r="AE1668" s="50"/>
      <c r="AF1668" s="50"/>
      <c r="AG1668" s="50"/>
      <c r="AH1668" s="53"/>
      <c r="AI1668" s="50"/>
      <c r="AJ1668" s="50"/>
      <c r="AK1668" s="50"/>
      <c r="AL1668" s="50"/>
      <c r="AM1668" s="50"/>
      <c r="AN1668" s="50"/>
      <c r="AO1668" s="50"/>
      <c r="AP1668" s="50"/>
      <c r="AQ1668" s="50"/>
      <c r="AR1668" s="50"/>
      <c r="AS1668" s="50"/>
      <c r="AT1668" s="50"/>
      <c r="AU1668" s="50"/>
      <c r="AV1668" s="50"/>
      <c r="AW1668" s="50"/>
      <c r="AX1668" s="50"/>
      <c r="AY1668" s="50"/>
      <c r="AZ1668" s="50"/>
      <c r="BA1668" s="50"/>
      <c r="BB1668" s="50"/>
      <c r="BC1668" s="50"/>
      <c r="BD1668" s="50"/>
      <c r="BE1668" s="50"/>
      <c r="BF1668" s="50"/>
      <c r="BG1668" s="50"/>
      <c r="BH1668" s="50"/>
      <c r="BI1668" s="50"/>
      <c r="BJ1668" s="50"/>
      <c r="BK1668" s="50"/>
      <c r="BL1668" s="50"/>
    </row>
    <row r="1669" spans="1:64" ht="12" customHeight="1" x14ac:dyDescent="0.15">
      <c r="A1669" s="50" t="s">
        <v>30795</v>
      </c>
      <c r="B1669" s="50">
        <v>29</v>
      </c>
      <c r="C1669" s="50" t="s">
        <v>14</v>
      </c>
      <c r="D1669" s="50" t="s">
        <v>42</v>
      </c>
      <c r="E1669" s="50"/>
      <c r="F1669" s="52">
        <v>42931</v>
      </c>
      <c r="G1669" s="50" t="s">
        <v>30796</v>
      </c>
      <c r="H1669" s="50" t="s">
        <v>15190</v>
      </c>
      <c r="I1669" s="50" t="s">
        <v>39</v>
      </c>
      <c r="J1669" s="50">
        <v>91331</v>
      </c>
      <c r="K1669" s="50" t="s">
        <v>92</v>
      </c>
      <c r="L1669" s="50" t="s">
        <v>93</v>
      </c>
      <c r="M1669" s="50" t="s">
        <v>21</v>
      </c>
      <c r="N1669" s="50" t="s">
        <v>33187</v>
      </c>
      <c r="O1669" s="42" t="s">
        <v>394</v>
      </c>
      <c r="P1669" s="50" t="s">
        <v>32398</v>
      </c>
      <c r="Q1669" s="51" t="s">
        <v>30797</v>
      </c>
      <c r="R1669" s="50" t="s">
        <v>94</v>
      </c>
      <c r="S1669" s="50" t="s">
        <v>22</v>
      </c>
      <c r="T1669" s="54" t="s">
        <v>28746</v>
      </c>
      <c r="U1669" s="54" t="s">
        <v>28518</v>
      </c>
      <c r="V1669" s="54" t="s">
        <v>28522</v>
      </c>
      <c r="W1669" s="54" t="s">
        <v>94</v>
      </c>
      <c r="X1669" s="50">
        <v>2778</v>
      </c>
      <c r="Y1669" s="50"/>
      <c r="Z1669" s="50"/>
      <c r="AA1669" s="50"/>
      <c r="AB1669" s="50"/>
      <c r="AC1669" s="50"/>
      <c r="AD1669" s="50"/>
      <c r="AE1669" s="50"/>
      <c r="AF1669" s="50"/>
      <c r="AG1669" s="50"/>
      <c r="AH1669" s="53"/>
      <c r="AI1669" s="50"/>
      <c r="AJ1669" s="50"/>
      <c r="AK1669" s="50"/>
      <c r="AL1669" s="50"/>
      <c r="AM1669" s="50"/>
      <c r="AN1669" s="50"/>
      <c r="AO1669" s="50"/>
      <c r="AP1669" s="50"/>
      <c r="AQ1669" s="51"/>
      <c r="AR1669" s="50"/>
      <c r="AS1669" s="50"/>
      <c r="AT1669" s="51"/>
      <c r="AU1669" s="50"/>
      <c r="AV1669" s="50"/>
      <c r="AW1669" s="50"/>
      <c r="AX1669" s="50"/>
      <c r="AY1669" s="50"/>
      <c r="AZ1669" s="50"/>
      <c r="BA1669" s="50"/>
      <c r="BB1669" s="50"/>
      <c r="BC1669" s="50"/>
      <c r="BD1669" s="50"/>
      <c r="BE1669" s="50"/>
      <c r="BF1669" s="50"/>
      <c r="BG1669" s="50"/>
      <c r="BH1669" s="50"/>
      <c r="BI1669" s="50"/>
      <c r="BJ1669" s="50"/>
      <c r="BK1669" s="50"/>
      <c r="BL1669" s="50"/>
    </row>
    <row r="1670" spans="1:64" ht="12" customHeight="1" x14ac:dyDescent="0.15">
      <c r="A1670" s="50" t="s">
        <v>30798</v>
      </c>
      <c r="B1670" s="50">
        <v>32</v>
      </c>
      <c r="C1670" s="50" t="s">
        <v>14</v>
      </c>
      <c r="D1670" s="50" t="s">
        <v>42</v>
      </c>
      <c r="E1670" s="51" t="s">
        <v>30799</v>
      </c>
      <c r="F1670" s="52">
        <v>42931</v>
      </c>
      <c r="G1670" s="50" t="s">
        <v>30800</v>
      </c>
      <c r="H1670" s="50" t="s">
        <v>30801</v>
      </c>
      <c r="I1670" s="50" t="s">
        <v>117</v>
      </c>
      <c r="J1670" s="50">
        <v>85501</v>
      </c>
      <c r="K1670" s="50" t="s">
        <v>7011</v>
      </c>
      <c r="L1670" s="50" t="s">
        <v>30802</v>
      </c>
      <c r="M1670" s="50" t="s">
        <v>21</v>
      </c>
      <c r="N1670" s="50" t="s">
        <v>30803</v>
      </c>
      <c r="O1670" s="42" t="s">
        <v>394</v>
      </c>
      <c r="P1670" s="50" t="s">
        <v>32398</v>
      </c>
      <c r="Q1670" s="51" t="s">
        <v>30804</v>
      </c>
      <c r="R1670" s="50" t="s">
        <v>94</v>
      </c>
      <c r="S1670" s="50" t="s">
        <v>22</v>
      </c>
      <c r="T1670" s="54" t="s">
        <v>28746</v>
      </c>
      <c r="U1670" s="54" t="s">
        <v>28520</v>
      </c>
      <c r="V1670" s="54" t="s">
        <v>28521</v>
      </c>
      <c r="W1670" s="50"/>
      <c r="Y1670" s="50"/>
      <c r="Z1670" s="50"/>
      <c r="AA1670" s="50"/>
      <c r="AB1670" s="50"/>
      <c r="AC1670" s="50"/>
      <c r="AD1670" s="50"/>
      <c r="AE1670" s="50"/>
      <c r="AF1670" s="50"/>
      <c r="AG1670" s="50"/>
      <c r="AH1670" s="53"/>
      <c r="AI1670" s="50"/>
      <c r="AJ1670" s="50"/>
      <c r="AK1670" s="50"/>
      <c r="AL1670" s="50"/>
      <c r="AM1670" s="50"/>
      <c r="AN1670" s="50"/>
      <c r="AO1670" s="50"/>
      <c r="AP1670" s="50"/>
      <c r="AQ1670" s="50"/>
      <c r="AR1670" s="50"/>
      <c r="AS1670" s="50"/>
      <c r="AT1670" s="50"/>
      <c r="AU1670" s="50"/>
      <c r="AV1670" s="50"/>
      <c r="AW1670" s="50"/>
      <c r="AX1670" s="50"/>
      <c r="AY1670" s="50"/>
      <c r="AZ1670" s="50"/>
      <c r="BA1670" s="50"/>
      <c r="BB1670" s="50"/>
      <c r="BC1670" s="50"/>
      <c r="BD1670" s="50"/>
      <c r="BE1670" s="50"/>
      <c r="BF1670" s="50"/>
      <c r="BG1670" s="50"/>
      <c r="BH1670" s="50"/>
      <c r="BI1670" s="50"/>
      <c r="BJ1670" s="50"/>
      <c r="BK1670" s="50"/>
      <c r="BL1670" s="50"/>
    </row>
    <row r="1671" spans="1:64" ht="12" customHeight="1" x14ac:dyDescent="0.15">
      <c r="A1671" s="50" t="s">
        <v>30691</v>
      </c>
      <c r="B1671" s="50">
        <v>22</v>
      </c>
      <c r="C1671" s="50" t="s">
        <v>14</v>
      </c>
      <c r="D1671" s="50" t="s">
        <v>31</v>
      </c>
      <c r="E1671" s="50"/>
      <c r="F1671" s="52">
        <v>42931</v>
      </c>
      <c r="G1671" s="50" t="s">
        <v>30994</v>
      </c>
      <c r="H1671" s="50" t="s">
        <v>827</v>
      </c>
      <c r="I1671" s="50" t="s">
        <v>67</v>
      </c>
      <c r="J1671" s="50">
        <v>76013</v>
      </c>
      <c r="K1671" s="50" t="s">
        <v>68</v>
      </c>
      <c r="L1671" s="50" t="s">
        <v>828</v>
      </c>
      <c r="M1671" s="50" t="s">
        <v>21</v>
      </c>
      <c r="N1671" s="50" t="s">
        <v>30788</v>
      </c>
      <c r="O1671" s="42" t="s">
        <v>394</v>
      </c>
      <c r="P1671" s="50" t="s">
        <v>32398</v>
      </c>
      <c r="Q1671" s="51" t="s">
        <v>30789</v>
      </c>
      <c r="R1671" s="50" t="s">
        <v>94</v>
      </c>
      <c r="S1671" s="50" t="s">
        <v>22</v>
      </c>
      <c r="T1671" s="54" t="s">
        <v>28746</v>
      </c>
      <c r="U1671" s="54" t="s">
        <v>28520</v>
      </c>
      <c r="V1671" s="54" t="s">
        <v>28522</v>
      </c>
      <c r="W1671" s="54" t="s">
        <v>94</v>
      </c>
      <c r="X1671" s="50">
        <v>2781</v>
      </c>
      <c r="Y1671" s="50"/>
      <c r="Z1671" s="50"/>
      <c r="AA1671" s="50"/>
      <c r="AB1671" s="50"/>
      <c r="AC1671" s="50"/>
      <c r="AD1671" s="50"/>
      <c r="AE1671" s="50"/>
      <c r="AF1671" s="50"/>
      <c r="AG1671" s="50"/>
      <c r="AH1671" s="53"/>
      <c r="AI1671" s="50"/>
      <c r="AJ1671" s="50"/>
      <c r="AK1671" s="50"/>
      <c r="AL1671" s="50"/>
      <c r="AM1671" s="50"/>
      <c r="AN1671" s="50"/>
      <c r="AO1671" s="50"/>
      <c r="AP1671" s="50"/>
      <c r="AQ1671" s="50"/>
      <c r="AR1671" s="50"/>
      <c r="AS1671" s="50"/>
      <c r="AT1671" s="50"/>
      <c r="AU1671" s="50"/>
      <c r="AV1671" s="50"/>
      <c r="AW1671" s="50"/>
      <c r="AX1671" s="50"/>
      <c r="AY1671" s="50"/>
      <c r="AZ1671" s="50"/>
      <c r="BA1671" s="50"/>
      <c r="BB1671" s="50"/>
      <c r="BC1671" s="50"/>
      <c r="BD1671" s="50"/>
      <c r="BE1671" s="50"/>
      <c r="BF1671" s="50"/>
      <c r="BG1671" s="50"/>
      <c r="BH1671" s="50"/>
      <c r="BI1671" s="50"/>
      <c r="BJ1671" s="50"/>
      <c r="BK1671" s="50"/>
      <c r="BL1671" s="50"/>
    </row>
    <row r="1672" spans="1:64" ht="12" customHeight="1" x14ac:dyDescent="0.15">
      <c r="A1672" s="50" t="s">
        <v>30805</v>
      </c>
      <c r="B1672" s="50">
        <v>24</v>
      </c>
      <c r="C1672" s="50" t="s">
        <v>14</v>
      </c>
      <c r="D1672" s="50" t="s">
        <v>79</v>
      </c>
      <c r="E1672" s="50"/>
      <c r="F1672" s="52">
        <v>42931</v>
      </c>
      <c r="G1672" s="50" t="s">
        <v>31028</v>
      </c>
      <c r="H1672" s="50" t="s">
        <v>30806</v>
      </c>
      <c r="I1672" s="50" t="s">
        <v>297</v>
      </c>
      <c r="J1672" s="50">
        <v>98012</v>
      </c>
      <c r="K1672" s="50" t="s">
        <v>2109</v>
      </c>
      <c r="L1672" s="50" t="s">
        <v>30807</v>
      </c>
      <c r="M1672" s="50" t="s">
        <v>373</v>
      </c>
      <c r="N1672" s="50" t="s">
        <v>30808</v>
      </c>
      <c r="O1672" s="42" t="s">
        <v>394</v>
      </c>
      <c r="P1672" s="50" t="s">
        <v>32398</v>
      </c>
      <c r="Q1672" s="51" t="s">
        <v>30809</v>
      </c>
      <c r="R1672" s="50" t="s">
        <v>94</v>
      </c>
      <c r="S1672" s="50" t="s">
        <v>12</v>
      </c>
      <c r="T1672" s="54" t="s">
        <v>31978</v>
      </c>
      <c r="U1672" s="54" t="s">
        <v>28518</v>
      </c>
      <c r="V1672" s="54" t="s">
        <v>28521</v>
      </c>
      <c r="W1672" s="50"/>
      <c r="Y1672" s="50"/>
      <c r="Z1672" s="50"/>
      <c r="AA1672" s="50"/>
      <c r="AB1672" s="50"/>
      <c r="AC1672" s="50"/>
      <c r="AD1672" s="50"/>
      <c r="AE1672" s="50"/>
      <c r="AF1672" s="50"/>
      <c r="AG1672" s="50"/>
      <c r="AH1672" s="53"/>
      <c r="AI1672" s="50"/>
      <c r="AJ1672" s="50"/>
      <c r="AK1672" s="50"/>
      <c r="AL1672" s="50"/>
      <c r="AM1672" s="50"/>
      <c r="AN1672" s="50"/>
      <c r="AO1672" s="50"/>
      <c r="AP1672" s="50"/>
      <c r="AQ1672" s="51"/>
      <c r="AR1672" s="50"/>
      <c r="AS1672" s="50"/>
      <c r="AT1672" s="50"/>
      <c r="AU1672" s="50"/>
      <c r="AV1672" s="50"/>
      <c r="AW1672" s="50"/>
      <c r="AX1672" s="50"/>
      <c r="AY1672" s="50"/>
      <c r="AZ1672" s="50"/>
      <c r="BA1672" s="50"/>
      <c r="BB1672" s="50"/>
      <c r="BC1672" s="50"/>
      <c r="BD1672" s="50"/>
      <c r="BE1672" s="50"/>
      <c r="BF1672" s="50"/>
      <c r="BG1672" s="50"/>
      <c r="BH1672" s="50"/>
      <c r="BI1672" s="50"/>
      <c r="BJ1672" s="50"/>
      <c r="BK1672" s="50"/>
      <c r="BL1672" s="50"/>
    </row>
    <row r="1673" spans="1:64" ht="12" customHeight="1" x14ac:dyDescent="0.15">
      <c r="A1673" s="50" t="s">
        <v>30817</v>
      </c>
      <c r="B1673" s="50">
        <v>42</v>
      </c>
      <c r="C1673" s="50" t="s">
        <v>14</v>
      </c>
      <c r="D1673" s="50" t="s">
        <v>42</v>
      </c>
      <c r="E1673" s="50"/>
      <c r="F1673" s="52">
        <v>42929</v>
      </c>
      <c r="G1673" s="50" t="s">
        <v>30818</v>
      </c>
      <c r="H1673" s="50" t="s">
        <v>10043</v>
      </c>
      <c r="I1673" s="50" t="s">
        <v>117</v>
      </c>
      <c r="J1673" s="50">
        <v>85395</v>
      </c>
      <c r="K1673" s="50" t="s">
        <v>617</v>
      </c>
      <c r="L1673" s="50" t="s">
        <v>1858</v>
      </c>
      <c r="M1673" s="50" t="s">
        <v>21</v>
      </c>
      <c r="N1673" s="50" t="s">
        <v>30819</v>
      </c>
      <c r="O1673" s="42" t="s">
        <v>394</v>
      </c>
      <c r="P1673" s="50" t="s">
        <v>32398</v>
      </c>
      <c r="Q1673" s="51" t="s">
        <v>30820</v>
      </c>
      <c r="R1673" s="50" t="s">
        <v>94</v>
      </c>
      <c r="S1673" s="50" t="s">
        <v>22</v>
      </c>
      <c r="T1673" s="54" t="s">
        <v>28739</v>
      </c>
      <c r="U1673" s="54" t="s">
        <v>28520</v>
      </c>
      <c r="V1673" s="54" t="s">
        <v>28521</v>
      </c>
      <c r="W1673" s="54" t="s">
        <v>94</v>
      </c>
      <c r="X1673" s="50">
        <v>2776</v>
      </c>
      <c r="Y1673" s="50"/>
      <c r="Z1673" s="50"/>
      <c r="AA1673" s="50"/>
      <c r="AB1673" s="50"/>
      <c r="AC1673" s="50"/>
      <c r="AD1673" s="50"/>
      <c r="AE1673" s="50"/>
      <c r="AF1673" s="50"/>
      <c r="AG1673" s="50"/>
      <c r="AH1673" s="53"/>
      <c r="AI1673" s="50"/>
      <c r="AJ1673" s="50"/>
      <c r="AK1673" s="50"/>
      <c r="AL1673" s="50"/>
      <c r="AM1673" s="50"/>
      <c r="AN1673" s="50"/>
      <c r="AO1673" s="50"/>
      <c r="AP1673" s="50"/>
      <c r="AQ1673" s="50"/>
      <c r="AR1673" s="50"/>
      <c r="AS1673" s="50"/>
      <c r="AT1673" s="50"/>
      <c r="AU1673" s="50"/>
      <c r="AV1673" s="50"/>
      <c r="AW1673" s="50"/>
      <c r="AX1673" s="50"/>
      <c r="AY1673" s="50"/>
      <c r="AZ1673" s="50"/>
      <c r="BA1673" s="50"/>
      <c r="BB1673" s="50"/>
      <c r="BC1673" s="50"/>
      <c r="BD1673" s="50"/>
      <c r="BE1673" s="50"/>
      <c r="BF1673" s="50"/>
      <c r="BG1673" s="50"/>
      <c r="BH1673" s="50"/>
      <c r="BI1673" s="50"/>
      <c r="BJ1673" s="50"/>
      <c r="BK1673" s="50"/>
      <c r="BL1673" s="50"/>
    </row>
    <row r="1674" spans="1:64" ht="12" customHeight="1" x14ac:dyDescent="0.15">
      <c r="A1674" s="50" t="s">
        <v>30810</v>
      </c>
      <c r="B1674" s="50">
        <v>55</v>
      </c>
      <c r="C1674" s="50" t="s">
        <v>14</v>
      </c>
      <c r="D1674" s="50" t="s">
        <v>31</v>
      </c>
      <c r="E1674" s="50"/>
      <c r="F1674" s="52">
        <v>42929</v>
      </c>
      <c r="G1674" s="50" t="s">
        <v>31039</v>
      </c>
      <c r="H1674" s="50" t="s">
        <v>548</v>
      </c>
      <c r="I1674" s="50" t="s">
        <v>117</v>
      </c>
      <c r="J1674" s="50">
        <v>85736</v>
      </c>
      <c r="K1674" s="50" t="s">
        <v>549</v>
      </c>
      <c r="L1674" s="50" t="s">
        <v>12427</v>
      </c>
      <c r="M1674" s="50" t="s">
        <v>21</v>
      </c>
      <c r="N1674" s="50" t="s">
        <v>30811</v>
      </c>
      <c r="O1674" s="42" t="s">
        <v>394</v>
      </c>
      <c r="P1674" s="50" t="s">
        <v>32398</v>
      </c>
      <c r="Q1674" s="51" t="s">
        <v>30812</v>
      </c>
      <c r="R1674" s="50" t="s">
        <v>94</v>
      </c>
      <c r="S1674" s="50" t="s">
        <v>22</v>
      </c>
      <c r="T1674" s="54" t="s">
        <v>28746</v>
      </c>
      <c r="U1674" s="54" t="s">
        <v>28520</v>
      </c>
      <c r="V1674" s="54" t="s">
        <v>28521</v>
      </c>
      <c r="W1674" s="54" t="s">
        <v>94</v>
      </c>
      <c r="X1674" s="50">
        <v>2774</v>
      </c>
      <c r="Y1674" s="50"/>
      <c r="Z1674" s="50"/>
      <c r="AA1674" s="50"/>
      <c r="AB1674" s="50"/>
      <c r="AC1674" s="50"/>
      <c r="AD1674" s="50"/>
      <c r="AE1674" s="50"/>
      <c r="AF1674" s="50"/>
      <c r="AG1674" s="50"/>
      <c r="AH1674" s="53"/>
      <c r="AI1674" s="50"/>
      <c r="AJ1674" s="50"/>
      <c r="AK1674" s="50"/>
      <c r="AL1674" s="50"/>
      <c r="AM1674" s="50"/>
      <c r="AN1674" s="50"/>
      <c r="AO1674" s="50"/>
      <c r="AP1674" s="50"/>
      <c r="AQ1674" s="50"/>
      <c r="AR1674" s="50"/>
      <c r="AS1674" s="50"/>
      <c r="AT1674" s="50"/>
      <c r="AU1674" s="50"/>
      <c r="AV1674" s="50"/>
      <c r="AW1674" s="50"/>
      <c r="AX1674" s="50"/>
      <c r="AY1674" s="50"/>
      <c r="AZ1674" s="50"/>
      <c r="BA1674" s="50"/>
      <c r="BB1674" s="50"/>
      <c r="BC1674" s="50"/>
      <c r="BD1674" s="50"/>
      <c r="BE1674" s="50"/>
      <c r="BF1674" s="50"/>
      <c r="BG1674" s="50"/>
      <c r="BH1674" s="50"/>
      <c r="BI1674" s="50"/>
      <c r="BJ1674" s="50"/>
      <c r="BK1674" s="50"/>
      <c r="BL1674" s="50"/>
    </row>
    <row r="1675" spans="1:64" ht="12" customHeight="1" x14ac:dyDescent="0.15">
      <c r="A1675" s="50" t="s">
        <v>30813</v>
      </c>
      <c r="B1675" s="50">
        <v>56</v>
      </c>
      <c r="C1675" s="50" t="s">
        <v>14</v>
      </c>
      <c r="D1675" s="50" t="s">
        <v>31</v>
      </c>
      <c r="E1675" s="50"/>
      <c r="F1675" s="52">
        <v>42929</v>
      </c>
      <c r="G1675" s="50" t="s">
        <v>30814</v>
      </c>
      <c r="H1675" s="50" t="s">
        <v>8664</v>
      </c>
      <c r="I1675" s="50" t="s">
        <v>56</v>
      </c>
      <c r="J1675" s="50">
        <v>33540</v>
      </c>
      <c r="K1675" s="50" t="s">
        <v>4256</v>
      </c>
      <c r="L1675" s="50" t="s">
        <v>5296</v>
      </c>
      <c r="M1675" s="50" t="s">
        <v>21</v>
      </c>
      <c r="N1675" s="50" t="s">
        <v>30815</v>
      </c>
      <c r="O1675" s="42" t="s">
        <v>394</v>
      </c>
      <c r="P1675" s="50" t="s">
        <v>32398</v>
      </c>
      <c r="Q1675" s="51" t="s">
        <v>30816</v>
      </c>
      <c r="R1675" s="50" t="s">
        <v>542</v>
      </c>
      <c r="S1675" s="50" t="s">
        <v>22</v>
      </c>
      <c r="T1675" s="54" t="s">
        <v>28739</v>
      </c>
      <c r="U1675" s="54" t="s">
        <v>28518</v>
      </c>
      <c r="V1675" s="54" t="s">
        <v>28521</v>
      </c>
      <c r="W1675" s="54" t="s">
        <v>94</v>
      </c>
      <c r="X1675" s="50">
        <v>2775</v>
      </c>
      <c r="Y1675" s="50"/>
      <c r="Z1675" s="50"/>
      <c r="AA1675" s="50"/>
      <c r="AB1675" s="50"/>
      <c r="AC1675" s="50"/>
      <c r="AD1675" s="50"/>
      <c r="AE1675" s="50"/>
      <c r="AF1675" s="50"/>
      <c r="AG1675" s="50"/>
      <c r="AH1675" s="53"/>
      <c r="AI1675" s="50"/>
      <c r="AJ1675" s="50"/>
      <c r="AK1675" s="50"/>
      <c r="AL1675" s="50"/>
      <c r="AM1675" s="50"/>
      <c r="AN1675" s="50"/>
      <c r="AO1675" s="50"/>
      <c r="AP1675" s="50"/>
      <c r="AQ1675" s="50"/>
      <c r="AR1675" s="50"/>
      <c r="AS1675" s="50"/>
      <c r="AT1675" s="50"/>
      <c r="AU1675" s="50"/>
      <c r="AV1675" s="50"/>
      <c r="AW1675" s="50"/>
      <c r="AX1675" s="50"/>
      <c r="AY1675" s="50"/>
      <c r="AZ1675" s="50"/>
      <c r="BA1675" s="50"/>
      <c r="BB1675" s="50"/>
      <c r="BC1675" s="50"/>
      <c r="BD1675" s="50"/>
      <c r="BE1675" s="50"/>
      <c r="BF1675" s="50"/>
      <c r="BG1675" s="50"/>
      <c r="BH1675" s="50"/>
      <c r="BI1675" s="50"/>
      <c r="BJ1675" s="50"/>
      <c r="BK1675" s="50"/>
      <c r="BL1675" s="50"/>
    </row>
    <row r="1676" spans="1:64" ht="12" customHeight="1" x14ac:dyDescent="0.15">
      <c r="A1676" s="50" t="s">
        <v>30821</v>
      </c>
      <c r="B1676" s="50">
        <v>33</v>
      </c>
      <c r="C1676" s="50" t="s">
        <v>14</v>
      </c>
      <c r="D1676" s="50" t="s">
        <v>133</v>
      </c>
      <c r="E1676" s="51" t="s">
        <v>30822</v>
      </c>
      <c r="F1676" s="52">
        <v>42928</v>
      </c>
      <c r="G1676" s="50" t="s">
        <v>31034</v>
      </c>
      <c r="H1676" s="50" t="s">
        <v>1077</v>
      </c>
      <c r="I1676" s="50" t="s">
        <v>389</v>
      </c>
      <c r="J1676" s="50">
        <v>73108</v>
      </c>
      <c r="K1676" s="50" t="s">
        <v>1078</v>
      </c>
      <c r="L1676" s="50" t="s">
        <v>1079</v>
      </c>
      <c r="M1676" s="50" t="s">
        <v>21</v>
      </c>
      <c r="N1676" s="50" t="s">
        <v>30823</v>
      </c>
      <c r="O1676" s="42" t="s">
        <v>394</v>
      </c>
      <c r="P1676" s="50" t="s">
        <v>32398</v>
      </c>
      <c r="Q1676" s="51" t="s">
        <v>30824</v>
      </c>
      <c r="R1676" s="50" t="s">
        <v>94</v>
      </c>
      <c r="S1676" s="50" t="s">
        <v>22</v>
      </c>
      <c r="T1676" s="54" t="s">
        <v>28746</v>
      </c>
      <c r="U1676" s="54" t="s">
        <v>28520</v>
      </c>
      <c r="V1676" s="54" t="s">
        <v>28521</v>
      </c>
      <c r="W1676" s="54" t="s">
        <v>94</v>
      </c>
      <c r="X1676" s="50">
        <v>2771</v>
      </c>
      <c r="Y1676" s="50"/>
      <c r="Z1676" s="50"/>
      <c r="AA1676" s="50"/>
      <c r="AB1676" s="50"/>
      <c r="AC1676" s="50"/>
      <c r="AD1676" s="50"/>
      <c r="AE1676" s="50"/>
      <c r="AF1676" s="50"/>
      <c r="AG1676" s="50"/>
      <c r="AH1676" s="53"/>
      <c r="AI1676" s="50"/>
      <c r="AJ1676" s="50"/>
      <c r="AK1676" s="50"/>
      <c r="AL1676" s="50"/>
      <c r="AM1676" s="50"/>
      <c r="AN1676" s="50"/>
      <c r="AO1676" s="50"/>
      <c r="AP1676" s="50"/>
      <c r="AQ1676" s="50"/>
      <c r="AR1676" s="50"/>
      <c r="AS1676" s="50"/>
      <c r="AT1676" s="50"/>
      <c r="AU1676" s="50"/>
      <c r="AV1676" s="50"/>
      <c r="AW1676" s="50"/>
      <c r="AX1676" s="50"/>
      <c r="AY1676" s="50"/>
      <c r="AZ1676" s="50"/>
      <c r="BA1676" s="50"/>
      <c r="BB1676" s="50"/>
      <c r="BC1676" s="50"/>
      <c r="BD1676" s="50"/>
      <c r="BE1676" s="50"/>
      <c r="BF1676" s="50"/>
      <c r="BG1676" s="50"/>
      <c r="BH1676" s="50"/>
      <c r="BI1676" s="50"/>
      <c r="BJ1676" s="50"/>
      <c r="BK1676" s="50"/>
      <c r="BL1676" s="50"/>
    </row>
    <row r="1677" spans="1:64" ht="12" customHeight="1" x14ac:dyDescent="0.15">
      <c r="A1677" s="50" t="s">
        <v>30831</v>
      </c>
      <c r="B1677" s="50">
        <v>40</v>
      </c>
      <c r="C1677" s="50" t="s">
        <v>14</v>
      </c>
      <c r="D1677" s="50" t="s">
        <v>31</v>
      </c>
      <c r="E1677" s="51" t="s">
        <v>30832</v>
      </c>
      <c r="F1677" s="52">
        <v>42928</v>
      </c>
      <c r="G1677" s="50" t="s">
        <v>30833</v>
      </c>
      <c r="H1677" s="50" t="s">
        <v>30834</v>
      </c>
      <c r="I1677" s="50" t="s">
        <v>26</v>
      </c>
      <c r="J1677" s="50">
        <v>29563</v>
      </c>
      <c r="K1677" s="50" t="s">
        <v>18745</v>
      </c>
      <c r="L1677" s="50" t="s">
        <v>30835</v>
      </c>
      <c r="M1677" s="50" t="s">
        <v>21</v>
      </c>
      <c r="N1677" s="50" t="s">
        <v>30836</v>
      </c>
      <c r="O1677" s="42" t="s">
        <v>394</v>
      </c>
      <c r="P1677" s="50" t="s">
        <v>32398</v>
      </c>
      <c r="Q1677" s="51" t="s">
        <v>30837</v>
      </c>
      <c r="R1677" s="50" t="s">
        <v>23</v>
      </c>
      <c r="S1677" s="50" t="s">
        <v>29</v>
      </c>
      <c r="T1677" s="54" t="s">
        <v>28523</v>
      </c>
      <c r="U1677" s="54" t="s">
        <v>28518</v>
      </c>
      <c r="V1677" s="54" t="s">
        <v>20623</v>
      </c>
      <c r="W1677" s="54" t="s">
        <v>94</v>
      </c>
      <c r="X1677" s="50">
        <v>2772</v>
      </c>
      <c r="Y1677" s="50"/>
      <c r="Z1677" s="50"/>
      <c r="AA1677" s="50"/>
      <c r="AB1677" s="50"/>
      <c r="AC1677" s="50"/>
      <c r="AD1677" s="50"/>
      <c r="AE1677" s="50"/>
      <c r="AF1677" s="50"/>
      <c r="AG1677" s="50"/>
      <c r="AH1677" s="53"/>
      <c r="AI1677" s="50"/>
      <c r="AJ1677" s="50"/>
      <c r="AK1677" s="50"/>
      <c r="AL1677" s="50"/>
      <c r="AM1677" s="50"/>
      <c r="AN1677" s="50"/>
      <c r="AO1677" s="50"/>
      <c r="AP1677" s="50"/>
      <c r="AQ1677" s="50"/>
      <c r="AR1677" s="50"/>
      <c r="AS1677" s="50"/>
      <c r="AT1677" s="50"/>
      <c r="AU1677" s="50"/>
      <c r="AV1677" s="50"/>
      <c r="AW1677" s="50"/>
      <c r="AX1677" s="50"/>
      <c r="AY1677" s="50"/>
      <c r="AZ1677" s="50"/>
      <c r="BA1677" s="50"/>
      <c r="BB1677" s="50"/>
      <c r="BC1677" s="50"/>
      <c r="BD1677" s="50"/>
      <c r="BE1677" s="50"/>
      <c r="BF1677" s="50"/>
      <c r="BG1677" s="50"/>
      <c r="BH1677" s="50"/>
      <c r="BI1677" s="50"/>
      <c r="BJ1677" s="50"/>
      <c r="BK1677" s="50"/>
      <c r="BL1677" s="50"/>
    </row>
    <row r="1678" spans="1:64" ht="12" customHeight="1" x14ac:dyDescent="0.15">
      <c r="A1678" s="50" t="s">
        <v>30825</v>
      </c>
      <c r="B1678" s="50">
        <v>58</v>
      </c>
      <c r="C1678" s="50" t="s">
        <v>14</v>
      </c>
      <c r="D1678" s="50" t="s">
        <v>31</v>
      </c>
      <c r="E1678" s="51" t="s">
        <v>30826</v>
      </c>
      <c r="F1678" s="52">
        <v>42928</v>
      </c>
      <c r="G1678" s="50" t="s">
        <v>31011</v>
      </c>
      <c r="H1678" s="50" t="s">
        <v>30827</v>
      </c>
      <c r="I1678" s="50" t="s">
        <v>39</v>
      </c>
      <c r="J1678" s="50">
        <v>93433</v>
      </c>
      <c r="K1678" s="50" t="s">
        <v>27316</v>
      </c>
      <c r="L1678" s="50" t="s">
        <v>30828</v>
      </c>
      <c r="M1678" s="50" t="s">
        <v>5307</v>
      </c>
      <c r="N1678" s="50" t="s">
        <v>30829</v>
      </c>
      <c r="O1678" s="42" t="s">
        <v>394</v>
      </c>
      <c r="P1678" s="50" t="s">
        <v>32398</v>
      </c>
      <c r="Q1678" s="51" t="s">
        <v>30830</v>
      </c>
      <c r="R1678" s="50" t="s">
        <v>23</v>
      </c>
      <c r="S1678" s="50" t="s">
        <v>29</v>
      </c>
      <c r="T1678" s="54" t="s">
        <v>28539</v>
      </c>
      <c r="U1678" s="54" t="s">
        <v>28518</v>
      </c>
      <c r="V1678" s="54" t="s">
        <v>28521</v>
      </c>
      <c r="W1678" s="54" t="s">
        <v>94</v>
      </c>
      <c r="X1678" s="50">
        <v>2773</v>
      </c>
      <c r="Y1678" s="50"/>
      <c r="Z1678" s="50"/>
      <c r="AA1678" s="50"/>
      <c r="AB1678" s="50"/>
      <c r="AC1678" s="50"/>
      <c r="AD1678" s="50"/>
      <c r="AE1678" s="50"/>
      <c r="AF1678" s="50"/>
      <c r="AG1678" s="50"/>
      <c r="AH1678" s="53"/>
      <c r="AI1678" s="50"/>
      <c r="AJ1678" s="50"/>
      <c r="AK1678" s="50"/>
      <c r="AL1678" s="50"/>
      <c r="AM1678" s="50"/>
      <c r="AN1678" s="50"/>
      <c r="AO1678" s="50"/>
      <c r="AP1678" s="50"/>
      <c r="AQ1678" s="50"/>
      <c r="AR1678" s="50"/>
      <c r="AS1678" s="50"/>
      <c r="AT1678" s="50"/>
      <c r="AU1678" s="50"/>
      <c r="AV1678" s="50"/>
      <c r="AW1678" s="50"/>
      <c r="AX1678" s="50"/>
      <c r="AY1678" s="50"/>
      <c r="AZ1678" s="50"/>
      <c r="BA1678" s="50"/>
      <c r="BB1678" s="50"/>
      <c r="BC1678" s="50"/>
      <c r="BD1678" s="50"/>
      <c r="BE1678" s="50"/>
      <c r="BF1678" s="50"/>
      <c r="BG1678" s="50"/>
      <c r="BH1678" s="50"/>
      <c r="BI1678" s="50"/>
      <c r="BJ1678" s="50"/>
      <c r="BK1678" s="50"/>
      <c r="BL1678" s="50"/>
    </row>
    <row r="1679" spans="1:64" ht="12" customHeight="1" x14ac:dyDescent="0.15">
      <c r="A1679" s="50" t="s">
        <v>30856</v>
      </c>
      <c r="B1679" s="50">
        <v>47</v>
      </c>
      <c r="C1679" s="50" t="s">
        <v>14</v>
      </c>
      <c r="D1679" s="50" t="s">
        <v>79</v>
      </c>
      <c r="E1679" s="51" t="s">
        <v>33065</v>
      </c>
      <c r="F1679" s="52">
        <v>42927</v>
      </c>
      <c r="G1679" s="50" t="s">
        <v>30857</v>
      </c>
      <c r="H1679" s="50" t="s">
        <v>8308</v>
      </c>
      <c r="I1679" s="50" t="s">
        <v>357</v>
      </c>
      <c r="J1679" s="50">
        <v>66048</v>
      </c>
      <c r="K1679" s="50" t="s">
        <v>8308</v>
      </c>
      <c r="L1679" s="50" t="s">
        <v>8310</v>
      </c>
      <c r="M1679" s="50" t="s">
        <v>21</v>
      </c>
      <c r="N1679" s="50" t="s">
        <v>31904</v>
      </c>
      <c r="O1679" s="42" t="s">
        <v>38771</v>
      </c>
      <c r="P1679" s="50" t="s">
        <v>1135</v>
      </c>
      <c r="Q1679" s="51" t="s">
        <v>30858</v>
      </c>
      <c r="R1679" s="50" t="s">
        <v>94</v>
      </c>
      <c r="S1679" s="50" t="s">
        <v>12</v>
      </c>
      <c r="T1679" s="54" t="s">
        <v>31978</v>
      </c>
      <c r="U1679" s="54" t="s">
        <v>28518</v>
      </c>
      <c r="V1679" s="54" t="s">
        <v>28519</v>
      </c>
      <c r="W1679" s="54" t="s">
        <v>94</v>
      </c>
      <c r="X1679" s="50">
        <v>2769</v>
      </c>
      <c r="Y1679" s="50"/>
      <c r="Z1679" s="50"/>
      <c r="AA1679" s="50"/>
      <c r="AB1679" s="50"/>
      <c r="AC1679" s="50"/>
      <c r="AD1679" s="50"/>
      <c r="AE1679" s="50"/>
      <c r="AF1679" s="50"/>
      <c r="AG1679" s="50"/>
      <c r="AH1679" s="53"/>
      <c r="AI1679" s="50"/>
      <c r="AJ1679" s="50"/>
      <c r="AK1679" s="50"/>
      <c r="AL1679" s="50"/>
      <c r="AM1679" s="50"/>
      <c r="AN1679" s="50"/>
      <c r="AO1679" s="50"/>
      <c r="AP1679" s="50"/>
      <c r="AQ1679" s="50"/>
      <c r="AR1679" s="50"/>
      <c r="AS1679" s="50"/>
      <c r="AT1679" s="50"/>
      <c r="AU1679" s="50"/>
      <c r="AV1679" s="50"/>
      <c r="AW1679" s="50"/>
      <c r="AX1679" s="50"/>
      <c r="AY1679" s="50"/>
      <c r="AZ1679" s="50"/>
      <c r="BA1679" s="50"/>
      <c r="BB1679" s="50"/>
      <c r="BC1679" s="50"/>
      <c r="BD1679" s="50"/>
      <c r="BE1679" s="50"/>
      <c r="BF1679" s="50"/>
      <c r="BG1679" s="50"/>
      <c r="BH1679" s="50"/>
      <c r="BI1679" s="50"/>
      <c r="BJ1679" s="50"/>
      <c r="BK1679" s="50"/>
      <c r="BL1679" s="50"/>
    </row>
    <row r="1680" spans="1:64" ht="12" customHeight="1" x14ac:dyDescent="0.15">
      <c r="A1680" s="50" t="s">
        <v>30838</v>
      </c>
      <c r="B1680" s="50">
        <v>34</v>
      </c>
      <c r="C1680" s="50" t="s">
        <v>14</v>
      </c>
      <c r="D1680" s="50" t="s">
        <v>31</v>
      </c>
      <c r="E1680" s="50"/>
      <c r="F1680" s="52">
        <v>42927</v>
      </c>
      <c r="G1680" s="50" t="s">
        <v>30839</v>
      </c>
      <c r="H1680" s="50" t="s">
        <v>30840</v>
      </c>
      <c r="I1680" s="50" t="s">
        <v>432</v>
      </c>
      <c r="J1680" s="50">
        <v>53038</v>
      </c>
      <c r="K1680" s="50" t="s">
        <v>1747</v>
      </c>
      <c r="L1680" s="50" t="s">
        <v>30841</v>
      </c>
      <c r="M1680" s="50" t="s">
        <v>21</v>
      </c>
      <c r="N1680" s="50" t="s">
        <v>30842</v>
      </c>
      <c r="O1680" s="42" t="s">
        <v>394</v>
      </c>
      <c r="P1680" s="50" t="s">
        <v>94</v>
      </c>
      <c r="Q1680" s="51" t="s">
        <v>30843</v>
      </c>
      <c r="R1680" s="50" t="s">
        <v>542</v>
      </c>
      <c r="S1680" s="50" t="s">
        <v>22</v>
      </c>
      <c r="T1680" s="54" t="s">
        <v>28746</v>
      </c>
      <c r="U1680" s="54" t="s">
        <v>28518</v>
      </c>
      <c r="V1680" s="54" t="s">
        <v>28519</v>
      </c>
      <c r="W1680" s="54" t="s">
        <v>94</v>
      </c>
      <c r="X1680" s="50">
        <v>2766</v>
      </c>
      <c r="Y1680" s="50"/>
      <c r="Z1680" s="50"/>
      <c r="AA1680" s="50"/>
      <c r="AB1680" s="50"/>
      <c r="AC1680" s="50"/>
      <c r="AD1680" s="50"/>
      <c r="AE1680" s="50"/>
      <c r="AF1680" s="50"/>
      <c r="AG1680" s="50"/>
      <c r="AH1680" s="53"/>
      <c r="AI1680" s="50"/>
      <c r="AJ1680" s="50"/>
      <c r="AK1680" s="50"/>
      <c r="AL1680" s="50"/>
      <c r="AM1680" s="50"/>
      <c r="AN1680" s="50"/>
      <c r="AO1680" s="50"/>
      <c r="AP1680" s="50"/>
      <c r="AQ1680" s="63"/>
      <c r="AR1680" s="50"/>
      <c r="AS1680" s="50"/>
      <c r="AT1680" s="50"/>
      <c r="AU1680" s="50"/>
      <c r="AV1680" s="50"/>
      <c r="AW1680" s="50"/>
      <c r="AX1680" s="50"/>
      <c r="AY1680" s="50"/>
      <c r="AZ1680" s="50"/>
      <c r="BA1680" s="50"/>
      <c r="BB1680" s="50"/>
      <c r="BC1680" s="50"/>
      <c r="BD1680" s="50"/>
      <c r="BE1680" s="50"/>
      <c r="BF1680" s="50"/>
      <c r="BG1680" s="50"/>
      <c r="BH1680" s="50"/>
      <c r="BI1680" s="50"/>
      <c r="BJ1680" s="50"/>
      <c r="BK1680" s="50"/>
      <c r="BL1680" s="50"/>
    </row>
    <row r="1681" spans="1:64" ht="12" customHeight="1" x14ac:dyDescent="0.15">
      <c r="A1681" s="50" t="s">
        <v>30859</v>
      </c>
      <c r="B1681" s="50">
        <v>40</v>
      </c>
      <c r="C1681" s="50" t="s">
        <v>14</v>
      </c>
      <c r="D1681" s="50" t="s">
        <v>33105</v>
      </c>
      <c r="E1681" s="50"/>
      <c r="F1681" s="52">
        <v>42927</v>
      </c>
      <c r="G1681" s="50" t="s">
        <v>30860</v>
      </c>
      <c r="H1681" s="50" t="s">
        <v>858</v>
      </c>
      <c r="I1681" s="50" t="s">
        <v>238</v>
      </c>
      <c r="J1681" s="50">
        <v>23231</v>
      </c>
      <c r="K1681" s="50" t="s">
        <v>29277</v>
      </c>
      <c r="L1681" s="50" t="s">
        <v>29278</v>
      </c>
      <c r="M1681" s="50" t="s">
        <v>21</v>
      </c>
      <c r="N1681" s="50" t="s">
        <v>30861</v>
      </c>
      <c r="O1681" s="42" t="s">
        <v>394</v>
      </c>
      <c r="P1681" s="50" t="s">
        <v>32398</v>
      </c>
      <c r="Q1681" s="51" t="s">
        <v>30862</v>
      </c>
      <c r="R1681" s="50" t="s">
        <v>94</v>
      </c>
      <c r="S1681" s="50" t="s">
        <v>22</v>
      </c>
      <c r="T1681" s="54" t="s">
        <v>28746</v>
      </c>
      <c r="U1681" s="54" t="s">
        <v>28520</v>
      </c>
      <c r="V1681" s="54" t="s">
        <v>28521</v>
      </c>
      <c r="W1681" s="50"/>
      <c r="Y1681" s="50"/>
      <c r="Z1681" s="50"/>
      <c r="AA1681" s="50"/>
      <c r="AB1681" s="50"/>
      <c r="AC1681" s="50"/>
      <c r="AD1681" s="50"/>
      <c r="AE1681" s="50"/>
      <c r="AF1681" s="50"/>
      <c r="AG1681" s="50"/>
      <c r="AH1681" s="53"/>
      <c r="AI1681" s="50"/>
      <c r="AJ1681" s="50"/>
      <c r="AK1681" s="50"/>
      <c r="AL1681" s="50"/>
      <c r="AM1681" s="50"/>
      <c r="AN1681" s="50"/>
      <c r="AO1681" s="50"/>
      <c r="AP1681" s="50"/>
      <c r="AQ1681" s="50"/>
      <c r="AR1681" s="50"/>
      <c r="AS1681" s="50"/>
      <c r="AT1681" s="50"/>
      <c r="AU1681" s="50"/>
      <c r="AV1681" s="50"/>
      <c r="AW1681" s="50"/>
      <c r="AX1681" s="50"/>
      <c r="AY1681" s="50"/>
      <c r="AZ1681" s="50"/>
      <c r="BA1681" s="50"/>
      <c r="BB1681" s="50"/>
      <c r="BC1681" s="50"/>
      <c r="BD1681" s="50"/>
      <c r="BE1681" s="50"/>
      <c r="BF1681" s="50"/>
      <c r="BG1681" s="50"/>
      <c r="BH1681" s="50"/>
      <c r="BI1681" s="50"/>
      <c r="BJ1681" s="50"/>
      <c r="BK1681" s="50"/>
      <c r="BL1681" s="50"/>
    </row>
    <row r="1682" spans="1:64" ht="12" customHeight="1" x14ac:dyDescent="0.15">
      <c r="A1682" s="50" t="s">
        <v>30844</v>
      </c>
      <c r="B1682" s="50">
        <v>27</v>
      </c>
      <c r="C1682" s="50" t="s">
        <v>14</v>
      </c>
      <c r="D1682" s="50" t="s">
        <v>31</v>
      </c>
      <c r="E1682" s="50"/>
      <c r="F1682" s="52">
        <v>42927</v>
      </c>
      <c r="G1682" s="50" t="s">
        <v>30845</v>
      </c>
      <c r="H1682" s="50" t="s">
        <v>639</v>
      </c>
      <c r="I1682" s="50" t="s">
        <v>263</v>
      </c>
      <c r="J1682" s="50">
        <v>89130</v>
      </c>
      <c r="K1682" s="50" t="s">
        <v>557</v>
      </c>
      <c r="L1682" s="50" t="s">
        <v>558</v>
      </c>
      <c r="M1682" s="50" t="s">
        <v>21</v>
      </c>
      <c r="N1682" s="50" t="s">
        <v>30846</v>
      </c>
      <c r="O1682" s="42" t="s">
        <v>394</v>
      </c>
      <c r="P1682" s="50" t="s">
        <v>32398</v>
      </c>
      <c r="Q1682" s="51" t="s">
        <v>30847</v>
      </c>
      <c r="R1682" s="50" t="s">
        <v>542</v>
      </c>
      <c r="S1682" s="50" t="s">
        <v>22</v>
      </c>
      <c r="T1682" s="54" t="s">
        <v>28739</v>
      </c>
      <c r="U1682" s="54" t="s">
        <v>28520</v>
      </c>
      <c r="V1682" s="54" t="s">
        <v>28521</v>
      </c>
      <c r="W1682" s="54" t="s">
        <v>542</v>
      </c>
      <c r="X1682" s="50">
        <v>2767</v>
      </c>
      <c r="Y1682" s="50"/>
      <c r="Z1682" s="50"/>
      <c r="AA1682" s="50"/>
      <c r="AB1682" s="50"/>
      <c r="AC1682" s="50"/>
      <c r="AD1682" s="50"/>
      <c r="AE1682" s="50"/>
      <c r="AF1682" s="50"/>
      <c r="AG1682" s="50"/>
      <c r="AH1682" s="53"/>
      <c r="AI1682" s="50"/>
      <c r="AJ1682" s="50"/>
      <c r="AK1682" s="50"/>
      <c r="AL1682" s="50"/>
      <c r="AM1682" s="50"/>
      <c r="AN1682" s="50"/>
      <c r="AO1682" s="50"/>
      <c r="AP1682" s="50"/>
      <c r="AQ1682" s="50"/>
      <c r="AR1682" s="50"/>
      <c r="AS1682" s="50"/>
      <c r="AT1682" s="50"/>
      <c r="AU1682" s="50"/>
      <c r="AV1682" s="50"/>
      <c r="AW1682" s="50"/>
      <c r="AX1682" s="50"/>
      <c r="AY1682" s="50"/>
      <c r="AZ1682" s="50"/>
      <c r="BA1682" s="50"/>
      <c r="BB1682" s="50"/>
      <c r="BC1682" s="50"/>
      <c r="BD1682" s="50"/>
      <c r="BE1682" s="50"/>
      <c r="BF1682" s="50"/>
      <c r="BG1682" s="50"/>
      <c r="BH1682" s="50"/>
      <c r="BI1682" s="50"/>
      <c r="BJ1682" s="50"/>
      <c r="BK1682" s="50"/>
      <c r="BL1682" s="50"/>
    </row>
    <row r="1683" spans="1:64" ht="12" customHeight="1" x14ac:dyDescent="0.15">
      <c r="A1683" s="50" t="s">
        <v>32744</v>
      </c>
      <c r="B1683" s="50">
        <v>54</v>
      </c>
      <c r="C1683" s="50" t="s">
        <v>14</v>
      </c>
      <c r="D1683" s="50" t="s">
        <v>31</v>
      </c>
      <c r="E1683" s="50"/>
      <c r="F1683" s="52">
        <v>42927</v>
      </c>
      <c r="G1683" s="50" t="s">
        <v>31029</v>
      </c>
      <c r="H1683" s="50" t="s">
        <v>30853</v>
      </c>
      <c r="I1683" s="50" t="s">
        <v>117</v>
      </c>
      <c r="J1683" s="50">
        <v>86413</v>
      </c>
      <c r="K1683" s="50" t="s">
        <v>5727</v>
      </c>
      <c r="L1683" s="50" t="s">
        <v>14314</v>
      </c>
      <c r="M1683" s="50" t="s">
        <v>21</v>
      </c>
      <c r="N1683" s="50" t="s">
        <v>30854</v>
      </c>
      <c r="O1683" s="42" t="s">
        <v>394</v>
      </c>
      <c r="P1683" s="50" t="s">
        <v>32398</v>
      </c>
      <c r="Q1683" s="51" t="s">
        <v>30855</v>
      </c>
      <c r="R1683" s="50" t="s">
        <v>94</v>
      </c>
      <c r="S1683" s="50" t="s">
        <v>22</v>
      </c>
      <c r="T1683" s="54" t="s">
        <v>28746</v>
      </c>
      <c r="U1683" s="54" t="s">
        <v>28520</v>
      </c>
      <c r="V1683" s="54" t="s">
        <v>28522</v>
      </c>
      <c r="W1683" s="54" t="s">
        <v>94</v>
      </c>
      <c r="X1683" s="50">
        <v>2770</v>
      </c>
      <c r="Y1683" s="50"/>
      <c r="Z1683" s="50"/>
      <c r="AA1683" s="50"/>
      <c r="AB1683" s="50"/>
      <c r="AC1683" s="50"/>
      <c r="AD1683" s="50"/>
      <c r="AE1683" s="50"/>
      <c r="AF1683" s="50"/>
      <c r="AG1683" s="50"/>
      <c r="AH1683" s="53"/>
      <c r="AI1683" s="50"/>
      <c r="AJ1683" s="50"/>
      <c r="AK1683" s="50"/>
      <c r="AL1683" s="50"/>
      <c r="AM1683" s="50"/>
      <c r="AN1683" s="50"/>
      <c r="AO1683" s="50"/>
      <c r="AP1683" s="50"/>
      <c r="AQ1683" s="51"/>
      <c r="AR1683" s="50"/>
      <c r="AS1683" s="50"/>
      <c r="AT1683" s="50"/>
      <c r="AU1683" s="50"/>
      <c r="AV1683" s="50"/>
      <c r="AW1683" s="50"/>
      <c r="AX1683" s="50"/>
      <c r="AY1683" s="50"/>
      <c r="AZ1683" s="50"/>
      <c r="BA1683" s="50"/>
      <c r="BB1683" s="50"/>
      <c r="BC1683" s="50"/>
      <c r="BD1683" s="50"/>
      <c r="BE1683" s="50"/>
      <c r="BF1683" s="50"/>
      <c r="BG1683" s="50"/>
      <c r="BH1683" s="50"/>
      <c r="BI1683" s="50"/>
      <c r="BJ1683" s="50"/>
      <c r="BK1683" s="50"/>
      <c r="BL1683" s="50"/>
    </row>
    <row r="1684" spans="1:64" ht="12" customHeight="1" x14ac:dyDescent="0.15">
      <c r="A1684" s="50" t="s">
        <v>30848</v>
      </c>
      <c r="B1684" s="50">
        <v>48</v>
      </c>
      <c r="C1684" s="50" t="s">
        <v>14</v>
      </c>
      <c r="D1684" s="50" t="s">
        <v>31</v>
      </c>
      <c r="E1684" s="50"/>
      <c r="F1684" s="52">
        <v>42927</v>
      </c>
      <c r="G1684" s="50" t="s">
        <v>30849</v>
      </c>
      <c r="H1684" s="50" t="s">
        <v>5404</v>
      </c>
      <c r="I1684" s="50" t="s">
        <v>425</v>
      </c>
      <c r="J1684" s="50">
        <v>63901</v>
      </c>
      <c r="K1684" s="50" t="s">
        <v>5406</v>
      </c>
      <c r="L1684" s="50" t="s">
        <v>30850</v>
      </c>
      <c r="M1684" s="50" t="s">
        <v>21</v>
      </c>
      <c r="N1684" s="50" t="s">
        <v>30851</v>
      </c>
      <c r="O1684" s="42" t="s">
        <v>394</v>
      </c>
      <c r="P1684" s="50" t="s">
        <v>32398</v>
      </c>
      <c r="Q1684" s="51" t="s">
        <v>30852</v>
      </c>
      <c r="R1684" s="50" t="s">
        <v>94</v>
      </c>
      <c r="S1684" s="50" t="s">
        <v>22</v>
      </c>
      <c r="T1684" s="54" t="s">
        <v>28746</v>
      </c>
      <c r="U1684" s="54" t="s">
        <v>28518</v>
      </c>
      <c r="V1684" s="54" t="s">
        <v>28521</v>
      </c>
      <c r="W1684" s="54" t="s">
        <v>94</v>
      </c>
      <c r="X1684" s="50">
        <v>2768</v>
      </c>
      <c r="Y1684" s="50"/>
      <c r="Z1684" s="50"/>
      <c r="AA1684" s="50"/>
      <c r="AB1684" s="50"/>
      <c r="AC1684" s="50"/>
      <c r="AD1684" s="50"/>
      <c r="AE1684" s="50"/>
      <c r="AF1684" s="50"/>
      <c r="AG1684" s="50"/>
      <c r="AH1684" s="53"/>
      <c r="AI1684" s="50"/>
      <c r="AJ1684" s="50"/>
      <c r="AK1684" s="50"/>
      <c r="AL1684" s="50"/>
      <c r="AM1684" s="50"/>
      <c r="AN1684" s="50"/>
      <c r="AO1684" s="50"/>
      <c r="AP1684" s="50"/>
      <c r="AQ1684" s="51"/>
      <c r="AR1684" s="50"/>
      <c r="AS1684" s="50"/>
      <c r="AT1684" s="50"/>
      <c r="AU1684" s="50"/>
      <c r="AV1684" s="50"/>
      <c r="AW1684" s="50"/>
      <c r="AX1684" s="50"/>
      <c r="AY1684" s="50"/>
      <c r="AZ1684" s="50"/>
      <c r="BA1684" s="50"/>
      <c r="BB1684" s="50"/>
      <c r="BC1684" s="50"/>
      <c r="BD1684" s="50"/>
      <c r="BE1684" s="50"/>
      <c r="BF1684" s="50"/>
      <c r="BG1684" s="50"/>
      <c r="BH1684" s="50"/>
      <c r="BI1684" s="50"/>
      <c r="BJ1684" s="50"/>
      <c r="BK1684" s="50"/>
      <c r="BL1684" s="50"/>
    </row>
    <row r="1685" spans="1:64" ht="12" customHeight="1" x14ac:dyDescent="0.15">
      <c r="A1685" s="50" t="s">
        <v>30863</v>
      </c>
      <c r="B1685" s="50">
        <v>39</v>
      </c>
      <c r="C1685" s="50" t="s">
        <v>14</v>
      </c>
      <c r="D1685" s="50" t="s">
        <v>31</v>
      </c>
      <c r="E1685" s="50"/>
      <c r="F1685" s="52">
        <v>42926</v>
      </c>
      <c r="G1685" s="50" t="s">
        <v>30864</v>
      </c>
      <c r="H1685" s="50" t="s">
        <v>545</v>
      </c>
      <c r="I1685" s="50" t="s">
        <v>127</v>
      </c>
      <c r="J1685" s="50">
        <v>55032</v>
      </c>
      <c r="K1685" s="50" t="s">
        <v>30865</v>
      </c>
      <c r="L1685" s="50" t="s">
        <v>30866</v>
      </c>
      <c r="M1685" s="50" t="s">
        <v>21</v>
      </c>
      <c r="N1685" s="50" t="s">
        <v>30867</v>
      </c>
      <c r="O1685" s="42" t="s">
        <v>394</v>
      </c>
      <c r="P1685" s="50" t="s">
        <v>32398</v>
      </c>
      <c r="Q1685" s="51" t="s">
        <v>30868</v>
      </c>
      <c r="R1685" s="50" t="s">
        <v>542</v>
      </c>
      <c r="S1685" s="50" t="s">
        <v>22</v>
      </c>
      <c r="T1685" s="54" t="s">
        <v>28746</v>
      </c>
      <c r="U1685" s="54" t="s">
        <v>28520</v>
      </c>
      <c r="V1685" s="54" t="s">
        <v>28519</v>
      </c>
      <c r="W1685" s="54" t="s">
        <v>94</v>
      </c>
      <c r="X1685" s="50">
        <v>2764</v>
      </c>
      <c r="Y1685" s="50"/>
      <c r="Z1685" s="50"/>
      <c r="AA1685" s="50"/>
      <c r="AB1685" s="50"/>
      <c r="AC1685" s="50"/>
      <c r="AD1685" s="50"/>
      <c r="AE1685" s="50"/>
      <c r="AF1685" s="50"/>
      <c r="AG1685" s="50"/>
      <c r="AH1685" s="53"/>
      <c r="AI1685" s="50"/>
      <c r="AJ1685" s="50"/>
      <c r="AK1685" s="50"/>
      <c r="AL1685" s="50"/>
      <c r="AM1685" s="50"/>
      <c r="AN1685" s="50"/>
      <c r="AO1685" s="50"/>
      <c r="AP1685" s="50"/>
      <c r="AQ1685" s="50"/>
      <c r="AR1685" s="50"/>
      <c r="AS1685" s="50"/>
      <c r="AT1685" s="50"/>
      <c r="AU1685" s="50"/>
      <c r="AV1685" s="50"/>
      <c r="AW1685" s="50"/>
      <c r="AX1685" s="50"/>
      <c r="AY1685" s="50"/>
      <c r="AZ1685" s="50"/>
      <c r="BA1685" s="50"/>
      <c r="BB1685" s="50"/>
      <c r="BC1685" s="50"/>
      <c r="BD1685" s="50"/>
      <c r="BE1685" s="50"/>
      <c r="BF1685" s="50"/>
      <c r="BG1685" s="50"/>
      <c r="BH1685" s="50"/>
      <c r="BI1685" s="50"/>
      <c r="BJ1685" s="50"/>
      <c r="BK1685" s="50"/>
      <c r="BL1685" s="50"/>
    </row>
    <row r="1686" spans="1:64" ht="12" customHeight="1" x14ac:dyDescent="0.15">
      <c r="A1686" s="50" t="s">
        <v>30869</v>
      </c>
      <c r="B1686" s="50">
        <v>26</v>
      </c>
      <c r="C1686" s="50" t="s">
        <v>14</v>
      </c>
      <c r="D1686" s="50" t="s">
        <v>31</v>
      </c>
      <c r="E1686" s="51" t="s">
        <v>30870</v>
      </c>
      <c r="F1686" s="52">
        <v>42926</v>
      </c>
      <c r="G1686" s="50" t="s">
        <v>30871</v>
      </c>
      <c r="H1686" s="50" t="s">
        <v>17991</v>
      </c>
      <c r="I1686" s="50" t="s">
        <v>46</v>
      </c>
      <c r="J1686" s="50">
        <v>21771</v>
      </c>
      <c r="K1686" s="50" t="s">
        <v>3037</v>
      </c>
      <c r="L1686" s="50" t="s">
        <v>48</v>
      </c>
      <c r="M1686" s="50" t="s">
        <v>21</v>
      </c>
      <c r="N1686" s="50" t="s">
        <v>30872</v>
      </c>
      <c r="O1686" s="42" t="s">
        <v>394</v>
      </c>
      <c r="P1686" s="50" t="s">
        <v>32398</v>
      </c>
      <c r="Q1686" s="51" t="s">
        <v>30873</v>
      </c>
      <c r="R1686" s="50" t="s">
        <v>94</v>
      </c>
      <c r="S1686" s="50" t="s">
        <v>373</v>
      </c>
      <c r="T1686" s="54" t="s">
        <v>28836</v>
      </c>
      <c r="U1686" s="54" t="s">
        <v>28520</v>
      </c>
      <c r="V1686" s="54" t="s">
        <v>28521</v>
      </c>
      <c r="W1686" s="54" t="s">
        <v>94</v>
      </c>
      <c r="X1686" s="50">
        <v>2762</v>
      </c>
      <c r="Y1686" s="50"/>
      <c r="Z1686" s="50"/>
      <c r="AA1686" s="50"/>
      <c r="AB1686" s="50"/>
      <c r="AC1686" s="50"/>
      <c r="AD1686" s="50"/>
      <c r="AE1686" s="50"/>
      <c r="AF1686" s="50"/>
      <c r="AG1686" s="50"/>
      <c r="AH1686" s="53"/>
      <c r="AI1686" s="50"/>
      <c r="AJ1686" s="50"/>
      <c r="AK1686" s="50"/>
      <c r="AL1686" s="50"/>
      <c r="AM1686" s="50"/>
      <c r="AN1686" s="50"/>
      <c r="AO1686" s="50"/>
      <c r="AP1686" s="50"/>
      <c r="AQ1686" s="50"/>
      <c r="AR1686" s="50"/>
      <c r="AS1686" s="50"/>
      <c r="AT1686" s="50"/>
      <c r="AU1686" s="50"/>
      <c r="AV1686" s="50"/>
      <c r="AW1686" s="50"/>
      <c r="AX1686" s="50"/>
      <c r="AY1686" s="50"/>
      <c r="AZ1686" s="50"/>
      <c r="BA1686" s="50"/>
      <c r="BB1686" s="50"/>
      <c r="BC1686" s="50"/>
      <c r="BD1686" s="50"/>
      <c r="BE1686" s="50"/>
      <c r="BF1686" s="50"/>
      <c r="BG1686" s="50"/>
      <c r="BH1686" s="50"/>
      <c r="BI1686" s="50"/>
      <c r="BJ1686" s="50"/>
      <c r="BK1686" s="50"/>
      <c r="BL1686" s="50"/>
    </row>
    <row r="1687" spans="1:64" ht="12" customHeight="1" x14ac:dyDescent="0.15">
      <c r="A1687" s="50" t="s">
        <v>30889</v>
      </c>
      <c r="B1687" s="50">
        <v>54</v>
      </c>
      <c r="C1687" s="50" t="s">
        <v>14</v>
      </c>
      <c r="D1687" s="50" t="s">
        <v>79</v>
      </c>
      <c r="E1687" s="50"/>
      <c r="F1687" s="52">
        <v>42925</v>
      </c>
      <c r="G1687" s="50" t="s">
        <v>30992</v>
      </c>
      <c r="H1687" s="50" t="s">
        <v>198</v>
      </c>
      <c r="I1687" s="50" t="s">
        <v>63</v>
      </c>
      <c r="J1687" s="50">
        <v>44313</v>
      </c>
      <c r="K1687" s="50" t="s">
        <v>3381</v>
      </c>
      <c r="L1687" s="50" t="s">
        <v>199</v>
      </c>
      <c r="M1687" s="50" t="s">
        <v>21</v>
      </c>
      <c r="N1687" s="50" t="s">
        <v>30890</v>
      </c>
      <c r="O1687" s="42" t="s">
        <v>394</v>
      </c>
      <c r="P1687" s="50" t="s">
        <v>32398</v>
      </c>
      <c r="Q1687" s="51" t="s">
        <v>30891</v>
      </c>
      <c r="R1687" s="50" t="s">
        <v>94</v>
      </c>
      <c r="S1687" s="50" t="s">
        <v>22</v>
      </c>
      <c r="T1687" s="54" t="s">
        <v>28746</v>
      </c>
      <c r="U1687" s="54" t="s">
        <v>28520</v>
      </c>
      <c r="V1687" s="54" t="s">
        <v>28521</v>
      </c>
      <c r="W1687" s="54" t="s">
        <v>94</v>
      </c>
      <c r="X1687" s="50">
        <v>2761</v>
      </c>
      <c r="Y1687" s="50"/>
      <c r="Z1687" s="50"/>
      <c r="AA1687" s="50"/>
      <c r="AB1687" s="50"/>
      <c r="AC1687" s="50"/>
      <c r="AD1687" s="50"/>
      <c r="AE1687" s="50"/>
      <c r="AF1687" s="50"/>
      <c r="AG1687" s="50"/>
      <c r="AH1687" s="53"/>
      <c r="AI1687" s="50"/>
      <c r="AJ1687" s="50"/>
      <c r="AK1687" s="50"/>
      <c r="AL1687" s="50"/>
      <c r="AM1687" s="50"/>
      <c r="AN1687" s="50"/>
      <c r="AO1687" s="50"/>
      <c r="AP1687" s="50"/>
      <c r="AQ1687" s="50"/>
      <c r="AR1687" s="50"/>
      <c r="AS1687" s="50"/>
      <c r="AT1687" s="50"/>
      <c r="AU1687" s="50"/>
      <c r="AV1687" s="50"/>
      <c r="AW1687" s="50"/>
      <c r="AX1687" s="50"/>
      <c r="AY1687" s="50"/>
      <c r="AZ1687" s="50"/>
      <c r="BA1687" s="50"/>
      <c r="BB1687" s="50"/>
      <c r="BC1687" s="50"/>
      <c r="BD1687" s="50"/>
      <c r="BE1687" s="50"/>
      <c r="BF1687" s="50"/>
      <c r="BG1687" s="50"/>
      <c r="BH1687" s="50"/>
      <c r="BI1687" s="50"/>
      <c r="BJ1687" s="50"/>
      <c r="BK1687" s="50"/>
      <c r="BL1687" s="50"/>
    </row>
    <row r="1688" spans="1:64" ht="12" customHeight="1" x14ac:dyDescent="0.15">
      <c r="A1688" s="50" t="s">
        <v>30895</v>
      </c>
      <c r="B1688" s="50">
        <v>27</v>
      </c>
      <c r="C1688" s="50" t="s">
        <v>14</v>
      </c>
      <c r="D1688" s="50" t="s">
        <v>79</v>
      </c>
      <c r="E1688" s="50"/>
      <c r="F1688" s="52">
        <v>42925</v>
      </c>
      <c r="G1688" s="50" t="s">
        <v>30892</v>
      </c>
      <c r="H1688" s="50" t="s">
        <v>3806</v>
      </c>
      <c r="I1688" s="50" t="s">
        <v>46</v>
      </c>
      <c r="J1688" s="50">
        <v>21804</v>
      </c>
      <c r="K1688" s="50" t="s">
        <v>3808</v>
      </c>
      <c r="L1688" s="50" t="s">
        <v>679</v>
      </c>
      <c r="M1688" s="50" t="s">
        <v>21</v>
      </c>
      <c r="N1688" s="50" t="s">
        <v>30893</v>
      </c>
      <c r="O1688" s="42" t="s">
        <v>394</v>
      </c>
      <c r="P1688" s="50" t="s">
        <v>32398</v>
      </c>
      <c r="Q1688" s="51" t="s">
        <v>30894</v>
      </c>
      <c r="R1688" s="50" t="s">
        <v>94</v>
      </c>
      <c r="S1688" s="50" t="s">
        <v>22</v>
      </c>
      <c r="T1688" s="54" t="s">
        <v>28746</v>
      </c>
      <c r="U1688" s="54" t="s">
        <v>28520</v>
      </c>
      <c r="V1688" s="54" t="s">
        <v>28521</v>
      </c>
      <c r="W1688" s="50"/>
      <c r="Y1688" s="50"/>
      <c r="Z1688" s="50"/>
      <c r="AA1688" s="50"/>
      <c r="AB1688" s="50"/>
      <c r="AC1688" s="50"/>
      <c r="AD1688" s="50"/>
      <c r="AE1688" s="50"/>
      <c r="AF1688" s="50"/>
      <c r="AG1688" s="50"/>
      <c r="AH1688" s="53"/>
      <c r="AI1688" s="50"/>
      <c r="AJ1688" s="50"/>
      <c r="AK1688" s="50"/>
      <c r="AL1688" s="50"/>
      <c r="AM1688" s="50"/>
      <c r="AN1688" s="50"/>
      <c r="AO1688" s="50"/>
      <c r="AP1688" s="50"/>
      <c r="AQ1688" s="50"/>
      <c r="AR1688" s="50"/>
      <c r="AS1688" s="50"/>
      <c r="AT1688" s="50"/>
      <c r="AU1688" s="50"/>
      <c r="AV1688" s="50"/>
      <c r="AW1688" s="50"/>
      <c r="AX1688" s="50"/>
      <c r="AY1688" s="50"/>
      <c r="AZ1688" s="50"/>
      <c r="BA1688" s="50"/>
      <c r="BB1688" s="50"/>
      <c r="BC1688" s="50"/>
      <c r="BD1688" s="50"/>
      <c r="BE1688" s="50"/>
      <c r="BF1688" s="50"/>
      <c r="BG1688" s="50"/>
      <c r="BH1688" s="50"/>
      <c r="BI1688" s="50"/>
      <c r="BJ1688" s="50"/>
      <c r="BK1688" s="50"/>
      <c r="BL1688" s="50"/>
    </row>
    <row r="1689" spans="1:64" ht="12" customHeight="1" x14ac:dyDescent="0.15">
      <c r="A1689" s="50" t="s">
        <v>30886</v>
      </c>
      <c r="B1689" s="50">
        <v>24</v>
      </c>
      <c r="C1689" s="50" t="s">
        <v>14</v>
      </c>
      <c r="D1689" s="50" t="s">
        <v>42</v>
      </c>
      <c r="E1689" s="51" t="s">
        <v>32738</v>
      </c>
      <c r="F1689" s="52">
        <v>42925</v>
      </c>
      <c r="G1689" s="50" t="s">
        <v>31002</v>
      </c>
      <c r="H1689" s="50" t="s">
        <v>81</v>
      </c>
      <c r="I1689" s="50" t="s">
        <v>38</v>
      </c>
      <c r="J1689" s="50">
        <v>60639</v>
      </c>
      <c r="K1689" s="50" t="s">
        <v>82</v>
      </c>
      <c r="L1689" s="50" t="s">
        <v>83</v>
      </c>
      <c r="M1689" s="50" t="s">
        <v>21</v>
      </c>
      <c r="N1689" s="50" t="s">
        <v>30887</v>
      </c>
      <c r="O1689" s="42" t="s">
        <v>394</v>
      </c>
      <c r="P1689" s="50" t="s">
        <v>32398</v>
      </c>
      <c r="Q1689" s="51" t="s">
        <v>30888</v>
      </c>
      <c r="R1689" s="50" t="s">
        <v>94</v>
      </c>
      <c r="S1689" s="50" t="s">
        <v>22</v>
      </c>
      <c r="T1689" s="54" t="s">
        <v>28746</v>
      </c>
      <c r="U1689" s="54" t="s">
        <v>28520</v>
      </c>
      <c r="V1689" s="54" t="s">
        <v>28522</v>
      </c>
      <c r="W1689" s="54" t="s">
        <v>94</v>
      </c>
      <c r="X1689" s="50">
        <v>2755</v>
      </c>
      <c r="Y1689" s="50"/>
      <c r="Z1689" s="50"/>
      <c r="AA1689" s="50"/>
      <c r="AB1689" s="50"/>
      <c r="AC1689" s="50"/>
      <c r="AD1689" s="50"/>
      <c r="AE1689" s="50"/>
      <c r="AF1689" s="50"/>
      <c r="AG1689" s="50"/>
      <c r="AH1689" s="53"/>
      <c r="AI1689" s="50"/>
      <c r="AJ1689" s="50"/>
      <c r="AK1689" s="50"/>
      <c r="AL1689" s="50"/>
      <c r="AM1689" s="50"/>
      <c r="AN1689" s="50"/>
      <c r="AO1689" s="50"/>
      <c r="AP1689" s="50"/>
      <c r="AQ1689" s="51"/>
      <c r="AR1689" s="50"/>
      <c r="AS1689" s="50"/>
      <c r="AT1689" s="51"/>
      <c r="AU1689" s="50"/>
      <c r="AV1689" s="50"/>
      <c r="AW1689" s="50"/>
      <c r="AX1689" s="50"/>
      <c r="AY1689" s="50"/>
      <c r="AZ1689" s="50"/>
      <c r="BA1689" s="50"/>
      <c r="BB1689" s="50"/>
      <c r="BC1689" s="50"/>
      <c r="BD1689" s="50"/>
      <c r="BE1689" s="50"/>
      <c r="BF1689" s="50"/>
      <c r="BG1689" s="50"/>
      <c r="BH1689" s="50"/>
      <c r="BI1689" s="50"/>
      <c r="BJ1689" s="50"/>
      <c r="BK1689" s="50"/>
      <c r="BL1689" s="50"/>
    </row>
    <row r="1690" spans="1:64" ht="12" customHeight="1" x14ac:dyDescent="0.15">
      <c r="A1690" s="50" t="s">
        <v>30880</v>
      </c>
      <c r="B1690" s="50">
        <v>34</v>
      </c>
      <c r="C1690" s="50" t="s">
        <v>14</v>
      </c>
      <c r="D1690" s="50" t="s">
        <v>31</v>
      </c>
      <c r="E1690" s="50"/>
      <c r="F1690" s="52">
        <v>42925</v>
      </c>
      <c r="G1690" s="50" t="s">
        <v>30881</v>
      </c>
      <c r="H1690" s="50" t="s">
        <v>30882</v>
      </c>
      <c r="I1690" s="50" t="s">
        <v>297</v>
      </c>
      <c r="J1690" s="50">
        <v>98110</v>
      </c>
      <c r="K1690" s="50" t="s">
        <v>8921</v>
      </c>
      <c r="L1690" s="50" t="s">
        <v>30883</v>
      </c>
      <c r="M1690" s="50" t="s">
        <v>21</v>
      </c>
      <c r="N1690" s="50" t="s">
        <v>30884</v>
      </c>
      <c r="O1690" s="42" t="s">
        <v>394</v>
      </c>
      <c r="P1690" s="50" t="s">
        <v>32398</v>
      </c>
      <c r="Q1690" s="51" t="s">
        <v>30885</v>
      </c>
      <c r="R1690" s="50" t="s">
        <v>542</v>
      </c>
      <c r="S1690" s="50" t="s">
        <v>22</v>
      </c>
      <c r="T1690" s="54" t="s">
        <v>28746</v>
      </c>
      <c r="U1690" s="54" t="s">
        <v>28520</v>
      </c>
      <c r="V1690" s="54" t="s">
        <v>28521</v>
      </c>
      <c r="W1690" s="54" t="s">
        <v>94</v>
      </c>
      <c r="X1690" s="50">
        <v>2754</v>
      </c>
      <c r="Y1690" s="50"/>
      <c r="Z1690" s="50"/>
      <c r="AA1690" s="50"/>
      <c r="AB1690" s="50"/>
      <c r="AC1690" s="50"/>
      <c r="AD1690" s="50"/>
      <c r="AE1690" s="50"/>
      <c r="AF1690" s="50"/>
      <c r="AG1690" s="50"/>
      <c r="AH1690" s="53"/>
      <c r="AI1690" s="50"/>
      <c r="AJ1690" s="50"/>
      <c r="AK1690" s="50"/>
      <c r="AL1690" s="50"/>
      <c r="AM1690" s="50"/>
      <c r="AN1690" s="50"/>
      <c r="AO1690" s="50"/>
      <c r="AP1690" s="50"/>
      <c r="AQ1690" s="51"/>
      <c r="AR1690" s="50"/>
      <c r="AS1690" s="50"/>
      <c r="AT1690" s="50"/>
      <c r="AU1690" s="50"/>
      <c r="AV1690" s="50"/>
      <c r="AW1690" s="50"/>
      <c r="AX1690" s="50"/>
      <c r="AY1690" s="50"/>
      <c r="AZ1690" s="50"/>
      <c r="BA1690" s="50"/>
      <c r="BB1690" s="50"/>
      <c r="BC1690" s="50"/>
      <c r="BD1690" s="50"/>
      <c r="BE1690" s="50"/>
      <c r="BF1690" s="50"/>
      <c r="BG1690" s="50"/>
      <c r="BH1690" s="50"/>
      <c r="BI1690" s="50"/>
      <c r="BJ1690" s="50"/>
      <c r="BK1690" s="50"/>
      <c r="BL1690" s="50"/>
    </row>
    <row r="1691" spans="1:64" ht="12" customHeight="1" x14ac:dyDescent="0.15">
      <c r="A1691" s="50" t="s">
        <v>30874</v>
      </c>
      <c r="B1691" s="50">
        <v>28</v>
      </c>
      <c r="C1691" s="50" t="s">
        <v>14</v>
      </c>
      <c r="D1691" s="50" t="s">
        <v>31</v>
      </c>
      <c r="E1691" s="51" t="s">
        <v>30875</v>
      </c>
      <c r="F1691" s="52">
        <v>42925</v>
      </c>
      <c r="G1691" s="50" t="s">
        <v>30876</v>
      </c>
      <c r="H1691" s="50" t="s">
        <v>15235</v>
      </c>
      <c r="I1691" s="50" t="s">
        <v>63</v>
      </c>
      <c r="J1691" s="50">
        <v>44685</v>
      </c>
      <c r="K1691" s="50" t="s">
        <v>2226</v>
      </c>
      <c r="L1691" s="50" t="s">
        <v>30877</v>
      </c>
      <c r="M1691" s="50" t="s">
        <v>21</v>
      </c>
      <c r="N1691" s="50" t="s">
        <v>30878</v>
      </c>
      <c r="O1691" s="42" t="s">
        <v>394</v>
      </c>
      <c r="P1691" s="50" t="s">
        <v>32398</v>
      </c>
      <c r="Q1691" s="51" t="s">
        <v>30879</v>
      </c>
      <c r="R1691" s="50" t="s">
        <v>94</v>
      </c>
      <c r="S1691" s="50" t="s">
        <v>22</v>
      </c>
      <c r="T1691" s="54" t="s">
        <v>28746</v>
      </c>
      <c r="U1691" s="54" t="s">
        <v>28520</v>
      </c>
      <c r="V1691" s="54" t="s">
        <v>28521</v>
      </c>
      <c r="W1691" s="54" t="s">
        <v>94</v>
      </c>
      <c r="X1691" s="50">
        <v>2753</v>
      </c>
      <c r="Y1691" s="50"/>
      <c r="Z1691" s="50"/>
      <c r="AA1691" s="50"/>
      <c r="AB1691" s="50"/>
      <c r="AC1691" s="50"/>
      <c r="AD1691" s="50"/>
      <c r="AE1691" s="50"/>
      <c r="AF1691" s="50"/>
      <c r="AG1691" s="50"/>
      <c r="AH1691" s="53"/>
      <c r="AI1691" s="50"/>
      <c r="AJ1691" s="50"/>
      <c r="AK1691" s="50"/>
      <c r="AL1691" s="50"/>
      <c r="AM1691" s="50"/>
      <c r="AN1691" s="50"/>
      <c r="AO1691" s="50"/>
      <c r="AP1691" s="50"/>
      <c r="AQ1691" s="50"/>
      <c r="AR1691" s="50"/>
      <c r="AS1691" s="50"/>
      <c r="AT1691" s="50"/>
      <c r="AU1691" s="50"/>
      <c r="AV1691" s="50"/>
      <c r="AW1691" s="50"/>
      <c r="AX1691" s="50"/>
      <c r="AY1691" s="50"/>
      <c r="AZ1691" s="50"/>
      <c r="BA1691" s="50"/>
      <c r="BB1691" s="50"/>
      <c r="BC1691" s="50"/>
      <c r="BD1691" s="50"/>
      <c r="BE1691" s="50"/>
      <c r="BF1691" s="50"/>
      <c r="BG1691" s="50"/>
      <c r="BH1691" s="50"/>
      <c r="BI1691" s="50"/>
      <c r="BJ1691" s="50"/>
      <c r="BK1691" s="50"/>
      <c r="BL1691" s="50"/>
    </row>
    <row r="1692" spans="1:64" ht="12" customHeight="1" x14ac:dyDescent="0.15">
      <c r="A1692" s="50" t="s">
        <v>30905</v>
      </c>
      <c r="B1692" s="50">
        <v>50</v>
      </c>
      <c r="C1692" s="50" t="s">
        <v>108</v>
      </c>
      <c r="D1692" s="50" t="s">
        <v>31</v>
      </c>
      <c r="E1692" s="51" t="s">
        <v>30906</v>
      </c>
      <c r="F1692" s="52">
        <v>42924</v>
      </c>
      <c r="G1692" s="50" t="s">
        <v>30907</v>
      </c>
      <c r="H1692" s="50" t="s">
        <v>1686</v>
      </c>
      <c r="I1692" s="50" t="s">
        <v>360</v>
      </c>
      <c r="J1692" s="50">
        <v>27504</v>
      </c>
      <c r="K1692" s="50" t="s">
        <v>21968</v>
      </c>
      <c r="L1692" s="50" t="s">
        <v>30908</v>
      </c>
      <c r="M1692" s="50" t="s">
        <v>21</v>
      </c>
      <c r="N1692" s="50" t="s">
        <v>30909</v>
      </c>
      <c r="O1692" s="42" t="s">
        <v>394</v>
      </c>
      <c r="P1692" s="50" t="s">
        <v>32398</v>
      </c>
      <c r="Q1692" s="51" t="s">
        <v>30910</v>
      </c>
      <c r="R1692" s="50" t="s">
        <v>94</v>
      </c>
      <c r="S1692" s="50" t="s">
        <v>22</v>
      </c>
      <c r="T1692" s="54" t="s">
        <v>28746</v>
      </c>
      <c r="U1692" s="54" t="s">
        <v>28520</v>
      </c>
      <c r="V1692" s="54" t="s">
        <v>28521</v>
      </c>
      <c r="W1692" s="54" t="s">
        <v>94</v>
      </c>
      <c r="X1692" s="50">
        <v>2760</v>
      </c>
      <c r="Y1692" s="50"/>
      <c r="Z1692" s="50"/>
      <c r="AA1692" s="50"/>
      <c r="AB1692" s="50"/>
      <c r="AC1692" s="50"/>
      <c r="AD1692" s="50"/>
      <c r="AE1692" s="50"/>
      <c r="AF1692" s="50"/>
      <c r="AG1692" s="50"/>
      <c r="AH1692" s="53"/>
      <c r="AI1692" s="50"/>
      <c r="AJ1692" s="50"/>
      <c r="AK1692" s="50"/>
      <c r="AL1692" s="50"/>
      <c r="AM1692" s="50"/>
      <c r="AN1692" s="50"/>
      <c r="AO1692" s="50"/>
      <c r="AP1692" s="50"/>
      <c r="AQ1692" s="50"/>
      <c r="AR1692" s="50"/>
      <c r="AS1692" s="50"/>
      <c r="AT1692" s="50"/>
      <c r="AU1692" s="50"/>
      <c r="AV1692" s="50"/>
      <c r="AW1692" s="50"/>
      <c r="AX1692" s="50"/>
      <c r="AY1692" s="50"/>
      <c r="AZ1692" s="50"/>
      <c r="BA1692" s="50"/>
      <c r="BB1692" s="50"/>
      <c r="BC1692" s="50"/>
      <c r="BD1692" s="50"/>
      <c r="BE1692" s="50"/>
      <c r="BF1692" s="50"/>
      <c r="BG1692" s="50"/>
      <c r="BH1692" s="50"/>
      <c r="BI1692" s="50"/>
      <c r="BJ1692" s="50"/>
      <c r="BK1692" s="50"/>
      <c r="BL1692" s="50"/>
    </row>
    <row r="1693" spans="1:64" ht="12" customHeight="1" x14ac:dyDescent="0.15">
      <c r="A1693" s="50" t="s">
        <v>30911</v>
      </c>
      <c r="B1693" s="50">
        <v>28</v>
      </c>
      <c r="C1693" s="50" t="s">
        <v>14</v>
      </c>
      <c r="D1693" s="50" t="s">
        <v>31</v>
      </c>
      <c r="E1693" s="51" t="s">
        <v>30912</v>
      </c>
      <c r="F1693" s="52">
        <v>42924</v>
      </c>
      <c r="G1693" s="50" t="s">
        <v>30913</v>
      </c>
      <c r="H1693" s="50" t="s">
        <v>4094</v>
      </c>
      <c r="I1693" s="50" t="s">
        <v>360</v>
      </c>
      <c r="J1693" s="50">
        <v>28204</v>
      </c>
      <c r="K1693" s="50" t="s">
        <v>4096</v>
      </c>
      <c r="L1693" s="50" t="s">
        <v>4097</v>
      </c>
      <c r="M1693" s="50" t="s">
        <v>373</v>
      </c>
      <c r="N1693" s="50" t="s">
        <v>30914</v>
      </c>
      <c r="O1693" s="42" t="s">
        <v>1134</v>
      </c>
      <c r="P1693" s="50" t="s">
        <v>1135</v>
      </c>
      <c r="Q1693" s="51" t="s">
        <v>30915</v>
      </c>
      <c r="R1693" s="50" t="s">
        <v>94</v>
      </c>
      <c r="S1693" s="50" t="s">
        <v>12</v>
      </c>
      <c r="T1693" s="54" t="s">
        <v>31978</v>
      </c>
      <c r="U1693" s="54" t="s">
        <v>28518</v>
      </c>
      <c r="V1693" s="54" t="s">
        <v>28521</v>
      </c>
      <c r="W1693" s="50"/>
      <c r="Y1693" s="50"/>
      <c r="Z1693" s="50"/>
      <c r="AA1693" s="50"/>
      <c r="AB1693" s="50"/>
      <c r="AC1693" s="50"/>
      <c r="AD1693" s="50"/>
      <c r="AE1693" s="50"/>
      <c r="AF1693" s="50"/>
      <c r="AG1693" s="50"/>
      <c r="AH1693" s="53"/>
      <c r="AI1693" s="50"/>
      <c r="AJ1693" s="50"/>
      <c r="AK1693" s="50"/>
      <c r="AL1693" s="50"/>
      <c r="AM1693" s="50"/>
      <c r="AN1693" s="50"/>
      <c r="AO1693" s="50"/>
      <c r="AP1693" s="50"/>
      <c r="AQ1693" s="50"/>
      <c r="AR1693" s="50"/>
      <c r="AS1693" s="50"/>
      <c r="AT1693" s="50"/>
      <c r="AU1693" s="50"/>
      <c r="AV1693" s="50"/>
      <c r="AW1693" s="50"/>
      <c r="AX1693" s="50"/>
      <c r="AY1693" s="50"/>
      <c r="AZ1693" s="50"/>
      <c r="BA1693" s="50"/>
      <c r="BB1693" s="50"/>
      <c r="BC1693" s="50"/>
      <c r="BD1693" s="50"/>
      <c r="BE1693" s="50"/>
      <c r="BF1693" s="50"/>
      <c r="BG1693" s="50"/>
      <c r="BH1693" s="50"/>
      <c r="BI1693" s="50"/>
      <c r="BJ1693" s="50"/>
      <c r="BK1693" s="50"/>
      <c r="BL1693" s="50"/>
    </row>
    <row r="1694" spans="1:64" ht="12" customHeight="1" x14ac:dyDescent="0.15">
      <c r="A1694" s="50" t="s">
        <v>32745</v>
      </c>
      <c r="B1694" s="50">
        <v>23</v>
      </c>
      <c r="C1694" s="50" t="s">
        <v>14</v>
      </c>
      <c r="D1694" s="50" t="s">
        <v>79</v>
      </c>
      <c r="E1694" s="50"/>
      <c r="F1694" s="52">
        <v>42924</v>
      </c>
      <c r="G1694" s="50" t="s">
        <v>30901</v>
      </c>
      <c r="H1694" s="50" t="s">
        <v>30902</v>
      </c>
      <c r="I1694" s="50" t="s">
        <v>56</v>
      </c>
      <c r="J1694" s="50">
        <v>32112</v>
      </c>
      <c r="K1694" s="50" t="s">
        <v>2054</v>
      </c>
      <c r="L1694" s="50" t="s">
        <v>3305</v>
      </c>
      <c r="M1694" s="50" t="s">
        <v>5307</v>
      </c>
      <c r="N1694" s="50" t="s">
        <v>30903</v>
      </c>
      <c r="O1694" s="42" t="s">
        <v>394</v>
      </c>
      <c r="P1694" s="50" t="s">
        <v>32398</v>
      </c>
      <c r="Q1694" s="51" t="s">
        <v>30904</v>
      </c>
      <c r="R1694" s="50" t="s">
        <v>542</v>
      </c>
      <c r="S1694" s="50" t="s">
        <v>22</v>
      </c>
      <c r="T1694" s="54" t="s">
        <v>28739</v>
      </c>
      <c r="U1694" s="54" t="s">
        <v>28518</v>
      </c>
      <c r="V1694" s="54" t="s">
        <v>28521</v>
      </c>
      <c r="W1694" s="54" t="s">
        <v>94</v>
      </c>
      <c r="X1694" s="50">
        <v>2758</v>
      </c>
      <c r="Y1694" s="50"/>
      <c r="Z1694" s="50"/>
      <c r="AA1694" s="50"/>
      <c r="AB1694" s="50"/>
      <c r="AC1694" s="50"/>
      <c r="AD1694" s="50"/>
      <c r="AE1694" s="50"/>
      <c r="AF1694" s="50"/>
      <c r="AG1694" s="50"/>
      <c r="AH1694" s="53"/>
      <c r="AI1694" s="50"/>
      <c r="AJ1694" s="50"/>
      <c r="AK1694" s="50"/>
      <c r="AL1694" s="50"/>
      <c r="AM1694" s="50"/>
      <c r="AN1694" s="50"/>
      <c r="AO1694" s="50"/>
      <c r="AP1694" s="50"/>
      <c r="AQ1694" s="50"/>
      <c r="AR1694" s="50"/>
      <c r="AS1694" s="50"/>
      <c r="AT1694" s="50"/>
      <c r="AU1694" s="50"/>
      <c r="AV1694" s="50"/>
      <c r="AW1694" s="50"/>
      <c r="AX1694" s="50"/>
      <c r="AY1694" s="50"/>
      <c r="AZ1694" s="50"/>
      <c r="BA1694" s="50"/>
      <c r="BB1694" s="50"/>
      <c r="BC1694" s="50"/>
      <c r="BD1694" s="50"/>
      <c r="BE1694" s="50"/>
      <c r="BF1694" s="50"/>
      <c r="BG1694" s="50"/>
      <c r="BH1694" s="50"/>
      <c r="BI1694" s="50"/>
      <c r="BJ1694" s="50"/>
      <c r="BK1694" s="50"/>
      <c r="BL1694" s="50"/>
    </row>
    <row r="1695" spans="1:64" ht="12" customHeight="1" x14ac:dyDescent="0.15">
      <c r="A1695" s="50" t="s">
        <v>30896</v>
      </c>
      <c r="B1695" s="50">
        <v>22</v>
      </c>
      <c r="C1695" s="50" t="s">
        <v>14</v>
      </c>
      <c r="D1695" s="50" t="s">
        <v>31</v>
      </c>
      <c r="E1695" s="51" t="s">
        <v>30897</v>
      </c>
      <c r="F1695" s="52">
        <v>42924</v>
      </c>
      <c r="G1695" s="50" t="s">
        <v>30898</v>
      </c>
      <c r="H1695" s="50" t="s">
        <v>7094</v>
      </c>
      <c r="I1695" s="50" t="s">
        <v>297</v>
      </c>
      <c r="J1695" s="50">
        <v>98516</v>
      </c>
      <c r="K1695" s="50" t="s">
        <v>7096</v>
      </c>
      <c r="L1695" s="50" t="s">
        <v>8971</v>
      </c>
      <c r="M1695" s="50" t="s">
        <v>21</v>
      </c>
      <c r="N1695" s="50" t="s">
        <v>30899</v>
      </c>
      <c r="O1695" s="42" t="s">
        <v>394</v>
      </c>
      <c r="P1695" s="50" t="s">
        <v>32398</v>
      </c>
      <c r="Q1695" s="51" t="s">
        <v>30900</v>
      </c>
      <c r="R1695" s="50" t="s">
        <v>542</v>
      </c>
      <c r="S1695" s="50" t="s">
        <v>22</v>
      </c>
      <c r="T1695" s="54" t="s">
        <v>28739</v>
      </c>
      <c r="U1695" s="54" t="s">
        <v>28518</v>
      </c>
      <c r="V1695" s="54" t="s">
        <v>28521</v>
      </c>
      <c r="W1695" s="54" t="s">
        <v>94</v>
      </c>
      <c r="X1695" s="50">
        <v>2757</v>
      </c>
      <c r="Y1695" s="50"/>
      <c r="Z1695" s="50"/>
      <c r="AA1695" s="50"/>
      <c r="AB1695" s="50"/>
      <c r="AC1695" s="50"/>
      <c r="AD1695" s="50"/>
      <c r="AE1695" s="50"/>
      <c r="AF1695" s="50"/>
      <c r="AG1695" s="50"/>
      <c r="AH1695" s="53"/>
      <c r="AI1695" s="50"/>
      <c r="AJ1695" s="50"/>
      <c r="AK1695" s="50"/>
      <c r="AL1695" s="50"/>
      <c r="AM1695" s="50"/>
      <c r="AN1695" s="50"/>
      <c r="AO1695" s="50"/>
      <c r="AP1695" s="50"/>
      <c r="AQ1695" s="50"/>
      <c r="AR1695" s="50"/>
      <c r="AS1695" s="50"/>
      <c r="AT1695" s="50"/>
      <c r="AU1695" s="50"/>
      <c r="AV1695" s="50"/>
      <c r="AW1695" s="50"/>
      <c r="AX1695" s="50"/>
      <c r="AY1695" s="50"/>
      <c r="AZ1695" s="50"/>
      <c r="BA1695" s="50"/>
      <c r="BB1695" s="50"/>
      <c r="BC1695" s="50"/>
      <c r="BD1695" s="50"/>
      <c r="BE1695" s="50"/>
      <c r="BF1695" s="50"/>
      <c r="BG1695" s="50"/>
      <c r="BH1695" s="50"/>
      <c r="BI1695" s="50"/>
      <c r="BJ1695" s="50"/>
      <c r="BK1695" s="50"/>
      <c r="BL1695" s="50"/>
    </row>
    <row r="1696" spans="1:64" ht="12" customHeight="1" x14ac:dyDescent="0.15">
      <c r="A1696" s="50" t="s">
        <v>33066</v>
      </c>
      <c r="B1696" s="50">
        <v>58</v>
      </c>
      <c r="C1696" s="50" t="s">
        <v>14</v>
      </c>
      <c r="D1696" s="50" t="s">
        <v>79</v>
      </c>
      <c r="E1696" s="50"/>
      <c r="F1696" s="52">
        <v>42923</v>
      </c>
      <c r="G1696" s="50" t="s">
        <v>30931</v>
      </c>
      <c r="H1696" s="50" t="s">
        <v>30932</v>
      </c>
      <c r="I1696" s="50" t="s">
        <v>167</v>
      </c>
      <c r="J1696" s="50">
        <v>31082</v>
      </c>
      <c r="K1696" s="50" t="s">
        <v>112</v>
      </c>
      <c r="L1696" s="50" t="s">
        <v>113</v>
      </c>
      <c r="M1696" s="50" t="s">
        <v>385</v>
      </c>
      <c r="N1696" s="50" t="s">
        <v>30933</v>
      </c>
      <c r="O1696" s="42" t="s">
        <v>1134</v>
      </c>
      <c r="P1696" s="50" t="s">
        <v>1135</v>
      </c>
      <c r="Q1696" s="51" t="s">
        <v>30934</v>
      </c>
      <c r="R1696" s="50" t="s">
        <v>94</v>
      </c>
      <c r="S1696" s="50" t="s">
        <v>12</v>
      </c>
      <c r="T1696" s="54" t="s">
        <v>31978</v>
      </c>
      <c r="U1696" s="54" t="s">
        <v>28518</v>
      </c>
      <c r="V1696" s="54" t="s">
        <v>28521</v>
      </c>
      <c r="W1696" s="50"/>
      <c r="Y1696" s="50"/>
      <c r="Z1696" s="50"/>
      <c r="AA1696" s="50"/>
      <c r="AB1696" s="50"/>
      <c r="AC1696" s="50"/>
      <c r="AD1696" s="50"/>
      <c r="AE1696" s="50"/>
      <c r="AF1696" s="50"/>
      <c r="AG1696" s="50"/>
      <c r="AH1696" s="53"/>
      <c r="AI1696" s="50"/>
      <c r="AJ1696" s="50"/>
      <c r="AK1696" s="50"/>
      <c r="AL1696" s="50"/>
      <c r="AM1696" s="50"/>
      <c r="AN1696" s="50"/>
      <c r="AO1696" s="50"/>
      <c r="AP1696" s="50"/>
      <c r="AQ1696" s="51"/>
      <c r="AR1696" s="50"/>
      <c r="AS1696" s="50"/>
      <c r="AT1696" s="51"/>
      <c r="AU1696" s="50"/>
      <c r="AV1696" s="50"/>
      <c r="AW1696" s="50"/>
      <c r="AX1696" s="50"/>
      <c r="AY1696" s="50"/>
      <c r="AZ1696" s="50"/>
      <c r="BA1696" s="50"/>
      <c r="BB1696" s="50"/>
      <c r="BC1696" s="50"/>
      <c r="BD1696" s="50"/>
      <c r="BE1696" s="50"/>
      <c r="BF1696" s="50"/>
      <c r="BG1696" s="50"/>
      <c r="BH1696" s="50"/>
      <c r="BI1696" s="50"/>
      <c r="BJ1696" s="50"/>
      <c r="BK1696" s="50"/>
      <c r="BL1696" s="50"/>
    </row>
    <row r="1697" spans="1:64" ht="12" customHeight="1" x14ac:dyDescent="0.15">
      <c r="A1697" s="50" t="s">
        <v>30916</v>
      </c>
      <c r="B1697" s="50">
        <v>30</v>
      </c>
      <c r="C1697" s="50" t="s">
        <v>14</v>
      </c>
      <c r="D1697" s="50" t="s">
        <v>79</v>
      </c>
      <c r="E1697" s="51" t="s">
        <v>30917</v>
      </c>
      <c r="F1697" s="52">
        <v>42923</v>
      </c>
      <c r="G1697" s="50" t="s">
        <v>31007</v>
      </c>
      <c r="H1697" s="50" t="s">
        <v>30918</v>
      </c>
      <c r="I1697" s="50" t="s">
        <v>63</v>
      </c>
      <c r="J1697" s="50">
        <v>43222</v>
      </c>
      <c r="K1697" s="50" t="s">
        <v>1263</v>
      </c>
      <c r="L1697" s="50" t="s">
        <v>12268</v>
      </c>
      <c r="M1697" s="50" t="s">
        <v>21</v>
      </c>
      <c r="N1697" s="50" t="s">
        <v>32734</v>
      </c>
      <c r="O1697" s="42" t="s">
        <v>394</v>
      </c>
      <c r="P1697" s="50" t="s">
        <v>32398</v>
      </c>
      <c r="Q1697" s="51" t="s">
        <v>30919</v>
      </c>
      <c r="R1697" s="50" t="s">
        <v>23</v>
      </c>
      <c r="S1697" s="50" t="s">
        <v>22</v>
      </c>
      <c r="T1697" s="54" t="s">
        <v>28746</v>
      </c>
      <c r="U1697" s="54" t="s">
        <v>28523</v>
      </c>
      <c r="V1697" s="54" t="s">
        <v>28521</v>
      </c>
      <c r="W1697" s="54" t="s">
        <v>542</v>
      </c>
      <c r="X1697" s="50">
        <v>2765</v>
      </c>
      <c r="Y1697" s="50"/>
      <c r="Z1697" s="50"/>
      <c r="AA1697" s="50"/>
      <c r="AB1697" s="50"/>
      <c r="AC1697" s="50"/>
      <c r="AD1697" s="50"/>
      <c r="AE1697" s="50"/>
      <c r="AF1697" s="50"/>
      <c r="AG1697" s="50"/>
      <c r="AH1697" s="53"/>
      <c r="AI1697" s="50"/>
      <c r="AJ1697" s="50"/>
      <c r="AK1697" s="50"/>
      <c r="AL1697" s="50"/>
      <c r="AM1697" s="50"/>
      <c r="AN1697" s="50"/>
      <c r="AO1697" s="50"/>
      <c r="AP1697" s="50"/>
      <c r="AQ1697" s="50"/>
      <c r="AR1697" s="50"/>
      <c r="AS1697" s="50"/>
      <c r="AT1697" s="50"/>
      <c r="AU1697" s="50"/>
      <c r="AV1697" s="50"/>
      <c r="AW1697" s="50"/>
      <c r="AX1697" s="50"/>
      <c r="AY1697" s="50"/>
      <c r="AZ1697" s="50"/>
      <c r="BA1697" s="50"/>
      <c r="BB1697" s="50"/>
      <c r="BC1697" s="50"/>
      <c r="BD1697" s="50"/>
      <c r="BE1697" s="50"/>
      <c r="BF1697" s="50"/>
      <c r="BG1697" s="50"/>
      <c r="BH1697" s="50"/>
      <c r="BI1697" s="50"/>
      <c r="BJ1697" s="50"/>
      <c r="BK1697" s="50"/>
      <c r="BL1697" s="50"/>
    </row>
    <row r="1698" spans="1:64" ht="12" customHeight="1" x14ac:dyDescent="0.15">
      <c r="A1698" s="50" t="s">
        <v>30926</v>
      </c>
      <c r="B1698" s="50">
        <v>33</v>
      </c>
      <c r="C1698" s="50" t="s">
        <v>14</v>
      </c>
      <c r="D1698" s="50" t="s">
        <v>79</v>
      </c>
      <c r="E1698" s="51" t="s">
        <v>30927</v>
      </c>
      <c r="F1698" s="52">
        <v>42923</v>
      </c>
      <c r="G1698" s="50" t="s">
        <v>30928</v>
      </c>
      <c r="H1698" s="50" t="s">
        <v>6163</v>
      </c>
      <c r="I1698" s="50" t="s">
        <v>167</v>
      </c>
      <c r="J1698" s="50">
        <v>30067</v>
      </c>
      <c r="K1698" s="50" t="s">
        <v>3237</v>
      </c>
      <c r="L1698" s="50" t="s">
        <v>3238</v>
      </c>
      <c r="M1698" s="50" t="s">
        <v>21</v>
      </c>
      <c r="N1698" s="50" t="s">
        <v>30929</v>
      </c>
      <c r="O1698" s="42" t="s">
        <v>394</v>
      </c>
      <c r="P1698" s="50" t="s">
        <v>32398</v>
      </c>
      <c r="Q1698" s="51" t="s">
        <v>30930</v>
      </c>
      <c r="R1698" s="50" t="s">
        <v>542</v>
      </c>
      <c r="S1698" s="50" t="s">
        <v>12</v>
      </c>
      <c r="T1698" s="54" t="s">
        <v>31978</v>
      </c>
      <c r="U1698" s="54" t="s">
        <v>28520</v>
      </c>
      <c r="V1698" s="54" t="s">
        <v>28521</v>
      </c>
      <c r="W1698" s="54" t="s">
        <v>94</v>
      </c>
      <c r="X1698" s="50">
        <v>2751</v>
      </c>
      <c r="Y1698" s="50"/>
      <c r="Z1698" s="50"/>
      <c r="AA1698" s="50"/>
      <c r="AB1698" s="50"/>
      <c r="AC1698" s="50"/>
      <c r="AD1698" s="50"/>
      <c r="AE1698" s="50"/>
      <c r="AF1698" s="50"/>
      <c r="AG1698" s="50"/>
      <c r="AH1698" s="53"/>
      <c r="AI1698" s="50"/>
      <c r="AJ1698" s="50"/>
      <c r="AK1698" s="50"/>
      <c r="AL1698" s="50"/>
      <c r="AM1698" s="50"/>
      <c r="AN1698" s="50"/>
      <c r="AO1698" s="50"/>
      <c r="AP1698" s="50"/>
      <c r="AQ1698" s="50"/>
      <c r="AR1698" s="50"/>
      <c r="AS1698" s="50"/>
      <c r="AT1698" s="50"/>
      <c r="AU1698" s="50"/>
      <c r="AV1698" s="50"/>
      <c r="AW1698" s="50"/>
      <c r="AX1698" s="50"/>
      <c r="AY1698" s="50"/>
      <c r="AZ1698" s="50"/>
      <c r="BA1698" s="50"/>
      <c r="BB1698" s="50"/>
      <c r="BC1698" s="50"/>
      <c r="BD1698" s="50"/>
      <c r="BE1698" s="50"/>
      <c r="BF1698" s="50"/>
      <c r="BG1698" s="50"/>
      <c r="BH1698" s="50"/>
      <c r="BI1698" s="50"/>
      <c r="BJ1698" s="50"/>
      <c r="BK1698" s="50"/>
      <c r="BL1698" s="50"/>
    </row>
    <row r="1699" spans="1:64" ht="12" customHeight="1" x14ac:dyDescent="0.15">
      <c r="A1699" s="50" t="s">
        <v>30935</v>
      </c>
      <c r="B1699" s="50">
        <v>37</v>
      </c>
      <c r="C1699" s="50" t="s">
        <v>14</v>
      </c>
      <c r="D1699" s="50" t="s">
        <v>926</v>
      </c>
      <c r="E1699" s="50"/>
      <c r="F1699" s="52">
        <v>42923</v>
      </c>
      <c r="G1699" s="50" t="s">
        <v>31017</v>
      </c>
      <c r="H1699" s="50" t="s">
        <v>28249</v>
      </c>
      <c r="I1699" s="50" t="s">
        <v>297</v>
      </c>
      <c r="J1699" s="50">
        <v>98424</v>
      </c>
      <c r="K1699" s="50" t="s">
        <v>867</v>
      </c>
      <c r="L1699" s="50" t="s">
        <v>7854</v>
      </c>
      <c r="M1699" s="50" t="s">
        <v>373</v>
      </c>
      <c r="N1699" s="50" t="s">
        <v>30936</v>
      </c>
      <c r="O1699" s="42" t="s">
        <v>394</v>
      </c>
      <c r="P1699" s="50" t="s">
        <v>32398</v>
      </c>
      <c r="Q1699" s="51" t="s">
        <v>30937</v>
      </c>
      <c r="R1699" s="50" t="s">
        <v>94</v>
      </c>
      <c r="S1699" s="50" t="s">
        <v>12</v>
      </c>
      <c r="T1699" s="54" t="s">
        <v>31978</v>
      </c>
      <c r="U1699" s="54" t="s">
        <v>28518</v>
      </c>
      <c r="V1699" s="54" t="s">
        <v>28521</v>
      </c>
      <c r="W1699" s="50"/>
      <c r="Y1699" s="50"/>
      <c r="Z1699" s="50"/>
      <c r="AA1699" s="50"/>
      <c r="AB1699" s="50"/>
      <c r="AC1699" s="50"/>
      <c r="AD1699" s="50"/>
      <c r="AE1699" s="50"/>
      <c r="AF1699" s="50"/>
      <c r="AG1699" s="50"/>
      <c r="AH1699" s="53"/>
      <c r="AI1699" s="50"/>
      <c r="AJ1699" s="50"/>
      <c r="AK1699" s="50"/>
      <c r="AL1699" s="50"/>
      <c r="AM1699" s="50"/>
      <c r="AN1699" s="50"/>
      <c r="AO1699" s="50"/>
      <c r="AP1699" s="50"/>
      <c r="AQ1699" s="50"/>
      <c r="AR1699" s="50"/>
      <c r="AS1699" s="50"/>
      <c r="AT1699" s="50"/>
      <c r="AU1699" s="50"/>
      <c r="AV1699" s="50"/>
      <c r="AW1699" s="50"/>
      <c r="AX1699" s="50"/>
      <c r="AY1699" s="50"/>
      <c r="AZ1699" s="50"/>
      <c r="BA1699" s="50"/>
      <c r="BB1699" s="50"/>
      <c r="BC1699" s="50"/>
      <c r="BD1699" s="50"/>
      <c r="BE1699" s="50"/>
      <c r="BF1699" s="50"/>
      <c r="BG1699" s="50"/>
      <c r="BH1699" s="50"/>
      <c r="BI1699" s="50"/>
      <c r="BJ1699" s="50"/>
      <c r="BK1699" s="50"/>
      <c r="BL1699" s="50"/>
    </row>
    <row r="1700" spans="1:64" ht="12" customHeight="1" x14ac:dyDescent="0.15">
      <c r="A1700" s="50" t="s">
        <v>30938</v>
      </c>
      <c r="B1700" s="50">
        <v>42</v>
      </c>
      <c r="C1700" s="50" t="s">
        <v>14</v>
      </c>
      <c r="D1700" s="50" t="s">
        <v>79</v>
      </c>
      <c r="E1700" s="50" t="s">
        <v>31916</v>
      </c>
      <c r="F1700" s="52">
        <v>42923</v>
      </c>
      <c r="G1700" s="50" t="s">
        <v>31004</v>
      </c>
      <c r="H1700" s="50" t="s">
        <v>30939</v>
      </c>
      <c r="I1700" s="50" t="s">
        <v>653</v>
      </c>
      <c r="J1700" s="50">
        <v>38614</v>
      </c>
      <c r="K1700" s="50" t="s">
        <v>30940</v>
      </c>
      <c r="L1700" s="50" t="s">
        <v>30941</v>
      </c>
      <c r="M1700" s="50" t="s">
        <v>373</v>
      </c>
      <c r="N1700" s="50" t="s">
        <v>30942</v>
      </c>
      <c r="O1700" s="42" t="s">
        <v>394</v>
      </c>
      <c r="P1700" s="50" t="s">
        <v>32398</v>
      </c>
      <c r="Q1700" s="51" t="s">
        <v>30943</v>
      </c>
      <c r="R1700" s="50" t="s">
        <v>94</v>
      </c>
      <c r="S1700" s="50" t="s">
        <v>373</v>
      </c>
      <c r="T1700" s="54" t="s">
        <v>28836</v>
      </c>
      <c r="U1700" s="54" t="s">
        <v>28518</v>
      </c>
      <c r="V1700" s="54" t="s">
        <v>28521</v>
      </c>
      <c r="W1700" s="50"/>
      <c r="Y1700" s="50"/>
      <c r="Z1700" s="50"/>
      <c r="AA1700" s="50"/>
      <c r="AB1700" s="50"/>
      <c r="AC1700" s="50"/>
      <c r="AD1700" s="50"/>
      <c r="AE1700" s="50"/>
      <c r="AF1700" s="50"/>
      <c r="AG1700" s="50"/>
      <c r="AH1700" s="53"/>
      <c r="AI1700" s="50"/>
      <c r="AJ1700" s="50"/>
      <c r="AK1700" s="50"/>
      <c r="AL1700" s="50"/>
      <c r="AM1700" s="50"/>
      <c r="AN1700" s="50"/>
      <c r="AO1700" s="50"/>
      <c r="AP1700" s="50"/>
      <c r="AQ1700" s="50"/>
      <c r="AR1700" s="50"/>
      <c r="AS1700" s="50"/>
      <c r="AT1700" s="50"/>
      <c r="AU1700" s="50"/>
      <c r="AV1700" s="50"/>
      <c r="AW1700" s="50"/>
      <c r="AX1700" s="50"/>
      <c r="AY1700" s="50"/>
      <c r="AZ1700" s="50"/>
      <c r="BA1700" s="50"/>
      <c r="BB1700" s="50"/>
      <c r="BC1700" s="50"/>
      <c r="BD1700" s="50"/>
      <c r="BE1700" s="50"/>
      <c r="BF1700" s="50"/>
      <c r="BG1700" s="50"/>
      <c r="BH1700" s="50"/>
      <c r="BI1700" s="50"/>
      <c r="BJ1700" s="50"/>
      <c r="BK1700" s="50"/>
      <c r="BL1700" s="50"/>
    </row>
    <row r="1701" spans="1:64" ht="12" customHeight="1" x14ac:dyDescent="0.15">
      <c r="A1701" s="50" t="s">
        <v>30920</v>
      </c>
      <c r="B1701" s="50">
        <v>16</v>
      </c>
      <c r="C1701" s="50" t="s">
        <v>14</v>
      </c>
      <c r="D1701" s="50" t="s">
        <v>31</v>
      </c>
      <c r="E1701" s="50" t="s">
        <v>30921</v>
      </c>
      <c r="F1701" s="52">
        <v>42923</v>
      </c>
      <c r="G1701" s="50" t="s">
        <v>30922</v>
      </c>
      <c r="H1701" s="50" t="s">
        <v>2117</v>
      </c>
      <c r="I1701" s="50" t="s">
        <v>88</v>
      </c>
      <c r="J1701" s="50">
        <v>35805</v>
      </c>
      <c r="K1701" s="50" t="s">
        <v>2119</v>
      </c>
      <c r="L1701" s="50" t="s">
        <v>30923</v>
      </c>
      <c r="M1701" s="50" t="s">
        <v>21</v>
      </c>
      <c r="N1701" s="50" t="s">
        <v>30924</v>
      </c>
      <c r="O1701" s="42" t="s">
        <v>394</v>
      </c>
      <c r="P1701" s="50" t="s">
        <v>32398</v>
      </c>
      <c r="Q1701" s="51" t="s">
        <v>30925</v>
      </c>
      <c r="R1701" s="50" t="s">
        <v>94</v>
      </c>
      <c r="S1701" s="50" t="s">
        <v>373</v>
      </c>
      <c r="T1701" s="54" t="s">
        <v>28836</v>
      </c>
      <c r="U1701" s="54" t="s">
        <v>28520</v>
      </c>
      <c r="V1701" s="54" t="s">
        <v>28519</v>
      </c>
      <c r="W1701" s="54" t="s">
        <v>94</v>
      </c>
      <c r="X1701" s="50">
        <v>2752</v>
      </c>
      <c r="Y1701" s="50"/>
      <c r="Z1701" s="50"/>
      <c r="AA1701" s="50"/>
      <c r="AB1701" s="50"/>
      <c r="AC1701" s="50"/>
      <c r="AD1701" s="50"/>
      <c r="AE1701" s="50"/>
      <c r="AF1701" s="50"/>
      <c r="AG1701" s="50"/>
      <c r="AH1701" s="53"/>
      <c r="AI1701" s="50"/>
      <c r="AJ1701" s="50"/>
      <c r="AK1701" s="50"/>
      <c r="AL1701" s="50"/>
      <c r="AM1701" s="50"/>
      <c r="AN1701" s="50"/>
      <c r="AO1701" s="50"/>
      <c r="AP1701" s="50"/>
      <c r="AQ1701" s="50"/>
      <c r="AR1701" s="50"/>
      <c r="AS1701" s="50"/>
      <c r="AT1701" s="50"/>
      <c r="AU1701" s="50"/>
      <c r="AV1701" s="50"/>
      <c r="AW1701" s="50"/>
      <c r="AX1701" s="50"/>
      <c r="AY1701" s="50"/>
      <c r="AZ1701" s="50"/>
      <c r="BA1701" s="50"/>
      <c r="BB1701" s="50"/>
      <c r="BC1701" s="50"/>
      <c r="BD1701" s="50"/>
      <c r="BE1701" s="50"/>
      <c r="BF1701" s="50"/>
      <c r="BG1701" s="50"/>
      <c r="BH1701" s="50"/>
      <c r="BI1701" s="50"/>
      <c r="BJ1701" s="50"/>
      <c r="BK1701" s="50"/>
      <c r="BL1701" s="50"/>
    </row>
    <row r="1702" spans="1:64" ht="12" customHeight="1" x14ac:dyDescent="0.15">
      <c r="A1702" s="50" t="s">
        <v>30944</v>
      </c>
      <c r="B1702" s="50">
        <v>27</v>
      </c>
      <c r="C1702" s="50" t="s">
        <v>14</v>
      </c>
      <c r="D1702" s="50" t="s">
        <v>79</v>
      </c>
      <c r="E1702" s="51" t="s">
        <v>30945</v>
      </c>
      <c r="F1702" s="52">
        <v>42922</v>
      </c>
      <c r="G1702" s="50" t="s">
        <v>30946</v>
      </c>
      <c r="H1702" s="50" t="s">
        <v>30947</v>
      </c>
      <c r="I1702" s="50" t="s">
        <v>19</v>
      </c>
      <c r="J1702" s="50">
        <v>70554</v>
      </c>
      <c r="K1702" s="50" t="s">
        <v>4796</v>
      </c>
      <c r="L1702" s="50" t="s">
        <v>30948</v>
      </c>
      <c r="M1702" s="50" t="s">
        <v>21</v>
      </c>
      <c r="N1702" s="50" t="s">
        <v>30949</v>
      </c>
      <c r="O1702" s="42" t="s">
        <v>394</v>
      </c>
      <c r="P1702" s="50" t="s">
        <v>32398</v>
      </c>
      <c r="Q1702" s="51" t="s">
        <v>30950</v>
      </c>
      <c r="R1702" s="50" t="s">
        <v>94</v>
      </c>
      <c r="S1702" s="50" t="s">
        <v>12</v>
      </c>
      <c r="T1702" s="54" t="s">
        <v>31978</v>
      </c>
      <c r="U1702" s="54" t="s">
        <v>28518</v>
      </c>
      <c r="V1702" s="54" t="s">
        <v>28521</v>
      </c>
      <c r="W1702" s="54" t="s">
        <v>94</v>
      </c>
      <c r="X1702" s="50">
        <v>2745</v>
      </c>
      <c r="Y1702" s="50"/>
      <c r="Z1702" s="50"/>
      <c r="AA1702" s="50"/>
      <c r="AB1702" s="50"/>
      <c r="AC1702" s="50"/>
      <c r="AD1702" s="50"/>
      <c r="AE1702" s="50"/>
      <c r="AF1702" s="50"/>
      <c r="AG1702" s="50"/>
      <c r="AH1702" s="53"/>
      <c r="AI1702" s="50"/>
      <c r="AJ1702" s="50"/>
      <c r="AK1702" s="50"/>
      <c r="AL1702" s="50"/>
      <c r="AM1702" s="50"/>
      <c r="AN1702" s="50"/>
      <c r="AO1702" s="50"/>
      <c r="AP1702" s="50"/>
      <c r="AQ1702" s="50"/>
      <c r="AR1702" s="50"/>
      <c r="AS1702" s="50"/>
      <c r="AT1702" s="50"/>
      <c r="AU1702" s="50"/>
      <c r="AV1702" s="50"/>
      <c r="AW1702" s="50"/>
      <c r="AX1702" s="50"/>
      <c r="AY1702" s="50"/>
      <c r="AZ1702" s="50"/>
      <c r="BA1702" s="50"/>
      <c r="BB1702" s="50"/>
      <c r="BC1702" s="50"/>
      <c r="BD1702" s="50"/>
      <c r="BE1702" s="50"/>
      <c r="BF1702" s="50"/>
      <c r="BG1702" s="50"/>
      <c r="BH1702" s="50"/>
      <c r="BI1702" s="50"/>
      <c r="BJ1702" s="50"/>
      <c r="BK1702" s="50"/>
      <c r="BL1702" s="50"/>
    </row>
    <row r="1703" spans="1:64" ht="12" customHeight="1" x14ac:dyDescent="0.15">
      <c r="A1703" s="50" t="s">
        <v>30951</v>
      </c>
      <c r="B1703" s="50">
        <v>35</v>
      </c>
      <c r="C1703" s="50" t="s">
        <v>14</v>
      </c>
      <c r="D1703" s="50" t="s">
        <v>42</v>
      </c>
      <c r="E1703" s="51" t="s">
        <v>30952</v>
      </c>
      <c r="F1703" s="52">
        <v>42922</v>
      </c>
      <c r="G1703" s="50" t="s">
        <v>30953</v>
      </c>
      <c r="H1703" s="50" t="s">
        <v>5986</v>
      </c>
      <c r="I1703" s="50" t="s">
        <v>56</v>
      </c>
      <c r="J1703" s="50">
        <v>33563</v>
      </c>
      <c r="K1703" s="50" t="s">
        <v>622</v>
      </c>
      <c r="L1703" s="50" t="s">
        <v>5988</v>
      </c>
      <c r="M1703" s="50" t="s">
        <v>21</v>
      </c>
      <c r="N1703" s="50" t="s">
        <v>30954</v>
      </c>
      <c r="O1703" s="42" t="s">
        <v>394</v>
      </c>
      <c r="P1703" s="50" t="s">
        <v>32398</v>
      </c>
      <c r="Q1703" s="51" t="s">
        <v>30955</v>
      </c>
      <c r="R1703" s="50" t="s">
        <v>94</v>
      </c>
      <c r="S1703" s="50" t="s">
        <v>373</v>
      </c>
      <c r="T1703" s="54" t="s">
        <v>28836</v>
      </c>
      <c r="U1703" s="54" t="s">
        <v>28518</v>
      </c>
      <c r="V1703" s="54" t="s">
        <v>28519</v>
      </c>
      <c r="W1703" s="54" t="s">
        <v>94</v>
      </c>
      <c r="X1703" s="50">
        <v>2744</v>
      </c>
      <c r="Y1703" s="50"/>
      <c r="Z1703" s="50"/>
      <c r="AA1703" s="50"/>
      <c r="AB1703" s="50"/>
      <c r="AC1703" s="50"/>
      <c r="AD1703" s="50"/>
      <c r="AE1703" s="50"/>
      <c r="AF1703" s="50"/>
      <c r="AG1703" s="50"/>
      <c r="AH1703" s="53"/>
      <c r="AI1703" s="50"/>
      <c r="AJ1703" s="50"/>
      <c r="AK1703" s="50"/>
      <c r="AL1703" s="50"/>
      <c r="AM1703" s="50"/>
      <c r="AN1703" s="50"/>
      <c r="AO1703" s="50"/>
      <c r="AP1703" s="50"/>
      <c r="AQ1703" s="50"/>
      <c r="AR1703" s="50"/>
      <c r="AS1703" s="50"/>
      <c r="AT1703" s="50"/>
      <c r="AU1703" s="50"/>
      <c r="AV1703" s="50"/>
      <c r="AW1703" s="50"/>
      <c r="AX1703" s="50"/>
      <c r="AY1703" s="50"/>
      <c r="AZ1703" s="50"/>
      <c r="BA1703" s="50"/>
      <c r="BB1703" s="50"/>
      <c r="BC1703" s="50"/>
      <c r="BD1703" s="50"/>
      <c r="BE1703" s="50"/>
      <c r="BF1703" s="50"/>
      <c r="BG1703" s="50"/>
      <c r="BH1703" s="50"/>
      <c r="BI1703" s="50"/>
      <c r="BJ1703" s="50"/>
      <c r="BK1703" s="50"/>
      <c r="BL1703" s="50"/>
    </row>
    <row r="1704" spans="1:64" ht="12" customHeight="1" x14ac:dyDescent="0.15">
      <c r="A1704" s="50" t="s">
        <v>29987</v>
      </c>
      <c r="B1704" s="50">
        <v>29</v>
      </c>
      <c r="C1704" s="50" t="s">
        <v>108</v>
      </c>
      <c r="D1704" s="50" t="s">
        <v>31</v>
      </c>
      <c r="E1704" s="51" t="s">
        <v>30956</v>
      </c>
      <c r="F1704" s="52">
        <v>42921</v>
      </c>
      <c r="G1704" s="50" t="s">
        <v>30957</v>
      </c>
      <c r="H1704" s="50" t="s">
        <v>1827</v>
      </c>
      <c r="I1704" s="50" t="s">
        <v>364</v>
      </c>
      <c r="J1704" s="50">
        <v>50316</v>
      </c>
      <c r="K1704" s="50" t="s">
        <v>1829</v>
      </c>
      <c r="L1704" s="50" t="s">
        <v>1830</v>
      </c>
      <c r="M1704" s="50" t="s">
        <v>21</v>
      </c>
      <c r="N1704" s="50" t="s">
        <v>30958</v>
      </c>
      <c r="O1704" s="42" t="s">
        <v>394</v>
      </c>
      <c r="P1704" s="50" t="s">
        <v>32398</v>
      </c>
      <c r="Q1704" s="51" t="s">
        <v>30959</v>
      </c>
      <c r="R1704" s="50" t="s">
        <v>94</v>
      </c>
      <c r="S1704" s="50" t="s">
        <v>22</v>
      </c>
      <c r="T1704" s="54" t="s">
        <v>28746</v>
      </c>
      <c r="U1704" s="54" t="s">
        <v>28520</v>
      </c>
      <c r="V1704" s="54" t="s">
        <v>28522</v>
      </c>
      <c r="W1704" s="54" t="s">
        <v>542</v>
      </c>
      <c r="X1704" s="50">
        <v>2743</v>
      </c>
      <c r="Y1704" s="50"/>
      <c r="Z1704" s="50"/>
      <c r="AA1704" s="50"/>
      <c r="AB1704" s="50"/>
      <c r="AC1704" s="50"/>
      <c r="AD1704" s="50"/>
      <c r="AE1704" s="50"/>
      <c r="AF1704" s="50"/>
      <c r="AG1704" s="50"/>
      <c r="AH1704" s="53"/>
      <c r="AI1704" s="50"/>
      <c r="AJ1704" s="50"/>
      <c r="AK1704" s="50"/>
      <c r="AL1704" s="50"/>
      <c r="AM1704" s="50"/>
      <c r="AN1704" s="50"/>
      <c r="AO1704" s="50"/>
      <c r="AP1704" s="50"/>
      <c r="AQ1704" s="50"/>
      <c r="AR1704" s="50"/>
      <c r="AS1704" s="50"/>
      <c r="AT1704" s="50"/>
      <c r="AU1704" s="50"/>
      <c r="AV1704" s="50"/>
      <c r="AW1704" s="50"/>
      <c r="AX1704" s="50"/>
      <c r="AY1704" s="50"/>
      <c r="AZ1704" s="50"/>
      <c r="BA1704" s="50"/>
      <c r="BB1704" s="50"/>
      <c r="BC1704" s="50"/>
      <c r="BD1704" s="50"/>
      <c r="BE1704" s="50"/>
      <c r="BF1704" s="50"/>
      <c r="BG1704" s="50"/>
      <c r="BH1704" s="50"/>
      <c r="BI1704" s="50"/>
      <c r="BJ1704" s="50"/>
      <c r="BK1704" s="50"/>
      <c r="BL1704" s="50"/>
    </row>
    <row r="1705" spans="1:64" ht="12" customHeight="1" x14ac:dyDescent="0.15">
      <c r="A1705" s="50" t="s">
        <v>30238</v>
      </c>
      <c r="B1705" s="50">
        <v>34</v>
      </c>
      <c r="C1705" s="50" t="s">
        <v>14</v>
      </c>
      <c r="D1705" s="50" t="s">
        <v>79</v>
      </c>
      <c r="E1705" s="51" t="s">
        <v>30237</v>
      </c>
      <c r="F1705" s="52">
        <v>42921</v>
      </c>
      <c r="G1705" s="50" t="s">
        <v>30236</v>
      </c>
      <c r="H1705" s="50" t="s">
        <v>1809</v>
      </c>
      <c r="I1705" s="50" t="s">
        <v>417</v>
      </c>
      <c r="J1705" s="50">
        <v>10453</v>
      </c>
      <c r="K1705" s="50" t="s">
        <v>1809</v>
      </c>
      <c r="L1705" s="50" t="s">
        <v>569</v>
      </c>
      <c r="M1705" s="50" t="s">
        <v>21</v>
      </c>
      <c r="N1705" s="50" t="s">
        <v>30235</v>
      </c>
      <c r="O1705" s="42" t="s">
        <v>394</v>
      </c>
      <c r="P1705" s="50" t="s">
        <v>32398</v>
      </c>
      <c r="Q1705" s="51" t="s">
        <v>30234</v>
      </c>
      <c r="R1705" s="50" t="s">
        <v>94</v>
      </c>
      <c r="S1705" s="50" t="s">
        <v>22</v>
      </c>
      <c r="T1705" s="54" t="s">
        <v>28746</v>
      </c>
      <c r="U1705" s="54" t="s">
        <v>28520</v>
      </c>
      <c r="V1705" s="54" t="s">
        <v>28522</v>
      </c>
      <c r="W1705" s="54" t="s">
        <v>94</v>
      </c>
      <c r="X1705" s="50">
        <v>2742</v>
      </c>
      <c r="Y1705" s="50"/>
      <c r="Z1705" s="50"/>
      <c r="AA1705" s="50"/>
      <c r="AB1705" s="50"/>
      <c r="AC1705" s="50"/>
      <c r="AD1705" s="50"/>
      <c r="AE1705" s="50"/>
      <c r="AF1705" s="50"/>
      <c r="AG1705" s="50"/>
      <c r="AH1705" s="53"/>
      <c r="AI1705" s="50"/>
      <c r="AJ1705" s="50"/>
      <c r="AK1705" s="50"/>
      <c r="AL1705" s="50"/>
      <c r="AM1705" s="50"/>
      <c r="AN1705" s="50"/>
      <c r="AO1705" s="50"/>
      <c r="AP1705" s="50"/>
      <c r="AQ1705" s="50"/>
      <c r="AR1705" s="50"/>
      <c r="AS1705" s="50"/>
      <c r="AT1705" s="50"/>
      <c r="AU1705" s="50"/>
      <c r="AV1705" s="50"/>
      <c r="AW1705" s="50"/>
      <c r="AX1705" s="50"/>
      <c r="AY1705" s="50"/>
      <c r="AZ1705" s="50"/>
      <c r="BA1705" s="50"/>
      <c r="BB1705" s="50"/>
      <c r="BC1705" s="50"/>
      <c r="BD1705" s="50"/>
      <c r="BE1705" s="50"/>
      <c r="BF1705" s="50"/>
      <c r="BG1705" s="50"/>
      <c r="BH1705" s="50"/>
      <c r="BI1705" s="50"/>
      <c r="BJ1705" s="50"/>
      <c r="BK1705" s="50"/>
      <c r="BL1705" s="50"/>
    </row>
    <row r="1706" spans="1:64" ht="12" customHeight="1" x14ac:dyDescent="0.15">
      <c r="A1706" s="50" t="s">
        <v>30967</v>
      </c>
      <c r="B1706" s="50">
        <v>51</v>
      </c>
      <c r="C1706" s="50" t="s">
        <v>14</v>
      </c>
      <c r="D1706" s="50" t="s">
        <v>31</v>
      </c>
      <c r="E1706" s="50"/>
      <c r="F1706" s="52">
        <v>42921</v>
      </c>
      <c r="G1706" s="50" t="s">
        <v>31051</v>
      </c>
      <c r="H1706" s="50" t="s">
        <v>2119</v>
      </c>
      <c r="I1706" s="50" t="s">
        <v>4274</v>
      </c>
      <c r="J1706" s="50">
        <v>4950</v>
      </c>
      <c r="K1706" s="50" t="s">
        <v>2149</v>
      </c>
      <c r="L1706" s="50" t="s">
        <v>30968</v>
      </c>
      <c r="M1706" s="50" t="s">
        <v>21</v>
      </c>
      <c r="N1706" s="50" t="s">
        <v>30969</v>
      </c>
      <c r="O1706" s="42" t="s">
        <v>394</v>
      </c>
      <c r="P1706" s="50" t="s">
        <v>32398</v>
      </c>
      <c r="Q1706" s="51" t="s">
        <v>30970</v>
      </c>
      <c r="R1706" s="50" t="s">
        <v>94</v>
      </c>
      <c r="S1706" s="50" t="s">
        <v>22</v>
      </c>
      <c r="T1706" s="54" t="s">
        <v>28746</v>
      </c>
      <c r="U1706" s="54" t="s">
        <v>28520</v>
      </c>
      <c r="V1706" s="54" t="s">
        <v>28521</v>
      </c>
      <c r="W1706" s="54" t="s">
        <v>94</v>
      </c>
      <c r="X1706" s="50">
        <v>2749</v>
      </c>
      <c r="Y1706" s="50"/>
      <c r="Z1706" s="50"/>
      <c r="AA1706" s="50"/>
      <c r="AB1706" s="50"/>
      <c r="AC1706" s="50"/>
      <c r="AD1706" s="50"/>
      <c r="AE1706" s="50"/>
      <c r="AF1706" s="50"/>
      <c r="AG1706" s="50"/>
      <c r="AH1706" s="53"/>
      <c r="AI1706" s="50"/>
      <c r="AJ1706" s="50"/>
      <c r="AK1706" s="50"/>
      <c r="AL1706" s="50"/>
      <c r="AM1706" s="50"/>
      <c r="AN1706" s="50"/>
      <c r="AO1706" s="50"/>
      <c r="AP1706" s="50"/>
      <c r="AQ1706" s="50"/>
      <c r="AR1706" s="50"/>
      <c r="AS1706" s="50"/>
      <c r="AT1706" s="50"/>
      <c r="AU1706" s="50"/>
      <c r="AV1706" s="50"/>
      <c r="AW1706" s="50"/>
      <c r="AX1706" s="50"/>
      <c r="AY1706" s="50"/>
      <c r="AZ1706" s="50"/>
      <c r="BA1706" s="50"/>
      <c r="BB1706" s="50"/>
      <c r="BC1706" s="50"/>
      <c r="BD1706" s="50"/>
      <c r="BE1706" s="50"/>
      <c r="BF1706" s="50"/>
      <c r="BG1706" s="50"/>
      <c r="BH1706" s="50"/>
      <c r="BI1706" s="50"/>
      <c r="BJ1706" s="50"/>
      <c r="BK1706" s="50"/>
      <c r="BL1706" s="50"/>
    </row>
    <row r="1707" spans="1:64" ht="12" customHeight="1" x14ac:dyDescent="0.15">
      <c r="A1707" s="50" t="s">
        <v>30975</v>
      </c>
      <c r="B1707" s="50">
        <v>53</v>
      </c>
      <c r="C1707" s="50" t="s">
        <v>14</v>
      </c>
      <c r="D1707" s="50" t="s">
        <v>31</v>
      </c>
      <c r="E1707" s="51" t="s">
        <v>30976</v>
      </c>
      <c r="F1707" s="52">
        <v>42921</v>
      </c>
      <c r="G1707" s="50" t="s">
        <v>31030</v>
      </c>
      <c r="H1707" s="50" t="s">
        <v>31681</v>
      </c>
      <c r="I1707" s="50" t="s">
        <v>38</v>
      </c>
      <c r="J1707" s="50">
        <v>62244</v>
      </c>
      <c r="K1707" s="50" t="s">
        <v>1087</v>
      </c>
      <c r="L1707" s="50" t="s">
        <v>30977</v>
      </c>
      <c r="M1707" s="50" t="s">
        <v>21</v>
      </c>
      <c r="N1707" s="50" t="s">
        <v>30978</v>
      </c>
      <c r="O1707" s="42" t="s">
        <v>394</v>
      </c>
      <c r="P1707" s="50" t="s">
        <v>32398</v>
      </c>
      <c r="Q1707" s="51" t="s">
        <v>30979</v>
      </c>
      <c r="R1707" s="50" t="s">
        <v>94</v>
      </c>
      <c r="S1707" s="50" t="s">
        <v>22</v>
      </c>
      <c r="T1707" s="54" t="s">
        <v>31680</v>
      </c>
      <c r="U1707" s="54" t="s">
        <v>28518</v>
      </c>
      <c r="V1707" s="54" t="s">
        <v>28521</v>
      </c>
      <c r="W1707" s="54" t="s">
        <v>94</v>
      </c>
      <c r="X1707" s="50">
        <v>2746</v>
      </c>
      <c r="Y1707" s="50"/>
      <c r="Z1707" s="50"/>
      <c r="AA1707" s="50"/>
      <c r="AB1707" s="50"/>
      <c r="AC1707" s="50"/>
      <c r="AD1707" s="50"/>
      <c r="AE1707" s="50"/>
      <c r="AF1707" s="50"/>
      <c r="AG1707" s="50"/>
      <c r="AH1707" s="53"/>
      <c r="AI1707" s="50"/>
      <c r="AJ1707" s="50"/>
      <c r="AK1707" s="50"/>
      <c r="AL1707" s="50"/>
      <c r="AM1707" s="50"/>
      <c r="AN1707" s="50"/>
      <c r="AO1707" s="50"/>
      <c r="AP1707" s="50"/>
      <c r="AQ1707" s="50"/>
      <c r="AR1707" s="50"/>
      <c r="AS1707" s="50"/>
      <c r="AT1707" s="50"/>
      <c r="AU1707" s="50"/>
      <c r="AV1707" s="50"/>
      <c r="AW1707" s="50"/>
      <c r="AX1707" s="50"/>
      <c r="AY1707" s="50"/>
      <c r="AZ1707" s="50"/>
      <c r="BA1707" s="50"/>
      <c r="BB1707" s="50"/>
      <c r="BC1707" s="50"/>
      <c r="BD1707" s="50"/>
      <c r="BE1707" s="50"/>
      <c r="BF1707" s="50"/>
      <c r="BG1707" s="50"/>
      <c r="BH1707" s="50"/>
      <c r="BI1707" s="50"/>
      <c r="BJ1707" s="50"/>
      <c r="BK1707" s="50"/>
      <c r="BL1707" s="50"/>
    </row>
    <row r="1708" spans="1:64" ht="12" customHeight="1" x14ac:dyDescent="0.15">
      <c r="A1708" s="50" t="s">
        <v>30960</v>
      </c>
      <c r="B1708" s="50">
        <v>45</v>
      </c>
      <c r="C1708" s="50" t="s">
        <v>14</v>
      </c>
      <c r="D1708" s="50" t="s">
        <v>31</v>
      </c>
      <c r="E1708" s="51" t="s">
        <v>30961</v>
      </c>
      <c r="F1708" s="52">
        <v>42921</v>
      </c>
      <c r="G1708" s="50" t="s">
        <v>30962</v>
      </c>
      <c r="H1708" s="50" t="s">
        <v>30963</v>
      </c>
      <c r="I1708" s="50" t="s">
        <v>389</v>
      </c>
      <c r="J1708" s="50">
        <v>74955</v>
      </c>
      <c r="K1708" s="50" t="s">
        <v>29666</v>
      </c>
      <c r="L1708" s="50" t="s">
        <v>30964</v>
      </c>
      <c r="M1708" s="50" t="s">
        <v>21</v>
      </c>
      <c r="N1708" s="50" t="s">
        <v>30965</v>
      </c>
      <c r="O1708" s="42" t="s">
        <v>394</v>
      </c>
      <c r="P1708" s="50" t="s">
        <v>32398</v>
      </c>
      <c r="Q1708" s="51" t="s">
        <v>30966</v>
      </c>
      <c r="R1708" s="50" t="s">
        <v>94</v>
      </c>
      <c r="S1708" s="50" t="s">
        <v>22</v>
      </c>
      <c r="T1708" s="54" t="s">
        <v>28746</v>
      </c>
      <c r="U1708" s="54" t="s">
        <v>28520</v>
      </c>
      <c r="V1708" s="54" t="s">
        <v>28521</v>
      </c>
      <c r="W1708" s="54" t="s">
        <v>94</v>
      </c>
      <c r="X1708" s="50">
        <v>2747</v>
      </c>
      <c r="Y1708" s="50"/>
      <c r="Z1708" s="50"/>
      <c r="AA1708" s="50"/>
      <c r="AB1708" s="50"/>
      <c r="AC1708" s="50"/>
      <c r="AD1708" s="50"/>
      <c r="AE1708" s="50"/>
      <c r="AF1708" s="50"/>
      <c r="AG1708" s="50"/>
      <c r="AH1708" s="53"/>
      <c r="AI1708" s="50"/>
      <c r="AJ1708" s="50"/>
      <c r="AK1708" s="50"/>
      <c r="AL1708" s="50"/>
      <c r="AM1708" s="50"/>
      <c r="AN1708" s="50"/>
      <c r="AO1708" s="50"/>
      <c r="AP1708" s="50"/>
      <c r="AQ1708" s="50"/>
      <c r="AR1708" s="50"/>
      <c r="AS1708" s="50"/>
      <c r="AT1708" s="50"/>
      <c r="AU1708" s="50"/>
      <c r="AV1708" s="50"/>
      <c r="AW1708" s="50"/>
      <c r="AX1708" s="50"/>
      <c r="AY1708" s="50"/>
      <c r="AZ1708" s="50"/>
      <c r="BA1708" s="50"/>
      <c r="BB1708" s="50"/>
      <c r="BC1708" s="50"/>
      <c r="BD1708" s="50"/>
      <c r="BE1708" s="50"/>
      <c r="BF1708" s="50"/>
      <c r="BG1708" s="50"/>
      <c r="BH1708" s="50"/>
      <c r="BI1708" s="50"/>
      <c r="BJ1708" s="50"/>
      <c r="BK1708" s="50"/>
      <c r="BL1708" s="50"/>
    </row>
    <row r="1709" spans="1:64" ht="12" customHeight="1" x14ac:dyDescent="0.15">
      <c r="A1709" s="50" t="s">
        <v>30971</v>
      </c>
      <c r="B1709" s="50">
        <v>24</v>
      </c>
      <c r="C1709" s="50" t="s">
        <v>14</v>
      </c>
      <c r="D1709" s="50" t="s">
        <v>42</v>
      </c>
      <c r="E1709" s="51" t="s">
        <v>30972</v>
      </c>
      <c r="F1709" s="52">
        <v>42921</v>
      </c>
      <c r="G1709" s="50" t="s">
        <v>31049</v>
      </c>
      <c r="H1709" s="50" t="s">
        <v>11523</v>
      </c>
      <c r="I1709" s="50" t="s">
        <v>39</v>
      </c>
      <c r="J1709" s="50">
        <v>92083</v>
      </c>
      <c r="K1709" s="50" t="s">
        <v>150</v>
      </c>
      <c r="L1709" s="50" t="s">
        <v>2074</v>
      </c>
      <c r="M1709" s="50" t="s">
        <v>21</v>
      </c>
      <c r="N1709" s="50" t="s">
        <v>30973</v>
      </c>
      <c r="O1709" s="42" t="s">
        <v>394</v>
      </c>
      <c r="P1709" s="50" t="s">
        <v>32398</v>
      </c>
      <c r="Q1709" s="51" t="s">
        <v>30974</v>
      </c>
      <c r="R1709" s="50" t="s">
        <v>94</v>
      </c>
      <c r="S1709" s="50" t="s">
        <v>12</v>
      </c>
      <c r="T1709" s="54" t="s">
        <v>31978</v>
      </c>
      <c r="U1709" s="54" t="s">
        <v>28518</v>
      </c>
      <c r="V1709" s="54" t="s">
        <v>28522</v>
      </c>
      <c r="W1709" s="54" t="s">
        <v>94</v>
      </c>
      <c r="X1709" s="50">
        <v>2748</v>
      </c>
      <c r="Y1709" s="50"/>
      <c r="Z1709" s="50"/>
      <c r="AA1709" s="50"/>
      <c r="AB1709" s="50"/>
      <c r="AC1709" s="50"/>
      <c r="AD1709" s="50"/>
      <c r="AE1709" s="50"/>
      <c r="AF1709" s="50"/>
      <c r="AG1709" s="50"/>
      <c r="AH1709" s="53"/>
      <c r="AI1709" s="50"/>
      <c r="AJ1709" s="50"/>
      <c r="AK1709" s="50"/>
      <c r="AL1709" s="50"/>
      <c r="AM1709" s="50"/>
      <c r="AN1709" s="50"/>
      <c r="AO1709" s="50"/>
      <c r="AP1709" s="50"/>
      <c r="AQ1709" s="50"/>
      <c r="AR1709" s="50"/>
      <c r="AS1709" s="50"/>
      <c r="AT1709" s="50"/>
      <c r="AU1709" s="50"/>
      <c r="AV1709" s="50"/>
      <c r="AW1709" s="50"/>
      <c r="AX1709" s="50"/>
      <c r="AY1709" s="50"/>
      <c r="AZ1709" s="50"/>
      <c r="BA1709" s="50"/>
      <c r="BB1709" s="50"/>
      <c r="BC1709" s="50"/>
      <c r="BD1709" s="50"/>
      <c r="BE1709" s="50"/>
      <c r="BF1709" s="50"/>
      <c r="BG1709" s="50"/>
      <c r="BH1709" s="50"/>
      <c r="BI1709" s="50"/>
      <c r="BJ1709" s="50"/>
      <c r="BK1709" s="50"/>
      <c r="BL1709" s="50"/>
    </row>
    <row r="1710" spans="1:64" ht="12" customHeight="1" x14ac:dyDescent="0.15">
      <c r="A1710" s="50" t="s">
        <v>30985</v>
      </c>
      <c r="B1710" s="50">
        <v>63</v>
      </c>
      <c r="C1710" s="50" t="s">
        <v>108</v>
      </c>
      <c r="D1710" s="50" t="s">
        <v>31</v>
      </c>
      <c r="E1710" s="51" t="s">
        <v>30986</v>
      </c>
      <c r="F1710" s="52">
        <v>42920</v>
      </c>
      <c r="G1710" s="50" t="s">
        <v>31045</v>
      </c>
      <c r="H1710" s="50" t="s">
        <v>562</v>
      </c>
      <c r="I1710" s="50" t="s">
        <v>67</v>
      </c>
      <c r="J1710" s="50">
        <v>78233</v>
      </c>
      <c r="K1710" s="50" t="s">
        <v>563</v>
      </c>
      <c r="L1710" s="50" t="s">
        <v>564</v>
      </c>
      <c r="M1710" s="50" t="s">
        <v>373</v>
      </c>
      <c r="N1710" s="50" t="s">
        <v>30987</v>
      </c>
      <c r="O1710" s="42" t="s">
        <v>394</v>
      </c>
      <c r="P1710" s="50" t="s">
        <v>32398</v>
      </c>
      <c r="Q1710" s="51" t="s">
        <v>30988</v>
      </c>
      <c r="R1710" s="50" t="s">
        <v>94</v>
      </c>
      <c r="S1710" s="50" t="s">
        <v>12</v>
      </c>
      <c r="T1710" s="54" t="s">
        <v>31978</v>
      </c>
      <c r="U1710" s="54" t="s">
        <v>28518</v>
      </c>
      <c r="V1710" s="54" t="s">
        <v>28521</v>
      </c>
      <c r="W1710" s="50"/>
      <c r="Y1710" s="50"/>
      <c r="Z1710" s="50"/>
      <c r="AA1710" s="50"/>
      <c r="AB1710" s="50"/>
      <c r="AC1710" s="50"/>
      <c r="AD1710" s="50"/>
      <c r="AE1710" s="50"/>
      <c r="AF1710" s="50"/>
      <c r="AG1710" s="50"/>
      <c r="AH1710" s="53"/>
      <c r="AI1710" s="50"/>
      <c r="AJ1710" s="50"/>
      <c r="AK1710" s="50"/>
      <c r="AL1710" s="50"/>
      <c r="AM1710" s="50"/>
      <c r="AN1710" s="50"/>
      <c r="AO1710" s="50"/>
      <c r="AP1710" s="50"/>
      <c r="AQ1710" s="50"/>
      <c r="AR1710" s="50"/>
      <c r="AS1710" s="50"/>
      <c r="AT1710" s="50"/>
      <c r="AU1710" s="50"/>
      <c r="AV1710" s="50"/>
      <c r="AW1710" s="50"/>
      <c r="AX1710" s="50"/>
      <c r="AY1710" s="50"/>
      <c r="AZ1710" s="50"/>
      <c r="BA1710" s="50"/>
      <c r="BB1710" s="50"/>
      <c r="BC1710" s="50"/>
      <c r="BD1710" s="50"/>
      <c r="BE1710" s="50"/>
      <c r="BF1710" s="50"/>
      <c r="BG1710" s="50"/>
      <c r="BH1710" s="50"/>
      <c r="BI1710" s="50"/>
      <c r="BJ1710" s="50"/>
      <c r="BK1710" s="50"/>
      <c r="BL1710" s="50"/>
    </row>
    <row r="1711" spans="1:64" ht="12" customHeight="1" x14ac:dyDescent="0.15">
      <c r="A1711" s="50" t="s">
        <v>32746</v>
      </c>
      <c r="B1711" s="50">
        <v>30</v>
      </c>
      <c r="C1711" s="50" t="s">
        <v>14</v>
      </c>
      <c r="D1711" s="50" t="s">
        <v>42</v>
      </c>
      <c r="E1711" s="50"/>
      <c r="F1711" s="52">
        <v>42920</v>
      </c>
      <c r="G1711" s="50" t="s">
        <v>29974</v>
      </c>
      <c r="H1711" s="50" t="s">
        <v>11623</v>
      </c>
      <c r="I1711" s="50" t="s">
        <v>203</v>
      </c>
      <c r="J1711" s="50">
        <v>80260</v>
      </c>
      <c r="K1711" s="50" t="s">
        <v>1883</v>
      </c>
      <c r="L1711" s="50" t="s">
        <v>11625</v>
      </c>
      <c r="M1711" s="50" t="s">
        <v>21</v>
      </c>
      <c r="N1711" s="50" t="s">
        <v>29973</v>
      </c>
      <c r="O1711" s="42" t="s">
        <v>394</v>
      </c>
      <c r="P1711" s="50" t="s">
        <v>94</v>
      </c>
      <c r="Q1711" s="51" t="s">
        <v>29972</v>
      </c>
      <c r="R1711" s="50" t="s">
        <v>94</v>
      </c>
      <c r="S1711" s="50" t="s">
        <v>22</v>
      </c>
      <c r="T1711" s="54" t="s">
        <v>28746</v>
      </c>
      <c r="U1711" s="54" t="s">
        <v>28518</v>
      </c>
      <c r="V1711" s="54" t="s">
        <v>28521</v>
      </c>
      <c r="W1711" s="54" t="s">
        <v>94</v>
      </c>
      <c r="X1711" s="50">
        <v>2735</v>
      </c>
      <c r="Y1711" s="50"/>
      <c r="Z1711" s="50"/>
      <c r="AA1711" s="50"/>
      <c r="AB1711" s="50"/>
      <c r="AC1711" s="50"/>
      <c r="AD1711" s="50"/>
      <c r="AE1711" s="50"/>
      <c r="AF1711" s="50"/>
      <c r="AG1711" s="50"/>
      <c r="AH1711" s="53"/>
      <c r="AI1711" s="50"/>
      <c r="AJ1711" s="50"/>
      <c r="AK1711" s="50"/>
      <c r="AL1711" s="50"/>
      <c r="AM1711" s="50"/>
      <c r="AN1711" s="50"/>
      <c r="AO1711" s="50"/>
      <c r="AP1711" s="50"/>
      <c r="AQ1711" s="51"/>
      <c r="AR1711" s="50"/>
      <c r="AS1711" s="50"/>
      <c r="AT1711" s="51"/>
      <c r="AU1711" s="50"/>
      <c r="AV1711" s="50"/>
      <c r="AW1711" s="50"/>
      <c r="AX1711" s="50"/>
      <c r="AY1711" s="50"/>
      <c r="AZ1711" s="50"/>
      <c r="BA1711" s="50"/>
      <c r="BB1711" s="50"/>
      <c r="BC1711" s="50"/>
      <c r="BD1711" s="50"/>
      <c r="BE1711" s="50"/>
      <c r="BF1711" s="50"/>
      <c r="BG1711" s="50"/>
      <c r="BH1711" s="50"/>
      <c r="BI1711" s="50"/>
      <c r="BJ1711" s="50"/>
      <c r="BK1711" s="50"/>
      <c r="BL1711" s="50"/>
    </row>
    <row r="1712" spans="1:64" ht="12" customHeight="1" x14ac:dyDescent="0.15">
      <c r="A1712" s="50" t="s">
        <v>30984</v>
      </c>
      <c r="B1712" s="50">
        <v>53</v>
      </c>
      <c r="C1712" s="50" t="s">
        <v>14</v>
      </c>
      <c r="D1712" s="50" t="s">
        <v>133</v>
      </c>
      <c r="E1712" s="50"/>
      <c r="F1712" s="52">
        <v>42920</v>
      </c>
      <c r="G1712" s="50" t="s">
        <v>29904</v>
      </c>
      <c r="H1712" s="50" t="s">
        <v>29903</v>
      </c>
      <c r="I1712" s="50" t="s">
        <v>203</v>
      </c>
      <c r="J1712" s="50">
        <v>81331</v>
      </c>
      <c r="K1712" s="50" t="s">
        <v>29902</v>
      </c>
      <c r="L1712" s="50" t="s">
        <v>29901</v>
      </c>
      <c r="M1712" s="50" t="s">
        <v>21</v>
      </c>
      <c r="N1712" s="50" t="s">
        <v>29900</v>
      </c>
      <c r="O1712" s="42" t="s">
        <v>394</v>
      </c>
      <c r="P1712" s="50" t="s">
        <v>94</v>
      </c>
      <c r="Q1712" s="51" t="s">
        <v>29899</v>
      </c>
      <c r="R1712" s="50" t="s">
        <v>94</v>
      </c>
      <c r="S1712" s="50" t="s">
        <v>22</v>
      </c>
      <c r="T1712" s="54" t="s">
        <v>28746</v>
      </c>
      <c r="U1712" s="54" t="s">
        <v>28520</v>
      </c>
      <c r="V1712" s="54" t="s">
        <v>28521</v>
      </c>
      <c r="W1712" s="50"/>
      <c r="X1712" s="50">
        <v>2926</v>
      </c>
      <c r="Y1712" s="50"/>
      <c r="Z1712" s="50"/>
      <c r="AA1712" s="50"/>
      <c r="AB1712" s="50"/>
      <c r="AC1712" s="50"/>
      <c r="AD1712" s="50"/>
      <c r="AE1712" s="50"/>
      <c r="AF1712" s="50"/>
      <c r="AG1712" s="50"/>
      <c r="AH1712" s="53"/>
      <c r="AI1712" s="50"/>
      <c r="AJ1712" s="50"/>
      <c r="AK1712" s="50"/>
      <c r="AL1712" s="50"/>
      <c r="AM1712" s="50"/>
      <c r="AN1712" s="50"/>
      <c r="AO1712" s="50"/>
      <c r="AP1712" s="50"/>
      <c r="AQ1712" s="51"/>
      <c r="AR1712" s="50"/>
      <c r="AS1712" s="50"/>
      <c r="AT1712" s="50"/>
      <c r="AU1712" s="50"/>
      <c r="AV1712" s="50"/>
      <c r="AW1712" s="50"/>
      <c r="AX1712" s="50"/>
      <c r="AY1712" s="50"/>
      <c r="AZ1712" s="50"/>
      <c r="BA1712" s="50"/>
      <c r="BB1712" s="50"/>
      <c r="BC1712" s="50"/>
      <c r="BD1712" s="50"/>
      <c r="BE1712" s="50"/>
      <c r="BF1712" s="50"/>
      <c r="BG1712" s="50"/>
      <c r="BH1712" s="50"/>
      <c r="BI1712" s="50"/>
      <c r="BJ1712" s="50"/>
      <c r="BK1712" s="50"/>
      <c r="BL1712" s="50"/>
    </row>
    <row r="1713" spans="1:64" ht="12" customHeight="1" x14ac:dyDescent="0.15">
      <c r="A1713" s="50" t="s">
        <v>30166</v>
      </c>
      <c r="B1713" s="50">
        <v>36</v>
      </c>
      <c r="C1713" s="50" t="s">
        <v>14</v>
      </c>
      <c r="D1713" s="50" t="s">
        <v>79</v>
      </c>
      <c r="E1713" s="51" t="s">
        <v>30165</v>
      </c>
      <c r="F1713" s="52">
        <v>42920</v>
      </c>
      <c r="G1713" s="50" t="s">
        <v>30164</v>
      </c>
      <c r="H1713" s="50" t="s">
        <v>30163</v>
      </c>
      <c r="I1713" s="50" t="s">
        <v>63</v>
      </c>
      <c r="J1713" s="50">
        <v>45377</v>
      </c>
      <c r="K1713" s="50" t="s">
        <v>1039</v>
      </c>
      <c r="L1713" s="50" t="s">
        <v>18621</v>
      </c>
      <c r="M1713" s="50" t="s">
        <v>21</v>
      </c>
      <c r="N1713" s="50" t="s">
        <v>30162</v>
      </c>
      <c r="O1713" s="42" t="s">
        <v>394</v>
      </c>
      <c r="P1713" s="50" t="s">
        <v>32398</v>
      </c>
      <c r="Q1713" s="51" t="s">
        <v>30161</v>
      </c>
      <c r="R1713" s="50" t="s">
        <v>94</v>
      </c>
      <c r="S1713" s="50" t="s">
        <v>22</v>
      </c>
      <c r="T1713" s="54" t="s">
        <v>28739</v>
      </c>
      <c r="U1713" s="54" t="s">
        <v>28520</v>
      </c>
      <c r="V1713" s="54" t="s">
        <v>28521</v>
      </c>
      <c r="W1713" s="54" t="s">
        <v>94</v>
      </c>
      <c r="X1713" s="50">
        <v>2739</v>
      </c>
      <c r="Y1713" s="50"/>
      <c r="Z1713" s="50"/>
      <c r="AA1713" s="50"/>
      <c r="AB1713" s="50"/>
      <c r="AC1713" s="50"/>
      <c r="AD1713" s="50"/>
      <c r="AE1713" s="50"/>
      <c r="AF1713" s="50"/>
      <c r="AG1713" s="50"/>
      <c r="AH1713" s="53"/>
      <c r="AI1713" s="50"/>
      <c r="AJ1713" s="50"/>
      <c r="AK1713" s="50"/>
      <c r="AL1713" s="50"/>
      <c r="AM1713" s="50"/>
      <c r="AN1713" s="50"/>
      <c r="AO1713" s="50"/>
      <c r="AP1713" s="50"/>
      <c r="AQ1713" s="50"/>
      <c r="AR1713" s="50"/>
      <c r="AS1713" s="50"/>
      <c r="AT1713" s="50"/>
      <c r="AU1713" s="50"/>
      <c r="AV1713" s="50"/>
      <c r="AW1713" s="50"/>
      <c r="AX1713" s="50"/>
      <c r="AY1713" s="50"/>
      <c r="AZ1713" s="50"/>
      <c r="BA1713" s="50"/>
      <c r="BB1713" s="50"/>
      <c r="BC1713" s="50"/>
      <c r="BD1713" s="50"/>
      <c r="BE1713" s="50"/>
      <c r="BF1713" s="50"/>
      <c r="BG1713" s="50"/>
      <c r="BH1713" s="50"/>
      <c r="BI1713" s="50"/>
      <c r="BJ1713" s="50"/>
      <c r="BK1713" s="50"/>
      <c r="BL1713" s="50"/>
    </row>
    <row r="1714" spans="1:64" ht="12" customHeight="1" x14ac:dyDescent="0.15">
      <c r="A1714" s="50" t="s">
        <v>30045</v>
      </c>
      <c r="B1714" s="50">
        <v>28</v>
      </c>
      <c r="C1714" s="50" t="s">
        <v>14</v>
      </c>
      <c r="D1714" s="50" t="s">
        <v>42</v>
      </c>
      <c r="E1714" s="50"/>
      <c r="F1714" s="52">
        <v>42920</v>
      </c>
      <c r="G1714" s="50" t="s">
        <v>30997</v>
      </c>
      <c r="H1714" s="50" t="s">
        <v>906</v>
      </c>
      <c r="I1714" s="50" t="s">
        <v>189</v>
      </c>
      <c r="J1714" s="50">
        <v>87121</v>
      </c>
      <c r="K1714" s="50" t="s">
        <v>458</v>
      </c>
      <c r="L1714" s="50" t="s">
        <v>5320</v>
      </c>
      <c r="M1714" s="50" t="s">
        <v>21</v>
      </c>
      <c r="N1714" s="50" t="s">
        <v>30044</v>
      </c>
      <c r="O1714" s="42" t="s">
        <v>394</v>
      </c>
      <c r="P1714" s="50" t="s">
        <v>32398</v>
      </c>
      <c r="Q1714" s="51" t="s">
        <v>30043</v>
      </c>
      <c r="R1714" s="50" t="s">
        <v>94</v>
      </c>
      <c r="S1714" s="50" t="s">
        <v>22</v>
      </c>
      <c r="T1714" s="54" t="s">
        <v>28746</v>
      </c>
      <c r="U1714" s="54" t="s">
        <v>28520</v>
      </c>
      <c r="V1714" s="54" t="s">
        <v>20623</v>
      </c>
      <c r="W1714" s="54" t="s">
        <v>94</v>
      </c>
      <c r="X1714" s="50">
        <v>2737</v>
      </c>
      <c r="Y1714" s="50"/>
      <c r="Z1714" s="50"/>
      <c r="AA1714" s="50"/>
      <c r="AB1714" s="50"/>
      <c r="AC1714" s="50"/>
      <c r="AD1714" s="50"/>
      <c r="AE1714" s="50"/>
      <c r="AF1714" s="50"/>
      <c r="AG1714" s="50"/>
      <c r="AH1714" s="53"/>
      <c r="AI1714" s="50"/>
      <c r="AJ1714" s="50"/>
      <c r="AK1714" s="50"/>
      <c r="AL1714" s="50"/>
      <c r="AM1714" s="50"/>
      <c r="AN1714" s="50"/>
      <c r="AO1714" s="50"/>
      <c r="AP1714" s="50"/>
      <c r="AQ1714" s="50"/>
      <c r="AR1714" s="50"/>
      <c r="AS1714" s="50"/>
      <c r="AT1714" s="50"/>
      <c r="AU1714" s="50"/>
      <c r="AV1714" s="50"/>
      <c r="AW1714" s="50"/>
      <c r="AX1714" s="50"/>
      <c r="AY1714" s="50"/>
      <c r="AZ1714" s="50"/>
      <c r="BA1714" s="50"/>
      <c r="BB1714" s="50"/>
      <c r="BC1714" s="50"/>
      <c r="BD1714" s="50"/>
      <c r="BE1714" s="50"/>
      <c r="BF1714" s="50"/>
      <c r="BG1714" s="50"/>
      <c r="BH1714" s="50"/>
      <c r="BI1714" s="50"/>
      <c r="BJ1714" s="50"/>
      <c r="BK1714" s="50"/>
      <c r="BL1714" s="50"/>
    </row>
    <row r="1715" spans="1:64" ht="12" customHeight="1" x14ac:dyDescent="0.15">
      <c r="A1715" s="50" t="s">
        <v>30138</v>
      </c>
      <c r="B1715" s="50">
        <v>39</v>
      </c>
      <c r="C1715" s="50" t="s">
        <v>14</v>
      </c>
      <c r="D1715" s="50" t="s">
        <v>31</v>
      </c>
      <c r="E1715" s="50"/>
      <c r="F1715" s="52">
        <v>42920</v>
      </c>
      <c r="G1715" s="50" t="s">
        <v>30137</v>
      </c>
      <c r="H1715" s="50" t="s">
        <v>14969</v>
      </c>
      <c r="I1715" s="50" t="s">
        <v>38</v>
      </c>
      <c r="J1715" s="50">
        <v>62226</v>
      </c>
      <c r="K1715" s="50" t="s">
        <v>21636</v>
      </c>
      <c r="L1715" s="50" t="s">
        <v>14971</v>
      </c>
      <c r="M1715" s="50" t="s">
        <v>21</v>
      </c>
      <c r="N1715" s="50" t="s">
        <v>30136</v>
      </c>
      <c r="O1715" s="42" t="s">
        <v>394</v>
      </c>
      <c r="P1715" s="50" t="s">
        <v>32398</v>
      </c>
      <c r="Q1715" s="51" t="s">
        <v>30135</v>
      </c>
      <c r="R1715" s="50" t="s">
        <v>542</v>
      </c>
      <c r="S1715" s="50" t="s">
        <v>22</v>
      </c>
      <c r="T1715" s="54" t="s">
        <v>28746</v>
      </c>
      <c r="U1715" s="54" t="s">
        <v>28520</v>
      </c>
      <c r="V1715" s="54" t="s">
        <v>28521</v>
      </c>
      <c r="W1715" s="54" t="s">
        <v>94</v>
      </c>
      <c r="X1715" s="50">
        <v>2741</v>
      </c>
      <c r="Y1715" s="50"/>
      <c r="Z1715" s="50"/>
      <c r="AA1715" s="50"/>
      <c r="AB1715" s="50"/>
      <c r="AC1715" s="50"/>
      <c r="AD1715" s="50"/>
      <c r="AE1715" s="50"/>
      <c r="AF1715" s="50"/>
      <c r="AG1715" s="50"/>
      <c r="AH1715" s="53"/>
      <c r="AI1715" s="50"/>
      <c r="AJ1715" s="50"/>
      <c r="AK1715" s="50"/>
      <c r="AL1715" s="50"/>
      <c r="AM1715" s="50"/>
      <c r="AN1715" s="50"/>
      <c r="AO1715" s="50"/>
      <c r="AP1715" s="50"/>
      <c r="AQ1715" s="50"/>
      <c r="AR1715" s="50"/>
      <c r="AS1715" s="50"/>
      <c r="AT1715" s="50"/>
      <c r="AU1715" s="50"/>
      <c r="AV1715" s="50"/>
      <c r="AW1715" s="50"/>
      <c r="AX1715" s="50"/>
      <c r="AY1715" s="50"/>
      <c r="AZ1715" s="50"/>
      <c r="BA1715" s="50"/>
      <c r="BB1715" s="50"/>
      <c r="BC1715" s="50"/>
      <c r="BD1715" s="50"/>
      <c r="BE1715" s="50"/>
      <c r="BF1715" s="50"/>
      <c r="BG1715" s="50"/>
      <c r="BH1715" s="50"/>
      <c r="BI1715" s="50"/>
      <c r="BJ1715" s="50"/>
      <c r="BK1715" s="50"/>
      <c r="BL1715" s="50"/>
    </row>
    <row r="1716" spans="1:64" ht="12" customHeight="1" x14ac:dyDescent="0.15">
      <c r="A1716" s="50" t="s">
        <v>30980</v>
      </c>
      <c r="B1716" s="50">
        <v>46</v>
      </c>
      <c r="C1716" s="50" t="s">
        <v>14</v>
      </c>
      <c r="D1716" s="50" t="s">
        <v>31</v>
      </c>
      <c r="E1716" s="50"/>
      <c r="F1716" s="52">
        <v>42920</v>
      </c>
      <c r="G1716" s="50" t="s">
        <v>30996</v>
      </c>
      <c r="H1716" s="50" t="s">
        <v>30981</v>
      </c>
      <c r="I1716" s="50" t="s">
        <v>297</v>
      </c>
      <c r="J1716" s="50">
        <v>99353</v>
      </c>
      <c r="K1716" s="50" t="s">
        <v>2463</v>
      </c>
      <c r="L1716" s="50" t="s">
        <v>8507</v>
      </c>
      <c r="M1716" s="50" t="s">
        <v>21</v>
      </c>
      <c r="N1716" s="50" t="s">
        <v>30982</v>
      </c>
      <c r="O1716" s="42" t="s">
        <v>394</v>
      </c>
      <c r="P1716" s="50" t="s">
        <v>32398</v>
      </c>
      <c r="Q1716" s="51" t="s">
        <v>30983</v>
      </c>
      <c r="R1716" s="50" t="s">
        <v>94</v>
      </c>
      <c r="S1716" s="50" t="s">
        <v>22</v>
      </c>
      <c r="T1716" s="54" t="s">
        <v>28746</v>
      </c>
      <c r="U1716" s="54" t="s">
        <v>28518</v>
      </c>
      <c r="V1716" s="54" t="s">
        <v>28521</v>
      </c>
      <c r="W1716" s="54" t="s">
        <v>94</v>
      </c>
      <c r="X1716" s="50">
        <v>2750</v>
      </c>
      <c r="Y1716" s="50"/>
      <c r="Z1716" s="50"/>
      <c r="AA1716" s="50"/>
      <c r="AB1716" s="50"/>
      <c r="AC1716" s="50"/>
      <c r="AD1716" s="50"/>
      <c r="AE1716" s="50"/>
      <c r="AF1716" s="50"/>
      <c r="AG1716" s="50"/>
      <c r="AH1716" s="53"/>
      <c r="AI1716" s="50"/>
      <c r="AJ1716" s="50"/>
      <c r="AK1716" s="50"/>
      <c r="AL1716" s="50"/>
      <c r="AM1716" s="50"/>
      <c r="AN1716" s="50"/>
      <c r="AO1716" s="50"/>
      <c r="AP1716" s="50"/>
      <c r="AQ1716" s="50"/>
      <c r="AR1716" s="50"/>
      <c r="AS1716" s="50"/>
      <c r="AT1716" s="50"/>
      <c r="AU1716" s="50"/>
      <c r="AV1716" s="50"/>
      <c r="AW1716" s="50"/>
      <c r="AX1716" s="50"/>
      <c r="AY1716" s="50"/>
      <c r="AZ1716" s="50"/>
      <c r="BA1716" s="50"/>
      <c r="BB1716" s="50"/>
      <c r="BC1716" s="50"/>
      <c r="BD1716" s="50"/>
      <c r="BE1716" s="50"/>
      <c r="BF1716" s="50"/>
      <c r="BG1716" s="50"/>
      <c r="BH1716" s="50"/>
      <c r="BI1716" s="50"/>
      <c r="BJ1716" s="50"/>
      <c r="BK1716" s="50"/>
      <c r="BL1716" s="50"/>
    </row>
    <row r="1717" spans="1:64" ht="12" customHeight="1" x14ac:dyDescent="0.15">
      <c r="A1717" s="50" t="s">
        <v>30171</v>
      </c>
      <c r="B1717" s="50">
        <v>32</v>
      </c>
      <c r="C1717" s="50" t="s">
        <v>14</v>
      </c>
      <c r="D1717" s="50" t="s">
        <v>31</v>
      </c>
      <c r="E1717" s="51" t="s">
        <v>30170</v>
      </c>
      <c r="F1717" s="52">
        <v>42920</v>
      </c>
      <c r="G1717" s="50" t="s">
        <v>30169</v>
      </c>
      <c r="H1717" s="50" t="s">
        <v>12253</v>
      </c>
      <c r="I1717" s="50" t="s">
        <v>234</v>
      </c>
      <c r="J1717" s="50">
        <v>84025</v>
      </c>
      <c r="K1717" s="50" t="s">
        <v>4898</v>
      </c>
      <c r="L1717" s="50" t="s">
        <v>10272</v>
      </c>
      <c r="M1717" s="50" t="s">
        <v>21</v>
      </c>
      <c r="N1717" s="50" t="s">
        <v>30168</v>
      </c>
      <c r="O1717" s="42" t="s">
        <v>394</v>
      </c>
      <c r="P1717" s="50" t="s">
        <v>32398</v>
      </c>
      <c r="Q1717" s="51" t="s">
        <v>30167</v>
      </c>
      <c r="R1717" s="50" t="s">
        <v>542</v>
      </c>
      <c r="S1717" s="50" t="s">
        <v>373</v>
      </c>
      <c r="T1717" s="54" t="s">
        <v>28836</v>
      </c>
      <c r="U1717" s="54" t="s">
        <v>28520</v>
      </c>
      <c r="V1717" s="54" t="s">
        <v>28519</v>
      </c>
      <c r="W1717" s="54" t="s">
        <v>94</v>
      </c>
      <c r="X1717" s="50">
        <v>2740</v>
      </c>
      <c r="Y1717" s="50"/>
      <c r="Z1717" s="50"/>
      <c r="AA1717" s="50"/>
      <c r="AB1717" s="50"/>
      <c r="AC1717" s="50"/>
      <c r="AD1717" s="50"/>
      <c r="AE1717" s="50"/>
      <c r="AF1717" s="50"/>
      <c r="AG1717" s="50"/>
      <c r="AH1717" s="53"/>
      <c r="AI1717" s="50"/>
      <c r="AJ1717" s="50"/>
      <c r="AK1717" s="50"/>
      <c r="AL1717" s="50"/>
      <c r="AM1717" s="50"/>
      <c r="AN1717" s="50"/>
      <c r="AO1717" s="50"/>
      <c r="AP1717" s="50"/>
      <c r="AQ1717" s="50"/>
      <c r="AR1717" s="50"/>
      <c r="AS1717" s="50"/>
      <c r="AT1717" s="50"/>
      <c r="AU1717" s="50"/>
      <c r="AV1717" s="50"/>
      <c r="AW1717" s="50"/>
      <c r="AX1717" s="50"/>
      <c r="AY1717" s="50"/>
      <c r="AZ1717" s="50"/>
      <c r="BA1717" s="50"/>
      <c r="BB1717" s="50"/>
      <c r="BC1717" s="50"/>
      <c r="BD1717" s="50"/>
      <c r="BE1717" s="50"/>
      <c r="BF1717" s="50"/>
      <c r="BG1717" s="50"/>
      <c r="BH1717" s="50"/>
      <c r="BI1717" s="50"/>
      <c r="BJ1717" s="50"/>
      <c r="BK1717" s="50"/>
      <c r="BL1717" s="50"/>
    </row>
    <row r="1718" spans="1:64" ht="12" customHeight="1" x14ac:dyDescent="0.15">
      <c r="A1718" s="50" t="s">
        <v>30160</v>
      </c>
      <c r="B1718" s="50">
        <v>53</v>
      </c>
      <c r="C1718" s="50" t="s">
        <v>14</v>
      </c>
      <c r="D1718" s="50" t="s">
        <v>31</v>
      </c>
      <c r="E1718" s="50"/>
      <c r="F1718" s="52">
        <v>42919</v>
      </c>
      <c r="G1718" s="50" t="s">
        <v>31054</v>
      </c>
      <c r="H1718" s="50" t="s">
        <v>822</v>
      </c>
      <c r="I1718" s="50" t="s">
        <v>297</v>
      </c>
      <c r="J1718" s="50">
        <v>99223</v>
      </c>
      <c r="K1718" s="50" t="s">
        <v>822</v>
      </c>
      <c r="L1718" s="50" t="s">
        <v>823</v>
      </c>
      <c r="M1718" s="50" t="s">
        <v>21</v>
      </c>
      <c r="N1718" s="50" t="s">
        <v>30159</v>
      </c>
      <c r="O1718" s="42" t="s">
        <v>394</v>
      </c>
      <c r="P1718" s="50" t="s">
        <v>94</v>
      </c>
      <c r="Q1718" s="51" t="s">
        <v>30158</v>
      </c>
      <c r="R1718" s="50" t="s">
        <v>94</v>
      </c>
      <c r="S1718" s="50" t="s">
        <v>22</v>
      </c>
      <c r="T1718" s="54" t="s">
        <v>28746</v>
      </c>
      <c r="U1718" s="54" t="s">
        <v>28518</v>
      </c>
      <c r="V1718" s="54" t="s">
        <v>28521</v>
      </c>
      <c r="W1718" s="54" t="s">
        <v>542</v>
      </c>
      <c r="X1718" s="50">
        <v>2729</v>
      </c>
      <c r="Y1718" s="50"/>
      <c r="Z1718" s="50"/>
      <c r="AA1718" s="50"/>
      <c r="AB1718" s="50"/>
      <c r="AC1718" s="50"/>
      <c r="AD1718" s="50"/>
      <c r="AE1718" s="50"/>
      <c r="AF1718" s="50"/>
      <c r="AG1718" s="50"/>
      <c r="AH1718" s="53"/>
      <c r="AI1718" s="50"/>
      <c r="AJ1718" s="50"/>
      <c r="AK1718" s="50"/>
      <c r="AL1718" s="50"/>
      <c r="AM1718" s="50"/>
      <c r="AN1718" s="50"/>
      <c r="AO1718" s="50"/>
      <c r="AP1718" s="50"/>
      <c r="AQ1718" s="51"/>
      <c r="AR1718" s="50"/>
      <c r="AS1718" s="50"/>
      <c r="AT1718" s="50"/>
      <c r="AU1718" s="50"/>
      <c r="AV1718" s="50"/>
      <c r="AW1718" s="50"/>
      <c r="AX1718" s="50"/>
      <c r="AY1718" s="50"/>
      <c r="AZ1718" s="50"/>
      <c r="BA1718" s="50"/>
      <c r="BB1718" s="50"/>
      <c r="BC1718" s="50"/>
      <c r="BD1718" s="50"/>
      <c r="BE1718" s="50"/>
      <c r="BF1718" s="50"/>
      <c r="BG1718" s="50"/>
      <c r="BH1718" s="50"/>
      <c r="BI1718" s="50"/>
      <c r="BJ1718" s="50"/>
      <c r="BK1718" s="50"/>
      <c r="BL1718" s="50"/>
    </row>
    <row r="1719" spans="1:64" ht="12" customHeight="1" x14ac:dyDescent="0.15">
      <c r="A1719" s="50" t="s">
        <v>29950</v>
      </c>
      <c r="B1719" s="50">
        <v>30</v>
      </c>
      <c r="C1719" s="50" t="s">
        <v>14</v>
      </c>
      <c r="D1719" s="50" t="s">
        <v>79</v>
      </c>
      <c r="E1719" s="51" t="s">
        <v>29949</v>
      </c>
      <c r="F1719" s="52">
        <v>42919</v>
      </c>
      <c r="G1719" s="50" t="s">
        <v>30999</v>
      </c>
      <c r="H1719" s="50" t="s">
        <v>11885</v>
      </c>
      <c r="I1719" s="50" t="s">
        <v>167</v>
      </c>
      <c r="J1719" s="50">
        <v>31520</v>
      </c>
      <c r="K1719" s="50" t="s">
        <v>29948</v>
      </c>
      <c r="L1719" s="50" t="s">
        <v>29947</v>
      </c>
      <c r="M1719" s="50" t="s">
        <v>21</v>
      </c>
      <c r="N1719" s="50" t="s">
        <v>29946</v>
      </c>
      <c r="O1719" s="42" t="s">
        <v>394</v>
      </c>
      <c r="P1719" s="50" t="s">
        <v>32398</v>
      </c>
      <c r="Q1719" s="51" t="s">
        <v>29945</v>
      </c>
      <c r="R1719" s="50" t="s">
        <v>94</v>
      </c>
      <c r="S1719" s="50" t="s">
        <v>22</v>
      </c>
      <c r="T1719" s="54" t="s">
        <v>28739</v>
      </c>
      <c r="U1719" s="54" t="s">
        <v>28520</v>
      </c>
      <c r="V1719" s="54" t="s">
        <v>28521</v>
      </c>
      <c r="W1719" s="50"/>
      <c r="Y1719" s="50"/>
      <c r="Z1719" s="50"/>
      <c r="AA1719" s="50"/>
      <c r="AB1719" s="50"/>
      <c r="AC1719" s="50"/>
      <c r="AD1719" s="50"/>
      <c r="AE1719" s="50"/>
      <c r="AF1719" s="50"/>
      <c r="AG1719" s="50"/>
      <c r="AH1719" s="53"/>
      <c r="AI1719" s="50"/>
      <c r="AJ1719" s="50"/>
      <c r="AK1719" s="50"/>
      <c r="AL1719" s="50"/>
      <c r="AM1719" s="50"/>
      <c r="AN1719" s="50"/>
      <c r="AO1719" s="50"/>
      <c r="AP1719" s="50"/>
      <c r="AQ1719" s="50"/>
      <c r="AR1719" s="50"/>
      <c r="AS1719" s="50"/>
      <c r="AT1719" s="50"/>
      <c r="AU1719" s="50"/>
      <c r="AV1719" s="50"/>
      <c r="AW1719" s="50"/>
      <c r="AX1719" s="50"/>
      <c r="AY1719" s="50"/>
      <c r="AZ1719" s="50"/>
      <c r="BA1719" s="50"/>
      <c r="BB1719" s="50"/>
      <c r="BC1719" s="50"/>
      <c r="BD1719" s="50"/>
      <c r="BE1719" s="50"/>
      <c r="BF1719" s="50"/>
      <c r="BG1719" s="50"/>
      <c r="BH1719" s="50"/>
      <c r="BI1719" s="50"/>
      <c r="BJ1719" s="50"/>
      <c r="BK1719" s="50"/>
      <c r="BL1719" s="50"/>
    </row>
    <row r="1720" spans="1:64" ht="12" customHeight="1" x14ac:dyDescent="0.15">
      <c r="A1720" s="50" t="s">
        <v>30989</v>
      </c>
      <c r="B1720" s="50">
        <v>42</v>
      </c>
      <c r="C1720" s="50" t="s">
        <v>14</v>
      </c>
      <c r="D1720" s="50" t="s">
        <v>79</v>
      </c>
      <c r="E1720" s="51" t="s">
        <v>30990</v>
      </c>
      <c r="F1720" s="52">
        <v>42919</v>
      </c>
      <c r="G1720" s="50" t="s">
        <v>29934</v>
      </c>
      <c r="H1720" s="50" t="s">
        <v>862</v>
      </c>
      <c r="I1720" s="50" t="s">
        <v>39</v>
      </c>
      <c r="J1720" s="50">
        <v>94509</v>
      </c>
      <c r="K1720" s="50" t="s">
        <v>4403</v>
      </c>
      <c r="L1720" s="50" t="s">
        <v>14097</v>
      </c>
      <c r="M1720" s="50" t="s">
        <v>21</v>
      </c>
      <c r="N1720" s="50" t="s">
        <v>29933</v>
      </c>
      <c r="O1720" s="42" t="s">
        <v>394</v>
      </c>
      <c r="P1720" s="50" t="s">
        <v>32398</v>
      </c>
      <c r="Q1720" s="51" t="s">
        <v>29932</v>
      </c>
      <c r="R1720" s="50" t="s">
        <v>94</v>
      </c>
      <c r="S1720" s="50" t="s">
        <v>22</v>
      </c>
      <c r="T1720" s="54" t="s">
        <v>28746</v>
      </c>
      <c r="U1720" s="54" t="s">
        <v>28518</v>
      </c>
      <c r="V1720" s="54" t="s">
        <v>28521</v>
      </c>
      <c r="W1720" s="54" t="s">
        <v>94</v>
      </c>
      <c r="X1720" s="50">
        <v>2927</v>
      </c>
      <c r="Y1720" s="50"/>
      <c r="Z1720" s="50"/>
      <c r="AA1720" s="50"/>
      <c r="AB1720" s="50"/>
      <c r="AC1720" s="50"/>
      <c r="AD1720" s="50"/>
      <c r="AE1720" s="50"/>
      <c r="AF1720" s="50"/>
      <c r="AG1720" s="50"/>
      <c r="AH1720" s="53"/>
      <c r="AI1720" s="50"/>
      <c r="AJ1720" s="50"/>
      <c r="AK1720" s="50"/>
      <c r="AL1720" s="50"/>
      <c r="AM1720" s="50"/>
      <c r="AN1720" s="50"/>
      <c r="AO1720" s="50"/>
      <c r="AP1720" s="50"/>
      <c r="AQ1720" s="50"/>
      <c r="AR1720" s="50"/>
      <c r="AS1720" s="50"/>
      <c r="AT1720" s="50"/>
      <c r="AU1720" s="50"/>
      <c r="AV1720" s="50"/>
      <c r="AW1720" s="50"/>
      <c r="AX1720" s="50"/>
      <c r="AY1720" s="50"/>
      <c r="AZ1720" s="50"/>
      <c r="BA1720" s="50"/>
      <c r="BB1720" s="50"/>
      <c r="BC1720" s="50"/>
      <c r="BD1720" s="50"/>
      <c r="BE1720" s="50"/>
      <c r="BF1720" s="50"/>
      <c r="BG1720" s="50"/>
      <c r="BH1720" s="50"/>
      <c r="BI1720" s="50"/>
      <c r="BJ1720" s="50"/>
      <c r="BK1720" s="50"/>
      <c r="BL1720" s="50"/>
    </row>
    <row r="1721" spans="1:64" ht="12" customHeight="1" x14ac:dyDescent="0.15">
      <c r="A1721" s="50" t="s">
        <v>30181</v>
      </c>
      <c r="B1721" s="50">
        <v>45</v>
      </c>
      <c r="C1721" s="50" t="s">
        <v>14</v>
      </c>
      <c r="D1721" s="50" t="s">
        <v>31</v>
      </c>
      <c r="E1721" s="50"/>
      <c r="F1721" s="52">
        <v>42919</v>
      </c>
      <c r="G1721" s="50" t="s">
        <v>30180</v>
      </c>
      <c r="H1721" s="50" t="s">
        <v>30179</v>
      </c>
      <c r="I1721" s="50" t="s">
        <v>167</v>
      </c>
      <c r="J1721" s="50">
        <v>31005</v>
      </c>
      <c r="K1721" s="50" t="s">
        <v>707</v>
      </c>
      <c r="L1721" s="50" t="s">
        <v>29745</v>
      </c>
      <c r="M1721" s="50" t="s">
        <v>21</v>
      </c>
      <c r="N1721" s="50" t="s">
        <v>30178</v>
      </c>
      <c r="O1721" s="42" t="s">
        <v>394</v>
      </c>
      <c r="P1721" s="50" t="s">
        <v>32398</v>
      </c>
      <c r="Q1721" s="51" t="s">
        <v>30177</v>
      </c>
      <c r="R1721" s="50" t="s">
        <v>94</v>
      </c>
      <c r="S1721" s="50" t="s">
        <v>22</v>
      </c>
      <c r="T1721" s="54" t="s">
        <v>28746</v>
      </c>
      <c r="U1721" s="54" t="s">
        <v>28520</v>
      </c>
      <c r="V1721" s="54" t="s">
        <v>28521</v>
      </c>
      <c r="W1721" s="54" t="s">
        <v>94</v>
      </c>
      <c r="X1721" s="50">
        <v>2738</v>
      </c>
      <c r="Y1721" s="50"/>
      <c r="Z1721" s="50"/>
      <c r="AA1721" s="50"/>
      <c r="AB1721" s="50"/>
      <c r="AC1721" s="50"/>
      <c r="AD1721" s="50"/>
      <c r="AE1721" s="50"/>
      <c r="AF1721" s="50"/>
      <c r="AG1721" s="50"/>
      <c r="AH1721" s="53"/>
      <c r="AI1721" s="50"/>
      <c r="AJ1721" s="50"/>
      <c r="AK1721" s="50"/>
      <c r="AL1721" s="50"/>
      <c r="AM1721" s="50"/>
      <c r="AN1721" s="50"/>
      <c r="AO1721" s="50"/>
      <c r="AP1721" s="50"/>
      <c r="AQ1721" s="50"/>
      <c r="AR1721" s="50"/>
      <c r="AS1721" s="50"/>
      <c r="AT1721" s="50"/>
      <c r="AU1721" s="50"/>
      <c r="AV1721" s="50"/>
      <c r="AW1721" s="50"/>
      <c r="AX1721" s="50"/>
      <c r="AY1721" s="50"/>
      <c r="AZ1721" s="50"/>
      <c r="BA1721" s="50"/>
      <c r="BB1721" s="50"/>
      <c r="BC1721" s="50"/>
      <c r="BD1721" s="50"/>
      <c r="BE1721" s="50"/>
      <c r="BF1721" s="50"/>
      <c r="BG1721" s="50"/>
      <c r="BH1721" s="50"/>
      <c r="BI1721" s="50"/>
      <c r="BJ1721" s="50"/>
      <c r="BK1721" s="50"/>
      <c r="BL1721" s="50"/>
    </row>
    <row r="1722" spans="1:64" ht="12" customHeight="1" x14ac:dyDescent="0.15">
      <c r="A1722" s="50" t="s">
        <v>30125</v>
      </c>
      <c r="B1722" s="50">
        <v>25</v>
      </c>
      <c r="C1722" s="50" t="s">
        <v>14</v>
      </c>
      <c r="D1722" s="50" t="s">
        <v>31</v>
      </c>
      <c r="E1722" s="50"/>
      <c r="F1722" s="52">
        <v>42919</v>
      </c>
      <c r="G1722" s="50" t="s">
        <v>30124</v>
      </c>
      <c r="H1722" s="50" t="s">
        <v>13096</v>
      </c>
      <c r="I1722" s="50" t="s">
        <v>111</v>
      </c>
      <c r="J1722" s="50">
        <v>97124</v>
      </c>
      <c r="K1722" s="50" t="s">
        <v>112</v>
      </c>
      <c r="L1722" s="50" t="s">
        <v>13098</v>
      </c>
      <c r="M1722" s="50" t="s">
        <v>21</v>
      </c>
      <c r="N1722" s="50" t="s">
        <v>30123</v>
      </c>
      <c r="O1722" s="42" t="s">
        <v>394</v>
      </c>
      <c r="P1722" s="50" t="s">
        <v>32398</v>
      </c>
      <c r="Q1722" s="51" t="s">
        <v>30122</v>
      </c>
      <c r="R1722" s="50" t="s">
        <v>94</v>
      </c>
      <c r="S1722" s="50" t="s">
        <v>22</v>
      </c>
      <c r="T1722" s="54" t="s">
        <v>28746</v>
      </c>
      <c r="U1722" s="54" t="s">
        <v>28520</v>
      </c>
      <c r="V1722" s="54" t="s">
        <v>28522</v>
      </c>
      <c r="W1722" s="54" t="s">
        <v>94</v>
      </c>
      <c r="X1722" s="50">
        <v>2736</v>
      </c>
      <c r="Y1722" s="50"/>
      <c r="Z1722" s="50"/>
      <c r="AA1722" s="50"/>
      <c r="AB1722" s="50"/>
      <c r="AC1722" s="50"/>
      <c r="AD1722" s="50"/>
      <c r="AE1722" s="50"/>
      <c r="AF1722" s="50"/>
      <c r="AG1722" s="50"/>
      <c r="AH1722" s="53"/>
      <c r="AI1722" s="50"/>
      <c r="AJ1722" s="50"/>
      <c r="AK1722" s="50"/>
      <c r="AL1722" s="50"/>
      <c r="AM1722" s="50"/>
      <c r="AN1722" s="50"/>
      <c r="AO1722" s="50"/>
      <c r="AP1722" s="50"/>
      <c r="AQ1722" s="51"/>
      <c r="AR1722" s="50"/>
      <c r="AS1722" s="50"/>
      <c r="AT1722" s="50"/>
      <c r="AU1722" s="50"/>
      <c r="AV1722" s="50"/>
      <c r="AW1722" s="50"/>
      <c r="AX1722" s="50"/>
      <c r="AY1722" s="50"/>
      <c r="AZ1722" s="50"/>
      <c r="BA1722" s="50"/>
      <c r="BB1722" s="50"/>
      <c r="BC1722" s="50"/>
      <c r="BD1722" s="50"/>
      <c r="BE1722" s="50"/>
      <c r="BF1722" s="50"/>
      <c r="BG1722" s="50"/>
      <c r="BH1722" s="50"/>
      <c r="BI1722" s="50"/>
      <c r="BJ1722" s="50"/>
      <c r="BK1722" s="50"/>
      <c r="BL1722" s="50"/>
    </row>
    <row r="1723" spans="1:64" ht="12" customHeight="1" x14ac:dyDescent="0.15">
      <c r="A1723" s="50" t="s">
        <v>30085</v>
      </c>
      <c r="B1723" s="50">
        <v>51</v>
      </c>
      <c r="C1723" s="50" t="s">
        <v>14</v>
      </c>
      <c r="D1723" s="50" t="s">
        <v>31</v>
      </c>
      <c r="E1723" s="50"/>
      <c r="F1723" s="52">
        <v>42919</v>
      </c>
      <c r="G1723" s="50" t="s">
        <v>31010</v>
      </c>
      <c r="H1723" s="50" t="s">
        <v>30084</v>
      </c>
      <c r="I1723" s="50" t="s">
        <v>211</v>
      </c>
      <c r="J1723" s="50">
        <v>46038</v>
      </c>
      <c r="K1723" s="50" t="s">
        <v>535</v>
      </c>
      <c r="L1723" s="50" t="s">
        <v>30083</v>
      </c>
      <c r="M1723" s="50" t="s">
        <v>21</v>
      </c>
      <c r="N1723" s="50" t="s">
        <v>30082</v>
      </c>
      <c r="O1723" s="42" t="s">
        <v>394</v>
      </c>
      <c r="P1723" s="50" t="s">
        <v>32398</v>
      </c>
      <c r="Q1723" s="51" t="s">
        <v>30081</v>
      </c>
      <c r="R1723" s="50" t="s">
        <v>542</v>
      </c>
      <c r="S1723" s="50" t="s">
        <v>22</v>
      </c>
      <c r="T1723" s="54" t="s">
        <v>28746</v>
      </c>
      <c r="U1723" s="54" t="s">
        <v>28520</v>
      </c>
      <c r="V1723" s="54" t="s">
        <v>28521</v>
      </c>
      <c r="W1723" s="54" t="s">
        <v>94</v>
      </c>
      <c r="X1723" s="50">
        <v>2732</v>
      </c>
      <c r="Y1723" s="50"/>
      <c r="Z1723" s="50"/>
      <c r="AA1723" s="50"/>
      <c r="AB1723" s="50"/>
      <c r="AC1723" s="50"/>
      <c r="AD1723" s="50"/>
      <c r="AE1723" s="50"/>
      <c r="AF1723" s="50"/>
      <c r="AG1723" s="50"/>
      <c r="AH1723" s="53"/>
      <c r="AI1723" s="50"/>
      <c r="AJ1723" s="50"/>
      <c r="AK1723" s="50"/>
      <c r="AL1723" s="50"/>
      <c r="AM1723" s="50"/>
      <c r="AN1723" s="50"/>
      <c r="AO1723" s="50"/>
      <c r="AP1723" s="50"/>
      <c r="AQ1723" s="50"/>
      <c r="AR1723" s="50"/>
      <c r="AS1723" s="50"/>
      <c r="AT1723" s="50"/>
      <c r="AU1723" s="50"/>
      <c r="AV1723" s="50"/>
      <c r="AW1723" s="50"/>
      <c r="AX1723" s="50"/>
      <c r="AY1723" s="50"/>
      <c r="AZ1723" s="50"/>
      <c r="BA1723" s="50"/>
      <c r="BB1723" s="50"/>
      <c r="BC1723" s="50"/>
      <c r="BD1723" s="50"/>
      <c r="BE1723" s="50"/>
      <c r="BF1723" s="50"/>
      <c r="BG1723" s="50"/>
      <c r="BH1723" s="50"/>
      <c r="BI1723" s="50"/>
      <c r="BJ1723" s="50"/>
      <c r="BK1723" s="50"/>
      <c r="BL1723" s="50"/>
    </row>
    <row r="1724" spans="1:64" ht="12" customHeight="1" x14ac:dyDescent="0.15">
      <c r="A1724" s="50" t="s">
        <v>30991</v>
      </c>
      <c r="B1724" s="50">
        <v>39</v>
      </c>
      <c r="C1724" s="50" t="s">
        <v>14</v>
      </c>
      <c r="D1724" s="50" t="s">
        <v>31</v>
      </c>
      <c r="E1724" s="50"/>
      <c r="F1724" s="52">
        <v>42918</v>
      </c>
      <c r="G1724" s="50" t="s">
        <v>31032</v>
      </c>
      <c r="H1724" s="50" t="s">
        <v>3245</v>
      </c>
      <c r="I1724" s="50" t="s">
        <v>238</v>
      </c>
      <c r="J1724" s="50">
        <v>23518</v>
      </c>
      <c r="K1724" s="50" t="s">
        <v>16092</v>
      </c>
      <c r="L1724" s="50" t="s">
        <v>4946</v>
      </c>
      <c r="M1724" s="50" t="s">
        <v>21</v>
      </c>
      <c r="N1724" s="50" t="s">
        <v>29968</v>
      </c>
      <c r="O1724" s="42" t="s">
        <v>394</v>
      </c>
      <c r="P1724" s="50" t="s">
        <v>32398</v>
      </c>
      <c r="Q1724" s="51" t="s">
        <v>29967</v>
      </c>
      <c r="R1724" s="50" t="s">
        <v>542</v>
      </c>
      <c r="S1724" s="50" t="s">
        <v>22</v>
      </c>
      <c r="T1724" s="54" t="s">
        <v>28746</v>
      </c>
      <c r="U1724" s="54" t="s">
        <v>28520</v>
      </c>
      <c r="V1724" s="54" t="s">
        <v>28521</v>
      </c>
      <c r="W1724" s="54" t="s">
        <v>94</v>
      </c>
      <c r="X1724" s="50">
        <v>2728</v>
      </c>
      <c r="Y1724" s="50"/>
      <c r="Z1724" s="50"/>
      <c r="AA1724" s="50"/>
      <c r="AB1724" s="50"/>
      <c r="AC1724" s="50"/>
      <c r="AD1724" s="50"/>
      <c r="AE1724" s="50"/>
      <c r="AF1724" s="50"/>
      <c r="AG1724" s="50"/>
      <c r="AH1724" s="53"/>
      <c r="AI1724" s="50"/>
      <c r="AJ1724" s="50"/>
      <c r="AK1724" s="50"/>
      <c r="AL1724" s="50"/>
      <c r="AM1724" s="50"/>
      <c r="AN1724" s="50"/>
      <c r="AO1724" s="50"/>
      <c r="AP1724" s="50"/>
      <c r="AQ1724" s="50"/>
      <c r="AR1724" s="50"/>
      <c r="AS1724" s="50"/>
      <c r="AT1724" s="50"/>
      <c r="AU1724" s="50"/>
      <c r="AV1724" s="50"/>
      <c r="AW1724" s="50"/>
      <c r="AX1724" s="50"/>
      <c r="AY1724" s="50"/>
      <c r="AZ1724" s="50"/>
      <c r="BA1724" s="50"/>
      <c r="BB1724" s="50"/>
      <c r="BC1724" s="50"/>
      <c r="BD1724" s="50"/>
      <c r="BE1724" s="50"/>
      <c r="BF1724" s="50"/>
      <c r="BG1724" s="50"/>
      <c r="BH1724" s="50"/>
      <c r="BI1724" s="50"/>
      <c r="BJ1724" s="50"/>
      <c r="BK1724" s="50"/>
      <c r="BL1724" s="50"/>
    </row>
    <row r="1725" spans="1:64" ht="12" customHeight="1" x14ac:dyDescent="0.15">
      <c r="A1725" s="50" t="s">
        <v>30023</v>
      </c>
      <c r="B1725" s="50">
        <v>37</v>
      </c>
      <c r="C1725" s="50" t="s">
        <v>14</v>
      </c>
      <c r="D1725" s="50" t="s">
        <v>79</v>
      </c>
      <c r="E1725" s="51" t="s">
        <v>30022</v>
      </c>
      <c r="F1725" s="52">
        <v>42917</v>
      </c>
      <c r="G1725" s="50" t="s">
        <v>31003</v>
      </c>
      <c r="H1725" s="50" t="s">
        <v>81</v>
      </c>
      <c r="I1725" s="50" t="s">
        <v>38</v>
      </c>
      <c r="J1725" s="50">
        <v>60623</v>
      </c>
      <c r="K1725" s="50" t="s">
        <v>82</v>
      </c>
      <c r="L1725" s="50" t="s">
        <v>83</v>
      </c>
      <c r="M1725" s="50" t="s">
        <v>21</v>
      </c>
      <c r="N1725" s="50" t="s">
        <v>30021</v>
      </c>
      <c r="O1725" s="42" t="s">
        <v>394</v>
      </c>
      <c r="P1725" s="50" t="s">
        <v>32398</v>
      </c>
      <c r="Q1725" s="51" t="s">
        <v>30020</v>
      </c>
      <c r="R1725" s="50" t="s">
        <v>94</v>
      </c>
      <c r="S1725" s="50" t="s">
        <v>22</v>
      </c>
      <c r="T1725" s="54" t="s">
        <v>28746</v>
      </c>
      <c r="U1725" s="54" t="s">
        <v>28518</v>
      </c>
      <c r="V1725" s="54" t="s">
        <v>28521</v>
      </c>
      <c r="W1725" s="54" t="s">
        <v>542</v>
      </c>
      <c r="X1725" s="50">
        <v>2730</v>
      </c>
      <c r="Y1725" s="50"/>
      <c r="Z1725" s="50"/>
      <c r="AA1725" s="50"/>
      <c r="AB1725" s="50"/>
      <c r="AC1725" s="50"/>
      <c r="AD1725" s="50"/>
      <c r="AE1725" s="50"/>
      <c r="AF1725" s="50"/>
      <c r="AG1725" s="50"/>
      <c r="AH1725" s="53"/>
      <c r="AI1725" s="50"/>
      <c r="AJ1725" s="50"/>
      <c r="AK1725" s="50"/>
      <c r="AL1725" s="50"/>
      <c r="AM1725" s="50"/>
      <c r="AN1725" s="50"/>
      <c r="AO1725" s="50"/>
      <c r="AP1725" s="50"/>
      <c r="AQ1725" s="50"/>
      <c r="AR1725" s="50"/>
      <c r="AS1725" s="50"/>
      <c r="AT1725" s="50"/>
      <c r="AU1725" s="50"/>
      <c r="AV1725" s="50"/>
      <c r="AW1725" s="50"/>
      <c r="AX1725" s="50"/>
      <c r="AY1725" s="50"/>
      <c r="AZ1725" s="50"/>
      <c r="BA1725" s="50"/>
      <c r="BB1725" s="50"/>
      <c r="BC1725" s="50"/>
      <c r="BD1725" s="50"/>
      <c r="BE1725" s="50"/>
      <c r="BF1725" s="50"/>
      <c r="BG1725" s="50"/>
      <c r="BH1725" s="50"/>
      <c r="BI1725" s="50"/>
      <c r="BJ1725" s="50"/>
      <c r="BK1725" s="50"/>
      <c r="BL1725" s="50"/>
    </row>
    <row r="1726" spans="1:64" ht="12" customHeight="1" x14ac:dyDescent="0.15">
      <c r="A1726" s="50" t="s">
        <v>30031</v>
      </c>
      <c r="B1726" s="50">
        <v>23</v>
      </c>
      <c r="C1726" s="50" t="s">
        <v>14</v>
      </c>
      <c r="D1726" s="50" t="s">
        <v>42</v>
      </c>
      <c r="E1726" s="50"/>
      <c r="F1726" s="52">
        <v>42917</v>
      </c>
      <c r="G1726" s="50" t="s">
        <v>30030</v>
      </c>
      <c r="H1726" s="50" t="s">
        <v>3252</v>
      </c>
      <c r="I1726" s="50" t="s">
        <v>117</v>
      </c>
      <c r="J1726" s="50">
        <v>85303</v>
      </c>
      <c r="K1726" s="50" t="s">
        <v>617</v>
      </c>
      <c r="L1726" s="50" t="s">
        <v>3254</v>
      </c>
      <c r="M1726" s="50" t="s">
        <v>21</v>
      </c>
      <c r="N1726" s="50" t="s">
        <v>30029</v>
      </c>
      <c r="O1726" s="42" t="s">
        <v>394</v>
      </c>
      <c r="P1726" s="50" t="s">
        <v>32398</v>
      </c>
      <c r="Q1726" s="51" t="s">
        <v>30028</v>
      </c>
      <c r="R1726" s="50" t="s">
        <v>94</v>
      </c>
      <c r="S1726" s="50" t="s">
        <v>22</v>
      </c>
      <c r="T1726" s="54" t="s">
        <v>28746</v>
      </c>
      <c r="U1726" s="54" t="s">
        <v>28518</v>
      </c>
      <c r="V1726" s="54" t="s">
        <v>28521</v>
      </c>
      <c r="W1726" s="54" t="s">
        <v>542</v>
      </c>
      <c r="X1726" s="50">
        <v>2727</v>
      </c>
      <c r="Y1726" s="50"/>
      <c r="Z1726" s="50"/>
      <c r="AA1726" s="50"/>
      <c r="AB1726" s="50"/>
      <c r="AC1726" s="50"/>
      <c r="AD1726" s="50"/>
      <c r="AE1726" s="50"/>
      <c r="AF1726" s="50"/>
      <c r="AG1726" s="50"/>
      <c r="AH1726" s="53"/>
      <c r="AI1726" s="50"/>
      <c r="AJ1726" s="50"/>
      <c r="AK1726" s="50"/>
      <c r="AL1726" s="50"/>
      <c r="AM1726" s="50"/>
      <c r="AN1726" s="50"/>
      <c r="AO1726" s="50"/>
      <c r="AP1726" s="50"/>
      <c r="AQ1726" s="50"/>
      <c r="AR1726" s="50"/>
      <c r="AS1726" s="50"/>
      <c r="AT1726" s="50"/>
      <c r="AU1726" s="50"/>
      <c r="AV1726" s="50"/>
      <c r="AW1726" s="50"/>
      <c r="AX1726" s="50"/>
      <c r="AY1726" s="50"/>
      <c r="AZ1726" s="50"/>
      <c r="BA1726" s="50"/>
      <c r="BB1726" s="50"/>
      <c r="BC1726" s="50"/>
      <c r="BD1726" s="50"/>
      <c r="BE1726" s="50"/>
      <c r="BF1726" s="50"/>
      <c r="BG1726" s="50"/>
      <c r="BH1726" s="50"/>
      <c r="BI1726" s="50"/>
      <c r="BJ1726" s="50"/>
      <c r="BK1726" s="50"/>
      <c r="BL1726" s="50"/>
    </row>
    <row r="1727" spans="1:64" ht="12" customHeight="1" x14ac:dyDescent="0.15">
      <c r="A1727" s="50" t="s">
        <v>30103</v>
      </c>
      <c r="B1727" s="50">
        <v>19</v>
      </c>
      <c r="C1727" s="50" t="s">
        <v>14</v>
      </c>
      <c r="D1727" s="50" t="s">
        <v>31</v>
      </c>
      <c r="E1727" s="50"/>
      <c r="F1727" s="52">
        <v>42917</v>
      </c>
      <c r="G1727" s="50" t="s">
        <v>30102</v>
      </c>
      <c r="H1727" s="50" t="s">
        <v>1147</v>
      </c>
      <c r="I1727" s="50" t="s">
        <v>203</v>
      </c>
      <c r="J1727" s="50">
        <v>80526</v>
      </c>
      <c r="K1727" s="50" t="s">
        <v>540</v>
      </c>
      <c r="L1727" s="50" t="s">
        <v>30101</v>
      </c>
      <c r="M1727" s="50" t="s">
        <v>21</v>
      </c>
      <c r="N1727" s="50" t="s">
        <v>30100</v>
      </c>
      <c r="O1727" s="42" t="s">
        <v>394</v>
      </c>
      <c r="P1727" s="50" t="s">
        <v>32398</v>
      </c>
      <c r="Q1727" s="51" t="s">
        <v>30099</v>
      </c>
      <c r="R1727" s="50" t="s">
        <v>94</v>
      </c>
      <c r="S1727" s="50" t="s">
        <v>22</v>
      </c>
      <c r="T1727" s="54" t="s">
        <v>28739</v>
      </c>
      <c r="U1727" s="54" t="s">
        <v>28518</v>
      </c>
      <c r="V1727" s="54" t="s">
        <v>28521</v>
      </c>
      <c r="W1727" s="54" t="s">
        <v>542</v>
      </c>
      <c r="X1727" s="50">
        <v>2733</v>
      </c>
      <c r="Y1727" s="50"/>
      <c r="Z1727" s="50"/>
      <c r="AA1727" s="50"/>
      <c r="AB1727" s="50"/>
      <c r="AC1727" s="50"/>
      <c r="AD1727" s="50"/>
      <c r="AE1727" s="50"/>
      <c r="AF1727" s="50"/>
      <c r="AG1727" s="50"/>
      <c r="AH1727" s="53"/>
      <c r="AI1727" s="50"/>
      <c r="AJ1727" s="50"/>
      <c r="AK1727" s="50"/>
      <c r="AL1727" s="50"/>
      <c r="AM1727" s="50"/>
      <c r="AN1727" s="50"/>
      <c r="AO1727" s="50"/>
      <c r="AP1727" s="50"/>
      <c r="AQ1727" s="50"/>
      <c r="AR1727" s="50"/>
      <c r="AS1727" s="50"/>
      <c r="AT1727" s="50"/>
      <c r="AU1727" s="50"/>
      <c r="AV1727" s="50"/>
      <c r="AW1727" s="50"/>
      <c r="AX1727" s="50"/>
      <c r="AY1727" s="50"/>
      <c r="AZ1727" s="50"/>
      <c r="BA1727" s="50"/>
      <c r="BB1727" s="50"/>
      <c r="BC1727" s="50"/>
      <c r="BD1727" s="50"/>
      <c r="BE1727" s="50"/>
      <c r="BF1727" s="50"/>
      <c r="BG1727" s="50"/>
      <c r="BH1727" s="50"/>
      <c r="BI1727" s="50"/>
      <c r="BJ1727" s="50"/>
      <c r="BK1727" s="50"/>
      <c r="BL1727" s="50"/>
    </row>
    <row r="1728" spans="1:64" ht="12" customHeight="1" x14ac:dyDescent="0.15">
      <c r="A1728" s="50" t="s">
        <v>33067</v>
      </c>
      <c r="B1728" s="50">
        <v>57</v>
      </c>
      <c r="C1728" s="50" t="s">
        <v>14</v>
      </c>
      <c r="D1728" s="50" t="s">
        <v>33105</v>
      </c>
      <c r="E1728" s="50"/>
      <c r="F1728" s="52">
        <v>42917</v>
      </c>
      <c r="G1728" s="50" t="s">
        <v>29928</v>
      </c>
      <c r="H1728" s="50" t="s">
        <v>29927</v>
      </c>
      <c r="I1728" s="50" t="s">
        <v>297</v>
      </c>
      <c r="J1728" s="50">
        <v>98557</v>
      </c>
      <c r="K1728" s="50" t="s">
        <v>26876</v>
      </c>
      <c r="L1728" s="50" t="s">
        <v>29926</v>
      </c>
      <c r="M1728" s="50" t="s">
        <v>385</v>
      </c>
      <c r="N1728" s="50" t="s">
        <v>31917</v>
      </c>
      <c r="O1728" s="42" t="s">
        <v>394</v>
      </c>
      <c r="P1728" s="50" t="s">
        <v>32398</v>
      </c>
      <c r="Q1728" s="51" t="s">
        <v>29925</v>
      </c>
      <c r="R1728" s="50" t="s">
        <v>948</v>
      </c>
      <c r="S1728" s="50" t="s">
        <v>12</v>
      </c>
      <c r="T1728" s="54" t="s">
        <v>31978</v>
      </c>
      <c r="U1728" s="54" t="s">
        <v>28518</v>
      </c>
      <c r="V1728" s="54" t="s">
        <v>28522</v>
      </c>
      <c r="W1728" s="50"/>
      <c r="Y1728" s="50"/>
      <c r="Z1728" s="50"/>
      <c r="AA1728" s="50"/>
      <c r="AB1728" s="50"/>
      <c r="AC1728" s="50"/>
      <c r="AD1728" s="50"/>
      <c r="AE1728" s="50"/>
      <c r="AF1728" s="50"/>
      <c r="AG1728" s="50"/>
      <c r="AH1728" s="53"/>
      <c r="AI1728" s="50"/>
      <c r="AJ1728" s="50"/>
      <c r="AK1728" s="50"/>
      <c r="AL1728" s="50"/>
      <c r="AM1728" s="50"/>
      <c r="AN1728" s="50"/>
      <c r="AO1728" s="50"/>
      <c r="AP1728" s="50"/>
      <c r="AQ1728" s="51"/>
      <c r="AR1728" s="50"/>
      <c r="AS1728" s="50"/>
      <c r="AT1728" s="50"/>
      <c r="AU1728" s="50"/>
      <c r="AV1728" s="50"/>
      <c r="AW1728" s="50"/>
      <c r="AX1728" s="50"/>
      <c r="AY1728" s="50"/>
      <c r="AZ1728" s="50"/>
      <c r="BA1728" s="50"/>
      <c r="BB1728" s="50"/>
      <c r="BC1728" s="50"/>
      <c r="BD1728" s="50"/>
      <c r="BE1728" s="50"/>
      <c r="BF1728" s="50"/>
      <c r="BG1728" s="50"/>
      <c r="BH1728" s="50"/>
      <c r="BI1728" s="50"/>
      <c r="BJ1728" s="50"/>
      <c r="BK1728" s="50"/>
      <c r="BL1728" s="50"/>
    </row>
    <row r="1729" spans="1:64" ht="12" customHeight="1" x14ac:dyDescent="0.15">
      <c r="A1729" s="50" t="s">
        <v>3186</v>
      </c>
      <c r="B1729" s="50" t="s">
        <v>23</v>
      </c>
      <c r="C1729" s="50" t="s">
        <v>14</v>
      </c>
      <c r="D1729" s="50" t="s">
        <v>33105</v>
      </c>
      <c r="E1729" s="50"/>
      <c r="F1729" s="52">
        <v>42917</v>
      </c>
      <c r="G1729" s="50" t="s">
        <v>29931</v>
      </c>
      <c r="H1729" s="50" t="s">
        <v>207</v>
      </c>
      <c r="I1729" s="50" t="s">
        <v>56</v>
      </c>
      <c r="J1729" s="50">
        <v>33130</v>
      </c>
      <c r="K1729" s="50" t="s">
        <v>155</v>
      </c>
      <c r="L1729" s="50" t="s">
        <v>450</v>
      </c>
      <c r="M1729" s="50" t="s">
        <v>29842</v>
      </c>
      <c r="N1729" s="50" t="s">
        <v>29930</v>
      </c>
      <c r="O1729" s="42" t="s">
        <v>394</v>
      </c>
      <c r="P1729" s="50" t="s">
        <v>32398</v>
      </c>
      <c r="Q1729" s="51" t="s">
        <v>29929</v>
      </c>
      <c r="R1729" s="50" t="s">
        <v>948</v>
      </c>
      <c r="S1729" s="50" t="s">
        <v>12</v>
      </c>
      <c r="T1729" s="54" t="s">
        <v>31978</v>
      </c>
      <c r="U1729" s="54" t="s">
        <v>28520</v>
      </c>
      <c r="V1729" s="54" t="s">
        <v>28519</v>
      </c>
      <c r="W1729" s="50"/>
      <c r="Y1729" s="50"/>
      <c r="Z1729" s="50"/>
      <c r="AA1729" s="50"/>
      <c r="AB1729" s="50"/>
      <c r="AC1729" s="50"/>
      <c r="AD1729" s="50"/>
      <c r="AE1729" s="50"/>
      <c r="AF1729" s="50"/>
      <c r="AG1729" s="50"/>
      <c r="AH1729" s="53"/>
      <c r="AI1729" s="50"/>
      <c r="AJ1729" s="50"/>
      <c r="AK1729" s="50"/>
      <c r="AL1729" s="50"/>
      <c r="AM1729" s="50"/>
      <c r="AN1729" s="50"/>
      <c r="AO1729" s="50"/>
      <c r="AP1729" s="50"/>
      <c r="AQ1729" s="50"/>
      <c r="AR1729" s="50"/>
      <c r="AS1729" s="50"/>
      <c r="AT1729" s="50"/>
      <c r="AU1729" s="50"/>
      <c r="AV1729" s="50"/>
      <c r="AW1729" s="50"/>
      <c r="AX1729" s="50"/>
      <c r="AY1729" s="50"/>
      <c r="AZ1729" s="50"/>
      <c r="BA1729" s="50"/>
      <c r="BB1729" s="50"/>
      <c r="BC1729" s="50"/>
      <c r="BD1729" s="50"/>
      <c r="BE1729" s="50"/>
      <c r="BF1729" s="50"/>
      <c r="BG1729" s="50"/>
      <c r="BH1729" s="50"/>
      <c r="BI1729" s="50"/>
      <c r="BJ1729" s="50"/>
      <c r="BK1729" s="50"/>
      <c r="BL1729" s="50"/>
    </row>
    <row r="1730" spans="1:64" ht="12" customHeight="1" x14ac:dyDescent="0.15">
      <c r="A1730" s="50" t="s">
        <v>29980</v>
      </c>
      <c r="B1730" s="50">
        <v>32</v>
      </c>
      <c r="C1730" s="50" t="s">
        <v>108</v>
      </c>
      <c r="D1730" s="50" t="s">
        <v>42</v>
      </c>
      <c r="E1730" s="51" t="s">
        <v>29979</v>
      </c>
      <c r="F1730" s="52">
        <v>42916</v>
      </c>
      <c r="G1730" s="50" t="s">
        <v>29978</v>
      </c>
      <c r="H1730" s="50" t="s">
        <v>27208</v>
      </c>
      <c r="I1730" s="50" t="s">
        <v>203</v>
      </c>
      <c r="J1730" s="50">
        <v>80223</v>
      </c>
      <c r="K1730" s="50" t="s">
        <v>1273</v>
      </c>
      <c r="L1730" s="50" t="s">
        <v>29977</v>
      </c>
      <c r="M1730" s="50" t="s">
        <v>21</v>
      </c>
      <c r="N1730" s="50" t="s">
        <v>29976</v>
      </c>
      <c r="O1730" s="42" t="s">
        <v>394</v>
      </c>
      <c r="P1730" s="50" t="s">
        <v>32398</v>
      </c>
      <c r="Q1730" s="51" t="s">
        <v>29975</v>
      </c>
      <c r="R1730" s="50" t="s">
        <v>94</v>
      </c>
      <c r="S1730" s="50" t="s">
        <v>22</v>
      </c>
      <c r="T1730" s="54" t="s">
        <v>28746</v>
      </c>
      <c r="U1730" s="54" t="s">
        <v>28520</v>
      </c>
      <c r="V1730" s="54" t="s">
        <v>28519</v>
      </c>
      <c r="W1730" s="54" t="s">
        <v>94</v>
      </c>
      <c r="X1730" s="50">
        <v>2721</v>
      </c>
      <c r="Y1730" s="50"/>
      <c r="Z1730" s="50"/>
      <c r="AA1730" s="50"/>
      <c r="AB1730" s="50"/>
      <c r="AC1730" s="50"/>
      <c r="AD1730" s="50"/>
      <c r="AE1730" s="50"/>
      <c r="AF1730" s="50"/>
      <c r="AG1730" s="50"/>
      <c r="AH1730" s="53"/>
      <c r="AI1730" s="50"/>
      <c r="AJ1730" s="50"/>
      <c r="AK1730" s="50"/>
      <c r="AL1730" s="50"/>
      <c r="AM1730" s="50"/>
      <c r="AN1730" s="50"/>
      <c r="AO1730" s="50"/>
      <c r="AP1730" s="50"/>
      <c r="AQ1730" s="50"/>
      <c r="AR1730" s="50"/>
      <c r="AS1730" s="50"/>
      <c r="AT1730" s="50"/>
      <c r="AU1730" s="50"/>
      <c r="AV1730" s="50"/>
      <c r="AW1730" s="50"/>
      <c r="AX1730" s="50"/>
      <c r="AY1730" s="50"/>
      <c r="AZ1730" s="50"/>
      <c r="BA1730" s="50"/>
      <c r="BB1730" s="50"/>
      <c r="BC1730" s="50"/>
      <c r="BD1730" s="50"/>
      <c r="BE1730" s="50"/>
      <c r="BF1730" s="50"/>
      <c r="BG1730" s="50"/>
      <c r="BH1730" s="50"/>
      <c r="BI1730" s="50"/>
      <c r="BJ1730" s="50"/>
      <c r="BK1730" s="50"/>
      <c r="BL1730" s="50"/>
    </row>
    <row r="1731" spans="1:64" ht="12" customHeight="1" x14ac:dyDescent="0.15">
      <c r="A1731" s="50" t="s">
        <v>30199</v>
      </c>
      <c r="B1731" s="50">
        <v>33</v>
      </c>
      <c r="C1731" s="50" t="s">
        <v>14</v>
      </c>
      <c r="D1731" s="50" t="s">
        <v>42</v>
      </c>
      <c r="E1731" s="51" t="s">
        <v>30198</v>
      </c>
      <c r="F1731" s="52">
        <v>42916</v>
      </c>
      <c r="G1731" s="50" t="s">
        <v>30197</v>
      </c>
      <c r="H1731" s="50" t="s">
        <v>22607</v>
      </c>
      <c r="I1731" s="50" t="s">
        <v>203</v>
      </c>
      <c r="J1731" s="50">
        <v>80030</v>
      </c>
      <c r="K1731" s="50" t="s">
        <v>1883</v>
      </c>
      <c r="L1731" s="50" t="s">
        <v>22608</v>
      </c>
      <c r="M1731" s="50" t="s">
        <v>21</v>
      </c>
      <c r="N1731" s="50" t="s">
        <v>30196</v>
      </c>
      <c r="O1731" s="42" t="s">
        <v>394</v>
      </c>
      <c r="P1731" s="50" t="s">
        <v>94</v>
      </c>
      <c r="Q1731" s="51" t="s">
        <v>30195</v>
      </c>
      <c r="R1731" s="50" t="s">
        <v>94</v>
      </c>
      <c r="S1731" s="50" t="s">
        <v>22</v>
      </c>
      <c r="T1731" s="54" t="s">
        <v>28746</v>
      </c>
      <c r="U1731" s="54" t="s">
        <v>28518</v>
      </c>
      <c r="V1731" s="54" t="s">
        <v>28522</v>
      </c>
      <c r="W1731" s="54" t="s">
        <v>94</v>
      </c>
      <c r="X1731" s="50">
        <v>2726</v>
      </c>
      <c r="Y1731" s="50"/>
      <c r="Z1731" s="50"/>
      <c r="AA1731" s="50"/>
      <c r="AB1731" s="50"/>
      <c r="AC1731" s="50"/>
      <c r="AD1731" s="50"/>
      <c r="AE1731" s="50"/>
      <c r="AF1731" s="50"/>
      <c r="AG1731" s="50"/>
      <c r="AH1731" s="53"/>
      <c r="AI1731" s="50"/>
      <c r="AJ1731" s="50"/>
      <c r="AK1731" s="50"/>
      <c r="AL1731" s="50"/>
      <c r="AM1731" s="50"/>
      <c r="AN1731" s="50"/>
      <c r="AO1731" s="50"/>
      <c r="AP1731" s="50"/>
      <c r="AQ1731" s="50"/>
      <c r="AR1731" s="50"/>
      <c r="AS1731" s="50"/>
      <c r="AT1731" s="51"/>
      <c r="AU1731" s="50"/>
      <c r="AV1731" s="50"/>
      <c r="AW1731" s="50"/>
      <c r="AX1731" s="50"/>
      <c r="AY1731" s="50"/>
      <c r="AZ1731" s="50"/>
      <c r="BA1731" s="50"/>
      <c r="BB1731" s="50"/>
      <c r="BC1731" s="50"/>
      <c r="BD1731" s="50"/>
      <c r="BE1731" s="50"/>
      <c r="BF1731" s="50"/>
      <c r="BG1731" s="50"/>
      <c r="BH1731" s="50"/>
      <c r="BI1731" s="50"/>
      <c r="BJ1731" s="50"/>
      <c r="BK1731" s="50"/>
      <c r="BL1731" s="50"/>
    </row>
    <row r="1732" spans="1:64" ht="12" customHeight="1" x14ac:dyDescent="0.15">
      <c r="A1732" s="50" t="s">
        <v>30185</v>
      </c>
      <c r="B1732" s="50">
        <v>23</v>
      </c>
      <c r="C1732" s="50" t="s">
        <v>14</v>
      </c>
      <c r="D1732" s="50" t="s">
        <v>31</v>
      </c>
      <c r="E1732" s="50"/>
      <c r="F1732" s="52">
        <v>42916</v>
      </c>
      <c r="G1732" s="50" t="s">
        <v>30184</v>
      </c>
      <c r="H1732" s="50" t="s">
        <v>1147</v>
      </c>
      <c r="I1732" s="50" t="s">
        <v>203</v>
      </c>
      <c r="J1732" s="50">
        <v>80528</v>
      </c>
      <c r="K1732" s="50" t="s">
        <v>540</v>
      </c>
      <c r="L1732" s="50" t="s">
        <v>21185</v>
      </c>
      <c r="M1732" s="50" t="s">
        <v>21</v>
      </c>
      <c r="N1732" s="50" t="s">
        <v>30183</v>
      </c>
      <c r="O1732" s="42" t="s">
        <v>394</v>
      </c>
      <c r="P1732" s="50" t="s">
        <v>32398</v>
      </c>
      <c r="Q1732" s="51" t="s">
        <v>30182</v>
      </c>
      <c r="R1732" s="50" t="s">
        <v>94</v>
      </c>
      <c r="S1732" s="50" t="s">
        <v>12</v>
      </c>
      <c r="T1732" s="54" t="s">
        <v>31978</v>
      </c>
      <c r="U1732" s="54" t="s">
        <v>28520</v>
      </c>
      <c r="V1732" s="54" t="s">
        <v>28522</v>
      </c>
      <c r="W1732" s="54" t="s">
        <v>94</v>
      </c>
      <c r="X1732" s="50">
        <v>2725</v>
      </c>
      <c r="Y1732" s="50"/>
      <c r="Z1732" s="50"/>
      <c r="AA1732" s="50"/>
      <c r="AB1732" s="50"/>
      <c r="AC1732" s="50"/>
      <c r="AD1732" s="50"/>
      <c r="AE1732" s="50"/>
      <c r="AF1732" s="50"/>
      <c r="AG1732" s="50"/>
      <c r="AH1732" s="53"/>
      <c r="AI1732" s="50"/>
      <c r="AJ1732" s="50"/>
      <c r="AK1732" s="50"/>
      <c r="AL1732" s="50"/>
      <c r="AM1732" s="50"/>
      <c r="AN1732" s="50"/>
      <c r="AO1732" s="50"/>
      <c r="AP1732" s="50"/>
      <c r="AQ1732" s="50"/>
      <c r="AR1732" s="50"/>
      <c r="AS1732" s="50"/>
      <c r="AT1732" s="50"/>
      <c r="AU1732" s="50"/>
      <c r="AV1732" s="50"/>
      <c r="AW1732" s="50"/>
      <c r="AX1732" s="50"/>
      <c r="AY1732" s="50"/>
      <c r="AZ1732" s="50"/>
      <c r="BA1732" s="50"/>
      <c r="BB1732" s="50"/>
      <c r="BC1732" s="50"/>
      <c r="BD1732" s="50"/>
      <c r="BE1732" s="50"/>
      <c r="BF1732" s="50"/>
      <c r="BG1732" s="50"/>
      <c r="BH1732" s="50"/>
      <c r="BI1732" s="50"/>
      <c r="BJ1732" s="50"/>
      <c r="BK1732" s="50"/>
      <c r="BL1732" s="50"/>
    </row>
    <row r="1733" spans="1:64" ht="12" customHeight="1" x14ac:dyDescent="0.15">
      <c r="A1733" s="50" t="s">
        <v>29915</v>
      </c>
      <c r="B1733" s="50">
        <v>37</v>
      </c>
      <c r="C1733" s="50" t="s">
        <v>14</v>
      </c>
      <c r="D1733" s="50" t="s">
        <v>31</v>
      </c>
      <c r="E1733" s="51" t="s">
        <v>29914</v>
      </c>
      <c r="F1733" s="52">
        <v>42916</v>
      </c>
      <c r="G1733" s="50" t="s">
        <v>7304</v>
      </c>
      <c r="H1733" s="50" t="s">
        <v>29913</v>
      </c>
      <c r="I1733" s="50" t="s">
        <v>313</v>
      </c>
      <c r="J1733" s="50">
        <v>38501</v>
      </c>
      <c r="K1733" s="50" t="s">
        <v>2054</v>
      </c>
      <c r="L1733" s="50" t="s">
        <v>29912</v>
      </c>
      <c r="M1733" s="50" t="s">
        <v>29842</v>
      </c>
      <c r="N1733" s="50" t="s">
        <v>29911</v>
      </c>
      <c r="O1733" s="42" t="s">
        <v>394</v>
      </c>
      <c r="P1733" s="50" t="s">
        <v>32398</v>
      </c>
      <c r="Q1733" s="51" t="s">
        <v>29910</v>
      </c>
      <c r="R1733" s="50" t="s">
        <v>23</v>
      </c>
      <c r="S1733" s="50" t="s">
        <v>12</v>
      </c>
      <c r="T1733" s="54" t="s">
        <v>31978</v>
      </c>
      <c r="U1733" s="54" t="s">
        <v>28520</v>
      </c>
      <c r="V1733" s="54" t="s">
        <v>28521</v>
      </c>
      <c r="W1733" s="50"/>
      <c r="Y1733" s="50"/>
      <c r="Z1733" s="50"/>
      <c r="AA1733" s="50"/>
      <c r="AB1733" s="50"/>
      <c r="AC1733" s="50"/>
      <c r="AD1733" s="50"/>
      <c r="AE1733" s="50"/>
      <c r="AF1733" s="50"/>
      <c r="AG1733" s="50"/>
      <c r="AH1733" s="53"/>
      <c r="AI1733" s="50"/>
      <c r="AJ1733" s="50"/>
      <c r="AK1733" s="50"/>
      <c r="AL1733" s="50"/>
      <c r="AM1733" s="50"/>
      <c r="AN1733" s="50"/>
      <c r="AO1733" s="50"/>
      <c r="AP1733" s="50"/>
      <c r="AQ1733" s="50"/>
      <c r="AR1733" s="50"/>
      <c r="AS1733" s="50"/>
      <c r="AT1733" s="50"/>
      <c r="AU1733" s="50"/>
      <c r="AV1733" s="50"/>
      <c r="AW1733" s="50"/>
      <c r="AX1733" s="50"/>
      <c r="AY1733" s="50"/>
      <c r="AZ1733" s="50"/>
      <c r="BA1733" s="50"/>
      <c r="BB1733" s="50"/>
      <c r="BC1733" s="50"/>
      <c r="BD1733" s="50"/>
      <c r="BE1733" s="50"/>
      <c r="BF1733" s="50"/>
      <c r="BG1733" s="50"/>
      <c r="BH1733" s="50"/>
      <c r="BI1733" s="50"/>
      <c r="BJ1733" s="50"/>
      <c r="BK1733" s="50"/>
      <c r="BL1733" s="50"/>
    </row>
    <row r="1734" spans="1:64" ht="12" customHeight="1" x14ac:dyDescent="0.15">
      <c r="A1734" s="50" t="s">
        <v>30243</v>
      </c>
      <c r="B1734" s="50">
        <v>45</v>
      </c>
      <c r="C1734" s="50" t="s">
        <v>14</v>
      </c>
      <c r="D1734" s="50" t="s">
        <v>79</v>
      </c>
      <c r="E1734" s="51" t="s">
        <v>30242</v>
      </c>
      <c r="F1734" s="52">
        <v>42915</v>
      </c>
      <c r="G1734" s="50" t="s">
        <v>30241</v>
      </c>
      <c r="H1734" s="50" t="s">
        <v>210</v>
      </c>
      <c r="I1734" s="50" t="s">
        <v>211</v>
      </c>
      <c r="J1734" s="50">
        <v>46208</v>
      </c>
      <c r="K1734" s="50" t="s">
        <v>414</v>
      </c>
      <c r="L1734" s="50" t="s">
        <v>212</v>
      </c>
      <c r="M1734" s="50" t="s">
        <v>21</v>
      </c>
      <c r="N1734" s="50" t="s">
        <v>30240</v>
      </c>
      <c r="O1734" s="42" t="s">
        <v>394</v>
      </c>
      <c r="P1734" s="50" t="s">
        <v>32398</v>
      </c>
      <c r="Q1734" s="51" t="s">
        <v>30239</v>
      </c>
      <c r="R1734" s="50" t="s">
        <v>94</v>
      </c>
      <c r="S1734" s="50" t="s">
        <v>12</v>
      </c>
      <c r="T1734" s="54" t="s">
        <v>31978</v>
      </c>
      <c r="U1734" s="54" t="s">
        <v>28518</v>
      </c>
      <c r="V1734" s="54" t="s">
        <v>28519</v>
      </c>
      <c r="W1734" s="54" t="s">
        <v>94</v>
      </c>
      <c r="X1734" s="50">
        <v>2717</v>
      </c>
      <c r="Y1734" s="50"/>
      <c r="Z1734" s="50"/>
      <c r="AA1734" s="50"/>
      <c r="AB1734" s="50"/>
      <c r="AC1734" s="50"/>
      <c r="AD1734" s="50"/>
      <c r="AE1734" s="50"/>
      <c r="AF1734" s="50"/>
      <c r="AG1734" s="50"/>
      <c r="AH1734" s="53"/>
      <c r="AI1734" s="50"/>
      <c r="AJ1734" s="50"/>
      <c r="AK1734" s="50"/>
      <c r="AL1734" s="50"/>
      <c r="AM1734" s="50"/>
      <c r="AN1734" s="50"/>
      <c r="AO1734" s="50"/>
      <c r="AP1734" s="50"/>
      <c r="AQ1734" s="50"/>
      <c r="AR1734" s="50"/>
      <c r="AS1734" s="50"/>
      <c r="AT1734" s="50"/>
      <c r="AU1734" s="50"/>
      <c r="AV1734" s="50"/>
      <c r="AW1734" s="50"/>
      <c r="AX1734" s="50"/>
      <c r="AY1734" s="50"/>
      <c r="AZ1734" s="50"/>
      <c r="BA1734" s="50"/>
      <c r="BB1734" s="50"/>
      <c r="BC1734" s="50"/>
      <c r="BD1734" s="50"/>
      <c r="BE1734" s="50"/>
      <c r="BF1734" s="50"/>
      <c r="BG1734" s="50"/>
      <c r="BH1734" s="50"/>
      <c r="BI1734" s="50"/>
      <c r="BJ1734" s="50"/>
      <c r="BK1734" s="50"/>
      <c r="BL1734" s="50"/>
    </row>
    <row r="1735" spans="1:64" ht="12" customHeight="1" x14ac:dyDescent="0.15">
      <c r="A1735" s="50" t="s">
        <v>30080</v>
      </c>
      <c r="B1735" s="50">
        <v>37</v>
      </c>
      <c r="C1735" s="50" t="s">
        <v>14</v>
      </c>
      <c r="D1735" s="50" t="s">
        <v>42</v>
      </c>
      <c r="E1735" s="51" t="s">
        <v>30079</v>
      </c>
      <c r="F1735" s="52">
        <v>42915</v>
      </c>
      <c r="G1735" s="50" t="s">
        <v>30078</v>
      </c>
      <c r="H1735" s="50" t="s">
        <v>3798</v>
      </c>
      <c r="I1735" s="50" t="s">
        <v>56</v>
      </c>
      <c r="J1735" s="50">
        <v>32725</v>
      </c>
      <c r="K1735" s="50" t="s">
        <v>3800</v>
      </c>
      <c r="L1735" s="50" t="s">
        <v>255</v>
      </c>
      <c r="M1735" s="50" t="s">
        <v>21</v>
      </c>
      <c r="N1735" s="50" t="s">
        <v>30077</v>
      </c>
      <c r="O1735" s="42" t="s">
        <v>394</v>
      </c>
      <c r="P1735" s="50" t="s">
        <v>32398</v>
      </c>
      <c r="Q1735" s="51" t="s">
        <v>30076</v>
      </c>
      <c r="R1735" s="50" t="s">
        <v>948</v>
      </c>
      <c r="S1735" s="50" t="s">
        <v>12</v>
      </c>
      <c r="T1735" s="54" t="s">
        <v>31978</v>
      </c>
      <c r="U1735" s="54" t="s">
        <v>28518</v>
      </c>
      <c r="V1735" s="54" t="s">
        <v>28521</v>
      </c>
      <c r="W1735" s="54" t="s">
        <v>94</v>
      </c>
      <c r="X1735" s="50">
        <v>2724</v>
      </c>
      <c r="Y1735" s="50"/>
      <c r="Z1735" s="50"/>
      <c r="AA1735" s="50"/>
      <c r="AB1735" s="50"/>
      <c r="AC1735" s="50"/>
      <c r="AD1735" s="50"/>
      <c r="AE1735" s="50"/>
      <c r="AF1735" s="50"/>
      <c r="AG1735" s="50"/>
      <c r="AH1735" s="53"/>
      <c r="AI1735" s="50"/>
      <c r="AJ1735" s="50"/>
      <c r="AK1735" s="50"/>
      <c r="AL1735" s="50"/>
      <c r="AM1735" s="50"/>
      <c r="AN1735" s="50"/>
      <c r="AO1735" s="50"/>
      <c r="AP1735" s="50"/>
      <c r="AQ1735" s="50"/>
      <c r="AR1735" s="50"/>
      <c r="AS1735" s="50"/>
      <c r="AT1735" s="50"/>
      <c r="AU1735" s="50"/>
      <c r="AV1735" s="50"/>
      <c r="AW1735" s="50"/>
      <c r="AX1735" s="50"/>
      <c r="AY1735" s="50"/>
      <c r="AZ1735" s="50"/>
      <c r="BA1735" s="50"/>
      <c r="BB1735" s="50"/>
      <c r="BC1735" s="50"/>
      <c r="BD1735" s="50"/>
      <c r="BE1735" s="50"/>
      <c r="BF1735" s="50"/>
      <c r="BG1735" s="50"/>
      <c r="BH1735" s="50"/>
      <c r="BI1735" s="50"/>
      <c r="BJ1735" s="50"/>
      <c r="BK1735" s="50"/>
      <c r="BL1735" s="50"/>
    </row>
    <row r="1736" spans="1:64" ht="12" customHeight="1" x14ac:dyDescent="0.15">
      <c r="A1736" s="50" t="s">
        <v>30066</v>
      </c>
      <c r="B1736" s="50">
        <v>41</v>
      </c>
      <c r="C1736" s="50" t="s">
        <v>14</v>
      </c>
      <c r="D1736" s="50" t="s">
        <v>42</v>
      </c>
      <c r="E1736" s="50"/>
      <c r="F1736" s="52">
        <v>42915</v>
      </c>
      <c r="G1736" s="50" t="s">
        <v>30065</v>
      </c>
      <c r="H1736" s="50" t="s">
        <v>3779</v>
      </c>
      <c r="I1736" s="50" t="s">
        <v>39</v>
      </c>
      <c r="J1736" s="50">
        <v>91504</v>
      </c>
      <c r="K1736" s="50" t="s">
        <v>92</v>
      </c>
      <c r="L1736" s="50" t="s">
        <v>30064</v>
      </c>
      <c r="M1736" s="50" t="s">
        <v>21</v>
      </c>
      <c r="N1736" s="50" t="s">
        <v>30063</v>
      </c>
      <c r="O1736" s="42" t="s">
        <v>394</v>
      </c>
      <c r="P1736" s="50" t="s">
        <v>32398</v>
      </c>
      <c r="Q1736" s="51" t="s">
        <v>30062</v>
      </c>
      <c r="R1736" s="50" t="s">
        <v>94</v>
      </c>
      <c r="S1736" s="50" t="s">
        <v>12</v>
      </c>
      <c r="T1736" s="54" t="s">
        <v>31675</v>
      </c>
      <c r="U1736" s="54" t="s">
        <v>28520</v>
      </c>
      <c r="V1736" s="54" t="s">
        <v>28521</v>
      </c>
      <c r="W1736" s="54" t="s">
        <v>94</v>
      </c>
      <c r="X1736" s="50">
        <v>2720</v>
      </c>
      <c r="Y1736" s="50"/>
      <c r="Z1736" s="50"/>
      <c r="AA1736" s="50"/>
      <c r="AB1736" s="50"/>
      <c r="AC1736" s="50"/>
      <c r="AD1736" s="50"/>
      <c r="AE1736" s="50"/>
      <c r="AF1736" s="50"/>
      <c r="AG1736" s="50"/>
      <c r="AH1736" s="53"/>
      <c r="AI1736" s="50"/>
      <c r="AJ1736" s="50"/>
      <c r="AK1736" s="50"/>
      <c r="AL1736" s="50"/>
      <c r="AM1736" s="50"/>
      <c r="AN1736" s="50"/>
      <c r="AO1736" s="50"/>
      <c r="AP1736" s="50"/>
      <c r="AQ1736" s="50"/>
      <c r="AR1736" s="50"/>
      <c r="AS1736" s="50"/>
      <c r="AT1736" s="50"/>
      <c r="AU1736" s="50"/>
      <c r="AV1736" s="50"/>
      <c r="AW1736" s="50"/>
      <c r="AX1736" s="50"/>
      <c r="AY1736" s="50"/>
      <c r="AZ1736" s="50"/>
      <c r="BA1736" s="50"/>
      <c r="BB1736" s="50"/>
      <c r="BC1736" s="50"/>
      <c r="BD1736" s="50"/>
      <c r="BE1736" s="50"/>
      <c r="BF1736" s="50"/>
      <c r="BG1736" s="50"/>
      <c r="BH1736" s="50"/>
      <c r="BI1736" s="50"/>
      <c r="BJ1736" s="50"/>
      <c r="BK1736" s="50"/>
      <c r="BL1736" s="50"/>
    </row>
    <row r="1737" spans="1:64" ht="12" customHeight="1" x14ac:dyDescent="0.15">
      <c r="A1737" s="50" t="s">
        <v>30090</v>
      </c>
      <c r="B1737" s="50">
        <v>23</v>
      </c>
      <c r="C1737" s="50" t="s">
        <v>14</v>
      </c>
      <c r="D1737" s="50" t="s">
        <v>79</v>
      </c>
      <c r="E1737" s="50"/>
      <c r="F1737" s="52">
        <v>42915</v>
      </c>
      <c r="G1737" s="50" t="s">
        <v>30089</v>
      </c>
      <c r="H1737" s="50" t="s">
        <v>6163</v>
      </c>
      <c r="I1737" s="50" t="s">
        <v>167</v>
      </c>
      <c r="J1737" s="50">
        <v>30067</v>
      </c>
      <c r="K1737" s="50" t="s">
        <v>3237</v>
      </c>
      <c r="L1737" s="50" t="s">
        <v>30088</v>
      </c>
      <c r="M1737" s="50" t="s">
        <v>21</v>
      </c>
      <c r="N1737" s="50" t="s">
        <v>30087</v>
      </c>
      <c r="O1737" s="42" t="s">
        <v>394</v>
      </c>
      <c r="P1737" s="50" t="s">
        <v>32398</v>
      </c>
      <c r="Q1737" s="51" t="s">
        <v>30086</v>
      </c>
      <c r="R1737" s="50" t="s">
        <v>94</v>
      </c>
      <c r="S1737" s="50" t="s">
        <v>373</v>
      </c>
      <c r="T1737" s="54" t="s">
        <v>28836</v>
      </c>
      <c r="U1737" s="54" t="s">
        <v>28518</v>
      </c>
      <c r="V1737" s="54" t="s">
        <v>28521</v>
      </c>
      <c r="W1737" s="54" t="s">
        <v>94</v>
      </c>
      <c r="X1737" s="50">
        <v>2723</v>
      </c>
      <c r="Y1737" s="50"/>
      <c r="Z1737" s="50"/>
      <c r="AA1737" s="50"/>
      <c r="AB1737" s="50"/>
      <c r="AC1737" s="50"/>
      <c r="AD1737" s="50"/>
      <c r="AE1737" s="50"/>
      <c r="AF1737" s="50"/>
      <c r="AG1737" s="50"/>
      <c r="AH1737" s="53"/>
      <c r="AI1737" s="50"/>
      <c r="AJ1737" s="50"/>
      <c r="AK1737" s="50"/>
      <c r="AL1737" s="50"/>
      <c r="AM1737" s="50"/>
      <c r="AN1737" s="50"/>
      <c r="AO1737" s="50"/>
      <c r="AP1737" s="50"/>
      <c r="AQ1737" s="50"/>
      <c r="AR1737" s="50"/>
      <c r="AS1737" s="50"/>
      <c r="AT1737" s="50"/>
      <c r="AU1737" s="50"/>
      <c r="AV1737" s="50"/>
      <c r="AW1737" s="50"/>
      <c r="AX1737" s="50"/>
      <c r="AY1737" s="50"/>
      <c r="AZ1737" s="50"/>
      <c r="BA1737" s="50"/>
      <c r="BB1737" s="50"/>
      <c r="BC1737" s="50"/>
      <c r="BD1737" s="50"/>
      <c r="BE1737" s="50"/>
      <c r="BF1737" s="50"/>
      <c r="BG1737" s="50"/>
      <c r="BH1737" s="50"/>
      <c r="BI1737" s="50"/>
      <c r="BJ1737" s="50"/>
      <c r="BK1737" s="50"/>
      <c r="BL1737" s="50"/>
    </row>
    <row r="1738" spans="1:64" ht="12" customHeight="1" x14ac:dyDescent="0.15">
      <c r="A1738" s="50" t="s">
        <v>31892</v>
      </c>
      <c r="B1738" s="50" t="s">
        <v>23</v>
      </c>
      <c r="C1738" s="50" t="s">
        <v>14</v>
      </c>
      <c r="D1738" s="50" t="s">
        <v>42</v>
      </c>
      <c r="E1738" s="50"/>
      <c r="F1738" s="52">
        <v>42914</v>
      </c>
      <c r="G1738" s="50" t="s">
        <v>29983</v>
      </c>
      <c r="H1738" s="50" t="s">
        <v>92</v>
      </c>
      <c r="I1738" s="50" t="s">
        <v>39</v>
      </c>
      <c r="J1738" s="50">
        <v>90017</v>
      </c>
      <c r="K1738" s="50" t="s">
        <v>92</v>
      </c>
      <c r="L1738" s="50" t="s">
        <v>93</v>
      </c>
      <c r="M1738" s="50" t="s">
        <v>21</v>
      </c>
      <c r="N1738" s="50" t="s">
        <v>29982</v>
      </c>
      <c r="O1738" s="42" t="s">
        <v>394</v>
      </c>
      <c r="P1738" s="50" t="s">
        <v>32398</v>
      </c>
      <c r="Q1738" s="51" t="s">
        <v>29981</v>
      </c>
      <c r="R1738" s="50" t="s">
        <v>542</v>
      </c>
      <c r="S1738" s="50" t="s">
        <v>22</v>
      </c>
      <c r="T1738" s="54" t="s">
        <v>28746</v>
      </c>
      <c r="U1738" s="54" t="s">
        <v>28518</v>
      </c>
      <c r="V1738" s="54" t="s">
        <v>28521</v>
      </c>
      <c r="W1738" s="54" t="s">
        <v>542</v>
      </c>
      <c r="X1738" s="50">
        <v>2716</v>
      </c>
      <c r="Y1738" s="50"/>
      <c r="Z1738" s="50"/>
      <c r="AA1738" s="50"/>
      <c r="AB1738" s="50"/>
      <c r="AC1738" s="50"/>
      <c r="AD1738" s="50"/>
      <c r="AE1738" s="50"/>
      <c r="AF1738" s="50"/>
      <c r="AG1738" s="50"/>
      <c r="AH1738" s="53"/>
      <c r="AI1738" s="50"/>
      <c r="AJ1738" s="50"/>
      <c r="AK1738" s="50"/>
      <c r="AL1738" s="50"/>
      <c r="AM1738" s="50"/>
      <c r="AN1738" s="50"/>
      <c r="AO1738" s="50"/>
      <c r="AP1738" s="50"/>
      <c r="AQ1738" s="50"/>
      <c r="AR1738" s="50"/>
      <c r="AS1738" s="50"/>
      <c r="AT1738" s="50"/>
      <c r="AU1738" s="50"/>
      <c r="AV1738" s="50"/>
      <c r="AW1738" s="50"/>
      <c r="AX1738" s="50"/>
      <c r="AY1738" s="50"/>
      <c r="AZ1738" s="50"/>
      <c r="BA1738" s="50"/>
      <c r="BB1738" s="50"/>
      <c r="BC1738" s="50"/>
      <c r="BD1738" s="50"/>
      <c r="BE1738" s="50"/>
      <c r="BF1738" s="50"/>
      <c r="BG1738" s="50"/>
      <c r="BH1738" s="50"/>
      <c r="BI1738" s="50"/>
      <c r="BJ1738" s="50"/>
      <c r="BK1738" s="50"/>
      <c r="BL1738" s="50"/>
    </row>
    <row r="1739" spans="1:64" ht="12" customHeight="1" x14ac:dyDescent="0.15">
      <c r="A1739" s="50" t="s">
        <v>30003</v>
      </c>
      <c r="B1739" s="50">
        <v>37</v>
      </c>
      <c r="C1739" s="50" t="s">
        <v>14</v>
      </c>
      <c r="D1739" s="50" t="s">
        <v>79</v>
      </c>
      <c r="E1739" s="50"/>
      <c r="F1739" s="52">
        <v>42914</v>
      </c>
      <c r="G1739" s="50" t="s">
        <v>30002</v>
      </c>
      <c r="H1739" s="50" t="s">
        <v>1987</v>
      </c>
      <c r="I1739" s="50" t="s">
        <v>313</v>
      </c>
      <c r="J1739" s="50">
        <v>37204</v>
      </c>
      <c r="K1739" s="50" t="s">
        <v>863</v>
      </c>
      <c r="L1739" s="50" t="s">
        <v>30001</v>
      </c>
      <c r="M1739" s="50" t="s">
        <v>21</v>
      </c>
      <c r="N1739" s="50" t="s">
        <v>30000</v>
      </c>
      <c r="O1739" s="42" t="s">
        <v>394</v>
      </c>
      <c r="P1739" s="50" t="s">
        <v>32398</v>
      </c>
      <c r="Q1739" s="51" t="s">
        <v>29999</v>
      </c>
      <c r="R1739" s="50" t="s">
        <v>94</v>
      </c>
      <c r="S1739" s="50" t="s">
        <v>29</v>
      </c>
      <c r="T1739" s="54" t="s">
        <v>28534</v>
      </c>
      <c r="U1739" s="54" t="s">
        <v>28520</v>
      </c>
      <c r="V1739" s="54" t="s">
        <v>28521</v>
      </c>
      <c r="W1739" s="54" t="s">
        <v>94</v>
      </c>
      <c r="X1739" s="50">
        <v>2718</v>
      </c>
      <c r="Y1739" s="50"/>
      <c r="Z1739" s="50"/>
      <c r="AA1739" s="50"/>
      <c r="AB1739" s="50"/>
      <c r="AC1739" s="50"/>
      <c r="AD1739" s="50"/>
      <c r="AE1739" s="50"/>
      <c r="AF1739" s="50"/>
      <c r="AG1739" s="50"/>
      <c r="AH1739" s="53"/>
      <c r="AI1739" s="50"/>
      <c r="AJ1739" s="50"/>
      <c r="AK1739" s="50"/>
      <c r="AL1739" s="50"/>
      <c r="AM1739" s="50"/>
      <c r="AN1739" s="50"/>
      <c r="AO1739" s="50"/>
      <c r="AP1739" s="50"/>
      <c r="AQ1739" s="50"/>
      <c r="AR1739" s="50"/>
      <c r="AS1739" s="50"/>
      <c r="AT1739" s="50"/>
      <c r="AU1739" s="50"/>
      <c r="AV1739" s="50"/>
      <c r="AW1739" s="50"/>
      <c r="AX1739" s="50"/>
      <c r="AY1739" s="50"/>
      <c r="AZ1739" s="50"/>
      <c r="BA1739" s="50"/>
      <c r="BB1739" s="50"/>
      <c r="BC1739" s="50"/>
      <c r="BD1739" s="50"/>
      <c r="BE1739" s="50"/>
      <c r="BF1739" s="50"/>
      <c r="BG1739" s="50"/>
      <c r="BH1739" s="50"/>
      <c r="BI1739" s="50"/>
      <c r="BJ1739" s="50"/>
      <c r="BK1739" s="50"/>
      <c r="BL1739" s="50"/>
    </row>
    <row r="1740" spans="1:64" ht="12" customHeight="1" x14ac:dyDescent="0.15">
      <c r="A1740" s="50" t="s">
        <v>29909</v>
      </c>
      <c r="B1740" s="50">
        <v>28</v>
      </c>
      <c r="C1740" s="50" t="s">
        <v>14</v>
      </c>
      <c r="D1740" s="50" t="s">
        <v>42</v>
      </c>
      <c r="E1740" s="51" t="s">
        <v>29908</v>
      </c>
      <c r="F1740" s="52">
        <v>42914</v>
      </c>
      <c r="G1740" s="50" t="s">
        <v>29907</v>
      </c>
      <c r="H1740" s="50" t="s">
        <v>1729</v>
      </c>
      <c r="I1740" s="50" t="s">
        <v>39</v>
      </c>
      <c r="J1740" s="50">
        <v>95206</v>
      </c>
      <c r="K1740" s="50" t="s">
        <v>1731</v>
      </c>
      <c r="L1740" s="50" t="s">
        <v>1732</v>
      </c>
      <c r="M1740" s="50" t="s">
        <v>373</v>
      </c>
      <c r="N1740" s="50" t="s">
        <v>29906</v>
      </c>
      <c r="O1740" s="42" t="s">
        <v>394</v>
      </c>
      <c r="P1740" s="50" t="s">
        <v>32398</v>
      </c>
      <c r="Q1740" s="51" t="s">
        <v>29905</v>
      </c>
      <c r="R1740" s="50" t="s">
        <v>94</v>
      </c>
      <c r="S1740" s="50" t="s">
        <v>373</v>
      </c>
      <c r="T1740" s="54" t="s">
        <v>28836</v>
      </c>
      <c r="U1740" s="54" t="s">
        <v>28518</v>
      </c>
      <c r="V1740" s="54" t="s">
        <v>28521</v>
      </c>
      <c r="W1740" s="50"/>
      <c r="Y1740" s="50"/>
      <c r="Z1740" s="50"/>
      <c r="AA1740" s="50"/>
      <c r="AB1740" s="50"/>
      <c r="AC1740" s="50"/>
      <c r="AD1740" s="50"/>
      <c r="AE1740" s="50"/>
      <c r="AF1740" s="50"/>
      <c r="AG1740" s="50"/>
      <c r="AH1740" s="53"/>
      <c r="AI1740" s="50"/>
      <c r="AJ1740" s="50"/>
      <c r="AK1740" s="50"/>
      <c r="AL1740" s="50"/>
      <c r="AM1740" s="50"/>
      <c r="AN1740" s="50"/>
      <c r="AO1740" s="50"/>
      <c r="AP1740" s="50"/>
      <c r="AQ1740" s="50"/>
      <c r="AR1740" s="50"/>
      <c r="AS1740" s="50"/>
      <c r="AT1740" s="50"/>
      <c r="AU1740" s="50"/>
      <c r="AV1740" s="50"/>
      <c r="AW1740" s="50"/>
      <c r="AX1740" s="50"/>
      <c r="AY1740" s="50"/>
      <c r="AZ1740" s="50"/>
      <c r="BA1740" s="50"/>
      <c r="BB1740" s="50"/>
      <c r="BC1740" s="50"/>
      <c r="BD1740" s="50"/>
      <c r="BE1740" s="50"/>
      <c r="BF1740" s="50"/>
      <c r="BG1740" s="50"/>
      <c r="BH1740" s="50"/>
      <c r="BI1740" s="50"/>
      <c r="BJ1740" s="50"/>
      <c r="BK1740" s="50"/>
      <c r="BL1740" s="50"/>
    </row>
    <row r="1741" spans="1:64" ht="12" customHeight="1" x14ac:dyDescent="0.15">
      <c r="A1741" s="50" t="s">
        <v>30108</v>
      </c>
      <c r="B1741" s="50">
        <v>35</v>
      </c>
      <c r="C1741" s="50" t="s">
        <v>14</v>
      </c>
      <c r="D1741" s="50" t="s">
        <v>42</v>
      </c>
      <c r="E1741" s="51" t="s">
        <v>30107</v>
      </c>
      <c r="F1741" s="52">
        <v>42913</v>
      </c>
      <c r="G1741" s="50" t="s">
        <v>30106</v>
      </c>
      <c r="H1741" s="50" t="s">
        <v>121</v>
      </c>
      <c r="I1741" s="50" t="s">
        <v>67</v>
      </c>
      <c r="J1741" s="50">
        <v>79104</v>
      </c>
      <c r="K1741" s="50" t="s">
        <v>15029</v>
      </c>
      <c r="L1741" s="50" t="s">
        <v>15030</v>
      </c>
      <c r="M1741" s="50" t="s">
        <v>5307</v>
      </c>
      <c r="N1741" s="50" t="s">
        <v>30105</v>
      </c>
      <c r="O1741" s="42" t="s">
        <v>394</v>
      </c>
      <c r="P1741" s="50" t="s">
        <v>32398</v>
      </c>
      <c r="Q1741" s="51" t="s">
        <v>30104</v>
      </c>
      <c r="R1741" s="50" t="s">
        <v>94</v>
      </c>
      <c r="S1741" s="50" t="s">
        <v>22</v>
      </c>
      <c r="T1741" s="54" t="s">
        <v>28746</v>
      </c>
      <c r="U1741" s="54" t="s">
        <v>28520</v>
      </c>
      <c r="V1741" s="54" t="s">
        <v>28522</v>
      </c>
      <c r="W1741" s="54" t="s">
        <v>94</v>
      </c>
      <c r="X1741" s="50">
        <v>2705</v>
      </c>
      <c r="Y1741" s="50"/>
      <c r="Z1741" s="50"/>
      <c r="AA1741" s="50"/>
      <c r="AB1741" s="50"/>
      <c r="AC1741" s="50"/>
      <c r="AD1741" s="50"/>
      <c r="AE1741" s="50"/>
      <c r="AF1741" s="50"/>
      <c r="AG1741" s="50"/>
      <c r="AH1741" s="53"/>
      <c r="AI1741" s="50"/>
      <c r="AJ1741" s="50"/>
      <c r="AK1741" s="50"/>
      <c r="AL1741" s="50"/>
      <c r="AM1741" s="50"/>
      <c r="AN1741" s="50"/>
      <c r="AO1741" s="50"/>
      <c r="AP1741" s="50"/>
      <c r="AQ1741" s="50"/>
      <c r="AR1741" s="50"/>
      <c r="AS1741" s="50"/>
      <c r="AT1741" s="50"/>
      <c r="AU1741" s="50"/>
      <c r="AV1741" s="50"/>
      <c r="AW1741" s="50"/>
      <c r="AX1741" s="50"/>
      <c r="AY1741" s="50"/>
      <c r="AZ1741" s="50"/>
      <c r="BA1741" s="50"/>
      <c r="BB1741" s="50"/>
      <c r="BC1741" s="50"/>
      <c r="BD1741" s="50"/>
      <c r="BE1741" s="50"/>
      <c r="BF1741" s="50"/>
      <c r="BG1741" s="50"/>
      <c r="BH1741" s="50"/>
      <c r="BI1741" s="50"/>
      <c r="BJ1741" s="50"/>
      <c r="BK1741" s="50"/>
      <c r="BL1741" s="50"/>
    </row>
    <row r="1742" spans="1:64" ht="12" customHeight="1" x14ac:dyDescent="0.15">
      <c r="A1742" s="50" t="s">
        <v>29924</v>
      </c>
      <c r="B1742" s="50">
        <v>31</v>
      </c>
      <c r="C1742" s="50" t="s">
        <v>14</v>
      </c>
      <c r="D1742" s="50" t="s">
        <v>79</v>
      </c>
      <c r="E1742" s="50" t="s">
        <v>31918</v>
      </c>
      <c r="F1742" s="52">
        <v>42913</v>
      </c>
      <c r="G1742" s="50" t="s">
        <v>29923</v>
      </c>
      <c r="H1742" s="50" t="s">
        <v>183</v>
      </c>
      <c r="I1742" s="50" t="s">
        <v>19</v>
      </c>
      <c r="J1742" s="50">
        <v>70806</v>
      </c>
      <c r="K1742" s="50" t="s">
        <v>3652</v>
      </c>
      <c r="L1742" s="50" t="s">
        <v>1652</v>
      </c>
      <c r="M1742" s="50" t="s">
        <v>373</v>
      </c>
      <c r="N1742" s="50" t="s">
        <v>29922</v>
      </c>
      <c r="O1742" s="42" t="s">
        <v>394</v>
      </c>
      <c r="P1742" s="50" t="s">
        <v>32398</v>
      </c>
      <c r="Q1742" s="51" t="s">
        <v>29921</v>
      </c>
      <c r="R1742" s="50" t="s">
        <v>94</v>
      </c>
      <c r="S1742" s="50" t="s">
        <v>12</v>
      </c>
      <c r="T1742" s="54" t="s">
        <v>31978</v>
      </c>
      <c r="U1742" s="54" t="s">
        <v>28518</v>
      </c>
      <c r="V1742" s="54" t="s">
        <v>28521</v>
      </c>
      <c r="W1742" s="50"/>
      <c r="Y1742" s="50"/>
      <c r="Z1742" s="50"/>
      <c r="AA1742" s="50"/>
      <c r="AB1742" s="50"/>
      <c r="AC1742" s="50"/>
      <c r="AD1742" s="50"/>
      <c r="AE1742" s="50"/>
      <c r="AF1742" s="50"/>
      <c r="AG1742" s="50"/>
      <c r="AH1742" s="53"/>
      <c r="AI1742" s="50"/>
      <c r="AJ1742" s="50"/>
      <c r="AK1742" s="50"/>
      <c r="AL1742" s="50"/>
      <c r="AM1742" s="50"/>
      <c r="AN1742" s="50"/>
      <c r="AO1742" s="50"/>
      <c r="AP1742" s="50"/>
      <c r="AQ1742" s="50"/>
      <c r="AR1742" s="50"/>
      <c r="AS1742" s="50"/>
      <c r="AT1742" s="50"/>
      <c r="AU1742" s="50"/>
      <c r="AV1742" s="50"/>
      <c r="AW1742" s="50"/>
      <c r="AX1742" s="50"/>
      <c r="AY1742" s="50"/>
      <c r="AZ1742" s="50"/>
      <c r="BA1742" s="50"/>
      <c r="BB1742" s="50"/>
      <c r="BC1742" s="50"/>
      <c r="BD1742" s="50"/>
      <c r="BE1742" s="50"/>
      <c r="BF1742" s="50"/>
      <c r="BG1742" s="50"/>
      <c r="BH1742" s="50"/>
      <c r="BI1742" s="50"/>
      <c r="BJ1742" s="50"/>
      <c r="BK1742" s="50"/>
      <c r="BL1742" s="50"/>
    </row>
    <row r="1743" spans="1:64" ht="12" customHeight="1" x14ac:dyDescent="0.15">
      <c r="A1743" s="50" t="s">
        <v>29944</v>
      </c>
      <c r="B1743" s="50">
        <v>53</v>
      </c>
      <c r="C1743" s="50" t="s">
        <v>14</v>
      </c>
      <c r="D1743" s="50" t="s">
        <v>31</v>
      </c>
      <c r="E1743" s="50" t="s">
        <v>31919</v>
      </c>
      <c r="F1743" s="52">
        <v>42912</v>
      </c>
      <c r="G1743" s="50" t="s">
        <v>29943</v>
      </c>
      <c r="H1743" s="50" t="s">
        <v>29942</v>
      </c>
      <c r="I1743" s="50" t="s">
        <v>26</v>
      </c>
      <c r="J1743" s="50">
        <v>29385</v>
      </c>
      <c r="K1743" s="50" t="s">
        <v>2806</v>
      </c>
      <c r="L1743" s="50" t="s">
        <v>29941</v>
      </c>
      <c r="M1743" s="50" t="s">
        <v>29842</v>
      </c>
      <c r="N1743" s="50" t="s">
        <v>29940</v>
      </c>
      <c r="O1743" s="42" t="s">
        <v>394</v>
      </c>
      <c r="P1743" s="50" t="s">
        <v>32398</v>
      </c>
      <c r="Q1743" s="51" t="s">
        <v>29939</v>
      </c>
      <c r="R1743" s="50" t="s">
        <v>23</v>
      </c>
      <c r="S1743" s="50" t="s">
        <v>29</v>
      </c>
      <c r="T1743" s="54" t="s">
        <v>31893</v>
      </c>
      <c r="U1743" s="54" t="s">
        <v>28520</v>
      </c>
      <c r="V1743" s="54" t="s">
        <v>28521</v>
      </c>
      <c r="W1743" s="50"/>
      <c r="Y1743" s="50"/>
      <c r="Z1743" s="50"/>
      <c r="AA1743" s="50"/>
      <c r="AB1743" s="50"/>
      <c r="AC1743" s="50"/>
      <c r="AD1743" s="50"/>
      <c r="AE1743" s="50"/>
      <c r="AF1743" s="50"/>
      <c r="AG1743" s="50"/>
      <c r="AH1743" s="53"/>
      <c r="AI1743" s="50"/>
      <c r="AJ1743" s="50"/>
      <c r="AK1743" s="50"/>
      <c r="AL1743" s="50"/>
      <c r="AM1743" s="50"/>
      <c r="AN1743" s="50"/>
      <c r="AO1743" s="50"/>
      <c r="AP1743" s="50"/>
      <c r="AQ1743" s="50"/>
      <c r="AR1743" s="50"/>
      <c r="AS1743" s="50"/>
      <c r="AT1743" s="50"/>
      <c r="AU1743" s="50"/>
      <c r="AV1743" s="50"/>
      <c r="AW1743" s="50"/>
      <c r="AX1743" s="50"/>
      <c r="AY1743" s="50"/>
      <c r="AZ1743" s="50"/>
      <c r="BA1743" s="50"/>
      <c r="BB1743" s="50"/>
      <c r="BC1743" s="50"/>
      <c r="BD1743" s="50"/>
      <c r="BE1743" s="50"/>
      <c r="BF1743" s="50"/>
      <c r="BG1743" s="50"/>
      <c r="BH1743" s="50"/>
      <c r="BI1743" s="50"/>
      <c r="BJ1743" s="50"/>
      <c r="BK1743" s="50"/>
      <c r="BL1743" s="50"/>
    </row>
    <row r="1744" spans="1:64" ht="12" customHeight="1" x14ac:dyDescent="0.15">
      <c r="A1744" s="50" t="s">
        <v>30142</v>
      </c>
      <c r="B1744" s="50">
        <v>24</v>
      </c>
      <c r="C1744" s="50" t="s">
        <v>14</v>
      </c>
      <c r="D1744" s="50" t="s">
        <v>79</v>
      </c>
      <c r="E1744" s="50"/>
      <c r="F1744" s="52">
        <v>42911</v>
      </c>
      <c r="G1744" s="50" t="s">
        <v>30141</v>
      </c>
      <c r="H1744" s="50" t="s">
        <v>1077</v>
      </c>
      <c r="I1744" s="50" t="s">
        <v>389</v>
      </c>
      <c r="J1744" s="50">
        <v>73109</v>
      </c>
      <c r="K1744" s="50" t="s">
        <v>1078</v>
      </c>
      <c r="L1744" s="50" t="s">
        <v>1079</v>
      </c>
      <c r="M1744" s="50" t="s">
        <v>21</v>
      </c>
      <c r="N1744" s="50" t="s">
        <v>30140</v>
      </c>
      <c r="O1744" s="42" t="s">
        <v>394</v>
      </c>
      <c r="P1744" s="50" t="s">
        <v>32398</v>
      </c>
      <c r="Q1744" s="51" t="s">
        <v>30139</v>
      </c>
      <c r="R1744" s="50" t="s">
        <v>94</v>
      </c>
      <c r="S1744" s="50" t="s">
        <v>22</v>
      </c>
      <c r="T1744" s="54" t="s">
        <v>28746</v>
      </c>
      <c r="U1744" s="54" t="s">
        <v>28520</v>
      </c>
      <c r="V1744" s="54" t="s">
        <v>28521</v>
      </c>
      <c r="W1744" s="54" t="s">
        <v>542</v>
      </c>
      <c r="X1744" s="50">
        <v>2695</v>
      </c>
      <c r="Y1744" s="50"/>
      <c r="Z1744" s="50"/>
      <c r="AA1744" s="50"/>
      <c r="AB1744" s="50"/>
      <c r="AC1744" s="50"/>
      <c r="AD1744" s="50"/>
      <c r="AE1744" s="50"/>
      <c r="AF1744" s="50"/>
      <c r="AG1744" s="50"/>
      <c r="AH1744" s="53"/>
      <c r="AI1744" s="50"/>
      <c r="AJ1744" s="50"/>
      <c r="AK1744" s="50"/>
      <c r="AL1744" s="50"/>
      <c r="AM1744" s="50"/>
      <c r="AN1744" s="50"/>
      <c r="AO1744" s="50"/>
      <c r="AP1744" s="50"/>
      <c r="AQ1744" s="50"/>
      <c r="AR1744" s="50"/>
      <c r="AS1744" s="50"/>
      <c r="AT1744" s="50"/>
      <c r="AU1744" s="50"/>
      <c r="AV1744" s="50"/>
      <c r="AW1744" s="50"/>
      <c r="AX1744" s="50"/>
      <c r="AY1744" s="50"/>
      <c r="AZ1744" s="50"/>
      <c r="BA1744" s="50"/>
      <c r="BB1744" s="50"/>
      <c r="BC1744" s="50"/>
      <c r="BD1744" s="50"/>
      <c r="BE1744" s="50"/>
      <c r="BF1744" s="50"/>
      <c r="BG1744" s="50"/>
      <c r="BH1744" s="50"/>
      <c r="BI1744" s="50"/>
      <c r="BJ1744" s="50"/>
      <c r="BK1744" s="50"/>
      <c r="BL1744" s="50"/>
    </row>
    <row r="1745" spans="1:64" ht="12" customHeight="1" x14ac:dyDescent="0.15">
      <c r="A1745" s="50" t="s">
        <v>30071</v>
      </c>
      <c r="B1745" s="50">
        <v>56</v>
      </c>
      <c r="C1745" s="50" t="s">
        <v>14</v>
      </c>
      <c r="D1745" s="50" t="s">
        <v>79</v>
      </c>
      <c r="E1745" s="51" t="s">
        <v>30070</v>
      </c>
      <c r="F1745" s="52">
        <v>42911</v>
      </c>
      <c r="G1745" s="50" t="s">
        <v>30069</v>
      </c>
      <c r="H1745" s="50" t="s">
        <v>3011</v>
      </c>
      <c r="I1745" s="50" t="s">
        <v>26</v>
      </c>
      <c r="J1745" s="50">
        <v>29406</v>
      </c>
      <c r="K1745" s="50" t="s">
        <v>2175</v>
      </c>
      <c r="L1745" s="50" t="s">
        <v>2198</v>
      </c>
      <c r="M1745" s="50" t="s">
        <v>21</v>
      </c>
      <c r="N1745" s="50" t="s">
        <v>30068</v>
      </c>
      <c r="O1745" s="42" t="s">
        <v>394</v>
      </c>
      <c r="P1745" s="50" t="s">
        <v>32398</v>
      </c>
      <c r="Q1745" s="51" t="s">
        <v>30067</v>
      </c>
      <c r="R1745" s="50" t="s">
        <v>94</v>
      </c>
      <c r="S1745" s="50" t="s">
        <v>22</v>
      </c>
      <c r="T1745" s="54" t="s">
        <v>28746</v>
      </c>
      <c r="U1745" s="54" t="s">
        <v>28523</v>
      </c>
      <c r="V1745" s="54" t="s">
        <v>28522</v>
      </c>
      <c r="W1745" s="54" t="s">
        <v>94</v>
      </c>
      <c r="X1745" s="50">
        <v>2692</v>
      </c>
      <c r="Y1745" s="50"/>
      <c r="Z1745" s="50"/>
      <c r="AA1745" s="50"/>
      <c r="AB1745" s="50"/>
      <c r="AC1745" s="50"/>
      <c r="AD1745" s="50"/>
      <c r="AE1745" s="50"/>
      <c r="AF1745" s="50"/>
      <c r="AG1745" s="50"/>
      <c r="AH1745" s="53"/>
      <c r="AI1745" s="50"/>
      <c r="AJ1745" s="50"/>
      <c r="AK1745" s="50"/>
      <c r="AL1745" s="50"/>
      <c r="AM1745" s="50"/>
      <c r="AN1745" s="50"/>
      <c r="AO1745" s="50"/>
      <c r="AP1745" s="50"/>
      <c r="AQ1745" s="50"/>
      <c r="AR1745" s="50"/>
      <c r="AS1745" s="50"/>
      <c r="AT1745" s="50"/>
      <c r="AU1745" s="50"/>
      <c r="AV1745" s="50"/>
      <c r="AW1745" s="50"/>
      <c r="AX1745" s="50"/>
      <c r="AY1745" s="50"/>
      <c r="AZ1745" s="50"/>
      <c r="BA1745" s="50"/>
      <c r="BB1745" s="50"/>
      <c r="BC1745" s="50"/>
      <c r="BD1745" s="50"/>
      <c r="BE1745" s="50"/>
      <c r="BF1745" s="50"/>
      <c r="BG1745" s="50"/>
      <c r="BH1745" s="50"/>
      <c r="BI1745" s="50"/>
      <c r="BJ1745" s="50"/>
      <c r="BK1745" s="50"/>
      <c r="BL1745" s="50"/>
    </row>
    <row r="1746" spans="1:64" ht="12" customHeight="1" x14ac:dyDescent="0.15">
      <c r="A1746" s="50" t="s">
        <v>30019</v>
      </c>
      <c r="B1746" s="50">
        <v>36</v>
      </c>
      <c r="C1746" s="50" t="s">
        <v>14</v>
      </c>
      <c r="D1746" s="50" t="s">
        <v>42</v>
      </c>
      <c r="E1746" s="50"/>
      <c r="F1746" s="52">
        <v>42911</v>
      </c>
      <c r="G1746" s="50" t="s">
        <v>30018</v>
      </c>
      <c r="H1746" s="50" t="s">
        <v>30017</v>
      </c>
      <c r="I1746" s="50" t="s">
        <v>189</v>
      </c>
      <c r="J1746" s="50">
        <v>87552</v>
      </c>
      <c r="K1746" s="50" t="s">
        <v>9789</v>
      </c>
      <c r="L1746" s="50" t="s">
        <v>3019</v>
      </c>
      <c r="M1746" s="50" t="s">
        <v>21</v>
      </c>
      <c r="N1746" s="50" t="s">
        <v>30016</v>
      </c>
      <c r="O1746" s="42" t="s">
        <v>394</v>
      </c>
      <c r="P1746" s="50" t="s">
        <v>32398</v>
      </c>
      <c r="Q1746" s="51" t="s">
        <v>30015</v>
      </c>
      <c r="R1746" s="50" t="s">
        <v>542</v>
      </c>
      <c r="S1746" s="50" t="s">
        <v>22</v>
      </c>
      <c r="T1746" s="54" t="s">
        <v>28746</v>
      </c>
      <c r="U1746" s="54" t="s">
        <v>28520</v>
      </c>
      <c r="V1746" s="54" t="s">
        <v>28521</v>
      </c>
      <c r="W1746" s="54" t="s">
        <v>94</v>
      </c>
      <c r="X1746" s="50">
        <v>2694</v>
      </c>
      <c r="Y1746" s="50"/>
      <c r="Z1746" s="50"/>
      <c r="AA1746" s="50"/>
      <c r="AB1746" s="50"/>
      <c r="AC1746" s="50"/>
      <c r="AD1746" s="50"/>
      <c r="AE1746" s="50"/>
      <c r="AF1746" s="50"/>
      <c r="AG1746" s="50"/>
      <c r="AH1746" s="53"/>
      <c r="AI1746" s="50"/>
      <c r="AJ1746" s="50"/>
      <c r="AK1746" s="50"/>
      <c r="AL1746" s="50"/>
      <c r="AM1746" s="50"/>
      <c r="AN1746" s="50"/>
      <c r="AO1746" s="50"/>
      <c r="AP1746" s="50"/>
      <c r="AQ1746" s="50"/>
      <c r="AR1746" s="50"/>
      <c r="AS1746" s="50"/>
      <c r="AT1746" s="50"/>
      <c r="AU1746" s="50"/>
      <c r="AV1746" s="50"/>
      <c r="AW1746" s="50"/>
      <c r="AX1746" s="50"/>
      <c r="AY1746" s="50"/>
      <c r="AZ1746" s="50"/>
      <c r="BA1746" s="50"/>
      <c r="BB1746" s="50"/>
      <c r="BC1746" s="50"/>
      <c r="BD1746" s="50"/>
      <c r="BE1746" s="50"/>
      <c r="BF1746" s="50"/>
      <c r="BG1746" s="50"/>
      <c r="BH1746" s="50"/>
      <c r="BI1746" s="50"/>
      <c r="BJ1746" s="50"/>
      <c r="BK1746" s="50"/>
      <c r="BL1746" s="50"/>
    </row>
    <row r="1747" spans="1:64" ht="12" customHeight="1" x14ac:dyDescent="0.15">
      <c r="A1747" s="50" t="s">
        <v>22518</v>
      </c>
      <c r="B1747" s="50">
        <v>56</v>
      </c>
      <c r="C1747" s="50" t="s">
        <v>14</v>
      </c>
      <c r="D1747" s="50" t="s">
        <v>31</v>
      </c>
      <c r="E1747" s="50"/>
      <c r="F1747" s="52">
        <v>42911</v>
      </c>
      <c r="G1747" s="50" t="s">
        <v>29971</v>
      </c>
      <c r="H1747" s="50" t="s">
        <v>639</v>
      </c>
      <c r="I1747" s="50" t="s">
        <v>263</v>
      </c>
      <c r="J1747" s="50">
        <v>89108</v>
      </c>
      <c r="K1747" s="50" t="s">
        <v>557</v>
      </c>
      <c r="L1747" s="50" t="s">
        <v>558</v>
      </c>
      <c r="M1747" s="50" t="s">
        <v>21</v>
      </c>
      <c r="N1747" s="50" t="s">
        <v>29970</v>
      </c>
      <c r="O1747" s="42" t="s">
        <v>394</v>
      </c>
      <c r="P1747" s="50" t="s">
        <v>32398</v>
      </c>
      <c r="Q1747" s="51" t="s">
        <v>29969</v>
      </c>
      <c r="R1747" s="50" t="s">
        <v>94</v>
      </c>
      <c r="S1747" s="50" t="s">
        <v>22</v>
      </c>
      <c r="T1747" s="54" t="s">
        <v>28746</v>
      </c>
      <c r="U1747" s="54" t="s">
        <v>28520</v>
      </c>
      <c r="V1747" s="54" t="s">
        <v>28521</v>
      </c>
      <c r="W1747" s="54" t="s">
        <v>94</v>
      </c>
      <c r="X1747" s="50">
        <v>2698</v>
      </c>
      <c r="Y1747" s="50"/>
      <c r="Z1747" s="50"/>
      <c r="AA1747" s="50"/>
      <c r="AB1747" s="50"/>
      <c r="AC1747" s="50"/>
      <c r="AD1747" s="50"/>
      <c r="AE1747" s="50"/>
      <c r="AF1747" s="50"/>
      <c r="AG1747" s="50"/>
      <c r="AH1747" s="53"/>
      <c r="AI1747" s="50"/>
      <c r="AJ1747" s="50"/>
      <c r="AK1747" s="50"/>
      <c r="AL1747" s="50"/>
      <c r="AM1747" s="50"/>
      <c r="AN1747" s="50"/>
      <c r="AO1747" s="50"/>
      <c r="AP1747" s="50"/>
      <c r="AQ1747" s="50"/>
      <c r="AR1747" s="50"/>
      <c r="AS1747" s="50"/>
      <c r="AT1747" s="50"/>
      <c r="AU1747" s="50"/>
      <c r="AV1747" s="50"/>
      <c r="AW1747" s="50"/>
      <c r="AX1747" s="50"/>
      <c r="AY1747" s="50"/>
      <c r="AZ1747" s="50"/>
      <c r="BA1747" s="50"/>
      <c r="BB1747" s="50"/>
      <c r="BC1747" s="50"/>
      <c r="BD1747" s="50"/>
      <c r="BE1747" s="50"/>
      <c r="BF1747" s="50"/>
      <c r="BG1747" s="50"/>
      <c r="BH1747" s="50"/>
      <c r="BI1747" s="50"/>
      <c r="BJ1747" s="50"/>
      <c r="BK1747" s="50"/>
      <c r="BL1747" s="50"/>
    </row>
    <row r="1748" spans="1:64" ht="12" customHeight="1" x14ac:dyDescent="0.15">
      <c r="A1748" s="50" t="s">
        <v>30037</v>
      </c>
      <c r="B1748" s="50">
        <v>47</v>
      </c>
      <c r="C1748" s="50" t="s">
        <v>14</v>
      </c>
      <c r="D1748" s="50" t="s">
        <v>31</v>
      </c>
      <c r="E1748" s="51" t="s">
        <v>30036</v>
      </c>
      <c r="F1748" s="52">
        <v>42911</v>
      </c>
      <c r="G1748" s="50" t="s">
        <v>30035</v>
      </c>
      <c r="H1748" s="50" t="s">
        <v>30034</v>
      </c>
      <c r="I1748" s="50" t="s">
        <v>117</v>
      </c>
      <c r="J1748" s="50">
        <v>85331</v>
      </c>
      <c r="K1748" s="50" t="s">
        <v>617</v>
      </c>
      <c r="L1748" s="50" t="s">
        <v>618</v>
      </c>
      <c r="M1748" s="50" t="s">
        <v>21</v>
      </c>
      <c r="N1748" s="50" t="s">
        <v>30033</v>
      </c>
      <c r="O1748" s="42" t="s">
        <v>394</v>
      </c>
      <c r="P1748" s="50" t="s">
        <v>32398</v>
      </c>
      <c r="Q1748" s="51" t="s">
        <v>30032</v>
      </c>
      <c r="R1748" s="50" t="s">
        <v>94</v>
      </c>
      <c r="S1748" s="50" t="s">
        <v>22</v>
      </c>
      <c r="T1748" s="54" t="s">
        <v>28746</v>
      </c>
      <c r="U1748" s="54" t="s">
        <v>28520</v>
      </c>
      <c r="V1748" s="54" t="s">
        <v>28521</v>
      </c>
      <c r="W1748" s="54" t="s">
        <v>94</v>
      </c>
      <c r="X1748" s="50">
        <v>2696</v>
      </c>
      <c r="Y1748" s="50"/>
      <c r="Z1748" s="50"/>
      <c r="AA1748" s="50"/>
      <c r="AB1748" s="50"/>
      <c r="AC1748" s="50"/>
      <c r="AD1748" s="50"/>
      <c r="AE1748" s="50"/>
      <c r="AF1748" s="50"/>
      <c r="AG1748" s="50"/>
      <c r="AH1748" s="53"/>
      <c r="AI1748" s="50"/>
      <c r="AJ1748" s="50"/>
      <c r="AK1748" s="50"/>
      <c r="AL1748" s="50"/>
      <c r="AM1748" s="50"/>
      <c r="AN1748" s="50"/>
      <c r="AO1748" s="50"/>
      <c r="AP1748" s="50"/>
      <c r="AQ1748" s="50"/>
      <c r="AR1748" s="50"/>
      <c r="AS1748" s="50"/>
      <c r="AT1748" s="50"/>
      <c r="AU1748" s="50"/>
      <c r="AV1748" s="50"/>
      <c r="AW1748" s="50"/>
      <c r="AX1748" s="50"/>
      <c r="AY1748" s="50"/>
      <c r="AZ1748" s="50"/>
      <c r="BA1748" s="50"/>
      <c r="BB1748" s="50"/>
      <c r="BC1748" s="50"/>
      <c r="BD1748" s="50"/>
      <c r="BE1748" s="50"/>
      <c r="BF1748" s="50"/>
      <c r="BG1748" s="50"/>
      <c r="BH1748" s="50"/>
      <c r="BI1748" s="50"/>
      <c r="BJ1748" s="50"/>
      <c r="BK1748" s="50"/>
      <c r="BL1748" s="50"/>
    </row>
    <row r="1749" spans="1:64" ht="12" customHeight="1" x14ac:dyDescent="0.15">
      <c r="A1749" s="50" t="s">
        <v>30194</v>
      </c>
      <c r="B1749" s="50">
        <v>37</v>
      </c>
      <c r="C1749" s="50" t="s">
        <v>14</v>
      </c>
      <c r="D1749" s="50" t="s">
        <v>31</v>
      </c>
      <c r="E1749" s="50"/>
      <c r="F1749" s="52">
        <v>42910</v>
      </c>
      <c r="G1749" s="50" t="s">
        <v>30193</v>
      </c>
      <c r="H1749" s="50" t="s">
        <v>3224</v>
      </c>
      <c r="I1749" s="50" t="s">
        <v>111</v>
      </c>
      <c r="J1749" s="50">
        <v>97439</v>
      </c>
      <c r="K1749" s="50" t="s">
        <v>3130</v>
      </c>
      <c r="L1749" s="50" t="s">
        <v>18684</v>
      </c>
      <c r="M1749" s="50" t="s">
        <v>21</v>
      </c>
      <c r="N1749" s="50" t="s">
        <v>30192</v>
      </c>
      <c r="O1749" s="42" t="s">
        <v>394</v>
      </c>
      <c r="P1749" s="50" t="s">
        <v>32398</v>
      </c>
      <c r="Q1749" s="51" t="s">
        <v>30191</v>
      </c>
      <c r="R1749" s="50" t="s">
        <v>542</v>
      </c>
      <c r="S1749" s="50" t="s">
        <v>22</v>
      </c>
      <c r="T1749" s="54" t="s">
        <v>28746</v>
      </c>
      <c r="U1749" s="54" t="s">
        <v>28520</v>
      </c>
      <c r="V1749" s="54" t="s">
        <v>28519</v>
      </c>
      <c r="W1749" s="54" t="s">
        <v>94</v>
      </c>
      <c r="X1749" s="50">
        <v>2699</v>
      </c>
      <c r="Y1749" s="50"/>
      <c r="Z1749" s="50"/>
      <c r="AA1749" s="50"/>
      <c r="AB1749" s="50"/>
      <c r="AC1749" s="50"/>
      <c r="AD1749" s="50"/>
      <c r="AE1749" s="50"/>
      <c r="AF1749" s="50"/>
      <c r="AG1749" s="50"/>
      <c r="AH1749" s="53"/>
      <c r="AI1749" s="50"/>
      <c r="AJ1749" s="50"/>
      <c r="AK1749" s="50"/>
      <c r="AL1749" s="50"/>
      <c r="AM1749" s="50"/>
      <c r="AN1749" s="50"/>
      <c r="AO1749" s="50"/>
      <c r="AP1749" s="50"/>
      <c r="AQ1749" s="50"/>
      <c r="AR1749" s="50"/>
      <c r="AS1749" s="50"/>
      <c r="AT1749" s="50"/>
      <c r="AU1749" s="50"/>
      <c r="AV1749" s="50"/>
      <c r="AW1749" s="50"/>
      <c r="AX1749" s="50"/>
      <c r="AY1749" s="50"/>
      <c r="AZ1749" s="50"/>
      <c r="BA1749" s="50"/>
      <c r="BB1749" s="50"/>
      <c r="BC1749" s="50"/>
      <c r="BD1749" s="50"/>
      <c r="BE1749" s="50"/>
      <c r="BF1749" s="50"/>
      <c r="BG1749" s="50"/>
      <c r="BH1749" s="50"/>
      <c r="BI1749" s="50"/>
      <c r="BJ1749" s="50"/>
      <c r="BK1749" s="50"/>
      <c r="BL1749" s="50"/>
    </row>
    <row r="1750" spans="1:64" ht="12" customHeight="1" x14ac:dyDescent="0.15">
      <c r="A1750" s="50" t="s">
        <v>30094</v>
      </c>
      <c r="B1750" s="50">
        <v>47</v>
      </c>
      <c r="C1750" s="50" t="s">
        <v>14</v>
      </c>
      <c r="D1750" s="50" t="s">
        <v>31</v>
      </c>
      <c r="E1750" s="50"/>
      <c r="F1750" s="52">
        <v>42910</v>
      </c>
      <c r="G1750" s="50" t="s">
        <v>30093</v>
      </c>
      <c r="H1750" s="50" t="s">
        <v>2442</v>
      </c>
      <c r="I1750" s="50" t="s">
        <v>389</v>
      </c>
      <c r="J1750" s="50">
        <v>74128</v>
      </c>
      <c r="K1750" s="50" t="s">
        <v>2442</v>
      </c>
      <c r="L1750" s="50" t="s">
        <v>3299</v>
      </c>
      <c r="M1750" s="50" t="s">
        <v>21</v>
      </c>
      <c r="N1750" s="50" t="s">
        <v>30092</v>
      </c>
      <c r="O1750" s="42" t="s">
        <v>394</v>
      </c>
      <c r="P1750" s="50" t="s">
        <v>32398</v>
      </c>
      <c r="Q1750" s="51" t="s">
        <v>30091</v>
      </c>
      <c r="R1750" s="50" t="s">
        <v>94</v>
      </c>
      <c r="S1750" s="50" t="s">
        <v>22</v>
      </c>
      <c r="T1750" s="54" t="s">
        <v>28746</v>
      </c>
      <c r="U1750" s="54" t="s">
        <v>28520</v>
      </c>
      <c r="V1750" s="54" t="s">
        <v>28522</v>
      </c>
      <c r="W1750" s="54" t="s">
        <v>94</v>
      </c>
      <c r="X1750" s="50">
        <v>2702</v>
      </c>
      <c r="Y1750" s="50"/>
      <c r="Z1750" s="50"/>
      <c r="AA1750" s="50"/>
      <c r="AB1750" s="50"/>
      <c r="AC1750" s="50"/>
      <c r="AD1750" s="50"/>
      <c r="AE1750" s="50"/>
      <c r="AF1750" s="50"/>
      <c r="AG1750" s="50"/>
      <c r="AH1750" s="53"/>
      <c r="AI1750" s="50"/>
      <c r="AJ1750" s="50"/>
      <c r="AK1750" s="50"/>
      <c r="AL1750" s="50"/>
      <c r="AM1750" s="50"/>
      <c r="AN1750" s="50"/>
      <c r="AO1750" s="50"/>
      <c r="AP1750" s="50"/>
      <c r="AQ1750" s="50"/>
      <c r="AR1750" s="50"/>
      <c r="AS1750" s="50"/>
      <c r="AT1750" s="50"/>
      <c r="AU1750" s="50"/>
      <c r="AV1750" s="50"/>
      <c r="AW1750" s="50"/>
      <c r="AX1750" s="50"/>
      <c r="AY1750" s="50"/>
      <c r="AZ1750" s="50"/>
      <c r="BA1750" s="50"/>
      <c r="BB1750" s="50"/>
      <c r="BC1750" s="50"/>
      <c r="BD1750" s="50"/>
      <c r="BE1750" s="50"/>
      <c r="BF1750" s="50"/>
      <c r="BG1750" s="50"/>
      <c r="BH1750" s="50"/>
      <c r="BI1750" s="50"/>
      <c r="BJ1750" s="50"/>
      <c r="BK1750" s="50"/>
      <c r="BL1750" s="50"/>
    </row>
    <row r="1751" spans="1:64" ht="12" customHeight="1" x14ac:dyDescent="0.15">
      <c r="A1751" s="50" t="s">
        <v>30134</v>
      </c>
      <c r="B1751" s="50">
        <v>20</v>
      </c>
      <c r="C1751" s="50" t="s">
        <v>14</v>
      </c>
      <c r="D1751" s="50" t="s">
        <v>79</v>
      </c>
      <c r="E1751" s="50"/>
      <c r="F1751" s="52">
        <v>42910</v>
      </c>
      <c r="G1751" s="50" t="s">
        <v>30133</v>
      </c>
      <c r="H1751" s="50" t="s">
        <v>2489</v>
      </c>
      <c r="I1751" s="50" t="s">
        <v>297</v>
      </c>
      <c r="J1751" s="50">
        <v>98030</v>
      </c>
      <c r="K1751" s="50" t="s">
        <v>1185</v>
      </c>
      <c r="L1751" s="50" t="s">
        <v>3382</v>
      </c>
      <c r="M1751" s="50" t="s">
        <v>21</v>
      </c>
      <c r="N1751" s="50" t="s">
        <v>30132</v>
      </c>
      <c r="O1751" s="42" t="s">
        <v>394</v>
      </c>
      <c r="P1751" s="50" t="s">
        <v>32398</v>
      </c>
      <c r="Q1751" s="51" t="s">
        <v>30131</v>
      </c>
      <c r="R1751" s="50" t="s">
        <v>94</v>
      </c>
      <c r="S1751" s="50" t="s">
        <v>373</v>
      </c>
      <c r="T1751" s="54" t="s">
        <v>28836</v>
      </c>
      <c r="U1751" s="54" t="s">
        <v>28518</v>
      </c>
      <c r="V1751" s="54" t="s">
        <v>28519</v>
      </c>
      <c r="W1751" s="54" t="s">
        <v>94</v>
      </c>
      <c r="X1751" s="50">
        <v>2703</v>
      </c>
      <c r="Y1751" s="50"/>
      <c r="Z1751" s="50"/>
      <c r="AA1751" s="50"/>
      <c r="AB1751" s="50"/>
      <c r="AC1751" s="50"/>
      <c r="AD1751" s="50"/>
      <c r="AE1751" s="50"/>
      <c r="AF1751" s="50"/>
      <c r="AG1751" s="50"/>
      <c r="AH1751" s="53"/>
      <c r="AI1751" s="50"/>
      <c r="AJ1751" s="50"/>
      <c r="AK1751" s="50"/>
      <c r="AL1751" s="50"/>
      <c r="AM1751" s="50"/>
      <c r="AN1751" s="50"/>
      <c r="AO1751" s="50"/>
      <c r="AP1751" s="50"/>
      <c r="AQ1751" s="50"/>
      <c r="AR1751" s="50"/>
      <c r="AS1751" s="50"/>
      <c r="AT1751" s="50"/>
      <c r="AU1751" s="50"/>
      <c r="AV1751" s="50"/>
      <c r="AW1751" s="50"/>
      <c r="AX1751" s="50"/>
      <c r="AY1751" s="50"/>
      <c r="AZ1751" s="50"/>
      <c r="BA1751" s="50"/>
      <c r="BB1751" s="50"/>
      <c r="BC1751" s="50"/>
      <c r="BD1751" s="50"/>
      <c r="BE1751" s="50"/>
      <c r="BF1751" s="50"/>
      <c r="BG1751" s="50"/>
      <c r="BH1751" s="50"/>
      <c r="BI1751" s="50"/>
      <c r="BJ1751" s="50"/>
      <c r="BK1751" s="50"/>
      <c r="BL1751" s="50"/>
    </row>
    <row r="1752" spans="1:64" ht="12" customHeight="1" x14ac:dyDescent="0.15">
      <c r="A1752" s="50" t="s">
        <v>30176</v>
      </c>
      <c r="B1752" s="50" t="s">
        <v>23</v>
      </c>
      <c r="C1752" s="50" t="s">
        <v>14</v>
      </c>
      <c r="D1752" s="50" t="s">
        <v>31</v>
      </c>
      <c r="E1752" s="50"/>
      <c r="F1752" s="52">
        <v>42910</v>
      </c>
      <c r="G1752" s="50" t="s">
        <v>30175</v>
      </c>
      <c r="H1752" s="50" t="s">
        <v>30174</v>
      </c>
      <c r="I1752" s="50" t="s">
        <v>88</v>
      </c>
      <c r="J1752" s="50">
        <v>36529</v>
      </c>
      <c r="K1752" s="50" t="s">
        <v>112</v>
      </c>
      <c r="L1752" s="50" t="s">
        <v>10471</v>
      </c>
      <c r="M1752" s="50" t="s">
        <v>21</v>
      </c>
      <c r="N1752" s="50" t="s">
        <v>30173</v>
      </c>
      <c r="O1752" s="42" t="s">
        <v>394</v>
      </c>
      <c r="P1752" s="50" t="s">
        <v>32398</v>
      </c>
      <c r="Q1752" s="51" t="s">
        <v>30172</v>
      </c>
      <c r="R1752" s="50" t="s">
        <v>94</v>
      </c>
      <c r="S1752" s="50" t="s">
        <v>373</v>
      </c>
      <c r="T1752" s="54" t="s">
        <v>28836</v>
      </c>
      <c r="U1752" s="54" t="s">
        <v>28518</v>
      </c>
      <c r="V1752" s="54" t="s">
        <v>28521</v>
      </c>
      <c r="W1752" s="54" t="s">
        <v>94</v>
      </c>
      <c r="X1752" s="50">
        <v>2701</v>
      </c>
      <c r="Y1752" s="50"/>
      <c r="Z1752" s="50"/>
      <c r="AA1752" s="50"/>
      <c r="AB1752" s="50"/>
      <c r="AC1752" s="50"/>
      <c r="AD1752" s="50"/>
      <c r="AE1752" s="50"/>
      <c r="AF1752" s="50"/>
      <c r="AG1752" s="50"/>
      <c r="AH1752" s="53"/>
      <c r="AI1752" s="50"/>
      <c r="AJ1752" s="50"/>
      <c r="AK1752" s="50"/>
      <c r="AL1752" s="50"/>
      <c r="AM1752" s="50"/>
      <c r="AN1752" s="50"/>
      <c r="AO1752" s="50"/>
      <c r="AP1752" s="50"/>
      <c r="AQ1752" s="50"/>
      <c r="AR1752" s="50"/>
      <c r="AS1752" s="50"/>
      <c r="AT1752" s="50"/>
      <c r="AU1752" s="50"/>
      <c r="AV1752" s="50"/>
      <c r="AW1752" s="50"/>
      <c r="AX1752" s="50"/>
      <c r="AY1752" s="50"/>
      <c r="AZ1752" s="50"/>
      <c r="BA1752" s="50"/>
      <c r="BB1752" s="50"/>
      <c r="BC1752" s="50"/>
      <c r="BD1752" s="50"/>
      <c r="BE1752" s="50"/>
      <c r="BF1752" s="50"/>
      <c r="BG1752" s="50"/>
      <c r="BH1752" s="50"/>
      <c r="BI1752" s="50"/>
      <c r="BJ1752" s="50"/>
      <c r="BK1752" s="50"/>
      <c r="BL1752" s="50"/>
    </row>
    <row r="1753" spans="1:64" ht="12" customHeight="1" x14ac:dyDescent="0.15">
      <c r="A1753" s="50" t="s">
        <v>30098</v>
      </c>
      <c r="B1753" s="50">
        <v>34</v>
      </c>
      <c r="C1753" s="50" t="s">
        <v>14</v>
      </c>
      <c r="D1753" s="50" t="s">
        <v>42</v>
      </c>
      <c r="E1753" s="50"/>
      <c r="F1753" s="52">
        <v>42909</v>
      </c>
      <c r="G1753" s="50" t="s">
        <v>30097</v>
      </c>
      <c r="H1753" s="50" t="s">
        <v>616</v>
      </c>
      <c r="I1753" s="50" t="s">
        <v>117</v>
      </c>
      <c r="J1753" s="50">
        <v>85034</v>
      </c>
      <c r="K1753" s="50" t="s">
        <v>617</v>
      </c>
      <c r="L1753" s="50" t="s">
        <v>618</v>
      </c>
      <c r="M1753" s="50" t="s">
        <v>21</v>
      </c>
      <c r="N1753" s="50" t="s">
        <v>30096</v>
      </c>
      <c r="O1753" s="42" t="s">
        <v>394</v>
      </c>
      <c r="P1753" s="50" t="s">
        <v>32398</v>
      </c>
      <c r="Q1753" s="51" t="s">
        <v>30095</v>
      </c>
      <c r="R1753" s="50" t="s">
        <v>94</v>
      </c>
      <c r="S1753" s="50" t="s">
        <v>373</v>
      </c>
      <c r="T1753" s="54" t="s">
        <v>28836</v>
      </c>
      <c r="U1753" s="54" t="s">
        <v>28520</v>
      </c>
      <c r="V1753" s="54" t="s">
        <v>28519</v>
      </c>
      <c r="W1753" s="54" t="s">
        <v>94</v>
      </c>
      <c r="X1753" s="50">
        <v>2704</v>
      </c>
      <c r="Y1753" s="50"/>
      <c r="Z1753" s="50"/>
      <c r="AA1753" s="50"/>
      <c r="AB1753" s="50"/>
      <c r="AC1753" s="50"/>
      <c r="AD1753" s="50"/>
      <c r="AE1753" s="50"/>
      <c r="AF1753" s="50"/>
      <c r="AG1753" s="50"/>
      <c r="AH1753" s="53"/>
      <c r="AI1753" s="50"/>
      <c r="AJ1753" s="50"/>
      <c r="AK1753" s="50"/>
      <c r="AL1753" s="50"/>
      <c r="AM1753" s="50"/>
      <c r="AN1753" s="50"/>
      <c r="AO1753" s="50"/>
      <c r="AP1753" s="50"/>
      <c r="AQ1753" s="50"/>
      <c r="AR1753" s="50"/>
      <c r="AS1753" s="50"/>
      <c r="AT1753" s="50"/>
      <c r="AU1753" s="50"/>
      <c r="AV1753" s="50"/>
      <c r="AW1753" s="50"/>
      <c r="AX1753" s="50"/>
      <c r="AY1753" s="50"/>
      <c r="AZ1753" s="50"/>
      <c r="BA1753" s="50"/>
      <c r="BB1753" s="50"/>
      <c r="BC1753" s="50"/>
      <c r="BD1753" s="50"/>
      <c r="BE1753" s="50"/>
      <c r="BF1753" s="50"/>
      <c r="BG1753" s="50"/>
      <c r="BH1753" s="50"/>
      <c r="BI1753" s="50"/>
      <c r="BJ1753" s="50"/>
      <c r="BK1753" s="50"/>
      <c r="BL1753" s="50"/>
    </row>
    <row r="1754" spans="1:64" ht="12" customHeight="1" x14ac:dyDescent="0.15">
      <c r="A1754" s="50" t="s">
        <v>29998</v>
      </c>
      <c r="B1754" s="50">
        <v>20</v>
      </c>
      <c r="C1754" s="50" t="s">
        <v>14</v>
      </c>
      <c r="D1754" s="50" t="s">
        <v>42</v>
      </c>
      <c r="E1754" s="51" t="s">
        <v>29997</v>
      </c>
      <c r="F1754" s="52">
        <v>42908</v>
      </c>
      <c r="G1754" s="50" t="s">
        <v>29996</v>
      </c>
      <c r="H1754" s="50" t="s">
        <v>92</v>
      </c>
      <c r="I1754" s="50" t="s">
        <v>39</v>
      </c>
      <c r="J1754" s="50">
        <v>90046</v>
      </c>
      <c r="K1754" s="50" t="s">
        <v>92</v>
      </c>
      <c r="L1754" s="50" t="s">
        <v>93</v>
      </c>
      <c r="M1754" s="50" t="s">
        <v>21</v>
      </c>
      <c r="N1754" s="50" t="s">
        <v>29995</v>
      </c>
      <c r="O1754" s="42" t="s">
        <v>394</v>
      </c>
      <c r="P1754" s="50" t="s">
        <v>32398</v>
      </c>
      <c r="Q1754" s="51" t="s">
        <v>29994</v>
      </c>
      <c r="R1754" s="50" t="s">
        <v>94</v>
      </c>
      <c r="S1754" s="50" t="s">
        <v>22</v>
      </c>
      <c r="T1754" s="54" t="s">
        <v>28746</v>
      </c>
      <c r="U1754" s="54" t="s">
        <v>28520</v>
      </c>
      <c r="V1754" s="54" t="s">
        <v>28521</v>
      </c>
      <c r="W1754" s="54" t="s">
        <v>94</v>
      </c>
      <c r="X1754" s="50">
        <v>2693</v>
      </c>
      <c r="Y1754" s="50"/>
      <c r="Z1754" s="50"/>
      <c r="AA1754" s="50"/>
      <c r="AB1754" s="50"/>
      <c r="AC1754" s="50"/>
      <c r="AD1754" s="50"/>
      <c r="AE1754" s="50"/>
      <c r="AF1754" s="50"/>
      <c r="AG1754" s="50"/>
      <c r="AH1754" s="53"/>
      <c r="AI1754" s="50"/>
      <c r="AJ1754" s="50"/>
      <c r="AK1754" s="50"/>
      <c r="AL1754" s="50"/>
      <c r="AM1754" s="50"/>
      <c r="AN1754" s="50"/>
      <c r="AO1754" s="50"/>
      <c r="AP1754" s="50"/>
      <c r="AQ1754" s="50"/>
      <c r="AR1754" s="50"/>
      <c r="AS1754" s="50"/>
      <c r="AT1754" s="51"/>
      <c r="AU1754" s="50"/>
      <c r="AV1754" s="50"/>
      <c r="AW1754" s="50"/>
      <c r="AX1754" s="50"/>
      <c r="AY1754" s="50"/>
      <c r="AZ1754" s="50"/>
      <c r="BA1754" s="50"/>
      <c r="BB1754" s="50"/>
      <c r="BC1754" s="50"/>
      <c r="BD1754" s="50"/>
      <c r="BE1754" s="50"/>
      <c r="BF1754" s="50"/>
      <c r="BG1754" s="50"/>
      <c r="BH1754" s="50"/>
      <c r="BI1754" s="50"/>
      <c r="BJ1754" s="50"/>
      <c r="BK1754" s="50"/>
      <c r="BL1754" s="50"/>
    </row>
    <row r="1755" spans="1:64" ht="12" customHeight="1" x14ac:dyDescent="0.15">
      <c r="A1755" s="50" t="s">
        <v>30229</v>
      </c>
      <c r="B1755" s="50">
        <v>17</v>
      </c>
      <c r="C1755" s="50" t="s">
        <v>14</v>
      </c>
      <c r="D1755" s="50" t="s">
        <v>42</v>
      </c>
      <c r="E1755" s="51" t="s">
        <v>30228</v>
      </c>
      <c r="F1755" s="52">
        <v>42908</v>
      </c>
      <c r="G1755" s="50" t="s">
        <v>30227</v>
      </c>
      <c r="H1755" s="50" t="s">
        <v>6120</v>
      </c>
      <c r="I1755" s="50" t="s">
        <v>39</v>
      </c>
      <c r="J1755" s="50">
        <v>93550</v>
      </c>
      <c r="K1755" s="50" t="s">
        <v>92</v>
      </c>
      <c r="L1755" s="50" t="s">
        <v>408</v>
      </c>
      <c r="M1755" s="50" t="s">
        <v>21</v>
      </c>
      <c r="N1755" s="50" t="s">
        <v>30226</v>
      </c>
      <c r="O1755" s="42" t="s">
        <v>394</v>
      </c>
      <c r="P1755" s="50" t="s">
        <v>32398</v>
      </c>
      <c r="Q1755" s="51" t="s">
        <v>30225</v>
      </c>
      <c r="R1755" s="50" t="s">
        <v>94</v>
      </c>
      <c r="S1755" s="50" t="s">
        <v>12</v>
      </c>
      <c r="T1755" s="54" t="s">
        <v>31978</v>
      </c>
      <c r="U1755" s="54" t="s">
        <v>28518</v>
      </c>
      <c r="V1755" s="54" t="s">
        <v>28521</v>
      </c>
      <c r="W1755" s="54" t="s">
        <v>94</v>
      </c>
      <c r="X1755" s="50">
        <v>2691</v>
      </c>
      <c r="Y1755" s="50"/>
      <c r="Z1755" s="50"/>
      <c r="AA1755" s="50"/>
      <c r="AB1755" s="50"/>
      <c r="AC1755" s="50"/>
      <c r="AD1755" s="50"/>
      <c r="AE1755" s="50"/>
      <c r="AF1755" s="50"/>
      <c r="AG1755" s="50"/>
      <c r="AH1755" s="53"/>
      <c r="AI1755" s="50"/>
      <c r="AJ1755" s="50"/>
      <c r="AK1755" s="50"/>
      <c r="AL1755" s="50"/>
      <c r="AM1755" s="50"/>
      <c r="AN1755" s="50"/>
      <c r="AO1755" s="50"/>
      <c r="AP1755" s="50"/>
      <c r="AQ1755" s="50"/>
      <c r="AR1755" s="50"/>
      <c r="AS1755" s="50"/>
      <c r="AT1755" s="51"/>
      <c r="AU1755" s="50"/>
      <c r="AV1755" s="50"/>
      <c r="AW1755" s="50"/>
      <c r="AX1755" s="50"/>
      <c r="AY1755" s="50"/>
      <c r="AZ1755" s="50"/>
      <c r="BA1755" s="50"/>
      <c r="BB1755" s="50"/>
      <c r="BC1755" s="50"/>
      <c r="BD1755" s="50"/>
      <c r="BE1755" s="50"/>
      <c r="BF1755" s="50"/>
      <c r="BG1755" s="50"/>
      <c r="BH1755" s="50"/>
      <c r="BI1755" s="50"/>
      <c r="BJ1755" s="50"/>
      <c r="BK1755" s="50"/>
      <c r="BL1755" s="50"/>
    </row>
    <row r="1756" spans="1:64" ht="12" customHeight="1" x14ac:dyDescent="0.15">
      <c r="A1756" s="50" t="s">
        <v>30157</v>
      </c>
      <c r="B1756" s="50">
        <v>37</v>
      </c>
      <c r="C1756" s="50" t="s">
        <v>14</v>
      </c>
      <c r="D1756" s="50" t="s">
        <v>42</v>
      </c>
      <c r="E1756" s="50"/>
      <c r="F1756" s="52">
        <v>42907</v>
      </c>
      <c r="G1756" s="50" t="s">
        <v>30156</v>
      </c>
      <c r="H1756" s="50" t="s">
        <v>30155</v>
      </c>
      <c r="I1756" s="50" t="s">
        <v>389</v>
      </c>
      <c r="J1756" s="50">
        <v>74750</v>
      </c>
      <c r="K1756" s="50" t="s">
        <v>25311</v>
      </c>
      <c r="L1756" s="50" t="s">
        <v>30154</v>
      </c>
      <c r="M1756" s="50" t="s">
        <v>21</v>
      </c>
      <c r="N1756" s="50" t="s">
        <v>30153</v>
      </c>
      <c r="O1756" s="42" t="s">
        <v>394</v>
      </c>
      <c r="P1756" s="50" t="s">
        <v>32398</v>
      </c>
      <c r="Q1756" s="51" t="s">
        <v>30152</v>
      </c>
      <c r="R1756" s="50" t="s">
        <v>94</v>
      </c>
      <c r="S1756" s="50" t="s">
        <v>22</v>
      </c>
      <c r="T1756" s="54" t="s">
        <v>28739</v>
      </c>
      <c r="U1756" s="54" t="s">
        <v>28518</v>
      </c>
      <c r="V1756" s="54" t="s">
        <v>28521</v>
      </c>
      <c r="W1756" s="54" t="s">
        <v>94</v>
      </c>
      <c r="X1756" s="50">
        <v>2690</v>
      </c>
      <c r="Y1756" s="50"/>
      <c r="Z1756" s="50"/>
      <c r="AA1756" s="50"/>
      <c r="AB1756" s="50"/>
      <c r="AC1756" s="50"/>
      <c r="AD1756" s="50"/>
      <c r="AE1756" s="50"/>
      <c r="AF1756" s="50"/>
      <c r="AG1756" s="50"/>
      <c r="AH1756" s="50"/>
      <c r="AI1756" s="50"/>
      <c r="AJ1756" s="50"/>
      <c r="AK1756" s="50"/>
      <c r="AL1756" s="50"/>
      <c r="AM1756" s="50"/>
      <c r="AN1756" s="50"/>
      <c r="AO1756" s="50"/>
      <c r="AP1756" s="50"/>
      <c r="AQ1756" s="50"/>
      <c r="AR1756" s="50"/>
      <c r="AS1756" s="50"/>
      <c r="AT1756" s="51"/>
      <c r="AU1756" s="50"/>
      <c r="AV1756" s="50"/>
      <c r="AW1756" s="50"/>
      <c r="AX1756" s="50"/>
      <c r="AY1756" s="50"/>
      <c r="AZ1756" s="50"/>
      <c r="BA1756" s="50"/>
      <c r="BB1756" s="50"/>
      <c r="BC1756" s="50"/>
      <c r="BD1756" s="50"/>
      <c r="BE1756" s="50"/>
      <c r="BF1756" s="50"/>
      <c r="BG1756" s="50"/>
      <c r="BH1756" s="50"/>
      <c r="BI1756" s="50"/>
      <c r="BJ1756" s="50"/>
      <c r="BK1756" s="50"/>
      <c r="BL1756" s="50"/>
    </row>
    <row r="1757" spans="1:64" ht="12" customHeight="1" x14ac:dyDescent="0.15">
      <c r="A1757" s="50" t="s">
        <v>30205</v>
      </c>
      <c r="B1757" s="50">
        <v>33</v>
      </c>
      <c r="C1757" s="50" t="s">
        <v>14</v>
      </c>
      <c r="D1757" s="50" t="s">
        <v>31</v>
      </c>
      <c r="E1757" s="50"/>
      <c r="F1757" s="52">
        <v>42907</v>
      </c>
      <c r="G1757" s="50" t="s">
        <v>30204</v>
      </c>
      <c r="H1757" s="50" t="s">
        <v>20027</v>
      </c>
      <c r="I1757" s="50" t="s">
        <v>425</v>
      </c>
      <c r="J1757" s="50">
        <v>64772</v>
      </c>
      <c r="K1757" s="50" t="s">
        <v>30203</v>
      </c>
      <c r="L1757" s="50" t="s">
        <v>30202</v>
      </c>
      <c r="M1757" s="50" t="s">
        <v>21</v>
      </c>
      <c r="N1757" s="50" t="s">
        <v>30201</v>
      </c>
      <c r="O1757" s="42" t="s">
        <v>394</v>
      </c>
      <c r="P1757" s="50" t="s">
        <v>32398</v>
      </c>
      <c r="Q1757" s="51" t="s">
        <v>30200</v>
      </c>
      <c r="R1757" s="50" t="s">
        <v>94</v>
      </c>
      <c r="S1757" s="50" t="s">
        <v>373</v>
      </c>
      <c r="T1757" s="54" t="s">
        <v>28836</v>
      </c>
      <c r="U1757" s="54" t="s">
        <v>28520</v>
      </c>
      <c r="V1757" s="54" t="s">
        <v>28519</v>
      </c>
      <c r="W1757" s="54" t="s">
        <v>94</v>
      </c>
      <c r="X1757" s="50">
        <v>2688</v>
      </c>
      <c r="Y1757" s="50"/>
      <c r="Z1757" s="50"/>
      <c r="AA1757" s="50"/>
      <c r="AB1757" s="50"/>
      <c r="AC1757" s="50"/>
      <c r="AD1757" s="50"/>
      <c r="AE1757" s="50"/>
      <c r="AF1757" s="50"/>
      <c r="AG1757" s="50"/>
      <c r="AH1757" s="53"/>
      <c r="AI1757" s="50"/>
      <c r="AJ1757" s="50"/>
      <c r="AK1757" s="50"/>
      <c r="AL1757" s="50"/>
      <c r="AM1757" s="50"/>
      <c r="AN1757" s="50"/>
      <c r="AO1757" s="50"/>
      <c r="AP1757" s="50"/>
      <c r="AQ1757" s="51"/>
      <c r="AR1757" s="50"/>
      <c r="AS1757" s="50"/>
      <c r="AT1757" s="50"/>
      <c r="AU1757" s="50"/>
      <c r="AV1757" s="50"/>
      <c r="AW1757" s="50"/>
      <c r="AX1757" s="50"/>
      <c r="AY1757" s="50"/>
      <c r="AZ1757" s="50"/>
      <c r="BA1757" s="50"/>
      <c r="BB1757" s="50"/>
      <c r="BC1757" s="50"/>
      <c r="BD1757" s="50"/>
      <c r="BE1757" s="50"/>
      <c r="BF1757" s="50"/>
      <c r="BG1757" s="50"/>
      <c r="BH1757" s="50"/>
      <c r="BI1757" s="50"/>
      <c r="BJ1757" s="50"/>
      <c r="BK1757" s="50"/>
      <c r="BL1757" s="50"/>
    </row>
    <row r="1758" spans="1:64" ht="12" customHeight="1" x14ac:dyDescent="0.15">
      <c r="A1758" s="50" t="s">
        <v>30027</v>
      </c>
      <c r="B1758" s="50">
        <v>28</v>
      </c>
      <c r="C1758" s="50" t="s">
        <v>14</v>
      </c>
      <c r="D1758" s="50" t="s">
        <v>42</v>
      </c>
      <c r="E1758" s="50"/>
      <c r="F1758" s="52">
        <v>42906</v>
      </c>
      <c r="G1758" s="50" t="s">
        <v>30026</v>
      </c>
      <c r="H1758" s="50" t="s">
        <v>639</v>
      </c>
      <c r="I1758" s="50" t="s">
        <v>263</v>
      </c>
      <c r="J1758" s="50">
        <v>89117</v>
      </c>
      <c r="K1758" s="50" t="s">
        <v>557</v>
      </c>
      <c r="L1758" s="50" t="s">
        <v>558</v>
      </c>
      <c r="M1758" s="50" t="s">
        <v>5307</v>
      </c>
      <c r="N1758" s="50" t="s">
        <v>30025</v>
      </c>
      <c r="O1758" s="42" t="s">
        <v>394</v>
      </c>
      <c r="P1758" s="50" t="s">
        <v>32398</v>
      </c>
      <c r="Q1758" s="51" t="s">
        <v>30024</v>
      </c>
      <c r="R1758" s="50" t="s">
        <v>94</v>
      </c>
      <c r="S1758" s="50" t="s">
        <v>22</v>
      </c>
      <c r="T1758" s="54" t="s">
        <v>28739</v>
      </c>
      <c r="U1758" s="54" t="s">
        <v>28518</v>
      </c>
      <c r="V1758" s="54" t="s">
        <v>28521</v>
      </c>
      <c r="W1758" s="54" t="s">
        <v>94</v>
      </c>
      <c r="X1758" s="50">
        <v>2683</v>
      </c>
      <c r="Y1758" s="50"/>
      <c r="Z1758" s="50"/>
      <c r="AA1758" s="50"/>
      <c r="AB1758" s="50"/>
      <c r="AC1758" s="50"/>
      <c r="AD1758" s="50"/>
      <c r="AE1758" s="50"/>
      <c r="AF1758" s="50"/>
      <c r="AG1758" s="50"/>
      <c r="AH1758" s="53"/>
      <c r="AI1758" s="50"/>
      <c r="AJ1758" s="50"/>
      <c r="AK1758" s="50"/>
      <c r="AL1758" s="50"/>
      <c r="AM1758" s="50"/>
      <c r="AN1758" s="50"/>
      <c r="AO1758" s="50"/>
      <c r="AP1758" s="50"/>
      <c r="AQ1758" s="50"/>
      <c r="AR1758" s="50"/>
      <c r="AS1758" s="50"/>
      <c r="AT1758" s="50"/>
      <c r="AU1758" s="50"/>
      <c r="AV1758" s="50"/>
      <c r="AW1758" s="50"/>
      <c r="AX1758" s="50"/>
      <c r="AY1758" s="50"/>
      <c r="AZ1758" s="50"/>
      <c r="BA1758" s="50"/>
      <c r="BB1758" s="50"/>
      <c r="BC1758" s="50"/>
      <c r="BD1758" s="50"/>
      <c r="BE1758" s="50"/>
      <c r="BF1758" s="50"/>
      <c r="BG1758" s="50"/>
      <c r="BH1758" s="50"/>
      <c r="BI1758" s="50"/>
      <c r="BJ1758" s="50"/>
      <c r="BK1758" s="50"/>
      <c r="BL1758" s="50"/>
    </row>
    <row r="1759" spans="1:64" ht="12" customHeight="1" x14ac:dyDescent="0.15">
      <c r="A1759" s="50" t="s">
        <v>30151</v>
      </c>
      <c r="B1759" s="50">
        <v>40</v>
      </c>
      <c r="C1759" s="50" t="s">
        <v>14</v>
      </c>
      <c r="D1759" s="50" t="s">
        <v>31</v>
      </c>
      <c r="E1759" s="50"/>
      <c r="F1759" s="52">
        <v>42906</v>
      </c>
      <c r="G1759" s="50" t="s">
        <v>30150</v>
      </c>
      <c r="H1759" s="50" t="s">
        <v>1263</v>
      </c>
      <c r="I1759" s="50" t="s">
        <v>313</v>
      </c>
      <c r="J1759" s="50">
        <v>37064</v>
      </c>
      <c r="K1759" s="50" t="s">
        <v>2538</v>
      </c>
      <c r="L1759" s="50" t="s">
        <v>30149</v>
      </c>
      <c r="M1759" s="50" t="s">
        <v>21</v>
      </c>
      <c r="N1759" s="50" t="s">
        <v>30148</v>
      </c>
      <c r="O1759" s="42" t="s">
        <v>394</v>
      </c>
      <c r="P1759" s="50" t="s">
        <v>32398</v>
      </c>
      <c r="Q1759" s="51" t="s">
        <v>30147</v>
      </c>
      <c r="R1759" s="50" t="s">
        <v>94</v>
      </c>
      <c r="S1759" s="50" t="s">
        <v>22</v>
      </c>
      <c r="T1759" s="54" t="s">
        <v>28746</v>
      </c>
      <c r="U1759" s="54" t="s">
        <v>28520</v>
      </c>
      <c r="V1759" s="54" t="s">
        <v>28519</v>
      </c>
      <c r="W1759" s="54" t="s">
        <v>94</v>
      </c>
      <c r="X1759" s="50">
        <v>2685</v>
      </c>
      <c r="Y1759" s="50"/>
      <c r="Z1759" s="50"/>
      <c r="AA1759" s="50"/>
      <c r="AB1759" s="50"/>
      <c r="AC1759" s="50"/>
      <c r="AD1759" s="50"/>
      <c r="AE1759" s="50"/>
      <c r="AF1759" s="50"/>
      <c r="AG1759" s="50"/>
      <c r="AH1759" s="53"/>
      <c r="AI1759" s="50"/>
      <c r="AJ1759" s="50"/>
      <c r="AK1759" s="50"/>
      <c r="AL1759" s="50"/>
      <c r="AM1759" s="50"/>
      <c r="AN1759" s="50"/>
      <c r="AO1759" s="50"/>
      <c r="AP1759" s="50"/>
      <c r="AQ1759" s="50"/>
      <c r="AR1759" s="50"/>
      <c r="AS1759" s="50"/>
      <c r="AT1759" s="50"/>
      <c r="AU1759" s="50"/>
      <c r="AV1759" s="50"/>
      <c r="AW1759" s="50"/>
      <c r="AX1759" s="50"/>
      <c r="AY1759" s="50"/>
      <c r="AZ1759" s="50"/>
      <c r="BA1759" s="50"/>
      <c r="BB1759" s="50"/>
      <c r="BC1759" s="50"/>
      <c r="BD1759" s="50"/>
      <c r="BE1759" s="50"/>
      <c r="BF1759" s="50"/>
      <c r="BG1759" s="50"/>
      <c r="BH1759" s="50"/>
      <c r="BI1759" s="50"/>
      <c r="BJ1759" s="50"/>
      <c r="BK1759" s="50"/>
      <c r="BL1759" s="50"/>
    </row>
    <row r="1760" spans="1:64" ht="12" customHeight="1" x14ac:dyDescent="0.15">
      <c r="A1760" s="50" t="s">
        <v>30121</v>
      </c>
      <c r="B1760" s="50">
        <v>32</v>
      </c>
      <c r="C1760" s="50" t="s">
        <v>14</v>
      </c>
      <c r="D1760" s="50" t="s">
        <v>31</v>
      </c>
      <c r="E1760" s="50"/>
      <c r="F1760" s="52">
        <v>42906</v>
      </c>
      <c r="G1760" s="50" t="s">
        <v>30120</v>
      </c>
      <c r="H1760" s="50" t="s">
        <v>535</v>
      </c>
      <c r="I1760" s="50" t="s">
        <v>63</v>
      </c>
      <c r="J1760" s="50">
        <v>45011</v>
      </c>
      <c r="K1760" s="50" t="s">
        <v>5406</v>
      </c>
      <c r="L1760" s="50" t="s">
        <v>30119</v>
      </c>
      <c r="M1760" s="50" t="s">
        <v>21</v>
      </c>
      <c r="N1760" s="50" t="s">
        <v>30118</v>
      </c>
      <c r="O1760" s="42" t="s">
        <v>394</v>
      </c>
      <c r="P1760" s="50" t="s">
        <v>32398</v>
      </c>
      <c r="Q1760" s="51" t="s">
        <v>30117</v>
      </c>
      <c r="R1760" s="50" t="s">
        <v>542</v>
      </c>
      <c r="S1760" s="50" t="s">
        <v>22</v>
      </c>
      <c r="T1760" s="54" t="s">
        <v>28746</v>
      </c>
      <c r="U1760" s="54" t="s">
        <v>28520</v>
      </c>
      <c r="V1760" s="54" t="s">
        <v>20623</v>
      </c>
      <c r="W1760" s="54" t="s">
        <v>94</v>
      </c>
      <c r="X1760" s="50">
        <v>2686</v>
      </c>
      <c r="Y1760" s="50"/>
      <c r="Z1760" s="50"/>
      <c r="AA1760" s="50"/>
      <c r="AB1760" s="50"/>
      <c r="AC1760" s="50"/>
      <c r="AD1760" s="50"/>
      <c r="AE1760" s="50"/>
      <c r="AF1760" s="50"/>
      <c r="AG1760" s="50"/>
      <c r="AH1760" s="53"/>
      <c r="AI1760" s="50"/>
      <c r="AJ1760" s="50"/>
      <c r="AK1760" s="50"/>
      <c r="AL1760" s="50"/>
      <c r="AM1760" s="50"/>
      <c r="AN1760" s="50"/>
      <c r="AO1760" s="50"/>
      <c r="AP1760" s="50"/>
      <c r="AQ1760" s="51"/>
      <c r="AR1760" s="50"/>
      <c r="AS1760" s="50"/>
      <c r="AT1760" s="50"/>
      <c r="AU1760" s="50"/>
      <c r="AV1760" s="50"/>
      <c r="AW1760" s="50"/>
      <c r="AX1760" s="50"/>
      <c r="AY1760" s="50"/>
      <c r="AZ1760" s="50"/>
      <c r="BA1760" s="50"/>
      <c r="BB1760" s="50"/>
      <c r="BC1760" s="50"/>
      <c r="BD1760" s="50"/>
      <c r="BE1760" s="50"/>
      <c r="BF1760" s="50"/>
      <c r="BG1760" s="50"/>
      <c r="BH1760" s="50"/>
      <c r="BI1760" s="50"/>
      <c r="BJ1760" s="50"/>
      <c r="BK1760" s="50"/>
      <c r="BL1760" s="50"/>
    </row>
    <row r="1761" spans="1:64" ht="12" customHeight="1" x14ac:dyDescent="0.15">
      <c r="A1761" s="50" t="s">
        <v>30014</v>
      </c>
      <c r="B1761" s="50">
        <v>50</v>
      </c>
      <c r="C1761" s="50" t="s">
        <v>14</v>
      </c>
      <c r="D1761" s="50" t="s">
        <v>31</v>
      </c>
      <c r="E1761" s="50"/>
      <c r="F1761" s="52">
        <v>42906</v>
      </c>
      <c r="G1761" s="50" t="s">
        <v>30013</v>
      </c>
      <c r="H1761" s="50" t="s">
        <v>3990</v>
      </c>
      <c r="I1761" s="50" t="s">
        <v>357</v>
      </c>
      <c r="J1761" s="50">
        <v>67073</v>
      </c>
      <c r="K1761" s="50" t="s">
        <v>414</v>
      </c>
      <c r="L1761" s="50" t="s">
        <v>7359</v>
      </c>
      <c r="M1761" s="50" t="s">
        <v>21</v>
      </c>
      <c r="N1761" s="50" t="s">
        <v>30012</v>
      </c>
      <c r="O1761" s="42" t="s">
        <v>394</v>
      </c>
      <c r="P1761" s="50" t="s">
        <v>32398</v>
      </c>
      <c r="Q1761" s="51" t="s">
        <v>30011</v>
      </c>
      <c r="R1761" s="50" t="s">
        <v>542</v>
      </c>
      <c r="S1761" s="50" t="s">
        <v>22</v>
      </c>
      <c r="T1761" s="54" t="s">
        <v>28746</v>
      </c>
      <c r="U1761" s="54" t="s">
        <v>28518</v>
      </c>
      <c r="V1761" s="54" t="s">
        <v>28521</v>
      </c>
      <c r="W1761" s="54" t="s">
        <v>94</v>
      </c>
      <c r="X1761" s="54">
        <v>2687</v>
      </c>
      <c r="Y1761" s="50"/>
      <c r="Z1761" s="50"/>
      <c r="AA1761" s="50"/>
      <c r="AB1761" s="50"/>
      <c r="AC1761" s="50"/>
      <c r="AD1761" s="50"/>
      <c r="AE1761" s="50"/>
      <c r="AF1761" s="50"/>
      <c r="AG1761" s="50"/>
      <c r="AH1761" s="53"/>
      <c r="AI1761" s="50"/>
      <c r="AJ1761" s="50"/>
      <c r="AK1761" s="50"/>
      <c r="AL1761" s="50"/>
      <c r="AM1761" s="50"/>
      <c r="AN1761" s="50"/>
      <c r="AO1761" s="50"/>
      <c r="AP1761" s="50"/>
      <c r="AQ1761" s="50"/>
      <c r="AR1761" s="50"/>
      <c r="AS1761" s="50"/>
      <c r="AT1761" s="50"/>
      <c r="AU1761" s="50"/>
      <c r="AV1761" s="50"/>
      <c r="AW1761" s="50"/>
      <c r="AX1761" s="50"/>
      <c r="AY1761" s="50"/>
      <c r="AZ1761" s="50"/>
      <c r="BA1761" s="50"/>
      <c r="BB1761" s="50"/>
      <c r="BC1761" s="50"/>
      <c r="BD1761" s="50"/>
      <c r="BE1761" s="50"/>
      <c r="BF1761" s="50"/>
      <c r="BG1761" s="50"/>
      <c r="BH1761" s="50"/>
      <c r="BI1761" s="50"/>
      <c r="BJ1761" s="50"/>
      <c r="BK1761" s="50"/>
      <c r="BL1761" s="50"/>
    </row>
    <row r="1762" spans="1:64" ht="12" customHeight="1" x14ac:dyDescent="0.15">
      <c r="A1762" s="50" t="s">
        <v>30146</v>
      </c>
      <c r="B1762" s="50">
        <v>36</v>
      </c>
      <c r="C1762" s="50" t="s">
        <v>14</v>
      </c>
      <c r="D1762" s="50" t="s">
        <v>42</v>
      </c>
      <c r="E1762" s="50"/>
      <c r="F1762" s="52">
        <v>42906</v>
      </c>
      <c r="G1762" s="50" t="s">
        <v>30145</v>
      </c>
      <c r="H1762" s="50" t="s">
        <v>3606</v>
      </c>
      <c r="I1762" s="50" t="s">
        <v>39</v>
      </c>
      <c r="J1762" s="50">
        <v>90280</v>
      </c>
      <c r="K1762" s="50" t="s">
        <v>92</v>
      </c>
      <c r="L1762" s="50" t="s">
        <v>3608</v>
      </c>
      <c r="M1762" s="50" t="s">
        <v>21</v>
      </c>
      <c r="N1762" s="50" t="s">
        <v>30144</v>
      </c>
      <c r="O1762" s="42" t="s">
        <v>394</v>
      </c>
      <c r="P1762" s="50" t="s">
        <v>32398</v>
      </c>
      <c r="Q1762" s="51" t="s">
        <v>30143</v>
      </c>
      <c r="R1762" s="50" t="s">
        <v>94</v>
      </c>
      <c r="S1762" s="50" t="s">
        <v>12</v>
      </c>
      <c r="T1762" s="54" t="s">
        <v>31675</v>
      </c>
      <c r="U1762" s="54" t="s">
        <v>28520</v>
      </c>
      <c r="V1762" s="54" t="s">
        <v>20623</v>
      </c>
      <c r="W1762" s="54" t="s">
        <v>94</v>
      </c>
      <c r="X1762" s="50">
        <v>2684</v>
      </c>
      <c r="Y1762" s="50"/>
      <c r="Z1762" s="50"/>
      <c r="AA1762" s="50"/>
      <c r="AB1762" s="50"/>
      <c r="AC1762" s="50"/>
      <c r="AD1762" s="50"/>
      <c r="AE1762" s="50"/>
      <c r="AF1762" s="50"/>
      <c r="AG1762" s="50"/>
      <c r="AH1762" s="53"/>
      <c r="AI1762" s="50"/>
      <c r="AJ1762" s="50"/>
      <c r="AK1762" s="50"/>
      <c r="AL1762" s="50"/>
      <c r="AM1762" s="50"/>
      <c r="AN1762" s="50"/>
      <c r="AO1762" s="50"/>
      <c r="AP1762" s="50"/>
      <c r="AQ1762" s="50"/>
      <c r="AR1762" s="50"/>
      <c r="AS1762" s="50"/>
      <c r="AT1762" s="50"/>
      <c r="AU1762" s="50"/>
      <c r="AV1762" s="50"/>
      <c r="AW1762" s="50"/>
      <c r="AX1762" s="50"/>
      <c r="AY1762" s="50"/>
      <c r="AZ1762" s="50"/>
      <c r="BA1762" s="50"/>
      <c r="BB1762" s="50"/>
      <c r="BC1762" s="50"/>
      <c r="BD1762" s="50"/>
      <c r="BE1762" s="50"/>
      <c r="BF1762" s="50"/>
      <c r="BG1762" s="50"/>
      <c r="BH1762" s="50"/>
      <c r="BI1762" s="50"/>
      <c r="BJ1762" s="50"/>
      <c r="BK1762" s="50"/>
      <c r="BL1762" s="50"/>
    </row>
    <row r="1763" spans="1:64" ht="12" customHeight="1" x14ac:dyDescent="0.15">
      <c r="A1763" s="50" t="s">
        <v>30061</v>
      </c>
      <c r="B1763" s="50">
        <v>21</v>
      </c>
      <c r="C1763" s="50" t="s">
        <v>14</v>
      </c>
      <c r="D1763" s="50" t="s">
        <v>133</v>
      </c>
      <c r="E1763" s="50"/>
      <c r="F1763" s="52">
        <v>42905</v>
      </c>
      <c r="G1763" s="50" t="s">
        <v>30060</v>
      </c>
      <c r="H1763" s="50" t="s">
        <v>323</v>
      </c>
      <c r="I1763" s="50" t="s">
        <v>324</v>
      </c>
      <c r="J1763" s="50">
        <v>99701</v>
      </c>
      <c r="K1763" s="50" t="s">
        <v>19455</v>
      </c>
      <c r="L1763" s="50" t="s">
        <v>24509</v>
      </c>
      <c r="M1763" s="50" t="s">
        <v>21</v>
      </c>
      <c r="N1763" s="50" t="s">
        <v>30059</v>
      </c>
      <c r="O1763" s="42" t="s">
        <v>394</v>
      </c>
      <c r="P1763" s="50" t="s">
        <v>32398</v>
      </c>
      <c r="Q1763" s="51" t="s">
        <v>30058</v>
      </c>
      <c r="R1763" s="50" t="s">
        <v>542</v>
      </c>
      <c r="S1763" s="50" t="s">
        <v>22</v>
      </c>
      <c r="T1763" s="54" t="s">
        <v>28746</v>
      </c>
      <c r="U1763" s="54" t="s">
        <v>28520</v>
      </c>
      <c r="V1763" s="54" t="s">
        <v>28522</v>
      </c>
      <c r="W1763" s="54" t="s">
        <v>94</v>
      </c>
      <c r="X1763" s="54">
        <v>2680</v>
      </c>
      <c r="Y1763" s="50"/>
      <c r="Z1763" s="50"/>
      <c r="AA1763" s="50"/>
      <c r="AB1763" s="50"/>
      <c r="AC1763" s="50"/>
      <c r="AD1763" s="50"/>
      <c r="AE1763" s="50"/>
      <c r="AF1763" s="50"/>
      <c r="AG1763" s="50"/>
      <c r="AH1763" s="53"/>
      <c r="AI1763" s="50"/>
      <c r="AJ1763" s="50"/>
      <c r="AK1763" s="50"/>
      <c r="AL1763" s="50"/>
      <c r="AM1763" s="50"/>
      <c r="AN1763" s="50"/>
      <c r="AO1763" s="50"/>
      <c r="AP1763" s="50"/>
      <c r="AQ1763" s="50"/>
      <c r="AR1763" s="50"/>
      <c r="AS1763" s="50"/>
      <c r="AT1763" s="50"/>
      <c r="AU1763" s="50"/>
      <c r="AV1763" s="50"/>
      <c r="AW1763" s="50"/>
      <c r="AX1763" s="50"/>
      <c r="AY1763" s="50"/>
      <c r="AZ1763" s="50"/>
      <c r="BA1763" s="50"/>
      <c r="BB1763" s="50"/>
      <c r="BC1763" s="50"/>
      <c r="BD1763" s="50"/>
      <c r="BE1763" s="50"/>
      <c r="BF1763" s="50"/>
      <c r="BG1763" s="50"/>
      <c r="BH1763" s="50"/>
      <c r="BI1763" s="50"/>
      <c r="BJ1763" s="50"/>
      <c r="BK1763" s="50"/>
      <c r="BL1763" s="50"/>
    </row>
    <row r="1764" spans="1:64" ht="12" customHeight="1" x14ac:dyDescent="0.15">
      <c r="A1764" s="50" t="s">
        <v>30233</v>
      </c>
      <c r="B1764" s="50">
        <v>28</v>
      </c>
      <c r="C1764" s="50" t="s">
        <v>14</v>
      </c>
      <c r="D1764" s="50" t="s">
        <v>31</v>
      </c>
      <c r="E1764" s="50"/>
      <c r="F1764" s="52">
        <v>42905</v>
      </c>
      <c r="G1764" s="50" t="s">
        <v>30232</v>
      </c>
      <c r="H1764" s="50" t="s">
        <v>279</v>
      </c>
      <c r="I1764" s="50" t="s">
        <v>67</v>
      </c>
      <c r="J1764" s="50">
        <v>75217</v>
      </c>
      <c r="K1764" s="50" t="s">
        <v>279</v>
      </c>
      <c r="L1764" s="50" t="s">
        <v>280</v>
      </c>
      <c r="M1764" s="50" t="s">
        <v>21</v>
      </c>
      <c r="N1764" s="50" t="s">
        <v>30231</v>
      </c>
      <c r="O1764" s="42" t="s">
        <v>394</v>
      </c>
      <c r="P1764" s="50" t="s">
        <v>32398</v>
      </c>
      <c r="Q1764" s="51" t="s">
        <v>30230</v>
      </c>
      <c r="R1764" s="50" t="s">
        <v>94</v>
      </c>
      <c r="S1764" s="50" t="s">
        <v>22</v>
      </c>
      <c r="T1764" s="54" t="s">
        <v>28746</v>
      </c>
      <c r="U1764" s="54" t="s">
        <v>28518</v>
      </c>
      <c r="V1764" s="54" t="s">
        <v>28521</v>
      </c>
      <c r="W1764" s="54" t="s">
        <v>94</v>
      </c>
      <c r="X1764" s="54">
        <v>2681</v>
      </c>
      <c r="Y1764" s="50"/>
      <c r="Z1764" s="50"/>
      <c r="AA1764" s="50"/>
      <c r="AB1764" s="50"/>
      <c r="AC1764" s="50"/>
      <c r="AD1764" s="50"/>
      <c r="AE1764" s="50"/>
      <c r="AF1764" s="50"/>
      <c r="AG1764" s="50"/>
      <c r="AH1764" s="53"/>
      <c r="AI1764" s="50"/>
      <c r="AJ1764" s="50"/>
      <c r="AK1764" s="50"/>
      <c r="AL1764" s="50"/>
      <c r="AM1764" s="50"/>
      <c r="AN1764" s="50"/>
      <c r="AO1764" s="50"/>
      <c r="AP1764" s="50"/>
      <c r="AQ1764" s="50"/>
      <c r="AR1764" s="50"/>
      <c r="AS1764" s="50"/>
      <c r="AT1764" s="50"/>
      <c r="AU1764" s="50"/>
      <c r="AV1764" s="50"/>
      <c r="AW1764" s="50"/>
      <c r="AX1764" s="50"/>
      <c r="AY1764" s="50"/>
      <c r="AZ1764" s="50"/>
      <c r="BA1764" s="50"/>
      <c r="BB1764" s="50"/>
      <c r="BC1764" s="50"/>
      <c r="BD1764" s="50"/>
      <c r="BE1764" s="50"/>
      <c r="BF1764" s="50"/>
      <c r="BG1764" s="50"/>
      <c r="BH1764" s="50"/>
      <c r="BI1764" s="50"/>
      <c r="BJ1764" s="50"/>
      <c r="BK1764" s="50"/>
      <c r="BL1764" s="50"/>
    </row>
    <row r="1765" spans="1:64" ht="12" customHeight="1" x14ac:dyDescent="0.15">
      <c r="A1765" s="50" t="s">
        <v>29839</v>
      </c>
      <c r="B1765" s="50">
        <v>30</v>
      </c>
      <c r="C1765" s="50" t="s">
        <v>108</v>
      </c>
      <c r="D1765" s="50" t="s">
        <v>79</v>
      </c>
      <c r="E1765" s="50"/>
      <c r="F1765" s="52">
        <v>42904</v>
      </c>
      <c r="G1765" s="50"/>
      <c r="H1765" s="50" t="s">
        <v>1184</v>
      </c>
      <c r="I1765" s="50" t="s">
        <v>297</v>
      </c>
      <c r="J1765" s="50"/>
      <c r="K1765" s="50" t="s">
        <v>1185</v>
      </c>
      <c r="L1765" s="50" t="s">
        <v>1186</v>
      </c>
      <c r="M1765" s="50" t="s">
        <v>21</v>
      </c>
      <c r="N1765" s="50" t="s">
        <v>29840</v>
      </c>
      <c r="O1765" s="42" t="s">
        <v>394</v>
      </c>
      <c r="P1765" s="50" t="s">
        <v>32398</v>
      </c>
      <c r="Q1765" s="50" t="s">
        <v>29841</v>
      </c>
      <c r="R1765" s="50" t="s">
        <v>542</v>
      </c>
      <c r="S1765" s="50" t="s">
        <v>22</v>
      </c>
      <c r="T1765" s="54" t="s">
        <v>28739</v>
      </c>
      <c r="U1765" s="54" t="s">
        <v>28518</v>
      </c>
      <c r="V1765" s="54" t="s">
        <v>28521</v>
      </c>
      <c r="W1765" s="54" t="s">
        <v>94</v>
      </c>
      <c r="X1765" s="54">
        <v>2672</v>
      </c>
      <c r="Y1765" s="50"/>
      <c r="Z1765" s="50"/>
      <c r="AA1765" s="50"/>
      <c r="AB1765" s="50"/>
      <c r="AC1765" s="50"/>
      <c r="AD1765" s="50"/>
      <c r="AE1765" s="50"/>
      <c r="AF1765" s="50"/>
      <c r="AG1765" s="50"/>
      <c r="AH1765" s="53"/>
      <c r="AI1765" s="50"/>
      <c r="AJ1765" s="50"/>
      <c r="AK1765" s="50"/>
      <c r="AL1765" s="50"/>
      <c r="AM1765" s="50"/>
      <c r="AN1765" s="50"/>
      <c r="AO1765" s="50"/>
      <c r="AP1765" s="50"/>
      <c r="AQ1765" s="50"/>
      <c r="AR1765" s="50"/>
      <c r="AS1765" s="50"/>
      <c r="AT1765" s="50"/>
      <c r="AU1765" s="50"/>
      <c r="AV1765" s="50"/>
      <c r="AW1765" s="50"/>
      <c r="AX1765" s="50"/>
      <c r="AY1765" s="50"/>
      <c r="AZ1765" s="50"/>
      <c r="BA1765" s="50"/>
      <c r="BB1765" s="50"/>
      <c r="BC1765" s="50"/>
      <c r="BD1765" s="50"/>
      <c r="BE1765" s="50"/>
      <c r="BF1765" s="50"/>
      <c r="BG1765" s="50"/>
      <c r="BH1765" s="50"/>
      <c r="BI1765" s="50"/>
      <c r="BJ1765" s="50"/>
      <c r="BK1765" s="50"/>
      <c r="BL1765" s="50"/>
    </row>
    <row r="1766" spans="1:64" ht="12" customHeight="1" x14ac:dyDescent="0.15">
      <c r="A1766" s="50" t="s">
        <v>33196</v>
      </c>
      <c r="B1766" s="54">
        <v>64</v>
      </c>
      <c r="C1766" s="50" t="s">
        <v>14</v>
      </c>
      <c r="D1766" s="50" t="s">
        <v>31</v>
      </c>
      <c r="E1766" s="50"/>
      <c r="F1766" s="52">
        <v>42904</v>
      </c>
      <c r="G1766" s="50" t="s">
        <v>29961</v>
      </c>
      <c r="H1766" s="50" t="s">
        <v>29960</v>
      </c>
      <c r="I1766" s="50" t="s">
        <v>432</v>
      </c>
      <c r="J1766" s="50">
        <v>53188</v>
      </c>
      <c r="K1766" s="50" t="s">
        <v>29960</v>
      </c>
      <c r="L1766" s="50" t="s">
        <v>29959</v>
      </c>
      <c r="M1766" s="50" t="s">
        <v>21</v>
      </c>
      <c r="N1766" s="50" t="s">
        <v>29958</v>
      </c>
      <c r="O1766" s="42" t="s">
        <v>394</v>
      </c>
      <c r="P1766" s="50" t="s">
        <v>32398</v>
      </c>
      <c r="Q1766" s="51" t="s">
        <v>29957</v>
      </c>
      <c r="R1766" s="50" t="s">
        <v>542</v>
      </c>
      <c r="S1766" s="50" t="s">
        <v>22</v>
      </c>
      <c r="T1766" s="54" t="s">
        <v>28746</v>
      </c>
      <c r="U1766" s="54" t="s">
        <v>28518</v>
      </c>
      <c r="V1766" s="54" t="s">
        <v>28521</v>
      </c>
      <c r="W1766" s="54" t="s">
        <v>94</v>
      </c>
      <c r="X1766" s="54">
        <v>2675</v>
      </c>
      <c r="Y1766" s="50"/>
      <c r="Z1766" s="50"/>
      <c r="AA1766" s="50"/>
      <c r="AB1766" s="50"/>
      <c r="AC1766" s="50"/>
      <c r="AD1766" s="50"/>
      <c r="AE1766" s="50"/>
      <c r="AF1766" s="50"/>
      <c r="AG1766" s="50"/>
      <c r="AH1766" s="53"/>
      <c r="AI1766" s="50"/>
      <c r="AJ1766" s="50"/>
      <c r="AK1766" s="50"/>
      <c r="AL1766" s="50"/>
      <c r="AM1766" s="50"/>
      <c r="AN1766" s="50"/>
      <c r="AO1766" s="50"/>
      <c r="AP1766" s="50"/>
      <c r="AQ1766" s="51"/>
      <c r="AR1766" s="50"/>
      <c r="AS1766" s="50"/>
      <c r="AT1766" s="50"/>
      <c r="AU1766" s="50"/>
      <c r="AV1766" s="50"/>
      <c r="AW1766" s="50"/>
      <c r="AX1766" s="50"/>
      <c r="AY1766" s="50"/>
      <c r="AZ1766" s="50"/>
      <c r="BA1766" s="50"/>
      <c r="BB1766" s="50"/>
      <c r="BC1766" s="50"/>
      <c r="BD1766" s="50"/>
      <c r="BE1766" s="50"/>
      <c r="BF1766" s="50"/>
      <c r="BG1766" s="50"/>
      <c r="BH1766" s="50"/>
      <c r="BI1766" s="50"/>
      <c r="BJ1766" s="50"/>
      <c r="BK1766" s="50"/>
      <c r="BL1766" s="50"/>
    </row>
    <row r="1767" spans="1:64" ht="12" customHeight="1" x14ac:dyDescent="0.15">
      <c r="A1767" s="50" t="s">
        <v>29956</v>
      </c>
      <c r="B1767" s="50">
        <v>30</v>
      </c>
      <c r="C1767" s="50" t="s">
        <v>14</v>
      </c>
      <c r="D1767" s="50" t="s">
        <v>42</v>
      </c>
      <c r="E1767" s="51" t="s">
        <v>29955</v>
      </c>
      <c r="F1767" s="52">
        <v>42904</v>
      </c>
      <c r="G1767" s="50" t="s">
        <v>29954</v>
      </c>
      <c r="H1767" s="50" t="s">
        <v>1368</v>
      </c>
      <c r="I1767" s="50" t="s">
        <v>67</v>
      </c>
      <c r="J1767" s="50">
        <v>78539</v>
      </c>
      <c r="K1767" s="50" t="s">
        <v>1369</v>
      </c>
      <c r="L1767" s="50" t="s">
        <v>29953</v>
      </c>
      <c r="M1767" s="50" t="s">
        <v>29842</v>
      </c>
      <c r="N1767" s="50" t="s">
        <v>29952</v>
      </c>
      <c r="O1767" s="42" t="s">
        <v>394</v>
      </c>
      <c r="P1767" s="50" t="s">
        <v>32398</v>
      </c>
      <c r="Q1767" s="51" t="s">
        <v>29951</v>
      </c>
      <c r="R1767" s="50" t="s">
        <v>948</v>
      </c>
      <c r="S1767" s="50" t="s">
        <v>12</v>
      </c>
      <c r="T1767" s="54" t="s">
        <v>31978</v>
      </c>
      <c r="U1767" s="54" t="s">
        <v>28518</v>
      </c>
      <c r="V1767" s="54" t="s">
        <v>28521</v>
      </c>
      <c r="W1767" s="54" t="s">
        <v>542</v>
      </c>
      <c r="Y1767" s="50"/>
      <c r="Z1767" s="50"/>
      <c r="AA1767" s="50"/>
      <c r="AB1767" s="50"/>
      <c r="AC1767" s="50"/>
      <c r="AD1767" s="50"/>
      <c r="AE1767" s="50"/>
      <c r="AF1767" s="50"/>
      <c r="AG1767" s="50"/>
      <c r="AH1767" s="53"/>
      <c r="AI1767" s="50"/>
      <c r="AJ1767" s="50"/>
      <c r="AK1767" s="50"/>
      <c r="AL1767" s="50"/>
      <c r="AM1767" s="50"/>
      <c r="AN1767" s="50"/>
      <c r="AO1767" s="50"/>
      <c r="AP1767" s="50"/>
      <c r="AQ1767" s="50"/>
      <c r="AR1767" s="50"/>
      <c r="AS1767" s="50"/>
      <c r="AT1767" s="50"/>
      <c r="AU1767" s="50"/>
      <c r="AV1767" s="50"/>
      <c r="AW1767" s="50"/>
      <c r="AX1767" s="50"/>
      <c r="AY1767" s="50"/>
      <c r="AZ1767" s="50"/>
      <c r="BA1767" s="50"/>
      <c r="BB1767" s="50"/>
      <c r="BC1767" s="50"/>
      <c r="BD1767" s="50"/>
      <c r="BE1767" s="50"/>
      <c r="BF1767" s="50"/>
      <c r="BG1767" s="50"/>
      <c r="BH1767" s="50"/>
      <c r="BI1767" s="50"/>
      <c r="BJ1767" s="50"/>
      <c r="BK1767" s="50"/>
      <c r="BL1767" s="50"/>
    </row>
    <row r="1768" spans="1:64" ht="12" customHeight="1" x14ac:dyDescent="0.15">
      <c r="A1768" s="50" t="s">
        <v>33143</v>
      </c>
      <c r="B1768" s="54">
        <v>28</v>
      </c>
      <c r="C1768" s="50" t="s">
        <v>108</v>
      </c>
      <c r="D1768" s="50" t="s">
        <v>42</v>
      </c>
      <c r="E1768" s="50"/>
      <c r="F1768" s="52">
        <v>42903</v>
      </c>
      <c r="G1768" s="50" t="s">
        <v>29986</v>
      </c>
      <c r="H1768" s="50" t="s">
        <v>16144</v>
      </c>
      <c r="I1768" s="50" t="s">
        <v>39</v>
      </c>
      <c r="J1768" s="50">
        <v>90640</v>
      </c>
      <c r="K1768" s="50" t="s">
        <v>92</v>
      </c>
      <c r="L1768" s="50" t="s">
        <v>16146</v>
      </c>
      <c r="M1768" s="50" t="s">
        <v>21</v>
      </c>
      <c r="N1768" s="50" t="s">
        <v>29985</v>
      </c>
      <c r="O1768" s="42" t="s">
        <v>394</v>
      </c>
      <c r="P1768" s="50" t="s">
        <v>32398</v>
      </c>
      <c r="Q1768" s="51" t="s">
        <v>29984</v>
      </c>
      <c r="R1768" s="50" t="s">
        <v>94</v>
      </c>
      <c r="S1768" s="50" t="s">
        <v>373</v>
      </c>
      <c r="T1768" s="54" t="s">
        <v>28836</v>
      </c>
      <c r="U1768" s="54" t="s">
        <v>28518</v>
      </c>
      <c r="V1768" s="54" t="s">
        <v>28521</v>
      </c>
      <c r="W1768" s="54" t="s">
        <v>94</v>
      </c>
      <c r="X1768" s="54">
        <v>2673</v>
      </c>
      <c r="Y1768" s="50"/>
      <c r="Z1768" s="50"/>
      <c r="AA1768" s="50"/>
      <c r="AB1768" s="50"/>
      <c r="AC1768" s="50"/>
      <c r="AD1768" s="50"/>
      <c r="AE1768" s="50"/>
      <c r="AF1768" s="50"/>
      <c r="AG1768" s="50"/>
      <c r="AH1768" s="53"/>
      <c r="AI1768" s="50"/>
      <c r="AJ1768" s="50"/>
      <c r="AK1768" s="50"/>
      <c r="AL1768" s="50"/>
      <c r="AM1768" s="50"/>
      <c r="AN1768" s="50"/>
      <c r="AO1768" s="50"/>
      <c r="AP1768" s="50"/>
      <c r="AQ1768" s="51"/>
      <c r="AR1768" s="50"/>
      <c r="AS1768" s="50"/>
      <c r="AT1768" s="50"/>
      <c r="AU1768" s="50"/>
      <c r="AV1768" s="50"/>
      <c r="AW1768" s="50"/>
      <c r="AX1768" s="50"/>
      <c r="AY1768" s="50"/>
      <c r="AZ1768" s="50"/>
      <c r="BA1768" s="50"/>
      <c r="BB1768" s="50"/>
      <c r="BC1768" s="50"/>
      <c r="BD1768" s="50"/>
      <c r="BE1768" s="50"/>
      <c r="BF1768" s="50"/>
      <c r="BG1768" s="50"/>
      <c r="BH1768" s="50"/>
      <c r="BI1768" s="50"/>
      <c r="BJ1768" s="50"/>
      <c r="BK1768" s="50"/>
      <c r="BL1768" s="50"/>
    </row>
    <row r="1769" spans="1:64" ht="12" customHeight="1" x14ac:dyDescent="0.15">
      <c r="A1769" s="50" t="s">
        <v>30075</v>
      </c>
      <c r="B1769" s="50">
        <v>48</v>
      </c>
      <c r="C1769" s="50" t="s">
        <v>14</v>
      </c>
      <c r="D1769" s="50" t="s">
        <v>31</v>
      </c>
      <c r="E1769" s="50"/>
      <c r="F1769" s="52">
        <v>42903</v>
      </c>
      <c r="G1769" s="50" t="s">
        <v>30074</v>
      </c>
      <c r="H1769" s="50" t="s">
        <v>136</v>
      </c>
      <c r="I1769" s="50" t="s">
        <v>137</v>
      </c>
      <c r="J1769" s="50">
        <v>57701</v>
      </c>
      <c r="K1769" s="50" t="s">
        <v>138</v>
      </c>
      <c r="L1769" s="50" t="s">
        <v>139</v>
      </c>
      <c r="M1769" s="50" t="s">
        <v>21</v>
      </c>
      <c r="N1769" s="50" t="s">
        <v>30073</v>
      </c>
      <c r="O1769" s="42" t="s">
        <v>394</v>
      </c>
      <c r="P1769" s="50" t="s">
        <v>32398</v>
      </c>
      <c r="Q1769" s="51" t="s">
        <v>30072</v>
      </c>
      <c r="R1769" s="50" t="s">
        <v>94</v>
      </c>
      <c r="S1769" s="50" t="s">
        <v>22</v>
      </c>
      <c r="T1769" s="54" t="s">
        <v>28746</v>
      </c>
      <c r="U1769" s="54" t="s">
        <v>28520</v>
      </c>
      <c r="V1769" s="54" t="s">
        <v>28521</v>
      </c>
      <c r="W1769" s="54" t="s">
        <v>94</v>
      </c>
      <c r="X1769" s="54">
        <v>2674</v>
      </c>
      <c r="Y1769" s="50"/>
      <c r="Z1769" s="50"/>
      <c r="AA1769" s="50"/>
      <c r="AB1769" s="50"/>
      <c r="AC1769" s="50"/>
      <c r="AD1769" s="50"/>
      <c r="AE1769" s="50"/>
      <c r="AF1769" s="50"/>
      <c r="AG1769" s="50"/>
      <c r="AH1769" s="53"/>
      <c r="AI1769" s="50"/>
      <c r="AJ1769" s="50"/>
      <c r="AK1769" s="50"/>
      <c r="AL1769" s="50"/>
      <c r="AM1769" s="50"/>
      <c r="AN1769" s="50"/>
      <c r="AO1769" s="50"/>
      <c r="AP1769" s="50"/>
      <c r="AQ1769" s="50"/>
      <c r="AR1769" s="50"/>
      <c r="AS1769" s="50"/>
      <c r="AT1769" s="50"/>
      <c r="AU1769" s="50"/>
      <c r="AV1769" s="50"/>
      <c r="AW1769" s="50"/>
      <c r="AX1769" s="50"/>
      <c r="AY1769" s="50"/>
      <c r="AZ1769" s="50"/>
      <c r="BA1769" s="50"/>
      <c r="BB1769" s="50"/>
      <c r="BC1769" s="50"/>
      <c r="BD1769" s="50"/>
      <c r="BE1769" s="50"/>
      <c r="BF1769" s="50"/>
      <c r="BG1769" s="50"/>
      <c r="BH1769" s="50"/>
      <c r="BI1769" s="50"/>
      <c r="BJ1769" s="50"/>
      <c r="BK1769" s="50"/>
      <c r="BL1769" s="50"/>
    </row>
    <row r="1770" spans="1:64" ht="12" customHeight="1" x14ac:dyDescent="0.15">
      <c r="A1770" s="50" t="s">
        <v>29920</v>
      </c>
      <c r="B1770" s="50">
        <v>71</v>
      </c>
      <c r="C1770" s="50" t="s">
        <v>14</v>
      </c>
      <c r="D1770" s="50" t="s">
        <v>42</v>
      </c>
      <c r="E1770" s="51" t="s">
        <v>29919</v>
      </c>
      <c r="F1770" s="52">
        <v>42903</v>
      </c>
      <c r="G1770" s="50" t="s">
        <v>29918</v>
      </c>
      <c r="H1770" s="50" t="s">
        <v>207</v>
      </c>
      <c r="I1770" s="50" t="s">
        <v>56</v>
      </c>
      <c r="J1770" s="50">
        <v>33130</v>
      </c>
      <c r="K1770" s="50" t="s">
        <v>155</v>
      </c>
      <c r="L1770" s="50" t="s">
        <v>450</v>
      </c>
      <c r="M1770" s="50" t="s">
        <v>373</v>
      </c>
      <c r="N1770" s="50" t="s">
        <v>29917</v>
      </c>
      <c r="O1770" s="42" t="s">
        <v>394</v>
      </c>
      <c r="P1770" s="50" t="s">
        <v>32398</v>
      </c>
      <c r="Q1770" s="51" t="s">
        <v>29916</v>
      </c>
      <c r="R1770" s="50" t="s">
        <v>94</v>
      </c>
      <c r="S1770" s="50" t="s">
        <v>373</v>
      </c>
      <c r="T1770" s="54" t="s">
        <v>28836</v>
      </c>
      <c r="U1770" s="54" t="s">
        <v>28518</v>
      </c>
      <c r="V1770" s="54" t="s">
        <v>28521</v>
      </c>
      <c r="W1770" s="50"/>
      <c r="Y1770" s="50"/>
      <c r="Z1770" s="50"/>
      <c r="AA1770" s="50"/>
      <c r="AB1770" s="50"/>
      <c r="AC1770" s="50"/>
      <c r="AD1770" s="50"/>
      <c r="AE1770" s="50"/>
      <c r="AF1770" s="50"/>
      <c r="AG1770" s="50"/>
      <c r="AH1770" s="53"/>
      <c r="AI1770" s="50"/>
      <c r="AJ1770" s="50"/>
      <c r="AK1770" s="50"/>
      <c r="AL1770" s="50"/>
      <c r="AM1770" s="50"/>
      <c r="AN1770" s="50"/>
      <c r="AO1770" s="50"/>
      <c r="AP1770" s="50"/>
      <c r="AQ1770" s="50"/>
      <c r="AR1770" s="50"/>
      <c r="AS1770" s="50"/>
      <c r="AT1770" s="50"/>
      <c r="AU1770" s="50"/>
      <c r="AV1770" s="50"/>
      <c r="AW1770" s="50"/>
      <c r="AX1770" s="50"/>
      <c r="AY1770" s="50"/>
      <c r="AZ1770" s="50"/>
      <c r="BA1770" s="50"/>
      <c r="BB1770" s="50"/>
      <c r="BC1770" s="50"/>
      <c r="BD1770" s="50"/>
      <c r="BE1770" s="50"/>
      <c r="BF1770" s="50"/>
      <c r="BG1770" s="50"/>
      <c r="BH1770" s="50"/>
      <c r="BI1770" s="50"/>
      <c r="BJ1770" s="50"/>
      <c r="BK1770" s="50"/>
      <c r="BL1770" s="50"/>
    </row>
    <row r="1771" spans="1:64" ht="12" customHeight="1" x14ac:dyDescent="0.15">
      <c r="A1771" s="50" t="s">
        <v>30110</v>
      </c>
      <c r="B1771" s="50">
        <v>24</v>
      </c>
      <c r="C1771" s="50" t="s">
        <v>108</v>
      </c>
      <c r="D1771" s="50" t="s">
        <v>31</v>
      </c>
      <c r="E1771" s="51" t="s">
        <v>30109</v>
      </c>
      <c r="F1771" s="52">
        <v>42902</v>
      </c>
      <c r="G1771" s="50" t="s">
        <v>30008</v>
      </c>
      <c r="H1771" s="50" t="s">
        <v>30007</v>
      </c>
      <c r="I1771" s="50" t="s">
        <v>653</v>
      </c>
      <c r="J1771" s="50">
        <v>38965</v>
      </c>
      <c r="K1771" s="50" t="s">
        <v>13228</v>
      </c>
      <c r="L1771" s="50" t="s">
        <v>30006</v>
      </c>
      <c r="M1771" s="50" t="s">
        <v>21</v>
      </c>
      <c r="N1771" s="50" t="s">
        <v>30005</v>
      </c>
      <c r="O1771" s="42" t="s">
        <v>394</v>
      </c>
      <c r="P1771" s="50" t="s">
        <v>32398</v>
      </c>
      <c r="Q1771" s="51" t="s">
        <v>30004</v>
      </c>
      <c r="R1771" s="50" t="s">
        <v>94</v>
      </c>
      <c r="S1771" s="50" t="s">
        <v>12</v>
      </c>
      <c r="T1771" s="54" t="s">
        <v>31978</v>
      </c>
      <c r="U1771" s="54" t="s">
        <v>28518</v>
      </c>
      <c r="V1771" s="54" t="s">
        <v>28519</v>
      </c>
      <c r="W1771" s="54" t="s">
        <v>94</v>
      </c>
      <c r="X1771" s="54">
        <v>2677</v>
      </c>
      <c r="Y1771" s="50"/>
      <c r="Z1771" s="50"/>
      <c r="AA1771" s="50"/>
      <c r="AB1771" s="50"/>
      <c r="AC1771" s="50"/>
      <c r="AD1771" s="50"/>
      <c r="AE1771" s="50"/>
      <c r="AF1771" s="50"/>
      <c r="AG1771" s="50"/>
      <c r="AH1771" s="53"/>
      <c r="AI1771" s="50"/>
      <c r="AJ1771" s="50"/>
      <c r="AK1771" s="50"/>
      <c r="AL1771" s="50"/>
      <c r="AM1771" s="50"/>
      <c r="AN1771" s="50"/>
      <c r="AO1771" s="50"/>
      <c r="AP1771" s="50"/>
      <c r="AQ1771" s="50"/>
      <c r="AR1771" s="50"/>
      <c r="AS1771" s="50"/>
      <c r="AT1771" s="50"/>
      <c r="AU1771" s="50"/>
      <c r="AV1771" s="50"/>
      <c r="AW1771" s="50"/>
      <c r="AX1771" s="50"/>
      <c r="AY1771" s="50"/>
      <c r="AZ1771" s="50"/>
      <c r="BA1771" s="50"/>
      <c r="BB1771" s="50"/>
      <c r="BC1771" s="50"/>
      <c r="BD1771" s="50"/>
      <c r="BE1771" s="50"/>
      <c r="BF1771" s="50"/>
      <c r="BG1771" s="50"/>
      <c r="BH1771" s="50"/>
      <c r="BI1771" s="50"/>
      <c r="BJ1771" s="50"/>
      <c r="BK1771" s="50"/>
      <c r="BL1771" s="50"/>
    </row>
    <row r="1772" spans="1:64" ht="12" customHeight="1" x14ac:dyDescent="0.15">
      <c r="A1772" s="50" t="s">
        <v>30130</v>
      </c>
      <c r="B1772" s="50">
        <v>30</v>
      </c>
      <c r="C1772" s="50" t="s">
        <v>14</v>
      </c>
      <c r="D1772" s="50" t="s">
        <v>42</v>
      </c>
      <c r="E1772" s="51" t="s">
        <v>30129</v>
      </c>
      <c r="F1772" s="52">
        <v>42902</v>
      </c>
      <c r="G1772" s="50" t="s">
        <v>30128</v>
      </c>
      <c r="H1772" s="50" t="s">
        <v>103</v>
      </c>
      <c r="I1772" s="50" t="s">
        <v>39</v>
      </c>
      <c r="J1772" s="50">
        <v>92376</v>
      </c>
      <c r="K1772" s="50" t="s">
        <v>303</v>
      </c>
      <c r="L1772" s="50" t="s">
        <v>105</v>
      </c>
      <c r="M1772" s="50" t="s">
        <v>21</v>
      </c>
      <c r="N1772" s="50" t="s">
        <v>30127</v>
      </c>
      <c r="O1772" s="42" t="s">
        <v>394</v>
      </c>
      <c r="P1772" s="50" t="s">
        <v>32398</v>
      </c>
      <c r="Q1772" s="51" t="s">
        <v>30126</v>
      </c>
      <c r="R1772" s="50" t="s">
        <v>94</v>
      </c>
      <c r="S1772" s="50" t="s">
        <v>22</v>
      </c>
      <c r="T1772" s="54" t="s">
        <v>28746</v>
      </c>
      <c r="U1772" s="54" t="s">
        <v>28518</v>
      </c>
      <c r="V1772" s="54" t="s">
        <v>28521</v>
      </c>
      <c r="W1772" s="54" t="s">
        <v>542</v>
      </c>
      <c r="X1772" s="54">
        <v>2670</v>
      </c>
      <c r="Y1772" s="50"/>
      <c r="Z1772" s="50"/>
      <c r="AA1772" s="50"/>
      <c r="AB1772" s="50"/>
      <c r="AC1772" s="50"/>
      <c r="AD1772" s="50"/>
      <c r="AE1772" s="50"/>
      <c r="AF1772" s="50"/>
      <c r="AG1772" s="50"/>
      <c r="AH1772" s="53"/>
      <c r="AI1772" s="50"/>
      <c r="AJ1772" s="50"/>
      <c r="AK1772" s="50"/>
      <c r="AL1772" s="50"/>
      <c r="AM1772" s="50"/>
      <c r="AN1772" s="50"/>
      <c r="AO1772" s="50"/>
      <c r="AP1772" s="50"/>
      <c r="AQ1772" s="50"/>
      <c r="AR1772" s="50"/>
      <c r="AS1772" s="50"/>
      <c r="AT1772" s="50"/>
      <c r="AU1772" s="50"/>
      <c r="AV1772" s="50"/>
      <c r="AW1772" s="50"/>
      <c r="AX1772" s="50"/>
      <c r="AY1772" s="50"/>
      <c r="AZ1772" s="50"/>
      <c r="BA1772" s="50"/>
      <c r="BB1772" s="50"/>
      <c r="BC1772" s="50"/>
      <c r="BD1772" s="50"/>
      <c r="BE1772" s="50"/>
      <c r="BF1772" s="50"/>
      <c r="BG1772" s="50"/>
      <c r="BH1772" s="50"/>
      <c r="BI1772" s="50"/>
      <c r="BJ1772" s="50"/>
      <c r="BK1772" s="50"/>
      <c r="BL1772" s="50"/>
    </row>
    <row r="1773" spans="1:64" ht="12" customHeight="1" x14ac:dyDescent="0.15">
      <c r="A1773" s="50" t="s">
        <v>29993</v>
      </c>
      <c r="B1773" s="50">
        <v>32</v>
      </c>
      <c r="C1773" s="50" t="s">
        <v>14</v>
      </c>
      <c r="D1773" s="50" t="s">
        <v>42</v>
      </c>
      <c r="E1773" s="51" t="s">
        <v>29992</v>
      </c>
      <c r="F1773" s="52">
        <v>42902</v>
      </c>
      <c r="G1773" s="50" t="s">
        <v>29991</v>
      </c>
      <c r="H1773" s="50" t="s">
        <v>17787</v>
      </c>
      <c r="I1773" s="50" t="s">
        <v>39</v>
      </c>
      <c r="J1773" s="50">
        <v>93638</v>
      </c>
      <c r="K1773" s="50" t="s">
        <v>17787</v>
      </c>
      <c r="L1773" s="50" t="s">
        <v>29990</v>
      </c>
      <c r="M1773" s="50" t="s">
        <v>21</v>
      </c>
      <c r="N1773" s="50" t="s">
        <v>29989</v>
      </c>
      <c r="O1773" s="42" t="s">
        <v>394</v>
      </c>
      <c r="P1773" s="50" t="s">
        <v>32398</v>
      </c>
      <c r="Q1773" s="51" t="s">
        <v>29988</v>
      </c>
      <c r="R1773" s="50" t="s">
        <v>542</v>
      </c>
      <c r="S1773" s="50" t="s">
        <v>22</v>
      </c>
      <c r="T1773" s="54" t="s">
        <v>28541</v>
      </c>
      <c r="U1773" s="54" t="s">
        <v>28518</v>
      </c>
      <c r="V1773" s="54" t="s">
        <v>28521</v>
      </c>
      <c r="W1773" s="54" t="s">
        <v>94</v>
      </c>
      <c r="X1773" s="54">
        <v>2676</v>
      </c>
      <c r="Y1773" s="50"/>
      <c r="Z1773" s="50"/>
      <c r="AA1773" s="50"/>
      <c r="AB1773" s="50"/>
      <c r="AC1773" s="50"/>
      <c r="AD1773" s="50"/>
      <c r="AE1773" s="50"/>
      <c r="AF1773" s="50"/>
      <c r="AG1773" s="50"/>
      <c r="AH1773" s="53"/>
      <c r="AI1773" s="50"/>
      <c r="AJ1773" s="50"/>
      <c r="AK1773" s="50"/>
      <c r="AL1773" s="50"/>
      <c r="AM1773" s="50"/>
      <c r="AN1773" s="50"/>
      <c r="AO1773" s="50"/>
      <c r="AP1773" s="50"/>
      <c r="AQ1773" s="50"/>
      <c r="AR1773" s="50"/>
      <c r="AS1773" s="50"/>
      <c r="AT1773" s="50"/>
      <c r="AU1773" s="50"/>
      <c r="AV1773" s="50"/>
      <c r="AW1773" s="50"/>
      <c r="AX1773" s="50"/>
      <c r="AY1773" s="50"/>
      <c r="AZ1773" s="50"/>
      <c r="BA1773" s="50"/>
      <c r="BB1773" s="50"/>
      <c r="BC1773" s="50"/>
      <c r="BD1773" s="50"/>
      <c r="BE1773" s="50"/>
      <c r="BF1773" s="50"/>
      <c r="BG1773" s="50"/>
      <c r="BH1773" s="50"/>
      <c r="BI1773" s="50"/>
      <c r="BJ1773" s="50"/>
      <c r="BK1773" s="50"/>
      <c r="BL1773" s="50"/>
    </row>
    <row r="1774" spans="1:64" ht="12" customHeight="1" x14ac:dyDescent="0.15">
      <c r="A1774" s="50" t="s">
        <v>30042</v>
      </c>
      <c r="B1774" s="50">
        <v>37</v>
      </c>
      <c r="C1774" s="50" t="s">
        <v>14</v>
      </c>
      <c r="D1774" s="50" t="s">
        <v>31</v>
      </c>
      <c r="E1774" s="51" t="s">
        <v>30041</v>
      </c>
      <c r="F1774" s="52">
        <v>42902</v>
      </c>
      <c r="G1774" s="50" t="s">
        <v>30040</v>
      </c>
      <c r="H1774" s="50" t="s">
        <v>862</v>
      </c>
      <c r="I1774" s="50" t="s">
        <v>39</v>
      </c>
      <c r="J1774" s="50">
        <v>94509</v>
      </c>
      <c r="K1774" s="50" t="s">
        <v>4403</v>
      </c>
      <c r="L1774" s="50" t="s">
        <v>14097</v>
      </c>
      <c r="M1774" s="50" t="s">
        <v>21</v>
      </c>
      <c r="N1774" s="50" t="s">
        <v>30039</v>
      </c>
      <c r="O1774" s="42" t="s">
        <v>394</v>
      </c>
      <c r="P1774" s="50" t="s">
        <v>32398</v>
      </c>
      <c r="Q1774" s="51" t="s">
        <v>30038</v>
      </c>
      <c r="R1774" s="50" t="s">
        <v>94</v>
      </c>
      <c r="S1774" s="50" t="s">
        <v>22</v>
      </c>
      <c r="T1774" s="54" t="s">
        <v>28746</v>
      </c>
      <c r="U1774" s="54" t="s">
        <v>28518</v>
      </c>
      <c r="V1774" s="54" t="s">
        <v>28522</v>
      </c>
      <c r="W1774" s="54" t="s">
        <v>94</v>
      </c>
      <c r="X1774" s="54">
        <v>2678</v>
      </c>
      <c r="Y1774" s="50"/>
      <c r="Z1774" s="50"/>
      <c r="AA1774" s="50"/>
      <c r="AB1774" s="50"/>
      <c r="AC1774" s="50"/>
      <c r="AD1774" s="50"/>
      <c r="AE1774" s="50"/>
      <c r="AF1774" s="50"/>
      <c r="AG1774" s="50"/>
      <c r="AH1774" s="53"/>
      <c r="AI1774" s="50"/>
      <c r="AJ1774" s="50"/>
      <c r="AK1774" s="50"/>
      <c r="AL1774" s="50"/>
      <c r="AM1774" s="50"/>
      <c r="AN1774" s="50"/>
      <c r="AO1774" s="50"/>
      <c r="AP1774" s="50"/>
      <c r="AQ1774" s="50"/>
      <c r="AR1774" s="50"/>
      <c r="AS1774" s="50"/>
      <c r="AT1774" s="50"/>
      <c r="AU1774" s="50"/>
      <c r="AV1774" s="50"/>
      <c r="AW1774" s="50"/>
      <c r="AX1774" s="50"/>
      <c r="AY1774" s="50"/>
      <c r="AZ1774" s="50"/>
      <c r="BA1774" s="50"/>
      <c r="BB1774" s="50"/>
      <c r="BC1774" s="50"/>
      <c r="BD1774" s="50"/>
      <c r="BE1774" s="50"/>
      <c r="BF1774" s="50"/>
      <c r="BG1774" s="50"/>
      <c r="BH1774" s="50"/>
      <c r="BI1774" s="50"/>
      <c r="BJ1774" s="50"/>
      <c r="BK1774" s="50"/>
      <c r="BL1774" s="50"/>
    </row>
    <row r="1775" spans="1:64" ht="12" customHeight="1" x14ac:dyDescent="0.15">
      <c r="A1775" s="50" t="s">
        <v>30010</v>
      </c>
      <c r="B1775" s="50">
        <v>41</v>
      </c>
      <c r="C1775" s="50" t="s">
        <v>14</v>
      </c>
      <c r="D1775" s="50" t="s">
        <v>31</v>
      </c>
      <c r="E1775" s="51" t="s">
        <v>30009</v>
      </c>
      <c r="F1775" s="52">
        <v>42902</v>
      </c>
      <c r="G1775" s="50" t="s">
        <v>30008</v>
      </c>
      <c r="H1775" s="50" t="s">
        <v>30007</v>
      </c>
      <c r="I1775" s="50" t="s">
        <v>653</v>
      </c>
      <c r="J1775" s="50">
        <v>38965</v>
      </c>
      <c r="K1775" s="50" t="s">
        <v>13228</v>
      </c>
      <c r="L1775" s="50" t="s">
        <v>30006</v>
      </c>
      <c r="M1775" s="50" t="s">
        <v>21</v>
      </c>
      <c r="N1775" s="50" t="s">
        <v>30005</v>
      </c>
      <c r="O1775" s="42" t="s">
        <v>394</v>
      </c>
      <c r="P1775" s="50" t="s">
        <v>32398</v>
      </c>
      <c r="Q1775" s="51" t="s">
        <v>30004</v>
      </c>
      <c r="R1775" s="50" t="s">
        <v>94</v>
      </c>
      <c r="S1775" s="50" t="s">
        <v>22</v>
      </c>
      <c r="T1775" s="54" t="s">
        <v>28746</v>
      </c>
      <c r="U1775" s="54" t="s">
        <v>28520</v>
      </c>
      <c r="V1775" s="54" t="s">
        <v>28519</v>
      </c>
      <c r="W1775" s="54" t="s">
        <v>94</v>
      </c>
      <c r="X1775" s="54">
        <v>2669</v>
      </c>
      <c r="Y1775" s="50"/>
      <c r="Z1775" s="50"/>
      <c r="AA1775" s="50"/>
      <c r="AB1775" s="50"/>
      <c r="AC1775" s="50"/>
      <c r="AD1775" s="50"/>
      <c r="AE1775" s="50"/>
      <c r="AF1775" s="50"/>
      <c r="AG1775" s="50"/>
      <c r="AH1775" s="53"/>
      <c r="AI1775" s="50"/>
      <c r="AJ1775" s="50"/>
      <c r="AK1775" s="50"/>
      <c r="AL1775" s="50"/>
      <c r="AM1775" s="50"/>
      <c r="AN1775" s="50"/>
      <c r="AO1775" s="50"/>
      <c r="AP1775" s="50"/>
      <c r="AQ1775" s="50"/>
      <c r="AR1775" s="50"/>
      <c r="AS1775" s="50"/>
      <c r="AT1775" s="50"/>
      <c r="AU1775" s="50"/>
      <c r="AV1775" s="50"/>
      <c r="AW1775" s="50"/>
      <c r="AX1775" s="50"/>
      <c r="AY1775" s="50"/>
      <c r="AZ1775" s="50"/>
      <c r="BA1775" s="50"/>
      <c r="BB1775" s="50"/>
      <c r="BC1775" s="50"/>
      <c r="BD1775" s="50"/>
      <c r="BE1775" s="50"/>
      <c r="BF1775" s="50"/>
      <c r="BG1775" s="50"/>
      <c r="BH1775" s="50"/>
      <c r="BI1775" s="50"/>
      <c r="BJ1775" s="50"/>
      <c r="BK1775" s="50"/>
      <c r="BL1775" s="50"/>
    </row>
    <row r="1776" spans="1:64" ht="12" customHeight="1" x14ac:dyDescent="0.15">
      <c r="A1776" s="50" t="s">
        <v>29938</v>
      </c>
      <c r="B1776" s="50">
        <v>25</v>
      </c>
      <c r="C1776" s="50" t="s">
        <v>14</v>
      </c>
      <c r="D1776" s="50" t="s">
        <v>79</v>
      </c>
      <c r="E1776" s="50"/>
      <c r="F1776" s="52">
        <v>42902</v>
      </c>
      <c r="G1776" s="50" t="s">
        <v>29937</v>
      </c>
      <c r="H1776" s="50" t="s">
        <v>689</v>
      </c>
      <c r="I1776" s="50" t="s">
        <v>88</v>
      </c>
      <c r="J1776" s="50">
        <v>35401</v>
      </c>
      <c r="K1776" s="50" t="s">
        <v>689</v>
      </c>
      <c r="L1776" s="50" t="s">
        <v>9091</v>
      </c>
      <c r="M1776" s="50" t="s">
        <v>385</v>
      </c>
      <c r="N1776" s="50" t="s">
        <v>29936</v>
      </c>
      <c r="O1776" s="42" t="s">
        <v>394</v>
      </c>
      <c r="P1776" s="50" t="s">
        <v>32398</v>
      </c>
      <c r="Q1776" s="51" t="s">
        <v>29935</v>
      </c>
      <c r="R1776" s="50" t="s">
        <v>94</v>
      </c>
      <c r="S1776" s="50" t="s">
        <v>12</v>
      </c>
      <c r="T1776" s="54" t="s">
        <v>31978</v>
      </c>
      <c r="U1776" s="54" t="s">
        <v>28518</v>
      </c>
      <c r="V1776" s="54" t="s">
        <v>28521</v>
      </c>
      <c r="W1776" s="50"/>
      <c r="Y1776" s="50"/>
      <c r="Z1776" s="50"/>
      <c r="AA1776" s="50"/>
      <c r="AB1776" s="50"/>
      <c r="AC1776" s="50"/>
      <c r="AD1776" s="50"/>
      <c r="AE1776" s="50"/>
      <c r="AF1776" s="50"/>
      <c r="AG1776" s="50"/>
      <c r="AH1776" s="53"/>
      <c r="AI1776" s="50"/>
      <c r="AJ1776" s="50"/>
      <c r="AK1776" s="50"/>
      <c r="AL1776" s="50"/>
      <c r="AM1776" s="50"/>
      <c r="AN1776" s="50"/>
      <c r="AO1776" s="50"/>
      <c r="AP1776" s="50"/>
      <c r="AQ1776" s="50"/>
      <c r="AR1776" s="50"/>
      <c r="AS1776" s="50"/>
      <c r="AT1776" s="50"/>
      <c r="AU1776" s="50"/>
      <c r="AV1776" s="50"/>
      <c r="AW1776" s="50"/>
      <c r="AX1776" s="50"/>
      <c r="AY1776" s="50"/>
      <c r="AZ1776" s="50"/>
      <c r="BA1776" s="50"/>
      <c r="BB1776" s="50"/>
      <c r="BC1776" s="50"/>
      <c r="BD1776" s="50"/>
      <c r="BE1776" s="50"/>
      <c r="BF1776" s="50"/>
      <c r="BG1776" s="50"/>
      <c r="BH1776" s="50"/>
      <c r="BI1776" s="50"/>
      <c r="BJ1776" s="50"/>
      <c r="BK1776" s="50"/>
      <c r="BL1776" s="50"/>
    </row>
    <row r="1777" spans="1:64" ht="12" customHeight="1" x14ac:dyDescent="0.15">
      <c r="A1777" s="50" t="s">
        <v>7872</v>
      </c>
      <c r="B1777" s="50">
        <v>40</v>
      </c>
      <c r="C1777" s="50" t="s">
        <v>14</v>
      </c>
      <c r="D1777" s="50" t="s">
        <v>31</v>
      </c>
      <c r="E1777" s="51" t="s">
        <v>30057</v>
      </c>
      <c r="F1777" s="52">
        <v>42901</v>
      </c>
      <c r="G1777" s="50" t="s">
        <v>30056</v>
      </c>
      <c r="H1777" s="50" t="s">
        <v>1313</v>
      </c>
      <c r="I1777" s="50" t="s">
        <v>493</v>
      </c>
      <c r="J1777" s="50">
        <v>3858</v>
      </c>
      <c r="K1777" s="50" t="s">
        <v>4656</v>
      </c>
      <c r="L1777" s="50" t="s">
        <v>30055</v>
      </c>
      <c r="M1777" s="50" t="s">
        <v>21</v>
      </c>
      <c r="N1777" s="50" t="s">
        <v>30054</v>
      </c>
      <c r="O1777" s="42" t="s">
        <v>394</v>
      </c>
      <c r="P1777" s="50" t="s">
        <v>32398</v>
      </c>
      <c r="Q1777" s="51" t="s">
        <v>30053</v>
      </c>
      <c r="R1777" s="50" t="s">
        <v>94</v>
      </c>
      <c r="S1777" s="50" t="s">
        <v>22</v>
      </c>
      <c r="T1777" s="54" t="s">
        <v>28746</v>
      </c>
      <c r="U1777" s="54" t="s">
        <v>28520</v>
      </c>
      <c r="V1777" s="54" t="s">
        <v>28519</v>
      </c>
      <c r="W1777" s="54" t="s">
        <v>94</v>
      </c>
      <c r="X1777" s="54">
        <v>2671</v>
      </c>
      <c r="Y1777" s="50"/>
      <c r="Z1777" s="50"/>
      <c r="AA1777" s="54"/>
      <c r="AB1777" s="50"/>
      <c r="AC1777" s="50"/>
      <c r="AD1777" s="50"/>
      <c r="AE1777" s="50"/>
      <c r="AF1777" s="50"/>
      <c r="AG1777" s="50"/>
      <c r="AH1777" s="53"/>
      <c r="AI1777" s="50"/>
      <c r="AJ1777" s="50"/>
      <c r="AK1777" s="50"/>
      <c r="AL1777" s="50"/>
      <c r="AM1777" s="50"/>
      <c r="AN1777" s="50"/>
      <c r="AO1777" s="50"/>
      <c r="AP1777" s="50"/>
      <c r="AQ1777" s="51"/>
      <c r="AR1777" s="50"/>
      <c r="AS1777" s="50"/>
      <c r="AT1777" s="50"/>
      <c r="AU1777" s="50"/>
      <c r="AV1777" s="50"/>
      <c r="AW1777" s="50"/>
      <c r="AX1777" s="50"/>
      <c r="AY1777" s="50"/>
      <c r="AZ1777" s="50"/>
      <c r="BA1777" s="50"/>
      <c r="BB1777" s="50"/>
      <c r="BC1777" s="50"/>
      <c r="BD1777" s="50"/>
      <c r="BE1777" s="50"/>
      <c r="BF1777" s="50"/>
      <c r="BG1777" s="50"/>
      <c r="BH1777" s="50"/>
      <c r="BI1777" s="50"/>
      <c r="BJ1777" s="50"/>
      <c r="BK1777" s="50"/>
      <c r="BL1777" s="50"/>
    </row>
    <row r="1778" spans="1:64" ht="12" customHeight="1" x14ac:dyDescent="0.15">
      <c r="A1778" s="50" t="s">
        <v>30116</v>
      </c>
      <c r="B1778" s="50">
        <v>66</v>
      </c>
      <c r="C1778" s="50" t="s">
        <v>14</v>
      </c>
      <c r="D1778" s="50" t="s">
        <v>31</v>
      </c>
      <c r="E1778" s="51" t="s">
        <v>30115</v>
      </c>
      <c r="F1778" s="52">
        <v>42900</v>
      </c>
      <c r="G1778" s="50" t="s">
        <v>30114</v>
      </c>
      <c r="H1778" s="50" t="s">
        <v>333</v>
      </c>
      <c r="I1778" s="50" t="s">
        <v>238</v>
      </c>
      <c r="J1778" s="50">
        <v>22301</v>
      </c>
      <c r="K1778" s="50" t="s">
        <v>16059</v>
      </c>
      <c r="L1778" s="50" t="s">
        <v>30113</v>
      </c>
      <c r="M1778" s="50" t="s">
        <v>21</v>
      </c>
      <c r="N1778" s="50" t="s">
        <v>30112</v>
      </c>
      <c r="O1778" s="42" t="s">
        <v>394</v>
      </c>
      <c r="P1778" s="50" t="s">
        <v>32398</v>
      </c>
      <c r="Q1778" s="51" t="s">
        <v>30111</v>
      </c>
      <c r="R1778" s="50" t="s">
        <v>94</v>
      </c>
      <c r="S1778" s="50" t="s">
        <v>22</v>
      </c>
      <c r="T1778" s="54" t="s">
        <v>28746</v>
      </c>
      <c r="U1778" s="54" t="s">
        <v>28520</v>
      </c>
      <c r="V1778" s="54" t="s">
        <v>28521</v>
      </c>
      <c r="W1778" s="54" t="s">
        <v>94</v>
      </c>
      <c r="X1778" s="54">
        <v>2667</v>
      </c>
      <c r="Y1778" s="50"/>
      <c r="Z1778" s="50"/>
      <c r="AA1778" s="50"/>
      <c r="AB1778" s="50"/>
      <c r="AC1778" s="50"/>
      <c r="AD1778" s="50"/>
      <c r="AE1778" s="50"/>
      <c r="AF1778" s="50"/>
      <c r="AG1778" s="50"/>
      <c r="AH1778" s="53"/>
      <c r="AI1778" s="50"/>
      <c r="AJ1778" s="50"/>
      <c r="AK1778" s="50"/>
      <c r="AL1778" s="50"/>
      <c r="AM1778" s="50"/>
      <c r="AN1778" s="50"/>
      <c r="AO1778" s="50"/>
      <c r="AP1778" s="50"/>
      <c r="AQ1778" s="50"/>
      <c r="AR1778" s="50"/>
      <c r="AS1778" s="50"/>
      <c r="AT1778" s="50"/>
      <c r="AU1778" s="50"/>
      <c r="AV1778" s="50"/>
      <c r="AW1778" s="50"/>
      <c r="AX1778" s="50"/>
      <c r="AY1778" s="50"/>
      <c r="AZ1778" s="50"/>
      <c r="BA1778" s="50"/>
      <c r="BB1778" s="50"/>
      <c r="BC1778" s="50"/>
      <c r="BD1778" s="50"/>
      <c r="BE1778" s="50"/>
      <c r="BF1778" s="50"/>
      <c r="BG1778" s="50"/>
      <c r="BH1778" s="50"/>
      <c r="BI1778" s="50"/>
      <c r="BJ1778" s="50"/>
      <c r="BK1778" s="50"/>
      <c r="BL1778" s="50"/>
    </row>
    <row r="1779" spans="1:64" ht="12" customHeight="1" x14ac:dyDescent="0.15">
      <c r="A1779" s="50" t="s">
        <v>30052</v>
      </c>
      <c r="B1779" s="50">
        <v>54</v>
      </c>
      <c r="C1779" s="50" t="s">
        <v>14</v>
      </c>
      <c r="D1779" s="50" t="s">
        <v>31</v>
      </c>
      <c r="E1779" s="51" t="s">
        <v>30051</v>
      </c>
      <c r="F1779" s="52">
        <v>42900</v>
      </c>
      <c r="G1779" s="50" t="s">
        <v>30050</v>
      </c>
      <c r="H1779" s="50" t="s">
        <v>30049</v>
      </c>
      <c r="I1779" s="50" t="s">
        <v>313</v>
      </c>
      <c r="J1779" s="50">
        <v>38068</v>
      </c>
      <c r="K1779" s="50" t="s">
        <v>1486</v>
      </c>
      <c r="L1779" s="50" t="s">
        <v>30048</v>
      </c>
      <c r="M1779" s="50" t="s">
        <v>32700</v>
      </c>
      <c r="N1779" s="50" t="s">
        <v>30047</v>
      </c>
      <c r="O1779" s="42" t="s">
        <v>394</v>
      </c>
      <c r="P1779" s="50" t="s">
        <v>32398</v>
      </c>
      <c r="Q1779" s="51" t="s">
        <v>30046</v>
      </c>
      <c r="R1779" s="50" t="s">
        <v>542</v>
      </c>
      <c r="S1779" s="50" t="s">
        <v>22</v>
      </c>
      <c r="T1779" s="54" t="s">
        <v>28739</v>
      </c>
      <c r="U1779" s="54" t="s">
        <v>28518</v>
      </c>
      <c r="V1779" s="54" t="s">
        <v>28521</v>
      </c>
      <c r="W1779" s="54" t="s">
        <v>94</v>
      </c>
      <c r="X1779" s="54">
        <v>2668</v>
      </c>
      <c r="Y1779" s="50"/>
      <c r="Z1779" s="50"/>
      <c r="AA1779" s="50"/>
      <c r="AB1779" s="50"/>
      <c r="AC1779" s="50"/>
      <c r="AD1779" s="50"/>
      <c r="AE1779" s="50"/>
      <c r="AF1779" s="50"/>
      <c r="AG1779" s="50"/>
      <c r="AH1779" s="53"/>
      <c r="AI1779" s="50"/>
      <c r="AJ1779" s="50"/>
      <c r="AK1779" s="50"/>
      <c r="AL1779" s="50"/>
      <c r="AM1779" s="50"/>
      <c r="AN1779" s="50"/>
      <c r="AO1779" s="50"/>
      <c r="AP1779" s="50"/>
      <c r="AQ1779" s="50"/>
      <c r="AR1779" s="50"/>
      <c r="AS1779" s="50"/>
      <c r="AT1779" s="50"/>
      <c r="AU1779" s="50"/>
      <c r="AV1779" s="50"/>
      <c r="AW1779" s="50"/>
      <c r="AX1779" s="50"/>
      <c r="AY1779" s="50"/>
      <c r="AZ1779" s="50"/>
      <c r="BA1779" s="50"/>
      <c r="BB1779" s="50"/>
      <c r="BC1779" s="50"/>
      <c r="BD1779" s="50"/>
      <c r="BE1779" s="50"/>
      <c r="BF1779" s="50"/>
      <c r="BG1779" s="50"/>
      <c r="BH1779" s="50"/>
      <c r="BI1779" s="50"/>
      <c r="BJ1779" s="50"/>
      <c r="BK1779" s="50"/>
      <c r="BL1779" s="50"/>
    </row>
    <row r="1780" spans="1:64" ht="12" customHeight="1" x14ac:dyDescent="0.15">
      <c r="A1780" s="50" t="s">
        <v>29966</v>
      </c>
      <c r="B1780" s="50">
        <v>20</v>
      </c>
      <c r="C1780" s="50" t="s">
        <v>14</v>
      </c>
      <c r="D1780" s="50" t="s">
        <v>15</v>
      </c>
      <c r="E1780" s="50"/>
      <c r="F1780" s="52">
        <v>42900</v>
      </c>
      <c r="G1780" s="50" t="s">
        <v>29965</v>
      </c>
      <c r="H1780" s="50" t="s">
        <v>7852</v>
      </c>
      <c r="I1780" s="50" t="s">
        <v>297</v>
      </c>
      <c r="J1780" s="50">
        <v>98168</v>
      </c>
      <c r="K1780" s="50" t="s">
        <v>1185</v>
      </c>
      <c r="L1780" s="50" t="s">
        <v>29964</v>
      </c>
      <c r="M1780" s="50" t="s">
        <v>5307</v>
      </c>
      <c r="N1780" s="50" t="s">
        <v>31880</v>
      </c>
      <c r="O1780" s="42" t="s">
        <v>394</v>
      </c>
      <c r="P1780" s="50" t="s">
        <v>32398</v>
      </c>
      <c r="Q1780" s="51" t="s">
        <v>29963</v>
      </c>
      <c r="R1780" s="50" t="s">
        <v>542</v>
      </c>
      <c r="S1780" s="50" t="s">
        <v>29</v>
      </c>
      <c r="T1780" s="54" t="s">
        <v>29962</v>
      </c>
      <c r="U1780" s="54" t="s">
        <v>28520</v>
      </c>
      <c r="V1780" s="54" t="s">
        <v>28521</v>
      </c>
      <c r="W1780" s="54" t="s">
        <v>94</v>
      </c>
      <c r="X1780" s="54">
        <v>2666</v>
      </c>
      <c r="Y1780" s="50"/>
      <c r="Z1780" s="50"/>
      <c r="AA1780" s="50"/>
      <c r="AB1780" s="50"/>
      <c r="AC1780" s="50"/>
      <c r="AD1780" s="50"/>
      <c r="AE1780" s="50"/>
      <c r="AF1780" s="50"/>
      <c r="AG1780" s="50"/>
      <c r="AH1780" s="53"/>
      <c r="AI1780" s="50"/>
      <c r="AJ1780" s="50"/>
      <c r="AK1780" s="50"/>
      <c r="AL1780" s="50"/>
      <c r="AM1780" s="50"/>
      <c r="AN1780" s="50"/>
      <c r="AO1780" s="50"/>
      <c r="AP1780" s="50"/>
      <c r="AQ1780" s="50"/>
      <c r="AR1780" s="50"/>
      <c r="AS1780" s="50"/>
      <c r="AT1780" s="50"/>
      <c r="AU1780" s="50"/>
      <c r="AV1780" s="50"/>
      <c r="AW1780" s="50"/>
      <c r="AX1780" s="50"/>
      <c r="AY1780" s="50"/>
      <c r="AZ1780" s="50"/>
      <c r="BA1780" s="50"/>
      <c r="BB1780" s="50"/>
      <c r="BC1780" s="50"/>
      <c r="BD1780" s="50"/>
      <c r="BE1780" s="50"/>
      <c r="BF1780" s="50"/>
      <c r="BG1780" s="50"/>
      <c r="BH1780" s="50"/>
      <c r="BI1780" s="50"/>
      <c r="BJ1780" s="50"/>
      <c r="BK1780" s="50"/>
      <c r="BL1780" s="50"/>
    </row>
    <row r="1781" spans="1:64" ht="12" customHeight="1" x14ac:dyDescent="0.15">
      <c r="A1781" s="50" t="s">
        <v>30190</v>
      </c>
      <c r="B1781" s="50">
        <v>33</v>
      </c>
      <c r="C1781" s="50" t="s">
        <v>14</v>
      </c>
      <c r="D1781" s="50" t="s">
        <v>79</v>
      </c>
      <c r="E1781" s="51" t="s">
        <v>30189</v>
      </c>
      <c r="F1781" s="52">
        <v>42899</v>
      </c>
      <c r="G1781" s="50" t="s">
        <v>30188</v>
      </c>
      <c r="H1781" s="50" t="s">
        <v>693</v>
      </c>
      <c r="I1781" s="50" t="s">
        <v>425</v>
      </c>
      <c r="J1781" s="50">
        <v>63118</v>
      </c>
      <c r="K1781" s="50" t="s">
        <v>693</v>
      </c>
      <c r="L1781" s="50" t="s">
        <v>4419</v>
      </c>
      <c r="M1781" s="50" t="s">
        <v>21</v>
      </c>
      <c r="N1781" s="50" t="s">
        <v>30187</v>
      </c>
      <c r="O1781" s="42" t="s">
        <v>394</v>
      </c>
      <c r="P1781" s="50" t="s">
        <v>32398</v>
      </c>
      <c r="Q1781" s="51" t="s">
        <v>30186</v>
      </c>
      <c r="R1781" s="50" t="s">
        <v>94</v>
      </c>
      <c r="S1781" s="50" t="s">
        <v>22</v>
      </c>
      <c r="T1781" s="54" t="s">
        <v>28746</v>
      </c>
      <c r="U1781" s="54" t="s">
        <v>28520</v>
      </c>
      <c r="V1781" s="54" t="s">
        <v>28521</v>
      </c>
      <c r="W1781" s="54" t="s">
        <v>94</v>
      </c>
      <c r="X1781" s="54">
        <v>2665</v>
      </c>
      <c r="Y1781" s="50"/>
      <c r="Z1781" s="50"/>
      <c r="AA1781" s="50"/>
      <c r="AB1781" s="50"/>
      <c r="AC1781" s="50"/>
      <c r="AD1781" s="50"/>
      <c r="AE1781" s="50"/>
      <c r="AF1781" s="50"/>
      <c r="AG1781" s="50"/>
      <c r="AH1781" s="53"/>
      <c r="AI1781" s="50"/>
      <c r="AJ1781" s="50"/>
      <c r="AK1781" s="50"/>
      <c r="AL1781" s="50"/>
      <c r="AM1781" s="50"/>
      <c r="AN1781" s="50"/>
      <c r="AO1781" s="50"/>
      <c r="AP1781" s="50"/>
      <c r="AQ1781" s="50"/>
      <c r="AR1781" s="50"/>
      <c r="AS1781" s="50"/>
      <c r="AT1781" s="50"/>
      <c r="AU1781" s="50"/>
      <c r="AV1781" s="50"/>
      <c r="AW1781" s="50"/>
      <c r="AX1781" s="50"/>
      <c r="AY1781" s="50"/>
      <c r="AZ1781" s="50"/>
      <c r="BA1781" s="50"/>
      <c r="BB1781" s="50"/>
      <c r="BC1781" s="50"/>
      <c r="BD1781" s="50"/>
      <c r="BE1781" s="50"/>
      <c r="BF1781" s="50"/>
      <c r="BG1781" s="50"/>
      <c r="BH1781" s="50"/>
      <c r="BI1781" s="50"/>
      <c r="BJ1781" s="50"/>
      <c r="BK1781" s="50"/>
      <c r="BL1781" s="50"/>
    </row>
    <row r="1782" spans="1:64" ht="12" customHeight="1" x14ac:dyDescent="0.15">
      <c r="A1782" s="50" t="s">
        <v>29602</v>
      </c>
      <c r="B1782" s="50">
        <v>36</v>
      </c>
      <c r="C1782" s="50" t="s">
        <v>14</v>
      </c>
      <c r="D1782" s="50" t="s">
        <v>79</v>
      </c>
      <c r="E1782" s="50"/>
      <c r="F1782" s="52">
        <v>42899</v>
      </c>
      <c r="G1782" s="50" t="s">
        <v>29603</v>
      </c>
      <c r="H1782" s="50" t="s">
        <v>183</v>
      </c>
      <c r="I1782" s="50" t="s">
        <v>19</v>
      </c>
      <c r="J1782" s="50">
        <v>70808</v>
      </c>
      <c r="K1782" s="50" t="s">
        <v>3652</v>
      </c>
      <c r="L1782" s="50" t="s">
        <v>1652</v>
      </c>
      <c r="M1782" s="50" t="s">
        <v>21</v>
      </c>
      <c r="N1782" s="50" t="s">
        <v>29604</v>
      </c>
      <c r="O1782" s="42" t="s">
        <v>394</v>
      </c>
      <c r="P1782" s="50" t="s">
        <v>32398</v>
      </c>
      <c r="Q1782" s="50" t="s">
        <v>29605</v>
      </c>
      <c r="R1782" s="50" t="s">
        <v>94</v>
      </c>
      <c r="S1782" s="50" t="s">
        <v>22</v>
      </c>
      <c r="T1782" s="54" t="s">
        <v>28746</v>
      </c>
      <c r="U1782" s="54" t="s">
        <v>28518</v>
      </c>
      <c r="V1782" s="54" t="s">
        <v>28521</v>
      </c>
      <c r="W1782" s="54" t="s">
        <v>94</v>
      </c>
      <c r="X1782" s="54">
        <v>2664</v>
      </c>
      <c r="Y1782" s="50"/>
      <c r="Z1782" s="50"/>
      <c r="AA1782" s="50"/>
      <c r="AB1782" s="50"/>
      <c r="AC1782" s="50"/>
      <c r="AD1782" s="50"/>
      <c r="AE1782" s="50"/>
      <c r="AF1782" s="50"/>
      <c r="AG1782" s="50"/>
      <c r="AH1782" s="53"/>
      <c r="AI1782" s="50"/>
      <c r="AJ1782" s="50"/>
      <c r="AK1782" s="50"/>
      <c r="AL1782" s="50"/>
      <c r="AM1782" s="50"/>
      <c r="AN1782" s="50"/>
      <c r="AO1782" s="50"/>
      <c r="AP1782" s="50"/>
      <c r="AQ1782" s="50"/>
      <c r="AR1782" s="50"/>
      <c r="AS1782" s="50"/>
      <c r="AT1782" s="50"/>
      <c r="AU1782" s="50"/>
      <c r="AV1782" s="50"/>
      <c r="AW1782" s="50"/>
      <c r="AX1782" s="50"/>
      <c r="AY1782" s="50"/>
      <c r="AZ1782" s="50"/>
      <c r="BA1782" s="50"/>
      <c r="BB1782" s="50"/>
      <c r="BC1782" s="50"/>
      <c r="BD1782" s="50"/>
      <c r="BE1782" s="50"/>
      <c r="BF1782" s="50"/>
      <c r="BG1782" s="50"/>
      <c r="BH1782" s="50"/>
      <c r="BI1782" s="50"/>
      <c r="BJ1782" s="50"/>
      <c r="BK1782" s="50"/>
      <c r="BL1782" s="50"/>
    </row>
    <row r="1783" spans="1:64" ht="12" customHeight="1" x14ac:dyDescent="0.15">
      <c r="A1783" s="50" t="s">
        <v>30224</v>
      </c>
      <c r="B1783" s="50">
        <v>24</v>
      </c>
      <c r="C1783" s="50" t="s">
        <v>14</v>
      </c>
      <c r="D1783" s="50" t="s">
        <v>31</v>
      </c>
      <c r="E1783" s="51" t="s">
        <v>30223</v>
      </c>
      <c r="F1783" s="52">
        <v>42899</v>
      </c>
      <c r="G1783" s="50" t="s">
        <v>30222</v>
      </c>
      <c r="H1783" s="50" t="s">
        <v>30221</v>
      </c>
      <c r="I1783" s="50" t="s">
        <v>38</v>
      </c>
      <c r="J1783" s="50">
        <v>62052</v>
      </c>
      <c r="K1783" s="50" t="s">
        <v>30220</v>
      </c>
      <c r="L1783" s="50" t="s">
        <v>30219</v>
      </c>
      <c r="M1783" s="50" t="s">
        <v>21</v>
      </c>
      <c r="N1783" s="50" t="s">
        <v>30218</v>
      </c>
      <c r="O1783" s="42" t="s">
        <v>394</v>
      </c>
      <c r="P1783" s="50" t="s">
        <v>32398</v>
      </c>
      <c r="Q1783" s="51" t="s">
        <v>30217</v>
      </c>
      <c r="R1783" s="50" t="s">
        <v>94</v>
      </c>
      <c r="S1783" s="50" t="s">
        <v>22</v>
      </c>
      <c r="T1783" s="54" t="s">
        <v>28746</v>
      </c>
      <c r="U1783" s="54" t="s">
        <v>28520</v>
      </c>
      <c r="V1783" s="54" t="s">
        <v>28522</v>
      </c>
      <c r="W1783" s="54" t="s">
        <v>94</v>
      </c>
      <c r="X1783" s="54">
        <v>2657</v>
      </c>
      <c r="Y1783" s="50"/>
      <c r="Z1783" s="50"/>
      <c r="AA1783" s="50"/>
      <c r="AB1783" s="50"/>
      <c r="AC1783" s="50"/>
      <c r="AD1783" s="50"/>
      <c r="AE1783" s="50"/>
      <c r="AF1783" s="50"/>
      <c r="AG1783" s="50"/>
      <c r="AH1783" s="53"/>
      <c r="AI1783" s="50"/>
      <c r="AJ1783" s="50"/>
      <c r="AK1783" s="50"/>
      <c r="AL1783" s="50"/>
      <c r="AM1783" s="50"/>
      <c r="AN1783" s="50"/>
      <c r="AO1783" s="50"/>
      <c r="AP1783" s="50"/>
      <c r="AQ1783" s="50"/>
      <c r="AR1783" s="50"/>
      <c r="AS1783" s="50"/>
      <c r="AT1783" s="50"/>
      <c r="AU1783" s="50"/>
      <c r="AV1783" s="50"/>
      <c r="AW1783" s="50"/>
      <c r="AX1783" s="50"/>
      <c r="AY1783" s="50"/>
      <c r="AZ1783" s="50"/>
      <c r="BA1783" s="50"/>
      <c r="BB1783" s="50"/>
      <c r="BC1783" s="50"/>
      <c r="BD1783" s="50"/>
      <c r="BE1783" s="50"/>
      <c r="BF1783" s="50"/>
      <c r="BG1783" s="50"/>
      <c r="BH1783" s="50"/>
      <c r="BI1783" s="50"/>
      <c r="BJ1783" s="50"/>
      <c r="BK1783" s="50"/>
      <c r="BL1783" s="50"/>
    </row>
    <row r="1784" spans="1:64" ht="12" customHeight="1" x14ac:dyDescent="0.15">
      <c r="A1784" s="50" t="s">
        <v>30210</v>
      </c>
      <c r="B1784" s="50">
        <v>36</v>
      </c>
      <c r="C1784" s="50" t="s">
        <v>14</v>
      </c>
      <c r="D1784" s="50" t="s">
        <v>31</v>
      </c>
      <c r="E1784" s="51" t="s">
        <v>30209</v>
      </c>
      <c r="F1784" s="52">
        <v>42899</v>
      </c>
      <c r="G1784" s="50" t="s">
        <v>2428</v>
      </c>
      <c r="H1784" s="50" t="s">
        <v>8224</v>
      </c>
      <c r="I1784" s="50" t="s">
        <v>493</v>
      </c>
      <c r="J1784" s="50">
        <v>3842</v>
      </c>
      <c r="K1784" s="50" t="s">
        <v>4656</v>
      </c>
      <c r="L1784" s="50" t="s">
        <v>30208</v>
      </c>
      <c r="M1784" s="50" t="s">
        <v>21</v>
      </c>
      <c r="N1784" s="50" t="s">
        <v>30207</v>
      </c>
      <c r="O1784" s="42" t="s">
        <v>394</v>
      </c>
      <c r="P1784" s="50" t="s">
        <v>32398</v>
      </c>
      <c r="Q1784" s="51" t="s">
        <v>30206</v>
      </c>
      <c r="R1784" s="50" t="s">
        <v>948</v>
      </c>
      <c r="S1784" s="50" t="s">
        <v>22</v>
      </c>
      <c r="T1784" s="54" t="s">
        <v>28746</v>
      </c>
      <c r="U1784" s="54" t="s">
        <v>28518</v>
      </c>
      <c r="V1784" s="54" t="s">
        <v>28521</v>
      </c>
      <c r="W1784" s="54" t="s">
        <v>94</v>
      </c>
      <c r="X1784" s="54">
        <v>2662</v>
      </c>
      <c r="Y1784" s="50"/>
      <c r="Z1784" s="50"/>
      <c r="AA1784" s="50"/>
      <c r="AB1784" s="50"/>
      <c r="AC1784" s="50"/>
      <c r="AD1784" s="50"/>
      <c r="AE1784" s="50"/>
      <c r="AF1784" s="50"/>
      <c r="AG1784" s="50"/>
      <c r="AH1784" s="53"/>
      <c r="AI1784" s="50"/>
      <c r="AJ1784" s="50"/>
      <c r="AK1784" s="50"/>
      <c r="AL1784" s="50"/>
      <c r="AM1784" s="50"/>
      <c r="AN1784" s="50"/>
      <c r="AO1784" s="50"/>
      <c r="AP1784" s="50"/>
      <c r="AQ1784" s="50"/>
      <c r="AR1784" s="50"/>
      <c r="AS1784" s="50"/>
      <c r="AT1784" s="50"/>
      <c r="AU1784" s="50"/>
      <c r="AV1784" s="50"/>
      <c r="AW1784" s="50"/>
      <c r="AX1784" s="50"/>
      <c r="AY1784" s="50"/>
      <c r="AZ1784" s="50"/>
      <c r="BA1784" s="50"/>
      <c r="BB1784" s="50"/>
      <c r="BC1784" s="50"/>
      <c r="BD1784" s="50"/>
      <c r="BE1784" s="50"/>
      <c r="BF1784" s="50"/>
      <c r="BG1784" s="50"/>
      <c r="BH1784" s="50"/>
      <c r="BI1784" s="50"/>
      <c r="BJ1784" s="50"/>
      <c r="BK1784" s="50"/>
      <c r="BL1784" s="50"/>
    </row>
    <row r="1785" spans="1:64" ht="12" customHeight="1" x14ac:dyDescent="0.15">
      <c r="A1785" s="50" t="s">
        <v>29825</v>
      </c>
      <c r="B1785" s="50">
        <v>19</v>
      </c>
      <c r="C1785" s="50" t="s">
        <v>14</v>
      </c>
      <c r="D1785" s="50" t="s">
        <v>79</v>
      </c>
      <c r="E1785" s="50"/>
      <c r="F1785" s="52">
        <v>42899</v>
      </c>
      <c r="G1785" s="50" t="s">
        <v>29896</v>
      </c>
      <c r="H1785" s="50" t="s">
        <v>871</v>
      </c>
      <c r="I1785" s="50" t="s">
        <v>432</v>
      </c>
      <c r="J1785" s="50">
        <v>53211</v>
      </c>
      <c r="K1785" s="50" t="s">
        <v>871</v>
      </c>
      <c r="L1785" s="50" t="s">
        <v>29897</v>
      </c>
      <c r="M1785" s="50" t="s">
        <v>21</v>
      </c>
      <c r="N1785" s="50" t="s">
        <v>29898</v>
      </c>
      <c r="O1785" s="42" t="s">
        <v>394</v>
      </c>
      <c r="P1785" s="50" t="s">
        <v>32398</v>
      </c>
      <c r="Q1785" s="50" t="s">
        <v>29826</v>
      </c>
      <c r="R1785" s="50" t="s">
        <v>94</v>
      </c>
      <c r="S1785" s="50" t="s">
        <v>373</v>
      </c>
      <c r="T1785" s="54" t="s">
        <v>28836</v>
      </c>
      <c r="U1785" s="54" t="s">
        <v>28518</v>
      </c>
      <c r="V1785" s="54" t="s">
        <v>28519</v>
      </c>
      <c r="W1785" s="54" t="s">
        <v>94</v>
      </c>
      <c r="X1785" s="54">
        <v>2661</v>
      </c>
      <c r="Y1785" s="50"/>
      <c r="Z1785" s="50"/>
      <c r="AA1785" s="50"/>
      <c r="AB1785" s="50"/>
      <c r="AC1785" s="50"/>
      <c r="AD1785" s="50"/>
      <c r="AE1785" s="50"/>
      <c r="AF1785" s="50"/>
      <c r="AG1785" s="50"/>
      <c r="AH1785" s="53"/>
      <c r="AI1785" s="50"/>
      <c r="AJ1785" s="50"/>
      <c r="AK1785" s="50"/>
      <c r="AL1785" s="50"/>
      <c r="AM1785" s="50"/>
      <c r="AN1785" s="50"/>
      <c r="AO1785" s="50"/>
      <c r="AP1785" s="50"/>
      <c r="AQ1785" s="50"/>
      <c r="AR1785" s="50"/>
      <c r="AS1785" s="50"/>
      <c r="AT1785" s="50"/>
      <c r="AU1785" s="50"/>
      <c r="AV1785" s="50"/>
      <c r="AW1785" s="50"/>
      <c r="AX1785" s="50"/>
      <c r="AY1785" s="50"/>
      <c r="AZ1785" s="50"/>
      <c r="BA1785" s="50"/>
      <c r="BB1785" s="50"/>
      <c r="BC1785" s="50"/>
      <c r="BD1785" s="50"/>
      <c r="BE1785" s="50"/>
      <c r="BF1785" s="50"/>
      <c r="BG1785" s="50"/>
      <c r="BH1785" s="50"/>
      <c r="BI1785" s="50"/>
      <c r="BJ1785" s="50"/>
      <c r="BK1785" s="50"/>
      <c r="BL1785" s="50"/>
    </row>
    <row r="1786" spans="1:64" ht="12" customHeight="1" x14ac:dyDescent="0.15">
      <c r="A1786" s="50" t="s">
        <v>30216</v>
      </c>
      <c r="B1786" s="50">
        <v>35</v>
      </c>
      <c r="C1786" s="50" t="s">
        <v>14</v>
      </c>
      <c r="D1786" s="50" t="s">
        <v>79</v>
      </c>
      <c r="E1786" s="51" t="s">
        <v>30215</v>
      </c>
      <c r="F1786" s="52">
        <v>42898</v>
      </c>
      <c r="G1786" s="50" t="s">
        <v>30214</v>
      </c>
      <c r="H1786" s="50" t="s">
        <v>30213</v>
      </c>
      <c r="I1786" s="50" t="s">
        <v>19</v>
      </c>
      <c r="J1786" s="50">
        <v>70518</v>
      </c>
      <c r="K1786" s="50" t="s">
        <v>11117</v>
      </c>
      <c r="L1786" s="50" t="s">
        <v>12040</v>
      </c>
      <c r="M1786" s="50" t="s">
        <v>21</v>
      </c>
      <c r="N1786" s="50" t="s">
        <v>30212</v>
      </c>
      <c r="O1786" s="42" t="s">
        <v>394</v>
      </c>
      <c r="P1786" s="50" t="s">
        <v>32398</v>
      </c>
      <c r="Q1786" s="51" t="s">
        <v>30211</v>
      </c>
      <c r="R1786" s="50" t="s">
        <v>94</v>
      </c>
      <c r="S1786" s="50" t="s">
        <v>22</v>
      </c>
      <c r="T1786" s="54" t="s">
        <v>28746</v>
      </c>
      <c r="U1786" s="54" t="s">
        <v>28518</v>
      </c>
      <c r="V1786" s="54" t="s">
        <v>28521</v>
      </c>
      <c r="W1786" s="54" t="s">
        <v>94</v>
      </c>
      <c r="X1786" s="54">
        <v>2663</v>
      </c>
      <c r="Y1786" s="50"/>
      <c r="Z1786" s="50"/>
      <c r="AA1786" s="50"/>
      <c r="AB1786" s="50"/>
      <c r="AC1786" s="50"/>
      <c r="AD1786" s="50"/>
      <c r="AE1786" s="50"/>
      <c r="AF1786" s="50"/>
      <c r="AG1786" s="50"/>
      <c r="AH1786" s="53"/>
      <c r="AI1786" s="50"/>
      <c r="AJ1786" s="50"/>
      <c r="AK1786" s="50"/>
      <c r="AL1786" s="50"/>
      <c r="AM1786" s="50"/>
      <c r="AN1786" s="50"/>
      <c r="AO1786" s="50"/>
      <c r="AP1786" s="50"/>
      <c r="AQ1786" s="50"/>
      <c r="AR1786" s="50"/>
      <c r="AS1786" s="50"/>
      <c r="AT1786" s="50"/>
      <c r="AU1786" s="50"/>
      <c r="AV1786" s="50"/>
      <c r="AW1786" s="50"/>
      <c r="AX1786" s="50"/>
      <c r="AY1786" s="50"/>
      <c r="AZ1786" s="50"/>
      <c r="BA1786" s="50"/>
      <c r="BB1786" s="50"/>
      <c r="BC1786" s="50"/>
      <c r="BD1786" s="50"/>
      <c r="BE1786" s="50"/>
      <c r="BF1786" s="50"/>
      <c r="BG1786" s="50"/>
      <c r="BH1786" s="50"/>
      <c r="BI1786" s="50"/>
      <c r="BJ1786" s="50"/>
      <c r="BK1786" s="50"/>
      <c r="BL1786" s="50"/>
    </row>
    <row r="1787" spans="1:64" ht="12" customHeight="1" x14ac:dyDescent="0.15">
      <c r="A1787" s="50" t="s">
        <v>29615</v>
      </c>
      <c r="B1787" s="50">
        <v>63</v>
      </c>
      <c r="C1787" s="50" t="s">
        <v>14</v>
      </c>
      <c r="D1787" s="50" t="s">
        <v>42</v>
      </c>
      <c r="E1787" s="50"/>
      <c r="F1787" s="52">
        <v>42898</v>
      </c>
      <c r="G1787" s="50" t="s">
        <v>29616</v>
      </c>
      <c r="H1787" s="50" t="s">
        <v>20632</v>
      </c>
      <c r="I1787" s="50" t="s">
        <v>67</v>
      </c>
      <c r="J1787" s="50">
        <v>75024</v>
      </c>
      <c r="K1787" s="50" t="s">
        <v>19322</v>
      </c>
      <c r="L1787" s="50" t="s">
        <v>20633</v>
      </c>
      <c r="M1787" s="50" t="s">
        <v>21</v>
      </c>
      <c r="N1787" s="50" t="s">
        <v>29617</v>
      </c>
      <c r="O1787" s="42" t="s">
        <v>394</v>
      </c>
      <c r="P1787" s="50" t="s">
        <v>32398</v>
      </c>
      <c r="Q1787" s="51" t="s">
        <v>29618</v>
      </c>
      <c r="R1787" s="50" t="s">
        <v>94</v>
      </c>
      <c r="S1787" s="50" t="s">
        <v>22</v>
      </c>
      <c r="T1787" s="54" t="s">
        <v>28746</v>
      </c>
      <c r="U1787" s="54" t="s">
        <v>28520</v>
      </c>
      <c r="V1787" s="54" t="s">
        <v>28521</v>
      </c>
      <c r="W1787" s="54" t="s">
        <v>94</v>
      </c>
      <c r="X1787" s="54">
        <v>2658</v>
      </c>
      <c r="Y1787" s="50"/>
      <c r="Z1787" s="50"/>
      <c r="AA1787" s="50"/>
      <c r="AB1787" s="50"/>
      <c r="AC1787" s="50"/>
      <c r="AD1787" s="50"/>
      <c r="AE1787" s="50"/>
      <c r="AF1787" s="50"/>
      <c r="AG1787" s="50"/>
      <c r="AH1787" s="53"/>
      <c r="AI1787" s="50"/>
      <c r="AJ1787" s="50"/>
      <c r="AK1787" s="50"/>
      <c r="AL1787" s="50"/>
      <c r="AM1787" s="50"/>
      <c r="AN1787" s="50"/>
      <c r="AO1787" s="50"/>
      <c r="AP1787" s="50"/>
      <c r="AQ1787" s="50"/>
      <c r="AR1787" s="50"/>
      <c r="AS1787" s="50"/>
      <c r="AT1787" s="50"/>
      <c r="AU1787" s="50"/>
      <c r="AV1787" s="50"/>
      <c r="AW1787" s="50"/>
      <c r="AX1787" s="50"/>
      <c r="AY1787" s="50"/>
      <c r="AZ1787" s="50"/>
      <c r="BA1787" s="50"/>
      <c r="BB1787" s="50"/>
      <c r="BC1787" s="50"/>
      <c r="BD1787" s="50"/>
      <c r="BE1787" s="50"/>
      <c r="BF1787" s="50"/>
      <c r="BG1787" s="50"/>
      <c r="BH1787" s="50"/>
      <c r="BI1787" s="50"/>
      <c r="BJ1787" s="50"/>
      <c r="BK1787" s="50"/>
      <c r="BL1787" s="50"/>
    </row>
    <row r="1788" spans="1:64" ht="12" customHeight="1" x14ac:dyDescent="0.15">
      <c r="A1788" s="50" t="s">
        <v>29606</v>
      </c>
      <c r="B1788" s="50">
        <v>45</v>
      </c>
      <c r="C1788" s="50" t="s">
        <v>14</v>
      </c>
      <c r="D1788" s="50" t="s">
        <v>42</v>
      </c>
      <c r="E1788" s="50"/>
      <c r="F1788" s="52">
        <v>42898</v>
      </c>
      <c r="G1788" s="50" t="s">
        <v>29607</v>
      </c>
      <c r="H1788" s="50" t="s">
        <v>12394</v>
      </c>
      <c r="I1788" s="50" t="s">
        <v>39</v>
      </c>
      <c r="J1788" s="50">
        <v>93662</v>
      </c>
      <c r="K1788" s="50" t="s">
        <v>194</v>
      </c>
      <c r="L1788" s="50" t="s">
        <v>12396</v>
      </c>
      <c r="M1788" s="50" t="s">
        <v>5307</v>
      </c>
      <c r="N1788" s="50" t="s">
        <v>29608</v>
      </c>
      <c r="O1788" s="42" t="s">
        <v>394</v>
      </c>
      <c r="P1788" s="50" t="s">
        <v>32398</v>
      </c>
      <c r="Q1788" s="51" t="s">
        <v>29609</v>
      </c>
      <c r="R1788" s="50" t="s">
        <v>94</v>
      </c>
      <c r="S1788" s="50" t="s">
        <v>22</v>
      </c>
      <c r="T1788" s="54" t="s">
        <v>28739</v>
      </c>
      <c r="U1788" s="54" t="s">
        <v>28518</v>
      </c>
      <c r="V1788" s="54" t="s">
        <v>28521</v>
      </c>
      <c r="W1788" s="54" t="s">
        <v>94</v>
      </c>
      <c r="X1788" s="54">
        <v>2656</v>
      </c>
      <c r="Y1788" s="50"/>
      <c r="Z1788" s="50"/>
      <c r="AA1788" s="50"/>
      <c r="AB1788" s="50"/>
      <c r="AC1788" s="50"/>
      <c r="AD1788" s="50"/>
      <c r="AE1788" s="50"/>
      <c r="AF1788" s="50"/>
      <c r="AG1788" s="50"/>
      <c r="AH1788" s="53"/>
      <c r="AI1788" s="50"/>
      <c r="AJ1788" s="50"/>
      <c r="AK1788" s="50"/>
      <c r="AL1788" s="50"/>
      <c r="AM1788" s="50"/>
      <c r="AN1788" s="50"/>
      <c r="AO1788" s="50"/>
      <c r="AP1788" s="50"/>
      <c r="AQ1788" s="51"/>
      <c r="AR1788" s="50"/>
      <c r="AS1788" s="50"/>
      <c r="AT1788" s="50"/>
      <c r="AU1788" s="50"/>
      <c r="AV1788" s="50"/>
      <c r="AW1788" s="50"/>
      <c r="AX1788" s="50"/>
      <c r="AY1788" s="50"/>
      <c r="AZ1788" s="50"/>
      <c r="BA1788" s="50"/>
      <c r="BB1788" s="50"/>
      <c r="BC1788" s="50"/>
      <c r="BD1788" s="50"/>
      <c r="BE1788" s="50"/>
      <c r="BF1788" s="50"/>
      <c r="BG1788" s="50"/>
      <c r="BH1788" s="50"/>
      <c r="BI1788" s="50"/>
      <c r="BJ1788" s="50"/>
      <c r="BK1788" s="50"/>
      <c r="BL1788" s="50"/>
    </row>
    <row r="1789" spans="1:64" ht="12" customHeight="1" x14ac:dyDescent="0.15">
      <c r="A1789" s="50" t="s">
        <v>29610</v>
      </c>
      <c r="B1789" s="50">
        <v>50</v>
      </c>
      <c r="C1789" s="50" t="s">
        <v>14</v>
      </c>
      <c r="D1789" s="50" t="s">
        <v>31</v>
      </c>
      <c r="E1789" s="50"/>
      <c r="F1789" s="52">
        <v>42898</v>
      </c>
      <c r="G1789" s="50" t="s">
        <v>29611</v>
      </c>
      <c r="H1789" s="50" t="s">
        <v>29612</v>
      </c>
      <c r="I1789" s="50" t="s">
        <v>309</v>
      </c>
      <c r="J1789" s="50">
        <v>40906</v>
      </c>
      <c r="K1789" s="50" t="s">
        <v>2628</v>
      </c>
      <c r="L1789" s="50" t="s">
        <v>2629</v>
      </c>
      <c r="M1789" s="50" t="s">
        <v>21</v>
      </c>
      <c r="N1789" s="50" t="s">
        <v>29613</v>
      </c>
      <c r="O1789" s="42" t="s">
        <v>394</v>
      </c>
      <c r="P1789" s="50" t="s">
        <v>32398</v>
      </c>
      <c r="Q1789" s="51" t="s">
        <v>29614</v>
      </c>
      <c r="R1789" s="50" t="s">
        <v>94</v>
      </c>
      <c r="S1789" s="50" t="s">
        <v>22</v>
      </c>
      <c r="T1789" s="54" t="s">
        <v>28746</v>
      </c>
      <c r="U1789" s="54" t="s">
        <v>28520</v>
      </c>
      <c r="V1789" s="54" t="s">
        <v>28521</v>
      </c>
      <c r="W1789" s="54" t="s">
        <v>94</v>
      </c>
      <c r="X1789" s="54">
        <v>2659</v>
      </c>
      <c r="Y1789" s="50"/>
      <c r="Z1789" s="50"/>
      <c r="AA1789" s="50"/>
      <c r="AB1789" s="50"/>
      <c r="AC1789" s="50"/>
      <c r="AD1789" s="50"/>
      <c r="AE1789" s="50"/>
      <c r="AF1789" s="50"/>
      <c r="AG1789" s="50"/>
      <c r="AH1789" s="53"/>
      <c r="AI1789" s="50"/>
      <c r="AJ1789" s="50"/>
      <c r="AK1789" s="50"/>
      <c r="AL1789" s="50"/>
      <c r="AM1789" s="50"/>
      <c r="AN1789" s="50"/>
      <c r="AO1789" s="50"/>
      <c r="AP1789" s="50"/>
      <c r="AQ1789" s="50"/>
      <c r="AR1789" s="50"/>
      <c r="AS1789" s="50"/>
      <c r="AT1789" s="50"/>
      <c r="AU1789" s="50"/>
      <c r="AV1789" s="50"/>
      <c r="AW1789" s="50"/>
      <c r="AX1789" s="50"/>
      <c r="AY1789" s="50"/>
      <c r="AZ1789" s="50"/>
      <c r="BA1789" s="50"/>
      <c r="BB1789" s="50"/>
      <c r="BC1789" s="50"/>
      <c r="BD1789" s="50"/>
      <c r="BE1789" s="50"/>
      <c r="BF1789" s="50"/>
      <c r="BG1789" s="50"/>
      <c r="BH1789" s="50"/>
      <c r="BI1789" s="50"/>
      <c r="BJ1789" s="50"/>
      <c r="BK1789" s="50"/>
      <c r="BL1789" s="50"/>
    </row>
    <row r="1790" spans="1:64" ht="12" customHeight="1" x14ac:dyDescent="0.15">
      <c r="A1790" s="50" t="s">
        <v>29619</v>
      </c>
      <c r="B1790" s="50">
        <v>60</v>
      </c>
      <c r="C1790" s="50" t="s">
        <v>14</v>
      </c>
      <c r="D1790" s="50" t="s">
        <v>31</v>
      </c>
      <c r="E1790" s="50"/>
      <c r="F1790" s="52">
        <v>42897</v>
      </c>
      <c r="G1790" s="50" t="s">
        <v>29620</v>
      </c>
      <c r="H1790" s="50" t="s">
        <v>7162</v>
      </c>
      <c r="I1790" s="50" t="s">
        <v>67</v>
      </c>
      <c r="J1790" s="50">
        <v>79602</v>
      </c>
      <c r="K1790" s="50" t="s">
        <v>7164</v>
      </c>
      <c r="L1790" s="50" t="s">
        <v>11461</v>
      </c>
      <c r="M1790" s="50" t="s">
        <v>21</v>
      </c>
      <c r="N1790" s="50" t="s">
        <v>29621</v>
      </c>
      <c r="O1790" s="42" t="s">
        <v>394</v>
      </c>
      <c r="P1790" s="50" t="s">
        <v>32398</v>
      </c>
      <c r="Q1790" s="51" t="s">
        <v>29622</v>
      </c>
      <c r="R1790" s="50" t="s">
        <v>542</v>
      </c>
      <c r="S1790" s="50" t="s">
        <v>22</v>
      </c>
      <c r="T1790" s="54" t="s">
        <v>28739</v>
      </c>
      <c r="U1790" s="54" t="s">
        <v>28518</v>
      </c>
      <c r="V1790" s="54" t="s">
        <v>28521</v>
      </c>
      <c r="W1790" s="54" t="s">
        <v>94</v>
      </c>
      <c r="X1790" s="54">
        <v>2660</v>
      </c>
      <c r="Y1790" s="50"/>
      <c r="Z1790" s="50"/>
      <c r="AA1790" s="50"/>
      <c r="AB1790" s="50"/>
      <c r="AC1790" s="50"/>
      <c r="AD1790" s="50"/>
      <c r="AE1790" s="50"/>
      <c r="AF1790" s="50"/>
      <c r="AG1790" s="50"/>
      <c r="AH1790" s="53"/>
      <c r="AI1790" s="50"/>
      <c r="AJ1790" s="50"/>
      <c r="AK1790" s="50"/>
      <c r="AL1790" s="50"/>
      <c r="AM1790" s="50"/>
      <c r="AN1790" s="50"/>
      <c r="AO1790" s="50"/>
      <c r="AP1790" s="50"/>
      <c r="AQ1790" s="50"/>
      <c r="AR1790" s="50"/>
      <c r="AS1790" s="50"/>
      <c r="AT1790" s="50"/>
      <c r="AU1790" s="50"/>
      <c r="AV1790" s="50"/>
      <c r="AW1790" s="50"/>
      <c r="AX1790" s="50"/>
      <c r="AY1790" s="50"/>
      <c r="AZ1790" s="50"/>
      <c r="BA1790" s="50"/>
      <c r="BB1790" s="50"/>
      <c r="BC1790" s="50"/>
      <c r="BD1790" s="50"/>
      <c r="BE1790" s="50"/>
      <c r="BF1790" s="50"/>
      <c r="BG1790" s="50"/>
      <c r="BH1790" s="50"/>
      <c r="BI1790" s="50"/>
      <c r="BJ1790" s="50"/>
      <c r="BK1790" s="50"/>
      <c r="BL1790" s="50"/>
    </row>
    <row r="1791" spans="1:64" ht="12" customHeight="1" x14ac:dyDescent="0.15">
      <c r="A1791" s="50" t="s">
        <v>31894</v>
      </c>
      <c r="B1791" s="50">
        <v>25</v>
      </c>
      <c r="C1791" s="50" t="s">
        <v>14</v>
      </c>
      <c r="D1791" s="50" t="s">
        <v>926</v>
      </c>
      <c r="E1791" s="50"/>
      <c r="F1791" s="52">
        <v>42896</v>
      </c>
      <c r="G1791" s="50" t="s">
        <v>29634</v>
      </c>
      <c r="H1791" s="50" t="s">
        <v>5268</v>
      </c>
      <c r="I1791" s="50" t="s">
        <v>297</v>
      </c>
      <c r="J1791" s="50">
        <v>98002</v>
      </c>
      <c r="K1791" s="50" t="s">
        <v>1185</v>
      </c>
      <c r="L1791" s="50" t="s">
        <v>11317</v>
      </c>
      <c r="M1791" s="50" t="s">
        <v>21</v>
      </c>
      <c r="N1791" s="50" t="s">
        <v>29635</v>
      </c>
      <c r="O1791" s="42" t="s">
        <v>394</v>
      </c>
      <c r="P1791" s="50" t="s">
        <v>32398</v>
      </c>
      <c r="Q1791" s="51" t="s">
        <v>29636</v>
      </c>
      <c r="R1791" s="50" t="s">
        <v>94</v>
      </c>
      <c r="S1791" s="50" t="s">
        <v>22</v>
      </c>
      <c r="T1791" s="54" t="s">
        <v>28739</v>
      </c>
      <c r="U1791" s="54" t="s">
        <v>28518</v>
      </c>
      <c r="V1791" s="54" t="s">
        <v>28519</v>
      </c>
      <c r="W1791" s="54" t="s">
        <v>94</v>
      </c>
      <c r="X1791" s="54">
        <v>2654</v>
      </c>
      <c r="Y1791" s="50"/>
      <c r="Z1791" s="50"/>
      <c r="AA1791" s="50"/>
      <c r="AB1791" s="50"/>
      <c r="AC1791" s="50"/>
      <c r="AD1791" s="50"/>
      <c r="AE1791" s="50"/>
      <c r="AF1791" s="50"/>
      <c r="AG1791" s="50"/>
      <c r="AH1791" s="53"/>
      <c r="AI1791" s="50"/>
      <c r="AJ1791" s="50"/>
      <c r="AK1791" s="50"/>
      <c r="AL1791" s="50"/>
      <c r="AM1791" s="50"/>
      <c r="AN1791" s="50"/>
      <c r="AO1791" s="50"/>
      <c r="AP1791" s="50"/>
      <c r="AQ1791" s="50"/>
      <c r="AR1791" s="50"/>
      <c r="AS1791" s="50"/>
      <c r="AT1791" s="50"/>
      <c r="AU1791" s="50"/>
      <c r="AV1791" s="50"/>
      <c r="AW1791" s="50"/>
      <c r="AX1791" s="50"/>
      <c r="AY1791" s="50"/>
      <c r="AZ1791" s="50"/>
      <c r="BA1791" s="50"/>
      <c r="BB1791" s="50"/>
      <c r="BC1791" s="50"/>
      <c r="BD1791" s="50"/>
      <c r="BE1791" s="50"/>
      <c r="BF1791" s="50"/>
      <c r="BG1791" s="50"/>
      <c r="BH1791" s="50"/>
      <c r="BI1791" s="50"/>
      <c r="BJ1791" s="50"/>
      <c r="BK1791" s="50"/>
      <c r="BL1791" s="50"/>
    </row>
    <row r="1792" spans="1:64" ht="12" customHeight="1" x14ac:dyDescent="0.15">
      <c r="A1792" s="50" t="s">
        <v>29627</v>
      </c>
      <c r="B1792" s="50">
        <v>53</v>
      </c>
      <c r="C1792" s="50" t="s">
        <v>14</v>
      </c>
      <c r="D1792" s="50" t="s">
        <v>31</v>
      </c>
      <c r="E1792" s="50"/>
      <c r="F1792" s="52">
        <v>42896</v>
      </c>
      <c r="G1792" s="50" t="s">
        <v>29628</v>
      </c>
      <c r="H1792" s="50" t="s">
        <v>29629</v>
      </c>
      <c r="I1792" s="50" t="s">
        <v>364</v>
      </c>
      <c r="J1792" s="50">
        <v>52316</v>
      </c>
      <c r="K1792" s="50" t="s">
        <v>29630</v>
      </c>
      <c r="L1792" s="50" t="s">
        <v>29631</v>
      </c>
      <c r="M1792" s="50" t="s">
        <v>21</v>
      </c>
      <c r="N1792" s="50" t="s">
        <v>29632</v>
      </c>
      <c r="O1792" s="42" t="s">
        <v>394</v>
      </c>
      <c r="P1792" s="50" t="s">
        <v>32398</v>
      </c>
      <c r="Q1792" s="51" t="s">
        <v>29633</v>
      </c>
      <c r="R1792" s="50" t="s">
        <v>94</v>
      </c>
      <c r="S1792" s="50" t="s">
        <v>22</v>
      </c>
      <c r="T1792" s="54" t="s">
        <v>28746</v>
      </c>
      <c r="U1792" s="54" t="s">
        <v>28518</v>
      </c>
      <c r="V1792" s="54" t="s">
        <v>28521</v>
      </c>
      <c r="W1792" s="54" t="s">
        <v>94</v>
      </c>
      <c r="X1792" s="54">
        <v>2655</v>
      </c>
      <c r="Y1792" s="50"/>
      <c r="Z1792" s="50"/>
      <c r="AA1792" s="50"/>
      <c r="AB1792" s="50"/>
      <c r="AC1792" s="50"/>
      <c r="AD1792" s="50"/>
      <c r="AE1792" s="50"/>
      <c r="AF1792" s="50"/>
      <c r="AG1792" s="50"/>
      <c r="AH1792" s="53"/>
      <c r="AI1792" s="50"/>
      <c r="AJ1792" s="50"/>
      <c r="AK1792" s="50"/>
      <c r="AL1792" s="50"/>
      <c r="AM1792" s="50"/>
      <c r="AN1792" s="50"/>
      <c r="AO1792" s="50"/>
      <c r="AP1792" s="50"/>
      <c r="AQ1792" s="50"/>
      <c r="AR1792" s="50"/>
      <c r="AS1792" s="50"/>
      <c r="AT1792" s="50"/>
      <c r="AU1792" s="50"/>
      <c r="AV1792" s="50"/>
      <c r="AW1792" s="50"/>
      <c r="AX1792" s="50"/>
      <c r="AY1792" s="50"/>
      <c r="AZ1792" s="50"/>
      <c r="BA1792" s="50"/>
      <c r="BB1792" s="50"/>
      <c r="BC1792" s="50"/>
      <c r="BD1792" s="50"/>
      <c r="BE1792" s="50"/>
      <c r="BF1792" s="50"/>
      <c r="BG1792" s="50"/>
      <c r="BH1792" s="50"/>
      <c r="BI1792" s="50"/>
      <c r="BJ1792" s="50"/>
      <c r="BK1792" s="50"/>
      <c r="BL1792" s="50"/>
    </row>
    <row r="1793" spans="1:64" ht="12" customHeight="1" x14ac:dyDescent="0.15">
      <c r="A1793" s="50" t="s">
        <v>29623</v>
      </c>
      <c r="B1793" s="50">
        <v>82</v>
      </c>
      <c r="C1793" s="50" t="s">
        <v>14</v>
      </c>
      <c r="D1793" s="50" t="s">
        <v>31</v>
      </c>
      <c r="E1793" s="50"/>
      <c r="F1793" s="52">
        <v>42896</v>
      </c>
      <c r="G1793" s="50" t="s">
        <v>29624</v>
      </c>
      <c r="H1793" s="50" t="s">
        <v>207</v>
      </c>
      <c r="I1793" s="50" t="s">
        <v>56</v>
      </c>
      <c r="J1793" s="50">
        <v>33156</v>
      </c>
      <c r="K1793" s="50" t="s">
        <v>155</v>
      </c>
      <c r="L1793" s="50" t="s">
        <v>156</v>
      </c>
      <c r="M1793" s="50" t="s">
        <v>21</v>
      </c>
      <c r="N1793" s="50" t="s">
        <v>29625</v>
      </c>
      <c r="O1793" s="42" t="s">
        <v>394</v>
      </c>
      <c r="P1793" s="50" t="s">
        <v>32398</v>
      </c>
      <c r="Q1793" s="51" t="s">
        <v>29626</v>
      </c>
      <c r="R1793" s="50" t="s">
        <v>542</v>
      </c>
      <c r="S1793" s="50" t="s">
        <v>22</v>
      </c>
      <c r="T1793" s="54" t="s">
        <v>28746</v>
      </c>
      <c r="U1793" s="54" t="s">
        <v>28520</v>
      </c>
      <c r="V1793" s="54" t="s">
        <v>28521</v>
      </c>
      <c r="W1793" s="54" t="s">
        <v>94</v>
      </c>
      <c r="X1793" s="54">
        <v>2653</v>
      </c>
      <c r="Y1793" s="50"/>
      <c r="Z1793" s="50"/>
      <c r="AA1793" s="50"/>
      <c r="AB1793" s="50"/>
      <c r="AC1793" s="50"/>
      <c r="AD1793" s="50"/>
      <c r="AE1793" s="50"/>
      <c r="AF1793" s="50"/>
      <c r="AG1793" s="50"/>
      <c r="AH1793" s="50"/>
      <c r="AI1793" s="50"/>
      <c r="AJ1793" s="50"/>
      <c r="AK1793" s="50"/>
      <c r="AL1793" s="50"/>
      <c r="AM1793" s="50"/>
      <c r="AN1793" s="50"/>
      <c r="AO1793" s="50"/>
      <c r="AP1793" s="50"/>
      <c r="AQ1793" s="50"/>
      <c r="AR1793" s="50"/>
      <c r="AS1793" s="50"/>
      <c r="AT1793" s="50"/>
      <c r="AU1793" s="50"/>
      <c r="AV1793" s="50"/>
      <c r="AW1793" s="50"/>
      <c r="AX1793" s="50"/>
      <c r="AY1793" s="50"/>
      <c r="AZ1793" s="50"/>
      <c r="BA1793" s="50"/>
      <c r="BB1793" s="50"/>
      <c r="BC1793" s="50"/>
      <c r="BD1793" s="50"/>
      <c r="BE1793" s="50"/>
      <c r="BF1793" s="50"/>
      <c r="BG1793" s="50"/>
      <c r="BH1793" s="50"/>
      <c r="BI1793" s="50"/>
      <c r="BJ1793" s="50"/>
      <c r="BK1793" s="50"/>
      <c r="BL1793" s="50"/>
    </row>
    <row r="1794" spans="1:64" ht="12" customHeight="1" x14ac:dyDescent="0.15">
      <c r="A1794" s="50" t="s">
        <v>29642</v>
      </c>
      <c r="B1794" s="50">
        <v>29</v>
      </c>
      <c r="C1794" s="50" t="s">
        <v>14</v>
      </c>
      <c r="D1794" s="50" t="s">
        <v>79</v>
      </c>
      <c r="E1794" s="51" t="s">
        <v>29643</v>
      </c>
      <c r="F1794" s="52">
        <v>42895</v>
      </c>
      <c r="G1794" s="50" t="s">
        <v>29644</v>
      </c>
      <c r="H1794" s="50" t="s">
        <v>2442</v>
      </c>
      <c r="I1794" s="50" t="s">
        <v>389</v>
      </c>
      <c r="J1794" s="50">
        <v>74106</v>
      </c>
      <c r="K1794" s="50" t="s">
        <v>2442</v>
      </c>
      <c r="L1794" s="50" t="s">
        <v>29645</v>
      </c>
      <c r="M1794" s="50" t="s">
        <v>5307</v>
      </c>
      <c r="N1794" s="50" t="s">
        <v>29646</v>
      </c>
      <c r="O1794" s="42" t="s">
        <v>394</v>
      </c>
      <c r="P1794" s="50" t="s">
        <v>32398</v>
      </c>
      <c r="Q1794" s="51" t="s">
        <v>29647</v>
      </c>
      <c r="R1794" s="50" t="s">
        <v>542</v>
      </c>
      <c r="S1794" s="50" t="s">
        <v>22</v>
      </c>
      <c r="T1794" s="54" t="s">
        <v>28739</v>
      </c>
      <c r="U1794" s="54" t="s">
        <v>28518</v>
      </c>
      <c r="V1794" s="54" t="s">
        <v>28521</v>
      </c>
      <c r="W1794" s="54" t="s">
        <v>94</v>
      </c>
      <c r="X1794" s="54">
        <v>2651</v>
      </c>
      <c r="Y1794" s="50"/>
      <c r="Z1794" s="50"/>
      <c r="AA1794" s="50"/>
      <c r="AB1794" s="50"/>
      <c r="AC1794" s="50"/>
      <c r="AD1794" s="50"/>
      <c r="AE1794" s="50"/>
      <c r="AF1794" s="50"/>
      <c r="AG1794" s="50"/>
      <c r="AH1794" s="53"/>
      <c r="AI1794" s="50"/>
      <c r="AJ1794" s="50"/>
      <c r="AK1794" s="50"/>
      <c r="AL1794" s="50"/>
      <c r="AM1794" s="50"/>
      <c r="AN1794" s="50"/>
      <c r="AO1794" s="50"/>
      <c r="AP1794" s="50"/>
      <c r="AQ1794" s="50"/>
      <c r="AR1794" s="50"/>
      <c r="AS1794" s="50"/>
      <c r="AT1794" s="50"/>
      <c r="AU1794" s="50"/>
      <c r="AV1794" s="50"/>
      <c r="AW1794" s="50"/>
      <c r="AX1794" s="50"/>
      <c r="AY1794" s="50"/>
      <c r="AZ1794" s="50"/>
      <c r="BA1794" s="50"/>
      <c r="BB1794" s="50"/>
      <c r="BC1794" s="50"/>
      <c r="BD1794" s="50"/>
      <c r="BE1794" s="50"/>
      <c r="BF1794" s="50"/>
      <c r="BG1794" s="50"/>
      <c r="BH1794" s="50"/>
      <c r="BI1794" s="50"/>
      <c r="BJ1794" s="50"/>
      <c r="BK1794" s="50"/>
      <c r="BL1794" s="50"/>
    </row>
    <row r="1795" spans="1:64" ht="12" customHeight="1" x14ac:dyDescent="0.15">
      <c r="A1795" s="50" t="s">
        <v>29637</v>
      </c>
      <c r="B1795" s="50">
        <v>44</v>
      </c>
      <c r="C1795" s="50" t="s">
        <v>14</v>
      </c>
      <c r="D1795" s="50" t="s">
        <v>42</v>
      </c>
      <c r="E1795" s="50"/>
      <c r="F1795" s="52">
        <v>42895</v>
      </c>
      <c r="G1795" s="50" t="s">
        <v>29638</v>
      </c>
      <c r="H1795" s="50" t="s">
        <v>29639</v>
      </c>
      <c r="I1795" s="50" t="s">
        <v>38</v>
      </c>
      <c r="J1795" s="50">
        <v>60534</v>
      </c>
      <c r="K1795" s="50" t="s">
        <v>82</v>
      </c>
      <c r="L1795" s="50" t="s">
        <v>21435</v>
      </c>
      <c r="M1795" s="50" t="s">
        <v>21</v>
      </c>
      <c r="N1795" s="50" t="s">
        <v>29640</v>
      </c>
      <c r="O1795" s="42" t="s">
        <v>394</v>
      </c>
      <c r="P1795" s="50" t="s">
        <v>32398</v>
      </c>
      <c r="Q1795" s="51" t="s">
        <v>29641</v>
      </c>
      <c r="R1795" s="50" t="s">
        <v>94</v>
      </c>
      <c r="S1795" s="50" t="s">
        <v>22</v>
      </c>
      <c r="T1795" s="54" t="s">
        <v>28746</v>
      </c>
      <c r="U1795" s="54" t="s">
        <v>28520</v>
      </c>
      <c r="V1795" s="54" t="s">
        <v>28519</v>
      </c>
      <c r="W1795" s="54" t="s">
        <v>94</v>
      </c>
      <c r="X1795" s="54">
        <v>2652</v>
      </c>
      <c r="Y1795" s="50"/>
      <c r="Z1795" s="50"/>
      <c r="AA1795" s="50"/>
      <c r="AB1795" s="50"/>
      <c r="AC1795" s="50"/>
      <c r="AD1795" s="50"/>
      <c r="AE1795" s="50"/>
      <c r="AF1795" s="50"/>
      <c r="AG1795" s="50"/>
      <c r="AH1795" s="53"/>
      <c r="AI1795" s="50"/>
      <c r="AJ1795" s="50"/>
      <c r="AK1795" s="50"/>
      <c r="AL1795" s="50"/>
      <c r="AM1795" s="50"/>
      <c r="AN1795" s="50"/>
      <c r="AO1795" s="50"/>
      <c r="AP1795" s="50"/>
      <c r="AQ1795" s="50"/>
      <c r="AR1795" s="50"/>
      <c r="AS1795" s="50"/>
      <c r="AT1795" s="50"/>
      <c r="AU1795" s="50"/>
      <c r="AV1795" s="50"/>
      <c r="AW1795" s="50"/>
      <c r="AX1795" s="50"/>
      <c r="AY1795" s="50"/>
      <c r="AZ1795" s="50"/>
      <c r="BA1795" s="50"/>
      <c r="BB1795" s="50"/>
      <c r="BC1795" s="50"/>
      <c r="BD1795" s="50"/>
      <c r="BE1795" s="50"/>
      <c r="BF1795" s="50"/>
      <c r="BG1795" s="50"/>
      <c r="BH1795" s="50"/>
      <c r="BI1795" s="50"/>
      <c r="BJ1795" s="50"/>
      <c r="BK1795" s="50"/>
      <c r="BL1795" s="50"/>
    </row>
    <row r="1796" spans="1:64" ht="12" customHeight="1" x14ac:dyDescent="0.15">
      <c r="A1796" s="50" t="s">
        <v>29648</v>
      </c>
      <c r="B1796" s="50">
        <v>33</v>
      </c>
      <c r="C1796" s="50" t="s">
        <v>108</v>
      </c>
      <c r="D1796" s="50" t="s">
        <v>31</v>
      </c>
      <c r="E1796" s="51" t="s">
        <v>29649</v>
      </c>
      <c r="F1796" s="52">
        <v>42894</v>
      </c>
      <c r="G1796" s="50" t="s">
        <v>29650</v>
      </c>
      <c r="H1796" s="50" t="s">
        <v>476</v>
      </c>
      <c r="I1796" s="50" t="s">
        <v>39</v>
      </c>
      <c r="J1796" s="50">
        <v>90808</v>
      </c>
      <c r="K1796" s="50" t="s">
        <v>92</v>
      </c>
      <c r="L1796" s="50" t="s">
        <v>941</v>
      </c>
      <c r="M1796" s="50" t="s">
        <v>21</v>
      </c>
      <c r="N1796" s="50" t="s">
        <v>29651</v>
      </c>
      <c r="O1796" s="42" t="s">
        <v>394</v>
      </c>
      <c r="P1796" s="50" t="s">
        <v>32398</v>
      </c>
      <c r="Q1796" s="51" t="s">
        <v>29652</v>
      </c>
      <c r="R1796" s="50" t="s">
        <v>94</v>
      </c>
      <c r="S1796" s="50" t="s">
        <v>22</v>
      </c>
      <c r="T1796" s="54" t="s">
        <v>28746</v>
      </c>
      <c r="U1796" s="54" t="s">
        <v>28520</v>
      </c>
      <c r="V1796" s="54" t="s">
        <v>28521</v>
      </c>
      <c r="W1796" s="54" t="s">
        <v>94</v>
      </c>
      <c r="X1796" s="54">
        <v>2646</v>
      </c>
      <c r="Y1796" s="50"/>
      <c r="Z1796" s="50"/>
      <c r="AA1796" s="50"/>
      <c r="AB1796" s="50"/>
      <c r="AC1796" s="50"/>
      <c r="AD1796" s="50"/>
      <c r="AE1796" s="50"/>
      <c r="AF1796" s="50"/>
      <c r="AG1796" s="50"/>
      <c r="AH1796" s="53"/>
      <c r="AI1796" s="50"/>
      <c r="AJ1796" s="50"/>
      <c r="AK1796" s="50"/>
      <c r="AL1796" s="50"/>
      <c r="AM1796" s="50"/>
      <c r="AN1796" s="50"/>
      <c r="AO1796" s="50"/>
      <c r="AP1796" s="50"/>
      <c r="AQ1796" s="51"/>
      <c r="AR1796" s="50"/>
      <c r="AS1796" s="50"/>
      <c r="AT1796" s="50"/>
      <c r="AU1796" s="50"/>
      <c r="AV1796" s="50"/>
      <c r="AW1796" s="50"/>
      <c r="AX1796" s="50"/>
      <c r="AY1796" s="50"/>
      <c r="AZ1796" s="50"/>
      <c r="BA1796" s="50"/>
      <c r="BB1796" s="50"/>
      <c r="BC1796" s="50"/>
      <c r="BD1796" s="50"/>
      <c r="BE1796" s="50"/>
      <c r="BF1796" s="50"/>
      <c r="BG1796" s="50"/>
      <c r="BH1796" s="50"/>
      <c r="BI1796" s="50"/>
      <c r="BJ1796" s="50"/>
      <c r="BK1796" s="50"/>
      <c r="BL1796" s="50"/>
    </row>
    <row r="1797" spans="1:64" ht="12" customHeight="1" x14ac:dyDescent="0.15">
      <c r="A1797" s="50" t="s">
        <v>29670</v>
      </c>
      <c r="B1797" s="50">
        <v>32</v>
      </c>
      <c r="C1797" s="50" t="s">
        <v>14</v>
      </c>
      <c r="D1797" s="50" t="s">
        <v>79</v>
      </c>
      <c r="E1797" s="51" t="s">
        <v>29671</v>
      </c>
      <c r="F1797" s="52">
        <v>42894</v>
      </c>
      <c r="G1797" s="50" t="s">
        <v>29672</v>
      </c>
      <c r="H1797" s="50" t="s">
        <v>1083</v>
      </c>
      <c r="I1797" s="50" t="s">
        <v>398</v>
      </c>
      <c r="J1797" s="50">
        <v>19124</v>
      </c>
      <c r="K1797" s="50" t="s">
        <v>1083</v>
      </c>
      <c r="L1797" s="50" t="s">
        <v>1084</v>
      </c>
      <c r="M1797" s="50" t="s">
        <v>5307</v>
      </c>
      <c r="N1797" s="50" t="s">
        <v>29673</v>
      </c>
      <c r="O1797" s="42" t="s">
        <v>38770</v>
      </c>
      <c r="P1797" s="50" t="s">
        <v>1135</v>
      </c>
      <c r="Q1797" s="51" t="s">
        <v>29674</v>
      </c>
      <c r="R1797" s="50" t="s">
        <v>94</v>
      </c>
      <c r="S1797" s="50" t="s">
        <v>22</v>
      </c>
      <c r="T1797" s="54" t="s">
        <v>28746</v>
      </c>
      <c r="U1797" s="54" t="s">
        <v>28518</v>
      </c>
      <c r="V1797" s="54" t="s">
        <v>28522</v>
      </c>
      <c r="W1797" s="54" t="s">
        <v>94</v>
      </c>
      <c r="X1797" s="54">
        <v>2648</v>
      </c>
      <c r="Y1797" s="50"/>
      <c r="Z1797" s="50"/>
      <c r="AA1797" s="50"/>
      <c r="AB1797" s="50"/>
      <c r="AC1797" s="50"/>
      <c r="AD1797" s="50"/>
      <c r="AE1797" s="50"/>
      <c r="AF1797" s="50"/>
      <c r="AG1797" s="50"/>
      <c r="AH1797" s="53"/>
      <c r="AI1797" s="50"/>
      <c r="AJ1797" s="50"/>
      <c r="AK1797" s="50"/>
      <c r="AL1797" s="50"/>
      <c r="AM1797" s="50"/>
      <c r="AN1797" s="50"/>
      <c r="AO1797" s="50"/>
      <c r="AP1797" s="50"/>
      <c r="AQ1797" s="50"/>
      <c r="AR1797" s="50"/>
      <c r="AS1797" s="50"/>
      <c r="AT1797" s="50"/>
      <c r="AU1797" s="50"/>
      <c r="AV1797" s="50"/>
      <c r="AW1797" s="50"/>
      <c r="AX1797" s="50"/>
      <c r="AY1797" s="50"/>
      <c r="AZ1797" s="50"/>
      <c r="BA1797" s="50"/>
      <c r="BB1797" s="50"/>
      <c r="BC1797" s="50"/>
      <c r="BD1797" s="50"/>
      <c r="BE1797" s="50"/>
      <c r="BF1797" s="50"/>
      <c r="BG1797" s="50"/>
      <c r="BH1797" s="50"/>
      <c r="BI1797" s="50"/>
      <c r="BJ1797" s="50"/>
      <c r="BK1797" s="50"/>
      <c r="BL1797" s="50"/>
    </row>
    <row r="1798" spans="1:64" ht="12" customHeight="1" x14ac:dyDescent="0.15">
      <c r="A1798" s="50" t="s">
        <v>29675</v>
      </c>
      <c r="B1798" s="50">
        <v>38</v>
      </c>
      <c r="C1798" s="50" t="s">
        <v>14</v>
      </c>
      <c r="D1798" s="50" t="s">
        <v>42</v>
      </c>
      <c r="E1798" s="51" t="s">
        <v>29676</v>
      </c>
      <c r="F1798" s="52">
        <v>42894</v>
      </c>
      <c r="G1798" s="50" t="s">
        <v>29677</v>
      </c>
      <c r="H1798" s="50" t="s">
        <v>29678</v>
      </c>
      <c r="I1798" s="50" t="s">
        <v>67</v>
      </c>
      <c r="J1798" s="50">
        <v>78586</v>
      </c>
      <c r="K1798" s="50" t="s">
        <v>1175</v>
      </c>
      <c r="L1798" s="50" t="s">
        <v>29679</v>
      </c>
      <c r="M1798" s="50" t="s">
        <v>21</v>
      </c>
      <c r="N1798" s="50" t="s">
        <v>29680</v>
      </c>
      <c r="O1798" s="42" t="s">
        <v>394</v>
      </c>
      <c r="P1798" s="50" t="s">
        <v>32398</v>
      </c>
      <c r="Q1798" s="51" t="s">
        <v>29681</v>
      </c>
      <c r="R1798" s="50" t="s">
        <v>94</v>
      </c>
      <c r="S1798" s="50" t="s">
        <v>22</v>
      </c>
      <c r="T1798" s="54" t="s">
        <v>28746</v>
      </c>
      <c r="U1798" s="54" t="s">
        <v>28520</v>
      </c>
      <c r="V1798" s="54" t="s">
        <v>28519</v>
      </c>
      <c r="W1798" s="50"/>
      <c r="Y1798" s="50"/>
      <c r="Z1798" s="50"/>
      <c r="AA1798" s="50"/>
      <c r="AB1798" s="50"/>
      <c r="AC1798" s="50"/>
      <c r="AD1798" s="50"/>
      <c r="AE1798" s="50"/>
      <c r="AF1798" s="50"/>
      <c r="AG1798" s="50"/>
      <c r="AH1798" s="53"/>
      <c r="AI1798" s="50"/>
      <c r="AJ1798" s="50"/>
      <c r="AK1798" s="50"/>
      <c r="AL1798" s="50"/>
      <c r="AM1798" s="50"/>
      <c r="AN1798" s="50"/>
      <c r="AO1798" s="50"/>
      <c r="AP1798" s="50"/>
      <c r="AQ1798" s="50"/>
      <c r="AR1798" s="50"/>
      <c r="AS1798" s="50"/>
      <c r="AT1798" s="50"/>
      <c r="AU1798" s="50"/>
      <c r="AV1798" s="50"/>
      <c r="AW1798" s="50"/>
      <c r="AX1798" s="50"/>
      <c r="AY1798" s="50"/>
      <c r="AZ1798" s="50"/>
      <c r="BA1798" s="50"/>
      <c r="BB1798" s="50"/>
      <c r="BC1798" s="50"/>
      <c r="BD1798" s="50"/>
      <c r="BE1798" s="50"/>
      <c r="BF1798" s="50"/>
      <c r="BG1798" s="50"/>
      <c r="BH1798" s="50"/>
      <c r="BI1798" s="50"/>
      <c r="BJ1798" s="50"/>
      <c r="BK1798" s="50"/>
      <c r="BL1798" s="50"/>
    </row>
    <row r="1799" spans="1:64" ht="12" customHeight="1" x14ac:dyDescent="0.15">
      <c r="A1799" s="50" t="s">
        <v>29653</v>
      </c>
      <c r="B1799" s="50">
        <v>45</v>
      </c>
      <c r="C1799" s="50" t="s">
        <v>14</v>
      </c>
      <c r="D1799" s="50" t="s">
        <v>42</v>
      </c>
      <c r="E1799" s="51" t="s">
        <v>29654</v>
      </c>
      <c r="F1799" s="52">
        <v>42894</v>
      </c>
      <c r="G1799" s="50" t="s">
        <v>29655</v>
      </c>
      <c r="H1799" s="50" t="s">
        <v>13104</v>
      </c>
      <c r="I1799" s="50" t="s">
        <v>39</v>
      </c>
      <c r="J1799" s="50">
        <v>93555</v>
      </c>
      <c r="K1799" s="50" t="s">
        <v>664</v>
      </c>
      <c r="L1799" s="50" t="s">
        <v>29656</v>
      </c>
      <c r="M1799" s="50" t="s">
        <v>21</v>
      </c>
      <c r="N1799" s="50" t="s">
        <v>29657</v>
      </c>
      <c r="O1799" s="42" t="s">
        <v>394</v>
      </c>
      <c r="P1799" s="50" t="s">
        <v>32398</v>
      </c>
      <c r="Q1799" s="51" t="s">
        <v>29658</v>
      </c>
      <c r="R1799" s="50" t="s">
        <v>94</v>
      </c>
      <c r="S1799" s="50" t="s">
        <v>22</v>
      </c>
      <c r="T1799" s="54" t="s">
        <v>28746</v>
      </c>
      <c r="U1799" s="54" t="s">
        <v>28520</v>
      </c>
      <c r="V1799" s="54" t="s">
        <v>28521</v>
      </c>
      <c r="W1799" s="54" t="s">
        <v>94</v>
      </c>
      <c r="X1799" s="54">
        <v>2647</v>
      </c>
      <c r="Y1799" s="50"/>
      <c r="Z1799" s="50"/>
      <c r="AA1799" s="50"/>
      <c r="AB1799" s="50"/>
      <c r="AC1799" s="50"/>
      <c r="AD1799" s="50"/>
      <c r="AE1799" s="50"/>
      <c r="AF1799" s="50"/>
      <c r="AG1799" s="50"/>
      <c r="AH1799" s="53"/>
      <c r="AI1799" s="50"/>
      <c r="AJ1799" s="50"/>
      <c r="AK1799" s="50"/>
      <c r="AL1799" s="50"/>
      <c r="AM1799" s="50"/>
      <c r="AN1799" s="50"/>
      <c r="AO1799" s="50"/>
      <c r="AP1799" s="50"/>
      <c r="AQ1799" s="50"/>
      <c r="AR1799" s="50"/>
      <c r="AS1799" s="50"/>
      <c r="AT1799" s="50"/>
      <c r="AU1799" s="50"/>
      <c r="AV1799" s="50"/>
      <c r="AW1799" s="50"/>
      <c r="AX1799" s="50"/>
      <c r="AY1799" s="50"/>
      <c r="AZ1799" s="50"/>
      <c r="BA1799" s="50"/>
      <c r="BB1799" s="50"/>
      <c r="BC1799" s="50"/>
      <c r="BD1799" s="50"/>
      <c r="BE1799" s="50"/>
      <c r="BF1799" s="50"/>
      <c r="BG1799" s="50"/>
      <c r="BH1799" s="50"/>
      <c r="BI1799" s="50"/>
      <c r="BJ1799" s="50"/>
      <c r="BK1799" s="50"/>
      <c r="BL1799" s="50"/>
    </row>
    <row r="1800" spans="1:64" ht="12" customHeight="1" x14ac:dyDescent="0.15">
      <c r="A1800" s="50" t="s">
        <v>29663</v>
      </c>
      <c r="B1800" s="50">
        <v>57</v>
      </c>
      <c r="C1800" s="50" t="s">
        <v>14</v>
      </c>
      <c r="D1800" s="50" t="s">
        <v>31</v>
      </c>
      <c r="E1800" s="51" t="s">
        <v>29664</v>
      </c>
      <c r="F1800" s="52">
        <v>42894</v>
      </c>
      <c r="G1800" s="50"/>
      <c r="H1800" s="50" t="s">
        <v>29665</v>
      </c>
      <c r="I1800" s="50" t="s">
        <v>389</v>
      </c>
      <c r="J1800" s="50">
        <v>74954</v>
      </c>
      <c r="K1800" s="50" t="s">
        <v>29666</v>
      </c>
      <c r="L1800" s="50" t="s">
        <v>29667</v>
      </c>
      <c r="M1800" s="50" t="s">
        <v>21</v>
      </c>
      <c r="N1800" s="50" t="s">
        <v>29668</v>
      </c>
      <c r="O1800" s="42" t="s">
        <v>394</v>
      </c>
      <c r="P1800" s="50" t="s">
        <v>32398</v>
      </c>
      <c r="Q1800" s="51" t="s">
        <v>29669</v>
      </c>
      <c r="R1800" s="50" t="s">
        <v>542</v>
      </c>
      <c r="S1800" s="50" t="s">
        <v>22</v>
      </c>
      <c r="T1800" s="54" t="s">
        <v>28746</v>
      </c>
      <c r="U1800" s="54" t="s">
        <v>28520</v>
      </c>
      <c r="V1800" s="54" t="s">
        <v>28521</v>
      </c>
      <c r="W1800" s="54" t="s">
        <v>94</v>
      </c>
      <c r="X1800" s="54">
        <v>2650</v>
      </c>
      <c r="Y1800" s="50"/>
      <c r="Z1800" s="50"/>
      <c r="AA1800" s="50"/>
      <c r="AB1800" s="50"/>
      <c r="AC1800" s="50"/>
      <c r="AD1800" s="50"/>
      <c r="AE1800" s="50"/>
      <c r="AF1800" s="50"/>
      <c r="AG1800" s="50"/>
      <c r="AH1800" s="53"/>
      <c r="AI1800" s="50"/>
      <c r="AJ1800" s="50"/>
      <c r="AK1800" s="50"/>
      <c r="AL1800" s="50"/>
      <c r="AM1800" s="50"/>
      <c r="AN1800" s="50"/>
      <c r="AO1800" s="50"/>
      <c r="AP1800" s="50"/>
      <c r="AQ1800" s="50"/>
      <c r="AR1800" s="50"/>
      <c r="AS1800" s="50"/>
      <c r="AT1800" s="50"/>
      <c r="AU1800" s="50"/>
      <c r="AV1800" s="50"/>
      <c r="AW1800" s="50"/>
      <c r="AX1800" s="50"/>
      <c r="AY1800" s="50"/>
      <c r="AZ1800" s="50"/>
      <c r="BA1800" s="50"/>
      <c r="BB1800" s="50"/>
      <c r="BC1800" s="50"/>
      <c r="BD1800" s="50"/>
      <c r="BE1800" s="50"/>
      <c r="BF1800" s="50"/>
      <c r="BG1800" s="50"/>
      <c r="BH1800" s="50"/>
      <c r="BI1800" s="50"/>
      <c r="BJ1800" s="50"/>
      <c r="BK1800" s="50"/>
      <c r="BL1800" s="50"/>
    </row>
    <row r="1801" spans="1:64" ht="12" customHeight="1" x14ac:dyDescent="0.15">
      <c r="A1801" s="50" t="s">
        <v>29659</v>
      </c>
      <c r="B1801" s="50">
        <v>48</v>
      </c>
      <c r="C1801" s="50" t="s">
        <v>14</v>
      </c>
      <c r="D1801" s="50" t="s">
        <v>31</v>
      </c>
      <c r="E1801" s="50"/>
      <c r="F1801" s="52">
        <v>42894</v>
      </c>
      <c r="G1801" s="50" t="s">
        <v>29660</v>
      </c>
      <c r="H1801" s="50" t="s">
        <v>539</v>
      </c>
      <c r="I1801" s="50" t="s">
        <v>203</v>
      </c>
      <c r="J1801" s="50">
        <v>80537</v>
      </c>
      <c r="K1801" s="50" t="s">
        <v>540</v>
      </c>
      <c r="L1801" s="50" t="s">
        <v>541</v>
      </c>
      <c r="M1801" s="50" t="s">
        <v>21</v>
      </c>
      <c r="N1801" s="50" t="s">
        <v>29661</v>
      </c>
      <c r="O1801" s="42" t="s">
        <v>394</v>
      </c>
      <c r="P1801" s="50" t="s">
        <v>32398</v>
      </c>
      <c r="Q1801" s="51" t="s">
        <v>29662</v>
      </c>
      <c r="R1801" s="50" t="s">
        <v>94</v>
      </c>
      <c r="S1801" s="50" t="s">
        <v>22</v>
      </c>
      <c r="T1801" s="54" t="s">
        <v>28746</v>
      </c>
      <c r="U1801" s="54" t="s">
        <v>28520</v>
      </c>
      <c r="V1801" s="54" t="s">
        <v>28521</v>
      </c>
      <c r="W1801" s="54" t="s">
        <v>94</v>
      </c>
      <c r="X1801" s="54">
        <v>2649</v>
      </c>
      <c r="Y1801" s="50"/>
      <c r="Z1801" s="50"/>
      <c r="AA1801" s="50"/>
      <c r="AB1801" s="50"/>
      <c r="AC1801" s="50"/>
      <c r="AD1801" s="50"/>
      <c r="AE1801" s="50"/>
      <c r="AF1801" s="50"/>
      <c r="AG1801" s="50"/>
      <c r="AH1801" s="53"/>
      <c r="AI1801" s="50"/>
      <c r="AJ1801" s="50"/>
      <c r="AK1801" s="50"/>
      <c r="AL1801" s="50"/>
      <c r="AM1801" s="50"/>
      <c r="AN1801" s="50"/>
      <c r="AO1801" s="50"/>
      <c r="AP1801" s="50"/>
      <c r="AQ1801" s="50"/>
      <c r="AR1801" s="50"/>
      <c r="AS1801" s="50"/>
      <c r="AT1801" s="50"/>
      <c r="AU1801" s="50"/>
      <c r="AV1801" s="50"/>
      <c r="AW1801" s="50"/>
      <c r="AX1801" s="50"/>
      <c r="AY1801" s="50"/>
      <c r="AZ1801" s="50"/>
      <c r="BA1801" s="50"/>
      <c r="BB1801" s="50"/>
      <c r="BC1801" s="50"/>
      <c r="BD1801" s="50"/>
      <c r="BE1801" s="50"/>
      <c r="BF1801" s="50"/>
      <c r="BG1801" s="50"/>
      <c r="BH1801" s="50"/>
      <c r="BI1801" s="50"/>
      <c r="BJ1801" s="50"/>
      <c r="BK1801" s="50"/>
      <c r="BL1801" s="50"/>
    </row>
    <row r="1802" spans="1:64" ht="12" customHeight="1" x14ac:dyDescent="0.15">
      <c r="A1802" s="50" t="s">
        <v>29682</v>
      </c>
      <c r="B1802" s="50">
        <v>21</v>
      </c>
      <c r="C1802" s="50" t="s">
        <v>14</v>
      </c>
      <c r="D1802" s="50" t="s">
        <v>42</v>
      </c>
      <c r="E1802" s="50"/>
      <c r="F1802" s="52">
        <v>42893</v>
      </c>
      <c r="G1802" s="50" t="s">
        <v>29683</v>
      </c>
      <c r="H1802" s="50" t="s">
        <v>194</v>
      </c>
      <c r="I1802" s="50" t="s">
        <v>39</v>
      </c>
      <c r="J1802" s="50">
        <v>93705</v>
      </c>
      <c r="K1802" s="50" t="s">
        <v>194</v>
      </c>
      <c r="L1802" s="50" t="s">
        <v>195</v>
      </c>
      <c r="M1802" s="50" t="s">
        <v>21</v>
      </c>
      <c r="N1802" s="50" t="s">
        <v>29684</v>
      </c>
      <c r="O1802" s="42" t="s">
        <v>394</v>
      </c>
      <c r="P1802" s="50" t="s">
        <v>32398</v>
      </c>
      <c r="Q1802" s="51" t="s">
        <v>29685</v>
      </c>
      <c r="R1802" s="50" t="s">
        <v>94</v>
      </c>
      <c r="S1802" s="50" t="s">
        <v>22</v>
      </c>
      <c r="T1802" s="54" t="s">
        <v>28746</v>
      </c>
      <c r="U1802" s="54" t="s">
        <v>28520</v>
      </c>
      <c r="V1802" s="54" t="s">
        <v>28521</v>
      </c>
      <c r="W1802" s="54" t="s">
        <v>542</v>
      </c>
      <c r="X1802" s="54">
        <v>2639</v>
      </c>
      <c r="Y1802" s="50"/>
      <c r="Z1802" s="50"/>
      <c r="AA1802" s="50"/>
      <c r="AB1802" s="50"/>
      <c r="AC1802" s="50"/>
      <c r="AD1802" s="50"/>
      <c r="AE1802" s="50"/>
      <c r="AF1802" s="50"/>
      <c r="AG1802" s="50"/>
      <c r="AH1802" s="53"/>
      <c r="AI1802" s="50"/>
      <c r="AJ1802" s="50"/>
      <c r="AK1802" s="50"/>
      <c r="AL1802" s="50"/>
      <c r="AM1802" s="50"/>
      <c r="AN1802" s="50"/>
      <c r="AO1802" s="50"/>
      <c r="AP1802" s="50"/>
      <c r="AQ1802" s="50"/>
      <c r="AR1802" s="50"/>
      <c r="AS1802" s="50"/>
      <c r="AT1802" s="50"/>
      <c r="AU1802" s="50"/>
      <c r="AV1802" s="50"/>
      <c r="AW1802" s="50"/>
      <c r="AX1802" s="50"/>
      <c r="AY1802" s="50"/>
      <c r="AZ1802" s="50"/>
      <c r="BA1802" s="50"/>
      <c r="BB1802" s="50"/>
      <c r="BC1802" s="50"/>
      <c r="BD1802" s="50"/>
      <c r="BE1802" s="50"/>
      <c r="BF1802" s="50"/>
      <c r="BG1802" s="50"/>
      <c r="BH1802" s="50"/>
      <c r="BI1802" s="50"/>
      <c r="BJ1802" s="50"/>
      <c r="BK1802" s="50"/>
      <c r="BL1802" s="50"/>
    </row>
    <row r="1803" spans="1:64" ht="12" customHeight="1" x14ac:dyDescent="0.15">
      <c r="A1803" s="50" t="s">
        <v>29686</v>
      </c>
      <c r="B1803" s="50">
        <v>35</v>
      </c>
      <c r="C1803" s="50" t="s">
        <v>14</v>
      </c>
      <c r="D1803" s="50" t="s">
        <v>31</v>
      </c>
      <c r="E1803" s="50"/>
      <c r="F1803" s="52">
        <v>42893</v>
      </c>
      <c r="G1803" s="50" t="s">
        <v>29687</v>
      </c>
      <c r="H1803" s="50" t="s">
        <v>29688</v>
      </c>
      <c r="I1803" s="50" t="s">
        <v>46</v>
      </c>
      <c r="J1803" s="50">
        <v>21222</v>
      </c>
      <c r="K1803" s="50" t="s">
        <v>1562</v>
      </c>
      <c r="L1803" s="50" t="s">
        <v>225</v>
      </c>
      <c r="M1803" s="50" t="s">
        <v>21</v>
      </c>
      <c r="N1803" s="50" t="s">
        <v>33197</v>
      </c>
      <c r="O1803" s="42" t="s">
        <v>394</v>
      </c>
      <c r="P1803" s="50" t="s">
        <v>32398</v>
      </c>
      <c r="Q1803" s="51" t="s">
        <v>29689</v>
      </c>
      <c r="R1803" s="50" t="s">
        <v>94</v>
      </c>
      <c r="S1803" s="50" t="s">
        <v>22</v>
      </c>
      <c r="T1803" s="54" t="s">
        <v>28746</v>
      </c>
      <c r="U1803" s="54" t="s">
        <v>28520</v>
      </c>
      <c r="V1803" s="54" t="s">
        <v>28521</v>
      </c>
      <c r="W1803" s="54" t="s">
        <v>542</v>
      </c>
      <c r="X1803" s="54">
        <v>2644</v>
      </c>
      <c r="Y1803" s="50"/>
      <c r="Z1803" s="50"/>
      <c r="AA1803" s="50"/>
      <c r="AB1803" s="50"/>
      <c r="AC1803" s="50"/>
      <c r="AD1803" s="50"/>
      <c r="AE1803" s="50"/>
      <c r="AF1803" s="50"/>
      <c r="AG1803" s="50"/>
      <c r="AH1803" s="53"/>
      <c r="AI1803" s="50"/>
      <c r="AJ1803" s="50"/>
      <c r="AK1803" s="50"/>
      <c r="AL1803" s="50"/>
      <c r="AM1803" s="50"/>
      <c r="AN1803" s="50"/>
      <c r="AO1803" s="50"/>
      <c r="AP1803" s="50"/>
      <c r="AQ1803" s="50"/>
      <c r="AR1803" s="50"/>
      <c r="AS1803" s="50"/>
      <c r="AT1803" s="50"/>
      <c r="AU1803" s="50"/>
      <c r="AV1803" s="50"/>
      <c r="AW1803" s="50"/>
      <c r="AX1803" s="50"/>
      <c r="AY1803" s="50"/>
      <c r="AZ1803" s="50"/>
      <c r="BA1803" s="50"/>
      <c r="BB1803" s="50"/>
      <c r="BC1803" s="50"/>
      <c r="BD1803" s="50"/>
      <c r="BE1803" s="50"/>
      <c r="BF1803" s="50"/>
      <c r="BG1803" s="50"/>
      <c r="BH1803" s="50"/>
      <c r="BI1803" s="50"/>
      <c r="BJ1803" s="50"/>
      <c r="BK1803" s="50"/>
      <c r="BL1803" s="50"/>
    </row>
    <row r="1804" spans="1:64" ht="12" customHeight="1" x14ac:dyDescent="0.15">
      <c r="A1804" s="50" t="s">
        <v>29702</v>
      </c>
      <c r="B1804" s="50">
        <v>75</v>
      </c>
      <c r="C1804" s="50" t="s">
        <v>14</v>
      </c>
      <c r="D1804" s="50" t="s">
        <v>31</v>
      </c>
      <c r="E1804" s="51" t="s">
        <v>29703</v>
      </c>
      <c r="F1804" s="52">
        <v>42893</v>
      </c>
      <c r="G1804" s="50" t="s">
        <v>29704</v>
      </c>
      <c r="H1804" s="50" t="s">
        <v>29705</v>
      </c>
      <c r="I1804" s="50" t="s">
        <v>360</v>
      </c>
      <c r="J1804" s="50">
        <v>28630</v>
      </c>
      <c r="K1804" s="50" t="s">
        <v>8476</v>
      </c>
      <c r="L1804" s="50" t="s">
        <v>26503</v>
      </c>
      <c r="M1804" s="50" t="s">
        <v>21</v>
      </c>
      <c r="N1804" s="50" t="s">
        <v>29706</v>
      </c>
      <c r="O1804" s="42" t="s">
        <v>394</v>
      </c>
      <c r="P1804" s="50" t="s">
        <v>32398</v>
      </c>
      <c r="Q1804" s="51" t="s">
        <v>29707</v>
      </c>
      <c r="R1804" s="50" t="s">
        <v>542</v>
      </c>
      <c r="S1804" s="50" t="s">
        <v>22</v>
      </c>
      <c r="T1804" s="54" t="s">
        <v>28746</v>
      </c>
      <c r="U1804" s="54" t="s">
        <v>28520</v>
      </c>
      <c r="V1804" s="54" t="s">
        <v>28521</v>
      </c>
      <c r="W1804" s="54" t="s">
        <v>94</v>
      </c>
      <c r="X1804" s="54">
        <v>2645</v>
      </c>
      <c r="Y1804" s="50"/>
      <c r="Z1804" s="50"/>
      <c r="AA1804" s="50"/>
      <c r="AB1804" s="50"/>
      <c r="AC1804" s="50"/>
      <c r="AD1804" s="50"/>
      <c r="AE1804" s="50"/>
      <c r="AF1804" s="50"/>
      <c r="AG1804" s="50"/>
      <c r="AH1804" s="53"/>
      <c r="AI1804" s="50"/>
      <c r="AJ1804" s="50"/>
      <c r="AK1804" s="50"/>
      <c r="AL1804" s="50"/>
      <c r="AM1804" s="50"/>
      <c r="AN1804" s="50"/>
      <c r="AO1804" s="50"/>
      <c r="AP1804" s="50"/>
      <c r="AQ1804" s="50"/>
      <c r="AR1804" s="50"/>
      <c r="AS1804" s="50"/>
      <c r="AT1804" s="50"/>
      <c r="AU1804" s="50"/>
      <c r="AV1804" s="50"/>
      <c r="AW1804" s="50"/>
      <c r="AX1804" s="50"/>
      <c r="AY1804" s="50"/>
      <c r="AZ1804" s="50"/>
      <c r="BA1804" s="50"/>
      <c r="BB1804" s="50"/>
      <c r="BC1804" s="50"/>
      <c r="BD1804" s="50"/>
      <c r="BE1804" s="50"/>
      <c r="BF1804" s="50"/>
      <c r="BG1804" s="50"/>
      <c r="BH1804" s="50"/>
      <c r="BI1804" s="50"/>
      <c r="BJ1804" s="50"/>
      <c r="BK1804" s="50"/>
      <c r="BL1804" s="50"/>
    </row>
    <row r="1805" spans="1:64" ht="12" customHeight="1" x14ac:dyDescent="0.15">
      <c r="A1805" s="50" t="s">
        <v>29697</v>
      </c>
      <c r="B1805" s="50">
        <v>21</v>
      </c>
      <c r="C1805" s="50" t="s">
        <v>14</v>
      </c>
      <c r="D1805" s="50" t="s">
        <v>31</v>
      </c>
      <c r="E1805" s="51" t="s">
        <v>29698</v>
      </c>
      <c r="F1805" s="52">
        <v>42893</v>
      </c>
      <c r="G1805" s="50" t="s">
        <v>29699</v>
      </c>
      <c r="H1805" s="50" t="s">
        <v>693</v>
      </c>
      <c r="I1805" s="50" t="s">
        <v>425</v>
      </c>
      <c r="J1805" s="50">
        <v>63109</v>
      </c>
      <c r="K1805" s="50" t="s">
        <v>693</v>
      </c>
      <c r="L1805" s="50" t="s">
        <v>4419</v>
      </c>
      <c r="M1805" s="50" t="s">
        <v>21</v>
      </c>
      <c r="N1805" s="50" t="s">
        <v>29700</v>
      </c>
      <c r="O1805" s="42" t="s">
        <v>394</v>
      </c>
      <c r="P1805" s="50" t="s">
        <v>32398</v>
      </c>
      <c r="Q1805" s="51" t="s">
        <v>29701</v>
      </c>
      <c r="R1805" s="50" t="s">
        <v>94</v>
      </c>
      <c r="S1805" s="50" t="s">
        <v>22</v>
      </c>
      <c r="T1805" s="54" t="s">
        <v>28746</v>
      </c>
      <c r="U1805" s="54" t="s">
        <v>28520</v>
      </c>
      <c r="V1805" s="54" t="s">
        <v>28521</v>
      </c>
      <c r="W1805" s="54" t="s">
        <v>94</v>
      </c>
      <c r="X1805" s="54">
        <v>2642</v>
      </c>
      <c r="Y1805" s="50"/>
      <c r="Z1805" s="50"/>
      <c r="AA1805" s="50"/>
      <c r="AB1805" s="50"/>
      <c r="AC1805" s="50"/>
      <c r="AD1805" s="50"/>
      <c r="AE1805" s="50"/>
      <c r="AF1805" s="50"/>
      <c r="AG1805" s="50"/>
      <c r="AH1805" s="53"/>
      <c r="AI1805" s="50"/>
      <c r="AJ1805" s="50"/>
      <c r="AK1805" s="50"/>
      <c r="AL1805" s="50"/>
      <c r="AM1805" s="50"/>
      <c r="AN1805" s="50"/>
      <c r="AO1805" s="50"/>
      <c r="AP1805" s="50"/>
      <c r="AQ1805" s="50"/>
      <c r="AR1805" s="50"/>
      <c r="AS1805" s="50"/>
      <c r="AT1805" s="50"/>
      <c r="AU1805" s="50"/>
      <c r="AV1805" s="50"/>
      <c r="AW1805" s="50"/>
      <c r="AX1805" s="50"/>
      <c r="AY1805" s="50"/>
      <c r="AZ1805" s="50"/>
      <c r="BA1805" s="50"/>
      <c r="BB1805" s="50"/>
      <c r="BC1805" s="50"/>
      <c r="BD1805" s="50"/>
      <c r="BE1805" s="50"/>
      <c r="BF1805" s="50"/>
      <c r="BG1805" s="50"/>
      <c r="BH1805" s="50"/>
      <c r="BI1805" s="50"/>
      <c r="BJ1805" s="50"/>
      <c r="BK1805" s="50"/>
      <c r="BL1805" s="50"/>
    </row>
    <row r="1806" spans="1:64" ht="12" customHeight="1" x14ac:dyDescent="0.15">
      <c r="A1806" s="50" t="s">
        <v>29690</v>
      </c>
      <c r="B1806" s="50">
        <v>54</v>
      </c>
      <c r="C1806" s="50" t="s">
        <v>14</v>
      </c>
      <c r="D1806" s="50" t="s">
        <v>31</v>
      </c>
      <c r="E1806" s="51" t="s">
        <v>29691</v>
      </c>
      <c r="F1806" s="52">
        <v>42893</v>
      </c>
      <c r="G1806" s="50" t="s">
        <v>29692</v>
      </c>
      <c r="H1806" s="50" t="s">
        <v>29693</v>
      </c>
      <c r="I1806" s="50" t="s">
        <v>4274</v>
      </c>
      <c r="J1806" s="50">
        <v>4474</v>
      </c>
      <c r="K1806" s="50" t="s">
        <v>6858</v>
      </c>
      <c r="L1806" s="50" t="s">
        <v>29694</v>
      </c>
      <c r="M1806" s="50" t="s">
        <v>21</v>
      </c>
      <c r="N1806" s="50" t="s">
        <v>29695</v>
      </c>
      <c r="O1806" s="42" t="s">
        <v>394</v>
      </c>
      <c r="P1806" s="50" t="s">
        <v>32398</v>
      </c>
      <c r="Q1806" s="51" t="s">
        <v>29696</v>
      </c>
      <c r="R1806" s="50" t="s">
        <v>94</v>
      </c>
      <c r="S1806" s="50" t="s">
        <v>22</v>
      </c>
      <c r="T1806" s="54" t="s">
        <v>28746</v>
      </c>
      <c r="U1806" s="54" t="s">
        <v>28520</v>
      </c>
      <c r="V1806" s="54" t="s">
        <v>28521</v>
      </c>
      <c r="W1806" s="54" t="s">
        <v>94</v>
      </c>
      <c r="X1806" s="54">
        <v>2640</v>
      </c>
      <c r="Y1806" s="50"/>
      <c r="Z1806" s="50"/>
      <c r="AA1806" s="50"/>
      <c r="AB1806" s="50"/>
      <c r="AC1806" s="50"/>
      <c r="AD1806" s="50"/>
      <c r="AE1806" s="50"/>
      <c r="AF1806" s="50"/>
      <c r="AG1806" s="50"/>
      <c r="AH1806" s="53"/>
      <c r="AI1806" s="50"/>
      <c r="AJ1806" s="50"/>
      <c r="AK1806" s="50"/>
      <c r="AL1806" s="50"/>
      <c r="AM1806" s="50"/>
      <c r="AN1806" s="50"/>
      <c r="AO1806" s="50"/>
      <c r="AP1806" s="50"/>
      <c r="AQ1806" s="50"/>
      <c r="AR1806" s="50"/>
      <c r="AS1806" s="50"/>
      <c r="AT1806" s="50"/>
      <c r="AU1806" s="50"/>
      <c r="AV1806" s="50"/>
      <c r="AW1806" s="50"/>
      <c r="AX1806" s="50"/>
      <c r="AY1806" s="50"/>
      <c r="AZ1806" s="50"/>
      <c r="BA1806" s="50"/>
      <c r="BB1806" s="50"/>
      <c r="BC1806" s="50"/>
      <c r="BD1806" s="50"/>
      <c r="BE1806" s="50"/>
      <c r="BF1806" s="50"/>
      <c r="BG1806" s="50"/>
      <c r="BH1806" s="50"/>
      <c r="BI1806" s="50"/>
      <c r="BJ1806" s="50"/>
      <c r="BK1806" s="50"/>
      <c r="BL1806" s="50"/>
    </row>
    <row r="1807" spans="1:64" ht="12" customHeight="1" x14ac:dyDescent="0.15">
      <c r="A1807" s="50" t="s">
        <v>29712</v>
      </c>
      <c r="B1807" s="50">
        <v>50</v>
      </c>
      <c r="C1807" s="50" t="s">
        <v>14</v>
      </c>
      <c r="D1807" s="50" t="s">
        <v>33105</v>
      </c>
      <c r="E1807" s="50"/>
      <c r="F1807" s="52">
        <v>42892</v>
      </c>
      <c r="G1807" s="50" t="s">
        <v>29713</v>
      </c>
      <c r="H1807" s="50" t="s">
        <v>3273</v>
      </c>
      <c r="I1807" s="50" t="s">
        <v>297</v>
      </c>
      <c r="J1807" s="50">
        <v>98682</v>
      </c>
      <c r="K1807" s="50" t="s">
        <v>557</v>
      </c>
      <c r="L1807" s="50" t="s">
        <v>5695</v>
      </c>
      <c r="M1807" s="50" t="s">
        <v>21</v>
      </c>
      <c r="N1807" s="50" t="s">
        <v>29714</v>
      </c>
      <c r="O1807" s="42" t="s">
        <v>394</v>
      </c>
      <c r="P1807" s="50" t="s">
        <v>32398</v>
      </c>
      <c r="Q1807" s="51" t="s">
        <v>29715</v>
      </c>
      <c r="R1807" s="50" t="s">
        <v>94</v>
      </c>
      <c r="S1807" s="50" t="s">
        <v>22</v>
      </c>
      <c r="T1807" s="54" t="s">
        <v>28746</v>
      </c>
      <c r="U1807" s="54" t="s">
        <v>28520</v>
      </c>
      <c r="V1807" s="54" t="s">
        <v>28519</v>
      </c>
      <c r="W1807" s="54" t="s">
        <v>94</v>
      </c>
      <c r="X1807" s="54">
        <v>2641</v>
      </c>
      <c r="Y1807" s="50"/>
      <c r="Z1807" s="50"/>
      <c r="AA1807" s="50"/>
      <c r="AB1807" s="50"/>
      <c r="AC1807" s="50"/>
      <c r="AD1807" s="50"/>
      <c r="AE1807" s="50"/>
      <c r="AF1807" s="50"/>
      <c r="AG1807" s="50"/>
      <c r="AH1807" s="53"/>
      <c r="AI1807" s="50"/>
      <c r="AJ1807" s="50"/>
      <c r="AK1807" s="50"/>
      <c r="AL1807" s="50"/>
      <c r="AM1807" s="50"/>
      <c r="AN1807" s="50"/>
      <c r="AO1807" s="50"/>
      <c r="AP1807" s="50"/>
      <c r="AQ1807" s="51"/>
      <c r="AR1807" s="50"/>
      <c r="AS1807" s="50"/>
      <c r="AT1807" s="50"/>
      <c r="AU1807" s="50"/>
      <c r="AV1807" s="50"/>
      <c r="AW1807" s="50"/>
      <c r="AX1807" s="50"/>
      <c r="AY1807" s="50"/>
      <c r="AZ1807" s="50"/>
      <c r="BA1807" s="50"/>
      <c r="BB1807" s="50"/>
      <c r="BC1807" s="50"/>
      <c r="BD1807" s="50"/>
      <c r="BE1807" s="50"/>
      <c r="BF1807" s="50"/>
      <c r="BG1807" s="50"/>
      <c r="BH1807" s="50"/>
      <c r="BI1807" s="50"/>
      <c r="BJ1807" s="50"/>
      <c r="BK1807" s="50"/>
      <c r="BL1807" s="50"/>
    </row>
    <row r="1808" spans="1:64" ht="12" customHeight="1" x14ac:dyDescent="0.15">
      <c r="A1808" s="50" t="s">
        <v>29708</v>
      </c>
      <c r="B1808" s="50">
        <v>20</v>
      </c>
      <c r="C1808" s="50" t="s">
        <v>14</v>
      </c>
      <c r="D1808" s="50" t="s">
        <v>42</v>
      </c>
      <c r="E1808" s="50"/>
      <c r="F1808" s="52">
        <v>42892</v>
      </c>
      <c r="G1808" s="50" t="s">
        <v>29709</v>
      </c>
      <c r="H1808" s="50" t="s">
        <v>218</v>
      </c>
      <c r="I1808" s="50" t="s">
        <v>39</v>
      </c>
      <c r="J1808" s="50">
        <v>90744</v>
      </c>
      <c r="K1808" s="50" t="s">
        <v>92</v>
      </c>
      <c r="L1808" s="50" t="s">
        <v>93</v>
      </c>
      <c r="M1808" s="50" t="s">
        <v>21</v>
      </c>
      <c r="N1808" s="50" t="s">
        <v>29710</v>
      </c>
      <c r="O1808" s="42" t="s">
        <v>394</v>
      </c>
      <c r="P1808" s="50" t="s">
        <v>32398</v>
      </c>
      <c r="Q1808" s="51" t="s">
        <v>29711</v>
      </c>
      <c r="R1808" s="50" t="s">
        <v>94</v>
      </c>
      <c r="S1808" s="50" t="s">
        <v>12</v>
      </c>
      <c r="T1808" s="54" t="s">
        <v>31675</v>
      </c>
      <c r="U1808" s="54" t="s">
        <v>28518</v>
      </c>
      <c r="V1808" s="54" t="s">
        <v>28521</v>
      </c>
      <c r="W1808" s="50"/>
      <c r="Y1808" s="50"/>
      <c r="Z1808" s="50"/>
      <c r="AA1808" s="50"/>
      <c r="AB1808" s="50"/>
      <c r="AC1808" s="50"/>
      <c r="AD1808" s="50"/>
      <c r="AE1808" s="50"/>
      <c r="AF1808" s="50"/>
      <c r="AG1808" s="50"/>
      <c r="AH1808" s="53"/>
      <c r="AI1808" s="50"/>
      <c r="AJ1808" s="50"/>
      <c r="AK1808" s="50"/>
      <c r="AL1808" s="50"/>
      <c r="AM1808" s="50"/>
      <c r="AN1808" s="50"/>
      <c r="AO1808" s="50"/>
      <c r="AP1808" s="50"/>
      <c r="AQ1808" s="50"/>
      <c r="AR1808" s="50"/>
      <c r="AS1808" s="50"/>
      <c r="AT1808" s="50"/>
      <c r="AU1808" s="50"/>
      <c r="AV1808" s="50"/>
      <c r="AW1808" s="50"/>
      <c r="AX1808" s="50"/>
      <c r="AY1808" s="50"/>
      <c r="AZ1808" s="50"/>
      <c r="BA1808" s="50"/>
      <c r="BB1808" s="50"/>
      <c r="BC1808" s="50"/>
      <c r="BD1808" s="50"/>
      <c r="BE1808" s="50"/>
      <c r="BF1808" s="50"/>
      <c r="BG1808" s="50"/>
      <c r="BH1808" s="50"/>
      <c r="BI1808" s="50"/>
      <c r="BJ1808" s="50"/>
      <c r="BK1808" s="50"/>
      <c r="BL1808" s="50"/>
    </row>
    <row r="1809" spans="1:64" ht="12" customHeight="1" x14ac:dyDescent="0.15">
      <c r="A1809" s="50" t="s">
        <v>29738</v>
      </c>
      <c r="B1809" s="50">
        <v>29</v>
      </c>
      <c r="C1809" s="50" t="s">
        <v>14</v>
      </c>
      <c r="D1809" s="50" t="s">
        <v>133</v>
      </c>
      <c r="E1809" s="51" t="s">
        <v>29739</v>
      </c>
      <c r="F1809" s="52">
        <v>42891</v>
      </c>
      <c r="G1809" s="50" t="s">
        <v>29740</v>
      </c>
      <c r="H1809" s="50" t="s">
        <v>1597</v>
      </c>
      <c r="I1809" s="50" t="s">
        <v>457</v>
      </c>
      <c r="J1809" s="50">
        <v>68106</v>
      </c>
      <c r="K1809" s="50" t="s">
        <v>922</v>
      </c>
      <c r="L1809" s="50" t="s">
        <v>2212</v>
      </c>
      <c r="M1809" s="50" t="s">
        <v>385</v>
      </c>
      <c r="N1809" s="50" t="s">
        <v>29741</v>
      </c>
      <c r="O1809" s="42" t="s">
        <v>1134</v>
      </c>
      <c r="P1809" s="50" t="s">
        <v>1135</v>
      </c>
      <c r="Q1809" s="51" t="s">
        <v>29742</v>
      </c>
      <c r="R1809" s="50" t="s">
        <v>542</v>
      </c>
      <c r="S1809" s="50" t="s">
        <v>12</v>
      </c>
      <c r="T1809" s="54" t="s">
        <v>31978</v>
      </c>
      <c r="U1809" s="54" t="s">
        <v>28518</v>
      </c>
      <c r="V1809" s="54" t="s">
        <v>28521</v>
      </c>
      <c r="W1809" s="50"/>
      <c r="Y1809" s="50"/>
      <c r="Z1809" s="50"/>
      <c r="AA1809" s="50"/>
      <c r="AB1809" s="50"/>
      <c r="AC1809" s="50"/>
      <c r="AD1809" s="50"/>
      <c r="AE1809" s="50"/>
      <c r="AF1809" s="50"/>
      <c r="AG1809" s="50"/>
      <c r="AH1809" s="53"/>
      <c r="AI1809" s="50"/>
      <c r="AJ1809" s="50"/>
      <c r="AK1809" s="50"/>
      <c r="AL1809" s="50"/>
      <c r="AM1809" s="50"/>
      <c r="AN1809" s="50"/>
      <c r="AO1809" s="50"/>
      <c r="AP1809" s="50"/>
      <c r="AQ1809" s="50"/>
      <c r="AR1809" s="50"/>
      <c r="AS1809" s="50"/>
      <c r="AT1809" s="50"/>
      <c r="AU1809" s="50"/>
      <c r="AV1809" s="50"/>
      <c r="AW1809" s="50"/>
      <c r="AX1809" s="50"/>
      <c r="AY1809" s="50"/>
      <c r="AZ1809" s="50"/>
      <c r="BA1809" s="50"/>
      <c r="BB1809" s="50"/>
      <c r="BC1809" s="50"/>
      <c r="BD1809" s="50"/>
      <c r="BE1809" s="50"/>
      <c r="BF1809" s="50"/>
      <c r="BG1809" s="50"/>
      <c r="BH1809" s="50"/>
      <c r="BI1809" s="50"/>
      <c r="BJ1809" s="50"/>
      <c r="BK1809" s="50"/>
      <c r="BL1809" s="50"/>
    </row>
    <row r="1810" spans="1:64" ht="12" customHeight="1" x14ac:dyDescent="0.15">
      <c r="A1810" s="50" t="s">
        <v>29716</v>
      </c>
      <c r="B1810" s="50">
        <v>37</v>
      </c>
      <c r="C1810" s="50" t="s">
        <v>14</v>
      </c>
      <c r="D1810" s="50" t="s">
        <v>79</v>
      </c>
      <c r="E1810" s="50"/>
      <c r="F1810" s="52">
        <v>42891</v>
      </c>
      <c r="G1810" s="50" t="s">
        <v>29717</v>
      </c>
      <c r="H1810" s="50" t="s">
        <v>29718</v>
      </c>
      <c r="I1810" s="50" t="s">
        <v>67</v>
      </c>
      <c r="J1810" s="50">
        <v>77984</v>
      </c>
      <c r="K1810" s="50" t="s">
        <v>29719</v>
      </c>
      <c r="L1810" s="50" t="s">
        <v>275</v>
      </c>
      <c r="M1810" s="50" t="s">
        <v>21</v>
      </c>
      <c r="N1810" s="50" t="s">
        <v>29720</v>
      </c>
      <c r="O1810" s="42" t="s">
        <v>394</v>
      </c>
      <c r="P1810" s="50" t="s">
        <v>32398</v>
      </c>
      <c r="Q1810" s="51" t="s">
        <v>29721</v>
      </c>
      <c r="R1810" s="50" t="s">
        <v>542</v>
      </c>
      <c r="S1810" s="50" t="s">
        <v>22</v>
      </c>
      <c r="T1810" s="54" t="s">
        <v>28746</v>
      </c>
      <c r="U1810" s="54" t="s">
        <v>28518</v>
      </c>
      <c r="V1810" s="54" t="s">
        <v>28521</v>
      </c>
      <c r="W1810" s="54" t="s">
        <v>94</v>
      </c>
      <c r="X1810" s="54">
        <v>2638</v>
      </c>
      <c r="Y1810" s="50"/>
      <c r="Z1810" s="50"/>
      <c r="AA1810" s="50"/>
      <c r="AB1810" s="50"/>
      <c r="AC1810" s="50"/>
      <c r="AD1810" s="50"/>
      <c r="AE1810" s="50"/>
      <c r="AF1810" s="50"/>
      <c r="AG1810" s="50"/>
      <c r="AH1810" s="53"/>
      <c r="AI1810" s="50"/>
      <c r="AJ1810" s="50"/>
      <c r="AK1810" s="50"/>
      <c r="AL1810" s="50"/>
      <c r="AM1810" s="50"/>
      <c r="AN1810" s="50"/>
      <c r="AO1810" s="50"/>
      <c r="AP1810" s="50"/>
      <c r="AQ1810" s="50"/>
      <c r="AR1810" s="50"/>
      <c r="AS1810" s="50"/>
      <c r="AT1810" s="50"/>
      <c r="AU1810" s="50"/>
      <c r="AV1810" s="50"/>
      <c r="AW1810" s="50"/>
      <c r="AX1810" s="50"/>
      <c r="AY1810" s="50"/>
      <c r="AZ1810" s="50"/>
      <c r="BA1810" s="50"/>
      <c r="BB1810" s="50"/>
      <c r="BC1810" s="50"/>
      <c r="BD1810" s="50"/>
      <c r="BE1810" s="50"/>
      <c r="BF1810" s="50"/>
      <c r="BG1810" s="50"/>
      <c r="BH1810" s="50"/>
      <c r="BI1810" s="50"/>
      <c r="BJ1810" s="50"/>
      <c r="BK1810" s="50"/>
      <c r="BL1810" s="50"/>
    </row>
    <row r="1811" spans="1:64" ht="12" customHeight="1" x14ac:dyDescent="0.15">
      <c r="A1811" s="50" t="s">
        <v>29728</v>
      </c>
      <c r="B1811" s="50">
        <v>47</v>
      </c>
      <c r="C1811" s="50" t="s">
        <v>14</v>
      </c>
      <c r="D1811" s="50" t="s">
        <v>79</v>
      </c>
      <c r="E1811" s="51" t="s">
        <v>29729</v>
      </c>
      <c r="F1811" s="52">
        <v>42891</v>
      </c>
      <c r="G1811" s="50" t="s">
        <v>29730</v>
      </c>
      <c r="H1811" s="50" t="s">
        <v>207</v>
      </c>
      <c r="I1811" s="50" t="s">
        <v>56</v>
      </c>
      <c r="J1811" s="50">
        <v>33166</v>
      </c>
      <c r="K1811" s="50" t="s">
        <v>155</v>
      </c>
      <c r="L1811" s="50" t="s">
        <v>156</v>
      </c>
      <c r="M1811" s="50" t="s">
        <v>21</v>
      </c>
      <c r="N1811" s="50" t="s">
        <v>29731</v>
      </c>
      <c r="O1811" s="42" t="s">
        <v>394</v>
      </c>
      <c r="P1811" s="50" t="s">
        <v>32398</v>
      </c>
      <c r="Q1811" s="51" t="s">
        <v>29732</v>
      </c>
      <c r="R1811" s="50" t="s">
        <v>94</v>
      </c>
      <c r="S1811" s="50" t="s">
        <v>22</v>
      </c>
      <c r="T1811" s="54" t="s">
        <v>28746</v>
      </c>
      <c r="U1811" s="54" t="s">
        <v>28518</v>
      </c>
      <c r="V1811" s="54" t="s">
        <v>28521</v>
      </c>
      <c r="W1811" s="54" t="s">
        <v>94</v>
      </c>
      <c r="X1811" s="54">
        <v>2635</v>
      </c>
      <c r="Y1811" s="50"/>
      <c r="Z1811" s="50"/>
      <c r="AA1811" s="50"/>
      <c r="AB1811" s="50"/>
      <c r="AC1811" s="50"/>
      <c r="AD1811" s="50"/>
      <c r="AE1811" s="50"/>
      <c r="AF1811" s="50"/>
      <c r="AG1811" s="50"/>
      <c r="AH1811" s="53"/>
      <c r="AI1811" s="50"/>
      <c r="AJ1811" s="50"/>
      <c r="AK1811" s="50"/>
      <c r="AL1811" s="50"/>
      <c r="AM1811" s="50"/>
      <c r="AN1811" s="50"/>
      <c r="AO1811" s="50"/>
      <c r="AP1811" s="50"/>
      <c r="AQ1811" s="50"/>
      <c r="AR1811" s="50"/>
      <c r="AS1811" s="50"/>
      <c r="AT1811" s="50"/>
      <c r="AU1811" s="50"/>
      <c r="AV1811" s="50"/>
      <c r="AW1811" s="50"/>
      <c r="AX1811" s="50"/>
      <c r="AY1811" s="50"/>
      <c r="AZ1811" s="50"/>
      <c r="BA1811" s="50"/>
      <c r="BB1811" s="50"/>
      <c r="BC1811" s="50"/>
      <c r="BD1811" s="50"/>
      <c r="BE1811" s="50"/>
      <c r="BF1811" s="50"/>
      <c r="BG1811" s="50"/>
      <c r="BH1811" s="50"/>
      <c r="BI1811" s="50"/>
      <c r="BJ1811" s="50"/>
      <c r="BK1811" s="50"/>
      <c r="BL1811" s="50"/>
    </row>
    <row r="1812" spans="1:64" ht="12" customHeight="1" x14ac:dyDescent="0.15">
      <c r="A1812" s="50" t="s">
        <v>29722</v>
      </c>
      <c r="B1812" s="50">
        <v>45</v>
      </c>
      <c r="C1812" s="50" t="s">
        <v>14</v>
      </c>
      <c r="D1812" s="50" t="s">
        <v>31</v>
      </c>
      <c r="E1812" s="51" t="s">
        <v>29723</v>
      </c>
      <c r="F1812" s="52">
        <v>42891</v>
      </c>
      <c r="G1812" s="50" t="s">
        <v>29724</v>
      </c>
      <c r="H1812" s="50" t="s">
        <v>29725</v>
      </c>
      <c r="I1812" s="50" t="s">
        <v>309</v>
      </c>
      <c r="J1812" s="50">
        <v>40004</v>
      </c>
      <c r="K1812" s="50" t="s">
        <v>15663</v>
      </c>
      <c r="L1812" s="50" t="s">
        <v>19579</v>
      </c>
      <c r="M1812" s="50" t="s">
        <v>21</v>
      </c>
      <c r="N1812" s="50" t="s">
        <v>29726</v>
      </c>
      <c r="O1812" s="42" t="s">
        <v>394</v>
      </c>
      <c r="P1812" s="50" t="s">
        <v>32398</v>
      </c>
      <c r="Q1812" s="51" t="s">
        <v>29727</v>
      </c>
      <c r="R1812" s="50" t="s">
        <v>94</v>
      </c>
      <c r="S1812" s="50" t="s">
        <v>22</v>
      </c>
      <c r="T1812" s="54" t="s">
        <v>28746</v>
      </c>
      <c r="U1812" s="54" t="s">
        <v>28520</v>
      </c>
      <c r="V1812" s="54" t="s">
        <v>28519</v>
      </c>
      <c r="W1812" s="54" t="s">
        <v>94</v>
      </c>
      <c r="X1812" s="54">
        <v>2632</v>
      </c>
      <c r="Y1812" s="50"/>
      <c r="Z1812" s="50"/>
      <c r="AA1812" s="50"/>
      <c r="AB1812" s="50"/>
      <c r="AC1812" s="50"/>
      <c r="AD1812" s="50"/>
      <c r="AE1812" s="50"/>
      <c r="AF1812" s="50"/>
      <c r="AG1812" s="50"/>
      <c r="AH1812" s="53"/>
      <c r="AI1812" s="50"/>
      <c r="AJ1812" s="50"/>
      <c r="AK1812" s="50"/>
      <c r="AL1812" s="50"/>
      <c r="AM1812" s="50"/>
      <c r="AN1812" s="50"/>
      <c r="AO1812" s="50"/>
      <c r="AP1812" s="50"/>
      <c r="AQ1812" s="50"/>
      <c r="AR1812" s="50"/>
      <c r="AS1812" s="50"/>
      <c r="AT1812" s="50"/>
      <c r="AU1812" s="50"/>
      <c r="AV1812" s="50"/>
      <c r="AW1812" s="50"/>
      <c r="AX1812" s="50"/>
      <c r="AY1812" s="50"/>
      <c r="AZ1812" s="50"/>
      <c r="BA1812" s="50"/>
      <c r="BB1812" s="50"/>
      <c r="BC1812" s="50"/>
      <c r="BD1812" s="50"/>
      <c r="BE1812" s="50"/>
      <c r="BF1812" s="50"/>
      <c r="BG1812" s="50"/>
      <c r="BH1812" s="50"/>
      <c r="BI1812" s="50"/>
      <c r="BJ1812" s="50"/>
      <c r="BK1812" s="50"/>
      <c r="BL1812" s="50"/>
    </row>
    <row r="1813" spans="1:64" ht="12" customHeight="1" x14ac:dyDescent="0.15">
      <c r="A1813" s="50" t="s">
        <v>29733</v>
      </c>
      <c r="B1813" s="50">
        <v>34</v>
      </c>
      <c r="C1813" s="50" t="s">
        <v>14</v>
      </c>
      <c r="D1813" s="50" t="s">
        <v>31</v>
      </c>
      <c r="E1813" s="51" t="s">
        <v>29734</v>
      </c>
      <c r="F1813" s="52">
        <v>42891</v>
      </c>
      <c r="G1813" s="50" t="s">
        <v>29735</v>
      </c>
      <c r="H1813" s="50" t="s">
        <v>26404</v>
      </c>
      <c r="I1813" s="50" t="s">
        <v>56</v>
      </c>
      <c r="J1813" s="50">
        <v>33898</v>
      </c>
      <c r="K1813" s="50" t="s">
        <v>1829</v>
      </c>
      <c r="L1813" s="50" t="s">
        <v>251</v>
      </c>
      <c r="M1813" s="50" t="s">
        <v>21</v>
      </c>
      <c r="N1813" s="50" t="s">
        <v>29736</v>
      </c>
      <c r="O1813" s="42" t="s">
        <v>394</v>
      </c>
      <c r="P1813" s="50" t="s">
        <v>32398</v>
      </c>
      <c r="Q1813" s="51" t="s">
        <v>29737</v>
      </c>
      <c r="R1813" s="50" t="s">
        <v>94</v>
      </c>
      <c r="S1813" s="50" t="s">
        <v>22</v>
      </c>
      <c r="T1813" s="54" t="s">
        <v>28746</v>
      </c>
      <c r="U1813" s="54" t="s">
        <v>28520</v>
      </c>
      <c r="V1813" s="54" t="s">
        <v>20623</v>
      </c>
      <c r="W1813" s="54" t="s">
        <v>94</v>
      </c>
      <c r="X1813" s="54">
        <v>2637</v>
      </c>
      <c r="Y1813" s="50"/>
      <c r="Z1813" s="50"/>
      <c r="AA1813" s="50"/>
      <c r="AB1813" s="50"/>
      <c r="AC1813" s="50"/>
      <c r="AD1813" s="50"/>
      <c r="AE1813" s="50"/>
      <c r="AF1813" s="50"/>
      <c r="AG1813" s="50"/>
      <c r="AH1813" s="53"/>
      <c r="AI1813" s="50"/>
      <c r="AJ1813" s="50"/>
      <c r="AK1813" s="50"/>
      <c r="AL1813" s="50"/>
      <c r="AM1813" s="50"/>
      <c r="AN1813" s="50"/>
      <c r="AO1813" s="50"/>
      <c r="AP1813" s="50"/>
      <c r="AQ1813" s="50"/>
      <c r="AR1813" s="50"/>
      <c r="AS1813" s="50"/>
      <c r="AT1813" s="50"/>
      <c r="AU1813" s="50"/>
      <c r="AV1813" s="50"/>
      <c r="AW1813" s="50"/>
      <c r="AX1813" s="50"/>
      <c r="AY1813" s="50"/>
      <c r="AZ1813" s="50"/>
      <c r="BA1813" s="50"/>
      <c r="BB1813" s="50"/>
      <c r="BC1813" s="50"/>
      <c r="BD1813" s="50"/>
      <c r="BE1813" s="50"/>
      <c r="BF1813" s="50"/>
      <c r="BG1813" s="50"/>
      <c r="BH1813" s="50"/>
      <c r="BI1813" s="50"/>
      <c r="BJ1813" s="50"/>
      <c r="BK1813" s="50"/>
      <c r="BL1813" s="50"/>
    </row>
    <row r="1814" spans="1:64" ht="12" customHeight="1" x14ac:dyDescent="0.15">
      <c r="A1814" s="50" t="s">
        <v>29743</v>
      </c>
      <c r="B1814" s="50">
        <v>20</v>
      </c>
      <c r="C1814" s="50" t="s">
        <v>14</v>
      </c>
      <c r="D1814" s="50" t="s">
        <v>79</v>
      </c>
      <c r="E1814" s="50"/>
      <c r="F1814" s="52">
        <v>42891</v>
      </c>
      <c r="G1814" s="50" t="s">
        <v>29744</v>
      </c>
      <c r="H1814" s="50" t="s">
        <v>5117</v>
      </c>
      <c r="I1814" s="50" t="s">
        <v>88</v>
      </c>
      <c r="J1814" s="50">
        <v>36301</v>
      </c>
      <c r="K1814" s="50" t="s">
        <v>707</v>
      </c>
      <c r="L1814" s="50" t="s">
        <v>29745</v>
      </c>
      <c r="M1814" s="50" t="s">
        <v>373</v>
      </c>
      <c r="N1814" s="50" t="s">
        <v>33182</v>
      </c>
      <c r="O1814" s="42" t="s">
        <v>394</v>
      </c>
      <c r="P1814" s="50" t="s">
        <v>32398</v>
      </c>
      <c r="Q1814" s="51" t="s">
        <v>29746</v>
      </c>
      <c r="R1814" s="50" t="s">
        <v>94</v>
      </c>
      <c r="S1814" s="50" t="s">
        <v>12</v>
      </c>
      <c r="T1814" s="54" t="s">
        <v>31978</v>
      </c>
      <c r="U1814" s="54" t="s">
        <v>28518</v>
      </c>
      <c r="V1814" s="54" t="s">
        <v>28521</v>
      </c>
      <c r="W1814" s="50"/>
      <c r="Y1814" s="50"/>
      <c r="Z1814" s="50"/>
      <c r="AA1814" s="50"/>
      <c r="AB1814" s="50"/>
      <c r="AC1814" s="50"/>
      <c r="AD1814" s="50"/>
      <c r="AE1814" s="50"/>
      <c r="AF1814" s="50"/>
      <c r="AG1814" s="50"/>
      <c r="AH1814" s="53"/>
      <c r="AI1814" s="50"/>
      <c r="AJ1814" s="50"/>
      <c r="AK1814" s="50"/>
      <c r="AL1814" s="50"/>
      <c r="AM1814" s="50"/>
      <c r="AN1814" s="50"/>
      <c r="AO1814" s="50"/>
      <c r="AP1814" s="50"/>
      <c r="AQ1814" s="50"/>
      <c r="AR1814" s="50"/>
      <c r="AS1814" s="50"/>
      <c r="AT1814" s="50"/>
      <c r="AU1814" s="50"/>
      <c r="AV1814" s="50"/>
      <c r="AW1814" s="50"/>
      <c r="AX1814" s="50"/>
      <c r="AY1814" s="50"/>
      <c r="AZ1814" s="50"/>
      <c r="BA1814" s="50"/>
      <c r="BB1814" s="50"/>
      <c r="BC1814" s="50"/>
      <c r="BD1814" s="50"/>
      <c r="BE1814" s="50"/>
      <c r="BF1814" s="50"/>
      <c r="BG1814" s="50"/>
      <c r="BH1814" s="50"/>
      <c r="BI1814" s="50"/>
      <c r="BJ1814" s="50"/>
      <c r="BK1814" s="50"/>
      <c r="BL1814" s="50"/>
    </row>
    <row r="1815" spans="1:64" ht="12" customHeight="1" x14ac:dyDescent="0.15">
      <c r="A1815" s="50" t="s">
        <v>3186</v>
      </c>
      <c r="B1815" s="50" t="s">
        <v>23</v>
      </c>
      <c r="C1815" s="50" t="s">
        <v>14</v>
      </c>
      <c r="D1815" s="50" t="s">
        <v>33105</v>
      </c>
      <c r="E1815" s="50"/>
      <c r="F1815" s="52">
        <v>42890</v>
      </c>
      <c r="G1815" s="50" t="s">
        <v>29757</v>
      </c>
      <c r="H1815" s="50" t="s">
        <v>438</v>
      </c>
      <c r="I1815" s="50" t="s">
        <v>51</v>
      </c>
      <c r="J1815" s="50">
        <v>48207</v>
      </c>
      <c r="K1815" s="50" t="s">
        <v>1107</v>
      </c>
      <c r="L1815" s="50" t="s">
        <v>2136</v>
      </c>
      <c r="M1815" s="50" t="s">
        <v>21</v>
      </c>
      <c r="N1815" s="50" t="s">
        <v>29758</v>
      </c>
      <c r="O1815" s="42" t="s">
        <v>394</v>
      </c>
      <c r="P1815" s="50" t="s">
        <v>32398</v>
      </c>
      <c r="Q1815" s="51" t="s">
        <v>29759</v>
      </c>
      <c r="R1815" s="50" t="s">
        <v>94</v>
      </c>
      <c r="S1815" s="50" t="s">
        <v>22</v>
      </c>
      <c r="T1815" s="54" t="s">
        <v>28746</v>
      </c>
      <c r="U1815" s="54" t="s">
        <v>28520</v>
      </c>
      <c r="V1815" s="54" t="s">
        <v>28521</v>
      </c>
      <c r="W1815" s="50"/>
      <c r="Y1815" s="50"/>
      <c r="Z1815" s="50"/>
      <c r="AA1815" s="50"/>
      <c r="AB1815" s="50"/>
      <c r="AC1815" s="50"/>
      <c r="AD1815" s="50"/>
      <c r="AE1815" s="50"/>
      <c r="AF1815" s="50"/>
      <c r="AG1815" s="50"/>
      <c r="AH1815" s="53"/>
      <c r="AI1815" s="50"/>
      <c r="AJ1815" s="50"/>
      <c r="AK1815" s="50"/>
      <c r="AL1815" s="50"/>
      <c r="AM1815" s="50"/>
      <c r="AN1815" s="50"/>
      <c r="AO1815" s="50"/>
      <c r="AP1815" s="50"/>
      <c r="AQ1815" s="50"/>
      <c r="AR1815" s="50"/>
      <c r="AS1815" s="50"/>
      <c r="AT1815" s="50"/>
      <c r="AU1815" s="50"/>
      <c r="AV1815" s="50"/>
      <c r="AW1815" s="50"/>
      <c r="AX1815" s="50"/>
      <c r="AY1815" s="50"/>
      <c r="AZ1815" s="50"/>
      <c r="BA1815" s="50"/>
      <c r="BB1815" s="50"/>
      <c r="BC1815" s="50"/>
      <c r="BD1815" s="50"/>
      <c r="BE1815" s="50"/>
      <c r="BF1815" s="50"/>
      <c r="BG1815" s="50"/>
      <c r="BH1815" s="50"/>
      <c r="BI1815" s="50"/>
      <c r="BJ1815" s="50"/>
      <c r="BK1815" s="50"/>
      <c r="BL1815" s="50"/>
    </row>
    <row r="1816" spans="1:64" ht="12" customHeight="1" x14ac:dyDescent="0.15">
      <c r="A1816" s="50" t="s">
        <v>29752</v>
      </c>
      <c r="B1816" s="50">
        <v>66</v>
      </c>
      <c r="C1816" s="50" t="s">
        <v>14</v>
      </c>
      <c r="D1816" s="50" t="s">
        <v>31</v>
      </c>
      <c r="E1816" s="50"/>
      <c r="F1816" s="52">
        <v>42890</v>
      </c>
      <c r="G1816" s="50" t="s">
        <v>29753</v>
      </c>
      <c r="H1816" s="50" t="s">
        <v>29754</v>
      </c>
      <c r="I1816" s="50" t="s">
        <v>39</v>
      </c>
      <c r="J1816" s="50">
        <v>91906</v>
      </c>
      <c r="K1816" s="50" t="s">
        <v>150</v>
      </c>
      <c r="L1816" s="50" t="s">
        <v>2074</v>
      </c>
      <c r="M1816" s="50" t="s">
        <v>21</v>
      </c>
      <c r="N1816" s="50" t="s">
        <v>29755</v>
      </c>
      <c r="O1816" s="42" t="s">
        <v>394</v>
      </c>
      <c r="P1816" s="50" t="s">
        <v>32398</v>
      </c>
      <c r="Q1816" s="51" t="s">
        <v>29756</v>
      </c>
      <c r="R1816" s="50" t="s">
        <v>542</v>
      </c>
      <c r="S1816" s="50" t="s">
        <v>22</v>
      </c>
      <c r="T1816" s="54" t="s">
        <v>28746</v>
      </c>
      <c r="U1816" s="54" t="s">
        <v>28520</v>
      </c>
      <c r="V1816" s="54" t="s">
        <v>28521</v>
      </c>
      <c r="W1816" s="54" t="s">
        <v>94</v>
      </c>
      <c r="X1816" s="54">
        <v>2636</v>
      </c>
      <c r="Y1816" s="50"/>
      <c r="Z1816" s="50"/>
      <c r="AA1816" s="50"/>
      <c r="AB1816" s="50"/>
      <c r="AC1816" s="50"/>
      <c r="AD1816" s="50"/>
      <c r="AE1816" s="50"/>
      <c r="AF1816" s="50"/>
      <c r="AG1816" s="50"/>
      <c r="AH1816" s="53"/>
      <c r="AI1816" s="50"/>
      <c r="AJ1816" s="50"/>
      <c r="AK1816" s="50"/>
      <c r="AL1816" s="50"/>
      <c r="AM1816" s="50"/>
      <c r="AN1816" s="50"/>
      <c r="AO1816" s="50"/>
      <c r="AP1816" s="50"/>
      <c r="AQ1816" s="51"/>
      <c r="AR1816" s="50"/>
      <c r="AS1816" s="50"/>
      <c r="AT1816" s="50"/>
      <c r="AU1816" s="50"/>
      <c r="AV1816" s="50"/>
      <c r="AW1816" s="50"/>
      <c r="AX1816" s="50"/>
      <c r="AY1816" s="50"/>
      <c r="AZ1816" s="50"/>
      <c r="BA1816" s="50"/>
      <c r="BB1816" s="50"/>
      <c r="BC1816" s="50"/>
      <c r="BD1816" s="50"/>
      <c r="BE1816" s="50"/>
      <c r="BF1816" s="50"/>
      <c r="BG1816" s="50"/>
      <c r="BH1816" s="50"/>
      <c r="BI1816" s="50"/>
      <c r="BJ1816" s="50"/>
      <c r="BK1816" s="50"/>
      <c r="BL1816" s="50"/>
    </row>
    <row r="1817" spans="1:64" ht="12" customHeight="1" x14ac:dyDescent="0.15">
      <c r="A1817" s="50" t="s">
        <v>29747</v>
      </c>
      <c r="B1817" s="50">
        <v>27</v>
      </c>
      <c r="C1817" s="50" t="s">
        <v>14</v>
      </c>
      <c r="D1817" s="50" t="s">
        <v>31</v>
      </c>
      <c r="E1817" s="50"/>
      <c r="F1817" s="52">
        <v>42890</v>
      </c>
      <c r="G1817" s="50" t="s">
        <v>29748</v>
      </c>
      <c r="H1817" s="50" t="s">
        <v>29749</v>
      </c>
      <c r="I1817" s="50" t="s">
        <v>56</v>
      </c>
      <c r="J1817" s="50">
        <v>32011</v>
      </c>
      <c r="K1817" s="50" t="s">
        <v>5478</v>
      </c>
      <c r="L1817" s="50" t="s">
        <v>5479</v>
      </c>
      <c r="M1817" s="50" t="s">
        <v>21</v>
      </c>
      <c r="N1817" s="50" t="s">
        <v>29750</v>
      </c>
      <c r="O1817" s="42" t="s">
        <v>394</v>
      </c>
      <c r="P1817" s="50" t="s">
        <v>32398</v>
      </c>
      <c r="Q1817" s="51" t="s">
        <v>29751</v>
      </c>
      <c r="R1817" s="50" t="s">
        <v>94</v>
      </c>
      <c r="S1817" s="50" t="s">
        <v>22</v>
      </c>
      <c r="T1817" s="54" t="s">
        <v>28746</v>
      </c>
      <c r="U1817" s="54" t="s">
        <v>28520</v>
      </c>
      <c r="V1817" s="54" t="s">
        <v>28521</v>
      </c>
      <c r="W1817" s="54" t="s">
        <v>94</v>
      </c>
      <c r="X1817" s="54">
        <v>2622</v>
      </c>
      <c r="Y1817" s="50"/>
      <c r="Z1817" s="50"/>
      <c r="AA1817" s="50"/>
      <c r="AB1817" s="50"/>
      <c r="AC1817" s="50"/>
      <c r="AD1817" s="50"/>
      <c r="AE1817" s="50"/>
      <c r="AF1817" s="50"/>
      <c r="AG1817" s="50"/>
      <c r="AH1817" s="53"/>
      <c r="AI1817" s="50"/>
      <c r="AJ1817" s="50"/>
      <c r="AK1817" s="50"/>
      <c r="AL1817" s="50"/>
      <c r="AM1817" s="50"/>
      <c r="AN1817" s="50"/>
      <c r="AO1817" s="50"/>
      <c r="AP1817" s="50"/>
      <c r="AQ1817" s="50"/>
      <c r="AR1817" s="50"/>
      <c r="AS1817" s="50"/>
      <c r="AT1817" s="50"/>
      <c r="AU1817" s="50"/>
      <c r="AV1817" s="50"/>
      <c r="AW1817" s="50"/>
      <c r="AX1817" s="50"/>
      <c r="AY1817" s="50"/>
      <c r="AZ1817" s="50"/>
      <c r="BA1817" s="50"/>
      <c r="BB1817" s="50"/>
      <c r="BC1817" s="50"/>
      <c r="BD1817" s="50"/>
      <c r="BE1817" s="50"/>
      <c r="BF1817" s="50"/>
      <c r="BG1817" s="50"/>
      <c r="BH1817" s="50"/>
      <c r="BI1817" s="50"/>
      <c r="BJ1817" s="50"/>
      <c r="BK1817" s="50"/>
      <c r="BL1817" s="50"/>
    </row>
    <row r="1818" spans="1:64" ht="12" customHeight="1" x14ac:dyDescent="0.15">
      <c r="A1818" s="50" t="s">
        <v>29760</v>
      </c>
      <c r="B1818" s="50">
        <v>28</v>
      </c>
      <c r="C1818" s="50" t="s">
        <v>14</v>
      </c>
      <c r="D1818" s="50" t="s">
        <v>31</v>
      </c>
      <c r="E1818" s="50" t="s">
        <v>31920</v>
      </c>
      <c r="F1818" s="52">
        <v>42890</v>
      </c>
      <c r="G1818" s="50" t="s">
        <v>29761</v>
      </c>
      <c r="H1818" s="50" t="s">
        <v>906</v>
      </c>
      <c r="I1818" s="50" t="s">
        <v>189</v>
      </c>
      <c r="J1818" s="50">
        <v>87121</v>
      </c>
      <c r="K1818" s="50" t="s">
        <v>458</v>
      </c>
      <c r="L1818" s="50" t="s">
        <v>7999</v>
      </c>
      <c r="M1818" s="50" t="s">
        <v>373</v>
      </c>
      <c r="N1818" s="50" t="s">
        <v>29762</v>
      </c>
      <c r="O1818" s="42" t="s">
        <v>394</v>
      </c>
      <c r="P1818" s="50" t="s">
        <v>32398</v>
      </c>
      <c r="Q1818" s="51" t="s">
        <v>29763</v>
      </c>
      <c r="R1818" s="50" t="s">
        <v>94</v>
      </c>
      <c r="S1818" s="50" t="s">
        <v>12</v>
      </c>
      <c r="T1818" s="54" t="s">
        <v>31978</v>
      </c>
      <c r="U1818" s="54" t="s">
        <v>28518</v>
      </c>
      <c r="V1818" s="54" t="s">
        <v>28521</v>
      </c>
      <c r="W1818" s="50"/>
      <c r="Y1818" s="50"/>
      <c r="Z1818" s="50"/>
      <c r="AA1818" s="50"/>
      <c r="AB1818" s="50"/>
      <c r="AC1818" s="50"/>
      <c r="AD1818" s="50"/>
      <c r="AE1818" s="50"/>
      <c r="AF1818" s="50"/>
      <c r="AG1818" s="50"/>
      <c r="AH1818" s="53"/>
      <c r="AI1818" s="50"/>
      <c r="AJ1818" s="50"/>
      <c r="AK1818" s="50"/>
      <c r="AL1818" s="50"/>
      <c r="AM1818" s="50"/>
      <c r="AN1818" s="50"/>
      <c r="AO1818" s="50"/>
      <c r="AP1818" s="50"/>
      <c r="AQ1818" s="50"/>
      <c r="AR1818" s="50"/>
      <c r="AS1818" s="50"/>
      <c r="AT1818" s="50"/>
      <c r="AU1818" s="50"/>
      <c r="AV1818" s="50"/>
      <c r="AW1818" s="50"/>
      <c r="AX1818" s="50"/>
      <c r="AY1818" s="50"/>
      <c r="AZ1818" s="50"/>
      <c r="BA1818" s="50"/>
      <c r="BB1818" s="50"/>
      <c r="BC1818" s="50"/>
      <c r="BD1818" s="50"/>
      <c r="BE1818" s="50"/>
      <c r="BF1818" s="50"/>
      <c r="BG1818" s="50"/>
      <c r="BH1818" s="50"/>
      <c r="BI1818" s="50"/>
      <c r="BJ1818" s="50"/>
      <c r="BK1818" s="50"/>
      <c r="BL1818" s="50"/>
    </row>
    <row r="1819" spans="1:64" ht="12" customHeight="1" x14ac:dyDescent="0.15">
      <c r="A1819" s="50" t="s">
        <v>29764</v>
      </c>
      <c r="B1819" s="50">
        <v>44</v>
      </c>
      <c r="C1819" s="50" t="s">
        <v>14</v>
      </c>
      <c r="D1819" s="50" t="s">
        <v>31</v>
      </c>
      <c r="E1819" s="50"/>
      <c r="F1819" s="52">
        <v>42889</v>
      </c>
      <c r="G1819" s="50" t="s">
        <v>29765</v>
      </c>
      <c r="H1819" s="50" t="s">
        <v>6435</v>
      </c>
      <c r="I1819" s="50" t="s">
        <v>117</v>
      </c>
      <c r="J1819" s="50">
        <v>85392</v>
      </c>
      <c r="K1819" s="50" t="s">
        <v>617</v>
      </c>
      <c r="L1819" s="50" t="s">
        <v>6437</v>
      </c>
      <c r="M1819" s="50" t="s">
        <v>21</v>
      </c>
      <c r="N1819" s="50" t="s">
        <v>29766</v>
      </c>
      <c r="O1819" s="42" t="s">
        <v>394</v>
      </c>
      <c r="P1819" s="50" t="s">
        <v>32398</v>
      </c>
      <c r="Q1819" s="51" t="s">
        <v>29767</v>
      </c>
      <c r="R1819" s="50" t="s">
        <v>94</v>
      </c>
      <c r="S1819" s="50" t="s">
        <v>22</v>
      </c>
      <c r="T1819" s="54" t="s">
        <v>28746</v>
      </c>
      <c r="U1819" s="54" t="s">
        <v>28520</v>
      </c>
      <c r="V1819" s="54" t="s">
        <v>28521</v>
      </c>
      <c r="W1819" s="54" t="s">
        <v>94</v>
      </c>
      <c r="X1819" s="54">
        <v>2625</v>
      </c>
      <c r="Y1819" s="50"/>
      <c r="Z1819" s="50"/>
      <c r="AA1819" s="50"/>
      <c r="AB1819" s="50"/>
      <c r="AC1819" s="50"/>
      <c r="AD1819" s="50"/>
      <c r="AE1819" s="50"/>
      <c r="AF1819" s="50"/>
      <c r="AG1819" s="50"/>
      <c r="AH1819" s="53"/>
      <c r="AI1819" s="50"/>
      <c r="AJ1819" s="50"/>
      <c r="AK1819" s="50"/>
      <c r="AL1819" s="50"/>
      <c r="AM1819" s="50"/>
      <c r="AN1819" s="50"/>
      <c r="AO1819" s="50"/>
      <c r="AP1819" s="50"/>
      <c r="AQ1819" s="50"/>
      <c r="AR1819" s="50"/>
      <c r="AS1819" s="50"/>
      <c r="AT1819" s="51"/>
      <c r="AU1819" s="50"/>
      <c r="AV1819" s="50"/>
      <c r="AW1819" s="50"/>
      <c r="AX1819" s="50"/>
      <c r="AY1819" s="50"/>
      <c r="AZ1819" s="50"/>
      <c r="BA1819" s="50"/>
      <c r="BB1819" s="50"/>
      <c r="BC1819" s="50"/>
      <c r="BD1819" s="50"/>
      <c r="BE1819" s="50"/>
      <c r="BF1819" s="50"/>
      <c r="BG1819" s="50"/>
      <c r="BH1819" s="50"/>
      <c r="BI1819" s="50"/>
      <c r="BJ1819" s="50"/>
      <c r="BK1819" s="50"/>
      <c r="BL1819" s="50"/>
    </row>
    <row r="1820" spans="1:64" ht="12" customHeight="1" x14ac:dyDescent="0.15">
      <c r="A1820" s="50" t="s">
        <v>29784</v>
      </c>
      <c r="B1820" s="50">
        <v>18</v>
      </c>
      <c r="C1820" s="50" t="s">
        <v>14</v>
      </c>
      <c r="D1820" s="50" t="s">
        <v>15</v>
      </c>
      <c r="E1820" s="50"/>
      <c r="F1820" s="52">
        <v>42888</v>
      </c>
      <c r="G1820" s="50" t="s">
        <v>29785</v>
      </c>
      <c r="H1820" s="50" t="s">
        <v>2442</v>
      </c>
      <c r="I1820" s="50" t="s">
        <v>389</v>
      </c>
      <c r="J1820" s="50">
        <v>74128</v>
      </c>
      <c r="K1820" s="50" t="s">
        <v>2442</v>
      </c>
      <c r="L1820" s="50" t="s">
        <v>3299</v>
      </c>
      <c r="M1820" s="50" t="s">
        <v>21</v>
      </c>
      <c r="N1820" s="50" t="s">
        <v>29786</v>
      </c>
      <c r="O1820" s="42" t="s">
        <v>394</v>
      </c>
      <c r="P1820" s="50" t="s">
        <v>32398</v>
      </c>
      <c r="Q1820" s="51" t="s">
        <v>29787</v>
      </c>
      <c r="R1820" s="50" t="s">
        <v>94</v>
      </c>
      <c r="S1820" s="50" t="s">
        <v>22</v>
      </c>
      <c r="T1820" s="54" t="s">
        <v>28746</v>
      </c>
      <c r="U1820" s="54" t="s">
        <v>28520</v>
      </c>
      <c r="V1820" s="54" t="s">
        <v>28522</v>
      </c>
      <c r="W1820" s="54" t="s">
        <v>94</v>
      </c>
      <c r="X1820" s="54">
        <v>2627</v>
      </c>
      <c r="Y1820" s="50"/>
      <c r="Z1820" s="50"/>
      <c r="AA1820" s="50"/>
      <c r="AB1820" s="50"/>
      <c r="AC1820" s="50"/>
      <c r="AD1820" s="50"/>
      <c r="AE1820" s="50"/>
      <c r="AF1820" s="50"/>
      <c r="AG1820" s="50"/>
      <c r="AH1820" s="53"/>
      <c r="AI1820" s="50"/>
      <c r="AJ1820" s="50"/>
      <c r="AK1820" s="50"/>
      <c r="AL1820" s="50"/>
      <c r="AM1820" s="50"/>
      <c r="AN1820" s="50"/>
      <c r="AO1820" s="50"/>
      <c r="AP1820" s="50"/>
      <c r="AQ1820" s="50"/>
      <c r="AR1820" s="50"/>
      <c r="AS1820" s="50"/>
      <c r="AT1820" s="50"/>
      <c r="AU1820" s="50"/>
      <c r="AV1820" s="50"/>
      <c r="AW1820" s="50"/>
      <c r="AX1820" s="50"/>
      <c r="AY1820" s="50"/>
      <c r="AZ1820" s="50"/>
      <c r="BA1820" s="50"/>
      <c r="BB1820" s="50"/>
      <c r="BC1820" s="50"/>
      <c r="BD1820" s="50"/>
      <c r="BE1820" s="50"/>
      <c r="BF1820" s="50"/>
      <c r="BG1820" s="50"/>
      <c r="BH1820" s="50"/>
      <c r="BI1820" s="50"/>
      <c r="BJ1820" s="50"/>
      <c r="BK1820" s="50"/>
      <c r="BL1820" s="50"/>
    </row>
    <row r="1821" spans="1:64" ht="12" customHeight="1" x14ac:dyDescent="0.15">
      <c r="A1821" s="50" t="s">
        <v>29768</v>
      </c>
      <c r="B1821" s="50">
        <v>29</v>
      </c>
      <c r="C1821" s="50" t="s">
        <v>14</v>
      </c>
      <c r="D1821" s="50" t="s">
        <v>79</v>
      </c>
      <c r="E1821" s="50"/>
      <c r="F1821" s="52">
        <v>42888</v>
      </c>
      <c r="G1821" s="50" t="s">
        <v>29769</v>
      </c>
      <c r="H1821" s="50" t="s">
        <v>29770</v>
      </c>
      <c r="I1821" s="50" t="s">
        <v>88</v>
      </c>
      <c r="J1821" s="50">
        <v>36310</v>
      </c>
      <c r="K1821" s="50" t="s">
        <v>8226</v>
      </c>
      <c r="L1821" s="50" t="s">
        <v>29771</v>
      </c>
      <c r="M1821" s="50" t="s">
        <v>21</v>
      </c>
      <c r="N1821" s="50" t="s">
        <v>29772</v>
      </c>
      <c r="O1821" s="42" t="s">
        <v>394</v>
      </c>
      <c r="P1821" s="50" t="s">
        <v>32398</v>
      </c>
      <c r="Q1821" s="51" t="s">
        <v>29773</v>
      </c>
      <c r="R1821" s="50" t="s">
        <v>94</v>
      </c>
      <c r="S1821" s="50" t="s">
        <v>22</v>
      </c>
      <c r="T1821" s="54" t="s">
        <v>28746</v>
      </c>
      <c r="U1821" s="54" t="s">
        <v>28520</v>
      </c>
      <c r="V1821" s="54" t="s">
        <v>28521</v>
      </c>
      <c r="W1821" s="54" t="s">
        <v>94</v>
      </c>
      <c r="X1821" s="54">
        <v>2624</v>
      </c>
      <c r="Y1821" s="50"/>
      <c r="Z1821" s="50"/>
      <c r="AA1821" s="50"/>
      <c r="AB1821" s="50"/>
      <c r="AC1821" s="50"/>
      <c r="AD1821" s="50"/>
      <c r="AE1821" s="50"/>
      <c r="AF1821" s="50"/>
      <c r="AG1821" s="50"/>
      <c r="AH1821" s="53"/>
      <c r="AI1821" s="50"/>
      <c r="AJ1821" s="50"/>
      <c r="AK1821" s="50"/>
      <c r="AL1821" s="50"/>
      <c r="AM1821" s="50"/>
      <c r="AN1821" s="50"/>
      <c r="AO1821" s="50"/>
      <c r="AP1821" s="50"/>
      <c r="AQ1821" s="50"/>
      <c r="AR1821" s="50"/>
      <c r="AS1821" s="50"/>
      <c r="AT1821" s="50"/>
      <c r="AU1821" s="50"/>
      <c r="AV1821" s="50"/>
      <c r="AW1821" s="50"/>
      <c r="AX1821" s="50"/>
      <c r="AY1821" s="50"/>
      <c r="AZ1821" s="50"/>
      <c r="BA1821" s="50"/>
      <c r="BB1821" s="50"/>
      <c r="BC1821" s="50"/>
      <c r="BD1821" s="50"/>
      <c r="BE1821" s="50"/>
      <c r="BF1821" s="50"/>
      <c r="BG1821" s="50"/>
      <c r="BH1821" s="50"/>
      <c r="BI1821" s="50"/>
      <c r="BJ1821" s="50"/>
      <c r="BK1821" s="50"/>
      <c r="BL1821" s="50"/>
    </row>
    <row r="1822" spans="1:64" ht="12" customHeight="1" x14ac:dyDescent="0.15">
      <c r="A1822" s="50" t="s">
        <v>29791</v>
      </c>
      <c r="B1822" s="50">
        <v>17</v>
      </c>
      <c r="C1822" s="50" t="s">
        <v>14</v>
      </c>
      <c r="D1822" s="50" t="s">
        <v>79</v>
      </c>
      <c r="E1822" s="50"/>
      <c r="F1822" s="52">
        <v>42888</v>
      </c>
      <c r="G1822" s="50" t="s">
        <v>29792</v>
      </c>
      <c r="H1822" s="50" t="s">
        <v>81</v>
      </c>
      <c r="I1822" s="50" t="s">
        <v>38</v>
      </c>
      <c r="J1822" s="50">
        <v>60637</v>
      </c>
      <c r="K1822" s="50" t="s">
        <v>82</v>
      </c>
      <c r="L1822" s="50" t="s">
        <v>83</v>
      </c>
      <c r="M1822" s="50" t="s">
        <v>21</v>
      </c>
      <c r="N1822" s="50" t="s">
        <v>29793</v>
      </c>
      <c r="O1822" s="42" t="s">
        <v>394</v>
      </c>
      <c r="P1822" s="50" t="s">
        <v>32398</v>
      </c>
      <c r="Q1822" s="51" t="s">
        <v>29794</v>
      </c>
      <c r="R1822" s="50" t="s">
        <v>94</v>
      </c>
      <c r="S1822" s="50" t="s">
        <v>22</v>
      </c>
      <c r="T1822" s="54" t="s">
        <v>28746</v>
      </c>
      <c r="U1822" s="54" t="s">
        <v>28520</v>
      </c>
      <c r="V1822" s="54" t="s">
        <v>28521</v>
      </c>
      <c r="W1822" s="54" t="s">
        <v>94</v>
      </c>
      <c r="X1822" s="54">
        <v>2628</v>
      </c>
      <c r="Y1822" s="50"/>
      <c r="Z1822" s="50"/>
      <c r="AA1822" s="50"/>
      <c r="AB1822" s="50"/>
      <c r="AC1822" s="50"/>
      <c r="AD1822" s="50"/>
      <c r="AE1822" s="50"/>
      <c r="AF1822" s="50"/>
      <c r="AG1822" s="50"/>
      <c r="AH1822" s="53"/>
      <c r="AI1822" s="50"/>
      <c r="AJ1822" s="50"/>
      <c r="AK1822" s="50"/>
      <c r="AL1822" s="50"/>
      <c r="AM1822" s="50"/>
      <c r="AN1822" s="50"/>
      <c r="AO1822" s="50"/>
      <c r="AP1822" s="50"/>
      <c r="AQ1822" s="50"/>
      <c r="AR1822" s="50"/>
      <c r="AS1822" s="50"/>
      <c r="AT1822" s="50"/>
      <c r="AU1822" s="50"/>
      <c r="AV1822" s="50"/>
      <c r="AW1822" s="50"/>
      <c r="AX1822" s="50"/>
      <c r="AY1822" s="50"/>
      <c r="AZ1822" s="50"/>
      <c r="BA1822" s="50"/>
      <c r="BB1822" s="50"/>
      <c r="BC1822" s="50"/>
      <c r="BD1822" s="50"/>
      <c r="BE1822" s="50"/>
      <c r="BF1822" s="50"/>
      <c r="BG1822" s="50"/>
      <c r="BH1822" s="50"/>
      <c r="BI1822" s="50"/>
      <c r="BJ1822" s="50"/>
      <c r="BK1822" s="50"/>
      <c r="BL1822" s="50"/>
    </row>
    <row r="1823" spans="1:64" ht="12" customHeight="1" x14ac:dyDescent="0.15">
      <c r="A1823" s="50" t="s">
        <v>29795</v>
      </c>
      <c r="B1823" s="50">
        <v>55</v>
      </c>
      <c r="C1823" s="50" t="s">
        <v>14</v>
      </c>
      <c r="D1823" s="50" t="s">
        <v>42</v>
      </c>
      <c r="E1823" s="51" t="s">
        <v>29796</v>
      </c>
      <c r="F1823" s="52">
        <v>42888</v>
      </c>
      <c r="G1823" s="50" t="s">
        <v>29797</v>
      </c>
      <c r="H1823" s="50" t="s">
        <v>4182</v>
      </c>
      <c r="I1823" s="50" t="s">
        <v>67</v>
      </c>
      <c r="J1823" s="50">
        <v>78041</v>
      </c>
      <c r="K1823" s="50" t="s">
        <v>4184</v>
      </c>
      <c r="L1823" s="50" t="s">
        <v>4185</v>
      </c>
      <c r="M1823" s="50" t="s">
        <v>21</v>
      </c>
      <c r="N1823" s="50" t="s">
        <v>29798</v>
      </c>
      <c r="O1823" s="42" t="s">
        <v>394</v>
      </c>
      <c r="P1823" s="50" t="s">
        <v>32398</v>
      </c>
      <c r="Q1823" s="51" t="s">
        <v>29799</v>
      </c>
      <c r="R1823" s="50" t="s">
        <v>94</v>
      </c>
      <c r="S1823" s="50" t="s">
        <v>22</v>
      </c>
      <c r="T1823" s="54" t="s">
        <v>28746</v>
      </c>
      <c r="U1823" s="54" t="s">
        <v>28520</v>
      </c>
      <c r="V1823" s="54" t="s">
        <v>28521</v>
      </c>
      <c r="W1823" s="54" t="s">
        <v>94</v>
      </c>
      <c r="X1823" s="54">
        <v>2634</v>
      </c>
      <c r="Y1823" s="50"/>
      <c r="Z1823" s="50"/>
      <c r="AA1823" s="50"/>
      <c r="AB1823" s="50"/>
      <c r="AC1823" s="50"/>
      <c r="AD1823" s="50"/>
      <c r="AE1823" s="50"/>
      <c r="AF1823" s="50"/>
      <c r="AG1823" s="50"/>
      <c r="AH1823" s="53"/>
      <c r="AI1823" s="50"/>
      <c r="AJ1823" s="50"/>
      <c r="AK1823" s="50"/>
      <c r="AL1823" s="50"/>
      <c r="AM1823" s="50"/>
      <c r="AN1823" s="50"/>
      <c r="AO1823" s="50"/>
      <c r="AP1823" s="50"/>
      <c r="AQ1823" s="50"/>
      <c r="AR1823" s="50"/>
      <c r="AS1823" s="50"/>
      <c r="AT1823" s="50"/>
      <c r="AU1823" s="50"/>
      <c r="AV1823" s="50"/>
      <c r="AW1823" s="50"/>
      <c r="AX1823" s="50"/>
      <c r="AY1823" s="50"/>
      <c r="AZ1823" s="50"/>
      <c r="BA1823" s="50"/>
      <c r="BB1823" s="50"/>
      <c r="BC1823" s="50"/>
      <c r="BD1823" s="50"/>
      <c r="BE1823" s="50"/>
      <c r="BF1823" s="50"/>
      <c r="BG1823" s="50"/>
      <c r="BH1823" s="50"/>
      <c r="BI1823" s="50"/>
      <c r="BJ1823" s="50"/>
      <c r="BK1823" s="50"/>
      <c r="BL1823" s="50"/>
    </row>
    <row r="1824" spans="1:64" ht="12" customHeight="1" x14ac:dyDescent="0.15">
      <c r="A1824" s="50" t="s">
        <v>29778</v>
      </c>
      <c r="B1824" s="50">
        <v>34</v>
      </c>
      <c r="C1824" s="50" t="s">
        <v>14</v>
      </c>
      <c r="D1824" s="50" t="s">
        <v>79</v>
      </c>
      <c r="E1824" s="50"/>
      <c r="F1824" s="52">
        <v>42888</v>
      </c>
      <c r="G1824" s="50" t="s">
        <v>29779</v>
      </c>
      <c r="H1824" s="50" t="s">
        <v>29780</v>
      </c>
      <c r="I1824" s="50" t="s">
        <v>653</v>
      </c>
      <c r="J1824" s="50">
        <v>39465</v>
      </c>
      <c r="K1824" s="50" t="s">
        <v>26825</v>
      </c>
      <c r="L1824" s="50" t="s">
        <v>29781</v>
      </c>
      <c r="M1824" s="50" t="s">
        <v>21</v>
      </c>
      <c r="N1824" s="50" t="s">
        <v>29782</v>
      </c>
      <c r="O1824" s="42" t="s">
        <v>394</v>
      </c>
      <c r="P1824" s="50" t="s">
        <v>32398</v>
      </c>
      <c r="Q1824" s="51" t="s">
        <v>29783</v>
      </c>
      <c r="R1824" s="50" t="s">
        <v>94</v>
      </c>
      <c r="S1824" s="50" t="s">
        <v>12</v>
      </c>
      <c r="T1824" s="54" t="s">
        <v>31978</v>
      </c>
      <c r="U1824" s="54" t="s">
        <v>28520</v>
      </c>
      <c r="V1824" s="54" t="s">
        <v>28521</v>
      </c>
      <c r="W1824" s="54" t="s">
        <v>94</v>
      </c>
      <c r="X1824" s="54">
        <v>2626</v>
      </c>
      <c r="Y1824" s="50"/>
      <c r="Z1824" s="50"/>
      <c r="AA1824" s="50"/>
      <c r="AB1824" s="50"/>
      <c r="AC1824" s="50"/>
      <c r="AD1824" s="50"/>
      <c r="AE1824" s="50"/>
      <c r="AF1824" s="50"/>
      <c r="AG1824" s="50"/>
      <c r="AH1824" s="53"/>
      <c r="AI1824" s="50"/>
      <c r="AJ1824" s="50"/>
      <c r="AK1824" s="50"/>
      <c r="AL1824" s="50"/>
      <c r="AM1824" s="50"/>
      <c r="AN1824" s="50"/>
      <c r="AO1824" s="50"/>
      <c r="AP1824" s="50"/>
      <c r="AQ1824" s="50"/>
      <c r="AR1824" s="50"/>
      <c r="AS1824" s="50"/>
      <c r="AT1824" s="50"/>
      <c r="AU1824" s="50"/>
      <c r="AV1824" s="50"/>
      <c r="AW1824" s="50"/>
      <c r="AX1824" s="50"/>
      <c r="AY1824" s="50"/>
      <c r="AZ1824" s="50"/>
      <c r="BA1824" s="50"/>
      <c r="BB1824" s="50"/>
      <c r="BC1824" s="50"/>
      <c r="BD1824" s="50"/>
      <c r="BE1824" s="50"/>
      <c r="BF1824" s="50"/>
      <c r="BG1824" s="50"/>
      <c r="BH1824" s="50"/>
      <c r="BI1824" s="50"/>
      <c r="BJ1824" s="50"/>
      <c r="BK1824" s="50"/>
      <c r="BL1824" s="50"/>
    </row>
    <row r="1825" spans="1:64" ht="12" customHeight="1" x14ac:dyDescent="0.15">
      <c r="A1825" s="50" t="s">
        <v>29788</v>
      </c>
      <c r="B1825" s="50">
        <v>45</v>
      </c>
      <c r="C1825" s="50" t="s">
        <v>14</v>
      </c>
      <c r="D1825" s="50" t="s">
        <v>42</v>
      </c>
      <c r="E1825" s="50"/>
      <c r="F1825" s="52">
        <v>42888</v>
      </c>
      <c r="G1825" s="50" t="s">
        <v>29789</v>
      </c>
      <c r="H1825" s="50" t="s">
        <v>906</v>
      </c>
      <c r="I1825" s="50" t="s">
        <v>189</v>
      </c>
      <c r="J1825" s="50">
        <v>87114</v>
      </c>
      <c r="K1825" s="50" t="s">
        <v>458</v>
      </c>
      <c r="L1825" s="50" t="s">
        <v>4857</v>
      </c>
      <c r="M1825" s="50" t="s">
        <v>385</v>
      </c>
      <c r="N1825" s="50" t="s">
        <v>29881</v>
      </c>
      <c r="O1825" s="42" t="s">
        <v>394</v>
      </c>
      <c r="P1825" s="50" t="s">
        <v>32398</v>
      </c>
      <c r="Q1825" s="51" t="s">
        <v>29790</v>
      </c>
      <c r="R1825" s="50" t="s">
        <v>94</v>
      </c>
      <c r="S1825" s="50" t="s">
        <v>29</v>
      </c>
      <c r="T1825" s="54" t="s">
        <v>28534</v>
      </c>
      <c r="U1825" s="54" t="s">
        <v>28518</v>
      </c>
      <c r="V1825" s="54" t="s">
        <v>28522</v>
      </c>
      <c r="W1825" s="50"/>
      <c r="Y1825" s="50"/>
      <c r="Z1825" s="50"/>
      <c r="AA1825" s="50"/>
      <c r="AB1825" s="50"/>
      <c r="AC1825" s="50"/>
      <c r="AD1825" s="50"/>
      <c r="AE1825" s="50"/>
      <c r="AF1825" s="50"/>
      <c r="AG1825" s="50"/>
      <c r="AH1825" s="53"/>
      <c r="AI1825" s="50"/>
      <c r="AJ1825" s="50"/>
      <c r="AK1825" s="50"/>
      <c r="AL1825" s="50"/>
      <c r="AM1825" s="50"/>
      <c r="AN1825" s="50"/>
      <c r="AO1825" s="50"/>
      <c r="AP1825" s="50"/>
      <c r="AQ1825" s="50"/>
      <c r="AR1825" s="50"/>
      <c r="AS1825" s="50"/>
      <c r="AT1825" s="50"/>
      <c r="AU1825" s="50"/>
      <c r="AV1825" s="50"/>
      <c r="AW1825" s="50"/>
      <c r="AX1825" s="50"/>
      <c r="AY1825" s="50"/>
      <c r="AZ1825" s="50"/>
      <c r="BA1825" s="50"/>
      <c r="BB1825" s="50"/>
      <c r="BC1825" s="50"/>
      <c r="BD1825" s="50"/>
      <c r="BE1825" s="50"/>
      <c r="BF1825" s="50"/>
      <c r="BG1825" s="50"/>
      <c r="BH1825" s="50"/>
      <c r="BI1825" s="50"/>
      <c r="BJ1825" s="50"/>
      <c r="BK1825" s="50"/>
      <c r="BL1825" s="50"/>
    </row>
    <row r="1826" spans="1:64" ht="12" customHeight="1" x14ac:dyDescent="0.15">
      <c r="A1826" s="50" t="s">
        <v>29774</v>
      </c>
      <c r="B1826" s="50">
        <v>51</v>
      </c>
      <c r="C1826" s="50" t="s">
        <v>14</v>
      </c>
      <c r="D1826" s="50" t="s">
        <v>31</v>
      </c>
      <c r="E1826" s="50"/>
      <c r="F1826" s="52">
        <v>42888</v>
      </c>
      <c r="G1826" s="50" t="s">
        <v>29775</v>
      </c>
      <c r="H1826" s="50" t="s">
        <v>11408</v>
      </c>
      <c r="I1826" s="50" t="s">
        <v>56</v>
      </c>
      <c r="J1826" s="50">
        <v>32034</v>
      </c>
      <c r="K1826" s="50" t="s">
        <v>5478</v>
      </c>
      <c r="L1826" s="50" t="s">
        <v>5479</v>
      </c>
      <c r="M1826" s="50" t="s">
        <v>21</v>
      </c>
      <c r="N1826" s="50" t="s">
        <v>29776</v>
      </c>
      <c r="O1826" s="42" t="s">
        <v>394</v>
      </c>
      <c r="P1826" s="50" t="s">
        <v>32398</v>
      </c>
      <c r="Q1826" s="51" t="s">
        <v>29777</v>
      </c>
      <c r="R1826" s="50" t="s">
        <v>94</v>
      </c>
      <c r="S1826" s="50" t="s">
        <v>373</v>
      </c>
      <c r="T1826" s="54" t="s">
        <v>28836</v>
      </c>
      <c r="U1826" s="54" t="s">
        <v>28520</v>
      </c>
      <c r="V1826" s="54" t="s">
        <v>28519</v>
      </c>
      <c r="W1826" s="54" t="s">
        <v>94</v>
      </c>
      <c r="X1826" s="54">
        <v>2623</v>
      </c>
      <c r="Y1826" s="50"/>
      <c r="Z1826" s="50"/>
      <c r="AA1826" s="50"/>
      <c r="AB1826" s="50"/>
      <c r="AC1826" s="50"/>
      <c r="AD1826" s="50"/>
      <c r="AE1826" s="50"/>
      <c r="AF1826" s="50"/>
      <c r="AG1826" s="50"/>
      <c r="AH1826" s="53"/>
      <c r="AI1826" s="50"/>
      <c r="AJ1826" s="50"/>
      <c r="AK1826" s="50"/>
      <c r="AL1826" s="50"/>
      <c r="AM1826" s="50"/>
      <c r="AN1826" s="50"/>
      <c r="AO1826" s="50"/>
      <c r="AP1826" s="50"/>
      <c r="AQ1826" s="50"/>
      <c r="AR1826" s="50"/>
      <c r="AS1826" s="50"/>
      <c r="AT1826" s="50"/>
      <c r="AU1826" s="50"/>
      <c r="AV1826" s="50"/>
      <c r="AW1826" s="50"/>
      <c r="AX1826" s="50"/>
      <c r="AY1826" s="50"/>
      <c r="AZ1826" s="50"/>
      <c r="BA1826" s="50"/>
      <c r="BB1826" s="50"/>
      <c r="BC1826" s="50"/>
      <c r="BD1826" s="50"/>
      <c r="BE1826" s="50"/>
      <c r="BF1826" s="50"/>
      <c r="BG1826" s="50"/>
      <c r="BH1826" s="50"/>
      <c r="BI1826" s="50"/>
      <c r="BJ1826" s="50"/>
      <c r="BK1826" s="50"/>
      <c r="BL1826" s="50"/>
    </row>
    <row r="1827" spans="1:64" ht="12" customHeight="1" x14ac:dyDescent="0.15">
      <c r="A1827" s="50" t="s">
        <v>29800</v>
      </c>
      <c r="B1827" s="50">
        <v>27</v>
      </c>
      <c r="C1827" s="50" t="s">
        <v>14</v>
      </c>
      <c r="D1827" s="50" t="s">
        <v>42</v>
      </c>
      <c r="E1827" s="51" t="s">
        <v>29801</v>
      </c>
      <c r="F1827" s="52">
        <v>42887</v>
      </c>
      <c r="G1827" s="50" t="s">
        <v>29802</v>
      </c>
      <c r="H1827" s="50" t="s">
        <v>639</v>
      </c>
      <c r="I1827" s="50" t="s">
        <v>263</v>
      </c>
      <c r="J1827" s="50">
        <v>89156</v>
      </c>
      <c r="K1827" s="50" t="s">
        <v>557</v>
      </c>
      <c r="L1827" s="50" t="s">
        <v>558</v>
      </c>
      <c r="M1827" s="50" t="s">
        <v>21</v>
      </c>
      <c r="N1827" s="50" t="s">
        <v>29803</v>
      </c>
      <c r="O1827" s="42" t="s">
        <v>394</v>
      </c>
      <c r="P1827" s="50" t="s">
        <v>32398</v>
      </c>
      <c r="Q1827" s="51" t="s">
        <v>29804</v>
      </c>
      <c r="R1827" s="50" t="s">
        <v>542</v>
      </c>
      <c r="S1827" s="50" t="s">
        <v>22</v>
      </c>
      <c r="T1827" s="54" t="s">
        <v>28746</v>
      </c>
      <c r="U1827" s="54" t="s">
        <v>28520</v>
      </c>
      <c r="V1827" s="54" t="s">
        <v>28521</v>
      </c>
      <c r="W1827" s="54" t="s">
        <v>94</v>
      </c>
      <c r="X1827" s="54">
        <v>2633</v>
      </c>
      <c r="Y1827" s="50"/>
      <c r="Z1827" s="50"/>
      <c r="AA1827" s="50"/>
      <c r="AB1827" s="50"/>
      <c r="AC1827" s="50"/>
      <c r="AD1827" s="50"/>
      <c r="AE1827" s="50"/>
      <c r="AF1827" s="50"/>
      <c r="AG1827" s="50"/>
      <c r="AH1827" s="53"/>
      <c r="AI1827" s="50"/>
      <c r="AJ1827" s="50"/>
      <c r="AK1827" s="50"/>
      <c r="AL1827" s="50"/>
      <c r="AM1827" s="50"/>
      <c r="AN1827" s="50"/>
      <c r="AO1827" s="50"/>
      <c r="AP1827" s="50"/>
      <c r="AQ1827" s="51"/>
      <c r="AR1827" s="50"/>
      <c r="AS1827" s="50"/>
      <c r="AT1827" s="50"/>
      <c r="AU1827" s="50"/>
      <c r="AV1827" s="50"/>
      <c r="AW1827" s="50"/>
      <c r="AX1827" s="50"/>
      <c r="AY1827" s="50"/>
      <c r="AZ1827" s="50"/>
      <c r="BA1827" s="50"/>
      <c r="BB1827" s="50"/>
      <c r="BC1827" s="50"/>
      <c r="BD1827" s="50"/>
      <c r="BE1827" s="50"/>
      <c r="BF1827" s="50"/>
      <c r="BG1827" s="50"/>
      <c r="BH1827" s="50"/>
      <c r="BI1827" s="50"/>
      <c r="BJ1827" s="50"/>
      <c r="BK1827" s="50"/>
      <c r="BL1827" s="50"/>
    </row>
    <row r="1828" spans="1:64" ht="12" customHeight="1" x14ac:dyDescent="0.15">
      <c r="A1828" s="50" t="s">
        <v>29805</v>
      </c>
      <c r="B1828" s="50">
        <v>17</v>
      </c>
      <c r="C1828" s="50" t="s">
        <v>14</v>
      </c>
      <c r="D1828" s="50" t="s">
        <v>31</v>
      </c>
      <c r="E1828" s="51" t="s">
        <v>29806</v>
      </c>
      <c r="F1828" s="52">
        <v>42886</v>
      </c>
      <c r="G1828" s="50" t="s">
        <v>29807</v>
      </c>
      <c r="H1828" s="50" t="s">
        <v>29808</v>
      </c>
      <c r="I1828" s="50" t="s">
        <v>203</v>
      </c>
      <c r="J1828" s="50">
        <v>80112</v>
      </c>
      <c r="K1828" s="50" t="s">
        <v>3734</v>
      </c>
      <c r="L1828" s="50" t="s">
        <v>1884</v>
      </c>
      <c r="M1828" s="50" t="s">
        <v>21</v>
      </c>
      <c r="N1828" s="50" t="s">
        <v>29809</v>
      </c>
      <c r="O1828" s="42" t="s">
        <v>394</v>
      </c>
      <c r="P1828" s="50" t="s">
        <v>94</v>
      </c>
      <c r="Q1828" s="51" t="s">
        <v>29810</v>
      </c>
      <c r="R1828" s="50" t="s">
        <v>94</v>
      </c>
      <c r="S1828" s="50" t="s">
        <v>22</v>
      </c>
      <c r="T1828" s="54" t="s">
        <v>28746</v>
      </c>
      <c r="U1828" s="54" t="s">
        <v>28518</v>
      </c>
      <c r="V1828" s="54" t="s">
        <v>20623</v>
      </c>
      <c r="W1828" s="54" t="s">
        <v>94</v>
      </c>
      <c r="X1828" s="54">
        <v>2621</v>
      </c>
      <c r="Y1828" s="50"/>
      <c r="Z1828" s="50"/>
      <c r="AA1828" s="50"/>
      <c r="AB1828" s="50"/>
      <c r="AC1828" s="50"/>
      <c r="AD1828" s="50"/>
      <c r="AE1828" s="50"/>
      <c r="AF1828" s="50"/>
      <c r="AG1828" s="50"/>
      <c r="AH1828" s="53"/>
      <c r="AI1828" s="50"/>
      <c r="AJ1828" s="50"/>
      <c r="AK1828" s="50"/>
      <c r="AL1828" s="50"/>
      <c r="AM1828" s="50"/>
      <c r="AN1828" s="50"/>
      <c r="AO1828" s="50"/>
      <c r="AP1828" s="50"/>
      <c r="AQ1828" s="51"/>
      <c r="AR1828" s="50"/>
      <c r="AS1828" s="50"/>
      <c r="AT1828" s="50"/>
      <c r="AU1828" s="50"/>
      <c r="AV1828" s="50"/>
      <c r="AW1828" s="50"/>
      <c r="AX1828" s="50"/>
      <c r="AY1828" s="50"/>
      <c r="AZ1828" s="50"/>
      <c r="BA1828" s="50"/>
      <c r="BB1828" s="50"/>
      <c r="BC1828" s="50"/>
      <c r="BD1828" s="50"/>
      <c r="BE1828" s="50"/>
      <c r="BF1828" s="50"/>
      <c r="BG1828" s="50"/>
      <c r="BH1828" s="50"/>
      <c r="BI1828" s="50"/>
      <c r="BJ1828" s="50"/>
      <c r="BK1828" s="50"/>
      <c r="BL1828" s="50"/>
    </row>
    <row r="1829" spans="1:64" ht="12" customHeight="1" x14ac:dyDescent="0.15">
      <c r="A1829" s="50" t="s">
        <v>29811</v>
      </c>
      <c r="B1829" s="50">
        <v>24</v>
      </c>
      <c r="C1829" s="50" t="s">
        <v>14</v>
      </c>
      <c r="D1829" s="50" t="s">
        <v>31</v>
      </c>
      <c r="E1829" s="51" t="s">
        <v>29812</v>
      </c>
      <c r="F1829" s="52">
        <v>42886</v>
      </c>
      <c r="G1829" s="50" t="s">
        <v>29813</v>
      </c>
      <c r="H1829" s="50" t="s">
        <v>22947</v>
      </c>
      <c r="I1829" s="50" t="s">
        <v>39</v>
      </c>
      <c r="J1829" s="50">
        <v>92344</v>
      </c>
      <c r="K1829" s="50" t="s">
        <v>303</v>
      </c>
      <c r="L1829" s="50" t="s">
        <v>29814</v>
      </c>
      <c r="M1829" s="50" t="s">
        <v>21</v>
      </c>
      <c r="N1829" s="50" t="s">
        <v>29815</v>
      </c>
      <c r="O1829" s="42" t="s">
        <v>394</v>
      </c>
      <c r="P1829" s="50" t="s">
        <v>32398</v>
      </c>
      <c r="Q1829" s="51" t="s">
        <v>29816</v>
      </c>
      <c r="R1829" s="50" t="s">
        <v>94</v>
      </c>
      <c r="S1829" s="50" t="s">
        <v>373</v>
      </c>
      <c r="T1829" s="54" t="s">
        <v>28836</v>
      </c>
      <c r="U1829" s="54" t="s">
        <v>28520</v>
      </c>
      <c r="V1829" s="54" t="s">
        <v>28521</v>
      </c>
      <c r="W1829" s="54" t="s">
        <v>94</v>
      </c>
      <c r="X1829" s="54">
        <v>2620</v>
      </c>
      <c r="Y1829" s="50"/>
      <c r="Z1829" s="50"/>
      <c r="AA1829" s="50"/>
      <c r="AB1829" s="50"/>
      <c r="AC1829" s="50"/>
      <c r="AD1829" s="50"/>
      <c r="AE1829" s="50"/>
      <c r="AF1829" s="50"/>
      <c r="AG1829" s="50"/>
      <c r="AH1829" s="53"/>
      <c r="AI1829" s="50"/>
      <c r="AJ1829" s="50"/>
      <c r="AK1829" s="50"/>
      <c r="AL1829" s="50"/>
      <c r="AM1829" s="50"/>
      <c r="AN1829" s="50"/>
      <c r="AO1829" s="50"/>
      <c r="AP1829" s="50"/>
      <c r="AQ1829" s="51"/>
      <c r="AR1829" s="50"/>
      <c r="AS1829" s="50"/>
      <c r="AT1829" s="50"/>
      <c r="AU1829" s="50"/>
      <c r="AV1829" s="50"/>
      <c r="AW1829" s="50"/>
      <c r="AX1829" s="50"/>
      <c r="AY1829" s="50"/>
      <c r="AZ1829" s="50"/>
      <c r="BA1829" s="50"/>
      <c r="BB1829" s="50"/>
      <c r="BC1829" s="50"/>
      <c r="BD1829" s="50"/>
      <c r="BE1829" s="50"/>
      <c r="BF1829" s="50"/>
      <c r="BG1829" s="50"/>
      <c r="BH1829" s="50"/>
      <c r="BI1829" s="50"/>
      <c r="BJ1829" s="50"/>
      <c r="BK1829" s="50"/>
      <c r="BL1829" s="50"/>
    </row>
    <row r="1830" spans="1:64" ht="12" customHeight="1" x14ac:dyDescent="0.15">
      <c r="A1830" s="50" t="s">
        <v>21464</v>
      </c>
      <c r="B1830" s="50">
        <v>37</v>
      </c>
      <c r="C1830" s="50" t="s">
        <v>14</v>
      </c>
      <c r="D1830" s="50" t="s">
        <v>31</v>
      </c>
      <c r="E1830" s="50" t="s">
        <v>31895</v>
      </c>
      <c r="F1830" s="52">
        <v>42885</v>
      </c>
      <c r="G1830" s="50" t="s">
        <v>29817</v>
      </c>
      <c r="H1830" s="50" t="s">
        <v>21466</v>
      </c>
      <c r="I1830" s="50" t="s">
        <v>653</v>
      </c>
      <c r="J1830" s="50">
        <v>39553</v>
      </c>
      <c r="K1830" s="50" t="s">
        <v>427</v>
      </c>
      <c r="L1830" s="50" t="s">
        <v>21468</v>
      </c>
      <c r="M1830" s="50" t="s">
        <v>21</v>
      </c>
      <c r="N1830" s="50" t="s">
        <v>29818</v>
      </c>
      <c r="O1830" s="42" t="s">
        <v>394</v>
      </c>
      <c r="P1830" s="50" t="s">
        <v>32398</v>
      </c>
      <c r="Q1830" s="51" t="s">
        <v>29819</v>
      </c>
      <c r="R1830" s="50" t="s">
        <v>94</v>
      </c>
      <c r="S1830" s="50" t="s">
        <v>22</v>
      </c>
      <c r="T1830" s="54" t="s">
        <v>28746</v>
      </c>
      <c r="U1830" s="54" t="s">
        <v>28520</v>
      </c>
      <c r="V1830" s="54" t="s">
        <v>28521</v>
      </c>
      <c r="W1830" s="50"/>
      <c r="Y1830" s="50"/>
      <c r="Z1830" s="50"/>
      <c r="AA1830" s="50"/>
      <c r="AB1830" s="50"/>
      <c r="AC1830" s="50"/>
      <c r="AD1830" s="50"/>
      <c r="AE1830" s="50"/>
      <c r="AF1830" s="50"/>
      <c r="AG1830" s="50"/>
      <c r="AH1830" s="53"/>
      <c r="AI1830" s="50"/>
      <c r="AJ1830" s="50"/>
      <c r="AK1830" s="50"/>
      <c r="AL1830" s="50"/>
      <c r="AM1830" s="50"/>
      <c r="AN1830" s="50"/>
      <c r="AO1830" s="50"/>
      <c r="AP1830" s="50"/>
      <c r="AQ1830" s="50"/>
      <c r="AR1830" s="50"/>
      <c r="AS1830" s="50"/>
      <c r="AT1830" s="50"/>
      <c r="AU1830" s="50"/>
      <c r="AV1830" s="50"/>
      <c r="AW1830" s="50"/>
      <c r="AX1830" s="50"/>
      <c r="AY1830" s="50"/>
      <c r="AZ1830" s="50"/>
      <c r="BA1830" s="50"/>
      <c r="BB1830" s="50"/>
      <c r="BC1830" s="50"/>
      <c r="BD1830" s="50"/>
      <c r="BE1830" s="50"/>
      <c r="BF1830" s="50"/>
      <c r="BG1830" s="50"/>
      <c r="BH1830" s="50"/>
      <c r="BI1830" s="50"/>
      <c r="BJ1830" s="50"/>
      <c r="BK1830" s="50"/>
      <c r="BL1830" s="50"/>
    </row>
    <row r="1831" spans="1:64" ht="12" customHeight="1" x14ac:dyDescent="0.15">
      <c r="A1831" s="50" t="s">
        <v>29820</v>
      </c>
      <c r="B1831" s="50">
        <v>63</v>
      </c>
      <c r="C1831" s="50" t="s">
        <v>14</v>
      </c>
      <c r="D1831" s="50" t="s">
        <v>33105</v>
      </c>
      <c r="E1831" s="50"/>
      <c r="F1831" s="52">
        <v>42884</v>
      </c>
      <c r="G1831" s="50" t="s">
        <v>29821</v>
      </c>
      <c r="H1831" s="50" t="s">
        <v>29822</v>
      </c>
      <c r="I1831" s="50" t="s">
        <v>144</v>
      </c>
      <c r="J1831" s="50">
        <v>25420</v>
      </c>
      <c r="K1831" s="50" t="s">
        <v>5225</v>
      </c>
      <c r="L1831" s="50" t="s">
        <v>18786</v>
      </c>
      <c r="M1831" s="50" t="s">
        <v>21</v>
      </c>
      <c r="N1831" s="50" t="s">
        <v>29823</v>
      </c>
      <c r="O1831" s="42" t="s">
        <v>394</v>
      </c>
      <c r="P1831" s="50" t="s">
        <v>32398</v>
      </c>
      <c r="Q1831" s="51" t="s">
        <v>29824</v>
      </c>
      <c r="R1831" s="50" t="s">
        <v>542</v>
      </c>
      <c r="S1831" s="50" t="s">
        <v>22</v>
      </c>
      <c r="T1831" s="54" t="s">
        <v>28746</v>
      </c>
      <c r="U1831" s="54" t="s">
        <v>28520</v>
      </c>
      <c r="V1831" s="54" t="s">
        <v>28521</v>
      </c>
      <c r="W1831" s="54" t="s">
        <v>94</v>
      </c>
      <c r="X1831" s="54">
        <v>2619</v>
      </c>
      <c r="Y1831" s="50"/>
      <c r="Z1831" s="50"/>
      <c r="AA1831" s="50"/>
      <c r="AB1831" s="50"/>
      <c r="AC1831" s="50"/>
      <c r="AD1831" s="50"/>
      <c r="AE1831" s="50"/>
      <c r="AF1831" s="50"/>
      <c r="AG1831" s="50"/>
      <c r="AH1831" s="53"/>
      <c r="AI1831" s="50"/>
      <c r="AJ1831" s="50"/>
      <c r="AK1831" s="50"/>
      <c r="AL1831" s="50"/>
      <c r="AM1831" s="50"/>
      <c r="AN1831" s="50"/>
      <c r="AO1831" s="50"/>
      <c r="AP1831" s="50"/>
      <c r="AQ1831" s="50"/>
      <c r="AR1831" s="50"/>
      <c r="AS1831" s="50"/>
      <c r="AT1831" s="50"/>
      <c r="AU1831" s="50"/>
      <c r="AV1831" s="50"/>
      <c r="AW1831" s="50"/>
      <c r="AX1831" s="50"/>
      <c r="AY1831" s="50"/>
      <c r="AZ1831" s="50"/>
      <c r="BA1831" s="50"/>
      <c r="BB1831" s="50"/>
      <c r="BC1831" s="50"/>
      <c r="BD1831" s="50"/>
      <c r="BE1831" s="50"/>
      <c r="BF1831" s="50"/>
      <c r="BG1831" s="50"/>
      <c r="BH1831" s="50"/>
      <c r="BI1831" s="50"/>
      <c r="BJ1831" s="50"/>
      <c r="BK1831" s="50"/>
      <c r="BL1831" s="50"/>
    </row>
    <row r="1832" spans="1:64" ht="12" customHeight="1" x14ac:dyDescent="0.15">
      <c r="A1832" s="50" t="s">
        <v>29350</v>
      </c>
      <c r="B1832" s="50">
        <v>37</v>
      </c>
      <c r="C1832" s="50" t="s">
        <v>14</v>
      </c>
      <c r="D1832" s="50" t="s">
        <v>31</v>
      </c>
      <c r="E1832" s="50"/>
      <c r="F1832" s="52">
        <v>42884</v>
      </c>
      <c r="G1832" s="50" t="s">
        <v>29351</v>
      </c>
      <c r="H1832" s="50" t="s">
        <v>29352</v>
      </c>
      <c r="I1832" s="50" t="s">
        <v>4274</v>
      </c>
      <c r="J1832" s="50">
        <v>4046</v>
      </c>
      <c r="K1832" s="50" t="s">
        <v>1574</v>
      </c>
      <c r="L1832" s="50" t="s">
        <v>29353</v>
      </c>
      <c r="M1832" s="50" t="s">
        <v>21</v>
      </c>
      <c r="N1832" s="50" t="s">
        <v>29354</v>
      </c>
      <c r="O1832" s="42" t="s">
        <v>394</v>
      </c>
      <c r="P1832" s="50" t="s">
        <v>32398</v>
      </c>
      <c r="Q1832" s="51" t="s">
        <v>29355</v>
      </c>
      <c r="R1832" s="50" t="s">
        <v>94</v>
      </c>
      <c r="S1832" s="50" t="s">
        <v>22</v>
      </c>
      <c r="T1832" s="54" t="s">
        <v>28746</v>
      </c>
      <c r="U1832" s="54" t="s">
        <v>28518</v>
      </c>
      <c r="V1832" s="54" t="s">
        <v>28521</v>
      </c>
      <c r="W1832" s="54" t="s">
        <v>94</v>
      </c>
      <c r="X1832" s="54">
        <v>2607</v>
      </c>
      <c r="Y1832" s="50"/>
      <c r="Z1832" s="50"/>
      <c r="AA1832" s="50"/>
      <c r="AB1832" s="50"/>
      <c r="AC1832" s="50"/>
      <c r="AD1832" s="50"/>
      <c r="AE1832" s="50"/>
      <c r="AF1832" s="50"/>
      <c r="AG1832" s="50"/>
      <c r="AH1832" s="53"/>
      <c r="AI1832" s="50"/>
      <c r="AJ1832" s="50"/>
      <c r="AK1832" s="50"/>
      <c r="AL1832" s="50"/>
      <c r="AM1832" s="50"/>
      <c r="AN1832" s="50"/>
      <c r="AO1832" s="50"/>
      <c r="AP1832" s="50"/>
      <c r="AQ1832" s="50"/>
      <c r="AR1832" s="50"/>
      <c r="AS1832" s="50"/>
      <c r="AT1832" s="50"/>
      <c r="AU1832" s="50"/>
      <c r="AV1832" s="50"/>
      <c r="AW1832" s="50"/>
      <c r="AX1832" s="50"/>
      <c r="AY1832" s="50"/>
      <c r="AZ1832" s="50"/>
      <c r="BA1832" s="50"/>
      <c r="BB1832" s="50"/>
      <c r="BC1832" s="50"/>
      <c r="BD1832" s="50"/>
      <c r="BE1832" s="50"/>
      <c r="BF1832" s="50"/>
      <c r="BG1832" s="50"/>
      <c r="BH1832" s="50"/>
      <c r="BI1832" s="50"/>
      <c r="BJ1832" s="50"/>
      <c r="BK1832" s="50"/>
      <c r="BL1832" s="50"/>
    </row>
    <row r="1833" spans="1:64" ht="12" customHeight="1" x14ac:dyDescent="0.15">
      <c r="A1833" s="50" t="s">
        <v>29601</v>
      </c>
      <c r="B1833" s="50">
        <v>20</v>
      </c>
      <c r="C1833" s="50" t="s">
        <v>14</v>
      </c>
      <c r="D1833" s="50" t="s">
        <v>42</v>
      </c>
      <c r="E1833" s="50"/>
      <c r="F1833" s="52">
        <v>42884</v>
      </c>
      <c r="G1833" s="50" t="s">
        <v>29356</v>
      </c>
      <c r="H1833" s="50" t="s">
        <v>14844</v>
      </c>
      <c r="I1833" s="50" t="s">
        <v>39</v>
      </c>
      <c r="J1833" s="50">
        <v>95687</v>
      </c>
      <c r="K1833" s="50" t="s">
        <v>3338</v>
      </c>
      <c r="L1833" s="50" t="s">
        <v>14846</v>
      </c>
      <c r="M1833" s="50" t="s">
        <v>21</v>
      </c>
      <c r="N1833" s="50" t="s">
        <v>29357</v>
      </c>
      <c r="O1833" s="42" t="s">
        <v>394</v>
      </c>
      <c r="P1833" s="50" t="s">
        <v>32398</v>
      </c>
      <c r="Q1833" s="51" t="s">
        <v>29358</v>
      </c>
      <c r="R1833" s="50" t="s">
        <v>94</v>
      </c>
      <c r="S1833" s="50" t="s">
        <v>373</v>
      </c>
      <c r="T1833" s="54" t="s">
        <v>28836</v>
      </c>
      <c r="U1833" s="54" t="s">
        <v>28520</v>
      </c>
      <c r="V1833" s="54" t="s">
        <v>28519</v>
      </c>
      <c r="W1833" s="54" t="s">
        <v>542</v>
      </c>
      <c r="X1833" s="54">
        <v>2609</v>
      </c>
      <c r="Y1833" s="50"/>
      <c r="Z1833" s="50"/>
      <c r="AA1833" s="50"/>
      <c r="AB1833" s="50"/>
      <c r="AC1833" s="50"/>
      <c r="AD1833" s="50"/>
      <c r="AE1833" s="50"/>
      <c r="AF1833" s="50"/>
      <c r="AG1833" s="50"/>
      <c r="AH1833" s="53"/>
      <c r="AI1833" s="50"/>
      <c r="AJ1833" s="50"/>
      <c r="AK1833" s="50"/>
      <c r="AL1833" s="50"/>
      <c r="AM1833" s="50"/>
      <c r="AN1833" s="50"/>
      <c r="AO1833" s="50"/>
      <c r="AP1833" s="50"/>
      <c r="AQ1833" s="50"/>
      <c r="AR1833" s="50"/>
      <c r="AS1833" s="50"/>
      <c r="AT1833" s="50"/>
      <c r="AU1833" s="50"/>
      <c r="AV1833" s="50"/>
      <c r="AW1833" s="50"/>
      <c r="AX1833" s="50"/>
      <c r="AY1833" s="50"/>
      <c r="AZ1833" s="50"/>
      <c r="BA1833" s="50"/>
      <c r="BB1833" s="50"/>
      <c r="BC1833" s="50"/>
      <c r="BD1833" s="50"/>
      <c r="BE1833" s="50"/>
      <c r="BF1833" s="50"/>
      <c r="BG1833" s="50"/>
      <c r="BH1833" s="50"/>
      <c r="BI1833" s="50"/>
      <c r="BJ1833" s="50"/>
      <c r="BK1833" s="50"/>
      <c r="BL1833" s="50"/>
    </row>
    <row r="1834" spans="1:64" ht="12" customHeight="1" x14ac:dyDescent="0.15">
      <c r="A1834" s="50" t="s">
        <v>29359</v>
      </c>
      <c r="B1834" s="50">
        <v>22</v>
      </c>
      <c r="C1834" s="50" t="s">
        <v>14</v>
      </c>
      <c r="D1834" s="50" t="s">
        <v>79</v>
      </c>
      <c r="E1834" s="51" t="s">
        <v>29360</v>
      </c>
      <c r="F1834" s="52">
        <v>42883</v>
      </c>
      <c r="G1834" s="50" t="s">
        <v>31001</v>
      </c>
      <c r="H1834" s="50" t="s">
        <v>29361</v>
      </c>
      <c r="I1834" s="50" t="s">
        <v>360</v>
      </c>
      <c r="J1834" s="50">
        <v>27513</v>
      </c>
      <c r="K1834" s="50" t="s">
        <v>674</v>
      </c>
      <c r="L1834" s="50" t="s">
        <v>29362</v>
      </c>
      <c r="M1834" s="50" t="s">
        <v>21</v>
      </c>
      <c r="N1834" s="50" t="s">
        <v>29363</v>
      </c>
      <c r="O1834" s="42" t="s">
        <v>394</v>
      </c>
      <c r="P1834" s="50" t="s">
        <v>32398</v>
      </c>
      <c r="Q1834" s="51" t="s">
        <v>29364</v>
      </c>
      <c r="R1834" s="50" t="s">
        <v>94</v>
      </c>
      <c r="S1834" s="50" t="s">
        <v>22</v>
      </c>
      <c r="T1834" s="54" t="s">
        <v>28746</v>
      </c>
      <c r="U1834" s="54" t="s">
        <v>28520</v>
      </c>
      <c r="V1834" s="54" t="s">
        <v>28521</v>
      </c>
      <c r="W1834" s="54" t="s">
        <v>94</v>
      </c>
      <c r="X1834" s="54">
        <v>2610</v>
      </c>
      <c r="Y1834" s="50"/>
      <c r="Z1834" s="50"/>
      <c r="AA1834" s="50"/>
      <c r="AB1834" s="50"/>
      <c r="AC1834" s="50"/>
      <c r="AD1834" s="50"/>
      <c r="AE1834" s="50"/>
      <c r="AF1834" s="50"/>
      <c r="AG1834" s="50"/>
      <c r="AH1834" s="53"/>
      <c r="AI1834" s="50"/>
      <c r="AJ1834" s="50"/>
      <c r="AK1834" s="50"/>
      <c r="AL1834" s="50"/>
      <c r="AM1834" s="50"/>
      <c r="AN1834" s="50"/>
      <c r="AO1834" s="50"/>
      <c r="AP1834" s="50"/>
      <c r="AQ1834" s="50"/>
      <c r="AR1834" s="50"/>
      <c r="AS1834" s="50"/>
      <c r="AT1834" s="50"/>
      <c r="AU1834" s="50"/>
      <c r="AV1834" s="50"/>
      <c r="AW1834" s="50"/>
      <c r="AX1834" s="50"/>
      <c r="AY1834" s="50"/>
      <c r="AZ1834" s="50"/>
      <c r="BA1834" s="50"/>
      <c r="BB1834" s="50"/>
      <c r="BC1834" s="50"/>
      <c r="BD1834" s="50"/>
      <c r="BE1834" s="50"/>
      <c r="BF1834" s="50"/>
      <c r="BG1834" s="50"/>
      <c r="BH1834" s="50"/>
      <c r="BI1834" s="50"/>
      <c r="BJ1834" s="50"/>
      <c r="BK1834" s="50"/>
      <c r="BL1834" s="50"/>
    </row>
    <row r="1835" spans="1:64" ht="12" customHeight="1" x14ac:dyDescent="0.15">
      <c r="A1835" s="50" t="s">
        <v>29600</v>
      </c>
      <c r="B1835" s="50" t="s">
        <v>23</v>
      </c>
      <c r="C1835" s="50" t="s">
        <v>14</v>
      </c>
      <c r="D1835" s="50" t="s">
        <v>42</v>
      </c>
      <c r="E1835" s="50"/>
      <c r="F1835" s="52">
        <v>42883</v>
      </c>
      <c r="G1835" s="50" t="s">
        <v>29376</v>
      </c>
      <c r="H1835" s="50" t="s">
        <v>591</v>
      </c>
      <c r="I1835" s="50" t="s">
        <v>39</v>
      </c>
      <c r="J1835" s="50">
        <v>95112</v>
      </c>
      <c r="K1835" s="50" t="s">
        <v>592</v>
      </c>
      <c r="L1835" s="50" t="s">
        <v>711</v>
      </c>
      <c r="M1835" s="50" t="s">
        <v>5307</v>
      </c>
      <c r="N1835" s="50" t="s">
        <v>29377</v>
      </c>
      <c r="O1835" s="42" t="s">
        <v>394</v>
      </c>
      <c r="P1835" s="50" t="s">
        <v>32398</v>
      </c>
      <c r="Q1835" s="51" t="s">
        <v>29378</v>
      </c>
      <c r="R1835" s="50" t="s">
        <v>542</v>
      </c>
      <c r="S1835" s="50" t="s">
        <v>22</v>
      </c>
      <c r="T1835" s="54" t="s">
        <v>28997</v>
      </c>
      <c r="U1835" s="54" t="s">
        <v>28518</v>
      </c>
      <c r="V1835" s="54" t="s">
        <v>28521</v>
      </c>
      <c r="W1835" s="54" t="s">
        <v>94</v>
      </c>
      <c r="X1835" s="54">
        <v>2611</v>
      </c>
      <c r="Y1835" s="50"/>
      <c r="Z1835" s="50"/>
      <c r="AA1835" s="50"/>
      <c r="AB1835" s="50"/>
      <c r="AC1835" s="50"/>
      <c r="AD1835" s="50"/>
      <c r="AE1835" s="50"/>
      <c r="AF1835" s="50"/>
      <c r="AG1835" s="50"/>
      <c r="AH1835" s="53"/>
      <c r="AI1835" s="50"/>
      <c r="AJ1835" s="50"/>
      <c r="AK1835" s="50"/>
      <c r="AL1835" s="50"/>
      <c r="AM1835" s="50"/>
      <c r="AN1835" s="50"/>
      <c r="AO1835" s="50"/>
      <c r="AP1835" s="50"/>
      <c r="AQ1835" s="50"/>
      <c r="AR1835" s="50"/>
      <c r="AS1835" s="50"/>
      <c r="AT1835" s="50"/>
      <c r="AU1835" s="50"/>
      <c r="AV1835" s="50"/>
      <c r="AW1835" s="50"/>
      <c r="AX1835" s="50"/>
      <c r="AY1835" s="50"/>
      <c r="AZ1835" s="50"/>
      <c r="BA1835" s="50"/>
      <c r="BB1835" s="50"/>
      <c r="BC1835" s="50"/>
      <c r="BD1835" s="50"/>
      <c r="BE1835" s="50"/>
      <c r="BF1835" s="50"/>
      <c r="BG1835" s="50"/>
      <c r="BH1835" s="50"/>
      <c r="BI1835" s="50"/>
      <c r="BJ1835" s="50"/>
      <c r="BK1835" s="50"/>
      <c r="BL1835" s="50"/>
    </row>
    <row r="1836" spans="1:64" ht="12" customHeight="1" x14ac:dyDescent="0.15">
      <c r="A1836" s="50" t="s">
        <v>29456</v>
      </c>
      <c r="B1836" s="50">
        <v>21</v>
      </c>
      <c r="C1836" s="50" t="s">
        <v>14</v>
      </c>
      <c r="D1836" s="50" t="s">
        <v>42</v>
      </c>
      <c r="E1836" s="50"/>
      <c r="F1836" s="52">
        <v>42883</v>
      </c>
      <c r="G1836" s="50" t="s">
        <v>31027</v>
      </c>
      <c r="H1836" s="50" t="s">
        <v>1490</v>
      </c>
      <c r="I1836" s="50" t="s">
        <v>56</v>
      </c>
      <c r="J1836" s="50">
        <v>33139</v>
      </c>
      <c r="K1836" s="50" t="s">
        <v>155</v>
      </c>
      <c r="L1836" s="50" t="s">
        <v>156</v>
      </c>
      <c r="M1836" s="50" t="s">
        <v>21</v>
      </c>
      <c r="N1836" s="50" t="s">
        <v>29379</v>
      </c>
      <c r="O1836" s="42" t="s">
        <v>394</v>
      </c>
      <c r="P1836" s="50" t="s">
        <v>32398</v>
      </c>
      <c r="Q1836" s="51" t="s">
        <v>29380</v>
      </c>
      <c r="R1836" s="50" t="s">
        <v>94</v>
      </c>
      <c r="S1836" s="50" t="s">
        <v>22</v>
      </c>
      <c r="T1836" s="54" t="s">
        <v>28746</v>
      </c>
      <c r="U1836" s="54" t="s">
        <v>28520</v>
      </c>
      <c r="V1836" s="54" t="s">
        <v>28519</v>
      </c>
      <c r="W1836" s="54" t="s">
        <v>94</v>
      </c>
      <c r="X1836" s="54">
        <v>2608</v>
      </c>
      <c r="Y1836" s="50"/>
      <c r="Z1836" s="50"/>
      <c r="AA1836" s="50"/>
      <c r="AB1836" s="50"/>
      <c r="AC1836" s="50"/>
      <c r="AD1836" s="50"/>
      <c r="AE1836" s="50"/>
      <c r="AF1836" s="50"/>
      <c r="AG1836" s="50"/>
      <c r="AH1836" s="53"/>
      <c r="AI1836" s="50"/>
      <c r="AJ1836" s="50"/>
      <c r="AK1836" s="50"/>
      <c r="AL1836" s="50"/>
      <c r="AM1836" s="50"/>
      <c r="AN1836" s="50"/>
      <c r="AO1836" s="50"/>
      <c r="AP1836" s="50"/>
      <c r="AQ1836" s="50"/>
      <c r="AR1836" s="50"/>
      <c r="AS1836" s="50"/>
      <c r="AT1836" s="51"/>
      <c r="AU1836" s="50"/>
      <c r="AV1836" s="50"/>
      <c r="AW1836" s="50"/>
      <c r="AX1836" s="50"/>
      <c r="AY1836" s="50"/>
      <c r="AZ1836" s="50"/>
      <c r="BA1836" s="50"/>
      <c r="BB1836" s="50"/>
      <c r="BC1836" s="50"/>
      <c r="BD1836" s="50"/>
      <c r="BE1836" s="50"/>
      <c r="BF1836" s="50"/>
      <c r="BG1836" s="50"/>
      <c r="BH1836" s="50"/>
      <c r="BI1836" s="50"/>
      <c r="BJ1836" s="50"/>
      <c r="BK1836" s="50"/>
      <c r="BL1836" s="50"/>
    </row>
    <row r="1837" spans="1:64" ht="12" customHeight="1" x14ac:dyDescent="0.15">
      <c r="A1837" s="50" t="s">
        <v>29365</v>
      </c>
      <c r="B1837" s="50">
        <v>31</v>
      </c>
      <c r="C1837" s="50" t="s">
        <v>14</v>
      </c>
      <c r="D1837" s="50" t="s">
        <v>31</v>
      </c>
      <c r="E1837" s="51" t="s">
        <v>29366</v>
      </c>
      <c r="F1837" s="52">
        <v>42883</v>
      </c>
      <c r="G1837" s="50" t="s">
        <v>29367</v>
      </c>
      <c r="H1837" s="50" t="s">
        <v>29368</v>
      </c>
      <c r="I1837" s="50" t="s">
        <v>425</v>
      </c>
      <c r="J1837" s="50">
        <v>64138</v>
      </c>
      <c r="K1837" s="50" t="s">
        <v>427</v>
      </c>
      <c r="L1837" s="50" t="s">
        <v>27696</v>
      </c>
      <c r="M1837" s="50" t="s">
        <v>21</v>
      </c>
      <c r="N1837" s="50" t="s">
        <v>29369</v>
      </c>
      <c r="O1837" s="42" t="s">
        <v>394</v>
      </c>
      <c r="P1837" s="50" t="s">
        <v>32398</v>
      </c>
      <c r="Q1837" s="51" t="s">
        <v>29370</v>
      </c>
      <c r="R1837" s="50" t="s">
        <v>94</v>
      </c>
      <c r="S1837" s="50" t="s">
        <v>22</v>
      </c>
      <c r="T1837" s="54" t="s">
        <v>29882</v>
      </c>
      <c r="U1837" s="54" t="s">
        <v>28520</v>
      </c>
      <c r="V1837" s="54" t="s">
        <v>28521</v>
      </c>
      <c r="W1837" s="50"/>
      <c r="Y1837" s="50"/>
      <c r="Z1837" s="50"/>
      <c r="AA1837" s="50"/>
      <c r="AB1837" s="50"/>
      <c r="AC1837" s="50"/>
      <c r="AD1837" s="50"/>
      <c r="AE1837" s="50"/>
      <c r="AF1837" s="50"/>
      <c r="AG1837" s="50"/>
      <c r="AH1837" s="53"/>
      <c r="AI1837" s="50"/>
      <c r="AJ1837" s="50"/>
      <c r="AK1837" s="50"/>
      <c r="AL1837" s="50"/>
      <c r="AM1837" s="50"/>
      <c r="AN1837" s="50"/>
      <c r="AO1837" s="50"/>
      <c r="AP1837" s="50"/>
      <c r="AQ1837" s="50"/>
      <c r="AR1837" s="50"/>
      <c r="AS1837" s="50"/>
      <c r="AT1837" s="50"/>
      <c r="AU1837" s="50"/>
      <c r="AV1837" s="50"/>
      <c r="AW1837" s="50"/>
      <c r="AX1837" s="50"/>
      <c r="AY1837" s="50"/>
      <c r="AZ1837" s="50"/>
      <c r="BA1837" s="50"/>
      <c r="BB1837" s="50"/>
      <c r="BC1837" s="50"/>
      <c r="BD1837" s="50"/>
      <c r="BE1837" s="50"/>
      <c r="BF1837" s="50"/>
      <c r="BG1837" s="50"/>
      <c r="BH1837" s="50"/>
      <c r="BI1837" s="50"/>
      <c r="BJ1837" s="50"/>
      <c r="BK1837" s="50"/>
      <c r="BL1837" s="50"/>
    </row>
    <row r="1838" spans="1:64" ht="12" customHeight="1" x14ac:dyDescent="0.15">
      <c r="A1838" s="50" t="s">
        <v>33068</v>
      </c>
      <c r="B1838" s="50">
        <v>20</v>
      </c>
      <c r="C1838" s="50" t="s">
        <v>14</v>
      </c>
      <c r="D1838" s="50" t="s">
        <v>42</v>
      </c>
      <c r="E1838" s="50"/>
      <c r="F1838" s="52">
        <v>42883</v>
      </c>
      <c r="G1838" s="50" t="s">
        <v>29381</v>
      </c>
      <c r="H1838" s="50" t="s">
        <v>10270</v>
      </c>
      <c r="I1838" s="50" t="s">
        <v>40</v>
      </c>
      <c r="J1838" s="50">
        <v>2632</v>
      </c>
      <c r="K1838" s="50" t="s">
        <v>5069</v>
      </c>
      <c r="L1838" s="50" t="s">
        <v>29382</v>
      </c>
      <c r="M1838" s="50" t="s">
        <v>373</v>
      </c>
      <c r="N1838" s="50" t="s">
        <v>29383</v>
      </c>
      <c r="O1838" s="42" t="s">
        <v>394</v>
      </c>
      <c r="P1838" s="50" t="s">
        <v>32398</v>
      </c>
      <c r="Q1838" s="51" t="s">
        <v>29384</v>
      </c>
      <c r="R1838" s="50" t="s">
        <v>94</v>
      </c>
      <c r="S1838" s="50" t="s">
        <v>12</v>
      </c>
      <c r="T1838" s="54" t="s">
        <v>31978</v>
      </c>
      <c r="U1838" s="54" t="s">
        <v>28518</v>
      </c>
      <c r="V1838" s="54" t="s">
        <v>28521</v>
      </c>
      <c r="W1838" s="50"/>
      <c r="Y1838" s="50"/>
      <c r="Z1838" s="50"/>
      <c r="AA1838" s="50"/>
      <c r="AB1838" s="50"/>
      <c r="AC1838" s="50"/>
      <c r="AD1838" s="50"/>
      <c r="AE1838" s="50"/>
      <c r="AF1838" s="50"/>
      <c r="AG1838" s="50"/>
      <c r="AH1838" s="53"/>
      <c r="AI1838" s="50"/>
      <c r="AJ1838" s="50"/>
      <c r="AK1838" s="50"/>
      <c r="AL1838" s="50"/>
      <c r="AM1838" s="50"/>
      <c r="AN1838" s="50"/>
      <c r="AO1838" s="50"/>
      <c r="AP1838" s="50"/>
      <c r="AQ1838" s="50"/>
      <c r="AR1838" s="50"/>
      <c r="AS1838" s="50"/>
      <c r="AT1838" s="50"/>
      <c r="AU1838" s="50"/>
      <c r="AV1838" s="50"/>
      <c r="AW1838" s="50"/>
      <c r="AX1838" s="50"/>
      <c r="AY1838" s="50"/>
      <c r="AZ1838" s="50"/>
      <c r="BA1838" s="50"/>
      <c r="BB1838" s="50"/>
      <c r="BC1838" s="50"/>
      <c r="BD1838" s="50"/>
      <c r="BE1838" s="50"/>
      <c r="BF1838" s="50"/>
      <c r="BG1838" s="50"/>
      <c r="BH1838" s="50"/>
      <c r="BI1838" s="50"/>
      <c r="BJ1838" s="50"/>
      <c r="BK1838" s="50"/>
      <c r="BL1838" s="50"/>
    </row>
    <row r="1839" spans="1:64" ht="12" customHeight="1" x14ac:dyDescent="0.15">
      <c r="A1839" s="50" t="s">
        <v>29371</v>
      </c>
      <c r="B1839" s="50">
        <v>46</v>
      </c>
      <c r="C1839" s="50" t="s">
        <v>14</v>
      </c>
      <c r="D1839" s="50" t="s">
        <v>31</v>
      </c>
      <c r="E1839" s="50"/>
      <c r="F1839" s="52">
        <v>42883</v>
      </c>
      <c r="G1839" s="50" t="s">
        <v>29372</v>
      </c>
      <c r="H1839" s="50" t="s">
        <v>3214</v>
      </c>
      <c r="I1839" s="50" t="s">
        <v>357</v>
      </c>
      <c r="J1839" s="50">
        <v>66030</v>
      </c>
      <c r="K1839" s="50" t="s">
        <v>3216</v>
      </c>
      <c r="L1839" s="50" t="s">
        <v>29373</v>
      </c>
      <c r="M1839" s="50" t="s">
        <v>373</v>
      </c>
      <c r="N1839" s="50" t="s">
        <v>29374</v>
      </c>
      <c r="O1839" s="42" t="s">
        <v>394</v>
      </c>
      <c r="P1839" s="50" t="s">
        <v>32398</v>
      </c>
      <c r="Q1839" s="51" t="s">
        <v>29375</v>
      </c>
      <c r="R1839" s="50" t="s">
        <v>94</v>
      </c>
      <c r="S1839" s="50" t="s">
        <v>373</v>
      </c>
      <c r="T1839" s="54" t="s">
        <v>28836</v>
      </c>
      <c r="U1839" s="54" t="s">
        <v>28518</v>
      </c>
      <c r="V1839" s="54" t="s">
        <v>28521</v>
      </c>
      <c r="W1839" s="50"/>
      <c r="Y1839" s="50"/>
      <c r="Z1839" s="50"/>
      <c r="AA1839" s="50"/>
      <c r="AB1839" s="50"/>
      <c r="AC1839" s="50"/>
      <c r="AD1839" s="50"/>
      <c r="AE1839" s="50"/>
      <c r="AF1839" s="50"/>
      <c r="AG1839" s="50"/>
      <c r="AH1839" s="53"/>
      <c r="AI1839" s="50"/>
      <c r="AJ1839" s="50"/>
      <c r="AK1839" s="50"/>
      <c r="AL1839" s="50"/>
      <c r="AM1839" s="50"/>
      <c r="AN1839" s="50"/>
      <c r="AO1839" s="50"/>
      <c r="AP1839" s="50"/>
      <c r="AQ1839" s="50"/>
      <c r="AR1839" s="50"/>
      <c r="AS1839" s="50"/>
      <c r="AT1839" s="50"/>
      <c r="AU1839" s="50"/>
      <c r="AV1839" s="50"/>
      <c r="AW1839" s="50"/>
      <c r="AX1839" s="50"/>
      <c r="AY1839" s="50"/>
      <c r="AZ1839" s="50"/>
      <c r="BA1839" s="50"/>
      <c r="BB1839" s="50"/>
      <c r="BC1839" s="50"/>
      <c r="BD1839" s="50"/>
      <c r="BE1839" s="50"/>
      <c r="BF1839" s="50"/>
      <c r="BG1839" s="50"/>
      <c r="BH1839" s="50"/>
      <c r="BI1839" s="50"/>
      <c r="BJ1839" s="50"/>
      <c r="BK1839" s="50"/>
      <c r="BL1839" s="50"/>
    </row>
    <row r="1840" spans="1:64" ht="12" customHeight="1" x14ac:dyDescent="0.15">
      <c r="A1840" s="50" t="s">
        <v>29399</v>
      </c>
      <c r="B1840" s="50" t="s">
        <v>23</v>
      </c>
      <c r="C1840" s="50" t="s">
        <v>14</v>
      </c>
      <c r="D1840" s="50" t="s">
        <v>42</v>
      </c>
      <c r="E1840" s="50"/>
      <c r="F1840" s="52">
        <v>42882</v>
      </c>
      <c r="G1840" s="50" t="s">
        <v>29400</v>
      </c>
      <c r="H1840" s="50" t="s">
        <v>29401</v>
      </c>
      <c r="I1840" s="50" t="s">
        <v>167</v>
      </c>
      <c r="J1840" s="50">
        <v>30168</v>
      </c>
      <c r="K1840" s="50" t="s">
        <v>3237</v>
      </c>
      <c r="L1840" s="50" t="s">
        <v>3238</v>
      </c>
      <c r="M1840" s="50" t="s">
        <v>21</v>
      </c>
      <c r="N1840" s="50" t="s">
        <v>29402</v>
      </c>
      <c r="O1840" s="42" t="s">
        <v>394</v>
      </c>
      <c r="P1840" s="50" t="s">
        <v>32398</v>
      </c>
      <c r="Q1840" s="51" t="s">
        <v>29403</v>
      </c>
      <c r="R1840" s="50" t="s">
        <v>94</v>
      </c>
      <c r="S1840" s="50" t="s">
        <v>22</v>
      </c>
      <c r="T1840" s="54" t="s">
        <v>28746</v>
      </c>
      <c r="U1840" s="54" t="s">
        <v>28520</v>
      </c>
      <c r="V1840" s="54" t="s">
        <v>28521</v>
      </c>
      <c r="W1840" s="54" t="s">
        <v>94</v>
      </c>
      <c r="X1840" s="54">
        <v>2613</v>
      </c>
      <c r="Y1840" s="50"/>
      <c r="Z1840" s="50"/>
      <c r="AA1840" s="50"/>
      <c r="AB1840" s="50"/>
      <c r="AC1840" s="50"/>
      <c r="AD1840" s="50"/>
      <c r="AE1840" s="50"/>
      <c r="AF1840" s="50"/>
      <c r="AG1840" s="50"/>
      <c r="AH1840" s="53"/>
      <c r="AI1840" s="50"/>
      <c r="AJ1840" s="50"/>
      <c r="AK1840" s="50"/>
      <c r="AL1840" s="50"/>
      <c r="AM1840" s="50"/>
      <c r="AN1840" s="50"/>
      <c r="AO1840" s="50"/>
      <c r="AP1840" s="50"/>
      <c r="AQ1840" s="50"/>
      <c r="AR1840" s="50"/>
      <c r="AS1840" s="50"/>
      <c r="AT1840" s="50"/>
      <c r="AU1840" s="50"/>
      <c r="AV1840" s="50"/>
      <c r="AW1840" s="50"/>
      <c r="AX1840" s="50"/>
      <c r="AY1840" s="50"/>
      <c r="AZ1840" s="50"/>
      <c r="BA1840" s="50"/>
      <c r="BB1840" s="50"/>
      <c r="BC1840" s="50"/>
      <c r="BD1840" s="50"/>
      <c r="BE1840" s="50"/>
      <c r="BF1840" s="50"/>
      <c r="BG1840" s="50"/>
      <c r="BH1840" s="50"/>
      <c r="BI1840" s="50"/>
      <c r="BJ1840" s="50"/>
      <c r="BK1840" s="50"/>
      <c r="BL1840" s="50"/>
    </row>
    <row r="1841" spans="1:64" ht="12" customHeight="1" x14ac:dyDescent="0.15">
      <c r="A1841" s="50" t="s">
        <v>29392</v>
      </c>
      <c r="B1841" s="50">
        <v>71</v>
      </c>
      <c r="C1841" s="50" t="s">
        <v>14</v>
      </c>
      <c r="D1841" s="50" t="s">
        <v>31</v>
      </c>
      <c r="E1841" s="50"/>
      <c r="F1841" s="52">
        <v>42882</v>
      </c>
      <c r="G1841" s="50" t="s">
        <v>29393</v>
      </c>
      <c r="H1841" s="50" t="s">
        <v>29394</v>
      </c>
      <c r="I1841" s="50" t="s">
        <v>4274</v>
      </c>
      <c r="J1841" s="50">
        <v>4915</v>
      </c>
      <c r="K1841" s="50" t="s">
        <v>29395</v>
      </c>
      <c r="L1841" s="50" t="s">
        <v>29396</v>
      </c>
      <c r="M1841" s="50" t="s">
        <v>385</v>
      </c>
      <c r="N1841" s="50" t="s">
        <v>29397</v>
      </c>
      <c r="O1841" s="42" t="s">
        <v>394</v>
      </c>
      <c r="P1841" s="50" t="s">
        <v>32398</v>
      </c>
      <c r="Q1841" s="51" t="s">
        <v>29398</v>
      </c>
      <c r="R1841" s="50" t="s">
        <v>94</v>
      </c>
      <c r="S1841" s="50" t="s">
        <v>22</v>
      </c>
      <c r="T1841" s="54" t="s">
        <v>28746</v>
      </c>
      <c r="U1841" s="54" t="s">
        <v>28520</v>
      </c>
      <c r="V1841" s="54" t="s">
        <v>28521</v>
      </c>
      <c r="W1841" s="50"/>
      <c r="Y1841" s="50"/>
      <c r="Z1841" s="50"/>
      <c r="AA1841" s="50"/>
      <c r="AB1841" s="50"/>
      <c r="AC1841" s="50"/>
      <c r="AD1841" s="50"/>
      <c r="AE1841" s="50"/>
      <c r="AF1841" s="50"/>
      <c r="AG1841" s="50"/>
      <c r="AH1841" s="53"/>
      <c r="AI1841" s="50"/>
      <c r="AJ1841" s="50"/>
      <c r="AK1841" s="50"/>
      <c r="AL1841" s="50"/>
      <c r="AM1841" s="50"/>
      <c r="AN1841" s="50"/>
      <c r="AO1841" s="50"/>
      <c r="AP1841" s="50"/>
      <c r="AQ1841" s="50"/>
      <c r="AR1841" s="50"/>
      <c r="AS1841" s="50"/>
      <c r="AT1841" s="50"/>
      <c r="AU1841" s="50"/>
      <c r="AV1841" s="50"/>
      <c r="AW1841" s="50"/>
      <c r="AX1841" s="50"/>
      <c r="AY1841" s="50"/>
      <c r="AZ1841" s="50"/>
      <c r="BA1841" s="50"/>
      <c r="BB1841" s="50"/>
      <c r="BC1841" s="50"/>
      <c r="BD1841" s="50"/>
      <c r="BE1841" s="50"/>
      <c r="BF1841" s="50"/>
      <c r="BG1841" s="50"/>
      <c r="BH1841" s="50"/>
      <c r="BI1841" s="50"/>
      <c r="BJ1841" s="50"/>
      <c r="BK1841" s="50"/>
      <c r="BL1841" s="50"/>
    </row>
    <row r="1842" spans="1:64" ht="12" customHeight="1" x14ac:dyDescent="0.15">
      <c r="A1842" s="50" t="s">
        <v>29385</v>
      </c>
      <c r="B1842" s="50">
        <v>30</v>
      </c>
      <c r="C1842" s="50" t="s">
        <v>14</v>
      </c>
      <c r="D1842" s="50" t="s">
        <v>31</v>
      </c>
      <c r="E1842" s="51" t="s">
        <v>29386</v>
      </c>
      <c r="F1842" s="52">
        <v>42882</v>
      </c>
      <c r="G1842" s="50" t="s">
        <v>29387</v>
      </c>
      <c r="H1842" s="50" t="s">
        <v>29388</v>
      </c>
      <c r="I1842" s="50" t="s">
        <v>313</v>
      </c>
      <c r="J1842" s="50">
        <v>37841</v>
      </c>
      <c r="K1842" s="50" t="s">
        <v>6926</v>
      </c>
      <c r="L1842" s="50" t="s">
        <v>29389</v>
      </c>
      <c r="M1842" s="50" t="s">
        <v>21</v>
      </c>
      <c r="N1842" s="50" t="s">
        <v>29390</v>
      </c>
      <c r="O1842" s="42" t="s">
        <v>394</v>
      </c>
      <c r="P1842" s="50" t="s">
        <v>32398</v>
      </c>
      <c r="Q1842" s="51" t="s">
        <v>29391</v>
      </c>
      <c r="R1842" s="50" t="s">
        <v>94</v>
      </c>
      <c r="S1842" s="50" t="s">
        <v>373</v>
      </c>
      <c r="T1842" s="54" t="s">
        <v>28836</v>
      </c>
      <c r="U1842" s="54" t="s">
        <v>28518</v>
      </c>
      <c r="V1842" s="54" t="s">
        <v>28519</v>
      </c>
      <c r="W1842" s="54" t="s">
        <v>94</v>
      </c>
      <c r="X1842" s="54">
        <v>2612</v>
      </c>
      <c r="Y1842" s="50"/>
      <c r="Z1842" s="50"/>
      <c r="AA1842" s="50"/>
      <c r="AB1842" s="50"/>
      <c r="AC1842" s="50"/>
      <c r="AD1842" s="50"/>
      <c r="AE1842" s="50"/>
      <c r="AF1842" s="50"/>
      <c r="AG1842" s="50"/>
      <c r="AH1842" s="53"/>
      <c r="AI1842" s="50"/>
      <c r="AJ1842" s="50"/>
      <c r="AK1842" s="50"/>
      <c r="AL1842" s="50"/>
      <c r="AM1842" s="50"/>
      <c r="AN1842" s="50"/>
      <c r="AO1842" s="50"/>
      <c r="AP1842" s="50"/>
      <c r="AQ1842" s="50"/>
      <c r="AR1842" s="50"/>
      <c r="AS1842" s="50"/>
      <c r="AT1842" s="50"/>
      <c r="AU1842" s="50"/>
      <c r="AV1842" s="50"/>
      <c r="AW1842" s="50"/>
      <c r="AX1842" s="50"/>
      <c r="AY1842" s="50"/>
      <c r="AZ1842" s="50"/>
      <c r="BA1842" s="50"/>
      <c r="BB1842" s="50"/>
      <c r="BC1842" s="50"/>
      <c r="BD1842" s="50"/>
      <c r="BE1842" s="50"/>
      <c r="BF1842" s="50"/>
      <c r="BG1842" s="50"/>
      <c r="BH1842" s="50"/>
      <c r="BI1842" s="50"/>
      <c r="BJ1842" s="50"/>
      <c r="BK1842" s="50"/>
      <c r="BL1842" s="50"/>
    </row>
    <row r="1843" spans="1:64" ht="12" customHeight="1" x14ac:dyDescent="0.15">
      <c r="A1843" s="50" t="s">
        <v>18601</v>
      </c>
      <c r="B1843" s="50">
        <v>15</v>
      </c>
      <c r="C1843" s="50" t="s">
        <v>14</v>
      </c>
      <c r="D1843" s="50" t="s">
        <v>79</v>
      </c>
      <c r="E1843" s="51" t="s">
        <v>29404</v>
      </c>
      <c r="F1843" s="52">
        <v>42881</v>
      </c>
      <c r="G1843" s="50" t="s">
        <v>29405</v>
      </c>
      <c r="H1843" s="50" t="s">
        <v>29406</v>
      </c>
      <c r="I1843" s="50" t="s">
        <v>39</v>
      </c>
      <c r="J1843" s="50">
        <v>91006</v>
      </c>
      <c r="K1843" s="50" t="s">
        <v>92</v>
      </c>
      <c r="L1843" s="50" t="s">
        <v>29407</v>
      </c>
      <c r="M1843" s="50" t="s">
        <v>21</v>
      </c>
      <c r="N1843" s="50" t="s">
        <v>29408</v>
      </c>
      <c r="O1843" s="42" t="s">
        <v>394</v>
      </c>
      <c r="P1843" s="50" t="s">
        <v>32398</v>
      </c>
      <c r="Q1843" s="51" t="s">
        <v>29409</v>
      </c>
      <c r="R1843" s="50" t="s">
        <v>94</v>
      </c>
      <c r="S1843" s="50" t="s">
        <v>22</v>
      </c>
      <c r="T1843" s="54" t="s">
        <v>28746</v>
      </c>
      <c r="U1843" s="54" t="s">
        <v>28520</v>
      </c>
      <c r="V1843" s="54" t="s">
        <v>28521</v>
      </c>
      <c r="W1843" s="54" t="s">
        <v>94</v>
      </c>
      <c r="Y1843" s="50"/>
      <c r="Z1843" s="50"/>
      <c r="AA1843" s="50"/>
      <c r="AB1843" s="50"/>
      <c r="AC1843" s="50"/>
      <c r="AD1843" s="50"/>
      <c r="AE1843" s="50"/>
      <c r="AF1843" s="50"/>
      <c r="AG1843" s="50"/>
      <c r="AH1843" s="53"/>
      <c r="AI1843" s="50"/>
      <c r="AJ1843" s="50"/>
      <c r="AK1843" s="50"/>
      <c r="AL1843" s="50"/>
      <c r="AM1843" s="50"/>
      <c r="AN1843" s="50"/>
      <c r="AO1843" s="50"/>
      <c r="AP1843" s="50"/>
      <c r="AQ1843" s="50"/>
      <c r="AR1843" s="50"/>
      <c r="AS1843" s="50"/>
      <c r="AT1843" s="60"/>
      <c r="AU1843" s="50"/>
      <c r="AV1843" s="50"/>
      <c r="AW1843" s="50"/>
      <c r="AX1843" s="50"/>
      <c r="AY1843" s="50"/>
      <c r="AZ1843" s="50"/>
      <c r="BA1843" s="50"/>
      <c r="BB1843" s="50"/>
      <c r="BC1843" s="50"/>
      <c r="BD1843" s="50"/>
      <c r="BE1843" s="50"/>
      <c r="BF1843" s="50"/>
      <c r="BG1843" s="50"/>
      <c r="BH1843" s="50"/>
      <c r="BI1843" s="50"/>
      <c r="BJ1843" s="50"/>
      <c r="BK1843" s="50"/>
      <c r="BL1843" s="50"/>
    </row>
    <row r="1844" spans="1:64" ht="12" customHeight="1" x14ac:dyDescent="0.15">
      <c r="A1844" s="50" t="s">
        <v>29415</v>
      </c>
      <c r="B1844" s="50">
        <v>33</v>
      </c>
      <c r="C1844" s="50" t="s">
        <v>14</v>
      </c>
      <c r="D1844" s="50" t="s">
        <v>79</v>
      </c>
      <c r="E1844" s="50"/>
      <c r="F1844" s="52">
        <v>42881</v>
      </c>
      <c r="G1844" s="50" t="s">
        <v>29416</v>
      </c>
      <c r="H1844" s="50" t="s">
        <v>693</v>
      </c>
      <c r="I1844" s="50" t="s">
        <v>425</v>
      </c>
      <c r="J1844" s="50">
        <v>63116</v>
      </c>
      <c r="K1844" s="50" t="s">
        <v>693</v>
      </c>
      <c r="L1844" s="50" t="s">
        <v>4419</v>
      </c>
      <c r="M1844" s="50" t="s">
        <v>21</v>
      </c>
      <c r="N1844" s="50" t="s">
        <v>29417</v>
      </c>
      <c r="O1844" s="42" t="s">
        <v>394</v>
      </c>
      <c r="P1844" s="50" t="s">
        <v>32398</v>
      </c>
      <c r="Q1844" s="51" t="s">
        <v>29418</v>
      </c>
      <c r="R1844" s="50" t="s">
        <v>542</v>
      </c>
      <c r="S1844" s="50" t="s">
        <v>22</v>
      </c>
      <c r="T1844" s="54" t="s">
        <v>28746</v>
      </c>
      <c r="U1844" s="54" t="s">
        <v>28520</v>
      </c>
      <c r="V1844" s="54" t="s">
        <v>28521</v>
      </c>
      <c r="W1844" s="54" t="s">
        <v>94</v>
      </c>
      <c r="X1844" s="54">
        <v>2615</v>
      </c>
      <c r="Y1844" s="50"/>
      <c r="Z1844" s="50"/>
      <c r="AA1844" s="50"/>
      <c r="AB1844" s="50"/>
      <c r="AC1844" s="50"/>
      <c r="AD1844" s="50"/>
      <c r="AE1844" s="50"/>
      <c r="AF1844" s="50"/>
      <c r="AG1844" s="50"/>
      <c r="AH1844" s="53"/>
      <c r="AI1844" s="50"/>
      <c r="AJ1844" s="50"/>
      <c r="AK1844" s="50"/>
      <c r="AL1844" s="50"/>
      <c r="AM1844" s="50"/>
      <c r="AN1844" s="50"/>
      <c r="AO1844" s="50"/>
      <c r="AP1844" s="50"/>
      <c r="AQ1844" s="50"/>
      <c r="AR1844" s="50"/>
      <c r="AS1844" s="50"/>
      <c r="AT1844" s="60"/>
      <c r="AU1844" s="50"/>
      <c r="AV1844" s="50"/>
      <c r="AW1844" s="50"/>
      <c r="AX1844" s="50"/>
      <c r="AY1844" s="50"/>
      <c r="AZ1844" s="50"/>
      <c r="BA1844" s="50"/>
      <c r="BB1844" s="50"/>
      <c r="BC1844" s="50"/>
      <c r="BD1844" s="50"/>
      <c r="BE1844" s="50"/>
      <c r="BF1844" s="50"/>
      <c r="BG1844" s="50"/>
      <c r="BH1844" s="50"/>
      <c r="BI1844" s="50"/>
      <c r="BJ1844" s="50"/>
      <c r="BK1844" s="50"/>
      <c r="BL1844" s="50"/>
    </row>
    <row r="1845" spans="1:64" ht="12" customHeight="1" x14ac:dyDescent="0.15">
      <c r="A1845" s="50" t="s">
        <v>29410</v>
      </c>
      <c r="B1845" s="50">
        <v>59</v>
      </c>
      <c r="C1845" s="50" t="s">
        <v>14</v>
      </c>
      <c r="D1845" s="50" t="s">
        <v>42</v>
      </c>
      <c r="E1845" s="51" t="s">
        <v>29411</v>
      </c>
      <c r="F1845" s="52">
        <v>42881</v>
      </c>
      <c r="G1845" s="50"/>
      <c r="H1845" s="50" t="s">
        <v>29412</v>
      </c>
      <c r="I1845" s="50" t="s">
        <v>189</v>
      </c>
      <c r="J1845" s="50">
        <v>87051</v>
      </c>
      <c r="K1845" s="50" t="s">
        <v>24177</v>
      </c>
      <c r="L1845" s="50" t="s">
        <v>4857</v>
      </c>
      <c r="M1845" s="50" t="s">
        <v>21</v>
      </c>
      <c r="N1845" s="50" t="s">
        <v>29413</v>
      </c>
      <c r="O1845" s="42" t="s">
        <v>394</v>
      </c>
      <c r="P1845" s="50" t="s">
        <v>32398</v>
      </c>
      <c r="Q1845" s="51" t="s">
        <v>29414</v>
      </c>
      <c r="R1845" s="50" t="s">
        <v>94</v>
      </c>
      <c r="S1845" s="50" t="s">
        <v>12</v>
      </c>
      <c r="T1845" s="54" t="s">
        <v>31978</v>
      </c>
      <c r="U1845" s="54" t="s">
        <v>28518</v>
      </c>
      <c r="V1845" s="54" t="s">
        <v>28521</v>
      </c>
      <c r="W1845" s="54" t="s">
        <v>94</v>
      </c>
      <c r="X1845" s="54">
        <v>2614</v>
      </c>
      <c r="Y1845" s="50"/>
      <c r="Z1845" s="50"/>
      <c r="AA1845" s="50"/>
      <c r="AB1845" s="50"/>
      <c r="AC1845" s="50"/>
      <c r="AD1845" s="50"/>
      <c r="AE1845" s="50"/>
      <c r="AF1845" s="50"/>
      <c r="AG1845" s="50"/>
      <c r="AH1845" s="53"/>
      <c r="AI1845" s="50"/>
      <c r="AJ1845" s="50"/>
      <c r="AK1845" s="50"/>
      <c r="AL1845" s="50"/>
      <c r="AM1845" s="50"/>
      <c r="AN1845" s="50"/>
      <c r="AO1845" s="50"/>
      <c r="AP1845" s="50"/>
      <c r="AQ1845" s="50"/>
      <c r="AR1845" s="50"/>
      <c r="AS1845" s="50"/>
      <c r="AT1845" s="50"/>
      <c r="AU1845" s="50"/>
      <c r="AV1845" s="50"/>
      <c r="AW1845" s="50"/>
      <c r="AX1845" s="50"/>
      <c r="AY1845" s="50"/>
      <c r="AZ1845" s="50"/>
      <c r="BA1845" s="50"/>
      <c r="BB1845" s="50"/>
      <c r="BC1845" s="50"/>
      <c r="BD1845" s="50"/>
      <c r="BE1845" s="50"/>
      <c r="BF1845" s="50"/>
      <c r="BG1845" s="50"/>
      <c r="BH1845" s="50"/>
      <c r="BI1845" s="50"/>
      <c r="BJ1845" s="50"/>
      <c r="BK1845" s="50"/>
      <c r="BL1845" s="50"/>
    </row>
    <row r="1846" spans="1:64" ht="12" customHeight="1" x14ac:dyDescent="0.15">
      <c r="A1846" s="50" t="s">
        <v>29419</v>
      </c>
      <c r="B1846" s="50">
        <v>34</v>
      </c>
      <c r="C1846" s="50" t="s">
        <v>14</v>
      </c>
      <c r="D1846" s="50" t="s">
        <v>31</v>
      </c>
      <c r="E1846" s="50"/>
      <c r="F1846" s="52">
        <v>42881</v>
      </c>
      <c r="G1846" s="50" t="s">
        <v>29420</v>
      </c>
      <c r="H1846" s="50" t="s">
        <v>548</v>
      </c>
      <c r="I1846" s="50" t="s">
        <v>117</v>
      </c>
      <c r="J1846" s="50">
        <v>85706</v>
      </c>
      <c r="K1846" s="50" t="s">
        <v>549</v>
      </c>
      <c r="L1846" s="50" t="s">
        <v>550</v>
      </c>
      <c r="M1846" s="50" t="s">
        <v>21</v>
      </c>
      <c r="N1846" s="50" t="s">
        <v>29421</v>
      </c>
      <c r="O1846" s="42" t="s">
        <v>394</v>
      </c>
      <c r="P1846" s="50" t="s">
        <v>32398</v>
      </c>
      <c r="Q1846" s="51" t="s">
        <v>29422</v>
      </c>
      <c r="R1846" s="50" t="s">
        <v>542</v>
      </c>
      <c r="S1846" s="50" t="s">
        <v>12</v>
      </c>
      <c r="T1846" s="54" t="s">
        <v>31675</v>
      </c>
      <c r="U1846" s="54" t="s">
        <v>28520</v>
      </c>
      <c r="V1846" s="54" t="s">
        <v>28521</v>
      </c>
      <c r="W1846" s="54" t="s">
        <v>94</v>
      </c>
      <c r="X1846" s="54">
        <v>2616</v>
      </c>
      <c r="Y1846" s="50"/>
      <c r="Z1846" s="50"/>
      <c r="AA1846" s="50"/>
      <c r="AB1846" s="50"/>
      <c r="AC1846" s="50"/>
      <c r="AD1846" s="50"/>
      <c r="AE1846" s="50"/>
      <c r="AF1846" s="50"/>
      <c r="AG1846" s="50"/>
      <c r="AH1846" s="53"/>
      <c r="AI1846" s="50"/>
      <c r="AJ1846" s="50"/>
      <c r="AK1846" s="50"/>
      <c r="AL1846" s="50"/>
      <c r="AM1846" s="50"/>
      <c r="AN1846" s="50"/>
      <c r="AO1846" s="50"/>
      <c r="AP1846" s="50"/>
      <c r="AQ1846" s="50"/>
      <c r="AR1846" s="50"/>
      <c r="AS1846" s="50"/>
      <c r="AT1846" s="50"/>
      <c r="AU1846" s="50"/>
      <c r="AV1846" s="50"/>
      <c r="AW1846" s="50"/>
      <c r="AX1846" s="50"/>
      <c r="AY1846" s="50"/>
      <c r="AZ1846" s="50"/>
      <c r="BA1846" s="50"/>
      <c r="BB1846" s="50"/>
      <c r="BC1846" s="50"/>
      <c r="BD1846" s="50"/>
      <c r="BE1846" s="50"/>
      <c r="BF1846" s="50"/>
      <c r="BG1846" s="50"/>
      <c r="BH1846" s="50"/>
      <c r="BI1846" s="50"/>
      <c r="BJ1846" s="50"/>
      <c r="BK1846" s="50"/>
      <c r="BL1846" s="50"/>
    </row>
    <row r="1847" spans="1:64" ht="12" customHeight="1" x14ac:dyDescent="0.15">
      <c r="A1847" s="50" t="s">
        <v>29429</v>
      </c>
      <c r="B1847" s="50">
        <v>23</v>
      </c>
      <c r="C1847" s="50" t="s">
        <v>14</v>
      </c>
      <c r="D1847" s="50" t="s">
        <v>31</v>
      </c>
      <c r="E1847" s="51" t="s">
        <v>29430</v>
      </c>
      <c r="F1847" s="52">
        <v>42880</v>
      </c>
      <c r="G1847" s="50" t="s">
        <v>29431</v>
      </c>
      <c r="H1847" s="50" t="s">
        <v>323</v>
      </c>
      <c r="I1847" s="50" t="s">
        <v>324</v>
      </c>
      <c r="J1847" s="50">
        <v>99701</v>
      </c>
      <c r="K1847" s="50" t="s">
        <v>19455</v>
      </c>
      <c r="L1847" s="50" t="s">
        <v>29432</v>
      </c>
      <c r="M1847" s="50" t="s">
        <v>21</v>
      </c>
      <c r="N1847" s="50" t="s">
        <v>29433</v>
      </c>
      <c r="O1847" s="42" t="s">
        <v>394</v>
      </c>
      <c r="P1847" s="50" t="s">
        <v>32398</v>
      </c>
      <c r="Q1847" s="51" t="s">
        <v>29434</v>
      </c>
      <c r="R1847" s="50" t="s">
        <v>94</v>
      </c>
      <c r="S1847" s="50" t="s">
        <v>22</v>
      </c>
      <c r="T1847" s="54" t="s">
        <v>28746</v>
      </c>
      <c r="U1847" s="54" t="s">
        <v>28520</v>
      </c>
      <c r="V1847" s="54" t="s">
        <v>28519</v>
      </c>
      <c r="W1847" s="54" t="s">
        <v>94</v>
      </c>
      <c r="X1847" s="54">
        <v>2618</v>
      </c>
      <c r="Y1847" s="50"/>
      <c r="Z1847" s="50"/>
      <c r="AA1847" s="50"/>
      <c r="AB1847" s="50"/>
      <c r="AC1847" s="50"/>
      <c r="AD1847" s="50"/>
      <c r="AE1847" s="50"/>
      <c r="AF1847" s="50"/>
      <c r="AG1847" s="50"/>
      <c r="AH1847" s="62"/>
      <c r="AI1847" s="50"/>
      <c r="AJ1847" s="50"/>
      <c r="AK1847" s="50"/>
      <c r="AL1847" s="50"/>
      <c r="AM1847" s="50"/>
      <c r="AN1847" s="50"/>
      <c r="AO1847" s="50"/>
      <c r="AP1847" s="50"/>
      <c r="AQ1847" s="50"/>
      <c r="AR1847" s="50"/>
      <c r="AS1847" s="50"/>
      <c r="AT1847" s="50"/>
      <c r="AU1847" s="50"/>
      <c r="AV1847" s="50"/>
      <c r="AW1847" s="50"/>
      <c r="AX1847" s="50"/>
      <c r="AY1847" s="50"/>
      <c r="AZ1847" s="50"/>
      <c r="BA1847" s="50"/>
      <c r="BB1847" s="50"/>
      <c r="BC1847" s="50"/>
      <c r="BD1847" s="50"/>
      <c r="BE1847" s="50"/>
      <c r="BF1847" s="50"/>
      <c r="BG1847" s="50"/>
      <c r="BH1847" s="50"/>
      <c r="BI1847" s="50"/>
      <c r="BJ1847" s="50"/>
      <c r="BK1847" s="50"/>
      <c r="BL1847" s="50"/>
    </row>
    <row r="1848" spans="1:64" ht="12" customHeight="1" x14ac:dyDescent="0.15">
      <c r="A1848" s="50" t="s">
        <v>29423</v>
      </c>
      <c r="B1848" s="50">
        <v>22</v>
      </c>
      <c r="C1848" s="50" t="s">
        <v>14</v>
      </c>
      <c r="D1848" s="50" t="s">
        <v>79</v>
      </c>
      <c r="E1848" s="51" t="s">
        <v>29424</v>
      </c>
      <c r="F1848" s="52">
        <v>42880</v>
      </c>
      <c r="G1848" s="50" t="s">
        <v>29425</v>
      </c>
      <c r="H1848" s="50" t="s">
        <v>29426</v>
      </c>
      <c r="I1848" s="50" t="s">
        <v>432</v>
      </c>
      <c r="J1848" s="50">
        <v>53214</v>
      </c>
      <c r="K1848" s="50" t="s">
        <v>871</v>
      </c>
      <c r="L1848" s="50" t="s">
        <v>29427</v>
      </c>
      <c r="M1848" s="50" t="s">
        <v>385</v>
      </c>
      <c r="N1848" s="50" t="s">
        <v>31905</v>
      </c>
      <c r="O1848" s="42" t="s">
        <v>394</v>
      </c>
      <c r="P1848" s="50" t="s">
        <v>32398</v>
      </c>
      <c r="Q1848" s="51" t="s">
        <v>29428</v>
      </c>
      <c r="R1848" s="50" t="s">
        <v>542</v>
      </c>
      <c r="S1848" s="50" t="s">
        <v>12</v>
      </c>
      <c r="T1848" s="54" t="s">
        <v>31978</v>
      </c>
      <c r="U1848" s="54" t="s">
        <v>28518</v>
      </c>
      <c r="V1848" s="54" t="s">
        <v>28521</v>
      </c>
      <c r="W1848" s="54" t="s">
        <v>542</v>
      </c>
      <c r="Y1848" s="50"/>
      <c r="Z1848" s="50"/>
      <c r="AA1848" s="50"/>
      <c r="AB1848" s="50"/>
      <c r="AC1848" s="50"/>
      <c r="AD1848" s="50"/>
      <c r="AE1848" s="50"/>
      <c r="AF1848" s="50"/>
      <c r="AG1848" s="50"/>
      <c r="AH1848" s="53"/>
      <c r="AI1848" s="50"/>
      <c r="AJ1848" s="50"/>
      <c r="AK1848" s="50"/>
      <c r="AL1848" s="50"/>
      <c r="AM1848" s="50"/>
      <c r="AN1848" s="50"/>
      <c r="AO1848" s="50"/>
      <c r="AP1848" s="50"/>
      <c r="AQ1848" s="51"/>
      <c r="AR1848" s="50"/>
      <c r="AS1848" s="50"/>
      <c r="AT1848" s="60"/>
      <c r="AU1848" s="50"/>
      <c r="AV1848" s="50"/>
      <c r="AW1848" s="50"/>
      <c r="AX1848" s="50"/>
      <c r="AY1848" s="50"/>
      <c r="AZ1848" s="50"/>
      <c r="BA1848" s="50"/>
      <c r="BB1848" s="50"/>
      <c r="BC1848" s="50"/>
      <c r="BD1848" s="50"/>
      <c r="BE1848" s="50"/>
      <c r="BF1848" s="50"/>
      <c r="BG1848" s="50"/>
      <c r="BH1848" s="50"/>
      <c r="BI1848" s="50"/>
      <c r="BJ1848" s="50"/>
      <c r="BK1848" s="50"/>
      <c r="BL1848" s="50"/>
    </row>
    <row r="1849" spans="1:64" ht="12" customHeight="1" x14ac:dyDescent="0.15">
      <c r="A1849" s="50" t="s">
        <v>29435</v>
      </c>
      <c r="B1849" s="50">
        <v>24</v>
      </c>
      <c r="C1849" s="50" t="s">
        <v>14</v>
      </c>
      <c r="D1849" s="50" t="s">
        <v>31</v>
      </c>
      <c r="E1849" s="51" t="s">
        <v>29436</v>
      </c>
      <c r="F1849" s="52">
        <v>42879</v>
      </c>
      <c r="G1849" s="50" t="s">
        <v>29437</v>
      </c>
      <c r="H1849" s="50" t="s">
        <v>7819</v>
      </c>
      <c r="I1849" s="50" t="s">
        <v>63</v>
      </c>
      <c r="J1849" s="50">
        <v>44703</v>
      </c>
      <c r="K1849" s="50" t="s">
        <v>2226</v>
      </c>
      <c r="L1849" s="50" t="s">
        <v>29438</v>
      </c>
      <c r="M1849" s="50" t="s">
        <v>21</v>
      </c>
      <c r="N1849" s="50" t="s">
        <v>29439</v>
      </c>
      <c r="O1849" s="42" t="s">
        <v>394</v>
      </c>
      <c r="P1849" s="50" t="s">
        <v>94</v>
      </c>
      <c r="Q1849" s="51" t="s">
        <v>29440</v>
      </c>
      <c r="R1849" s="50" t="s">
        <v>542</v>
      </c>
      <c r="S1849" s="50" t="s">
        <v>12</v>
      </c>
      <c r="T1849" s="54" t="s">
        <v>31978</v>
      </c>
      <c r="U1849" s="54" t="s">
        <v>28520</v>
      </c>
      <c r="V1849" s="54" t="s">
        <v>28521</v>
      </c>
      <c r="W1849" s="54" t="s">
        <v>542</v>
      </c>
      <c r="X1849" s="54">
        <v>2604</v>
      </c>
      <c r="Y1849" s="50"/>
      <c r="Z1849" s="50"/>
      <c r="AA1849" s="50"/>
      <c r="AB1849" s="50"/>
      <c r="AC1849" s="50"/>
      <c r="AD1849" s="50"/>
      <c r="AE1849" s="50"/>
      <c r="AF1849" s="50"/>
      <c r="AG1849" s="50"/>
      <c r="AH1849" s="53"/>
      <c r="AI1849" s="50"/>
      <c r="AJ1849" s="50"/>
      <c r="AK1849" s="50"/>
      <c r="AL1849" s="50"/>
      <c r="AM1849" s="50"/>
      <c r="AN1849" s="50"/>
      <c r="AO1849" s="50"/>
      <c r="AP1849" s="50"/>
      <c r="AQ1849" s="51"/>
      <c r="AR1849" s="50"/>
      <c r="AS1849" s="50"/>
      <c r="AT1849" s="50"/>
      <c r="AU1849" s="50"/>
      <c r="AV1849" s="50"/>
      <c r="AW1849" s="50"/>
      <c r="AX1849" s="50"/>
      <c r="AY1849" s="50"/>
      <c r="AZ1849" s="50"/>
      <c r="BA1849" s="50"/>
      <c r="BB1849" s="50"/>
      <c r="BC1849" s="50"/>
      <c r="BD1849" s="50"/>
      <c r="BE1849" s="50"/>
      <c r="BF1849" s="50"/>
      <c r="BG1849" s="50"/>
      <c r="BH1849" s="50"/>
      <c r="BI1849" s="50"/>
      <c r="BJ1849" s="50"/>
      <c r="BK1849" s="50"/>
      <c r="BL1849" s="50"/>
    </row>
    <row r="1850" spans="1:64" ht="12" customHeight="1" x14ac:dyDescent="0.15">
      <c r="A1850" s="50" t="s">
        <v>3186</v>
      </c>
      <c r="B1850" s="50" t="s">
        <v>23</v>
      </c>
      <c r="C1850" s="50" t="s">
        <v>14</v>
      </c>
      <c r="D1850" s="50" t="s">
        <v>42</v>
      </c>
      <c r="E1850" s="50"/>
      <c r="F1850" s="52">
        <v>42879</v>
      </c>
      <c r="G1850" s="50" t="s">
        <v>31022</v>
      </c>
      <c r="H1850" s="50" t="s">
        <v>5087</v>
      </c>
      <c r="I1850" s="50" t="s">
        <v>39</v>
      </c>
      <c r="J1850" s="50">
        <v>90221</v>
      </c>
      <c r="K1850" s="50" t="s">
        <v>92</v>
      </c>
      <c r="L1850" s="50" t="s">
        <v>28753</v>
      </c>
      <c r="M1850" s="50" t="s">
        <v>21</v>
      </c>
      <c r="N1850" s="50" t="s">
        <v>29445</v>
      </c>
      <c r="O1850" s="42" t="s">
        <v>394</v>
      </c>
      <c r="P1850" s="50" t="s">
        <v>32398</v>
      </c>
      <c r="Q1850" s="51" t="s">
        <v>29446</v>
      </c>
      <c r="R1850" s="50" t="s">
        <v>94</v>
      </c>
      <c r="S1850" s="50" t="s">
        <v>22</v>
      </c>
      <c r="T1850" s="54" t="s">
        <v>28746</v>
      </c>
      <c r="U1850" s="54" t="s">
        <v>28520</v>
      </c>
      <c r="V1850" s="54" t="s">
        <v>28521</v>
      </c>
      <c r="W1850" s="54" t="s">
        <v>94</v>
      </c>
      <c r="X1850" s="54">
        <v>2606</v>
      </c>
      <c r="Y1850" s="50"/>
      <c r="Z1850" s="50"/>
      <c r="AA1850" s="50"/>
      <c r="AB1850" s="50"/>
      <c r="AC1850" s="50"/>
      <c r="AD1850" s="50"/>
      <c r="AE1850" s="50"/>
      <c r="AF1850" s="50"/>
      <c r="AG1850" s="50"/>
      <c r="AH1850" s="53"/>
      <c r="AI1850" s="50"/>
      <c r="AJ1850" s="50"/>
      <c r="AK1850" s="50"/>
      <c r="AL1850" s="50"/>
      <c r="AM1850" s="50"/>
      <c r="AN1850" s="50"/>
      <c r="AO1850" s="50"/>
      <c r="AP1850" s="50"/>
      <c r="AQ1850" s="50"/>
      <c r="AR1850" s="50"/>
      <c r="AS1850" s="50"/>
      <c r="AT1850" s="50"/>
      <c r="AU1850" s="50"/>
      <c r="AV1850" s="50"/>
      <c r="AW1850" s="50"/>
      <c r="AX1850" s="50"/>
      <c r="AY1850" s="50"/>
      <c r="AZ1850" s="50"/>
      <c r="BA1850" s="50"/>
      <c r="BB1850" s="50"/>
      <c r="BC1850" s="50"/>
      <c r="BD1850" s="50"/>
      <c r="BE1850" s="50"/>
      <c r="BF1850" s="50"/>
      <c r="BG1850" s="50"/>
      <c r="BH1850" s="50"/>
      <c r="BI1850" s="50"/>
      <c r="BJ1850" s="50"/>
      <c r="BK1850" s="50"/>
      <c r="BL1850" s="50"/>
    </row>
    <row r="1851" spans="1:64" ht="12" customHeight="1" x14ac:dyDescent="0.15">
      <c r="A1851" s="50" t="s">
        <v>29441</v>
      </c>
      <c r="B1851" s="50">
        <v>59</v>
      </c>
      <c r="C1851" s="50" t="s">
        <v>14</v>
      </c>
      <c r="D1851" s="50" t="s">
        <v>31</v>
      </c>
      <c r="E1851" s="50"/>
      <c r="F1851" s="52">
        <v>42879</v>
      </c>
      <c r="G1851" s="50" t="s">
        <v>31052</v>
      </c>
      <c r="H1851" s="50" t="s">
        <v>929</v>
      </c>
      <c r="I1851" s="50" t="s">
        <v>39</v>
      </c>
      <c r="J1851" s="50">
        <v>94080</v>
      </c>
      <c r="K1851" s="50" t="s">
        <v>4534</v>
      </c>
      <c r="L1851" s="50" t="s">
        <v>29442</v>
      </c>
      <c r="M1851" s="50" t="s">
        <v>21</v>
      </c>
      <c r="N1851" s="50" t="s">
        <v>29443</v>
      </c>
      <c r="O1851" s="42" t="s">
        <v>394</v>
      </c>
      <c r="P1851" s="50" t="s">
        <v>32398</v>
      </c>
      <c r="Q1851" s="51" t="s">
        <v>29444</v>
      </c>
      <c r="R1851" s="50" t="s">
        <v>94</v>
      </c>
      <c r="S1851" s="50" t="s">
        <v>22</v>
      </c>
      <c r="T1851" s="54" t="s">
        <v>28746</v>
      </c>
      <c r="U1851" s="54" t="s">
        <v>28518</v>
      </c>
      <c r="V1851" s="54" t="s">
        <v>28521</v>
      </c>
      <c r="W1851" s="54" t="s">
        <v>94</v>
      </c>
      <c r="X1851" s="54">
        <v>2603</v>
      </c>
      <c r="Y1851" s="50"/>
      <c r="Z1851" s="50"/>
      <c r="AA1851" s="50"/>
      <c r="AB1851" s="50"/>
      <c r="AC1851" s="50"/>
      <c r="AD1851" s="50"/>
      <c r="AE1851" s="50"/>
      <c r="AF1851" s="50"/>
      <c r="AG1851" s="50"/>
      <c r="AH1851" s="53"/>
      <c r="AI1851" s="50"/>
      <c r="AJ1851" s="50"/>
      <c r="AK1851" s="50"/>
      <c r="AL1851" s="50"/>
      <c r="AM1851" s="50"/>
      <c r="AN1851" s="50"/>
      <c r="AO1851" s="50"/>
      <c r="AP1851" s="50"/>
      <c r="AQ1851" s="50"/>
      <c r="AR1851" s="50"/>
      <c r="AS1851" s="50"/>
      <c r="AT1851" s="50"/>
      <c r="AU1851" s="50"/>
      <c r="AV1851" s="50"/>
      <c r="AW1851" s="50"/>
      <c r="AX1851" s="50"/>
      <c r="AY1851" s="50"/>
      <c r="AZ1851" s="50"/>
      <c r="BA1851" s="50"/>
      <c r="BB1851" s="50"/>
      <c r="BC1851" s="50"/>
      <c r="BD1851" s="50"/>
      <c r="BE1851" s="50"/>
      <c r="BF1851" s="50"/>
      <c r="BG1851" s="50"/>
      <c r="BH1851" s="50"/>
      <c r="BI1851" s="50"/>
      <c r="BJ1851" s="50"/>
      <c r="BK1851" s="50"/>
      <c r="BL1851" s="50"/>
    </row>
    <row r="1852" spans="1:64" ht="12" customHeight="1" x14ac:dyDescent="0.15">
      <c r="A1852" s="50" t="s">
        <v>29453</v>
      </c>
      <c r="B1852" s="50">
        <v>74</v>
      </c>
      <c r="C1852" s="50" t="s">
        <v>14</v>
      </c>
      <c r="D1852" s="50" t="s">
        <v>31</v>
      </c>
      <c r="E1852" s="50"/>
      <c r="F1852" s="52">
        <v>42878</v>
      </c>
      <c r="G1852" s="50" t="s">
        <v>31018</v>
      </c>
      <c r="H1852" s="50" t="s">
        <v>381</v>
      </c>
      <c r="I1852" s="50" t="s">
        <v>313</v>
      </c>
      <c r="J1852" s="50">
        <v>37920</v>
      </c>
      <c r="K1852" s="50" t="s">
        <v>2628</v>
      </c>
      <c r="L1852" s="50" t="s">
        <v>2629</v>
      </c>
      <c r="M1852" s="50" t="s">
        <v>21</v>
      </c>
      <c r="N1852" s="50" t="s">
        <v>29454</v>
      </c>
      <c r="O1852" s="42" t="s">
        <v>394</v>
      </c>
      <c r="P1852" s="50" t="s">
        <v>94</v>
      </c>
      <c r="Q1852" s="51" t="s">
        <v>29455</v>
      </c>
      <c r="R1852" s="50" t="s">
        <v>23</v>
      </c>
      <c r="S1852" s="50" t="s">
        <v>22</v>
      </c>
      <c r="T1852" s="54" t="s">
        <v>28746</v>
      </c>
      <c r="U1852" s="54" t="s">
        <v>28520</v>
      </c>
      <c r="V1852" s="54" t="s">
        <v>28521</v>
      </c>
      <c r="W1852" s="54" t="s">
        <v>94</v>
      </c>
      <c r="X1852" s="54">
        <v>2605</v>
      </c>
      <c r="Y1852" s="50"/>
      <c r="Z1852" s="50"/>
      <c r="AA1852" s="50"/>
      <c r="AB1852" s="50"/>
      <c r="AC1852" s="50"/>
      <c r="AD1852" s="50"/>
      <c r="AE1852" s="50"/>
      <c r="AF1852" s="50"/>
      <c r="AG1852" s="50"/>
      <c r="AH1852" s="53"/>
      <c r="AI1852" s="50"/>
      <c r="AJ1852" s="50"/>
      <c r="AK1852" s="50"/>
      <c r="AL1852" s="50"/>
      <c r="AM1852" s="50"/>
      <c r="AN1852" s="50"/>
      <c r="AO1852" s="50"/>
      <c r="AP1852" s="50"/>
      <c r="AQ1852" s="51"/>
      <c r="AR1852" s="50"/>
      <c r="AS1852" s="50"/>
      <c r="AT1852" s="50"/>
      <c r="AU1852" s="50"/>
      <c r="AV1852" s="50"/>
      <c r="AW1852" s="50"/>
      <c r="AX1852" s="50"/>
      <c r="AY1852" s="50"/>
      <c r="AZ1852" s="50"/>
      <c r="BA1852" s="50"/>
      <c r="BB1852" s="50"/>
      <c r="BC1852" s="50"/>
      <c r="BD1852" s="50"/>
      <c r="BE1852" s="50"/>
      <c r="BF1852" s="50"/>
      <c r="BG1852" s="50"/>
      <c r="BH1852" s="50"/>
      <c r="BI1852" s="50"/>
      <c r="BJ1852" s="50"/>
      <c r="BK1852" s="50"/>
      <c r="BL1852" s="50"/>
    </row>
    <row r="1853" spans="1:64" ht="12" customHeight="1" x14ac:dyDescent="0.15">
      <c r="A1853" s="50" t="s">
        <v>29456</v>
      </c>
      <c r="B1853" s="50">
        <v>21</v>
      </c>
      <c r="C1853" s="50" t="s">
        <v>14</v>
      </c>
      <c r="D1853" s="50" t="s">
        <v>42</v>
      </c>
      <c r="E1853" s="51" t="s">
        <v>29457</v>
      </c>
      <c r="F1853" s="52">
        <v>42878</v>
      </c>
      <c r="G1853" s="50" t="s">
        <v>29458</v>
      </c>
      <c r="H1853" s="50" t="s">
        <v>616</v>
      </c>
      <c r="I1853" s="50" t="s">
        <v>117</v>
      </c>
      <c r="J1853" s="50">
        <v>85051</v>
      </c>
      <c r="K1853" s="50" t="s">
        <v>617</v>
      </c>
      <c r="L1853" s="50" t="s">
        <v>3254</v>
      </c>
      <c r="M1853" s="50" t="s">
        <v>5307</v>
      </c>
      <c r="N1853" s="50" t="s">
        <v>29459</v>
      </c>
      <c r="O1853" s="42" t="s">
        <v>394</v>
      </c>
      <c r="P1853" s="50" t="s">
        <v>32398</v>
      </c>
      <c r="Q1853" s="51" t="s">
        <v>29460</v>
      </c>
      <c r="R1853" s="50" t="s">
        <v>94</v>
      </c>
      <c r="S1853" s="50" t="s">
        <v>22</v>
      </c>
      <c r="T1853" s="54" t="s">
        <v>28746</v>
      </c>
      <c r="U1853" s="54" t="s">
        <v>28520</v>
      </c>
      <c r="V1853" s="54" t="s">
        <v>20623</v>
      </c>
      <c r="W1853" s="54" t="s">
        <v>94</v>
      </c>
      <c r="X1853" s="54">
        <v>2601</v>
      </c>
      <c r="Y1853" s="50"/>
      <c r="Z1853" s="50"/>
      <c r="AA1853" s="50"/>
      <c r="AB1853" s="50"/>
      <c r="AC1853" s="50"/>
      <c r="AD1853" s="50"/>
      <c r="AE1853" s="50"/>
      <c r="AF1853" s="50"/>
      <c r="AG1853" s="50"/>
      <c r="AH1853" s="53"/>
      <c r="AI1853" s="50"/>
      <c r="AJ1853" s="50"/>
      <c r="AK1853" s="50"/>
      <c r="AL1853" s="50"/>
      <c r="AM1853" s="50"/>
      <c r="AN1853" s="50"/>
      <c r="AO1853" s="50"/>
      <c r="AP1853" s="50"/>
      <c r="AQ1853" s="50"/>
      <c r="AR1853" s="50"/>
      <c r="AS1853" s="50"/>
      <c r="AT1853" s="50"/>
      <c r="AU1853" s="50"/>
      <c r="AV1853" s="50"/>
      <c r="AW1853" s="50"/>
      <c r="AX1853" s="50"/>
      <c r="AY1853" s="50"/>
      <c r="AZ1853" s="50"/>
      <c r="BA1853" s="50"/>
      <c r="BB1853" s="50"/>
      <c r="BC1853" s="50"/>
      <c r="BD1853" s="50"/>
      <c r="BE1853" s="50"/>
      <c r="BF1853" s="50"/>
      <c r="BG1853" s="50"/>
      <c r="BH1853" s="50"/>
      <c r="BI1853" s="50"/>
      <c r="BJ1853" s="50"/>
      <c r="BK1853" s="50"/>
      <c r="BL1853" s="50"/>
    </row>
    <row r="1854" spans="1:64" ht="12" customHeight="1" x14ac:dyDescent="0.15">
      <c r="A1854" s="50" t="s">
        <v>29447</v>
      </c>
      <c r="B1854" s="50">
        <v>31</v>
      </c>
      <c r="C1854" s="50" t="s">
        <v>14</v>
      </c>
      <c r="D1854" s="50" t="s">
        <v>31</v>
      </c>
      <c r="E1854" s="50"/>
      <c r="F1854" s="52">
        <v>42878</v>
      </c>
      <c r="G1854" s="50" t="s">
        <v>29448</v>
      </c>
      <c r="H1854" s="50" t="s">
        <v>29449</v>
      </c>
      <c r="I1854" s="50" t="s">
        <v>774</v>
      </c>
      <c r="J1854" s="50">
        <v>83647</v>
      </c>
      <c r="K1854" s="50" t="s">
        <v>3973</v>
      </c>
      <c r="L1854" s="50" t="s">
        <v>29450</v>
      </c>
      <c r="M1854" s="50" t="s">
        <v>21</v>
      </c>
      <c r="N1854" s="50" t="s">
        <v>29451</v>
      </c>
      <c r="O1854" s="42" t="s">
        <v>394</v>
      </c>
      <c r="P1854" s="50" t="s">
        <v>32398</v>
      </c>
      <c r="Q1854" s="51" t="s">
        <v>29452</v>
      </c>
      <c r="R1854" s="50" t="s">
        <v>94</v>
      </c>
      <c r="S1854" s="50" t="s">
        <v>22</v>
      </c>
      <c r="T1854" s="54" t="s">
        <v>28739</v>
      </c>
      <c r="U1854" s="54" t="s">
        <v>28520</v>
      </c>
      <c r="V1854" s="54" t="s">
        <v>28521</v>
      </c>
      <c r="W1854" s="54" t="s">
        <v>94</v>
      </c>
      <c r="X1854" s="54">
        <v>2600</v>
      </c>
      <c r="Y1854" s="50"/>
      <c r="Z1854" s="50"/>
      <c r="AA1854" s="50"/>
      <c r="AB1854" s="50"/>
      <c r="AC1854" s="50"/>
      <c r="AD1854" s="50"/>
      <c r="AE1854" s="50"/>
      <c r="AF1854" s="50"/>
      <c r="AG1854" s="50"/>
      <c r="AH1854" s="53"/>
      <c r="AI1854" s="50"/>
      <c r="AJ1854" s="50"/>
      <c r="AK1854" s="50"/>
      <c r="AL1854" s="50"/>
      <c r="AM1854" s="50"/>
      <c r="AN1854" s="50"/>
      <c r="AO1854" s="50"/>
      <c r="AP1854" s="50"/>
      <c r="AQ1854" s="50"/>
      <c r="AR1854" s="50"/>
      <c r="AS1854" s="50"/>
      <c r="AT1854" s="50"/>
      <c r="AU1854" s="50"/>
      <c r="AV1854" s="50"/>
      <c r="AW1854" s="50"/>
      <c r="AX1854" s="50"/>
      <c r="AY1854" s="50"/>
      <c r="AZ1854" s="50"/>
      <c r="BA1854" s="50"/>
      <c r="BB1854" s="50"/>
      <c r="BC1854" s="50"/>
      <c r="BD1854" s="50"/>
      <c r="BE1854" s="50"/>
      <c r="BF1854" s="50"/>
      <c r="BG1854" s="50"/>
      <c r="BH1854" s="50"/>
      <c r="BI1854" s="50"/>
      <c r="BJ1854" s="50"/>
      <c r="BK1854" s="50"/>
      <c r="BL1854" s="50"/>
    </row>
    <row r="1855" spans="1:64" ht="12" customHeight="1" x14ac:dyDescent="0.15">
      <c r="A1855" s="50" t="s">
        <v>29461</v>
      </c>
      <c r="B1855" s="50">
        <v>65</v>
      </c>
      <c r="C1855" s="50" t="s">
        <v>14</v>
      </c>
      <c r="D1855" s="50" t="s">
        <v>31</v>
      </c>
      <c r="E1855" s="51" t="s">
        <v>29462</v>
      </c>
      <c r="F1855" s="52">
        <v>42878</v>
      </c>
      <c r="G1855" s="50" t="s">
        <v>31033</v>
      </c>
      <c r="H1855" s="50" t="s">
        <v>29463</v>
      </c>
      <c r="I1855" s="50" t="s">
        <v>263</v>
      </c>
      <c r="J1855" s="50">
        <v>89060</v>
      </c>
      <c r="K1855" s="50" t="s">
        <v>29464</v>
      </c>
      <c r="L1855" s="50" t="s">
        <v>29465</v>
      </c>
      <c r="M1855" s="50" t="s">
        <v>21</v>
      </c>
      <c r="N1855" s="50" t="s">
        <v>29466</v>
      </c>
      <c r="O1855" s="42" t="s">
        <v>394</v>
      </c>
      <c r="P1855" s="50" t="s">
        <v>32398</v>
      </c>
      <c r="Q1855" s="51" t="s">
        <v>29467</v>
      </c>
      <c r="R1855" s="50" t="s">
        <v>94</v>
      </c>
      <c r="S1855" s="50" t="s">
        <v>22</v>
      </c>
      <c r="T1855" s="54" t="s">
        <v>28746</v>
      </c>
      <c r="U1855" s="54" t="s">
        <v>28520</v>
      </c>
      <c r="V1855" s="54" t="s">
        <v>28521</v>
      </c>
      <c r="W1855" s="54" t="s">
        <v>94</v>
      </c>
      <c r="X1855" s="54">
        <v>2602</v>
      </c>
      <c r="Y1855" s="50"/>
      <c r="Z1855" s="50"/>
      <c r="AA1855" s="50"/>
      <c r="AB1855" s="50"/>
      <c r="AC1855" s="50"/>
      <c r="AD1855" s="50"/>
      <c r="AE1855" s="50"/>
      <c r="AF1855" s="50"/>
      <c r="AG1855" s="50"/>
      <c r="AH1855" s="53"/>
      <c r="AI1855" s="50"/>
      <c r="AJ1855" s="50"/>
      <c r="AK1855" s="50"/>
      <c r="AL1855" s="50"/>
      <c r="AM1855" s="50"/>
      <c r="AN1855" s="50"/>
      <c r="AO1855" s="50"/>
      <c r="AP1855" s="50"/>
      <c r="AQ1855" s="50"/>
      <c r="AR1855" s="50"/>
      <c r="AS1855" s="50"/>
      <c r="AT1855" s="50"/>
      <c r="AU1855" s="50"/>
      <c r="AV1855" s="50"/>
      <c r="AW1855" s="50"/>
      <c r="AX1855" s="50"/>
      <c r="AY1855" s="50"/>
      <c r="AZ1855" s="50"/>
      <c r="BA1855" s="50"/>
      <c r="BB1855" s="50"/>
      <c r="BC1855" s="50"/>
      <c r="BD1855" s="50"/>
      <c r="BE1855" s="50"/>
      <c r="BF1855" s="50"/>
      <c r="BG1855" s="50"/>
      <c r="BH1855" s="50"/>
      <c r="BI1855" s="50"/>
      <c r="BJ1855" s="50"/>
      <c r="BK1855" s="50"/>
      <c r="BL1855" s="50"/>
    </row>
    <row r="1856" spans="1:64" ht="12" customHeight="1" x14ac:dyDescent="0.15">
      <c r="A1856" s="50" t="s">
        <v>29468</v>
      </c>
      <c r="B1856" s="50">
        <v>38</v>
      </c>
      <c r="C1856" s="50" t="s">
        <v>14</v>
      </c>
      <c r="D1856" s="50" t="s">
        <v>31</v>
      </c>
      <c r="E1856" s="51" t="s">
        <v>29469</v>
      </c>
      <c r="F1856" s="52">
        <v>42877</v>
      </c>
      <c r="G1856" s="50" t="s">
        <v>29470</v>
      </c>
      <c r="H1856" s="50" t="s">
        <v>8744</v>
      </c>
      <c r="I1856" s="50" t="s">
        <v>40</v>
      </c>
      <c r="J1856" s="50">
        <v>2150</v>
      </c>
      <c r="K1856" s="50" t="s">
        <v>1668</v>
      </c>
      <c r="L1856" s="50" t="s">
        <v>8746</v>
      </c>
      <c r="M1856" s="50" t="s">
        <v>21</v>
      </c>
      <c r="N1856" s="50" t="s">
        <v>29471</v>
      </c>
      <c r="O1856" s="42" t="s">
        <v>394</v>
      </c>
      <c r="P1856" s="50" t="s">
        <v>32398</v>
      </c>
      <c r="Q1856" s="51" t="s">
        <v>29472</v>
      </c>
      <c r="R1856" s="50" t="s">
        <v>94</v>
      </c>
      <c r="S1856" s="50" t="s">
        <v>22</v>
      </c>
      <c r="T1856" s="54" t="s">
        <v>28746</v>
      </c>
      <c r="U1856" s="54" t="s">
        <v>28520</v>
      </c>
      <c r="V1856" s="54" t="s">
        <v>28521</v>
      </c>
      <c r="W1856" s="50"/>
      <c r="Y1856" s="50"/>
      <c r="Z1856" s="50"/>
      <c r="AA1856" s="50"/>
      <c r="AB1856" s="50"/>
      <c r="AC1856" s="50"/>
      <c r="AD1856" s="50"/>
      <c r="AE1856" s="50"/>
      <c r="AF1856" s="50"/>
      <c r="AG1856" s="50"/>
      <c r="AH1856" s="53"/>
      <c r="AI1856" s="50"/>
      <c r="AJ1856" s="50"/>
      <c r="AK1856" s="50"/>
      <c r="AL1856" s="50"/>
      <c r="AM1856" s="50"/>
      <c r="AN1856" s="50"/>
      <c r="AO1856" s="50"/>
      <c r="AP1856" s="50"/>
      <c r="AQ1856" s="50"/>
      <c r="AR1856" s="50"/>
      <c r="AS1856" s="50"/>
      <c r="AT1856" s="50"/>
      <c r="AU1856" s="50"/>
      <c r="AV1856" s="50"/>
      <c r="AW1856" s="50"/>
      <c r="AX1856" s="50"/>
      <c r="AY1856" s="50"/>
      <c r="AZ1856" s="50"/>
      <c r="BA1856" s="50"/>
      <c r="BB1856" s="50"/>
      <c r="BC1856" s="50"/>
      <c r="BD1856" s="50"/>
      <c r="BE1856" s="50"/>
      <c r="BF1856" s="50"/>
      <c r="BG1856" s="50"/>
      <c r="BH1856" s="50"/>
      <c r="BI1856" s="50"/>
      <c r="BJ1856" s="50"/>
      <c r="BK1856" s="50"/>
      <c r="BL1856" s="50"/>
    </row>
    <row r="1857" spans="1:64" ht="12" customHeight="1" x14ac:dyDescent="0.15">
      <c r="A1857" s="50" t="s">
        <v>29473</v>
      </c>
      <c r="B1857" s="50">
        <v>43</v>
      </c>
      <c r="C1857" s="50" t="s">
        <v>14</v>
      </c>
      <c r="D1857" s="50" t="s">
        <v>79</v>
      </c>
      <c r="E1857" s="50"/>
      <c r="F1857" s="52">
        <v>42877</v>
      </c>
      <c r="G1857" s="50" t="s">
        <v>31008</v>
      </c>
      <c r="H1857" s="50" t="s">
        <v>218</v>
      </c>
      <c r="I1857" s="50" t="s">
        <v>219</v>
      </c>
      <c r="J1857" s="50">
        <v>19808</v>
      </c>
      <c r="K1857" s="50" t="s">
        <v>3719</v>
      </c>
      <c r="L1857" s="50" t="s">
        <v>5930</v>
      </c>
      <c r="M1857" s="50" t="s">
        <v>21</v>
      </c>
      <c r="N1857" s="50" t="s">
        <v>29474</v>
      </c>
      <c r="O1857" s="42" t="s">
        <v>394</v>
      </c>
      <c r="P1857" s="50" t="s">
        <v>32398</v>
      </c>
      <c r="Q1857" s="51" t="s">
        <v>29475</v>
      </c>
      <c r="R1857" s="50" t="s">
        <v>23</v>
      </c>
      <c r="S1857" s="50" t="s">
        <v>29</v>
      </c>
      <c r="T1857" s="54" t="s">
        <v>28523</v>
      </c>
      <c r="U1857" s="54" t="s">
        <v>28520</v>
      </c>
      <c r="V1857" s="54" t="s">
        <v>28521</v>
      </c>
      <c r="W1857" s="50"/>
      <c r="Y1857" s="50"/>
      <c r="Z1857" s="50"/>
      <c r="AA1857" s="50"/>
      <c r="AB1857" s="50"/>
      <c r="AC1857" s="50"/>
      <c r="AD1857" s="50"/>
      <c r="AE1857" s="50"/>
      <c r="AF1857" s="50"/>
      <c r="AG1857" s="50"/>
      <c r="AH1857" s="53"/>
      <c r="AI1857" s="50"/>
      <c r="AJ1857" s="50"/>
      <c r="AK1857" s="50"/>
      <c r="AL1857" s="50"/>
      <c r="AM1857" s="50"/>
      <c r="AN1857" s="50"/>
      <c r="AO1857" s="50"/>
      <c r="AP1857" s="50"/>
      <c r="AQ1857" s="50"/>
      <c r="AR1857" s="50"/>
      <c r="AS1857" s="50"/>
      <c r="AT1857" s="50"/>
      <c r="AU1857" s="50"/>
      <c r="AV1857" s="50"/>
      <c r="AW1857" s="50"/>
      <c r="AX1857" s="50"/>
      <c r="AY1857" s="50"/>
      <c r="AZ1857" s="50"/>
      <c r="BA1857" s="50"/>
      <c r="BB1857" s="50"/>
      <c r="BC1857" s="50"/>
      <c r="BD1857" s="50"/>
      <c r="BE1857" s="50"/>
      <c r="BF1857" s="50"/>
      <c r="BG1857" s="50"/>
      <c r="BH1857" s="50"/>
      <c r="BI1857" s="50"/>
      <c r="BJ1857" s="50"/>
      <c r="BK1857" s="50"/>
      <c r="BL1857" s="50"/>
    </row>
    <row r="1858" spans="1:64" ht="12" customHeight="1" x14ac:dyDescent="0.15">
      <c r="A1858" s="50" t="s">
        <v>29495</v>
      </c>
      <c r="B1858" s="50">
        <v>43</v>
      </c>
      <c r="C1858" s="50" t="s">
        <v>14</v>
      </c>
      <c r="D1858" s="50" t="s">
        <v>31</v>
      </c>
      <c r="E1858" s="50"/>
      <c r="F1858" s="52">
        <v>42876</v>
      </c>
      <c r="G1858" s="50" t="s">
        <v>29496</v>
      </c>
      <c r="H1858" s="50" t="s">
        <v>3988</v>
      </c>
      <c r="I1858" s="50" t="s">
        <v>398</v>
      </c>
      <c r="J1858" s="50">
        <v>18104</v>
      </c>
      <c r="K1858" s="50" t="s">
        <v>3990</v>
      </c>
      <c r="L1858" s="50" t="s">
        <v>17388</v>
      </c>
      <c r="M1858" s="50" t="s">
        <v>21</v>
      </c>
      <c r="N1858" s="50" t="s">
        <v>29497</v>
      </c>
      <c r="O1858" s="42" t="s">
        <v>394</v>
      </c>
      <c r="P1858" s="50" t="s">
        <v>33198</v>
      </c>
      <c r="Q1858" s="51" t="s">
        <v>29498</v>
      </c>
      <c r="R1858" s="50" t="s">
        <v>94</v>
      </c>
      <c r="S1858" s="50" t="s">
        <v>22</v>
      </c>
      <c r="T1858" s="54" t="s">
        <v>28746</v>
      </c>
      <c r="U1858" s="54" t="s">
        <v>28520</v>
      </c>
      <c r="V1858" s="54" t="s">
        <v>28519</v>
      </c>
      <c r="W1858" s="54" t="s">
        <v>94</v>
      </c>
      <c r="X1858" s="54">
        <v>2595</v>
      </c>
      <c r="Y1858" s="50"/>
      <c r="Z1858" s="50"/>
      <c r="AA1858" s="50"/>
      <c r="AB1858" s="66"/>
      <c r="AC1858" s="50"/>
      <c r="AD1858" s="50"/>
      <c r="AE1858" s="50"/>
      <c r="AF1858" s="50"/>
      <c r="AG1858" s="50"/>
      <c r="AH1858" s="53"/>
      <c r="AI1858" s="50"/>
      <c r="AJ1858" s="50"/>
      <c r="AK1858" s="50"/>
      <c r="AL1858" s="50"/>
      <c r="AM1858" s="50"/>
      <c r="AN1858" s="50"/>
      <c r="AO1858" s="50"/>
      <c r="AP1858" s="50"/>
      <c r="AQ1858" s="51"/>
      <c r="AR1858" s="50"/>
      <c r="AS1858" s="50"/>
      <c r="AT1858" s="50"/>
      <c r="AU1858" s="50"/>
      <c r="AV1858" s="50"/>
      <c r="AW1858" s="50"/>
      <c r="AX1858" s="50"/>
      <c r="AY1858" s="50"/>
      <c r="AZ1858" s="50"/>
      <c r="BA1858" s="50"/>
      <c r="BB1858" s="50"/>
      <c r="BC1858" s="50"/>
      <c r="BD1858" s="50"/>
      <c r="BE1858" s="50"/>
      <c r="BF1858" s="50"/>
      <c r="BG1858" s="50"/>
      <c r="BH1858" s="50"/>
      <c r="BI1858" s="50"/>
      <c r="BJ1858" s="50"/>
      <c r="BK1858" s="50"/>
      <c r="BL1858" s="50"/>
    </row>
    <row r="1859" spans="1:64" ht="12" customHeight="1" x14ac:dyDescent="0.15">
      <c r="A1859" s="50" t="s">
        <v>29482</v>
      </c>
      <c r="B1859" s="50">
        <v>24</v>
      </c>
      <c r="C1859" s="50" t="s">
        <v>14</v>
      </c>
      <c r="D1859" s="50" t="s">
        <v>79</v>
      </c>
      <c r="E1859" s="51" t="s">
        <v>29483</v>
      </c>
      <c r="F1859" s="52">
        <v>42876</v>
      </c>
      <c r="G1859" s="50" t="s">
        <v>29484</v>
      </c>
      <c r="H1859" s="50" t="s">
        <v>1067</v>
      </c>
      <c r="I1859" s="50" t="s">
        <v>19</v>
      </c>
      <c r="J1859" s="50">
        <v>71419</v>
      </c>
      <c r="K1859" s="50" t="s">
        <v>29485</v>
      </c>
      <c r="L1859" s="50" t="s">
        <v>29486</v>
      </c>
      <c r="M1859" s="50" t="s">
        <v>21</v>
      </c>
      <c r="N1859" s="50" t="s">
        <v>29487</v>
      </c>
      <c r="O1859" s="42" t="s">
        <v>394</v>
      </c>
      <c r="P1859" s="50" t="s">
        <v>32398</v>
      </c>
      <c r="Q1859" s="51" t="s">
        <v>29488</v>
      </c>
      <c r="R1859" s="50" t="s">
        <v>23</v>
      </c>
      <c r="S1859" s="50" t="s">
        <v>12</v>
      </c>
      <c r="T1859" s="54" t="s">
        <v>31978</v>
      </c>
      <c r="U1859" s="54" t="s">
        <v>28520</v>
      </c>
      <c r="V1859" s="54" t="s">
        <v>28521</v>
      </c>
      <c r="W1859" s="54" t="s">
        <v>94</v>
      </c>
      <c r="X1859" s="54">
        <v>2596</v>
      </c>
      <c r="Y1859" s="50"/>
      <c r="Z1859" s="50"/>
      <c r="AA1859" s="50"/>
      <c r="AB1859" s="50"/>
      <c r="AC1859" s="50"/>
      <c r="AD1859" s="50"/>
      <c r="AE1859" s="50"/>
      <c r="AF1859" s="50"/>
      <c r="AG1859" s="50"/>
      <c r="AH1859" s="53"/>
      <c r="AI1859" s="50"/>
      <c r="AJ1859" s="50"/>
      <c r="AK1859" s="50"/>
      <c r="AL1859" s="50"/>
      <c r="AM1859" s="50"/>
      <c r="AN1859" s="50"/>
      <c r="AO1859" s="50"/>
      <c r="AP1859" s="50"/>
      <c r="AQ1859" s="50"/>
      <c r="AR1859" s="50"/>
      <c r="AS1859" s="50"/>
      <c r="AT1859" s="50"/>
      <c r="AU1859" s="50"/>
      <c r="AV1859" s="50"/>
      <c r="AW1859" s="50"/>
      <c r="AX1859" s="50"/>
      <c r="AY1859" s="50"/>
      <c r="AZ1859" s="50"/>
      <c r="BA1859" s="50"/>
      <c r="BB1859" s="50"/>
      <c r="BC1859" s="50"/>
      <c r="BD1859" s="50"/>
      <c r="BE1859" s="50"/>
      <c r="BF1859" s="50"/>
      <c r="BG1859" s="50"/>
      <c r="BH1859" s="50"/>
      <c r="BI1859" s="50"/>
      <c r="BJ1859" s="50"/>
      <c r="BK1859" s="50"/>
      <c r="BL1859" s="50"/>
    </row>
    <row r="1860" spans="1:64" ht="12" customHeight="1" x14ac:dyDescent="0.15">
      <c r="A1860" s="50" t="s">
        <v>29489</v>
      </c>
      <c r="B1860" s="50">
        <v>33</v>
      </c>
      <c r="C1860" s="50" t="s">
        <v>14</v>
      </c>
      <c r="D1860" s="50" t="s">
        <v>79</v>
      </c>
      <c r="E1860" s="50"/>
      <c r="F1860" s="52">
        <v>42876</v>
      </c>
      <c r="G1860" s="50" t="s">
        <v>29490</v>
      </c>
      <c r="H1860" s="50" t="s">
        <v>29491</v>
      </c>
      <c r="I1860" s="50" t="s">
        <v>432</v>
      </c>
      <c r="J1860" s="50">
        <v>54911</v>
      </c>
      <c r="K1860" s="50" t="s">
        <v>29492</v>
      </c>
      <c r="L1860" s="50" t="s">
        <v>29493</v>
      </c>
      <c r="M1860" s="50" t="s">
        <v>21</v>
      </c>
      <c r="N1860" s="50" t="s">
        <v>32689</v>
      </c>
      <c r="O1860" s="42" t="s">
        <v>394</v>
      </c>
      <c r="P1860" s="50" t="s">
        <v>32398</v>
      </c>
      <c r="Q1860" s="51" t="s">
        <v>29494</v>
      </c>
      <c r="R1860" s="50" t="s">
        <v>94</v>
      </c>
      <c r="S1860" s="50" t="s">
        <v>12</v>
      </c>
      <c r="T1860" s="54" t="s">
        <v>31978</v>
      </c>
      <c r="U1860" s="54" t="s">
        <v>28518</v>
      </c>
      <c r="V1860" s="54" t="s">
        <v>28521</v>
      </c>
      <c r="W1860" s="54" t="s">
        <v>94</v>
      </c>
      <c r="X1860" s="54">
        <v>2594</v>
      </c>
      <c r="Y1860" s="50"/>
      <c r="Z1860" s="50"/>
      <c r="AA1860" s="50"/>
      <c r="AB1860" s="50"/>
      <c r="AC1860" s="50"/>
      <c r="AD1860" s="50"/>
      <c r="AE1860" s="50"/>
      <c r="AF1860" s="50"/>
      <c r="AG1860" s="50"/>
      <c r="AH1860" s="53"/>
      <c r="AI1860" s="50"/>
      <c r="AJ1860" s="51"/>
      <c r="AK1860" s="50"/>
      <c r="AL1860" s="50"/>
      <c r="AM1860" s="50"/>
      <c r="AN1860" s="50"/>
      <c r="AO1860" s="50"/>
      <c r="AP1860" s="50"/>
      <c r="AQ1860" s="51"/>
      <c r="AR1860" s="50"/>
      <c r="AS1860" s="50"/>
      <c r="AT1860" s="50"/>
      <c r="AU1860" s="50"/>
      <c r="AV1860" s="50"/>
      <c r="AW1860" s="50"/>
      <c r="AX1860" s="50"/>
      <c r="AY1860" s="50"/>
      <c r="AZ1860" s="50"/>
      <c r="BA1860" s="50"/>
      <c r="BB1860" s="50"/>
      <c r="BC1860" s="50"/>
      <c r="BD1860" s="50"/>
      <c r="BE1860" s="50"/>
      <c r="BF1860" s="50"/>
      <c r="BG1860" s="50"/>
      <c r="BH1860" s="50"/>
      <c r="BI1860" s="50"/>
      <c r="BJ1860" s="50"/>
      <c r="BK1860" s="50"/>
      <c r="BL1860" s="50"/>
    </row>
    <row r="1861" spans="1:64" ht="12" customHeight="1" x14ac:dyDescent="0.15">
      <c r="A1861" s="50" t="s">
        <v>29476</v>
      </c>
      <c r="B1861" s="50">
        <v>37</v>
      </c>
      <c r="C1861" s="50" t="s">
        <v>14</v>
      </c>
      <c r="D1861" s="50" t="s">
        <v>42</v>
      </c>
      <c r="E1861" s="51" t="s">
        <v>29477</v>
      </c>
      <c r="F1861" s="52">
        <v>42876</v>
      </c>
      <c r="G1861" s="50" t="s">
        <v>29478</v>
      </c>
      <c r="H1861" s="50" t="s">
        <v>12441</v>
      </c>
      <c r="I1861" s="50" t="s">
        <v>56</v>
      </c>
      <c r="J1861" s="50">
        <v>34972</v>
      </c>
      <c r="K1861" s="50" t="s">
        <v>12441</v>
      </c>
      <c r="L1861" s="50" t="s">
        <v>29479</v>
      </c>
      <c r="M1861" s="50" t="s">
        <v>21</v>
      </c>
      <c r="N1861" s="50" t="s">
        <v>29480</v>
      </c>
      <c r="O1861" s="42" t="s">
        <v>394</v>
      </c>
      <c r="P1861" s="50" t="s">
        <v>32398</v>
      </c>
      <c r="Q1861" s="51" t="s">
        <v>29481</v>
      </c>
      <c r="R1861" s="50" t="s">
        <v>23</v>
      </c>
      <c r="S1861" s="50" t="s">
        <v>12</v>
      </c>
      <c r="T1861" s="54" t="s">
        <v>31978</v>
      </c>
      <c r="U1861" s="54" t="s">
        <v>28520</v>
      </c>
      <c r="V1861" s="54" t="s">
        <v>28521</v>
      </c>
      <c r="W1861" s="54" t="s">
        <v>94</v>
      </c>
      <c r="X1861" s="54">
        <v>2598</v>
      </c>
      <c r="Y1861" s="50"/>
      <c r="Z1861" s="50"/>
      <c r="AA1861" s="50"/>
      <c r="AB1861" s="50"/>
      <c r="AC1861" s="50"/>
      <c r="AD1861" s="50"/>
      <c r="AE1861" s="50"/>
      <c r="AF1861" s="50"/>
      <c r="AG1861" s="50"/>
      <c r="AH1861" s="53"/>
      <c r="AI1861" s="50"/>
      <c r="AJ1861" s="50"/>
      <c r="AK1861" s="50"/>
      <c r="AL1861" s="50"/>
      <c r="AM1861" s="50"/>
      <c r="AN1861" s="50"/>
      <c r="AO1861" s="50"/>
      <c r="AP1861" s="50"/>
      <c r="AQ1861" s="50"/>
      <c r="AR1861" s="50"/>
      <c r="AS1861" s="50"/>
      <c r="AT1861" s="50"/>
      <c r="AU1861" s="50"/>
      <c r="AV1861" s="50"/>
      <c r="AW1861" s="50"/>
      <c r="AX1861" s="50"/>
      <c r="AY1861" s="50"/>
      <c r="AZ1861" s="50"/>
      <c r="BA1861" s="50"/>
      <c r="BB1861" s="50"/>
      <c r="BC1861" s="50"/>
      <c r="BD1861" s="50"/>
      <c r="BE1861" s="50"/>
      <c r="BF1861" s="50"/>
      <c r="BG1861" s="50"/>
      <c r="BH1861" s="50"/>
      <c r="BI1861" s="50"/>
      <c r="BJ1861" s="50"/>
      <c r="BK1861" s="50"/>
      <c r="BL1861" s="50"/>
    </row>
    <row r="1862" spans="1:64" ht="12" customHeight="1" x14ac:dyDescent="0.15">
      <c r="A1862" s="50" t="s">
        <v>29499</v>
      </c>
      <c r="B1862" s="50">
        <v>47</v>
      </c>
      <c r="C1862" s="50" t="s">
        <v>14</v>
      </c>
      <c r="D1862" s="50" t="s">
        <v>31</v>
      </c>
      <c r="E1862" s="50"/>
      <c r="F1862" s="52">
        <v>42875</v>
      </c>
      <c r="G1862" s="50" t="s">
        <v>29500</v>
      </c>
      <c r="H1862" s="50" t="s">
        <v>19752</v>
      </c>
      <c r="I1862" s="50" t="s">
        <v>398</v>
      </c>
      <c r="J1862" s="50">
        <v>18013</v>
      </c>
      <c r="K1862" s="50" t="s">
        <v>6392</v>
      </c>
      <c r="L1862" s="50" t="s">
        <v>498</v>
      </c>
      <c r="M1862" s="50" t="s">
        <v>21</v>
      </c>
      <c r="N1862" s="50" t="s">
        <v>29501</v>
      </c>
      <c r="O1862" s="42" t="s">
        <v>394</v>
      </c>
      <c r="P1862" s="50" t="s">
        <v>94</v>
      </c>
      <c r="Q1862" s="51" t="s">
        <v>29502</v>
      </c>
      <c r="R1862" s="50" t="s">
        <v>542</v>
      </c>
      <c r="S1862" s="50" t="s">
        <v>29</v>
      </c>
      <c r="T1862" s="54" t="s">
        <v>29880</v>
      </c>
      <c r="U1862" s="54" t="s">
        <v>28518</v>
      </c>
      <c r="V1862" s="54" t="s">
        <v>28521</v>
      </c>
      <c r="W1862" s="54" t="s">
        <v>94</v>
      </c>
      <c r="X1862" s="54">
        <v>2592</v>
      </c>
      <c r="Y1862" s="50"/>
      <c r="Z1862" s="50"/>
      <c r="AA1862" s="50"/>
      <c r="AB1862" s="60"/>
      <c r="AC1862" s="50"/>
      <c r="AD1862" s="50"/>
      <c r="AE1862" s="50"/>
      <c r="AF1862" s="50"/>
      <c r="AG1862" s="50"/>
      <c r="AH1862" s="53"/>
      <c r="AI1862" s="50"/>
      <c r="AJ1862" s="50"/>
      <c r="AK1862" s="50"/>
      <c r="AL1862" s="50"/>
      <c r="AM1862" s="50"/>
      <c r="AN1862" s="50"/>
      <c r="AO1862" s="50"/>
      <c r="AP1862" s="50"/>
      <c r="AQ1862" s="51"/>
      <c r="AR1862" s="50"/>
      <c r="AS1862" s="50"/>
      <c r="AT1862" s="50"/>
      <c r="AU1862" s="50"/>
      <c r="AV1862" s="50"/>
      <c r="AW1862" s="50"/>
      <c r="AX1862" s="50"/>
      <c r="AY1862" s="50"/>
      <c r="AZ1862" s="50"/>
      <c r="BA1862" s="50"/>
      <c r="BB1862" s="50"/>
      <c r="BC1862" s="50"/>
      <c r="BD1862" s="50"/>
      <c r="BE1862" s="50"/>
      <c r="BF1862" s="50"/>
      <c r="BG1862" s="50"/>
      <c r="BH1862" s="50"/>
      <c r="BI1862" s="50"/>
      <c r="BJ1862" s="50"/>
      <c r="BK1862" s="50"/>
      <c r="BL1862" s="50"/>
    </row>
    <row r="1863" spans="1:64" ht="12" customHeight="1" x14ac:dyDescent="0.15">
      <c r="A1863" s="50" t="s">
        <v>29503</v>
      </c>
      <c r="B1863" s="50">
        <v>54</v>
      </c>
      <c r="C1863" s="50" t="s">
        <v>14</v>
      </c>
      <c r="D1863" s="50" t="s">
        <v>79</v>
      </c>
      <c r="E1863" s="50"/>
      <c r="F1863" s="52">
        <v>42875</v>
      </c>
      <c r="G1863" s="50" t="s">
        <v>31046</v>
      </c>
      <c r="H1863" s="50" t="s">
        <v>29504</v>
      </c>
      <c r="I1863" s="50" t="s">
        <v>39</v>
      </c>
      <c r="J1863" s="50">
        <v>91945</v>
      </c>
      <c r="K1863" s="50" t="s">
        <v>150</v>
      </c>
      <c r="L1863" s="50" t="s">
        <v>2074</v>
      </c>
      <c r="M1863" s="50" t="s">
        <v>385</v>
      </c>
      <c r="N1863" s="50" t="s">
        <v>29505</v>
      </c>
      <c r="O1863" s="42" t="s">
        <v>394</v>
      </c>
      <c r="P1863" s="50" t="s">
        <v>32398</v>
      </c>
      <c r="Q1863" s="51" t="s">
        <v>29506</v>
      </c>
      <c r="R1863" s="50" t="s">
        <v>948</v>
      </c>
      <c r="S1863" s="50" t="s">
        <v>12</v>
      </c>
      <c r="T1863" s="54" t="s">
        <v>31978</v>
      </c>
      <c r="U1863" s="54" t="s">
        <v>28518</v>
      </c>
      <c r="V1863" s="54" t="s">
        <v>28521</v>
      </c>
      <c r="W1863" s="50"/>
      <c r="Y1863" s="50"/>
      <c r="Z1863" s="50"/>
      <c r="AA1863" s="50"/>
      <c r="AB1863" s="50"/>
      <c r="AC1863" s="50"/>
      <c r="AD1863" s="50"/>
      <c r="AE1863" s="50"/>
      <c r="AF1863" s="50"/>
      <c r="AG1863" s="50"/>
      <c r="AH1863" s="53"/>
      <c r="AI1863" s="50"/>
      <c r="AJ1863" s="50"/>
      <c r="AK1863" s="50"/>
      <c r="AL1863" s="50"/>
      <c r="AM1863" s="50"/>
      <c r="AN1863" s="50"/>
      <c r="AO1863" s="50"/>
      <c r="AP1863" s="50"/>
      <c r="AQ1863" s="50"/>
      <c r="AR1863" s="50"/>
      <c r="AS1863" s="50"/>
      <c r="AT1863" s="50"/>
      <c r="AU1863" s="50"/>
      <c r="AV1863" s="50"/>
      <c r="AW1863" s="50"/>
      <c r="AX1863" s="50"/>
      <c r="AY1863" s="50"/>
      <c r="AZ1863" s="50"/>
      <c r="BA1863" s="50"/>
      <c r="BB1863" s="50"/>
      <c r="BC1863" s="50"/>
      <c r="BD1863" s="50"/>
      <c r="BE1863" s="50"/>
      <c r="BF1863" s="50"/>
      <c r="BG1863" s="50"/>
      <c r="BH1863" s="50"/>
      <c r="BI1863" s="50"/>
      <c r="BJ1863" s="50"/>
      <c r="BK1863" s="50"/>
      <c r="BL1863" s="50"/>
    </row>
    <row r="1864" spans="1:64" ht="12" customHeight="1" x14ac:dyDescent="0.15">
      <c r="A1864" s="50" t="s">
        <v>29507</v>
      </c>
      <c r="B1864" s="50">
        <v>58</v>
      </c>
      <c r="C1864" s="50" t="s">
        <v>14</v>
      </c>
      <c r="D1864" s="50" t="s">
        <v>31</v>
      </c>
      <c r="E1864" s="50"/>
      <c r="F1864" s="52">
        <v>42875</v>
      </c>
      <c r="G1864" s="50" t="s">
        <v>31040</v>
      </c>
      <c r="H1864" s="50" t="s">
        <v>1431</v>
      </c>
      <c r="I1864" s="50" t="s">
        <v>39</v>
      </c>
      <c r="J1864" s="50">
        <v>94566</v>
      </c>
      <c r="K1864" s="50" t="s">
        <v>589</v>
      </c>
      <c r="L1864" s="50" t="s">
        <v>1432</v>
      </c>
      <c r="M1864" s="50" t="s">
        <v>21</v>
      </c>
      <c r="N1864" s="50" t="s">
        <v>29508</v>
      </c>
      <c r="O1864" s="42" t="s">
        <v>394</v>
      </c>
      <c r="P1864" s="50" t="s">
        <v>32398</v>
      </c>
      <c r="Q1864" s="51" t="s">
        <v>29509</v>
      </c>
      <c r="R1864" s="50" t="s">
        <v>542</v>
      </c>
      <c r="S1864" s="50" t="s">
        <v>12</v>
      </c>
      <c r="T1864" s="54" t="s">
        <v>31675</v>
      </c>
      <c r="U1864" s="54" t="s">
        <v>28520</v>
      </c>
      <c r="V1864" s="54" t="s">
        <v>28521</v>
      </c>
      <c r="W1864" s="54" t="s">
        <v>542</v>
      </c>
      <c r="X1864" s="54">
        <v>2599</v>
      </c>
      <c r="Y1864" s="50"/>
      <c r="Z1864" s="50"/>
      <c r="AA1864" s="50"/>
      <c r="AB1864" s="50"/>
      <c r="AC1864" s="50"/>
      <c r="AD1864" s="50"/>
      <c r="AE1864" s="50"/>
      <c r="AF1864" s="50"/>
      <c r="AG1864" s="50"/>
      <c r="AH1864" s="53"/>
      <c r="AI1864" s="50"/>
      <c r="AJ1864" s="50"/>
      <c r="AK1864" s="50"/>
      <c r="AL1864" s="50"/>
      <c r="AM1864" s="50"/>
      <c r="AN1864" s="50"/>
      <c r="AO1864" s="50"/>
      <c r="AP1864" s="50"/>
      <c r="AQ1864" s="50"/>
      <c r="AR1864" s="50"/>
      <c r="AS1864" s="50"/>
      <c r="AT1864" s="50"/>
      <c r="AU1864" s="50"/>
      <c r="AV1864" s="50"/>
      <c r="AW1864" s="50"/>
      <c r="AX1864" s="50"/>
      <c r="AY1864" s="50"/>
      <c r="AZ1864" s="50"/>
      <c r="BA1864" s="50"/>
      <c r="BB1864" s="50"/>
      <c r="BC1864" s="50"/>
      <c r="BD1864" s="50"/>
      <c r="BE1864" s="50"/>
      <c r="BF1864" s="50"/>
      <c r="BG1864" s="50"/>
      <c r="BH1864" s="50"/>
      <c r="BI1864" s="50"/>
      <c r="BJ1864" s="50"/>
      <c r="BK1864" s="50"/>
      <c r="BL1864" s="50"/>
    </row>
    <row r="1865" spans="1:64" ht="12" customHeight="1" x14ac:dyDescent="0.15">
      <c r="A1865" s="50" t="s">
        <v>29510</v>
      </c>
      <c r="B1865" s="50">
        <v>18</v>
      </c>
      <c r="C1865" s="50" t="s">
        <v>14</v>
      </c>
      <c r="D1865" s="50" t="s">
        <v>79</v>
      </c>
      <c r="E1865" s="50"/>
      <c r="F1865" s="52">
        <v>42874</v>
      </c>
      <c r="G1865" s="50" t="s">
        <v>29511</v>
      </c>
      <c r="H1865" s="50" t="s">
        <v>3252</v>
      </c>
      <c r="I1865" s="50" t="s">
        <v>117</v>
      </c>
      <c r="J1865" s="50">
        <v>85301</v>
      </c>
      <c r="K1865" s="50" t="s">
        <v>617</v>
      </c>
      <c r="L1865" s="50" t="s">
        <v>3254</v>
      </c>
      <c r="M1865" s="50" t="s">
        <v>21</v>
      </c>
      <c r="N1865" s="50" t="s">
        <v>29512</v>
      </c>
      <c r="O1865" s="42" t="s">
        <v>394</v>
      </c>
      <c r="P1865" s="50" t="s">
        <v>32398</v>
      </c>
      <c r="Q1865" s="51" t="s">
        <v>29513</v>
      </c>
      <c r="R1865" s="50" t="s">
        <v>542</v>
      </c>
      <c r="S1865" s="50" t="s">
        <v>22</v>
      </c>
      <c r="T1865" s="54" t="s">
        <v>28746</v>
      </c>
      <c r="U1865" s="54" t="s">
        <v>28520</v>
      </c>
      <c r="V1865" s="54" t="s">
        <v>28521</v>
      </c>
      <c r="W1865" s="54" t="s">
        <v>542</v>
      </c>
      <c r="Y1865" s="50"/>
      <c r="Z1865" s="50"/>
      <c r="AA1865" s="50"/>
      <c r="AB1865" s="50"/>
      <c r="AC1865" s="50"/>
      <c r="AD1865" s="50"/>
      <c r="AE1865" s="50"/>
      <c r="AF1865" s="50"/>
      <c r="AG1865" s="50"/>
      <c r="AH1865" s="53"/>
      <c r="AI1865" s="50"/>
      <c r="AJ1865" s="50"/>
      <c r="AK1865" s="50"/>
      <c r="AL1865" s="50"/>
      <c r="AM1865" s="50"/>
      <c r="AN1865" s="50"/>
      <c r="AO1865" s="50"/>
      <c r="AP1865" s="50"/>
      <c r="AQ1865" s="50"/>
      <c r="AR1865" s="50"/>
      <c r="AS1865" s="50"/>
      <c r="AT1865" s="50"/>
      <c r="AU1865" s="50"/>
      <c r="AV1865" s="50"/>
      <c r="AW1865" s="50"/>
      <c r="AX1865" s="50"/>
      <c r="AY1865" s="50"/>
      <c r="AZ1865" s="50"/>
      <c r="BA1865" s="50"/>
      <c r="BB1865" s="50"/>
      <c r="BC1865" s="50"/>
      <c r="BD1865" s="50"/>
      <c r="BE1865" s="50"/>
      <c r="BF1865" s="50"/>
      <c r="BG1865" s="50"/>
      <c r="BH1865" s="50"/>
      <c r="BI1865" s="50"/>
      <c r="BJ1865" s="50"/>
      <c r="BK1865" s="50"/>
      <c r="BL1865" s="50"/>
    </row>
    <row r="1866" spans="1:64" ht="12" customHeight="1" x14ac:dyDescent="0.15">
      <c r="A1866" s="50" t="s">
        <v>29514</v>
      </c>
      <c r="B1866" s="50">
        <v>65</v>
      </c>
      <c r="C1866" s="50" t="s">
        <v>14</v>
      </c>
      <c r="D1866" s="50" t="s">
        <v>31</v>
      </c>
      <c r="E1866" s="51" t="s">
        <v>29515</v>
      </c>
      <c r="F1866" s="52">
        <v>42874</v>
      </c>
      <c r="G1866" s="50" t="s">
        <v>29516</v>
      </c>
      <c r="H1866" s="50" t="s">
        <v>29517</v>
      </c>
      <c r="I1866" s="50" t="s">
        <v>4274</v>
      </c>
      <c r="J1866" s="50">
        <v>4917</v>
      </c>
      <c r="K1866" s="50" t="s">
        <v>27612</v>
      </c>
      <c r="L1866" s="50" t="s">
        <v>29518</v>
      </c>
      <c r="M1866" s="50" t="s">
        <v>21</v>
      </c>
      <c r="N1866" s="50" t="s">
        <v>29519</v>
      </c>
      <c r="O1866" s="42" t="s">
        <v>394</v>
      </c>
      <c r="P1866" s="50" t="s">
        <v>32398</v>
      </c>
      <c r="Q1866" s="51" t="s">
        <v>29520</v>
      </c>
      <c r="R1866" s="50" t="s">
        <v>948</v>
      </c>
      <c r="S1866" s="50" t="s">
        <v>22</v>
      </c>
      <c r="T1866" s="54" t="s">
        <v>28746</v>
      </c>
      <c r="U1866" s="54" t="s">
        <v>28520</v>
      </c>
      <c r="V1866" s="54" t="s">
        <v>28521</v>
      </c>
      <c r="W1866" s="54" t="s">
        <v>94</v>
      </c>
      <c r="X1866" s="54">
        <v>2593</v>
      </c>
      <c r="Y1866" s="50"/>
      <c r="Z1866" s="50"/>
      <c r="AA1866" s="50"/>
      <c r="AB1866" s="50"/>
      <c r="AC1866" s="50"/>
      <c r="AD1866" s="50"/>
      <c r="AE1866" s="50"/>
      <c r="AF1866" s="50"/>
      <c r="AG1866" s="50"/>
      <c r="AH1866" s="53"/>
      <c r="AI1866" s="50"/>
      <c r="AJ1866" s="50"/>
      <c r="AK1866" s="50"/>
      <c r="AL1866" s="50"/>
      <c r="AM1866" s="50"/>
      <c r="AN1866" s="50"/>
      <c r="AO1866" s="50"/>
      <c r="AP1866" s="50"/>
      <c r="AQ1866" s="50"/>
      <c r="AR1866" s="50"/>
      <c r="AS1866" s="50"/>
      <c r="AT1866" s="50"/>
      <c r="AU1866" s="50"/>
      <c r="AV1866" s="50"/>
      <c r="AW1866" s="50"/>
      <c r="AX1866" s="50"/>
      <c r="AY1866" s="50"/>
      <c r="AZ1866" s="50"/>
      <c r="BA1866" s="50"/>
      <c r="BB1866" s="50"/>
      <c r="BC1866" s="50"/>
      <c r="BD1866" s="50"/>
      <c r="BE1866" s="50"/>
      <c r="BF1866" s="50"/>
      <c r="BG1866" s="50"/>
      <c r="BH1866" s="50"/>
      <c r="BI1866" s="50"/>
      <c r="BJ1866" s="50"/>
      <c r="BK1866" s="50"/>
      <c r="BL1866" s="50"/>
    </row>
    <row r="1867" spans="1:64" ht="12" customHeight="1" x14ac:dyDescent="0.15">
      <c r="A1867" s="50" t="s">
        <v>33144</v>
      </c>
      <c r="B1867" s="50">
        <v>28</v>
      </c>
      <c r="C1867" s="50" t="s">
        <v>14</v>
      </c>
      <c r="D1867" s="50" t="s">
        <v>31</v>
      </c>
      <c r="E1867" s="50"/>
      <c r="F1867" s="52">
        <v>42873</v>
      </c>
      <c r="G1867" s="50" t="s">
        <v>29521</v>
      </c>
      <c r="H1867" s="50" t="s">
        <v>827</v>
      </c>
      <c r="I1867" s="50" t="s">
        <v>238</v>
      </c>
      <c r="J1867" s="50">
        <v>22206</v>
      </c>
      <c r="K1867" s="50" t="s">
        <v>827</v>
      </c>
      <c r="L1867" s="50" t="s">
        <v>29522</v>
      </c>
      <c r="M1867" s="50" t="s">
        <v>21</v>
      </c>
      <c r="N1867" s="50" t="s">
        <v>29523</v>
      </c>
      <c r="O1867" s="42" t="s">
        <v>394</v>
      </c>
      <c r="P1867" s="50" t="s">
        <v>94</v>
      </c>
      <c r="Q1867" s="51" t="s">
        <v>29524</v>
      </c>
      <c r="R1867" s="50" t="s">
        <v>94</v>
      </c>
      <c r="S1867" s="50" t="s">
        <v>373</v>
      </c>
      <c r="T1867" s="54" t="s">
        <v>28836</v>
      </c>
      <c r="U1867" s="54" t="s">
        <v>28520</v>
      </c>
      <c r="V1867" s="54" t="s">
        <v>28519</v>
      </c>
      <c r="W1867" s="54" t="s">
        <v>94</v>
      </c>
      <c r="X1867" s="54">
        <v>2590</v>
      </c>
      <c r="Y1867" s="50"/>
      <c r="Z1867" s="50"/>
      <c r="AA1867" s="50"/>
      <c r="AB1867" s="50"/>
      <c r="AC1867" s="50"/>
      <c r="AD1867" s="50"/>
      <c r="AE1867" s="50"/>
      <c r="AF1867" s="50"/>
      <c r="AG1867" s="50"/>
      <c r="AH1867" s="53"/>
      <c r="AI1867" s="50"/>
      <c r="AJ1867" s="50"/>
      <c r="AK1867" s="50"/>
      <c r="AL1867" s="50"/>
      <c r="AM1867" s="50"/>
      <c r="AN1867" s="50"/>
      <c r="AO1867" s="50"/>
      <c r="AP1867" s="50"/>
      <c r="AQ1867" s="50"/>
      <c r="AR1867" s="50"/>
      <c r="AS1867" s="50"/>
      <c r="AT1867" s="51"/>
      <c r="AU1867" s="50"/>
      <c r="AV1867" s="50"/>
      <c r="AW1867" s="50"/>
      <c r="AX1867" s="50"/>
      <c r="AY1867" s="50"/>
      <c r="AZ1867" s="50"/>
      <c r="BA1867" s="50"/>
      <c r="BB1867" s="50"/>
      <c r="BC1867" s="50"/>
      <c r="BD1867" s="50"/>
      <c r="BE1867" s="50"/>
      <c r="BF1867" s="50"/>
      <c r="BG1867" s="50"/>
      <c r="BH1867" s="50"/>
      <c r="BI1867" s="50"/>
      <c r="BJ1867" s="50"/>
      <c r="BK1867" s="50"/>
      <c r="BL1867" s="50"/>
    </row>
    <row r="1868" spans="1:64" ht="12" customHeight="1" x14ac:dyDescent="0.15">
      <c r="A1868" s="50" t="s">
        <v>29525</v>
      </c>
      <c r="B1868" s="50">
        <v>22</v>
      </c>
      <c r="C1868" s="50" t="s">
        <v>14</v>
      </c>
      <c r="D1868" s="50" t="s">
        <v>79</v>
      </c>
      <c r="E1868" s="50"/>
      <c r="F1868" s="52">
        <v>42873</v>
      </c>
      <c r="G1868" s="50" t="s">
        <v>29526</v>
      </c>
      <c r="H1868" s="50" t="s">
        <v>1262</v>
      </c>
      <c r="I1868" s="50" t="s">
        <v>167</v>
      </c>
      <c r="J1868" s="50">
        <v>31903</v>
      </c>
      <c r="K1868" s="50" t="s">
        <v>10541</v>
      </c>
      <c r="L1868" s="50" t="s">
        <v>3317</v>
      </c>
      <c r="M1868" s="50" t="s">
        <v>373</v>
      </c>
      <c r="N1868" s="50" t="s">
        <v>29527</v>
      </c>
      <c r="O1868" s="42" t="s">
        <v>394</v>
      </c>
      <c r="P1868" s="50" t="s">
        <v>32398</v>
      </c>
      <c r="Q1868" s="51" t="s">
        <v>29528</v>
      </c>
      <c r="R1868" s="50" t="s">
        <v>94</v>
      </c>
      <c r="S1868" s="50" t="s">
        <v>22</v>
      </c>
      <c r="T1868" s="54" t="s">
        <v>28746</v>
      </c>
      <c r="U1868" s="54" t="s">
        <v>28520</v>
      </c>
      <c r="V1868" s="54" t="s">
        <v>28519</v>
      </c>
      <c r="W1868" s="50"/>
      <c r="Y1868" s="50"/>
      <c r="Z1868" s="50"/>
      <c r="AA1868" s="50"/>
      <c r="AB1868" s="50"/>
      <c r="AC1868" s="50"/>
      <c r="AD1868" s="50"/>
      <c r="AE1868" s="50"/>
      <c r="AF1868" s="50"/>
      <c r="AG1868" s="50"/>
      <c r="AH1868" s="53"/>
      <c r="AI1868" s="50"/>
      <c r="AJ1868" s="50"/>
      <c r="AK1868" s="50"/>
      <c r="AL1868" s="50"/>
      <c r="AM1868" s="50"/>
      <c r="AN1868" s="50"/>
      <c r="AO1868" s="50"/>
      <c r="AP1868" s="50"/>
      <c r="AQ1868" s="50"/>
      <c r="AR1868" s="50"/>
      <c r="AS1868" s="50"/>
      <c r="AT1868" s="50"/>
      <c r="AU1868" s="50"/>
      <c r="AV1868" s="50"/>
      <c r="AW1868" s="50"/>
      <c r="AX1868" s="50"/>
      <c r="AY1868" s="50"/>
      <c r="AZ1868" s="50"/>
      <c r="BA1868" s="50"/>
      <c r="BB1868" s="50"/>
      <c r="BC1868" s="50"/>
      <c r="BD1868" s="50"/>
      <c r="BE1868" s="50"/>
      <c r="BF1868" s="50"/>
      <c r="BG1868" s="50"/>
      <c r="BH1868" s="50"/>
      <c r="BI1868" s="50"/>
      <c r="BJ1868" s="50"/>
      <c r="BK1868" s="50"/>
      <c r="BL1868" s="50"/>
    </row>
    <row r="1869" spans="1:64" ht="12" customHeight="1" x14ac:dyDescent="0.15">
      <c r="A1869" s="50" t="s">
        <v>29529</v>
      </c>
      <c r="B1869" s="50">
        <v>17</v>
      </c>
      <c r="C1869" s="50" t="s">
        <v>14</v>
      </c>
      <c r="D1869" s="50" t="s">
        <v>79</v>
      </c>
      <c r="E1869" s="50"/>
      <c r="F1869" s="52">
        <v>42872</v>
      </c>
      <c r="G1869" s="50" t="s">
        <v>29530</v>
      </c>
      <c r="H1869" s="50" t="s">
        <v>81</v>
      </c>
      <c r="I1869" s="50" t="s">
        <v>38</v>
      </c>
      <c r="J1869" s="50">
        <v>60621</v>
      </c>
      <c r="K1869" s="50" t="s">
        <v>82</v>
      </c>
      <c r="L1869" s="50" t="s">
        <v>11390</v>
      </c>
      <c r="M1869" s="50" t="s">
        <v>21</v>
      </c>
      <c r="N1869" s="50" t="s">
        <v>29531</v>
      </c>
      <c r="O1869" s="42" t="s">
        <v>394</v>
      </c>
      <c r="P1869" s="50" t="s">
        <v>32398</v>
      </c>
      <c r="Q1869" s="51" t="s">
        <v>29532</v>
      </c>
      <c r="R1869" s="50" t="s">
        <v>94</v>
      </c>
      <c r="S1869" s="50" t="s">
        <v>22</v>
      </c>
      <c r="T1869" s="54" t="s">
        <v>28746</v>
      </c>
      <c r="U1869" s="54" t="s">
        <v>28520</v>
      </c>
      <c r="V1869" s="54" t="s">
        <v>28521</v>
      </c>
      <c r="W1869" s="50"/>
      <c r="Y1869" s="50"/>
      <c r="Z1869" s="50"/>
      <c r="AA1869" s="50"/>
      <c r="AB1869" s="50"/>
      <c r="AC1869" s="50"/>
      <c r="AD1869" s="50"/>
      <c r="AE1869" s="50"/>
      <c r="AF1869" s="50"/>
      <c r="AG1869" s="50"/>
      <c r="AH1869" s="53"/>
      <c r="AI1869" s="50"/>
      <c r="AJ1869" s="50"/>
      <c r="AK1869" s="50"/>
      <c r="AL1869" s="50"/>
      <c r="AM1869" s="50"/>
      <c r="AN1869" s="50"/>
      <c r="AO1869" s="50"/>
      <c r="AP1869" s="50"/>
      <c r="AQ1869" s="50"/>
      <c r="AR1869" s="50"/>
      <c r="AS1869" s="50"/>
      <c r="AT1869" s="50"/>
      <c r="AU1869" s="50"/>
      <c r="AV1869" s="50"/>
      <c r="AW1869" s="50"/>
      <c r="AX1869" s="50"/>
      <c r="AY1869" s="50"/>
      <c r="AZ1869" s="50"/>
      <c r="BA1869" s="50"/>
      <c r="BB1869" s="50"/>
      <c r="BC1869" s="50"/>
      <c r="BD1869" s="50"/>
      <c r="BE1869" s="50"/>
      <c r="BF1869" s="50"/>
      <c r="BG1869" s="50"/>
      <c r="BH1869" s="50"/>
      <c r="BI1869" s="50"/>
      <c r="BJ1869" s="50"/>
      <c r="BK1869" s="50"/>
      <c r="BL1869" s="50"/>
    </row>
    <row r="1870" spans="1:64" ht="12" customHeight="1" x14ac:dyDescent="0.15">
      <c r="A1870" s="50" t="s">
        <v>29538</v>
      </c>
      <c r="B1870" s="50">
        <v>41</v>
      </c>
      <c r="C1870" s="50" t="s">
        <v>108</v>
      </c>
      <c r="D1870" s="50" t="s">
        <v>31</v>
      </c>
      <c r="E1870" s="51" t="s">
        <v>29539</v>
      </c>
      <c r="F1870" s="52">
        <v>42871</v>
      </c>
      <c r="G1870" s="50" t="s">
        <v>29540</v>
      </c>
      <c r="H1870" s="50" t="s">
        <v>112</v>
      </c>
      <c r="I1870" s="50" t="s">
        <v>3573</v>
      </c>
      <c r="J1870" s="50">
        <v>20032</v>
      </c>
      <c r="K1870" s="50" t="s">
        <v>3575</v>
      </c>
      <c r="L1870" s="50" t="s">
        <v>18877</v>
      </c>
      <c r="M1870" s="50" t="s">
        <v>21</v>
      </c>
      <c r="N1870" s="50" t="s">
        <v>29541</v>
      </c>
      <c r="O1870" s="42" t="s">
        <v>394</v>
      </c>
      <c r="P1870" s="50" t="s">
        <v>32398</v>
      </c>
      <c r="Q1870" s="51" t="s">
        <v>29542</v>
      </c>
      <c r="R1870" s="50" t="s">
        <v>94</v>
      </c>
      <c r="S1870" s="50" t="s">
        <v>22</v>
      </c>
      <c r="T1870" s="54" t="s">
        <v>28746</v>
      </c>
      <c r="U1870" s="54" t="s">
        <v>28520</v>
      </c>
      <c r="V1870" s="54" t="s">
        <v>28521</v>
      </c>
      <c r="W1870" s="54" t="s">
        <v>94</v>
      </c>
      <c r="X1870" s="54">
        <v>2586</v>
      </c>
      <c r="Y1870" s="50"/>
      <c r="Z1870" s="50"/>
      <c r="AA1870" s="50"/>
      <c r="AB1870" s="50"/>
      <c r="AC1870" s="50"/>
      <c r="AD1870" s="50"/>
      <c r="AE1870" s="50"/>
      <c r="AF1870" s="50"/>
      <c r="AG1870" s="50"/>
      <c r="AH1870" s="53"/>
      <c r="AI1870" s="50"/>
      <c r="AJ1870" s="50"/>
      <c r="AK1870" s="50"/>
      <c r="AL1870" s="50"/>
      <c r="AM1870" s="50"/>
      <c r="AN1870" s="50"/>
      <c r="AO1870" s="50"/>
      <c r="AP1870" s="50"/>
      <c r="AQ1870" s="50"/>
      <c r="AR1870" s="50"/>
      <c r="AS1870" s="50"/>
      <c r="AT1870" s="50"/>
      <c r="AU1870" s="50"/>
      <c r="AV1870" s="50"/>
      <c r="AW1870" s="50"/>
      <c r="AX1870" s="50"/>
      <c r="AY1870" s="50"/>
      <c r="AZ1870" s="50"/>
      <c r="BA1870" s="50"/>
      <c r="BB1870" s="50"/>
      <c r="BC1870" s="50"/>
      <c r="BD1870" s="50"/>
      <c r="BE1870" s="50"/>
      <c r="BF1870" s="50"/>
      <c r="BG1870" s="50"/>
      <c r="BH1870" s="50"/>
      <c r="BI1870" s="50"/>
      <c r="BJ1870" s="50"/>
      <c r="BK1870" s="50"/>
      <c r="BL1870" s="50"/>
    </row>
    <row r="1871" spans="1:64" ht="12" customHeight="1" x14ac:dyDescent="0.15">
      <c r="A1871" s="50" t="s">
        <v>29549</v>
      </c>
      <c r="B1871" s="50">
        <v>25</v>
      </c>
      <c r="C1871" s="50" t="s">
        <v>14</v>
      </c>
      <c r="D1871" s="50" t="s">
        <v>79</v>
      </c>
      <c r="E1871" s="50"/>
      <c r="F1871" s="52">
        <v>42871</v>
      </c>
      <c r="G1871" s="50" t="s">
        <v>28946</v>
      </c>
      <c r="H1871" s="50" t="s">
        <v>3814</v>
      </c>
      <c r="I1871" s="50" t="s">
        <v>117</v>
      </c>
      <c r="J1871" s="50">
        <v>85282</v>
      </c>
      <c r="K1871" s="50" t="s">
        <v>617</v>
      </c>
      <c r="L1871" s="50" t="s">
        <v>3816</v>
      </c>
      <c r="M1871" s="50" t="s">
        <v>21</v>
      </c>
      <c r="N1871" s="50" t="s">
        <v>29550</v>
      </c>
      <c r="O1871" s="42" t="s">
        <v>394</v>
      </c>
      <c r="P1871" s="50" t="s">
        <v>32398</v>
      </c>
      <c r="Q1871" s="51" t="s">
        <v>28947</v>
      </c>
      <c r="R1871" s="50" t="s">
        <v>23</v>
      </c>
      <c r="S1871" s="50" t="s">
        <v>22</v>
      </c>
      <c r="T1871" s="54" t="s">
        <v>28739</v>
      </c>
      <c r="U1871" s="54" t="s">
        <v>28518</v>
      </c>
      <c r="V1871" s="54" t="s">
        <v>28521</v>
      </c>
      <c r="W1871" s="54" t="s">
        <v>94</v>
      </c>
      <c r="X1871" s="54">
        <v>2587</v>
      </c>
      <c r="Y1871" s="50"/>
      <c r="Z1871" s="50"/>
      <c r="AA1871" s="50"/>
      <c r="AB1871" s="50"/>
      <c r="AC1871" s="50"/>
      <c r="AD1871" s="50"/>
      <c r="AE1871" s="50"/>
      <c r="AF1871" s="50"/>
      <c r="AG1871" s="50"/>
      <c r="AH1871" s="53"/>
      <c r="AI1871" s="50"/>
      <c r="AJ1871" s="50"/>
      <c r="AK1871" s="50"/>
      <c r="AL1871" s="50"/>
      <c r="AM1871" s="50"/>
      <c r="AN1871" s="50"/>
      <c r="AO1871" s="50"/>
      <c r="AP1871" s="50"/>
      <c r="AQ1871" s="51"/>
      <c r="AR1871" s="50"/>
      <c r="AS1871" s="50"/>
      <c r="AT1871" s="50"/>
      <c r="AU1871" s="50"/>
      <c r="AV1871" s="50"/>
      <c r="AW1871" s="50"/>
      <c r="AX1871" s="50"/>
      <c r="AY1871" s="50"/>
      <c r="AZ1871" s="50"/>
      <c r="BA1871" s="50"/>
      <c r="BB1871" s="50"/>
      <c r="BC1871" s="50"/>
      <c r="BD1871" s="50"/>
      <c r="BE1871" s="50"/>
      <c r="BF1871" s="50"/>
      <c r="BG1871" s="50"/>
      <c r="BH1871" s="50"/>
      <c r="BI1871" s="50"/>
      <c r="BJ1871" s="50"/>
      <c r="BK1871" s="50"/>
      <c r="BL1871" s="50"/>
    </row>
    <row r="1872" spans="1:64" ht="12" customHeight="1" x14ac:dyDescent="0.15">
      <c r="A1872" s="50" t="s">
        <v>29533</v>
      </c>
      <c r="B1872" s="50">
        <v>24</v>
      </c>
      <c r="C1872" s="50" t="s">
        <v>14</v>
      </c>
      <c r="D1872" s="50" t="s">
        <v>42</v>
      </c>
      <c r="E1872" s="51" t="s">
        <v>29534</v>
      </c>
      <c r="F1872" s="52">
        <v>42871</v>
      </c>
      <c r="G1872" s="50" t="s">
        <v>29535</v>
      </c>
      <c r="H1872" s="50" t="s">
        <v>11403</v>
      </c>
      <c r="I1872" s="50" t="s">
        <v>39</v>
      </c>
      <c r="J1872" s="50">
        <v>92780</v>
      </c>
      <c r="K1872" s="50" t="s">
        <v>1044</v>
      </c>
      <c r="L1872" s="50" t="s">
        <v>11405</v>
      </c>
      <c r="M1872" s="50" t="s">
        <v>21</v>
      </c>
      <c r="N1872" s="50" t="s">
        <v>29536</v>
      </c>
      <c r="O1872" s="42" t="s">
        <v>394</v>
      </c>
      <c r="P1872" s="50" t="s">
        <v>32398</v>
      </c>
      <c r="Q1872" s="51" t="s">
        <v>29537</v>
      </c>
      <c r="R1872" s="50" t="s">
        <v>542</v>
      </c>
      <c r="S1872" s="50" t="s">
        <v>22</v>
      </c>
      <c r="T1872" s="54" t="s">
        <v>28746</v>
      </c>
      <c r="U1872" s="54" t="s">
        <v>28520</v>
      </c>
      <c r="V1872" s="54" t="s">
        <v>28521</v>
      </c>
      <c r="W1872" s="54" t="s">
        <v>94</v>
      </c>
      <c r="X1872" s="54">
        <v>2588</v>
      </c>
      <c r="Y1872" s="50"/>
      <c r="Z1872" s="50"/>
      <c r="AA1872" s="50"/>
      <c r="AB1872" s="50"/>
      <c r="AC1872" s="50"/>
      <c r="AD1872" s="50"/>
      <c r="AE1872" s="50"/>
      <c r="AF1872" s="50"/>
      <c r="AG1872" s="50"/>
      <c r="AH1872" s="53"/>
      <c r="AI1872" s="50"/>
      <c r="AJ1872" s="50"/>
      <c r="AK1872" s="50"/>
      <c r="AL1872" s="50"/>
      <c r="AM1872" s="50"/>
      <c r="AN1872" s="50"/>
      <c r="AO1872" s="50"/>
      <c r="AP1872" s="50"/>
      <c r="AQ1872" s="50"/>
      <c r="AR1872" s="50"/>
      <c r="AS1872" s="50"/>
      <c r="AT1872" s="50"/>
      <c r="AU1872" s="50"/>
      <c r="AV1872" s="50"/>
      <c r="AW1872" s="50"/>
      <c r="AX1872" s="50"/>
      <c r="AY1872" s="50"/>
      <c r="AZ1872" s="50"/>
      <c r="BA1872" s="50"/>
      <c r="BB1872" s="50"/>
      <c r="BC1872" s="50"/>
      <c r="BD1872" s="50"/>
      <c r="BE1872" s="50"/>
      <c r="BF1872" s="50"/>
      <c r="BG1872" s="50"/>
      <c r="BH1872" s="50"/>
      <c r="BI1872" s="50"/>
      <c r="BJ1872" s="50"/>
      <c r="BK1872" s="50"/>
      <c r="BL1872" s="50"/>
    </row>
    <row r="1873" spans="1:64" ht="12" customHeight="1" x14ac:dyDescent="0.15">
      <c r="A1873" s="50" t="s">
        <v>29543</v>
      </c>
      <c r="B1873" s="50">
        <v>38</v>
      </c>
      <c r="C1873" s="50" t="s">
        <v>14</v>
      </c>
      <c r="D1873" s="50" t="s">
        <v>31</v>
      </c>
      <c r="E1873" s="51" t="s">
        <v>29544</v>
      </c>
      <c r="F1873" s="52">
        <v>42871</v>
      </c>
      <c r="G1873" s="50" t="s">
        <v>29545</v>
      </c>
      <c r="H1873" s="50" t="s">
        <v>6247</v>
      </c>
      <c r="I1873" s="50" t="s">
        <v>838</v>
      </c>
      <c r="J1873" s="50">
        <v>59825</v>
      </c>
      <c r="K1873" s="50" t="s">
        <v>5091</v>
      </c>
      <c r="L1873" s="50" t="s">
        <v>29546</v>
      </c>
      <c r="M1873" s="50" t="s">
        <v>21</v>
      </c>
      <c r="N1873" s="50" t="s">
        <v>29547</v>
      </c>
      <c r="O1873" s="42" t="s">
        <v>394</v>
      </c>
      <c r="P1873" s="50" t="s">
        <v>32398</v>
      </c>
      <c r="Q1873" s="51" t="s">
        <v>29548</v>
      </c>
      <c r="R1873" s="50" t="s">
        <v>94</v>
      </c>
      <c r="S1873" s="50" t="s">
        <v>22</v>
      </c>
      <c r="T1873" s="54" t="s">
        <v>28746</v>
      </c>
      <c r="U1873" s="54" t="s">
        <v>28520</v>
      </c>
      <c r="V1873" s="54" t="s">
        <v>28519</v>
      </c>
      <c r="W1873" s="54" t="s">
        <v>94</v>
      </c>
      <c r="X1873" s="54">
        <v>2591</v>
      </c>
      <c r="Y1873" s="50"/>
      <c r="Z1873" s="50"/>
      <c r="AA1873" s="50"/>
      <c r="AB1873" s="50"/>
      <c r="AC1873" s="50"/>
      <c r="AD1873" s="50"/>
      <c r="AE1873" s="50"/>
      <c r="AF1873" s="50"/>
      <c r="AG1873" s="50"/>
      <c r="AH1873" s="53"/>
      <c r="AI1873" s="50"/>
      <c r="AJ1873" s="50"/>
      <c r="AK1873" s="50"/>
      <c r="AL1873" s="50"/>
      <c r="AM1873" s="50"/>
      <c r="AN1873" s="50"/>
      <c r="AO1873" s="50"/>
      <c r="AP1873" s="50"/>
      <c r="AQ1873" s="50"/>
      <c r="AR1873" s="50"/>
      <c r="AS1873" s="50"/>
      <c r="AT1873" s="50"/>
      <c r="AU1873" s="50"/>
      <c r="AV1873" s="50"/>
      <c r="AW1873" s="50"/>
      <c r="AX1873" s="50"/>
      <c r="AY1873" s="50"/>
      <c r="AZ1873" s="50"/>
      <c r="BA1873" s="50"/>
      <c r="BB1873" s="50"/>
      <c r="BC1873" s="50"/>
      <c r="BD1873" s="50"/>
      <c r="BE1873" s="50"/>
      <c r="BF1873" s="50"/>
      <c r="BG1873" s="50"/>
      <c r="BH1873" s="50"/>
      <c r="BI1873" s="50"/>
      <c r="BJ1873" s="50"/>
      <c r="BK1873" s="50"/>
      <c r="BL1873" s="50"/>
    </row>
    <row r="1874" spans="1:64" ht="12" customHeight="1" x14ac:dyDescent="0.15">
      <c r="A1874" s="50" t="s">
        <v>29348</v>
      </c>
      <c r="B1874" s="50">
        <v>27</v>
      </c>
      <c r="C1874" s="50" t="s">
        <v>108</v>
      </c>
      <c r="D1874" s="50" t="s">
        <v>79</v>
      </c>
      <c r="E1874" s="50"/>
      <c r="F1874" s="52">
        <v>42870</v>
      </c>
      <c r="G1874" s="50" t="s">
        <v>28943</v>
      </c>
      <c r="H1874" s="50" t="s">
        <v>616</v>
      </c>
      <c r="I1874" s="50" t="s">
        <v>117</v>
      </c>
      <c r="J1874" s="50">
        <v>85003</v>
      </c>
      <c r="K1874" s="50" t="s">
        <v>617</v>
      </c>
      <c r="L1874" s="50" t="s">
        <v>618</v>
      </c>
      <c r="M1874" s="50" t="s">
        <v>21</v>
      </c>
      <c r="N1874" s="50" t="s">
        <v>28944</v>
      </c>
      <c r="O1874" s="42" t="s">
        <v>394</v>
      </c>
      <c r="P1874" s="50" t="s">
        <v>395</v>
      </c>
      <c r="Q1874" s="51" t="s">
        <v>28945</v>
      </c>
      <c r="R1874" s="50" t="s">
        <v>94</v>
      </c>
      <c r="S1874" s="50" t="s">
        <v>22</v>
      </c>
      <c r="T1874" s="54" t="s">
        <v>28746</v>
      </c>
      <c r="U1874" s="54" t="s">
        <v>28518</v>
      </c>
      <c r="V1874" s="54" t="s">
        <v>28521</v>
      </c>
      <c r="W1874" s="50"/>
      <c r="Y1874" s="50"/>
      <c r="Z1874" s="50"/>
      <c r="AA1874" s="50"/>
      <c r="AB1874" s="50"/>
      <c r="AC1874" s="50"/>
      <c r="AD1874" s="50"/>
      <c r="AE1874" s="50"/>
      <c r="AF1874" s="50"/>
      <c r="AG1874" s="50"/>
      <c r="AH1874" s="53"/>
      <c r="AI1874" s="50"/>
      <c r="AJ1874" s="50"/>
      <c r="AK1874" s="50"/>
      <c r="AL1874" s="50"/>
      <c r="AM1874" s="50"/>
      <c r="AN1874" s="50"/>
      <c r="AO1874" s="50"/>
      <c r="AP1874" s="50"/>
      <c r="AQ1874" s="50"/>
      <c r="AR1874" s="50"/>
      <c r="AS1874" s="50"/>
      <c r="AT1874" s="50"/>
      <c r="AU1874" s="50"/>
      <c r="AV1874" s="50"/>
      <c r="AW1874" s="50"/>
      <c r="AX1874" s="50"/>
      <c r="AY1874" s="50"/>
      <c r="AZ1874" s="50"/>
      <c r="BA1874" s="50"/>
      <c r="BB1874" s="50"/>
      <c r="BC1874" s="50"/>
      <c r="BD1874" s="50"/>
      <c r="BE1874" s="50"/>
      <c r="BF1874" s="50"/>
      <c r="BG1874" s="50"/>
      <c r="BH1874" s="50"/>
      <c r="BI1874" s="50"/>
      <c r="BJ1874" s="50"/>
      <c r="BK1874" s="50"/>
      <c r="BL1874" s="50"/>
    </row>
    <row r="1875" spans="1:64" ht="12" customHeight="1" x14ac:dyDescent="0.15">
      <c r="A1875" s="50" t="s">
        <v>28814</v>
      </c>
      <c r="B1875" s="50">
        <v>29</v>
      </c>
      <c r="C1875" s="50" t="s">
        <v>14</v>
      </c>
      <c r="D1875" s="50" t="s">
        <v>79</v>
      </c>
      <c r="E1875" s="50"/>
      <c r="F1875" s="52">
        <v>42870</v>
      </c>
      <c r="G1875" s="50" t="s">
        <v>28815</v>
      </c>
      <c r="H1875" s="50" t="s">
        <v>858</v>
      </c>
      <c r="I1875" s="50" t="s">
        <v>238</v>
      </c>
      <c r="J1875" s="50">
        <v>23234</v>
      </c>
      <c r="K1875" s="50" t="s">
        <v>11616</v>
      </c>
      <c r="L1875" s="50" t="s">
        <v>859</v>
      </c>
      <c r="M1875" s="50" t="s">
        <v>21</v>
      </c>
      <c r="N1875" s="50" t="s">
        <v>28816</v>
      </c>
      <c r="O1875" s="42" t="s">
        <v>394</v>
      </c>
      <c r="P1875" s="50" t="s">
        <v>395</v>
      </c>
      <c r="Q1875" s="51" t="s">
        <v>28817</v>
      </c>
      <c r="R1875" s="50" t="s">
        <v>94</v>
      </c>
      <c r="S1875" s="50" t="s">
        <v>22</v>
      </c>
      <c r="T1875" s="54" t="s">
        <v>28739</v>
      </c>
      <c r="U1875" s="54" t="s">
        <v>28518</v>
      </c>
      <c r="V1875" s="54" t="s">
        <v>28521</v>
      </c>
      <c r="W1875" s="54" t="s">
        <v>94</v>
      </c>
      <c r="X1875" s="54">
        <v>2587</v>
      </c>
      <c r="Y1875" s="50"/>
      <c r="Z1875" s="50"/>
      <c r="AA1875" s="50"/>
      <c r="AB1875" s="50"/>
      <c r="AC1875" s="50"/>
      <c r="AD1875" s="50"/>
      <c r="AE1875" s="50"/>
      <c r="AF1875" s="50"/>
      <c r="AG1875" s="50"/>
      <c r="AH1875" s="53"/>
      <c r="AI1875" s="50"/>
      <c r="AJ1875" s="50"/>
      <c r="AK1875" s="50"/>
      <c r="AL1875" s="50"/>
      <c r="AM1875" s="50"/>
      <c r="AN1875" s="50"/>
      <c r="AO1875" s="50"/>
      <c r="AP1875" s="50"/>
      <c r="AQ1875" s="50"/>
      <c r="AR1875" s="50"/>
      <c r="AS1875" s="50"/>
      <c r="AT1875" s="50"/>
      <c r="AU1875" s="50"/>
      <c r="AV1875" s="50"/>
      <c r="AW1875" s="50"/>
      <c r="AX1875" s="50"/>
      <c r="AY1875" s="50"/>
      <c r="AZ1875" s="50"/>
      <c r="BA1875" s="50"/>
      <c r="BB1875" s="50"/>
      <c r="BC1875" s="50"/>
      <c r="BD1875" s="50"/>
      <c r="BE1875" s="50"/>
      <c r="BF1875" s="50"/>
      <c r="BG1875" s="50"/>
      <c r="BH1875" s="50"/>
      <c r="BI1875" s="50"/>
      <c r="BJ1875" s="50"/>
      <c r="BK1875" s="50"/>
      <c r="BL1875" s="50"/>
    </row>
    <row r="1876" spans="1:64" ht="12" customHeight="1" x14ac:dyDescent="0.15">
      <c r="A1876" s="50" t="s">
        <v>29551</v>
      </c>
      <c r="B1876" s="50">
        <v>34</v>
      </c>
      <c r="C1876" s="50" t="s">
        <v>14</v>
      </c>
      <c r="D1876" s="50" t="s">
        <v>42</v>
      </c>
      <c r="E1876" s="50"/>
      <c r="F1876" s="52">
        <v>42870</v>
      </c>
      <c r="G1876" s="50" t="s">
        <v>31047</v>
      </c>
      <c r="H1876" s="50" t="s">
        <v>29552</v>
      </c>
      <c r="I1876" s="50" t="s">
        <v>39</v>
      </c>
      <c r="J1876" s="50">
        <v>92014</v>
      </c>
      <c r="K1876" s="50" t="s">
        <v>150</v>
      </c>
      <c r="L1876" s="50" t="s">
        <v>2074</v>
      </c>
      <c r="M1876" s="50" t="s">
        <v>21</v>
      </c>
      <c r="N1876" s="50" t="s">
        <v>29553</v>
      </c>
      <c r="O1876" s="42" t="s">
        <v>394</v>
      </c>
      <c r="P1876" s="50" t="s">
        <v>32398</v>
      </c>
      <c r="Q1876" s="51" t="s">
        <v>29554</v>
      </c>
      <c r="R1876" s="50" t="s">
        <v>542</v>
      </c>
      <c r="S1876" s="50" t="s">
        <v>22</v>
      </c>
      <c r="T1876" s="54" t="s">
        <v>28739</v>
      </c>
      <c r="U1876" s="54" t="s">
        <v>28520</v>
      </c>
      <c r="V1876" s="54" t="s">
        <v>28522</v>
      </c>
      <c r="W1876" s="54" t="s">
        <v>94</v>
      </c>
      <c r="X1876" s="54">
        <v>2585</v>
      </c>
      <c r="Y1876" s="50"/>
      <c r="Z1876" s="50"/>
      <c r="AA1876" s="50"/>
      <c r="AB1876" s="50"/>
      <c r="AC1876" s="50"/>
      <c r="AD1876" s="50"/>
      <c r="AE1876" s="50"/>
      <c r="AF1876" s="50"/>
      <c r="AG1876" s="50"/>
      <c r="AH1876" s="53"/>
      <c r="AI1876" s="50"/>
      <c r="AJ1876" s="50"/>
      <c r="AK1876" s="50"/>
      <c r="AL1876" s="50"/>
      <c r="AM1876" s="50"/>
      <c r="AN1876" s="50"/>
      <c r="AO1876" s="50"/>
      <c r="AP1876" s="50"/>
      <c r="AQ1876" s="51"/>
      <c r="AR1876" s="50"/>
      <c r="AS1876" s="50"/>
      <c r="AT1876" s="50"/>
      <c r="AU1876" s="50"/>
      <c r="AV1876" s="50"/>
      <c r="AW1876" s="50"/>
      <c r="AX1876" s="50"/>
      <c r="AY1876" s="50"/>
      <c r="AZ1876" s="50"/>
      <c r="BA1876" s="50"/>
      <c r="BB1876" s="50"/>
      <c r="BC1876" s="50"/>
      <c r="BD1876" s="50"/>
      <c r="BE1876" s="50"/>
      <c r="BF1876" s="50"/>
      <c r="BG1876" s="50"/>
      <c r="BH1876" s="50"/>
      <c r="BI1876" s="50"/>
      <c r="BJ1876" s="50"/>
      <c r="BK1876" s="50"/>
      <c r="BL1876" s="50"/>
    </row>
    <row r="1877" spans="1:64" ht="12" customHeight="1" x14ac:dyDescent="0.15">
      <c r="A1877" s="50" t="s">
        <v>29349</v>
      </c>
      <c r="B1877" s="50">
        <v>22</v>
      </c>
      <c r="C1877" s="50" t="s">
        <v>14</v>
      </c>
      <c r="D1877" s="50" t="s">
        <v>42</v>
      </c>
      <c r="E1877" s="50"/>
      <c r="F1877" s="52">
        <v>42870</v>
      </c>
      <c r="G1877" s="50" t="s">
        <v>28976</v>
      </c>
      <c r="H1877" s="50" t="s">
        <v>476</v>
      </c>
      <c r="I1877" s="50" t="s">
        <v>39</v>
      </c>
      <c r="J1877" s="50">
        <v>90805</v>
      </c>
      <c r="K1877" s="50" t="s">
        <v>92</v>
      </c>
      <c r="L1877" s="50" t="s">
        <v>93</v>
      </c>
      <c r="M1877" s="50" t="s">
        <v>21</v>
      </c>
      <c r="N1877" s="50" t="s">
        <v>28977</v>
      </c>
      <c r="O1877" s="42" t="s">
        <v>394</v>
      </c>
      <c r="P1877" s="50" t="s">
        <v>395</v>
      </c>
      <c r="Q1877" s="51" t="s">
        <v>28978</v>
      </c>
      <c r="R1877" s="50" t="s">
        <v>94</v>
      </c>
      <c r="S1877" s="50" t="s">
        <v>22</v>
      </c>
      <c r="T1877" s="54" t="s">
        <v>28746</v>
      </c>
      <c r="U1877" s="54" t="s">
        <v>28520</v>
      </c>
      <c r="V1877" s="54" t="s">
        <v>28519</v>
      </c>
      <c r="W1877" s="50"/>
      <c r="Y1877" s="50"/>
      <c r="Z1877" s="50"/>
      <c r="AA1877" s="50"/>
      <c r="AB1877" s="50"/>
      <c r="AC1877" s="50"/>
      <c r="AD1877" s="50"/>
      <c r="AE1877" s="50"/>
      <c r="AF1877" s="50"/>
      <c r="AG1877" s="50"/>
      <c r="AH1877" s="53"/>
      <c r="AI1877" s="50"/>
      <c r="AJ1877" s="50"/>
      <c r="AK1877" s="50"/>
      <c r="AL1877" s="50"/>
      <c r="AM1877" s="50"/>
      <c r="AN1877" s="50"/>
      <c r="AO1877" s="50"/>
      <c r="AP1877" s="50"/>
      <c r="AQ1877" s="50"/>
      <c r="AR1877" s="50"/>
      <c r="AS1877" s="50"/>
      <c r="AT1877" s="50"/>
      <c r="AU1877" s="50"/>
      <c r="AV1877" s="50"/>
      <c r="AW1877" s="50"/>
      <c r="AX1877" s="50"/>
      <c r="AY1877" s="50"/>
      <c r="AZ1877" s="50"/>
      <c r="BA1877" s="50"/>
      <c r="BB1877" s="50"/>
      <c r="BC1877" s="50"/>
      <c r="BD1877" s="50"/>
      <c r="BE1877" s="50"/>
      <c r="BF1877" s="50"/>
      <c r="BG1877" s="50"/>
      <c r="BH1877" s="50"/>
      <c r="BI1877" s="50"/>
      <c r="BJ1877" s="50"/>
      <c r="BK1877" s="50"/>
      <c r="BL1877" s="50"/>
    </row>
    <row r="1878" spans="1:64" ht="12" customHeight="1" x14ac:dyDescent="0.15">
      <c r="A1878" s="50" t="s">
        <v>28979</v>
      </c>
      <c r="B1878" s="50">
        <v>47</v>
      </c>
      <c r="C1878" s="50" t="s">
        <v>14</v>
      </c>
      <c r="D1878" s="50" t="s">
        <v>31</v>
      </c>
      <c r="E1878" s="50"/>
      <c r="F1878" s="52">
        <v>42870</v>
      </c>
      <c r="G1878" s="50" t="s">
        <v>28980</v>
      </c>
      <c r="H1878" s="50" t="s">
        <v>10533</v>
      </c>
      <c r="I1878" s="50" t="s">
        <v>313</v>
      </c>
      <c r="J1878" s="50">
        <v>37604</v>
      </c>
      <c r="K1878" s="50" t="s">
        <v>112</v>
      </c>
      <c r="L1878" s="50" t="s">
        <v>28981</v>
      </c>
      <c r="M1878" s="50" t="s">
        <v>21</v>
      </c>
      <c r="N1878" s="50" t="s">
        <v>28982</v>
      </c>
      <c r="O1878" s="42" t="s">
        <v>394</v>
      </c>
      <c r="P1878" s="50" t="s">
        <v>395</v>
      </c>
      <c r="Q1878" s="51" t="s">
        <v>28983</v>
      </c>
      <c r="R1878" s="50" t="s">
        <v>94</v>
      </c>
      <c r="S1878" s="50" t="s">
        <v>22</v>
      </c>
      <c r="T1878" s="54" t="s">
        <v>28746</v>
      </c>
      <c r="U1878" s="54" t="s">
        <v>28520</v>
      </c>
      <c r="V1878" s="54" t="s">
        <v>28519</v>
      </c>
      <c r="W1878" s="54" t="s">
        <v>94</v>
      </c>
      <c r="X1878" s="54">
        <v>2582</v>
      </c>
      <c r="Y1878" s="50"/>
      <c r="Z1878" s="50"/>
      <c r="AA1878" s="50"/>
      <c r="AB1878" s="50"/>
      <c r="AC1878" s="50"/>
      <c r="AD1878" s="50"/>
      <c r="AE1878" s="50"/>
      <c r="AF1878" s="50"/>
      <c r="AG1878" s="50"/>
      <c r="AH1878" s="53"/>
      <c r="AI1878" s="50"/>
      <c r="AJ1878" s="50"/>
      <c r="AK1878" s="50"/>
      <c r="AL1878" s="50"/>
      <c r="AM1878" s="50"/>
      <c r="AN1878" s="50"/>
      <c r="AO1878" s="50"/>
      <c r="AP1878" s="50"/>
      <c r="AQ1878" s="50"/>
      <c r="AR1878" s="50"/>
      <c r="AS1878" s="50"/>
      <c r="AT1878" s="50"/>
      <c r="AU1878" s="50"/>
      <c r="AV1878" s="50"/>
      <c r="AW1878" s="50"/>
      <c r="AX1878" s="50"/>
      <c r="AY1878" s="50"/>
      <c r="AZ1878" s="50"/>
      <c r="BA1878" s="50"/>
      <c r="BB1878" s="50"/>
      <c r="BC1878" s="50"/>
      <c r="BD1878" s="50"/>
      <c r="BE1878" s="50"/>
      <c r="BF1878" s="50"/>
      <c r="BG1878" s="50"/>
      <c r="BH1878" s="50"/>
      <c r="BI1878" s="50"/>
      <c r="BJ1878" s="50"/>
      <c r="BK1878" s="50"/>
      <c r="BL1878" s="50"/>
    </row>
    <row r="1879" spans="1:64" ht="12" customHeight="1" x14ac:dyDescent="0.15">
      <c r="A1879" s="50" t="s">
        <v>29213</v>
      </c>
      <c r="B1879" s="50">
        <v>48</v>
      </c>
      <c r="C1879" s="50" t="s">
        <v>14</v>
      </c>
      <c r="D1879" s="50" t="s">
        <v>31</v>
      </c>
      <c r="E1879" s="51" t="s">
        <v>29102</v>
      </c>
      <c r="F1879" s="52">
        <v>42870</v>
      </c>
      <c r="G1879" s="50" t="s">
        <v>29214</v>
      </c>
      <c r="H1879" s="50" t="s">
        <v>29215</v>
      </c>
      <c r="I1879" s="50" t="s">
        <v>389</v>
      </c>
      <c r="J1879" s="50">
        <v>74884</v>
      </c>
      <c r="K1879" s="50" t="s">
        <v>8963</v>
      </c>
      <c r="L1879" s="50" t="s">
        <v>29216</v>
      </c>
      <c r="M1879" s="50" t="s">
        <v>21</v>
      </c>
      <c r="N1879" s="50" t="s">
        <v>29217</v>
      </c>
      <c r="O1879" s="42" t="s">
        <v>394</v>
      </c>
      <c r="P1879" s="50" t="s">
        <v>395</v>
      </c>
      <c r="Q1879" s="51" t="s">
        <v>29218</v>
      </c>
      <c r="R1879" s="50" t="s">
        <v>542</v>
      </c>
      <c r="S1879" s="50" t="s">
        <v>22</v>
      </c>
      <c r="T1879" s="54" t="s">
        <v>28535</v>
      </c>
      <c r="U1879" s="54" t="s">
        <v>28520</v>
      </c>
      <c r="V1879" s="54" t="s">
        <v>28521</v>
      </c>
      <c r="W1879" s="54" t="s">
        <v>94</v>
      </c>
      <c r="X1879" s="54">
        <v>2589</v>
      </c>
      <c r="Y1879" s="50"/>
      <c r="Z1879" s="50"/>
      <c r="AA1879" s="50"/>
      <c r="AB1879" s="50"/>
      <c r="AC1879" s="50"/>
      <c r="AD1879" s="50"/>
      <c r="AE1879" s="50"/>
      <c r="AF1879" s="50"/>
      <c r="AG1879" s="50"/>
      <c r="AH1879" s="53"/>
      <c r="AI1879" s="50"/>
      <c r="AJ1879" s="50"/>
      <c r="AK1879" s="50"/>
      <c r="AL1879" s="50"/>
      <c r="AM1879" s="50"/>
      <c r="AN1879" s="50"/>
      <c r="AO1879" s="50"/>
      <c r="AP1879" s="50"/>
      <c r="AQ1879" s="50"/>
      <c r="AR1879" s="50"/>
      <c r="AS1879" s="50"/>
      <c r="AT1879" s="50"/>
      <c r="AU1879" s="50"/>
      <c r="AV1879" s="50"/>
      <c r="AW1879" s="50"/>
      <c r="AX1879" s="50"/>
      <c r="AY1879" s="50"/>
      <c r="AZ1879" s="50"/>
      <c r="BA1879" s="50"/>
      <c r="BB1879" s="50"/>
      <c r="BC1879" s="50"/>
      <c r="BD1879" s="50"/>
      <c r="BE1879" s="50"/>
      <c r="BF1879" s="50"/>
      <c r="BG1879" s="50"/>
      <c r="BH1879" s="50"/>
      <c r="BI1879" s="50"/>
      <c r="BJ1879" s="50"/>
      <c r="BK1879" s="50"/>
      <c r="BL1879" s="50"/>
    </row>
    <row r="1880" spans="1:64" ht="12" customHeight="1" x14ac:dyDescent="0.15">
      <c r="A1880" s="50" t="s">
        <v>29292</v>
      </c>
      <c r="B1880" s="50">
        <v>40</v>
      </c>
      <c r="C1880" s="50" t="s">
        <v>14</v>
      </c>
      <c r="D1880" s="50" t="s">
        <v>79</v>
      </c>
      <c r="E1880" s="50"/>
      <c r="F1880" s="52">
        <v>42869</v>
      </c>
      <c r="G1880" s="50" t="s">
        <v>29293</v>
      </c>
      <c r="H1880" s="50" t="s">
        <v>639</v>
      </c>
      <c r="I1880" s="50" t="s">
        <v>263</v>
      </c>
      <c r="J1880" s="50">
        <v>89109</v>
      </c>
      <c r="K1880" s="50" t="s">
        <v>557</v>
      </c>
      <c r="L1880" s="50" t="s">
        <v>558</v>
      </c>
      <c r="M1880" s="50" t="s">
        <v>29842</v>
      </c>
      <c r="N1880" s="50" t="s">
        <v>29294</v>
      </c>
      <c r="O1880" s="42" t="s">
        <v>1134</v>
      </c>
      <c r="P1880" s="50" t="s">
        <v>1135</v>
      </c>
      <c r="Q1880" s="51" t="s">
        <v>29295</v>
      </c>
      <c r="R1880" s="50" t="s">
        <v>542</v>
      </c>
      <c r="S1880" s="50" t="s">
        <v>12</v>
      </c>
      <c r="T1880" s="50" t="s">
        <v>31978</v>
      </c>
      <c r="U1880" s="50" t="s">
        <v>28518</v>
      </c>
      <c r="V1880" s="50" t="s">
        <v>28522</v>
      </c>
      <c r="W1880" s="50"/>
      <c r="Y1880" s="50"/>
      <c r="Z1880" s="50"/>
      <c r="AA1880" s="50"/>
      <c r="AB1880" s="50"/>
      <c r="AC1880" s="50"/>
      <c r="AD1880" s="50"/>
      <c r="AE1880" s="50"/>
      <c r="AF1880" s="50"/>
      <c r="AG1880" s="50"/>
      <c r="AH1880" s="53"/>
      <c r="AI1880" s="50"/>
      <c r="AJ1880" s="50"/>
      <c r="AK1880" s="50"/>
      <c r="AL1880" s="50"/>
      <c r="AM1880" s="50"/>
      <c r="AN1880" s="50"/>
      <c r="AO1880" s="50"/>
      <c r="AP1880" s="50"/>
      <c r="AQ1880" s="50"/>
      <c r="AR1880" s="50"/>
      <c r="AS1880" s="50"/>
      <c r="AT1880" s="50"/>
      <c r="AU1880" s="50"/>
      <c r="AV1880" s="50"/>
      <c r="AW1880" s="50"/>
      <c r="AX1880" s="50"/>
      <c r="AY1880" s="50"/>
      <c r="AZ1880" s="50"/>
      <c r="BA1880" s="50"/>
      <c r="BB1880" s="50"/>
      <c r="BC1880" s="50"/>
      <c r="BD1880" s="50"/>
      <c r="BE1880" s="50"/>
      <c r="BF1880" s="50"/>
      <c r="BG1880" s="50"/>
      <c r="BH1880" s="50"/>
      <c r="BI1880" s="50"/>
      <c r="BJ1880" s="50"/>
      <c r="BK1880" s="50"/>
      <c r="BL1880" s="50"/>
    </row>
    <row r="1881" spans="1:64" ht="12" customHeight="1" x14ac:dyDescent="0.15">
      <c r="A1881" s="50" t="s">
        <v>29257</v>
      </c>
      <c r="B1881" s="50">
        <v>48</v>
      </c>
      <c r="C1881" s="50" t="s">
        <v>14</v>
      </c>
      <c r="D1881" s="50" t="s">
        <v>31</v>
      </c>
      <c r="E1881" s="50"/>
      <c r="F1881" s="52">
        <v>42869</v>
      </c>
      <c r="G1881" s="50" t="s">
        <v>29258</v>
      </c>
      <c r="H1881" s="50" t="s">
        <v>2450</v>
      </c>
      <c r="I1881" s="50" t="s">
        <v>238</v>
      </c>
      <c r="J1881" s="50">
        <v>24301</v>
      </c>
      <c r="K1881" s="50" t="s">
        <v>2450</v>
      </c>
      <c r="L1881" s="50" t="s">
        <v>29259</v>
      </c>
      <c r="M1881" s="50" t="s">
        <v>21</v>
      </c>
      <c r="N1881" s="50" t="s">
        <v>29260</v>
      </c>
      <c r="O1881" s="42" t="s">
        <v>394</v>
      </c>
      <c r="P1881" s="50" t="s">
        <v>94</v>
      </c>
      <c r="Q1881" s="51" t="s">
        <v>29261</v>
      </c>
      <c r="R1881" s="50" t="s">
        <v>94</v>
      </c>
      <c r="S1881" s="50" t="s">
        <v>22</v>
      </c>
      <c r="T1881" s="54" t="s">
        <v>28746</v>
      </c>
      <c r="U1881" s="54" t="s">
        <v>28520</v>
      </c>
      <c r="V1881" s="54" t="s">
        <v>28521</v>
      </c>
      <c r="W1881" s="54" t="s">
        <v>94</v>
      </c>
      <c r="X1881" s="54">
        <v>2715</v>
      </c>
      <c r="Y1881" s="50"/>
      <c r="Z1881" s="50"/>
      <c r="AA1881" s="50"/>
      <c r="AB1881" s="50"/>
      <c r="AC1881" s="50"/>
      <c r="AD1881" s="50"/>
      <c r="AE1881" s="50"/>
      <c r="AF1881" s="50"/>
      <c r="AG1881" s="50"/>
      <c r="AH1881" s="53"/>
      <c r="AI1881" s="50"/>
      <c r="AJ1881" s="50"/>
      <c r="AK1881" s="50"/>
      <c r="AL1881" s="50"/>
      <c r="AM1881" s="50"/>
      <c r="AN1881" s="50"/>
      <c r="AO1881" s="50"/>
      <c r="AP1881" s="50"/>
      <c r="AQ1881" s="50"/>
      <c r="AR1881" s="50"/>
      <c r="AS1881" s="50"/>
      <c r="AT1881" s="50"/>
      <c r="AU1881" s="50"/>
      <c r="AV1881" s="50"/>
      <c r="AW1881" s="50"/>
      <c r="AX1881" s="50"/>
      <c r="AY1881" s="50"/>
      <c r="AZ1881" s="50"/>
      <c r="BA1881" s="50"/>
      <c r="BB1881" s="50"/>
      <c r="BC1881" s="50"/>
      <c r="BD1881" s="50"/>
      <c r="BE1881" s="50"/>
      <c r="BF1881" s="50"/>
      <c r="BG1881" s="50"/>
      <c r="BH1881" s="50"/>
      <c r="BI1881" s="50"/>
      <c r="BJ1881" s="50"/>
      <c r="BK1881" s="50"/>
      <c r="BL1881" s="50"/>
    </row>
    <row r="1882" spans="1:64" ht="12" customHeight="1" x14ac:dyDescent="0.15">
      <c r="A1882" s="50" t="s">
        <v>29347</v>
      </c>
      <c r="B1882" s="50">
        <v>41</v>
      </c>
      <c r="C1882" s="50" t="s">
        <v>14</v>
      </c>
      <c r="D1882" s="50" t="s">
        <v>42</v>
      </c>
      <c r="E1882" s="50"/>
      <c r="F1882" s="52">
        <v>42869</v>
      </c>
      <c r="G1882" s="50" t="s">
        <v>28940</v>
      </c>
      <c r="H1882" s="50" t="s">
        <v>3629</v>
      </c>
      <c r="I1882" s="50" t="s">
        <v>117</v>
      </c>
      <c r="J1882" s="50">
        <v>86401</v>
      </c>
      <c r="K1882" s="50" t="s">
        <v>5727</v>
      </c>
      <c r="L1882" s="50" t="s">
        <v>24542</v>
      </c>
      <c r="M1882" s="50" t="s">
        <v>21</v>
      </c>
      <c r="N1882" s="50" t="s">
        <v>28941</v>
      </c>
      <c r="O1882" s="42" t="s">
        <v>394</v>
      </c>
      <c r="P1882" s="50" t="s">
        <v>395</v>
      </c>
      <c r="Q1882" s="51" t="s">
        <v>28942</v>
      </c>
      <c r="R1882" s="50" t="s">
        <v>94</v>
      </c>
      <c r="S1882" s="50" t="s">
        <v>22</v>
      </c>
      <c r="T1882" s="54" t="s">
        <v>28746</v>
      </c>
      <c r="U1882" s="54" t="s">
        <v>28520</v>
      </c>
      <c r="V1882" s="54" t="s">
        <v>28519</v>
      </c>
      <c r="W1882" s="54" t="s">
        <v>94</v>
      </c>
      <c r="X1882" s="54">
        <v>2579</v>
      </c>
      <c r="Y1882" s="50"/>
      <c r="Z1882" s="50"/>
      <c r="AA1882" s="50"/>
      <c r="AB1882" s="50"/>
      <c r="AC1882" s="50"/>
      <c r="AD1882" s="50"/>
      <c r="AE1882" s="50"/>
      <c r="AF1882" s="50"/>
      <c r="AG1882" s="50"/>
      <c r="AH1882" s="53"/>
      <c r="AI1882" s="50"/>
      <c r="AJ1882" s="50"/>
      <c r="AK1882" s="50"/>
      <c r="AL1882" s="50"/>
      <c r="AM1882" s="50"/>
      <c r="AN1882" s="50"/>
      <c r="AO1882" s="50"/>
      <c r="AP1882" s="50"/>
      <c r="AQ1882" s="50"/>
      <c r="AR1882" s="50"/>
      <c r="AS1882" s="50"/>
      <c r="AT1882" s="50"/>
      <c r="AU1882" s="50"/>
      <c r="AV1882" s="50"/>
      <c r="AW1882" s="50"/>
      <c r="AX1882" s="50"/>
      <c r="AY1882" s="50"/>
      <c r="AZ1882" s="50"/>
      <c r="BA1882" s="50"/>
      <c r="BB1882" s="50"/>
      <c r="BC1882" s="50"/>
      <c r="BD1882" s="50"/>
      <c r="BE1882" s="50"/>
      <c r="BF1882" s="50"/>
      <c r="BG1882" s="50"/>
      <c r="BH1882" s="50"/>
      <c r="BI1882" s="50"/>
      <c r="BJ1882" s="50"/>
      <c r="BK1882" s="50"/>
      <c r="BL1882" s="50"/>
    </row>
    <row r="1883" spans="1:64" ht="12" customHeight="1" x14ac:dyDescent="0.15">
      <c r="A1883" s="50" t="s">
        <v>29346</v>
      </c>
      <c r="B1883" s="50">
        <v>37</v>
      </c>
      <c r="C1883" s="50" t="s">
        <v>14</v>
      </c>
      <c r="D1883" s="50" t="s">
        <v>31</v>
      </c>
      <c r="E1883" s="50"/>
      <c r="F1883" s="52">
        <v>42868</v>
      </c>
      <c r="G1883" s="50" t="s">
        <v>28935</v>
      </c>
      <c r="H1883" s="50" t="s">
        <v>28936</v>
      </c>
      <c r="I1883" s="50" t="s">
        <v>432</v>
      </c>
      <c r="J1883" s="50">
        <v>53219</v>
      </c>
      <c r="K1883" s="50" t="s">
        <v>871</v>
      </c>
      <c r="L1883" s="50" t="s">
        <v>28937</v>
      </c>
      <c r="M1883" s="50" t="s">
        <v>21</v>
      </c>
      <c r="N1883" s="50" t="s">
        <v>28938</v>
      </c>
      <c r="O1883" s="42" t="s">
        <v>394</v>
      </c>
      <c r="P1883" s="50" t="s">
        <v>94</v>
      </c>
      <c r="Q1883" s="51" t="s">
        <v>28939</v>
      </c>
      <c r="R1883" s="50" t="s">
        <v>948</v>
      </c>
      <c r="S1883" s="50" t="s">
        <v>22</v>
      </c>
      <c r="T1883" s="54" t="s">
        <v>28746</v>
      </c>
      <c r="U1883" s="54" t="s">
        <v>28520</v>
      </c>
      <c r="V1883" s="54" t="s">
        <v>28522</v>
      </c>
      <c r="W1883" s="50"/>
      <c r="Y1883" s="50"/>
      <c r="Z1883" s="50"/>
      <c r="AA1883" s="50"/>
      <c r="AB1883" s="60"/>
      <c r="AC1883" s="50"/>
      <c r="AD1883" s="50"/>
      <c r="AE1883" s="50"/>
      <c r="AF1883" s="50"/>
      <c r="AG1883" s="50"/>
      <c r="AH1883" s="53"/>
      <c r="AI1883" s="50"/>
      <c r="AJ1883" s="50"/>
      <c r="AK1883" s="50"/>
      <c r="AL1883" s="50"/>
      <c r="AM1883" s="50"/>
      <c r="AN1883" s="50"/>
      <c r="AO1883" s="50"/>
      <c r="AP1883" s="50"/>
      <c r="AQ1883" s="63"/>
      <c r="AR1883" s="50"/>
      <c r="AS1883" s="50"/>
      <c r="AT1883" s="50"/>
      <c r="AU1883" s="50"/>
      <c r="AV1883" s="50"/>
      <c r="AW1883" s="50"/>
      <c r="AX1883" s="50"/>
      <c r="AY1883" s="50"/>
      <c r="AZ1883" s="50"/>
      <c r="BA1883" s="50"/>
      <c r="BB1883" s="50"/>
      <c r="BC1883" s="50"/>
      <c r="BD1883" s="50"/>
      <c r="BE1883" s="50"/>
      <c r="BF1883" s="50"/>
      <c r="BG1883" s="50"/>
      <c r="BH1883" s="50"/>
      <c r="BI1883" s="50"/>
      <c r="BJ1883" s="50"/>
      <c r="BK1883" s="50"/>
      <c r="BL1883" s="50"/>
    </row>
    <row r="1884" spans="1:64" ht="12" customHeight="1" x14ac:dyDescent="0.15">
      <c r="A1884" s="50" t="s">
        <v>28931</v>
      </c>
      <c r="B1884" s="50">
        <v>41</v>
      </c>
      <c r="C1884" s="50" t="s">
        <v>14</v>
      </c>
      <c r="D1884" s="50" t="s">
        <v>79</v>
      </c>
      <c r="E1884" s="50"/>
      <c r="F1884" s="52">
        <v>42868</v>
      </c>
      <c r="G1884" s="50" t="s">
        <v>28932</v>
      </c>
      <c r="H1884" s="50" t="s">
        <v>45</v>
      </c>
      <c r="I1884" s="50" t="s">
        <v>425</v>
      </c>
      <c r="J1884" s="50">
        <v>65203</v>
      </c>
      <c r="K1884" s="50" t="s">
        <v>2796</v>
      </c>
      <c r="L1884" s="50" t="s">
        <v>1805</v>
      </c>
      <c r="M1884" s="50" t="s">
        <v>21</v>
      </c>
      <c r="N1884" s="50" t="s">
        <v>28933</v>
      </c>
      <c r="O1884" s="42" t="s">
        <v>394</v>
      </c>
      <c r="P1884" s="50" t="s">
        <v>395</v>
      </c>
      <c r="Q1884" s="51" t="s">
        <v>28934</v>
      </c>
      <c r="R1884" s="50" t="s">
        <v>94</v>
      </c>
      <c r="S1884" s="50" t="s">
        <v>22</v>
      </c>
      <c r="T1884" s="54" t="s">
        <v>28746</v>
      </c>
      <c r="U1884" s="54" t="s">
        <v>28520</v>
      </c>
      <c r="V1884" s="54" t="s">
        <v>28521</v>
      </c>
      <c r="W1884" s="54" t="s">
        <v>94</v>
      </c>
      <c r="X1884" s="54">
        <v>2580</v>
      </c>
      <c r="Y1884" s="50"/>
      <c r="Z1884" s="50"/>
      <c r="AA1884" s="50"/>
      <c r="AB1884" s="50"/>
      <c r="AC1884" s="50"/>
      <c r="AD1884" s="50"/>
      <c r="AE1884" s="50"/>
      <c r="AF1884" s="50"/>
      <c r="AG1884" s="50"/>
      <c r="AH1884" s="53"/>
      <c r="AI1884" s="50"/>
      <c r="AJ1884" s="51"/>
      <c r="AK1884" s="50"/>
      <c r="AL1884" s="50"/>
      <c r="AM1884" s="50"/>
      <c r="AN1884" s="50"/>
      <c r="AO1884" s="50"/>
      <c r="AP1884" s="50"/>
      <c r="AQ1884" s="50"/>
      <c r="AR1884" s="50"/>
      <c r="AS1884" s="50"/>
      <c r="AT1884" s="50"/>
      <c r="AU1884" s="50"/>
      <c r="AV1884" s="50"/>
      <c r="AW1884" s="50"/>
      <c r="AX1884" s="50"/>
      <c r="AY1884" s="50"/>
      <c r="AZ1884" s="50"/>
      <c r="BA1884" s="50"/>
      <c r="BB1884" s="50"/>
      <c r="BC1884" s="50"/>
      <c r="BD1884" s="50"/>
      <c r="BE1884" s="50"/>
      <c r="BF1884" s="50"/>
      <c r="BG1884" s="50"/>
      <c r="BH1884" s="50"/>
      <c r="BI1884" s="50"/>
      <c r="BJ1884" s="50"/>
      <c r="BK1884" s="50"/>
      <c r="BL1884" s="50"/>
    </row>
    <row r="1885" spans="1:64" ht="12" customHeight="1" x14ac:dyDescent="0.15">
      <c r="A1885" s="50" t="s">
        <v>29223</v>
      </c>
      <c r="B1885" s="50">
        <v>21</v>
      </c>
      <c r="C1885" s="50" t="s">
        <v>14</v>
      </c>
      <c r="D1885" s="50" t="s">
        <v>79</v>
      </c>
      <c r="E1885" s="50"/>
      <c r="F1885" s="52">
        <v>42868</v>
      </c>
      <c r="G1885" s="50" t="s">
        <v>29224</v>
      </c>
      <c r="H1885" s="50" t="s">
        <v>27716</v>
      </c>
      <c r="I1885" s="50" t="s">
        <v>38</v>
      </c>
      <c r="J1885" s="50">
        <v>60134</v>
      </c>
      <c r="K1885" s="50" t="s">
        <v>7671</v>
      </c>
      <c r="L1885" s="50" t="s">
        <v>29225</v>
      </c>
      <c r="M1885" s="50" t="s">
        <v>21</v>
      </c>
      <c r="N1885" s="50" t="s">
        <v>29226</v>
      </c>
      <c r="O1885" s="42" t="s">
        <v>394</v>
      </c>
      <c r="P1885" s="50" t="s">
        <v>395</v>
      </c>
      <c r="Q1885" s="51" t="s">
        <v>29227</v>
      </c>
      <c r="R1885" s="50" t="s">
        <v>94</v>
      </c>
      <c r="S1885" s="50" t="s">
        <v>22</v>
      </c>
      <c r="T1885" s="54" t="s">
        <v>28746</v>
      </c>
      <c r="U1885" s="54" t="s">
        <v>28520</v>
      </c>
      <c r="V1885" s="54" t="s">
        <v>28521</v>
      </c>
      <c r="W1885" s="50"/>
      <c r="Y1885" s="50"/>
      <c r="Z1885" s="50"/>
      <c r="AA1885" s="50"/>
      <c r="AB1885" s="50"/>
      <c r="AC1885" s="50"/>
      <c r="AD1885" s="50"/>
      <c r="AE1885" s="50"/>
      <c r="AF1885" s="50"/>
      <c r="AG1885" s="50"/>
      <c r="AH1885" s="53"/>
      <c r="AI1885" s="50"/>
      <c r="AJ1885" s="50"/>
      <c r="AK1885" s="50"/>
      <c r="AL1885" s="50"/>
      <c r="AM1885" s="50"/>
      <c r="AN1885" s="50"/>
      <c r="AO1885" s="50"/>
      <c r="AP1885" s="50"/>
      <c r="AQ1885" s="50"/>
      <c r="AR1885" s="50"/>
      <c r="AS1885" s="50"/>
      <c r="AT1885" s="50"/>
      <c r="AU1885" s="50"/>
      <c r="AV1885" s="50"/>
      <c r="AW1885" s="50"/>
      <c r="AX1885" s="50"/>
      <c r="AY1885" s="50"/>
      <c r="AZ1885" s="50"/>
      <c r="BA1885" s="50"/>
      <c r="BB1885" s="50"/>
      <c r="BC1885" s="50"/>
      <c r="BD1885" s="50"/>
      <c r="BE1885" s="50"/>
      <c r="BF1885" s="50"/>
      <c r="BG1885" s="50"/>
      <c r="BH1885" s="50"/>
      <c r="BI1885" s="50"/>
      <c r="BJ1885" s="50"/>
      <c r="BK1885" s="50"/>
      <c r="BL1885" s="50"/>
    </row>
    <row r="1886" spans="1:64" ht="12" customHeight="1" x14ac:dyDescent="0.15">
      <c r="A1886" s="50" t="s">
        <v>29345</v>
      </c>
      <c r="B1886" s="50">
        <v>48</v>
      </c>
      <c r="C1886" s="50" t="s">
        <v>14</v>
      </c>
      <c r="D1886" s="50" t="s">
        <v>31</v>
      </c>
      <c r="E1886" s="50"/>
      <c r="F1886" s="52">
        <v>42868</v>
      </c>
      <c r="G1886" s="50" t="s">
        <v>29262</v>
      </c>
      <c r="H1886" s="50" t="s">
        <v>870</v>
      </c>
      <c r="I1886" s="50" t="s">
        <v>211</v>
      </c>
      <c r="J1886" s="50">
        <v>46140</v>
      </c>
      <c r="K1886" s="50" t="s">
        <v>1835</v>
      </c>
      <c r="L1886" s="50" t="s">
        <v>872</v>
      </c>
      <c r="M1886" s="50" t="s">
        <v>385</v>
      </c>
      <c r="N1886" s="50" t="s">
        <v>33069</v>
      </c>
      <c r="O1886" s="42" t="s">
        <v>394</v>
      </c>
      <c r="P1886" s="50" t="s">
        <v>395</v>
      </c>
      <c r="Q1886" s="51" t="s">
        <v>29263</v>
      </c>
      <c r="R1886" s="50" t="s">
        <v>948</v>
      </c>
      <c r="S1886" s="50" t="s">
        <v>12</v>
      </c>
      <c r="T1886" s="50" t="s">
        <v>31978</v>
      </c>
      <c r="U1886" s="50" t="s">
        <v>28520</v>
      </c>
      <c r="V1886" s="50" t="s">
        <v>28521</v>
      </c>
      <c r="W1886" s="50"/>
      <c r="Y1886" s="50"/>
      <c r="Z1886" s="50"/>
      <c r="AA1886" s="50"/>
      <c r="AB1886" s="50"/>
      <c r="AC1886" s="50"/>
      <c r="AD1886" s="50"/>
      <c r="AE1886" s="50"/>
      <c r="AF1886" s="50"/>
      <c r="AG1886" s="50"/>
      <c r="AH1886" s="53"/>
      <c r="AI1886" s="50"/>
      <c r="AJ1886" s="50"/>
      <c r="AK1886" s="50"/>
      <c r="AL1886" s="50"/>
      <c r="AM1886" s="50"/>
      <c r="AN1886" s="50"/>
      <c r="AO1886" s="50"/>
      <c r="AP1886" s="50"/>
      <c r="AQ1886" s="50"/>
      <c r="AR1886" s="50"/>
      <c r="AS1886" s="50"/>
      <c r="AT1886" s="50"/>
      <c r="AU1886" s="50"/>
      <c r="AV1886" s="50"/>
      <c r="AW1886" s="50"/>
      <c r="AX1886" s="50"/>
      <c r="AY1886" s="50"/>
      <c r="AZ1886" s="50"/>
      <c r="BA1886" s="50"/>
      <c r="BB1886" s="50"/>
      <c r="BC1886" s="50"/>
      <c r="BD1886" s="50"/>
      <c r="BE1886" s="50"/>
      <c r="BF1886" s="50"/>
      <c r="BG1886" s="50"/>
      <c r="BH1886" s="50"/>
      <c r="BI1886" s="50"/>
      <c r="BJ1886" s="50"/>
      <c r="BK1886" s="50"/>
      <c r="BL1886" s="50"/>
    </row>
    <row r="1887" spans="1:64" ht="12" customHeight="1" x14ac:dyDescent="0.15">
      <c r="A1887" s="50" t="s">
        <v>29101</v>
      </c>
      <c r="B1887" s="50">
        <v>35</v>
      </c>
      <c r="C1887" s="50" t="s">
        <v>14</v>
      </c>
      <c r="D1887" s="50" t="s">
        <v>31</v>
      </c>
      <c r="E1887" s="51" t="s">
        <v>29102</v>
      </c>
      <c r="F1887" s="52">
        <v>42867</v>
      </c>
      <c r="G1887" s="50" t="s">
        <v>3903</v>
      </c>
      <c r="H1887" s="50" t="s">
        <v>29103</v>
      </c>
      <c r="I1887" s="50" t="s">
        <v>88</v>
      </c>
      <c r="J1887" s="50">
        <v>36567</v>
      </c>
      <c r="K1887" s="50" t="s">
        <v>3616</v>
      </c>
      <c r="L1887" s="50" t="s">
        <v>3617</v>
      </c>
      <c r="M1887" s="50" t="s">
        <v>21</v>
      </c>
      <c r="N1887" s="50" t="s">
        <v>29104</v>
      </c>
      <c r="O1887" s="42" t="s">
        <v>394</v>
      </c>
      <c r="P1887" s="50" t="s">
        <v>94</v>
      </c>
      <c r="Q1887" s="51" t="s">
        <v>29105</v>
      </c>
      <c r="R1887" s="50" t="s">
        <v>948</v>
      </c>
      <c r="S1887" s="50" t="s">
        <v>12</v>
      </c>
      <c r="T1887" s="54" t="s">
        <v>31978</v>
      </c>
      <c r="U1887" s="54" t="s">
        <v>28518</v>
      </c>
      <c r="V1887" s="54" t="s">
        <v>28521</v>
      </c>
      <c r="W1887" s="54" t="s">
        <v>94</v>
      </c>
      <c r="X1887" s="54">
        <v>2577</v>
      </c>
      <c r="Y1887" s="50"/>
      <c r="Z1887" s="50"/>
      <c r="AA1887" s="50"/>
      <c r="AB1887" s="50"/>
      <c r="AC1887" s="50"/>
      <c r="AD1887" s="50"/>
      <c r="AE1887" s="50"/>
      <c r="AF1887" s="50"/>
      <c r="AG1887" s="50"/>
      <c r="AH1887" s="53"/>
      <c r="AI1887" s="50"/>
      <c r="AJ1887" s="50"/>
      <c r="AK1887" s="50"/>
      <c r="AL1887" s="50"/>
      <c r="AM1887" s="50"/>
      <c r="AN1887" s="50"/>
      <c r="AO1887" s="50"/>
      <c r="AP1887" s="50"/>
      <c r="AQ1887" s="50"/>
      <c r="AR1887" s="50"/>
      <c r="AS1887" s="50"/>
      <c r="AT1887" s="50"/>
      <c r="AU1887" s="50"/>
      <c r="AV1887" s="50"/>
      <c r="AW1887" s="50"/>
      <c r="AX1887" s="50"/>
      <c r="AY1887" s="50"/>
      <c r="AZ1887" s="50"/>
      <c r="BA1887" s="50"/>
      <c r="BB1887" s="50"/>
      <c r="BC1887" s="50"/>
      <c r="BD1887" s="50"/>
      <c r="BE1887" s="50"/>
      <c r="BF1887" s="50"/>
      <c r="BG1887" s="50"/>
      <c r="BH1887" s="50"/>
      <c r="BI1887" s="50"/>
      <c r="BJ1887" s="50"/>
      <c r="BK1887" s="50"/>
      <c r="BL1887" s="50"/>
    </row>
    <row r="1888" spans="1:64" ht="12" customHeight="1" x14ac:dyDescent="0.15">
      <c r="A1888" s="50" t="s">
        <v>29146</v>
      </c>
      <c r="B1888" s="50">
        <v>51</v>
      </c>
      <c r="C1888" s="50" t="s">
        <v>14</v>
      </c>
      <c r="D1888" s="50" t="s">
        <v>79</v>
      </c>
      <c r="E1888" s="50"/>
      <c r="F1888" s="52">
        <v>42867</v>
      </c>
      <c r="G1888" s="50" t="s">
        <v>29147</v>
      </c>
      <c r="H1888" s="50" t="s">
        <v>1083</v>
      </c>
      <c r="I1888" s="50" t="s">
        <v>398</v>
      </c>
      <c r="J1888" s="50">
        <v>19143</v>
      </c>
      <c r="K1888" s="50" t="s">
        <v>1083</v>
      </c>
      <c r="L1888" s="50" t="s">
        <v>1084</v>
      </c>
      <c r="M1888" s="50" t="s">
        <v>5307</v>
      </c>
      <c r="N1888" s="50" t="s">
        <v>29148</v>
      </c>
      <c r="O1888" s="42" t="s">
        <v>394</v>
      </c>
      <c r="P1888" s="50" t="s">
        <v>395</v>
      </c>
      <c r="Q1888" s="51" t="s">
        <v>29149</v>
      </c>
      <c r="R1888" s="50" t="s">
        <v>94</v>
      </c>
      <c r="S1888" s="50" t="s">
        <v>22</v>
      </c>
      <c r="T1888" s="54" t="s">
        <v>28739</v>
      </c>
      <c r="U1888" s="54" t="s">
        <v>28518</v>
      </c>
      <c r="V1888" s="54" t="s">
        <v>28521</v>
      </c>
      <c r="W1888" s="54" t="s">
        <v>94</v>
      </c>
      <c r="X1888" s="54">
        <v>2574</v>
      </c>
      <c r="Y1888" s="50"/>
      <c r="Z1888" s="50"/>
      <c r="AA1888" s="50"/>
      <c r="AB1888" s="50"/>
      <c r="AC1888" s="50"/>
      <c r="AD1888" s="50"/>
      <c r="AE1888" s="50"/>
      <c r="AF1888" s="50"/>
      <c r="AG1888" s="50"/>
      <c r="AH1888" s="53"/>
      <c r="AI1888" s="50"/>
      <c r="AJ1888" s="50"/>
      <c r="AK1888" s="50"/>
      <c r="AL1888" s="50"/>
      <c r="AM1888" s="50"/>
      <c r="AN1888" s="50"/>
      <c r="AO1888" s="50"/>
      <c r="AP1888" s="50"/>
      <c r="AQ1888" s="50"/>
      <c r="AR1888" s="50"/>
      <c r="AS1888" s="50"/>
      <c r="AT1888" s="50"/>
      <c r="AU1888" s="50"/>
      <c r="AV1888" s="50"/>
      <c r="AW1888" s="50"/>
      <c r="AX1888" s="50"/>
      <c r="AY1888" s="50"/>
      <c r="AZ1888" s="50"/>
      <c r="BA1888" s="50"/>
      <c r="BB1888" s="50"/>
      <c r="BC1888" s="50"/>
      <c r="BD1888" s="50"/>
      <c r="BE1888" s="50"/>
      <c r="BF1888" s="50"/>
      <c r="BG1888" s="50"/>
      <c r="BH1888" s="50"/>
      <c r="BI1888" s="50"/>
      <c r="BJ1888" s="50"/>
      <c r="BK1888" s="50"/>
      <c r="BL1888" s="50"/>
    </row>
    <row r="1889" spans="1:64" ht="12" customHeight="1" x14ac:dyDescent="0.15">
      <c r="A1889" s="50" t="s">
        <v>29253</v>
      </c>
      <c r="B1889" s="50">
        <v>27</v>
      </c>
      <c r="C1889" s="50" t="s">
        <v>14</v>
      </c>
      <c r="D1889" s="50" t="s">
        <v>42</v>
      </c>
      <c r="E1889" s="50"/>
      <c r="F1889" s="52">
        <v>42867</v>
      </c>
      <c r="G1889" s="50" t="s">
        <v>29254</v>
      </c>
      <c r="H1889" s="50" t="s">
        <v>707</v>
      </c>
      <c r="I1889" s="50" t="s">
        <v>67</v>
      </c>
      <c r="J1889" s="50">
        <v>77015</v>
      </c>
      <c r="K1889" s="50" t="s">
        <v>545</v>
      </c>
      <c r="L1889" s="50" t="s">
        <v>546</v>
      </c>
      <c r="M1889" s="50" t="s">
        <v>21</v>
      </c>
      <c r="N1889" s="50" t="s">
        <v>29255</v>
      </c>
      <c r="O1889" s="42" t="s">
        <v>394</v>
      </c>
      <c r="P1889" s="50" t="s">
        <v>395</v>
      </c>
      <c r="Q1889" s="51" t="s">
        <v>29256</v>
      </c>
      <c r="R1889" s="50" t="s">
        <v>94</v>
      </c>
      <c r="S1889" s="50" t="s">
        <v>22</v>
      </c>
      <c r="T1889" s="54" t="s">
        <v>28746</v>
      </c>
      <c r="U1889" s="54" t="s">
        <v>28520</v>
      </c>
      <c r="V1889" s="54" t="s">
        <v>28521</v>
      </c>
      <c r="W1889" s="50"/>
      <c r="Y1889" s="50"/>
      <c r="Z1889" s="50"/>
      <c r="AA1889" s="50"/>
      <c r="AB1889" s="50"/>
      <c r="AC1889" s="50"/>
      <c r="AD1889" s="50"/>
      <c r="AE1889" s="50"/>
      <c r="AF1889" s="50"/>
      <c r="AG1889" s="50"/>
      <c r="AH1889" s="53"/>
      <c r="AI1889" s="50"/>
      <c r="AJ1889" s="50"/>
      <c r="AK1889" s="50"/>
      <c r="AL1889" s="50"/>
      <c r="AM1889" s="50"/>
      <c r="AN1889" s="50"/>
      <c r="AO1889" s="50"/>
      <c r="AP1889" s="50"/>
      <c r="AQ1889" s="50"/>
      <c r="AR1889" s="50"/>
      <c r="AS1889" s="50"/>
      <c r="AT1889" s="50"/>
      <c r="AU1889" s="50"/>
      <c r="AV1889" s="50"/>
      <c r="AW1889" s="50"/>
      <c r="AX1889" s="50"/>
      <c r="AY1889" s="50"/>
      <c r="AZ1889" s="50"/>
      <c r="BA1889" s="50"/>
      <c r="BB1889" s="50"/>
      <c r="BC1889" s="50"/>
      <c r="BD1889" s="50"/>
      <c r="BE1889" s="50"/>
      <c r="BF1889" s="50"/>
      <c r="BG1889" s="50"/>
      <c r="BH1889" s="50"/>
      <c r="BI1889" s="50"/>
      <c r="BJ1889" s="50"/>
      <c r="BK1889" s="50"/>
      <c r="BL1889" s="50"/>
    </row>
    <row r="1890" spans="1:64" ht="12" customHeight="1" x14ac:dyDescent="0.15">
      <c r="A1890" s="50" t="s">
        <v>29063</v>
      </c>
      <c r="B1890" s="50">
        <v>46</v>
      </c>
      <c r="C1890" s="50" t="s">
        <v>14</v>
      </c>
      <c r="D1890" s="50" t="s">
        <v>31</v>
      </c>
      <c r="E1890" s="51" t="s">
        <v>29064</v>
      </c>
      <c r="F1890" s="52">
        <v>42867</v>
      </c>
      <c r="G1890" s="50" t="s">
        <v>29065</v>
      </c>
      <c r="H1890" s="50" t="s">
        <v>29066</v>
      </c>
      <c r="I1890" s="50" t="s">
        <v>56</v>
      </c>
      <c r="J1890" s="50">
        <v>33458</v>
      </c>
      <c r="K1890" s="50" t="s">
        <v>5214</v>
      </c>
      <c r="L1890" s="50" t="s">
        <v>57</v>
      </c>
      <c r="M1890" s="50" t="s">
        <v>21</v>
      </c>
      <c r="N1890" s="50" t="s">
        <v>29067</v>
      </c>
      <c r="O1890" s="42" t="s">
        <v>394</v>
      </c>
      <c r="P1890" s="50" t="s">
        <v>395</v>
      </c>
      <c r="Q1890" s="51" t="s">
        <v>29068</v>
      </c>
      <c r="R1890" s="50" t="s">
        <v>94</v>
      </c>
      <c r="S1890" s="50" t="s">
        <v>22</v>
      </c>
      <c r="T1890" s="54" t="s">
        <v>28746</v>
      </c>
      <c r="U1890" s="54" t="s">
        <v>28520</v>
      </c>
      <c r="V1890" s="54" t="s">
        <v>28519</v>
      </c>
      <c r="W1890" s="54" t="s">
        <v>94</v>
      </c>
      <c r="X1890" s="54">
        <v>2578</v>
      </c>
      <c r="Y1890" s="50"/>
      <c r="Z1890" s="50"/>
      <c r="AA1890" s="50"/>
      <c r="AB1890" s="50"/>
      <c r="AC1890" s="50"/>
      <c r="AD1890" s="50"/>
      <c r="AE1890" s="50"/>
      <c r="AF1890" s="50"/>
      <c r="AG1890" s="50"/>
      <c r="AH1890" s="53"/>
      <c r="AI1890" s="50"/>
      <c r="AJ1890" s="50"/>
      <c r="AK1890" s="50"/>
      <c r="AL1890" s="50"/>
      <c r="AM1890" s="50"/>
      <c r="AN1890" s="50"/>
      <c r="AO1890" s="50"/>
      <c r="AP1890" s="50"/>
      <c r="AQ1890" s="50"/>
      <c r="AR1890" s="50"/>
      <c r="AS1890" s="50"/>
      <c r="AT1890" s="50"/>
      <c r="AU1890" s="50"/>
      <c r="AV1890" s="50"/>
      <c r="AW1890" s="50"/>
      <c r="AX1890" s="50"/>
      <c r="AY1890" s="50"/>
      <c r="AZ1890" s="50"/>
      <c r="BA1890" s="50"/>
      <c r="BB1890" s="50"/>
      <c r="BC1890" s="50"/>
      <c r="BD1890" s="50"/>
      <c r="BE1890" s="50"/>
      <c r="BF1890" s="50"/>
      <c r="BG1890" s="50"/>
      <c r="BH1890" s="50"/>
      <c r="BI1890" s="50"/>
      <c r="BJ1890" s="50"/>
      <c r="BK1890" s="50"/>
      <c r="BL1890" s="50"/>
    </row>
    <row r="1891" spans="1:64" ht="12" customHeight="1" x14ac:dyDescent="0.15">
      <c r="A1891" s="50" t="s">
        <v>32747</v>
      </c>
      <c r="B1891" s="50">
        <v>30</v>
      </c>
      <c r="C1891" s="50" t="s">
        <v>14</v>
      </c>
      <c r="D1891" s="50" t="s">
        <v>31</v>
      </c>
      <c r="E1891" s="50"/>
      <c r="F1891" s="52">
        <v>42867</v>
      </c>
      <c r="G1891" s="50" t="s">
        <v>29196</v>
      </c>
      <c r="H1891" s="50" t="s">
        <v>4476</v>
      </c>
      <c r="I1891" s="50" t="s">
        <v>838</v>
      </c>
      <c r="J1891" s="50">
        <v>59106</v>
      </c>
      <c r="K1891" s="50" t="s">
        <v>4478</v>
      </c>
      <c r="L1891" s="50" t="s">
        <v>10222</v>
      </c>
      <c r="M1891" s="50" t="s">
        <v>21</v>
      </c>
      <c r="N1891" s="50" t="s">
        <v>29197</v>
      </c>
      <c r="O1891" s="42" t="s">
        <v>394</v>
      </c>
      <c r="P1891" s="50" t="s">
        <v>395</v>
      </c>
      <c r="Q1891" s="51" t="s">
        <v>29198</v>
      </c>
      <c r="R1891" s="50" t="s">
        <v>542</v>
      </c>
      <c r="S1891" s="50" t="s">
        <v>22</v>
      </c>
      <c r="T1891" s="54" t="s">
        <v>28746</v>
      </c>
      <c r="U1891" s="54" t="s">
        <v>28520</v>
      </c>
      <c r="V1891" s="54" t="s">
        <v>28521</v>
      </c>
      <c r="W1891" s="54" t="s">
        <v>94</v>
      </c>
      <c r="X1891" s="54">
        <v>2575</v>
      </c>
      <c r="Y1891" s="50"/>
      <c r="Z1891" s="50"/>
      <c r="AA1891" s="50"/>
      <c r="AB1891" s="50"/>
      <c r="AC1891" s="50"/>
      <c r="AD1891" s="50"/>
      <c r="AE1891" s="50"/>
      <c r="AF1891" s="50"/>
      <c r="AG1891" s="50"/>
      <c r="AH1891" s="53"/>
      <c r="AI1891" s="50"/>
      <c r="AJ1891" s="50"/>
      <c r="AK1891" s="50"/>
      <c r="AL1891" s="50"/>
      <c r="AM1891" s="50"/>
      <c r="AN1891" s="50"/>
      <c r="AO1891" s="50"/>
      <c r="AP1891" s="50"/>
      <c r="AQ1891" s="50"/>
      <c r="AR1891" s="50"/>
      <c r="AS1891" s="50"/>
      <c r="AT1891" s="50"/>
      <c r="AU1891" s="50"/>
      <c r="AV1891" s="50"/>
      <c r="AW1891" s="50"/>
      <c r="AX1891" s="50"/>
      <c r="AY1891" s="50"/>
      <c r="AZ1891" s="50"/>
      <c r="BA1891" s="50"/>
      <c r="BB1891" s="50"/>
      <c r="BC1891" s="50"/>
      <c r="BD1891" s="50"/>
      <c r="BE1891" s="50"/>
      <c r="BF1891" s="50"/>
      <c r="BG1891" s="50"/>
      <c r="BH1891" s="50"/>
      <c r="BI1891" s="50"/>
      <c r="BJ1891" s="50"/>
      <c r="BK1891" s="50"/>
      <c r="BL1891" s="50"/>
    </row>
    <row r="1892" spans="1:64" ht="12" customHeight="1" x14ac:dyDescent="0.15">
      <c r="A1892" s="50" t="s">
        <v>29321</v>
      </c>
      <c r="B1892" s="50">
        <v>41</v>
      </c>
      <c r="C1892" s="50" t="s">
        <v>14</v>
      </c>
      <c r="D1892" s="50" t="s">
        <v>31</v>
      </c>
      <c r="E1892" s="51" t="s">
        <v>29322</v>
      </c>
      <c r="F1892" s="52">
        <v>42867</v>
      </c>
      <c r="G1892" s="50" t="s">
        <v>29323</v>
      </c>
      <c r="H1892" s="50" t="s">
        <v>29324</v>
      </c>
      <c r="I1892" s="50" t="s">
        <v>39</v>
      </c>
      <c r="J1892" s="50">
        <v>94928</v>
      </c>
      <c r="K1892" s="50" t="s">
        <v>2616</v>
      </c>
      <c r="L1892" s="50" t="s">
        <v>29325</v>
      </c>
      <c r="M1892" s="50" t="s">
        <v>385</v>
      </c>
      <c r="N1892" s="50" t="s">
        <v>29326</v>
      </c>
      <c r="O1892" s="42" t="s">
        <v>394</v>
      </c>
      <c r="P1892" s="50" t="s">
        <v>395</v>
      </c>
      <c r="Q1892" s="51" t="s">
        <v>29327</v>
      </c>
      <c r="R1892" s="50" t="s">
        <v>542</v>
      </c>
      <c r="S1892" s="50" t="s">
        <v>12</v>
      </c>
      <c r="T1892" s="50" t="s">
        <v>31978</v>
      </c>
      <c r="U1892" s="50" t="s">
        <v>28520</v>
      </c>
      <c r="V1892" s="50" t="s">
        <v>28521</v>
      </c>
      <c r="W1892" s="50"/>
      <c r="Y1892" s="50"/>
      <c r="Z1892" s="50"/>
      <c r="AA1892" s="50"/>
      <c r="AB1892" s="50"/>
      <c r="AC1892" s="50"/>
      <c r="AD1892" s="50"/>
      <c r="AE1892" s="50"/>
      <c r="AF1892" s="50"/>
      <c r="AG1892" s="50"/>
      <c r="AH1892" s="53"/>
      <c r="AI1892" s="50"/>
      <c r="AJ1892" s="50"/>
      <c r="AK1892" s="50"/>
      <c r="AL1892" s="50"/>
      <c r="AM1892" s="50"/>
      <c r="AN1892" s="50"/>
      <c r="AO1892" s="50"/>
      <c r="AP1892" s="50"/>
      <c r="AQ1892" s="50"/>
      <c r="AR1892" s="50"/>
      <c r="AS1892" s="50"/>
      <c r="AT1892" s="50"/>
      <c r="AU1892" s="50"/>
      <c r="AV1892" s="50"/>
      <c r="AW1892" s="50"/>
      <c r="AX1892" s="50"/>
      <c r="AY1892" s="50"/>
      <c r="AZ1892" s="50"/>
      <c r="BA1892" s="50"/>
      <c r="BB1892" s="50"/>
      <c r="BC1892" s="50"/>
      <c r="BD1892" s="50"/>
      <c r="BE1892" s="50"/>
      <c r="BF1892" s="50"/>
      <c r="BG1892" s="50"/>
      <c r="BH1892" s="50"/>
      <c r="BI1892" s="50"/>
      <c r="BJ1892" s="50"/>
      <c r="BK1892" s="50"/>
      <c r="BL1892" s="50"/>
    </row>
    <row r="1893" spans="1:64" ht="12" customHeight="1" x14ac:dyDescent="0.15">
      <c r="A1893" s="50" t="s">
        <v>3186</v>
      </c>
      <c r="B1893" s="50" t="s">
        <v>23</v>
      </c>
      <c r="C1893" s="50" t="s">
        <v>14</v>
      </c>
      <c r="D1893" s="50" t="s">
        <v>42</v>
      </c>
      <c r="E1893" s="50"/>
      <c r="F1893" s="52">
        <v>42866</v>
      </c>
      <c r="G1893" s="50" t="s">
        <v>28928</v>
      </c>
      <c r="H1893" s="50" t="s">
        <v>827</v>
      </c>
      <c r="I1893" s="50" t="s">
        <v>67</v>
      </c>
      <c r="J1893" s="50">
        <v>76011</v>
      </c>
      <c r="K1893" s="50" t="s">
        <v>68</v>
      </c>
      <c r="L1893" s="50" t="s">
        <v>828</v>
      </c>
      <c r="M1893" s="50" t="s">
        <v>21</v>
      </c>
      <c r="N1893" s="50" t="s">
        <v>28929</v>
      </c>
      <c r="O1893" s="42" t="s">
        <v>394</v>
      </c>
      <c r="P1893" s="50" t="s">
        <v>395</v>
      </c>
      <c r="Q1893" s="51" t="s">
        <v>28930</v>
      </c>
      <c r="R1893" s="50" t="s">
        <v>23</v>
      </c>
      <c r="S1893" s="50" t="s">
        <v>22</v>
      </c>
      <c r="T1893" s="54" t="s">
        <v>28746</v>
      </c>
      <c r="U1893" s="54" t="s">
        <v>28520</v>
      </c>
      <c r="V1893" s="54" t="s">
        <v>28521</v>
      </c>
      <c r="W1893" s="54" t="s">
        <v>94</v>
      </c>
      <c r="X1893" s="54">
        <v>2573</v>
      </c>
      <c r="Y1893" s="50"/>
      <c r="Z1893" s="50"/>
      <c r="AA1893" s="50"/>
      <c r="AB1893" s="50"/>
      <c r="AC1893" s="50"/>
      <c r="AD1893" s="50"/>
      <c r="AE1893" s="50"/>
      <c r="AF1893" s="50"/>
      <c r="AG1893" s="50"/>
      <c r="AH1893" s="53"/>
      <c r="AI1893" s="50"/>
      <c r="AJ1893" s="50"/>
      <c r="AK1893" s="50"/>
      <c r="AL1893" s="50"/>
      <c r="AM1893" s="50"/>
      <c r="AN1893" s="50"/>
      <c r="AO1893" s="50"/>
      <c r="AP1893" s="50"/>
      <c r="AQ1893" s="50"/>
      <c r="AR1893" s="50"/>
      <c r="AS1893" s="50"/>
      <c r="AT1893" s="51"/>
      <c r="AU1893" s="50"/>
      <c r="AV1893" s="50"/>
      <c r="AW1893" s="50"/>
      <c r="AX1893" s="50"/>
      <c r="AY1893" s="50"/>
      <c r="AZ1893" s="50"/>
      <c r="BA1893" s="50"/>
      <c r="BB1893" s="50"/>
      <c r="BC1893" s="50"/>
      <c r="BD1893" s="50"/>
      <c r="BE1893" s="50"/>
      <c r="BF1893" s="50"/>
      <c r="BG1893" s="50"/>
      <c r="BH1893" s="50"/>
      <c r="BI1893" s="50"/>
      <c r="BJ1893" s="50"/>
      <c r="BK1893" s="50"/>
      <c r="BL1893" s="50"/>
    </row>
    <row r="1894" spans="1:64" ht="12" customHeight="1" x14ac:dyDescent="0.15">
      <c r="A1894" s="50" t="s">
        <v>33188</v>
      </c>
      <c r="B1894" s="50">
        <v>27</v>
      </c>
      <c r="C1894" s="50" t="s">
        <v>14</v>
      </c>
      <c r="D1894" s="50" t="s">
        <v>42</v>
      </c>
      <c r="E1894" s="51" t="s">
        <v>33189</v>
      </c>
      <c r="F1894" s="52">
        <v>42866</v>
      </c>
      <c r="G1894" s="50" t="s">
        <v>29288</v>
      </c>
      <c r="H1894" s="50" t="s">
        <v>11841</v>
      </c>
      <c r="I1894" s="50" t="s">
        <v>67</v>
      </c>
      <c r="J1894" s="50">
        <v>78102</v>
      </c>
      <c r="K1894" s="50" t="s">
        <v>11843</v>
      </c>
      <c r="L1894" s="50" t="s">
        <v>29289</v>
      </c>
      <c r="M1894" s="50" t="s">
        <v>29842</v>
      </c>
      <c r="N1894" s="50" t="s">
        <v>29290</v>
      </c>
      <c r="O1894" s="42" t="s">
        <v>394</v>
      </c>
      <c r="P1894" s="50" t="s">
        <v>395</v>
      </c>
      <c r="Q1894" s="51" t="s">
        <v>29291</v>
      </c>
      <c r="R1894" s="50" t="s">
        <v>542</v>
      </c>
      <c r="S1894" s="50" t="s">
        <v>12</v>
      </c>
      <c r="T1894" s="50" t="s">
        <v>31978</v>
      </c>
      <c r="U1894" s="50" t="s">
        <v>28518</v>
      </c>
      <c r="V1894" s="50" t="s">
        <v>28521</v>
      </c>
      <c r="W1894" s="50"/>
      <c r="Y1894" s="50"/>
      <c r="Z1894" s="50"/>
      <c r="AA1894" s="50"/>
      <c r="AB1894" s="50"/>
      <c r="AC1894" s="50"/>
      <c r="AD1894" s="50"/>
      <c r="AE1894" s="50"/>
      <c r="AF1894" s="50"/>
      <c r="AG1894" s="50"/>
      <c r="AH1894" s="50"/>
      <c r="AI1894" s="50"/>
      <c r="AJ1894" s="50"/>
      <c r="AK1894" s="50"/>
      <c r="AL1894" s="50"/>
      <c r="AM1894" s="50"/>
      <c r="AN1894" s="50"/>
      <c r="AO1894" s="50"/>
      <c r="AP1894" s="50"/>
      <c r="AQ1894" s="50"/>
      <c r="AR1894" s="50"/>
      <c r="AS1894" s="50"/>
      <c r="AT1894" s="50"/>
      <c r="AU1894" s="50"/>
      <c r="AV1894" s="50"/>
      <c r="AW1894" s="50"/>
      <c r="AX1894" s="50"/>
      <c r="AY1894" s="50"/>
      <c r="AZ1894" s="50"/>
      <c r="BA1894" s="50"/>
      <c r="BB1894" s="50"/>
      <c r="BC1894" s="50"/>
      <c r="BD1894" s="50"/>
      <c r="BE1894" s="50"/>
      <c r="BF1894" s="50"/>
      <c r="BG1894" s="50"/>
      <c r="BH1894" s="50"/>
      <c r="BI1894" s="50"/>
      <c r="BJ1894" s="50"/>
      <c r="BK1894" s="50"/>
      <c r="BL1894" s="50"/>
    </row>
    <row r="1895" spans="1:64" ht="12" customHeight="1" x14ac:dyDescent="0.15">
      <c r="A1895" s="50" t="s">
        <v>29281</v>
      </c>
      <c r="B1895" s="50">
        <v>62</v>
      </c>
      <c r="C1895" s="50" t="s">
        <v>14</v>
      </c>
      <c r="D1895" s="50" t="s">
        <v>31</v>
      </c>
      <c r="E1895" s="50" t="s">
        <v>31896</v>
      </c>
      <c r="F1895" s="52">
        <v>42866</v>
      </c>
      <c r="G1895" s="50" t="s">
        <v>29282</v>
      </c>
      <c r="H1895" s="50" t="s">
        <v>635</v>
      </c>
      <c r="I1895" s="50" t="s">
        <v>56</v>
      </c>
      <c r="J1895" s="50">
        <v>32207</v>
      </c>
      <c r="K1895" s="50" t="s">
        <v>636</v>
      </c>
      <c r="L1895" s="50" t="s">
        <v>637</v>
      </c>
      <c r="M1895" s="50" t="s">
        <v>373</v>
      </c>
      <c r="N1895" s="50" t="s">
        <v>29283</v>
      </c>
      <c r="O1895" s="42" t="s">
        <v>394</v>
      </c>
      <c r="P1895" s="50" t="s">
        <v>395</v>
      </c>
      <c r="Q1895" s="51" t="s">
        <v>29284</v>
      </c>
      <c r="R1895" s="50" t="s">
        <v>94</v>
      </c>
      <c r="S1895" s="50" t="s">
        <v>12</v>
      </c>
      <c r="T1895" s="50" t="s">
        <v>31978</v>
      </c>
      <c r="U1895" s="50" t="s">
        <v>28518</v>
      </c>
      <c r="V1895" s="50" t="s">
        <v>28521</v>
      </c>
      <c r="W1895" s="50"/>
      <c r="Y1895" s="50"/>
      <c r="Z1895" s="50"/>
      <c r="AA1895" s="50"/>
      <c r="AB1895" s="50"/>
      <c r="AC1895" s="50"/>
      <c r="AD1895" s="50"/>
      <c r="AE1895" s="50"/>
      <c r="AF1895" s="50"/>
      <c r="AG1895" s="50"/>
      <c r="AH1895" s="53"/>
      <c r="AI1895" s="50"/>
      <c r="AJ1895" s="50"/>
      <c r="AK1895" s="50"/>
      <c r="AL1895" s="50"/>
      <c r="AM1895" s="50"/>
      <c r="AN1895" s="50"/>
      <c r="AO1895" s="50"/>
      <c r="AP1895" s="50"/>
      <c r="AQ1895" s="51"/>
      <c r="AR1895" s="50"/>
      <c r="AS1895" s="50"/>
      <c r="AT1895" s="50"/>
      <c r="AU1895" s="50"/>
      <c r="AV1895" s="50"/>
      <c r="AW1895" s="50"/>
      <c r="AX1895" s="50"/>
      <c r="AY1895" s="50"/>
      <c r="AZ1895" s="50"/>
      <c r="BA1895" s="50"/>
      <c r="BB1895" s="50"/>
      <c r="BC1895" s="50"/>
      <c r="BD1895" s="50"/>
      <c r="BE1895" s="50"/>
      <c r="BF1895" s="50"/>
      <c r="BG1895" s="50"/>
      <c r="BH1895" s="50"/>
      <c r="BI1895" s="50"/>
      <c r="BJ1895" s="50"/>
      <c r="BK1895" s="50"/>
      <c r="BL1895" s="50"/>
    </row>
    <row r="1896" spans="1:64" ht="12" customHeight="1" x14ac:dyDescent="0.15">
      <c r="A1896" s="50" t="s">
        <v>28924</v>
      </c>
      <c r="B1896" s="50">
        <v>50</v>
      </c>
      <c r="C1896" s="50" t="s">
        <v>108</v>
      </c>
      <c r="D1896" s="50" t="s">
        <v>79</v>
      </c>
      <c r="E1896" s="50"/>
      <c r="F1896" s="52">
        <v>42865</v>
      </c>
      <c r="G1896" s="50" t="s">
        <v>28925</v>
      </c>
      <c r="H1896" s="50" t="s">
        <v>693</v>
      </c>
      <c r="I1896" s="50" t="s">
        <v>425</v>
      </c>
      <c r="J1896" s="50">
        <v>63116</v>
      </c>
      <c r="K1896" s="50" t="s">
        <v>693</v>
      </c>
      <c r="L1896" s="50" t="s">
        <v>4419</v>
      </c>
      <c r="M1896" s="50" t="s">
        <v>21</v>
      </c>
      <c r="N1896" s="50" t="s">
        <v>28926</v>
      </c>
      <c r="O1896" s="42" t="s">
        <v>394</v>
      </c>
      <c r="P1896" s="50" t="s">
        <v>395</v>
      </c>
      <c r="Q1896" s="51" t="s">
        <v>28927</v>
      </c>
      <c r="R1896" s="50" t="s">
        <v>542</v>
      </c>
      <c r="S1896" s="50" t="s">
        <v>22</v>
      </c>
      <c r="T1896" s="54" t="s">
        <v>28746</v>
      </c>
      <c r="U1896" s="54" t="s">
        <v>28520</v>
      </c>
      <c r="V1896" s="54" t="s">
        <v>28521</v>
      </c>
      <c r="W1896" s="54" t="s">
        <v>94</v>
      </c>
      <c r="X1896" s="54">
        <v>2571</v>
      </c>
      <c r="Y1896" s="50"/>
      <c r="Z1896" s="50"/>
      <c r="AA1896" s="50"/>
      <c r="AB1896" s="50"/>
      <c r="AC1896" s="50"/>
      <c r="AD1896" s="50"/>
      <c r="AE1896" s="50"/>
      <c r="AF1896" s="50"/>
      <c r="AG1896" s="50"/>
      <c r="AH1896" s="53"/>
      <c r="AI1896" s="50"/>
      <c r="AJ1896" s="50"/>
      <c r="AK1896" s="50"/>
      <c r="AL1896" s="50"/>
      <c r="AM1896" s="50"/>
      <c r="AN1896" s="50"/>
      <c r="AO1896" s="50"/>
      <c r="AP1896" s="50"/>
      <c r="AQ1896" s="51"/>
      <c r="AR1896" s="50"/>
      <c r="AS1896" s="50"/>
      <c r="AT1896" s="50"/>
      <c r="AU1896" s="50"/>
      <c r="AV1896" s="50"/>
      <c r="AW1896" s="50"/>
      <c r="AX1896" s="50"/>
      <c r="AY1896" s="50"/>
      <c r="AZ1896" s="50"/>
      <c r="BA1896" s="50"/>
      <c r="BB1896" s="50"/>
      <c r="BC1896" s="50"/>
      <c r="BD1896" s="50"/>
      <c r="BE1896" s="50"/>
      <c r="BF1896" s="50"/>
      <c r="BG1896" s="50"/>
      <c r="BH1896" s="50"/>
      <c r="BI1896" s="50"/>
      <c r="BJ1896" s="50"/>
      <c r="BK1896" s="50"/>
      <c r="BL1896" s="50"/>
    </row>
    <row r="1897" spans="1:64" ht="12" customHeight="1" x14ac:dyDescent="0.15">
      <c r="A1897" s="50" t="s">
        <v>28809</v>
      </c>
      <c r="B1897" s="50">
        <v>24</v>
      </c>
      <c r="C1897" s="50" t="s">
        <v>14</v>
      </c>
      <c r="D1897" s="50" t="s">
        <v>79</v>
      </c>
      <c r="E1897" s="51" t="s">
        <v>28810</v>
      </c>
      <c r="F1897" s="52">
        <v>42865</v>
      </c>
      <c r="G1897" s="50" t="s">
        <v>28811</v>
      </c>
      <c r="H1897" s="50" t="s">
        <v>1531</v>
      </c>
      <c r="I1897" s="50" t="s">
        <v>111</v>
      </c>
      <c r="J1897" s="50">
        <v>97266</v>
      </c>
      <c r="K1897" s="50" t="s">
        <v>1533</v>
      </c>
      <c r="L1897" s="50" t="s">
        <v>17235</v>
      </c>
      <c r="M1897" s="50" t="s">
        <v>21</v>
      </c>
      <c r="N1897" s="50" t="s">
        <v>28812</v>
      </c>
      <c r="O1897" s="42" t="s">
        <v>394</v>
      </c>
      <c r="P1897" s="50" t="s">
        <v>395</v>
      </c>
      <c r="Q1897" s="51" t="s">
        <v>28813</v>
      </c>
      <c r="R1897" s="50" t="s">
        <v>94</v>
      </c>
      <c r="S1897" s="50" t="s">
        <v>22</v>
      </c>
      <c r="T1897" s="54" t="s">
        <v>28739</v>
      </c>
      <c r="U1897" s="54" t="s">
        <v>28518</v>
      </c>
      <c r="V1897" s="54" t="s">
        <v>28522</v>
      </c>
      <c r="W1897" s="54" t="s">
        <v>94</v>
      </c>
      <c r="X1897" s="54">
        <v>2570</v>
      </c>
      <c r="Y1897" s="50"/>
      <c r="Z1897" s="50"/>
      <c r="AA1897" s="50"/>
      <c r="AB1897" s="50"/>
      <c r="AC1897" s="50"/>
      <c r="AD1897" s="50"/>
      <c r="AE1897" s="50"/>
      <c r="AF1897" s="50"/>
      <c r="AG1897" s="50"/>
      <c r="AH1897" s="53"/>
      <c r="AI1897" s="50"/>
      <c r="AJ1897" s="50"/>
      <c r="AK1897" s="50"/>
      <c r="AL1897" s="50"/>
      <c r="AM1897" s="50"/>
      <c r="AN1897" s="50"/>
      <c r="AO1897" s="50"/>
      <c r="AP1897" s="50"/>
      <c r="AQ1897" s="50"/>
      <c r="AR1897" s="50"/>
      <c r="AS1897" s="50"/>
      <c r="AT1897" s="50"/>
      <c r="AU1897" s="50"/>
      <c r="AV1897" s="50"/>
      <c r="AW1897" s="50"/>
      <c r="AX1897" s="50"/>
      <c r="AY1897" s="50"/>
      <c r="AZ1897" s="50"/>
      <c r="BA1897" s="50"/>
      <c r="BB1897" s="50"/>
      <c r="BC1897" s="50"/>
      <c r="BD1897" s="50"/>
      <c r="BE1897" s="50"/>
      <c r="BF1897" s="50"/>
      <c r="BG1897" s="50"/>
      <c r="BH1897" s="50"/>
      <c r="BI1897" s="50"/>
      <c r="BJ1897" s="50"/>
      <c r="BK1897" s="50"/>
      <c r="BL1897" s="50"/>
    </row>
    <row r="1898" spans="1:64" ht="12" customHeight="1" x14ac:dyDescent="0.15">
      <c r="A1898" s="50" t="s">
        <v>29155</v>
      </c>
      <c r="B1898" s="50">
        <v>50</v>
      </c>
      <c r="C1898" s="50" t="s">
        <v>14</v>
      </c>
      <c r="D1898" s="50" t="s">
        <v>31</v>
      </c>
      <c r="E1898" s="50"/>
      <c r="F1898" s="52">
        <v>42865</v>
      </c>
      <c r="G1898" s="50" t="s">
        <v>29156</v>
      </c>
      <c r="H1898" s="50" t="s">
        <v>26161</v>
      </c>
      <c r="I1898" s="50" t="s">
        <v>39</v>
      </c>
      <c r="J1898" s="50">
        <v>92040</v>
      </c>
      <c r="K1898" s="50" t="s">
        <v>150</v>
      </c>
      <c r="L1898" s="50" t="s">
        <v>2074</v>
      </c>
      <c r="M1898" s="50" t="s">
        <v>5307</v>
      </c>
      <c r="N1898" s="50" t="s">
        <v>29157</v>
      </c>
      <c r="O1898" s="42" t="s">
        <v>394</v>
      </c>
      <c r="P1898" s="50" t="s">
        <v>395</v>
      </c>
      <c r="Q1898" s="51" t="s">
        <v>29158</v>
      </c>
      <c r="R1898" s="50" t="s">
        <v>23</v>
      </c>
      <c r="S1898" s="50" t="s">
        <v>373</v>
      </c>
      <c r="T1898" s="54" t="s">
        <v>28836</v>
      </c>
      <c r="U1898" s="54" t="s">
        <v>28518</v>
      </c>
      <c r="V1898" s="54" t="s">
        <v>28519</v>
      </c>
      <c r="W1898" s="54" t="s">
        <v>94</v>
      </c>
      <c r="X1898" s="54">
        <v>2572</v>
      </c>
      <c r="Y1898" s="50"/>
      <c r="Z1898" s="50"/>
      <c r="AA1898" s="50"/>
      <c r="AB1898" s="70"/>
      <c r="AC1898" s="50"/>
      <c r="AD1898" s="50"/>
      <c r="AE1898" s="50"/>
      <c r="AF1898" s="50"/>
      <c r="AG1898" s="50"/>
      <c r="AH1898" s="53"/>
      <c r="AI1898" s="50"/>
      <c r="AJ1898" s="50"/>
      <c r="AK1898" s="50"/>
      <c r="AL1898" s="50"/>
      <c r="AM1898" s="50"/>
      <c r="AN1898" s="50"/>
      <c r="AO1898" s="50"/>
      <c r="AP1898" s="50"/>
      <c r="AQ1898" s="51"/>
      <c r="AR1898" s="50"/>
      <c r="AS1898" s="50"/>
      <c r="AT1898" s="50"/>
      <c r="AU1898" s="50"/>
      <c r="AV1898" s="50"/>
      <c r="AW1898" s="50"/>
      <c r="AX1898" s="50"/>
      <c r="AY1898" s="50"/>
      <c r="AZ1898" s="50"/>
      <c r="BA1898" s="50"/>
      <c r="BB1898" s="50"/>
      <c r="BC1898" s="50"/>
      <c r="BD1898" s="50"/>
      <c r="BE1898" s="50"/>
      <c r="BF1898" s="50"/>
      <c r="BG1898" s="50"/>
      <c r="BH1898" s="50"/>
      <c r="BI1898" s="50"/>
      <c r="BJ1898" s="50"/>
      <c r="BK1898" s="50"/>
      <c r="BL1898" s="50"/>
    </row>
    <row r="1899" spans="1:64" ht="12" customHeight="1" x14ac:dyDescent="0.15">
      <c r="A1899" s="50" t="s">
        <v>32748</v>
      </c>
      <c r="B1899" s="50">
        <v>40</v>
      </c>
      <c r="C1899" s="50" t="s">
        <v>14</v>
      </c>
      <c r="D1899" s="50" t="s">
        <v>31</v>
      </c>
      <c r="E1899" s="50"/>
      <c r="F1899" s="52">
        <v>42864</v>
      </c>
      <c r="G1899" s="50" t="s">
        <v>28921</v>
      </c>
      <c r="H1899" s="50" t="s">
        <v>22607</v>
      </c>
      <c r="I1899" s="50" t="s">
        <v>203</v>
      </c>
      <c r="J1899" s="50">
        <v>80234</v>
      </c>
      <c r="K1899" s="50" t="s">
        <v>1883</v>
      </c>
      <c r="L1899" s="50" t="s">
        <v>22608</v>
      </c>
      <c r="M1899" s="50" t="s">
        <v>21</v>
      </c>
      <c r="N1899" s="50" t="s">
        <v>28922</v>
      </c>
      <c r="O1899" s="42" t="s">
        <v>394</v>
      </c>
      <c r="P1899" s="50" t="s">
        <v>94</v>
      </c>
      <c r="Q1899" s="51" t="s">
        <v>28923</v>
      </c>
      <c r="R1899" s="50" t="s">
        <v>94</v>
      </c>
      <c r="S1899" s="50" t="s">
        <v>22</v>
      </c>
      <c r="T1899" s="54" t="s">
        <v>28746</v>
      </c>
      <c r="U1899" s="54" t="s">
        <v>28520</v>
      </c>
      <c r="V1899" s="54" t="s">
        <v>28521</v>
      </c>
      <c r="W1899" s="54" t="s">
        <v>94</v>
      </c>
      <c r="X1899" s="54">
        <v>2565</v>
      </c>
      <c r="Y1899" s="50"/>
      <c r="Z1899" s="50"/>
      <c r="AA1899" s="50"/>
      <c r="AB1899" s="50"/>
      <c r="AC1899" s="50"/>
      <c r="AD1899" s="50"/>
      <c r="AE1899" s="50"/>
      <c r="AF1899" s="50"/>
      <c r="AG1899" s="50"/>
      <c r="AH1899" s="53"/>
      <c r="AI1899" s="50"/>
      <c r="AJ1899" s="50"/>
      <c r="AK1899" s="50"/>
      <c r="AL1899" s="50"/>
      <c r="AM1899" s="50"/>
      <c r="AN1899" s="50"/>
      <c r="AO1899" s="50"/>
      <c r="AP1899" s="50"/>
      <c r="AQ1899" s="51"/>
      <c r="AR1899" s="50"/>
      <c r="AS1899" s="50"/>
      <c r="AT1899" s="51"/>
      <c r="AU1899" s="50"/>
      <c r="AV1899" s="50"/>
      <c r="AW1899" s="50"/>
      <c r="AX1899" s="50"/>
      <c r="AY1899" s="50"/>
      <c r="AZ1899" s="50"/>
      <c r="BA1899" s="50"/>
      <c r="BB1899" s="50"/>
      <c r="BC1899" s="50"/>
      <c r="BD1899" s="50"/>
      <c r="BE1899" s="50"/>
      <c r="BF1899" s="50"/>
      <c r="BG1899" s="50"/>
      <c r="BH1899" s="50"/>
      <c r="BI1899" s="50"/>
      <c r="BJ1899" s="50"/>
      <c r="BK1899" s="50"/>
      <c r="BL1899" s="50"/>
    </row>
    <row r="1900" spans="1:64" ht="12" customHeight="1" x14ac:dyDescent="0.15">
      <c r="A1900" s="50" t="s">
        <v>29159</v>
      </c>
      <c r="B1900" s="50">
        <v>25</v>
      </c>
      <c r="C1900" s="50" t="s">
        <v>14</v>
      </c>
      <c r="D1900" s="50" t="s">
        <v>79</v>
      </c>
      <c r="E1900" s="51" t="s">
        <v>29160</v>
      </c>
      <c r="F1900" s="52">
        <v>42864</v>
      </c>
      <c r="G1900" s="50" t="s">
        <v>29161</v>
      </c>
      <c r="H1900" s="50" t="s">
        <v>635</v>
      </c>
      <c r="I1900" s="50" t="s">
        <v>56</v>
      </c>
      <c r="J1900" s="50">
        <v>32246</v>
      </c>
      <c r="K1900" s="50" t="s">
        <v>636</v>
      </c>
      <c r="L1900" s="50" t="s">
        <v>637</v>
      </c>
      <c r="M1900" s="50" t="s">
        <v>21</v>
      </c>
      <c r="N1900" s="50" t="s">
        <v>29162</v>
      </c>
      <c r="O1900" s="42" t="s">
        <v>394</v>
      </c>
      <c r="P1900" s="50" t="s">
        <v>395</v>
      </c>
      <c r="Q1900" s="51" t="s">
        <v>29163</v>
      </c>
      <c r="R1900" s="50" t="s">
        <v>542</v>
      </c>
      <c r="S1900" s="50" t="s">
        <v>22</v>
      </c>
      <c r="T1900" s="54" t="s">
        <v>28746</v>
      </c>
      <c r="U1900" s="54" t="s">
        <v>28520</v>
      </c>
      <c r="V1900" s="54" t="s">
        <v>28521</v>
      </c>
      <c r="W1900" s="54" t="s">
        <v>94</v>
      </c>
      <c r="X1900" s="54">
        <v>2564</v>
      </c>
      <c r="Y1900" s="50"/>
      <c r="Z1900" s="50"/>
      <c r="AA1900" s="50"/>
      <c r="AB1900" s="50"/>
      <c r="AC1900" s="50"/>
      <c r="AD1900" s="50"/>
      <c r="AE1900" s="50"/>
      <c r="AF1900" s="50"/>
      <c r="AG1900" s="50"/>
      <c r="AH1900" s="53"/>
      <c r="AI1900" s="50"/>
      <c r="AJ1900" s="50"/>
      <c r="AK1900" s="50"/>
      <c r="AL1900" s="50"/>
      <c r="AM1900" s="50"/>
      <c r="AN1900" s="50"/>
      <c r="AO1900" s="50"/>
      <c r="AP1900" s="50"/>
      <c r="AQ1900" s="50"/>
      <c r="AR1900" s="50"/>
      <c r="AS1900" s="50"/>
      <c r="AT1900" s="50"/>
      <c r="AU1900" s="50"/>
      <c r="AV1900" s="50"/>
      <c r="AW1900" s="50"/>
      <c r="AX1900" s="50"/>
      <c r="AY1900" s="50"/>
      <c r="AZ1900" s="50"/>
      <c r="BA1900" s="50"/>
      <c r="BB1900" s="50"/>
      <c r="BC1900" s="50"/>
      <c r="BD1900" s="50"/>
      <c r="BE1900" s="50"/>
      <c r="BF1900" s="50"/>
      <c r="BG1900" s="50"/>
      <c r="BH1900" s="50"/>
      <c r="BI1900" s="50"/>
      <c r="BJ1900" s="50"/>
      <c r="BK1900" s="50"/>
      <c r="BL1900" s="50"/>
    </row>
    <row r="1901" spans="1:64" ht="12" customHeight="1" x14ac:dyDescent="0.15">
      <c r="A1901" s="50" t="s">
        <v>29056</v>
      </c>
      <c r="B1901" s="50">
        <v>34</v>
      </c>
      <c r="C1901" s="50" t="s">
        <v>14</v>
      </c>
      <c r="D1901" s="50" t="s">
        <v>31</v>
      </c>
      <c r="E1901" s="51" t="s">
        <v>29057</v>
      </c>
      <c r="F1901" s="52">
        <v>42864</v>
      </c>
      <c r="G1901" s="50" t="s">
        <v>29058</v>
      </c>
      <c r="H1901" s="50" t="s">
        <v>29059</v>
      </c>
      <c r="I1901" s="50" t="s">
        <v>63</v>
      </c>
      <c r="J1901" s="50">
        <v>44883</v>
      </c>
      <c r="K1901" s="50" t="s">
        <v>1002</v>
      </c>
      <c r="L1901" s="50" t="s">
        <v>29060</v>
      </c>
      <c r="M1901" s="50" t="s">
        <v>21</v>
      </c>
      <c r="N1901" s="50" t="s">
        <v>29061</v>
      </c>
      <c r="O1901" s="42" t="s">
        <v>394</v>
      </c>
      <c r="P1901" s="50" t="s">
        <v>395</v>
      </c>
      <c r="Q1901" s="51" t="s">
        <v>29062</v>
      </c>
      <c r="R1901" s="50" t="s">
        <v>94</v>
      </c>
      <c r="S1901" s="50" t="s">
        <v>22</v>
      </c>
      <c r="T1901" s="54" t="s">
        <v>28746</v>
      </c>
      <c r="U1901" s="54" t="s">
        <v>28520</v>
      </c>
      <c r="V1901" s="54" t="s">
        <v>28521</v>
      </c>
      <c r="W1901" s="54" t="s">
        <v>94</v>
      </c>
      <c r="X1901" s="54">
        <v>2569</v>
      </c>
      <c r="Y1901" s="50"/>
      <c r="Z1901" s="50"/>
      <c r="AA1901" s="50"/>
      <c r="AB1901" s="50"/>
      <c r="AC1901" s="50"/>
      <c r="AD1901" s="50"/>
      <c r="AE1901" s="50"/>
      <c r="AF1901" s="50"/>
      <c r="AG1901" s="50"/>
      <c r="AH1901" s="53"/>
      <c r="AI1901" s="50"/>
      <c r="AJ1901" s="50"/>
      <c r="AK1901" s="50"/>
      <c r="AL1901" s="50"/>
      <c r="AM1901" s="50"/>
      <c r="AN1901" s="50"/>
      <c r="AO1901" s="50"/>
      <c r="AP1901" s="50"/>
      <c r="AQ1901" s="50"/>
      <c r="AR1901" s="50"/>
      <c r="AS1901" s="50"/>
      <c r="AT1901" s="50"/>
      <c r="AU1901" s="50"/>
      <c r="AV1901" s="50"/>
      <c r="AW1901" s="50"/>
      <c r="AX1901" s="50"/>
      <c r="AY1901" s="50"/>
      <c r="AZ1901" s="50"/>
      <c r="BA1901" s="50"/>
      <c r="BB1901" s="50"/>
      <c r="BC1901" s="50"/>
      <c r="BD1901" s="50"/>
      <c r="BE1901" s="50"/>
      <c r="BF1901" s="50"/>
      <c r="BG1901" s="50"/>
      <c r="BH1901" s="50"/>
      <c r="BI1901" s="50"/>
      <c r="BJ1901" s="50"/>
      <c r="BK1901" s="50"/>
      <c r="BL1901" s="50"/>
    </row>
    <row r="1902" spans="1:64" ht="12" customHeight="1" x14ac:dyDescent="0.15">
      <c r="A1902" s="50" t="s">
        <v>32706</v>
      </c>
      <c r="B1902" s="50">
        <v>36</v>
      </c>
      <c r="C1902" s="50" t="s">
        <v>14</v>
      </c>
      <c r="D1902" s="50" t="s">
        <v>31</v>
      </c>
      <c r="E1902" s="51" t="s">
        <v>32707</v>
      </c>
      <c r="F1902" s="52">
        <v>42864</v>
      </c>
      <c r="G1902" s="50" t="s">
        <v>32708</v>
      </c>
      <c r="H1902" s="50" t="s">
        <v>15927</v>
      </c>
      <c r="I1902" s="50" t="s">
        <v>51</v>
      </c>
      <c r="J1902" s="50">
        <v>48114</v>
      </c>
      <c r="K1902" s="50" t="s">
        <v>3981</v>
      </c>
      <c r="L1902" s="50" t="s">
        <v>32709</v>
      </c>
      <c r="M1902" s="50" t="s">
        <v>21</v>
      </c>
      <c r="N1902" s="50" t="s">
        <v>32710</v>
      </c>
      <c r="O1902" s="42" t="s">
        <v>394</v>
      </c>
      <c r="P1902" s="50" t="s">
        <v>32398</v>
      </c>
      <c r="Q1902" s="51" t="s">
        <v>32711</v>
      </c>
      <c r="R1902" s="50" t="s">
        <v>542</v>
      </c>
      <c r="S1902" s="50" t="s">
        <v>12</v>
      </c>
      <c r="T1902" s="50" t="s">
        <v>31675</v>
      </c>
      <c r="U1902" s="50" t="s">
        <v>28520</v>
      </c>
      <c r="V1902" s="50" t="s">
        <v>28521</v>
      </c>
      <c r="W1902" s="50" t="s">
        <v>94</v>
      </c>
      <c r="X1902" s="50">
        <v>2617</v>
      </c>
      <c r="Y1902" s="50"/>
      <c r="Z1902" s="50"/>
      <c r="AA1902" s="50"/>
      <c r="AB1902" s="50"/>
      <c r="AC1902" s="50"/>
      <c r="AD1902" s="50"/>
      <c r="AE1902" s="50"/>
      <c r="AF1902" s="50"/>
      <c r="AG1902" s="50"/>
      <c r="AH1902" s="53"/>
      <c r="AI1902" s="50"/>
      <c r="AJ1902" s="50"/>
      <c r="AK1902" s="50"/>
      <c r="AL1902" s="50"/>
      <c r="AM1902" s="50"/>
      <c r="AN1902" s="50"/>
      <c r="AO1902" s="50"/>
      <c r="AP1902" s="50"/>
      <c r="AQ1902" s="50"/>
      <c r="AR1902" s="50"/>
      <c r="AS1902" s="50"/>
      <c r="AT1902" s="50"/>
      <c r="AU1902" s="50"/>
      <c r="AV1902" s="50"/>
      <c r="AW1902" s="50"/>
      <c r="AX1902" s="50"/>
      <c r="AY1902" s="50"/>
      <c r="AZ1902" s="50"/>
      <c r="BA1902" s="50"/>
      <c r="BB1902" s="50"/>
      <c r="BC1902" s="50"/>
      <c r="BD1902" s="50"/>
      <c r="BE1902" s="50"/>
      <c r="BF1902" s="50"/>
      <c r="BG1902" s="50"/>
      <c r="BH1902" s="50"/>
      <c r="BI1902" s="50"/>
      <c r="BJ1902" s="50"/>
      <c r="BK1902" s="50"/>
      <c r="BL1902" s="50"/>
    </row>
    <row r="1903" spans="1:64" ht="12" customHeight="1" x14ac:dyDescent="0.15">
      <c r="A1903" s="50" t="s">
        <v>29087</v>
      </c>
      <c r="B1903" s="50">
        <v>39</v>
      </c>
      <c r="C1903" s="50" t="s">
        <v>14</v>
      </c>
      <c r="D1903" s="50" t="s">
        <v>31</v>
      </c>
      <c r="E1903" s="50"/>
      <c r="F1903" s="52">
        <v>42864</v>
      </c>
      <c r="G1903" s="50" t="s">
        <v>29088</v>
      </c>
      <c r="H1903" s="50" t="s">
        <v>991</v>
      </c>
      <c r="I1903" s="50" t="s">
        <v>26</v>
      </c>
      <c r="J1903" s="50">
        <v>29073</v>
      </c>
      <c r="K1903" s="50" t="s">
        <v>991</v>
      </c>
      <c r="L1903" s="50" t="s">
        <v>2671</v>
      </c>
      <c r="M1903" s="50" t="s">
        <v>21</v>
      </c>
      <c r="N1903" s="50" t="s">
        <v>29089</v>
      </c>
      <c r="O1903" s="42" t="s">
        <v>394</v>
      </c>
      <c r="P1903" s="50" t="s">
        <v>395</v>
      </c>
      <c r="Q1903" s="51" t="s">
        <v>29090</v>
      </c>
      <c r="R1903" s="50" t="s">
        <v>94</v>
      </c>
      <c r="S1903" s="50" t="s">
        <v>12</v>
      </c>
      <c r="T1903" s="54" t="s">
        <v>31978</v>
      </c>
      <c r="U1903" s="54" t="s">
        <v>28518</v>
      </c>
      <c r="V1903" s="54" t="s">
        <v>28522</v>
      </c>
      <c r="W1903" s="54" t="s">
        <v>94</v>
      </c>
      <c r="X1903" s="54">
        <v>2566</v>
      </c>
      <c r="Y1903" s="50"/>
      <c r="Z1903" s="50"/>
      <c r="AA1903" s="50"/>
      <c r="AB1903" s="50"/>
      <c r="AC1903" s="50"/>
      <c r="AD1903" s="50"/>
      <c r="AE1903" s="50"/>
      <c r="AF1903" s="50"/>
      <c r="AG1903" s="50"/>
      <c r="AH1903" s="53"/>
      <c r="AI1903" s="50"/>
      <c r="AJ1903" s="50"/>
      <c r="AK1903" s="50"/>
      <c r="AL1903" s="50"/>
      <c r="AM1903" s="50"/>
      <c r="AN1903" s="50"/>
      <c r="AO1903" s="50"/>
      <c r="AP1903" s="50"/>
      <c r="AQ1903" s="50"/>
      <c r="AR1903" s="50"/>
      <c r="AS1903" s="50"/>
      <c r="AT1903" s="50"/>
      <c r="AU1903" s="50"/>
      <c r="AV1903" s="50"/>
      <c r="AW1903" s="50"/>
      <c r="AX1903" s="50"/>
      <c r="AY1903" s="50"/>
      <c r="AZ1903" s="50"/>
      <c r="BA1903" s="50"/>
      <c r="BB1903" s="50"/>
      <c r="BC1903" s="50"/>
      <c r="BD1903" s="50"/>
      <c r="BE1903" s="50"/>
      <c r="BF1903" s="50"/>
      <c r="BG1903" s="50"/>
      <c r="BH1903" s="50"/>
      <c r="BI1903" s="50"/>
      <c r="BJ1903" s="50"/>
      <c r="BK1903" s="50"/>
      <c r="BL1903" s="50"/>
    </row>
    <row r="1904" spans="1:64" ht="12" customHeight="1" x14ac:dyDescent="0.15">
      <c r="A1904" s="50" t="s">
        <v>28864</v>
      </c>
      <c r="B1904" s="50">
        <v>15</v>
      </c>
      <c r="C1904" s="50" t="s">
        <v>14</v>
      </c>
      <c r="D1904" s="50" t="s">
        <v>42</v>
      </c>
      <c r="E1904" s="51" t="s">
        <v>28865</v>
      </c>
      <c r="F1904" s="52">
        <v>42864</v>
      </c>
      <c r="G1904" s="50" t="s">
        <v>28866</v>
      </c>
      <c r="H1904" s="50" t="s">
        <v>12531</v>
      </c>
      <c r="I1904" s="50" t="s">
        <v>35</v>
      </c>
      <c r="J1904" s="50">
        <v>6604</v>
      </c>
      <c r="K1904" s="50" t="s">
        <v>4779</v>
      </c>
      <c r="L1904" s="50" t="s">
        <v>12533</v>
      </c>
      <c r="M1904" s="50" t="s">
        <v>21</v>
      </c>
      <c r="N1904" s="50" t="s">
        <v>28867</v>
      </c>
      <c r="O1904" s="42" t="s">
        <v>394</v>
      </c>
      <c r="P1904" s="50" t="s">
        <v>395</v>
      </c>
      <c r="Q1904" s="51" t="s">
        <v>28868</v>
      </c>
      <c r="R1904" s="50" t="s">
        <v>94</v>
      </c>
      <c r="S1904" s="50" t="s">
        <v>373</v>
      </c>
      <c r="T1904" s="54" t="s">
        <v>28836</v>
      </c>
      <c r="U1904" s="54" t="s">
        <v>28520</v>
      </c>
      <c r="V1904" s="54" t="s">
        <v>28519</v>
      </c>
      <c r="W1904" s="54" t="s">
        <v>94</v>
      </c>
      <c r="X1904" s="54">
        <v>2563</v>
      </c>
      <c r="Y1904" s="50"/>
      <c r="Z1904" s="50"/>
      <c r="AA1904" s="50"/>
      <c r="AB1904" s="50"/>
      <c r="AC1904" s="50"/>
      <c r="AD1904" s="50"/>
      <c r="AE1904" s="50"/>
      <c r="AF1904" s="50"/>
      <c r="AG1904" s="50"/>
      <c r="AH1904" s="53"/>
      <c r="AI1904" s="50"/>
      <c r="AJ1904" s="50"/>
      <c r="AK1904" s="50"/>
      <c r="AL1904" s="50"/>
      <c r="AM1904" s="50"/>
      <c r="AN1904" s="50"/>
      <c r="AO1904" s="50"/>
      <c r="AP1904" s="50"/>
      <c r="AQ1904" s="50"/>
      <c r="AR1904" s="50"/>
      <c r="AS1904" s="50"/>
      <c r="AT1904" s="50"/>
      <c r="AU1904" s="50"/>
      <c r="AV1904" s="50"/>
      <c r="AW1904" s="50"/>
      <c r="AX1904" s="50"/>
      <c r="AY1904" s="50"/>
      <c r="AZ1904" s="50"/>
      <c r="BA1904" s="50"/>
      <c r="BB1904" s="50"/>
      <c r="BC1904" s="50"/>
      <c r="BD1904" s="50"/>
      <c r="BE1904" s="50"/>
      <c r="BF1904" s="50"/>
      <c r="BG1904" s="50"/>
      <c r="BH1904" s="50"/>
      <c r="BI1904" s="50"/>
      <c r="BJ1904" s="50"/>
      <c r="BK1904" s="50"/>
      <c r="BL1904" s="50"/>
    </row>
    <row r="1905" spans="1:64" ht="12" customHeight="1" x14ac:dyDescent="0.15">
      <c r="A1905" s="50" t="s">
        <v>29051</v>
      </c>
      <c r="B1905" s="50">
        <v>29</v>
      </c>
      <c r="C1905" s="50" t="s">
        <v>14</v>
      </c>
      <c r="D1905" s="50" t="s">
        <v>31</v>
      </c>
      <c r="E1905" s="50"/>
      <c r="F1905" s="52">
        <v>42863</v>
      </c>
      <c r="G1905" s="50" t="s">
        <v>29052</v>
      </c>
      <c r="H1905" s="50" t="s">
        <v>29053</v>
      </c>
      <c r="I1905" s="50" t="s">
        <v>39</v>
      </c>
      <c r="J1905" s="50">
        <v>91040</v>
      </c>
      <c r="K1905" s="50" t="s">
        <v>92</v>
      </c>
      <c r="L1905" s="50" t="s">
        <v>93</v>
      </c>
      <c r="M1905" s="50" t="s">
        <v>21</v>
      </c>
      <c r="N1905" s="50" t="s">
        <v>29054</v>
      </c>
      <c r="O1905" s="42" t="s">
        <v>394</v>
      </c>
      <c r="P1905" s="50" t="s">
        <v>395</v>
      </c>
      <c r="Q1905" s="51" t="s">
        <v>29055</v>
      </c>
      <c r="R1905" s="50" t="s">
        <v>94</v>
      </c>
      <c r="S1905" s="50" t="s">
        <v>22</v>
      </c>
      <c r="T1905" s="54" t="s">
        <v>28746</v>
      </c>
      <c r="U1905" s="54" t="s">
        <v>28520</v>
      </c>
      <c r="V1905" s="54" t="s">
        <v>28521</v>
      </c>
      <c r="W1905" s="54" t="s">
        <v>94</v>
      </c>
      <c r="X1905" s="54">
        <v>2568</v>
      </c>
      <c r="Y1905" s="50"/>
      <c r="Z1905" s="50"/>
      <c r="AA1905" s="50"/>
      <c r="AB1905" s="50"/>
      <c r="AC1905" s="50"/>
      <c r="AD1905" s="50"/>
      <c r="AE1905" s="50"/>
      <c r="AF1905" s="50"/>
      <c r="AG1905" s="50"/>
      <c r="AH1905" s="53"/>
      <c r="AI1905" s="50"/>
      <c r="AJ1905" s="50"/>
      <c r="AK1905" s="50"/>
      <c r="AL1905" s="50"/>
      <c r="AM1905" s="50"/>
      <c r="AN1905" s="50"/>
      <c r="AO1905" s="50"/>
      <c r="AP1905" s="50"/>
      <c r="AQ1905" s="50"/>
      <c r="AR1905" s="50"/>
      <c r="AS1905" s="50"/>
      <c r="AT1905" s="50"/>
      <c r="AU1905" s="50"/>
      <c r="AV1905" s="50"/>
      <c r="AW1905" s="50"/>
      <c r="AX1905" s="50"/>
      <c r="AY1905" s="50"/>
      <c r="AZ1905" s="50"/>
      <c r="BA1905" s="50"/>
      <c r="BB1905" s="50"/>
      <c r="BC1905" s="50"/>
      <c r="BD1905" s="50"/>
      <c r="BE1905" s="50"/>
      <c r="BF1905" s="50"/>
      <c r="BG1905" s="50"/>
      <c r="BH1905" s="50"/>
      <c r="BI1905" s="50"/>
      <c r="BJ1905" s="50"/>
      <c r="BK1905" s="50"/>
      <c r="BL1905" s="50"/>
    </row>
    <row r="1906" spans="1:64" ht="12" customHeight="1" x14ac:dyDescent="0.15">
      <c r="A1906" s="50" t="s">
        <v>29203</v>
      </c>
      <c r="B1906" s="50">
        <v>32</v>
      </c>
      <c r="C1906" s="50" t="s">
        <v>14</v>
      </c>
      <c r="D1906" s="50" t="s">
        <v>79</v>
      </c>
      <c r="E1906" s="51" t="s">
        <v>33044</v>
      </c>
      <c r="F1906" s="52">
        <v>42863</v>
      </c>
      <c r="G1906" s="50" t="s">
        <v>29204</v>
      </c>
      <c r="H1906" s="50" t="s">
        <v>29205</v>
      </c>
      <c r="I1906" s="50" t="s">
        <v>39</v>
      </c>
      <c r="J1906" s="50">
        <v>95670</v>
      </c>
      <c r="K1906" s="50" t="s">
        <v>1612</v>
      </c>
      <c r="L1906" s="50" t="s">
        <v>23668</v>
      </c>
      <c r="M1906" s="50" t="s">
        <v>32690</v>
      </c>
      <c r="N1906" s="50" t="s">
        <v>29206</v>
      </c>
      <c r="O1906" s="42" t="s">
        <v>394</v>
      </c>
      <c r="P1906" s="50" t="s">
        <v>395</v>
      </c>
      <c r="Q1906" s="51" t="s">
        <v>29207</v>
      </c>
      <c r="R1906" s="50" t="s">
        <v>542</v>
      </c>
      <c r="S1906" s="50" t="s">
        <v>29</v>
      </c>
      <c r="T1906" s="54" t="s">
        <v>28538</v>
      </c>
      <c r="U1906" s="54" t="s">
        <v>28520</v>
      </c>
      <c r="V1906" s="54" t="s">
        <v>28522</v>
      </c>
      <c r="W1906" s="54" t="s">
        <v>94</v>
      </c>
      <c r="X1906" s="54">
        <v>2567</v>
      </c>
      <c r="Y1906" s="50"/>
      <c r="Z1906" s="50"/>
      <c r="AA1906" s="50"/>
      <c r="AB1906" s="50"/>
      <c r="AC1906" s="50"/>
      <c r="AD1906" s="50"/>
      <c r="AE1906" s="50"/>
      <c r="AF1906" s="50"/>
      <c r="AG1906" s="50"/>
      <c r="AH1906" s="53"/>
      <c r="AI1906" s="50"/>
      <c r="AJ1906" s="50"/>
      <c r="AK1906" s="50"/>
      <c r="AL1906" s="50"/>
      <c r="AM1906" s="50"/>
      <c r="AN1906" s="50"/>
      <c r="AO1906" s="50"/>
      <c r="AP1906" s="50"/>
      <c r="AQ1906" s="50"/>
      <c r="AR1906" s="50"/>
      <c r="AS1906" s="50"/>
      <c r="AT1906" s="50"/>
      <c r="AU1906" s="50"/>
      <c r="AV1906" s="50"/>
      <c r="AW1906" s="50"/>
      <c r="AX1906" s="50"/>
      <c r="AY1906" s="50"/>
      <c r="AZ1906" s="50"/>
      <c r="BA1906" s="50"/>
      <c r="BB1906" s="50"/>
      <c r="BC1906" s="50"/>
      <c r="BD1906" s="50"/>
      <c r="BE1906" s="50"/>
      <c r="BF1906" s="50"/>
      <c r="BG1906" s="50"/>
      <c r="BH1906" s="50"/>
      <c r="BI1906" s="50"/>
      <c r="BJ1906" s="50"/>
      <c r="BK1906" s="50"/>
      <c r="BL1906" s="50"/>
    </row>
    <row r="1907" spans="1:64" ht="12" customHeight="1" x14ac:dyDescent="0.15">
      <c r="A1907" s="50" t="s">
        <v>28804</v>
      </c>
      <c r="B1907" s="50">
        <v>24</v>
      </c>
      <c r="C1907" s="50" t="s">
        <v>14</v>
      </c>
      <c r="D1907" s="50" t="s">
        <v>79</v>
      </c>
      <c r="E1907" s="51" t="s">
        <v>28805</v>
      </c>
      <c r="F1907" s="52">
        <v>42862</v>
      </c>
      <c r="G1907" s="50" t="s">
        <v>28806</v>
      </c>
      <c r="H1907" s="50" t="s">
        <v>1288</v>
      </c>
      <c r="I1907" s="50" t="s">
        <v>67</v>
      </c>
      <c r="J1907" s="50">
        <v>78701</v>
      </c>
      <c r="K1907" s="50" t="s">
        <v>1289</v>
      </c>
      <c r="L1907" s="50" t="s">
        <v>1290</v>
      </c>
      <c r="M1907" s="50" t="s">
        <v>21</v>
      </c>
      <c r="N1907" s="50" t="s">
        <v>28807</v>
      </c>
      <c r="O1907" s="42" t="s">
        <v>394</v>
      </c>
      <c r="P1907" s="50" t="s">
        <v>395</v>
      </c>
      <c r="Q1907" s="51" t="s">
        <v>28808</v>
      </c>
      <c r="R1907" s="50" t="s">
        <v>94</v>
      </c>
      <c r="S1907" s="50" t="s">
        <v>22</v>
      </c>
      <c r="T1907" s="54" t="s">
        <v>28746</v>
      </c>
      <c r="U1907" s="54" t="s">
        <v>28520</v>
      </c>
      <c r="V1907" s="54" t="s">
        <v>28522</v>
      </c>
      <c r="W1907" s="54" t="s">
        <v>94</v>
      </c>
      <c r="X1907" s="54">
        <v>2562</v>
      </c>
      <c r="Y1907" s="50"/>
      <c r="Z1907" s="50"/>
      <c r="AA1907" s="50"/>
      <c r="AB1907" s="50"/>
      <c r="AC1907" s="50"/>
      <c r="AD1907" s="50"/>
      <c r="AE1907" s="50"/>
      <c r="AF1907" s="50"/>
      <c r="AG1907" s="50"/>
      <c r="AH1907" s="53"/>
      <c r="AI1907" s="50"/>
      <c r="AJ1907" s="50"/>
      <c r="AK1907" s="50"/>
      <c r="AL1907" s="50"/>
      <c r="AM1907" s="50"/>
      <c r="AN1907" s="50"/>
      <c r="AO1907" s="50"/>
      <c r="AP1907" s="50"/>
      <c r="AQ1907" s="50"/>
      <c r="AR1907" s="50"/>
      <c r="AS1907" s="50"/>
      <c r="AT1907" s="50"/>
      <c r="AU1907" s="50"/>
      <c r="AV1907" s="50"/>
      <c r="AW1907" s="50"/>
      <c r="AX1907" s="50"/>
      <c r="AY1907" s="50"/>
      <c r="AZ1907" s="50"/>
      <c r="BA1907" s="50"/>
      <c r="BB1907" s="50"/>
      <c r="BC1907" s="50"/>
      <c r="BD1907" s="50"/>
      <c r="BE1907" s="50"/>
      <c r="BF1907" s="50"/>
      <c r="BG1907" s="50"/>
      <c r="BH1907" s="50"/>
      <c r="BI1907" s="50"/>
      <c r="BJ1907" s="50"/>
      <c r="BK1907" s="50"/>
      <c r="BL1907" s="50"/>
    </row>
    <row r="1908" spans="1:64" ht="12" customHeight="1" x14ac:dyDescent="0.15">
      <c r="A1908" s="50" t="s">
        <v>28844</v>
      </c>
      <c r="B1908" s="50">
        <v>26</v>
      </c>
      <c r="C1908" s="50" t="s">
        <v>14</v>
      </c>
      <c r="D1908" s="50" t="s">
        <v>42</v>
      </c>
      <c r="E1908" s="51" t="s">
        <v>28845</v>
      </c>
      <c r="F1908" s="52">
        <v>42862</v>
      </c>
      <c r="G1908" s="50" t="s">
        <v>28846</v>
      </c>
      <c r="H1908" s="50" t="s">
        <v>12945</v>
      </c>
      <c r="I1908" s="50" t="s">
        <v>417</v>
      </c>
      <c r="J1908" s="50">
        <v>14207</v>
      </c>
      <c r="K1908" s="50" t="s">
        <v>8596</v>
      </c>
      <c r="L1908" s="50" t="s">
        <v>20631</v>
      </c>
      <c r="M1908" s="50" t="s">
        <v>21</v>
      </c>
      <c r="N1908" s="50" t="s">
        <v>32694</v>
      </c>
      <c r="O1908" s="42" t="s">
        <v>394</v>
      </c>
      <c r="P1908" s="50" t="s">
        <v>395</v>
      </c>
      <c r="Q1908" s="51" t="s">
        <v>28847</v>
      </c>
      <c r="R1908" s="50" t="s">
        <v>94</v>
      </c>
      <c r="S1908" s="50" t="s">
        <v>12</v>
      </c>
      <c r="T1908" s="50" t="s">
        <v>31978</v>
      </c>
      <c r="U1908" s="54" t="s">
        <v>28520</v>
      </c>
      <c r="V1908" s="54" t="s">
        <v>28522</v>
      </c>
      <c r="W1908" s="54" t="s">
        <v>94</v>
      </c>
      <c r="X1908" s="54">
        <v>2559</v>
      </c>
      <c r="Y1908" s="50"/>
      <c r="Z1908" s="50"/>
      <c r="AA1908" s="50"/>
      <c r="AB1908" s="50"/>
      <c r="AC1908" s="50"/>
      <c r="AD1908" s="50"/>
      <c r="AE1908" s="50"/>
      <c r="AF1908" s="50"/>
      <c r="AG1908" s="50"/>
      <c r="AH1908" s="53"/>
      <c r="AI1908" s="50"/>
      <c r="AJ1908" s="50"/>
      <c r="AK1908" s="50"/>
      <c r="AL1908" s="50"/>
      <c r="AM1908" s="50"/>
      <c r="AN1908" s="50"/>
      <c r="AO1908" s="50"/>
      <c r="AP1908" s="50"/>
      <c r="AQ1908" s="50"/>
      <c r="AR1908" s="50"/>
      <c r="AS1908" s="50"/>
      <c r="AT1908" s="50"/>
      <c r="AU1908" s="50"/>
      <c r="AV1908" s="50"/>
      <c r="AW1908" s="50"/>
      <c r="AX1908" s="50"/>
      <c r="AY1908" s="50"/>
      <c r="AZ1908" s="50"/>
      <c r="BA1908" s="50"/>
      <c r="BB1908" s="50"/>
      <c r="BC1908" s="50"/>
      <c r="BD1908" s="50"/>
      <c r="BE1908" s="50"/>
      <c r="BF1908" s="50"/>
      <c r="BG1908" s="50"/>
      <c r="BH1908" s="50"/>
      <c r="BI1908" s="50"/>
      <c r="BJ1908" s="50"/>
      <c r="BK1908" s="50"/>
      <c r="BL1908" s="50"/>
    </row>
    <row r="1909" spans="1:64" ht="12" customHeight="1" x14ac:dyDescent="0.15">
      <c r="A1909" s="50" t="s">
        <v>28830</v>
      </c>
      <c r="B1909" s="50">
        <v>27</v>
      </c>
      <c r="C1909" s="50" t="s">
        <v>14</v>
      </c>
      <c r="D1909" s="50" t="s">
        <v>79</v>
      </c>
      <c r="E1909" s="51" t="s">
        <v>28831</v>
      </c>
      <c r="F1909" s="52">
        <v>42862</v>
      </c>
      <c r="G1909" s="50" t="s">
        <v>28832</v>
      </c>
      <c r="H1909" s="50" t="s">
        <v>12179</v>
      </c>
      <c r="I1909" s="50" t="s">
        <v>88</v>
      </c>
      <c r="J1909" s="50">
        <v>36867</v>
      </c>
      <c r="K1909" s="50" t="s">
        <v>12181</v>
      </c>
      <c r="L1909" s="50" t="s">
        <v>12182</v>
      </c>
      <c r="M1909" s="50" t="s">
        <v>21</v>
      </c>
      <c r="N1909" s="50" t="s">
        <v>28833</v>
      </c>
      <c r="O1909" s="42" t="s">
        <v>394</v>
      </c>
      <c r="P1909" s="50" t="s">
        <v>395</v>
      </c>
      <c r="Q1909" s="51" t="s">
        <v>28834</v>
      </c>
      <c r="R1909" s="50" t="s">
        <v>94</v>
      </c>
      <c r="S1909" s="50" t="s">
        <v>29</v>
      </c>
      <c r="T1909" s="54" t="s">
        <v>28523</v>
      </c>
      <c r="U1909" s="54" t="s">
        <v>28523</v>
      </c>
      <c r="V1909" s="54" t="s">
        <v>28519</v>
      </c>
      <c r="W1909" s="54" t="s">
        <v>94</v>
      </c>
      <c r="X1909" s="54">
        <v>2558</v>
      </c>
      <c r="Y1909" s="50"/>
      <c r="Z1909" s="50"/>
      <c r="AA1909" s="50"/>
      <c r="AB1909" s="50"/>
      <c r="AC1909" s="50"/>
      <c r="AD1909" s="50"/>
      <c r="AE1909" s="50"/>
      <c r="AF1909" s="50"/>
      <c r="AG1909" s="50"/>
      <c r="AH1909" s="53"/>
      <c r="AI1909" s="50"/>
      <c r="AJ1909" s="50"/>
      <c r="AK1909" s="50"/>
      <c r="AL1909" s="50"/>
      <c r="AM1909" s="50"/>
      <c r="AN1909" s="50"/>
      <c r="AO1909" s="50"/>
      <c r="AP1909" s="50"/>
      <c r="AQ1909" s="50"/>
      <c r="AR1909" s="50"/>
      <c r="AS1909" s="50"/>
      <c r="AT1909" s="50"/>
      <c r="AU1909" s="50"/>
      <c r="AV1909" s="50"/>
      <c r="AW1909" s="50"/>
      <c r="AX1909" s="50"/>
      <c r="AY1909" s="50"/>
      <c r="AZ1909" s="50"/>
      <c r="BA1909" s="50"/>
      <c r="BB1909" s="50"/>
      <c r="BC1909" s="50"/>
      <c r="BD1909" s="50"/>
      <c r="BE1909" s="50"/>
      <c r="BF1909" s="50"/>
      <c r="BG1909" s="50"/>
      <c r="BH1909" s="50"/>
      <c r="BI1909" s="50"/>
      <c r="BJ1909" s="50"/>
      <c r="BK1909" s="50"/>
      <c r="BL1909" s="50"/>
    </row>
    <row r="1910" spans="1:64" ht="12" customHeight="1" x14ac:dyDescent="0.15">
      <c r="A1910" s="50" t="s">
        <v>29275</v>
      </c>
      <c r="B1910" s="50">
        <v>36</v>
      </c>
      <c r="C1910" s="50" t="s">
        <v>108</v>
      </c>
      <c r="D1910" s="50" t="s">
        <v>31</v>
      </c>
      <c r="E1910" s="50" t="s">
        <v>31897</v>
      </c>
      <c r="F1910" s="52">
        <v>42861</v>
      </c>
      <c r="G1910" s="50" t="s">
        <v>29276</v>
      </c>
      <c r="H1910" s="50" t="s">
        <v>858</v>
      </c>
      <c r="I1910" s="50" t="s">
        <v>238</v>
      </c>
      <c r="J1910" s="50">
        <v>23231</v>
      </c>
      <c r="K1910" s="50" t="s">
        <v>29277</v>
      </c>
      <c r="L1910" s="50" t="s">
        <v>29278</v>
      </c>
      <c r="M1910" s="50" t="s">
        <v>373</v>
      </c>
      <c r="N1910" s="50" t="s">
        <v>29279</v>
      </c>
      <c r="O1910" s="42" t="s">
        <v>394</v>
      </c>
      <c r="P1910" s="50" t="s">
        <v>395</v>
      </c>
      <c r="Q1910" s="51" t="s">
        <v>29280</v>
      </c>
      <c r="R1910" s="50" t="s">
        <v>94</v>
      </c>
      <c r="S1910" s="50" t="s">
        <v>12</v>
      </c>
      <c r="T1910" s="50" t="s">
        <v>31978</v>
      </c>
      <c r="U1910" s="50" t="s">
        <v>28518</v>
      </c>
      <c r="V1910" s="50" t="s">
        <v>28521</v>
      </c>
      <c r="W1910" s="50"/>
      <c r="Y1910" s="50"/>
      <c r="Z1910" s="50"/>
      <c r="AA1910" s="50"/>
      <c r="AB1910" s="50"/>
      <c r="AC1910" s="50"/>
      <c r="AD1910" s="50"/>
      <c r="AE1910" s="50"/>
      <c r="AF1910" s="50"/>
      <c r="AG1910" s="50"/>
      <c r="AH1910" s="53"/>
      <c r="AI1910" s="50"/>
      <c r="AJ1910" s="50"/>
      <c r="AK1910" s="50"/>
      <c r="AL1910" s="50"/>
      <c r="AM1910" s="50"/>
      <c r="AN1910" s="50"/>
      <c r="AO1910" s="50"/>
      <c r="AP1910" s="50"/>
      <c r="AQ1910" s="50"/>
      <c r="AR1910" s="50"/>
      <c r="AS1910" s="50"/>
      <c r="AT1910" s="50"/>
      <c r="AU1910" s="50"/>
      <c r="AV1910" s="50"/>
      <c r="AW1910" s="50"/>
      <c r="AX1910" s="50"/>
      <c r="AY1910" s="50"/>
      <c r="AZ1910" s="50"/>
      <c r="BA1910" s="50"/>
      <c r="BB1910" s="50"/>
      <c r="BC1910" s="50"/>
      <c r="BD1910" s="50"/>
      <c r="BE1910" s="50"/>
      <c r="BF1910" s="50"/>
      <c r="BG1910" s="50"/>
      <c r="BH1910" s="50"/>
      <c r="BI1910" s="50"/>
      <c r="BJ1910" s="50"/>
      <c r="BK1910" s="50"/>
      <c r="BL1910" s="50"/>
    </row>
    <row r="1911" spans="1:64" ht="12" customHeight="1" x14ac:dyDescent="0.15">
      <c r="A1911" s="50" t="s">
        <v>29314</v>
      </c>
      <c r="B1911" s="50">
        <v>25</v>
      </c>
      <c r="C1911" s="50" t="s">
        <v>14</v>
      </c>
      <c r="D1911" s="50" t="s">
        <v>31</v>
      </c>
      <c r="E1911" s="51" t="s">
        <v>29315</v>
      </c>
      <c r="F1911" s="52">
        <v>42861</v>
      </c>
      <c r="G1911" s="50" t="s">
        <v>29316</v>
      </c>
      <c r="H1911" s="50" t="s">
        <v>29317</v>
      </c>
      <c r="I1911" s="50" t="s">
        <v>56</v>
      </c>
      <c r="J1911" s="50">
        <v>34689</v>
      </c>
      <c r="K1911" s="50" t="s">
        <v>2264</v>
      </c>
      <c r="L1911" s="50" t="s">
        <v>29318</v>
      </c>
      <c r="M1911" s="50" t="s">
        <v>21</v>
      </c>
      <c r="N1911" s="50" t="s">
        <v>29319</v>
      </c>
      <c r="O1911" s="42" t="s">
        <v>394</v>
      </c>
      <c r="P1911" s="50" t="s">
        <v>395</v>
      </c>
      <c r="Q1911" s="51" t="s">
        <v>29320</v>
      </c>
      <c r="R1911" s="50" t="s">
        <v>94</v>
      </c>
      <c r="S1911" s="50" t="s">
        <v>22</v>
      </c>
      <c r="T1911" s="54" t="s">
        <v>28739</v>
      </c>
      <c r="U1911" s="54" t="s">
        <v>28520</v>
      </c>
      <c r="V1911" s="54" t="s">
        <v>28521</v>
      </c>
      <c r="W1911" s="50"/>
      <c r="Y1911" s="50"/>
      <c r="Z1911" s="50"/>
      <c r="AA1911" s="50"/>
      <c r="AB1911" s="50"/>
      <c r="AC1911" s="50"/>
      <c r="AD1911" s="50"/>
      <c r="AE1911" s="50"/>
      <c r="AF1911" s="50"/>
      <c r="AG1911" s="50"/>
      <c r="AH1911" s="53"/>
      <c r="AI1911" s="50"/>
      <c r="AJ1911" s="50"/>
      <c r="AK1911" s="50"/>
      <c r="AL1911" s="50"/>
      <c r="AM1911" s="50"/>
      <c r="AN1911" s="50"/>
      <c r="AO1911" s="50"/>
      <c r="AP1911" s="50"/>
      <c r="AQ1911" s="50"/>
      <c r="AR1911" s="50"/>
      <c r="AS1911" s="50"/>
      <c r="AT1911" s="50"/>
      <c r="AU1911" s="50"/>
      <c r="AV1911" s="50"/>
      <c r="AW1911" s="50"/>
      <c r="AX1911" s="50"/>
      <c r="AY1911" s="50"/>
      <c r="AZ1911" s="50"/>
      <c r="BA1911" s="50"/>
      <c r="BB1911" s="50"/>
      <c r="BC1911" s="50"/>
      <c r="BD1911" s="50"/>
      <c r="BE1911" s="50"/>
      <c r="BF1911" s="50"/>
      <c r="BG1911" s="50"/>
      <c r="BH1911" s="50"/>
      <c r="BI1911" s="50"/>
      <c r="BJ1911" s="50"/>
      <c r="BK1911" s="50"/>
      <c r="BL1911" s="50"/>
    </row>
    <row r="1912" spans="1:64" ht="12" customHeight="1" x14ac:dyDescent="0.15">
      <c r="A1912" s="50" t="s">
        <v>28992</v>
      </c>
      <c r="B1912" s="50">
        <v>62</v>
      </c>
      <c r="C1912" s="50" t="s">
        <v>14</v>
      </c>
      <c r="D1912" s="50" t="s">
        <v>31</v>
      </c>
      <c r="E1912" s="51" t="s">
        <v>28993</v>
      </c>
      <c r="F1912" s="52">
        <v>42861</v>
      </c>
      <c r="G1912" s="50" t="s">
        <v>28994</v>
      </c>
      <c r="H1912" s="50" t="s">
        <v>639</v>
      </c>
      <c r="I1912" s="50" t="s">
        <v>263</v>
      </c>
      <c r="J1912" s="50">
        <v>89156</v>
      </c>
      <c r="K1912" s="50" t="s">
        <v>557</v>
      </c>
      <c r="L1912" s="50" t="s">
        <v>558</v>
      </c>
      <c r="M1912" s="50" t="s">
        <v>21</v>
      </c>
      <c r="N1912" s="50" t="s">
        <v>28995</v>
      </c>
      <c r="O1912" s="42" t="s">
        <v>394</v>
      </c>
      <c r="P1912" s="50" t="s">
        <v>395</v>
      </c>
      <c r="Q1912" s="51" t="s">
        <v>28996</v>
      </c>
      <c r="R1912" s="50" t="s">
        <v>94</v>
      </c>
      <c r="S1912" s="50" t="s">
        <v>22</v>
      </c>
      <c r="T1912" s="54" t="s">
        <v>28997</v>
      </c>
      <c r="U1912" s="54" t="s">
        <v>28518</v>
      </c>
      <c r="V1912" s="54" t="s">
        <v>28521</v>
      </c>
      <c r="W1912" s="54" t="s">
        <v>94</v>
      </c>
      <c r="X1912" s="54">
        <v>2560</v>
      </c>
      <c r="Y1912" s="50"/>
      <c r="Z1912" s="50"/>
      <c r="AA1912" s="50"/>
      <c r="AB1912" s="50"/>
      <c r="AC1912" s="50"/>
      <c r="AD1912" s="50"/>
      <c r="AE1912" s="50"/>
      <c r="AF1912" s="50"/>
      <c r="AG1912" s="50"/>
      <c r="AH1912" s="53"/>
      <c r="AI1912" s="50"/>
      <c r="AJ1912" s="50"/>
      <c r="AK1912" s="50"/>
      <c r="AL1912" s="50"/>
      <c r="AM1912" s="50"/>
      <c r="AN1912" s="50"/>
      <c r="AO1912" s="50"/>
      <c r="AP1912" s="50"/>
      <c r="AQ1912" s="50"/>
      <c r="AR1912" s="50"/>
      <c r="AS1912" s="50"/>
      <c r="AT1912" s="50"/>
      <c r="AU1912" s="50"/>
      <c r="AV1912" s="50"/>
      <c r="AW1912" s="50"/>
      <c r="AX1912" s="50"/>
      <c r="AY1912" s="50"/>
      <c r="AZ1912" s="50"/>
      <c r="BA1912" s="50"/>
      <c r="BB1912" s="50"/>
      <c r="BC1912" s="50"/>
      <c r="BD1912" s="50"/>
      <c r="BE1912" s="50"/>
      <c r="BF1912" s="50"/>
      <c r="BG1912" s="50"/>
      <c r="BH1912" s="50"/>
      <c r="BI1912" s="50"/>
      <c r="BJ1912" s="50"/>
      <c r="BK1912" s="50"/>
      <c r="BL1912" s="50"/>
    </row>
    <row r="1913" spans="1:64" ht="12" customHeight="1" x14ac:dyDescent="0.15">
      <c r="A1913" s="50" t="s">
        <v>29219</v>
      </c>
      <c r="B1913" s="50">
        <v>15</v>
      </c>
      <c r="C1913" s="50" t="s">
        <v>14</v>
      </c>
      <c r="D1913" s="50" t="s">
        <v>31</v>
      </c>
      <c r="E1913" s="50"/>
      <c r="F1913" s="52">
        <v>42861</v>
      </c>
      <c r="G1913" s="50" t="s">
        <v>29220</v>
      </c>
      <c r="H1913" s="50" t="s">
        <v>150</v>
      </c>
      <c r="I1913" s="50" t="s">
        <v>39</v>
      </c>
      <c r="J1913" s="50">
        <v>92130</v>
      </c>
      <c r="K1913" s="50" t="s">
        <v>150</v>
      </c>
      <c r="L1913" s="50" t="s">
        <v>151</v>
      </c>
      <c r="M1913" s="50" t="s">
        <v>21</v>
      </c>
      <c r="N1913" s="50" t="s">
        <v>29221</v>
      </c>
      <c r="O1913" s="42" t="s">
        <v>394</v>
      </c>
      <c r="P1913" s="50" t="s">
        <v>395</v>
      </c>
      <c r="Q1913" s="51" t="s">
        <v>29222</v>
      </c>
      <c r="R1913" s="50" t="s">
        <v>542</v>
      </c>
      <c r="S1913" s="50" t="s">
        <v>12</v>
      </c>
      <c r="T1913" s="54" t="s">
        <v>31675</v>
      </c>
      <c r="U1913" s="54" t="s">
        <v>28520</v>
      </c>
      <c r="V1913" s="54" t="s">
        <v>28521</v>
      </c>
      <c r="W1913" s="54" t="s">
        <v>542</v>
      </c>
      <c r="X1913" s="54">
        <v>2557</v>
      </c>
      <c r="Y1913" s="50"/>
      <c r="Z1913" s="50"/>
      <c r="AA1913" s="50"/>
      <c r="AB1913" s="50"/>
      <c r="AC1913" s="50"/>
      <c r="AD1913" s="50"/>
      <c r="AE1913" s="50"/>
      <c r="AF1913" s="50"/>
      <c r="AG1913" s="50"/>
      <c r="AH1913" s="53"/>
      <c r="AI1913" s="50"/>
      <c r="AJ1913" s="50"/>
      <c r="AK1913" s="50"/>
      <c r="AL1913" s="50"/>
      <c r="AM1913" s="50"/>
      <c r="AN1913" s="50"/>
      <c r="AO1913" s="50"/>
      <c r="AP1913" s="50"/>
      <c r="AQ1913" s="50"/>
      <c r="AR1913" s="50"/>
      <c r="AS1913" s="50"/>
      <c r="AT1913" s="50"/>
      <c r="AU1913" s="50"/>
      <c r="AV1913" s="50"/>
      <c r="AW1913" s="50"/>
      <c r="AX1913" s="50"/>
      <c r="AY1913" s="50"/>
      <c r="AZ1913" s="50"/>
      <c r="BA1913" s="50"/>
      <c r="BB1913" s="50"/>
      <c r="BC1913" s="50"/>
      <c r="BD1913" s="50"/>
      <c r="BE1913" s="50"/>
      <c r="BF1913" s="50"/>
      <c r="BG1913" s="50"/>
      <c r="BH1913" s="50"/>
      <c r="BI1913" s="50"/>
      <c r="BJ1913" s="50"/>
      <c r="BK1913" s="50"/>
      <c r="BL1913" s="50"/>
    </row>
    <row r="1914" spans="1:64" ht="12" customHeight="1" x14ac:dyDescent="0.15">
      <c r="A1914" s="50" t="s">
        <v>29343</v>
      </c>
      <c r="B1914" s="50">
        <v>37</v>
      </c>
      <c r="C1914" s="50" t="s">
        <v>14</v>
      </c>
      <c r="D1914" s="50" t="s">
        <v>31</v>
      </c>
      <c r="E1914" s="51" t="s">
        <v>29344</v>
      </c>
      <c r="F1914" s="52">
        <v>42861</v>
      </c>
      <c r="G1914" s="50" t="s">
        <v>29276</v>
      </c>
      <c r="H1914" s="50" t="s">
        <v>858</v>
      </c>
      <c r="I1914" s="50" t="s">
        <v>238</v>
      </c>
      <c r="J1914" s="50">
        <v>23231</v>
      </c>
      <c r="K1914" s="50" t="s">
        <v>29277</v>
      </c>
      <c r="L1914" s="50" t="s">
        <v>29278</v>
      </c>
      <c r="M1914" s="50" t="s">
        <v>373</v>
      </c>
      <c r="N1914" s="50" t="s">
        <v>29279</v>
      </c>
      <c r="O1914" s="42" t="s">
        <v>394</v>
      </c>
      <c r="P1914" s="50" t="s">
        <v>395</v>
      </c>
      <c r="Q1914" s="51" t="s">
        <v>29280</v>
      </c>
      <c r="R1914" s="50" t="s">
        <v>94</v>
      </c>
      <c r="S1914" s="50" t="s">
        <v>12</v>
      </c>
      <c r="T1914" s="50" t="s">
        <v>31978</v>
      </c>
      <c r="U1914" s="50" t="s">
        <v>28518</v>
      </c>
      <c r="V1914" s="50" t="s">
        <v>28521</v>
      </c>
      <c r="W1914" s="50"/>
      <c r="Y1914" s="50"/>
      <c r="Z1914" s="50"/>
      <c r="AA1914" s="50"/>
      <c r="AB1914" s="50"/>
      <c r="AC1914" s="50"/>
      <c r="AD1914" s="50"/>
      <c r="AE1914" s="50"/>
      <c r="AF1914" s="50"/>
      <c r="AG1914" s="50"/>
      <c r="AH1914" s="53"/>
      <c r="AI1914" s="50"/>
      <c r="AJ1914" s="50"/>
      <c r="AK1914" s="50"/>
      <c r="AL1914" s="50"/>
      <c r="AM1914" s="50"/>
      <c r="AN1914" s="50"/>
      <c r="AO1914" s="50"/>
      <c r="AP1914" s="50"/>
      <c r="AQ1914" s="63"/>
      <c r="AR1914" s="50"/>
      <c r="AS1914" s="50"/>
      <c r="AT1914" s="50"/>
      <c r="AU1914" s="50"/>
      <c r="AV1914" s="50"/>
      <c r="AW1914" s="50"/>
      <c r="AX1914" s="50"/>
      <c r="AY1914" s="50"/>
      <c r="AZ1914" s="50"/>
      <c r="BA1914" s="50"/>
      <c r="BB1914" s="50"/>
      <c r="BC1914" s="50"/>
      <c r="BD1914" s="50"/>
      <c r="BE1914" s="50"/>
      <c r="BF1914" s="50"/>
      <c r="BG1914" s="50"/>
      <c r="BH1914" s="50"/>
      <c r="BI1914" s="50"/>
      <c r="BJ1914" s="50"/>
      <c r="BK1914" s="50"/>
      <c r="BL1914" s="50"/>
    </row>
    <row r="1915" spans="1:64" ht="12" customHeight="1" x14ac:dyDescent="0.15">
      <c r="A1915" s="50" t="s">
        <v>29249</v>
      </c>
      <c r="B1915" s="50">
        <v>25</v>
      </c>
      <c r="C1915" s="50" t="s">
        <v>14</v>
      </c>
      <c r="D1915" s="50" t="s">
        <v>79</v>
      </c>
      <c r="E1915" s="50" t="s">
        <v>31898</v>
      </c>
      <c r="F1915" s="52">
        <v>42860</v>
      </c>
      <c r="G1915" s="50" t="s">
        <v>29250</v>
      </c>
      <c r="H1915" s="50" t="s">
        <v>21875</v>
      </c>
      <c r="I1915" s="50" t="s">
        <v>40</v>
      </c>
      <c r="J1915" s="50">
        <v>2184</v>
      </c>
      <c r="K1915" s="50" t="s">
        <v>3245</v>
      </c>
      <c r="L1915" s="50" t="s">
        <v>21877</v>
      </c>
      <c r="M1915" s="50" t="s">
        <v>21</v>
      </c>
      <c r="N1915" s="50" t="s">
        <v>29251</v>
      </c>
      <c r="O1915" s="42" t="s">
        <v>394</v>
      </c>
      <c r="P1915" s="50" t="s">
        <v>395</v>
      </c>
      <c r="Q1915" s="51" t="s">
        <v>29252</v>
      </c>
      <c r="R1915" s="50" t="s">
        <v>94</v>
      </c>
      <c r="S1915" s="50" t="s">
        <v>22</v>
      </c>
      <c r="T1915" s="54" t="s">
        <v>28746</v>
      </c>
      <c r="U1915" s="54" t="s">
        <v>28520</v>
      </c>
      <c r="V1915" s="54" t="s">
        <v>28521</v>
      </c>
      <c r="W1915" s="50"/>
      <c r="Y1915" s="50"/>
      <c r="Z1915" s="50"/>
      <c r="AA1915" s="50"/>
      <c r="AB1915" s="50"/>
      <c r="AC1915" s="50"/>
      <c r="AD1915" s="50"/>
      <c r="AE1915" s="50"/>
      <c r="AF1915" s="50"/>
      <c r="AG1915" s="50"/>
      <c r="AH1915" s="53"/>
      <c r="AI1915" s="50"/>
      <c r="AJ1915" s="50"/>
      <c r="AK1915" s="50"/>
      <c r="AL1915" s="50"/>
      <c r="AM1915" s="50"/>
      <c r="AN1915" s="50"/>
      <c r="AO1915" s="50"/>
      <c r="AP1915" s="50"/>
      <c r="AQ1915" s="50"/>
      <c r="AR1915" s="50"/>
      <c r="AS1915" s="50"/>
      <c r="AT1915" s="50"/>
      <c r="AU1915" s="50"/>
      <c r="AV1915" s="50"/>
      <c r="AW1915" s="50"/>
      <c r="AX1915" s="50"/>
      <c r="AY1915" s="50"/>
      <c r="AZ1915" s="50"/>
      <c r="BA1915" s="50"/>
      <c r="BB1915" s="50"/>
      <c r="BC1915" s="50"/>
      <c r="BD1915" s="50"/>
      <c r="BE1915" s="50"/>
      <c r="BF1915" s="50"/>
      <c r="BG1915" s="50"/>
      <c r="BH1915" s="50"/>
      <c r="BI1915" s="50"/>
      <c r="BJ1915" s="50"/>
      <c r="BK1915" s="50"/>
      <c r="BL1915" s="50"/>
    </row>
    <row r="1916" spans="1:64" ht="12" customHeight="1" x14ac:dyDescent="0.15">
      <c r="A1916" s="50" t="s">
        <v>29191</v>
      </c>
      <c r="B1916" s="50">
        <v>54</v>
      </c>
      <c r="C1916" s="50" t="s">
        <v>108</v>
      </c>
      <c r="D1916" s="50" t="s">
        <v>42</v>
      </c>
      <c r="E1916" s="50"/>
      <c r="F1916" s="52">
        <v>42859</v>
      </c>
      <c r="G1916" s="50" t="s">
        <v>29192</v>
      </c>
      <c r="H1916" s="50" t="s">
        <v>4462</v>
      </c>
      <c r="I1916" s="50" t="s">
        <v>67</v>
      </c>
      <c r="J1916" s="50">
        <v>77449</v>
      </c>
      <c r="K1916" s="50" t="s">
        <v>545</v>
      </c>
      <c r="L1916" s="50" t="s">
        <v>29193</v>
      </c>
      <c r="M1916" s="50" t="s">
        <v>21</v>
      </c>
      <c r="N1916" s="50" t="s">
        <v>29194</v>
      </c>
      <c r="O1916" s="42" t="s">
        <v>394</v>
      </c>
      <c r="P1916" s="50" t="s">
        <v>395</v>
      </c>
      <c r="Q1916" s="51" t="s">
        <v>29195</v>
      </c>
      <c r="R1916" s="50" t="s">
        <v>542</v>
      </c>
      <c r="S1916" s="50" t="s">
        <v>22</v>
      </c>
      <c r="T1916" s="54" t="s">
        <v>28746</v>
      </c>
      <c r="U1916" s="54" t="s">
        <v>28518</v>
      </c>
      <c r="V1916" s="54" t="s">
        <v>28521</v>
      </c>
      <c r="W1916" s="54" t="s">
        <v>94</v>
      </c>
      <c r="X1916" s="54">
        <v>2561</v>
      </c>
      <c r="Y1916" s="50"/>
      <c r="Z1916" s="50"/>
      <c r="AA1916" s="50"/>
      <c r="AB1916" s="50"/>
      <c r="AC1916" s="50"/>
      <c r="AD1916" s="50"/>
      <c r="AE1916" s="50"/>
      <c r="AF1916" s="50"/>
      <c r="AG1916" s="50"/>
      <c r="AH1916" s="53"/>
      <c r="AI1916" s="50"/>
      <c r="AJ1916" s="50"/>
      <c r="AK1916" s="50"/>
      <c r="AL1916" s="50"/>
      <c r="AM1916" s="50"/>
      <c r="AN1916" s="50"/>
      <c r="AO1916" s="50"/>
      <c r="AP1916" s="50"/>
      <c r="AQ1916" s="50"/>
      <c r="AR1916" s="50"/>
      <c r="AS1916" s="50"/>
      <c r="AT1916" s="50"/>
      <c r="AU1916" s="50"/>
      <c r="AV1916" s="50"/>
      <c r="AW1916" s="50"/>
      <c r="AX1916" s="50"/>
      <c r="AY1916" s="50"/>
      <c r="AZ1916" s="50"/>
      <c r="BA1916" s="50"/>
      <c r="BB1916" s="50"/>
      <c r="BC1916" s="50"/>
      <c r="BD1916" s="50"/>
      <c r="BE1916" s="50"/>
      <c r="BF1916" s="50"/>
      <c r="BG1916" s="50"/>
      <c r="BH1916" s="50"/>
      <c r="BI1916" s="50"/>
      <c r="BJ1916" s="50"/>
      <c r="BK1916" s="50"/>
      <c r="BL1916" s="50"/>
    </row>
    <row r="1917" spans="1:64" ht="12" customHeight="1" x14ac:dyDescent="0.15">
      <c r="A1917" s="50" t="s">
        <v>29285</v>
      </c>
      <c r="B1917" s="50">
        <v>27</v>
      </c>
      <c r="C1917" s="50" t="s">
        <v>14</v>
      </c>
      <c r="D1917" s="50" t="s">
        <v>42</v>
      </c>
      <c r="E1917" s="50"/>
      <c r="F1917" s="52">
        <v>42859</v>
      </c>
      <c r="G1917" s="50" t="s">
        <v>29286</v>
      </c>
      <c r="H1917" s="50" t="s">
        <v>951</v>
      </c>
      <c r="I1917" s="50" t="s">
        <v>39</v>
      </c>
      <c r="J1917" s="50">
        <v>90602</v>
      </c>
      <c r="K1917" s="50" t="s">
        <v>92</v>
      </c>
      <c r="L1917" s="50" t="s">
        <v>26247</v>
      </c>
      <c r="M1917" s="50" t="s">
        <v>29842</v>
      </c>
      <c r="N1917" s="50" t="s">
        <v>33184</v>
      </c>
      <c r="O1917" s="42" t="s">
        <v>394</v>
      </c>
      <c r="P1917" s="50" t="s">
        <v>395</v>
      </c>
      <c r="Q1917" s="51" t="s">
        <v>29287</v>
      </c>
      <c r="R1917" s="50" t="s">
        <v>542</v>
      </c>
      <c r="S1917" s="50" t="s">
        <v>12</v>
      </c>
      <c r="T1917" s="50" t="s">
        <v>31978</v>
      </c>
      <c r="U1917" s="50" t="s">
        <v>28518</v>
      </c>
      <c r="V1917" s="50" t="s">
        <v>28522</v>
      </c>
      <c r="W1917" s="50"/>
      <c r="Y1917" s="50"/>
      <c r="Z1917" s="50"/>
      <c r="AA1917" s="50"/>
      <c r="AB1917" s="50"/>
      <c r="AC1917" s="50"/>
      <c r="AD1917" s="50"/>
      <c r="AE1917" s="50"/>
      <c r="AF1917" s="50"/>
      <c r="AG1917" s="50"/>
      <c r="AH1917" s="53"/>
      <c r="AI1917" s="50"/>
      <c r="AJ1917" s="50"/>
      <c r="AK1917" s="50"/>
      <c r="AL1917" s="50"/>
      <c r="AM1917" s="50"/>
      <c r="AN1917" s="50"/>
      <c r="AO1917" s="50"/>
      <c r="AP1917" s="50"/>
      <c r="AQ1917" s="51"/>
      <c r="AR1917" s="50"/>
      <c r="AS1917" s="50"/>
      <c r="AT1917" s="51"/>
      <c r="AU1917" s="50"/>
      <c r="AV1917" s="50"/>
      <c r="AW1917" s="50"/>
      <c r="AX1917" s="50"/>
      <c r="AY1917" s="50"/>
      <c r="AZ1917" s="50"/>
      <c r="BA1917" s="50"/>
      <c r="BB1917" s="50"/>
      <c r="BC1917" s="50"/>
      <c r="BD1917" s="50"/>
      <c r="BE1917" s="50"/>
      <c r="BF1917" s="50"/>
      <c r="BG1917" s="50"/>
      <c r="BH1917" s="50"/>
      <c r="BI1917" s="50"/>
      <c r="BJ1917" s="50"/>
      <c r="BK1917" s="50"/>
      <c r="BL1917" s="50"/>
    </row>
    <row r="1918" spans="1:64" ht="12" customHeight="1" x14ac:dyDescent="0.15">
      <c r="A1918" s="50" t="s">
        <v>29077</v>
      </c>
      <c r="B1918" s="50">
        <v>26</v>
      </c>
      <c r="C1918" s="50" t="s">
        <v>14</v>
      </c>
      <c r="D1918" s="50" t="s">
        <v>31</v>
      </c>
      <c r="E1918" s="51" t="s">
        <v>29078</v>
      </c>
      <c r="F1918" s="52">
        <v>42858</v>
      </c>
      <c r="G1918" s="50" t="s">
        <v>29079</v>
      </c>
      <c r="H1918" s="50" t="s">
        <v>929</v>
      </c>
      <c r="I1918" s="50" t="s">
        <v>39</v>
      </c>
      <c r="J1918" s="50">
        <v>94102</v>
      </c>
      <c r="K1918" s="50" t="s">
        <v>929</v>
      </c>
      <c r="L1918" s="50" t="s">
        <v>930</v>
      </c>
      <c r="M1918" s="50" t="s">
        <v>21</v>
      </c>
      <c r="N1918" s="50" t="s">
        <v>29080</v>
      </c>
      <c r="O1918" s="42" t="s">
        <v>394</v>
      </c>
      <c r="P1918" s="50" t="s">
        <v>94</v>
      </c>
      <c r="Q1918" s="51" t="s">
        <v>29081</v>
      </c>
      <c r="R1918" s="50" t="s">
        <v>94</v>
      </c>
      <c r="S1918" s="50" t="s">
        <v>22</v>
      </c>
      <c r="T1918" s="54" t="s">
        <v>28739</v>
      </c>
      <c r="U1918" s="54" t="s">
        <v>28520</v>
      </c>
      <c r="V1918" s="54" t="s">
        <v>28521</v>
      </c>
      <c r="W1918" s="54" t="s">
        <v>542</v>
      </c>
      <c r="X1918" s="54">
        <v>2556</v>
      </c>
      <c r="Y1918" s="50"/>
      <c r="Z1918" s="50"/>
      <c r="AA1918" s="50"/>
      <c r="AB1918" s="50"/>
      <c r="AC1918" s="50"/>
      <c r="AD1918" s="50"/>
      <c r="AE1918" s="50"/>
      <c r="AF1918" s="50"/>
      <c r="AG1918" s="50"/>
      <c r="AH1918" s="53"/>
      <c r="AI1918" s="50"/>
      <c r="AJ1918" s="50"/>
      <c r="AK1918" s="50"/>
      <c r="AL1918" s="50"/>
      <c r="AM1918" s="50"/>
      <c r="AN1918" s="50"/>
      <c r="AO1918" s="50"/>
      <c r="AP1918" s="50"/>
      <c r="AQ1918" s="50"/>
      <c r="AR1918" s="50"/>
      <c r="AS1918" s="50"/>
      <c r="AT1918" s="51"/>
      <c r="AU1918" s="50"/>
      <c r="AV1918" s="50"/>
      <c r="AW1918" s="50"/>
      <c r="AX1918" s="50"/>
      <c r="AY1918" s="50"/>
      <c r="AZ1918" s="50"/>
      <c r="BA1918" s="50"/>
      <c r="BB1918" s="50"/>
      <c r="BC1918" s="50"/>
      <c r="BD1918" s="50"/>
      <c r="BE1918" s="50"/>
      <c r="BF1918" s="50"/>
      <c r="BG1918" s="50"/>
      <c r="BH1918" s="50"/>
      <c r="BI1918" s="50"/>
      <c r="BJ1918" s="50"/>
      <c r="BK1918" s="50"/>
      <c r="BL1918" s="50"/>
    </row>
    <row r="1919" spans="1:64" ht="12" customHeight="1" x14ac:dyDescent="0.15">
      <c r="A1919" s="50" t="s">
        <v>28798</v>
      </c>
      <c r="B1919" s="50">
        <v>18</v>
      </c>
      <c r="C1919" s="50" t="s">
        <v>14</v>
      </c>
      <c r="D1919" s="50" t="s">
        <v>79</v>
      </c>
      <c r="E1919" s="51" t="s">
        <v>28799</v>
      </c>
      <c r="F1919" s="52">
        <v>42858</v>
      </c>
      <c r="G1919" s="50" t="s">
        <v>28800</v>
      </c>
      <c r="H1919" s="50" t="s">
        <v>23592</v>
      </c>
      <c r="I1919" s="50" t="s">
        <v>51</v>
      </c>
      <c r="J1919" s="50">
        <v>49507</v>
      </c>
      <c r="K1919" s="50" t="s">
        <v>2489</v>
      </c>
      <c r="L1919" s="50" t="s">
        <v>28801</v>
      </c>
      <c r="M1919" s="50" t="s">
        <v>21</v>
      </c>
      <c r="N1919" s="50" t="s">
        <v>28802</v>
      </c>
      <c r="O1919" s="42" t="s">
        <v>394</v>
      </c>
      <c r="P1919" s="50" t="s">
        <v>395</v>
      </c>
      <c r="Q1919" s="51" t="s">
        <v>28803</v>
      </c>
      <c r="R1919" s="50" t="s">
        <v>94</v>
      </c>
      <c r="S1919" s="50" t="s">
        <v>22</v>
      </c>
      <c r="T1919" s="54" t="s">
        <v>28746</v>
      </c>
      <c r="U1919" s="54" t="s">
        <v>28520</v>
      </c>
      <c r="V1919" s="54" t="s">
        <v>28521</v>
      </c>
      <c r="W1919" s="54" t="s">
        <v>94</v>
      </c>
      <c r="X1919" s="54">
        <v>2554</v>
      </c>
      <c r="Y1919" s="50"/>
      <c r="Z1919" s="50"/>
      <c r="AA1919" s="50"/>
      <c r="AB1919" s="50"/>
      <c r="AC1919" s="50"/>
      <c r="AD1919" s="50"/>
      <c r="AE1919" s="50"/>
      <c r="AF1919" s="50"/>
      <c r="AG1919" s="50"/>
      <c r="AH1919" s="53"/>
      <c r="AI1919" s="50"/>
      <c r="AJ1919" s="51"/>
      <c r="AK1919" s="50"/>
      <c r="AL1919" s="50"/>
      <c r="AM1919" s="50"/>
      <c r="AN1919" s="50"/>
      <c r="AO1919" s="50"/>
      <c r="AP1919" s="50"/>
      <c r="AQ1919" s="50"/>
      <c r="AR1919" s="50"/>
      <c r="AS1919" s="50"/>
      <c r="AT1919" s="50"/>
      <c r="AU1919" s="50"/>
      <c r="AV1919" s="50"/>
      <c r="AW1919" s="50"/>
      <c r="AX1919" s="50"/>
      <c r="AY1919" s="50"/>
      <c r="AZ1919" s="50"/>
      <c r="BA1919" s="50"/>
      <c r="BB1919" s="50"/>
      <c r="BC1919" s="50"/>
      <c r="BD1919" s="50"/>
      <c r="BE1919" s="50"/>
      <c r="BF1919" s="50"/>
      <c r="BG1919" s="50"/>
      <c r="BH1919" s="50"/>
      <c r="BI1919" s="50"/>
      <c r="BJ1919" s="50"/>
      <c r="BK1919" s="50"/>
      <c r="BL1919" s="50"/>
    </row>
    <row r="1920" spans="1:64" ht="12" customHeight="1" x14ac:dyDescent="0.15">
      <c r="A1920" s="50" t="s">
        <v>29199</v>
      </c>
      <c r="B1920" s="50">
        <v>28</v>
      </c>
      <c r="C1920" s="50" t="s">
        <v>14</v>
      </c>
      <c r="D1920" s="50" t="s">
        <v>926</v>
      </c>
      <c r="E1920" s="51" t="s">
        <v>31921</v>
      </c>
      <c r="F1920" s="52">
        <v>42858</v>
      </c>
      <c r="G1920" s="50" t="s">
        <v>29200</v>
      </c>
      <c r="H1920" s="50" t="s">
        <v>591</v>
      </c>
      <c r="I1920" s="50" t="s">
        <v>39</v>
      </c>
      <c r="J1920" s="50">
        <v>95127</v>
      </c>
      <c r="K1920" s="50" t="s">
        <v>592</v>
      </c>
      <c r="L1920" s="50" t="s">
        <v>711</v>
      </c>
      <c r="M1920" s="50" t="s">
        <v>21</v>
      </c>
      <c r="N1920" s="50" t="s">
        <v>29201</v>
      </c>
      <c r="O1920" s="42" t="s">
        <v>394</v>
      </c>
      <c r="P1920" s="50" t="s">
        <v>395</v>
      </c>
      <c r="Q1920" s="51" t="s">
        <v>29202</v>
      </c>
      <c r="R1920" s="50" t="s">
        <v>542</v>
      </c>
      <c r="S1920" s="50" t="s">
        <v>22</v>
      </c>
      <c r="T1920" s="54" t="s">
        <v>28739</v>
      </c>
      <c r="U1920" s="54" t="s">
        <v>28520</v>
      </c>
      <c r="V1920" s="54" t="s">
        <v>28521</v>
      </c>
      <c r="W1920" s="54" t="s">
        <v>94</v>
      </c>
      <c r="X1920" s="54">
        <v>2552</v>
      </c>
      <c r="Y1920" s="50"/>
      <c r="Z1920" s="50"/>
      <c r="AA1920" s="50"/>
      <c r="AB1920" s="50"/>
      <c r="AC1920" s="50"/>
      <c r="AD1920" s="50"/>
      <c r="AE1920" s="50"/>
      <c r="AF1920" s="50"/>
      <c r="AG1920" s="50"/>
      <c r="AH1920" s="53"/>
      <c r="AI1920" s="50"/>
      <c r="AJ1920" s="50"/>
      <c r="AK1920" s="50"/>
      <c r="AL1920" s="50"/>
      <c r="AM1920" s="50"/>
      <c r="AN1920" s="50"/>
      <c r="AO1920" s="50"/>
      <c r="AP1920" s="50"/>
      <c r="AQ1920" s="50"/>
      <c r="AR1920" s="50"/>
      <c r="AS1920" s="50"/>
      <c r="AT1920" s="50"/>
      <c r="AU1920" s="50"/>
      <c r="AV1920" s="50"/>
      <c r="AW1920" s="50"/>
      <c r="AX1920" s="50"/>
      <c r="AY1920" s="50"/>
      <c r="AZ1920" s="50"/>
      <c r="BA1920" s="50"/>
      <c r="BB1920" s="50"/>
      <c r="BC1920" s="50"/>
      <c r="BD1920" s="50"/>
      <c r="BE1920" s="50"/>
      <c r="BF1920" s="50"/>
      <c r="BG1920" s="50"/>
      <c r="BH1920" s="50"/>
      <c r="BI1920" s="50"/>
      <c r="BJ1920" s="50"/>
      <c r="BK1920" s="50"/>
      <c r="BL1920" s="50"/>
    </row>
    <row r="1921" spans="1:64" ht="12" customHeight="1" x14ac:dyDescent="0.15">
      <c r="A1921" s="50" t="s">
        <v>29096</v>
      </c>
      <c r="B1921" s="50">
        <v>24</v>
      </c>
      <c r="C1921" s="50" t="s">
        <v>14</v>
      </c>
      <c r="D1921" s="50" t="s">
        <v>31</v>
      </c>
      <c r="E1921" s="51" t="s">
        <v>29097</v>
      </c>
      <c r="F1921" s="52">
        <v>42858</v>
      </c>
      <c r="G1921" s="50" t="s">
        <v>29098</v>
      </c>
      <c r="H1921" s="50" t="s">
        <v>591</v>
      </c>
      <c r="I1921" s="50" t="s">
        <v>39</v>
      </c>
      <c r="J1921" s="50">
        <v>95125</v>
      </c>
      <c r="K1921" s="50" t="s">
        <v>592</v>
      </c>
      <c r="L1921" s="50" t="s">
        <v>711</v>
      </c>
      <c r="M1921" s="50" t="s">
        <v>21</v>
      </c>
      <c r="N1921" s="50" t="s">
        <v>29099</v>
      </c>
      <c r="O1921" s="42" t="s">
        <v>394</v>
      </c>
      <c r="P1921" s="50" t="s">
        <v>395</v>
      </c>
      <c r="Q1921" s="51" t="s">
        <v>29100</v>
      </c>
      <c r="R1921" s="50" t="s">
        <v>94</v>
      </c>
      <c r="S1921" s="50" t="s">
        <v>22</v>
      </c>
      <c r="T1921" s="54" t="s">
        <v>28746</v>
      </c>
      <c r="U1921" s="54" t="s">
        <v>28520</v>
      </c>
      <c r="V1921" s="54" t="s">
        <v>28521</v>
      </c>
      <c r="W1921" s="54" t="s">
        <v>94</v>
      </c>
      <c r="X1921" s="54">
        <v>2553</v>
      </c>
      <c r="Y1921" s="50"/>
      <c r="Z1921" s="50"/>
      <c r="AA1921" s="54"/>
      <c r="AB1921" s="50"/>
      <c r="AC1921" s="50"/>
      <c r="AD1921" s="50"/>
      <c r="AE1921" s="50"/>
      <c r="AF1921" s="50"/>
      <c r="AG1921" s="50"/>
      <c r="AH1921" s="53"/>
      <c r="AI1921" s="50"/>
      <c r="AJ1921" s="50"/>
      <c r="AK1921" s="50"/>
      <c r="AL1921" s="50"/>
      <c r="AM1921" s="50"/>
      <c r="AN1921" s="50"/>
      <c r="AO1921" s="50"/>
      <c r="AP1921" s="50"/>
      <c r="AQ1921" s="51"/>
      <c r="AR1921" s="50"/>
      <c r="AS1921" s="50"/>
      <c r="AT1921" s="50"/>
      <c r="AU1921" s="50"/>
      <c r="AV1921" s="50"/>
      <c r="AW1921" s="50"/>
      <c r="AX1921" s="50"/>
      <c r="AY1921" s="50"/>
      <c r="AZ1921" s="50"/>
      <c r="BA1921" s="50"/>
      <c r="BB1921" s="50"/>
      <c r="BC1921" s="50"/>
      <c r="BD1921" s="50"/>
      <c r="BE1921" s="50"/>
      <c r="BF1921" s="50"/>
      <c r="BG1921" s="50"/>
      <c r="BH1921" s="50"/>
      <c r="BI1921" s="50"/>
      <c r="BJ1921" s="50"/>
      <c r="BK1921" s="50"/>
      <c r="BL1921" s="50"/>
    </row>
    <row r="1922" spans="1:64" ht="12" customHeight="1" x14ac:dyDescent="0.15">
      <c r="A1922" s="50" t="s">
        <v>29045</v>
      </c>
      <c r="B1922" s="50">
        <v>67</v>
      </c>
      <c r="C1922" s="50" t="s">
        <v>14</v>
      </c>
      <c r="D1922" s="50" t="s">
        <v>31</v>
      </c>
      <c r="E1922" s="50"/>
      <c r="F1922" s="52">
        <v>42858</v>
      </c>
      <c r="G1922" s="50" t="s">
        <v>29046</v>
      </c>
      <c r="H1922" s="50" t="s">
        <v>29047</v>
      </c>
      <c r="I1922" s="50" t="s">
        <v>167</v>
      </c>
      <c r="J1922" s="50">
        <v>30269</v>
      </c>
      <c r="K1922" s="50" t="s">
        <v>1486</v>
      </c>
      <c r="L1922" s="50" t="s">
        <v>29048</v>
      </c>
      <c r="M1922" s="50" t="s">
        <v>21</v>
      </c>
      <c r="N1922" s="50" t="s">
        <v>29049</v>
      </c>
      <c r="O1922" s="42" t="s">
        <v>394</v>
      </c>
      <c r="P1922" s="50" t="s">
        <v>395</v>
      </c>
      <c r="Q1922" s="51" t="s">
        <v>29050</v>
      </c>
      <c r="R1922" s="50" t="s">
        <v>94</v>
      </c>
      <c r="S1922" s="50" t="s">
        <v>22</v>
      </c>
      <c r="T1922" s="54" t="s">
        <v>28746</v>
      </c>
      <c r="U1922" s="54" t="s">
        <v>28520</v>
      </c>
      <c r="V1922" s="54" t="s">
        <v>28521</v>
      </c>
      <c r="W1922" s="54" t="s">
        <v>94</v>
      </c>
      <c r="X1922" s="54">
        <v>2555</v>
      </c>
      <c r="Y1922" s="50"/>
      <c r="Z1922" s="50"/>
      <c r="AA1922" s="50"/>
      <c r="AB1922" s="50"/>
      <c r="AC1922" s="50"/>
      <c r="AD1922" s="50"/>
      <c r="AE1922" s="50"/>
      <c r="AF1922" s="50"/>
      <c r="AG1922" s="50"/>
      <c r="AH1922" s="53"/>
      <c r="AI1922" s="50"/>
      <c r="AJ1922" s="50"/>
      <c r="AK1922" s="50"/>
      <c r="AL1922" s="50"/>
      <c r="AM1922" s="50"/>
      <c r="AN1922" s="50"/>
      <c r="AO1922" s="50"/>
      <c r="AP1922" s="50"/>
      <c r="AQ1922" s="50"/>
      <c r="AR1922" s="50"/>
      <c r="AS1922" s="50"/>
      <c r="AT1922" s="50"/>
      <c r="AU1922" s="50"/>
      <c r="AV1922" s="50"/>
      <c r="AW1922" s="50"/>
      <c r="AX1922" s="50"/>
      <c r="AY1922" s="50"/>
      <c r="AZ1922" s="50"/>
      <c r="BA1922" s="50"/>
      <c r="BB1922" s="50"/>
      <c r="BC1922" s="50"/>
      <c r="BD1922" s="50"/>
      <c r="BE1922" s="50"/>
      <c r="BF1922" s="50"/>
      <c r="BG1922" s="50"/>
      <c r="BH1922" s="50"/>
      <c r="BI1922" s="50"/>
      <c r="BJ1922" s="50"/>
      <c r="BK1922" s="50"/>
      <c r="BL1922" s="50"/>
    </row>
    <row r="1923" spans="1:64" ht="12" customHeight="1" x14ac:dyDescent="0.15">
      <c r="A1923" s="50" t="s">
        <v>29133</v>
      </c>
      <c r="B1923" s="50">
        <v>48</v>
      </c>
      <c r="C1923" s="50" t="s">
        <v>14</v>
      </c>
      <c r="D1923" s="50" t="s">
        <v>79</v>
      </c>
      <c r="E1923" s="51" t="s">
        <v>29134</v>
      </c>
      <c r="F1923" s="52">
        <v>42857</v>
      </c>
      <c r="G1923" s="50" t="s">
        <v>29135</v>
      </c>
      <c r="H1923" s="50" t="s">
        <v>6019</v>
      </c>
      <c r="I1923" s="50" t="s">
        <v>67</v>
      </c>
      <c r="J1923" s="50">
        <v>75060</v>
      </c>
      <c r="K1923" s="50" t="s">
        <v>279</v>
      </c>
      <c r="L1923" s="50" t="s">
        <v>6021</v>
      </c>
      <c r="M1923" s="50" t="s">
        <v>5307</v>
      </c>
      <c r="N1923" s="50" t="s">
        <v>29136</v>
      </c>
      <c r="O1923" s="42" t="s">
        <v>394</v>
      </c>
      <c r="P1923" s="50" t="s">
        <v>395</v>
      </c>
      <c r="Q1923" s="51" t="s">
        <v>29137</v>
      </c>
      <c r="R1923" s="50" t="s">
        <v>94</v>
      </c>
      <c r="S1923" s="50" t="s">
        <v>22</v>
      </c>
      <c r="T1923" s="54" t="s">
        <v>28739</v>
      </c>
      <c r="U1923" s="54" t="s">
        <v>28520</v>
      </c>
      <c r="V1923" s="54" t="s">
        <v>28521</v>
      </c>
      <c r="W1923" s="54" t="s">
        <v>94</v>
      </c>
      <c r="X1923" s="54">
        <v>2549</v>
      </c>
      <c r="Y1923" s="50"/>
      <c r="Z1923" s="50"/>
      <c r="AA1923" s="50"/>
      <c r="AB1923" s="50"/>
      <c r="AC1923" s="50"/>
      <c r="AD1923" s="50"/>
      <c r="AE1923" s="50"/>
      <c r="AF1923" s="50"/>
      <c r="AG1923" s="50"/>
      <c r="AH1923" s="53"/>
      <c r="AI1923" s="50"/>
      <c r="AJ1923" s="50"/>
      <c r="AK1923" s="50"/>
      <c r="AL1923" s="50"/>
      <c r="AM1923" s="50"/>
      <c r="AN1923" s="50"/>
      <c r="AO1923" s="50"/>
      <c r="AP1923" s="50"/>
      <c r="AQ1923" s="50"/>
      <c r="AR1923" s="50"/>
      <c r="AS1923" s="50"/>
      <c r="AT1923" s="50"/>
      <c r="AU1923" s="50"/>
      <c r="AV1923" s="50"/>
      <c r="AW1923" s="50"/>
      <c r="AX1923" s="50"/>
      <c r="AY1923" s="50"/>
      <c r="AZ1923" s="50"/>
      <c r="BA1923" s="50"/>
      <c r="BB1923" s="50"/>
      <c r="BC1923" s="50"/>
      <c r="BD1923" s="50"/>
      <c r="BE1923" s="50"/>
      <c r="BF1923" s="50"/>
      <c r="BG1923" s="50"/>
      <c r="BH1923" s="50"/>
      <c r="BI1923" s="50"/>
      <c r="BJ1923" s="50"/>
      <c r="BK1923" s="50"/>
      <c r="BL1923" s="50"/>
    </row>
    <row r="1924" spans="1:64" ht="12" customHeight="1" x14ac:dyDescent="0.15">
      <c r="A1924" s="50" t="s">
        <v>29169</v>
      </c>
      <c r="B1924" s="50">
        <v>20</v>
      </c>
      <c r="C1924" s="50" t="s">
        <v>14</v>
      </c>
      <c r="D1924" s="50" t="s">
        <v>42</v>
      </c>
      <c r="E1924" s="50"/>
      <c r="F1924" s="52">
        <v>42856</v>
      </c>
      <c r="G1924" s="50" t="s">
        <v>29170</v>
      </c>
      <c r="H1924" s="50" t="s">
        <v>1288</v>
      </c>
      <c r="I1924" s="50" t="s">
        <v>67</v>
      </c>
      <c r="J1924" s="50">
        <v>78754</v>
      </c>
      <c r="K1924" s="50" t="s">
        <v>1289</v>
      </c>
      <c r="L1924" s="50" t="s">
        <v>1290</v>
      </c>
      <c r="M1924" s="50" t="s">
        <v>21</v>
      </c>
      <c r="N1924" s="50" t="s">
        <v>29171</v>
      </c>
      <c r="O1924" s="42" t="s">
        <v>394</v>
      </c>
      <c r="P1924" s="50" t="s">
        <v>395</v>
      </c>
      <c r="Q1924" s="51" t="s">
        <v>29172</v>
      </c>
      <c r="R1924" s="50" t="s">
        <v>542</v>
      </c>
      <c r="S1924" s="50" t="s">
        <v>22</v>
      </c>
      <c r="T1924" s="54" t="s">
        <v>28746</v>
      </c>
      <c r="U1924" s="54" t="s">
        <v>28518</v>
      </c>
      <c r="V1924" s="54" t="s">
        <v>28521</v>
      </c>
      <c r="W1924" s="54" t="s">
        <v>94</v>
      </c>
      <c r="X1924" s="54">
        <v>2551</v>
      </c>
      <c r="Y1924" s="50"/>
      <c r="Z1924" s="50"/>
      <c r="AA1924" s="50"/>
      <c r="AB1924" s="50"/>
      <c r="AC1924" s="50"/>
      <c r="AD1924" s="50"/>
      <c r="AE1924" s="50"/>
      <c r="AF1924" s="50"/>
      <c r="AG1924" s="50"/>
      <c r="AH1924" s="53"/>
      <c r="AI1924" s="50"/>
      <c r="AJ1924" s="50"/>
      <c r="AK1924" s="50"/>
      <c r="AL1924" s="50"/>
      <c r="AM1924" s="50"/>
      <c r="AN1924" s="50"/>
      <c r="AO1924" s="50"/>
      <c r="AP1924" s="50"/>
      <c r="AQ1924" s="51"/>
      <c r="AR1924" s="50"/>
      <c r="AS1924" s="50"/>
      <c r="AT1924" s="50"/>
      <c r="AU1924" s="50"/>
      <c r="AV1924" s="50"/>
      <c r="AW1924" s="50"/>
      <c r="AX1924" s="50"/>
      <c r="AY1924" s="50"/>
      <c r="AZ1924" s="50"/>
      <c r="BA1924" s="50"/>
      <c r="BB1924" s="50"/>
      <c r="BC1924" s="50"/>
      <c r="BD1924" s="50"/>
      <c r="BE1924" s="50"/>
      <c r="BF1924" s="50"/>
      <c r="BG1924" s="50"/>
      <c r="BH1924" s="50"/>
      <c r="BI1924" s="50"/>
      <c r="BJ1924" s="50"/>
      <c r="BK1924" s="50"/>
      <c r="BL1924" s="50"/>
    </row>
    <row r="1925" spans="1:64" ht="12" customHeight="1" x14ac:dyDescent="0.15">
      <c r="A1925" s="50" t="s">
        <v>29040</v>
      </c>
      <c r="B1925" s="50">
        <v>25</v>
      </c>
      <c r="C1925" s="50" t="s">
        <v>14</v>
      </c>
      <c r="D1925" s="50" t="s">
        <v>31</v>
      </c>
      <c r="E1925" s="51" t="s">
        <v>29041</v>
      </c>
      <c r="F1925" s="52">
        <v>42856</v>
      </c>
      <c r="G1925" s="50" t="s">
        <v>29042</v>
      </c>
      <c r="H1925" s="50" t="s">
        <v>10431</v>
      </c>
      <c r="I1925" s="50" t="s">
        <v>67</v>
      </c>
      <c r="J1925" s="50">
        <v>77303</v>
      </c>
      <c r="K1925" s="50" t="s">
        <v>1039</v>
      </c>
      <c r="L1925" s="50" t="s">
        <v>14575</v>
      </c>
      <c r="M1925" s="50" t="s">
        <v>21</v>
      </c>
      <c r="N1925" s="50" t="s">
        <v>29043</v>
      </c>
      <c r="O1925" s="42" t="s">
        <v>394</v>
      </c>
      <c r="P1925" s="50" t="s">
        <v>395</v>
      </c>
      <c r="Q1925" s="51" t="s">
        <v>29044</v>
      </c>
      <c r="R1925" s="50" t="s">
        <v>94</v>
      </c>
      <c r="S1925" s="50" t="s">
        <v>22</v>
      </c>
      <c r="T1925" s="54" t="s">
        <v>28746</v>
      </c>
      <c r="U1925" s="54" t="s">
        <v>28520</v>
      </c>
      <c r="V1925" s="54" t="s">
        <v>28521</v>
      </c>
      <c r="W1925" s="54" t="s">
        <v>94</v>
      </c>
      <c r="X1925" s="54">
        <v>2550</v>
      </c>
      <c r="Y1925" s="50"/>
      <c r="Z1925" s="50"/>
      <c r="AA1925" s="50"/>
      <c r="AB1925" s="50"/>
      <c r="AC1925" s="50"/>
      <c r="AD1925" s="50"/>
      <c r="AE1925" s="50"/>
      <c r="AF1925" s="50"/>
      <c r="AG1925" s="50"/>
      <c r="AH1925" s="53"/>
      <c r="AI1925" s="50"/>
      <c r="AJ1925" s="50"/>
      <c r="AK1925" s="50"/>
      <c r="AL1925" s="50"/>
      <c r="AM1925" s="50"/>
      <c r="AN1925" s="50"/>
      <c r="AO1925" s="50"/>
      <c r="AP1925" s="50"/>
      <c r="AQ1925" s="50"/>
      <c r="AR1925" s="50"/>
      <c r="AS1925" s="50"/>
      <c r="AT1925" s="50"/>
      <c r="AU1925" s="50"/>
      <c r="AV1925" s="50"/>
      <c r="AW1925" s="50"/>
      <c r="AX1925" s="50"/>
      <c r="AY1925" s="50"/>
      <c r="AZ1925" s="50"/>
      <c r="BA1925" s="50"/>
      <c r="BB1925" s="50"/>
      <c r="BC1925" s="50"/>
      <c r="BD1925" s="50"/>
      <c r="BE1925" s="50"/>
      <c r="BF1925" s="50"/>
      <c r="BG1925" s="50"/>
      <c r="BH1925" s="50"/>
      <c r="BI1925" s="50"/>
      <c r="BJ1925" s="50"/>
      <c r="BK1925" s="50"/>
      <c r="BL1925" s="50"/>
    </row>
    <row r="1926" spans="1:64" ht="12" customHeight="1" x14ac:dyDescent="0.15">
      <c r="A1926" s="50" t="s">
        <v>29236</v>
      </c>
      <c r="B1926" s="50">
        <v>57</v>
      </c>
      <c r="C1926" s="50" t="s">
        <v>14</v>
      </c>
      <c r="D1926" s="50" t="s">
        <v>79</v>
      </c>
      <c r="E1926" s="51" t="s">
        <v>29237</v>
      </c>
      <c r="F1926" s="52">
        <v>42856</v>
      </c>
      <c r="G1926" s="50" t="s">
        <v>29238</v>
      </c>
      <c r="H1926" s="50" t="s">
        <v>635</v>
      </c>
      <c r="I1926" s="50" t="s">
        <v>56</v>
      </c>
      <c r="J1926" s="50">
        <v>32208</v>
      </c>
      <c r="K1926" s="50" t="s">
        <v>636</v>
      </c>
      <c r="L1926" s="50" t="s">
        <v>637</v>
      </c>
      <c r="M1926" s="50" t="s">
        <v>373</v>
      </c>
      <c r="N1926" s="50" t="s">
        <v>29239</v>
      </c>
      <c r="O1926" s="42" t="s">
        <v>394</v>
      </c>
      <c r="P1926" s="50" t="s">
        <v>395</v>
      </c>
      <c r="Q1926" s="51" t="s">
        <v>29240</v>
      </c>
      <c r="R1926" s="50" t="s">
        <v>94</v>
      </c>
      <c r="S1926" s="50" t="s">
        <v>12</v>
      </c>
      <c r="T1926" s="50" t="s">
        <v>31978</v>
      </c>
      <c r="U1926" s="50" t="s">
        <v>28518</v>
      </c>
      <c r="V1926" s="50" t="s">
        <v>28521</v>
      </c>
      <c r="W1926" s="50"/>
      <c r="Y1926" s="50"/>
      <c r="Z1926" s="50"/>
      <c r="AA1926" s="50"/>
      <c r="AB1926" s="50"/>
      <c r="AC1926" s="50"/>
      <c r="AD1926" s="50"/>
      <c r="AE1926" s="50"/>
      <c r="AF1926" s="50"/>
      <c r="AG1926" s="50"/>
      <c r="AH1926" s="53"/>
      <c r="AI1926" s="50"/>
      <c r="AJ1926" s="50"/>
      <c r="AK1926" s="50"/>
      <c r="AL1926" s="50"/>
      <c r="AM1926" s="50"/>
      <c r="AN1926" s="50"/>
      <c r="AO1926" s="50"/>
      <c r="AP1926" s="50"/>
      <c r="AQ1926" s="50"/>
      <c r="AR1926" s="50"/>
      <c r="AS1926" s="50"/>
      <c r="AT1926" s="50"/>
      <c r="AU1926" s="50"/>
      <c r="AV1926" s="50"/>
      <c r="AW1926" s="50"/>
      <c r="AX1926" s="50"/>
      <c r="AY1926" s="50"/>
      <c r="AZ1926" s="50"/>
      <c r="BA1926" s="50"/>
      <c r="BB1926" s="50"/>
      <c r="BC1926" s="50"/>
      <c r="BD1926" s="50"/>
      <c r="BE1926" s="50"/>
      <c r="BF1926" s="50"/>
      <c r="BG1926" s="50"/>
      <c r="BH1926" s="50"/>
      <c r="BI1926" s="50"/>
      <c r="BJ1926" s="50"/>
      <c r="BK1926" s="50"/>
      <c r="BL1926" s="50"/>
    </row>
    <row r="1927" spans="1:64" ht="12" customHeight="1" x14ac:dyDescent="0.15">
      <c r="A1927" s="50" t="s">
        <v>28794</v>
      </c>
      <c r="B1927" s="50">
        <v>46</v>
      </c>
      <c r="C1927" s="50" t="s">
        <v>14</v>
      </c>
      <c r="D1927" s="50" t="s">
        <v>79</v>
      </c>
      <c r="E1927" s="50"/>
      <c r="F1927" s="52">
        <v>42855</v>
      </c>
      <c r="G1927" s="50" t="s">
        <v>28795</v>
      </c>
      <c r="H1927" s="50" t="s">
        <v>438</v>
      </c>
      <c r="I1927" s="50" t="s">
        <v>51</v>
      </c>
      <c r="J1927" s="50">
        <v>48204</v>
      </c>
      <c r="K1927" s="50" t="s">
        <v>1107</v>
      </c>
      <c r="L1927" s="50" t="s">
        <v>2136</v>
      </c>
      <c r="M1927" s="50" t="s">
        <v>21</v>
      </c>
      <c r="N1927" s="50" t="s">
        <v>28796</v>
      </c>
      <c r="O1927" s="42" t="s">
        <v>394</v>
      </c>
      <c r="P1927" s="50" t="s">
        <v>395</v>
      </c>
      <c r="Q1927" s="51" t="s">
        <v>28797</v>
      </c>
      <c r="R1927" s="50" t="s">
        <v>94</v>
      </c>
      <c r="S1927" s="50" t="s">
        <v>22</v>
      </c>
      <c r="T1927" s="54" t="s">
        <v>28746</v>
      </c>
      <c r="U1927" s="54" t="s">
        <v>28520</v>
      </c>
      <c r="V1927" s="54" t="s">
        <v>28521</v>
      </c>
      <c r="W1927" s="54" t="s">
        <v>94</v>
      </c>
      <c r="X1927" s="54">
        <v>2545</v>
      </c>
      <c r="Y1927" s="50"/>
      <c r="Z1927" s="50"/>
      <c r="AA1927" s="50"/>
      <c r="AB1927" s="50"/>
      <c r="AC1927" s="50"/>
      <c r="AD1927" s="50"/>
      <c r="AE1927" s="50"/>
      <c r="AF1927" s="50"/>
      <c r="AG1927" s="50"/>
      <c r="AH1927" s="53"/>
      <c r="AI1927" s="50"/>
      <c r="AJ1927" s="50"/>
      <c r="AK1927" s="50"/>
      <c r="AL1927" s="50"/>
      <c r="AM1927" s="50"/>
      <c r="AN1927" s="50"/>
      <c r="AO1927" s="50"/>
      <c r="AP1927" s="50"/>
      <c r="AQ1927" s="50"/>
      <c r="AR1927" s="50"/>
      <c r="AS1927" s="50"/>
      <c r="AT1927" s="50"/>
      <c r="AU1927" s="50"/>
      <c r="AV1927" s="50"/>
      <c r="AW1927" s="50"/>
      <c r="AX1927" s="50"/>
      <c r="AY1927" s="50"/>
      <c r="AZ1927" s="50"/>
      <c r="BA1927" s="50"/>
      <c r="BB1927" s="50"/>
      <c r="BC1927" s="50"/>
      <c r="BD1927" s="50"/>
      <c r="BE1927" s="50"/>
      <c r="BF1927" s="50"/>
      <c r="BG1927" s="50"/>
      <c r="BH1927" s="50"/>
      <c r="BI1927" s="50"/>
      <c r="BJ1927" s="50"/>
      <c r="BK1927" s="50"/>
      <c r="BL1927" s="50"/>
    </row>
    <row r="1928" spans="1:64" ht="12" customHeight="1" x14ac:dyDescent="0.15">
      <c r="A1928" s="50" t="s">
        <v>29185</v>
      </c>
      <c r="B1928" s="50">
        <v>32</v>
      </c>
      <c r="C1928" s="50" t="s">
        <v>14</v>
      </c>
      <c r="D1928" s="50" t="s">
        <v>31</v>
      </c>
      <c r="E1928" s="50"/>
      <c r="F1928" s="52">
        <v>42855</v>
      </c>
      <c r="G1928" s="50" t="s">
        <v>29186</v>
      </c>
      <c r="H1928" s="50" t="s">
        <v>29187</v>
      </c>
      <c r="I1928" s="50" t="s">
        <v>389</v>
      </c>
      <c r="J1928" s="50">
        <v>74740</v>
      </c>
      <c r="K1928" s="50" t="s">
        <v>25311</v>
      </c>
      <c r="L1928" s="50" t="s">
        <v>29188</v>
      </c>
      <c r="M1928" s="50" t="s">
        <v>21</v>
      </c>
      <c r="N1928" s="50" t="s">
        <v>29189</v>
      </c>
      <c r="O1928" s="42" t="s">
        <v>394</v>
      </c>
      <c r="P1928" s="50" t="s">
        <v>395</v>
      </c>
      <c r="Q1928" s="51" t="s">
        <v>29190</v>
      </c>
      <c r="R1928" s="50" t="s">
        <v>542</v>
      </c>
      <c r="S1928" s="50" t="s">
        <v>22</v>
      </c>
      <c r="T1928" s="54" t="s">
        <v>28746</v>
      </c>
      <c r="U1928" s="54" t="s">
        <v>28520</v>
      </c>
      <c r="V1928" s="54" t="s">
        <v>28521</v>
      </c>
      <c r="W1928" s="54" t="s">
        <v>94</v>
      </c>
      <c r="X1928" s="54">
        <v>2540</v>
      </c>
      <c r="Y1928" s="50"/>
      <c r="Z1928" s="50"/>
      <c r="AA1928" s="50"/>
      <c r="AB1928" s="50"/>
      <c r="AC1928" s="50"/>
      <c r="AD1928" s="50"/>
      <c r="AE1928" s="50"/>
      <c r="AF1928" s="50"/>
      <c r="AG1928" s="50"/>
      <c r="AH1928" s="50"/>
      <c r="AI1928" s="50"/>
      <c r="AJ1928" s="50"/>
      <c r="AK1928" s="50"/>
      <c r="AL1928" s="50"/>
      <c r="AM1928" s="50"/>
      <c r="AN1928" s="50"/>
      <c r="AO1928" s="50"/>
      <c r="AP1928" s="50"/>
      <c r="AQ1928" s="50"/>
      <c r="AR1928" s="50"/>
      <c r="AS1928" s="50"/>
      <c r="AT1928" s="50"/>
      <c r="AU1928" s="50"/>
      <c r="AV1928" s="50"/>
      <c r="AW1928" s="50"/>
      <c r="AX1928" s="50"/>
      <c r="AY1928" s="50"/>
      <c r="AZ1928" s="50"/>
      <c r="BA1928" s="50"/>
      <c r="BB1928" s="50"/>
      <c r="BC1928" s="50"/>
      <c r="BD1928" s="50"/>
      <c r="BE1928" s="50"/>
      <c r="BF1928" s="50"/>
      <c r="BG1928" s="50"/>
      <c r="BH1928" s="50"/>
      <c r="BI1928" s="50"/>
      <c r="BJ1928" s="50"/>
      <c r="BK1928" s="50"/>
      <c r="BL1928" s="50"/>
    </row>
    <row r="1929" spans="1:64" ht="12" customHeight="1" x14ac:dyDescent="0.15">
      <c r="A1929" s="50" t="s">
        <v>29035</v>
      </c>
      <c r="B1929" s="50">
        <v>49</v>
      </c>
      <c r="C1929" s="50" t="s">
        <v>14</v>
      </c>
      <c r="D1929" s="50" t="s">
        <v>31</v>
      </c>
      <c r="E1929" s="51" t="s">
        <v>29036</v>
      </c>
      <c r="F1929" s="52">
        <v>42855</v>
      </c>
      <c r="G1929" s="50" t="s">
        <v>29037</v>
      </c>
      <c r="H1929" s="50" t="s">
        <v>150</v>
      </c>
      <c r="I1929" s="50" t="s">
        <v>39</v>
      </c>
      <c r="J1929" s="50">
        <v>92122</v>
      </c>
      <c r="K1929" s="50" t="s">
        <v>150</v>
      </c>
      <c r="L1929" s="50" t="s">
        <v>151</v>
      </c>
      <c r="M1929" s="50" t="s">
        <v>21</v>
      </c>
      <c r="N1929" s="50" t="s">
        <v>29038</v>
      </c>
      <c r="O1929" s="42" t="s">
        <v>394</v>
      </c>
      <c r="P1929" s="50" t="s">
        <v>395</v>
      </c>
      <c r="Q1929" s="51" t="s">
        <v>29039</v>
      </c>
      <c r="R1929" s="50" t="s">
        <v>542</v>
      </c>
      <c r="S1929" s="50" t="s">
        <v>22</v>
      </c>
      <c r="T1929" s="54" t="s">
        <v>28746</v>
      </c>
      <c r="U1929" s="54" t="s">
        <v>28520</v>
      </c>
      <c r="V1929" s="54" t="s">
        <v>28521</v>
      </c>
      <c r="W1929" s="54" t="s">
        <v>94</v>
      </c>
      <c r="X1929" s="54">
        <v>2544</v>
      </c>
      <c r="Y1929" s="50"/>
      <c r="Z1929" s="50"/>
      <c r="AA1929" s="50"/>
      <c r="AB1929" s="50"/>
      <c r="AC1929" s="50"/>
      <c r="AD1929" s="50"/>
      <c r="AE1929" s="50"/>
      <c r="AF1929" s="50"/>
      <c r="AG1929" s="50"/>
      <c r="AH1929" s="53"/>
      <c r="AI1929" s="50"/>
      <c r="AJ1929" s="50"/>
      <c r="AK1929" s="50"/>
      <c r="AL1929" s="50"/>
      <c r="AM1929" s="50"/>
      <c r="AN1929" s="50"/>
      <c r="AO1929" s="50"/>
      <c r="AP1929" s="50"/>
      <c r="AQ1929" s="50"/>
      <c r="AR1929" s="50"/>
      <c r="AS1929" s="50"/>
      <c r="AT1929" s="50"/>
      <c r="AU1929" s="50"/>
      <c r="AV1929" s="50"/>
      <c r="AW1929" s="50"/>
      <c r="AX1929" s="50"/>
      <c r="AY1929" s="50"/>
      <c r="AZ1929" s="50"/>
      <c r="BA1929" s="50"/>
      <c r="BB1929" s="50"/>
      <c r="BC1929" s="50"/>
      <c r="BD1929" s="50"/>
      <c r="BE1929" s="50"/>
      <c r="BF1929" s="50"/>
      <c r="BG1929" s="50"/>
      <c r="BH1929" s="50"/>
      <c r="BI1929" s="50"/>
      <c r="BJ1929" s="50"/>
      <c r="BK1929" s="50"/>
      <c r="BL1929" s="50"/>
    </row>
    <row r="1930" spans="1:64" ht="12" customHeight="1" x14ac:dyDescent="0.15">
      <c r="A1930" s="50" t="s">
        <v>28818</v>
      </c>
      <c r="B1930" s="50">
        <v>15</v>
      </c>
      <c r="C1930" s="50" t="s">
        <v>14</v>
      </c>
      <c r="D1930" s="50" t="s">
        <v>79</v>
      </c>
      <c r="E1930" s="51" t="s">
        <v>28819</v>
      </c>
      <c r="F1930" s="52">
        <v>42854</v>
      </c>
      <c r="G1930" s="50" t="s">
        <v>28820</v>
      </c>
      <c r="H1930" s="50" t="s">
        <v>28821</v>
      </c>
      <c r="I1930" s="50" t="s">
        <v>67</v>
      </c>
      <c r="J1930" s="50">
        <v>75180</v>
      </c>
      <c r="K1930" s="50" t="s">
        <v>279</v>
      </c>
      <c r="L1930" s="50" t="s">
        <v>5679</v>
      </c>
      <c r="M1930" s="50" t="s">
        <v>21</v>
      </c>
      <c r="N1930" s="50" t="s">
        <v>28822</v>
      </c>
      <c r="O1930" s="42" t="s">
        <v>28691</v>
      </c>
      <c r="P1930" s="50" t="s">
        <v>28691</v>
      </c>
      <c r="Q1930" s="51" t="s">
        <v>28823</v>
      </c>
      <c r="R1930" s="50" t="s">
        <v>94</v>
      </c>
      <c r="S1930" s="50" t="s">
        <v>12</v>
      </c>
      <c r="T1930" s="54" t="s">
        <v>31978</v>
      </c>
      <c r="U1930" s="54" t="s">
        <v>28518</v>
      </c>
      <c r="V1930" s="54" t="s">
        <v>28521</v>
      </c>
      <c r="W1930" s="54" t="s">
        <v>542</v>
      </c>
      <c r="X1930" s="54">
        <v>2538</v>
      </c>
      <c r="Y1930" s="50"/>
      <c r="Z1930" s="50"/>
      <c r="AA1930" s="50"/>
      <c r="AB1930" s="50"/>
      <c r="AC1930" s="50"/>
      <c r="AD1930" s="50"/>
      <c r="AE1930" s="50"/>
      <c r="AF1930" s="50"/>
      <c r="AG1930" s="50"/>
      <c r="AH1930" s="53"/>
      <c r="AI1930" s="50"/>
      <c r="AJ1930" s="50"/>
      <c r="AK1930" s="50"/>
      <c r="AL1930" s="50"/>
      <c r="AM1930" s="50"/>
      <c r="AN1930" s="50"/>
      <c r="AO1930" s="50"/>
      <c r="AP1930" s="50"/>
      <c r="AQ1930" s="50"/>
      <c r="AR1930" s="50"/>
      <c r="AS1930" s="50"/>
      <c r="AT1930" s="50"/>
      <c r="AU1930" s="50"/>
      <c r="AV1930" s="50"/>
      <c r="AW1930" s="50"/>
      <c r="AX1930" s="50"/>
      <c r="AY1930" s="50"/>
      <c r="AZ1930" s="50"/>
      <c r="BA1930" s="50"/>
      <c r="BB1930" s="50"/>
      <c r="BC1930" s="50"/>
      <c r="BD1930" s="50"/>
      <c r="BE1930" s="50"/>
      <c r="BF1930" s="50"/>
      <c r="BG1930" s="50"/>
      <c r="BH1930" s="50"/>
      <c r="BI1930" s="50"/>
      <c r="BJ1930" s="50"/>
      <c r="BK1930" s="50"/>
      <c r="BL1930" s="50"/>
    </row>
    <row r="1931" spans="1:64" ht="12" customHeight="1" x14ac:dyDescent="0.15">
      <c r="A1931" s="50" t="s">
        <v>28788</v>
      </c>
      <c r="B1931" s="50">
        <v>35</v>
      </c>
      <c r="C1931" s="50" t="s">
        <v>14</v>
      </c>
      <c r="D1931" s="50" t="s">
        <v>79</v>
      </c>
      <c r="E1931" s="51" t="s">
        <v>28789</v>
      </c>
      <c r="F1931" s="52">
        <v>42854</v>
      </c>
      <c r="G1931" s="50" t="s">
        <v>28790</v>
      </c>
      <c r="H1931" s="50" t="s">
        <v>1452</v>
      </c>
      <c r="I1931" s="50" t="s">
        <v>238</v>
      </c>
      <c r="J1931" s="50">
        <v>23605</v>
      </c>
      <c r="K1931" s="50" t="s">
        <v>28791</v>
      </c>
      <c r="L1931" s="50" t="s">
        <v>1454</v>
      </c>
      <c r="M1931" s="50" t="s">
        <v>21</v>
      </c>
      <c r="N1931" s="50" t="s">
        <v>28792</v>
      </c>
      <c r="O1931" s="42" t="s">
        <v>394</v>
      </c>
      <c r="P1931" s="50" t="s">
        <v>395</v>
      </c>
      <c r="Q1931" s="51" t="s">
        <v>28793</v>
      </c>
      <c r="R1931" s="50" t="s">
        <v>94</v>
      </c>
      <c r="S1931" s="50" t="s">
        <v>22</v>
      </c>
      <c r="T1931" s="54" t="s">
        <v>28746</v>
      </c>
      <c r="U1931" s="54" t="s">
        <v>28520</v>
      </c>
      <c r="V1931" s="54" t="s">
        <v>28521</v>
      </c>
      <c r="W1931" s="54" t="s">
        <v>94</v>
      </c>
      <c r="X1931" s="54">
        <v>2543</v>
      </c>
      <c r="Y1931" s="50"/>
      <c r="Z1931" s="50"/>
      <c r="AA1931" s="50"/>
      <c r="AB1931" s="50"/>
      <c r="AC1931" s="50"/>
      <c r="AD1931" s="50"/>
      <c r="AE1931" s="50"/>
      <c r="AF1931" s="60"/>
      <c r="AG1931" s="60"/>
      <c r="AH1931" s="53"/>
      <c r="AI1931" s="50"/>
      <c r="AJ1931" s="50"/>
      <c r="AK1931" s="50"/>
      <c r="AL1931" s="50"/>
      <c r="AM1931" s="50"/>
      <c r="AN1931" s="50"/>
      <c r="AO1931" s="50"/>
      <c r="AP1931" s="50"/>
      <c r="AQ1931" s="50"/>
      <c r="AR1931" s="50"/>
      <c r="AS1931" s="50"/>
      <c r="AT1931" s="50"/>
      <c r="AU1931" s="50"/>
      <c r="AV1931" s="50"/>
      <c r="AW1931" s="50"/>
      <c r="AX1931" s="50"/>
      <c r="AY1931" s="50"/>
      <c r="AZ1931" s="50"/>
      <c r="BA1931" s="50"/>
      <c r="BB1931" s="50"/>
      <c r="BC1931" s="50"/>
      <c r="BD1931" s="50"/>
      <c r="BE1931" s="50"/>
      <c r="BF1931" s="50"/>
      <c r="BG1931" s="50"/>
      <c r="BH1931" s="50"/>
      <c r="BI1931" s="50"/>
      <c r="BJ1931" s="50"/>
      <c r="BK1931" s="50"/>
      <c r="BL1931" s="50"/>
    </row>
    <row r="1932" spans="1:64" ht="12" customHeight="1" x14ac:dyDescent="0.15">
      <c r="A1932" s="50" t="s">
        <v>29245</v>
      </c>
      <c r="B1932" s="50">
        <v>24</v>
      </c>
      <c r="C1932" s="50" t="s">
        <v>14</v>
      </c>
      <c r="D1932" s="50" t="s">
        <v>79</v>
      </c>
      <c r="E1932" s="51" t="s">
        <v>31900</v>
      </c>
      <c r="F1932" s="52">
        <v>42854</v>
      </c>
      <c r="G1932" s="50" t="s">
        <v>29246</v>
      </c>
      <c r="H1932" s="50" t="s">
        <v>17894</v>
      </c>
      <c r="I1932" s="50" t="s">
        <v>75</v>
      </c>
      <c r="J1932" s="50">
        <v>7018</v>
      </c>
      <c r="K1932" s="50" t="s">
        <v>515</v>
      </c>
      <c r="L1932" s="50" t="s">
        <v>8403</v>
      </c>
      <c r="M1932" s="50" t="s">
        <v>21</v>
      </c>
      <c r="N1932" s="50" t="s">
        <v>29247</v>
      </c>
      <c r="O1932" s="42" t="s">
        <v>394</v>
      </c>
      <c r="P1932" s="50" t="s">
        <v>395</v>
      </c>
      <c r="Q1932" s="51" t="s">
        <v>29248</v>
      </c>
      <c r="R1932" s="50" t="s">
        <v>23</v>
      </c>
      <c r="S1932" s="50" t="s">
        <v>22</v>
      </c>
      <c r="T1932" s="54" t="s">
        <v>28746</v>
      </c>
      <c r="U1932" s="54" t="s">
        <v>28520</v>
      </c>
      <c r="V1932" s="54" t="s">
        <v>28521</v>
      </c>
      <c r="W1932" s="50"/>
      <c r="Y1932" s="50"/>
      <c r="Z1932" s="50"/>
      <c r="AA1932" s="50"/>
      <c r="AB1932" s="50"/>
      <c r="AC1932" s="50"/>
      <c r="AD1932" s="50"/>
      <c r="AE1932" s="50"/>
      <c r="AF1932" s="50"/>
      <c r="AG1932" s="50"/>
      <c r="AH1932" s="53"/>
      <c r="AI1932" s="50"/>
      <c r="AJ1932" s="50"/>
      <c r="AK1932" s="50"/>
      <c r="AL1932" s="50"/>
      <c r="AM1932" s="50"/>
      <c r="AN1932" s="50"/>
      <c r="AO1932" s="50"/>
      <c r="AP1932" s="50"/>
      <c r="AQ1932" s="51"/>
      <c r="AR1932" s="50"/>
      <c r="AS1932" s="50"/>
      <c r="AT1932" s="50"/>
      <c r="AU1932" s="50"/>
      <c r="AV1932" s="50"/>
      <c r="AW1932" s="50"/>
      <c r="AX1932" s="50"/>
      <c r="AY1932" s="50"/>
      <c r="AZ1932" s="50"/>
      <c r="BA1932" s="50"/>
      <c r="BB1932" s="50"/>
      <c r="BC1932" s="50"/>
      <c r="BD1932" s="50"/>
      <c r="BE1932" s="50"/>
      <c r="BF1932" s="50"/>
      <c r="BG1932" s="50"/>
      <c r="BH1932" s="50"/>
      <c r="BI1932" s="50"/>
      <c r="BJ1932" s="50"/>
      <c r="BK1932" s="50"/>
      <c r="BL1932" s="50"/>
    </row>
    <row r="1933" spans="1:64" ht="12" customHeight="1" x14ac:dyDescent="0.15">
      <c r="A1933" s="50" t="s">
        <v>28998</v>
      </c>
      <c r="B1933" s="50">
        <v>59</v>
      </c>
      <c r="C1933" s="50" t="s">
        <v>14</v>
      </c>
      <c r="D1933" s="50" t="s">
        <v>31</v>
      </c>
      <c r="E1933" s="51" t="s">
        <v>28999</v>
      </c>
      <c r="F1933" s="52">
        <v>42854</v>
      </c>
      <c r="G1933" s="50"/>
      <c r="H1933" s="50" t="s">
        <v>29000</v>
      </c>
      <c r="I1933" s="50" t="s">
        <v>854</v>
      </c>
      <c r="J1933" s="50">
        <v>96780</v>
      </c>
      <c r="K1933" s="50" t="s">
        <v>3852</v>
      </c>
      <c r="L1933" s="50" t="s">
        <v>3853</v>
      </c>
      <c r="M1933" s="50" t="s">
        <v>21</v>
      </c>
      <c r="N1933" s="50" t="s">
        <v>29001</v>
      </c>
      <c r="O1933" s="42" t="s">
        <v>394</v>
      </c>
      <c r="P1933" s="50" t="s">
        <v>395</v>
      </c>
      <c r="Q1933" s="51" t="s">
        <v>29002</v>
      </c>
      <c r="R1933" s="50" t="s">
        <v>94</v>
      </c>
      <c r="S1933" s="50" t="s">
        <v>22</v>
      </c>
      <c r="T1933" s="54" t="s">
        <v>28535</v>
      </c>
      <c r="U1933" s="54" t="s">
        <v>28518</v>
      </c>
      <c r="V1933" s="54" t="s">
        <v>28521</v>
      </c>
      <c r="W1933" s="54" t="s">
        <v>94</v>
      </c>
      <c r="X1933" s="54">
        <v>2539</v>
      </c>
      <c r="Y1933" s="50"/>
      <c r="Z1933" s="50"/>
      <c r="AA1933" s="50"/>
      <c r="AB1933" s="50"/>
      <c r="AC1933" s="50"/>
      <c r="AD1933" s="50"/>
      <c r="AE1933" s="50"/>
      <c r="AF1933" s="50"/>
      <c r="AG1933" s="50"/>
      <c r="AH1933" s="53"/>
      <c r="AI1933" s="50"/>
      <c r="AJ1933" s="50"/>
      <c r="AK1933" s="50"/>
      <c r="AL1933" s="50"/>
      <c r="AM1933" s="50"/>
      <c r="AN1933" s="50"/>
      <c r="AO1933" s="50"/>
      <c r="AP1933" s="50"/>
      <c r="AQ1933" s="51"/>
      <c r="AR1933" s="50"/>
      <c r="AS1933" s="50"/>
      <c r="AT1933" s="50"/>
      <c r="AU1933" s="50"/>
      <c r="AV1933" s="50"/>
      <c r="AW1933" s="50"/>
      <c r="AX1933" s="50"/>
      <c r="AY1933" s="50"/>
      <c r="AZ1933" s="50"/>
      <c r="BA1933" s="50"/>
      <c r="BB1933" s="50"/>
      <c r="BC1933" s="50"/>
      <c r="BD1933" s="50"/>
      <c r="BE1933" s="50"/>
      <c r="BF1933" s="50"/>
      <c r="BG1933" s="50"/>
      <c r="BH1933" s="50"/>
      <c r="BI1933" s="50"/>
      <c r="BJ1933" s="50"/>
      <c r="BK1933" s="50"/>
      <c r="BL1933" s="50"/>
    </row>
    <row r="1934" spans="1:64" ht="12" customHeight="1" x14ac:dyDescent="0.15">
      <c r="A1934" s="50" t="s">
        <v>28988</v>
      </c>
      <c r="B1934" s="50">
        <v>33</v>
      </c>
      <c r="C1934" s="50" t="s">
        <v>14</v>
      </c>
      <c r="D1934" s="50" t="s">
        <v>42</v>
      </c>
      <c r="E1934" s="51" t="s">
        <v>31899</v>
      </c>
      <c r="F1934" s="52">
        <v>42854</v>
      </c>
      <c r="G1934" s="50" t="s">
        <v>28989</v>
      </c>
      <c r="H1934" s="50" t="s">
        <v>612</v>
      </c>
      <c r="I1934" s="50" t="s">
        <v>189</v>
      </c>
      <c r="J1934" s="50">
        <v>87508</v>
      </c>
      <c r="K1934" s="50" t="s">
        <v>612</v>
      </c>
      <c r="L1934" s="50" t="s">
        <v>21298</v>
      </c>
      <c r="M1934" s="50" t="s">
        <v>21</v>
      </c>
      <c r="N1934" s="50" t="s">
        <v>28990</v>
      </c>
      <c r="O1934" s="42" t="s">
        <v>394</v>
      </c>
      <c r="P1934" s="50" t="s">
        <v>395</v>
      </c>
      <c r="Q1934" s="51" t="s">
        <v>28991</v>
      </c>
      <c r="R1934" s="50" t="s">
        <v>94</v>
      </c>
      <c r="S1934" s="50" t="s">
        <v>373</v>
      </c>
      <c r="T1934" s="54" t="s">
        <v>28836</v>
      </c>
      <c r="U1934" s="54" t="s">
        <v>28520</v>
      </c>
      <c r="V1934" s="54" t="s">
        <v>28521</v>
      </c>
      <c r="W1934" s="54" t="s">
        <v>94</v>
      </c>
      <c r="X1934" s="54">
        <v>2546</v>
      </c>
      <c r="Y1934" s="50"/>
      <c r="Z1934" s="50"/>
      <c r="AA1934" s="50"/>
      <c r="AB1934" s="50"/>
      <c r="AC1934" s="50"/>
      <c r="AD1934" s="50"/>
      <c r="AE1934" s="50"/>
      <c r="AF1934" s="50"/>
      <c r="AG1934" s="50"/>
      <c r="AH1934" s="53"/>
      <c r="AI1934" s="50"/>
      <c r="AJ1934" s="50"/>
      <c r="AK1934" s="50"/>
      <c r="AL1934" s="50"/>
      <c r="AM1934" s="50"/>
      <c r="AN1934" s="50"/>
      <c r="AO1934" s="50"/>
      <c r="AP1934" s="50"/>
      <c r="AQ1934" s="50"/>
      <c r="AR1934" s="50"/>
      <c r="AS1934" s="50"/>
      <c r="AT1934" s="50"/>
      <c r="AU1934" s="50"/>
      <c r="AV1934" s="50"/>
      <c r="AW1934" s="50"/>
      <c r="AX1934" s="50"/>
      <c r="AY1934" s="50"/>
      <c r="AZ1934" s="50"/>
      <c r="BA1934" s="50"/>
      <c r="BB1934" s="50"/>
      <c r="BC1934" s="50"/>
      <c r="BD1934" s="50"/>
      <c r="BE1934" s="50"/>
      <c r="BF1934" s="50"/>
      <c r="BG1934" s="50"/>
      <c r="BH1934" s="50"/>
      <c r="BI1934" s="50"/>
      <c r="BJ1934" s="50"/>
      <c r="BK1934" s="50"/>
      <c r="BL1934" s="50"/>
    </row>
    <row r="1935" spans="1:64" ht="12" customHeight="1" x14ac:dyDescent="0.15">
      <c r="A1935" s="50" t="s">
        <v>28783</v>
      </c>
      <c r="B1935" s="50">
        <v>32</v>
      </c>
      <c r="C1935" s="50" t="s">
        <v>14</v>
      </c>
      <c r="D1935" s="50" t="s">
        <v>79</v>
      </c>
      <c r="E1935" s="51" t="s">
        <v>28784</v>
      </c>
      <c r="F1935" s="52">
        <v>42853</v>
      </c>
      <c r="G1935" s="50" t="s">
        <v>28785</v>
      </c>
      <c r="H1935" s="50" t="s">
        <v>1879</v>
      </c>
      <c r="I1935" s="50" t="s">
        <v>167</v>
      </c>
      <c r="J1935" s="50">
        <v>30311</v>
      </c>
      <c r="K1935" s="50" t="s">
        <v>1526</v>
      </c>
      <c r="L1935" s="50" t="s">
        <v>399</v>
      </c>
      <c r="M1935" s="50" t="s">
        <v>21</v>
      </c>
      <c r="N1935" s="50" t="s">
        <v>28786</v>
      </c>
      <c r="O1935" s="42" t="s">
        <v>394</v>
      </c>
      <c r="P1935" s="50" t="s">
        <v>395</v>
      </c>
      <c r="Q1935" s="51" t="s">
        <v>28787</v>
      </c>
      <c r="R1935" s="50" t="s">
        <v>94</v>
      </c>
      <c r="S1935" s="50" t="s">
        <v>22</v>
      </c>
      <c r="T1935" s="54" t="s">
        <v>28746</v>
      </c>
      <c r="U1935" s="54" t="s">
        <v>28520</v>
      </c>
      <c r="V1935" s="54" t="s">
        <v>28521</v>
      </c>
      <c r="W1935" s="54" t="s">
        <v>94</v>
      </c>
      <c r="X1935" s="54">
        <v>2542</v>
      </c>
      <c r="Y1935" s="50"/>
      <c r="Z1935" s="50"/>
      <c r="AA1935" s="50"/>
      <c r="AB1935" s="50"/>
      <c r="AC1935" s="50"/>
      <c r="AD1935" s="50"/>
      <c r="AE1935" s="50"/>
      <c r="AF1935" s="50"/>
      <c r="AG1935" s="50"/>
      <c r="AH1935" s="53"/>
      <c r="AI1935" s="50"/>
      <c r="AJ1935" s="50"/>
      <c r="AK1935" s="50"/>
      <c r="AL1935" s="50"/>
      <c r="AM1935" s="50"/>
      <c r="AN1935" s="50"/>
      <c r="AO1935" s="50"/>
      <c r="AP1935" s="50"/>
      <c r="AQ1935" s="50"/>
      <c r="AR1935" s="50"/>
      <c r="AS1935" s="50"/>
      <c r="AT1935" s="50"/>
      <c r="AU1935" s="50"/>
      <c r="AV1935" s="50"/>
      <c r="AW1935" s="50"/>
      <c r="AX1935" s="50"/>
      <c r="AY1935" s="50"/>
      <c r="AZ1935" s="50"/>
      <c r="BA1935" s="50"/>
      <c r="BB1935" s="50"/>
      <c r="BC1935" s="50"/>
      <c r="BD1935" s="50"/>
      <c r="BE1935" s="50"/>
      <c r="BF1935" s="50"/>
      <c r="BG1935" s="50"/>
      <c r="BH1935" s="50"/>
      <c r="BI1935" s="50"/>
      <c r="BJ1935" s="50"/>
      <c r="BK1935" s="50"/>
      <c r="BL1935" s="50"/>
    </row>
    <row r="1936" spans="1:64" ht="12" customHeight="1" x14ac:dyDescent="0.15">
      <c r="A1936" s="50" t="s">
        <v>28917</v>
      </c>
      <c r="B1936" s="50">
        <v>25</v>
      </c>
      <c r="C1936" s="50" t="s">
        <v>14</v>
      </c>
      <c r="D1936" s="50" t="s">
        <v>42</v>
      </c>
      <c r="E1936" s="50"/>
      <c r="F1936" s="52">
        <v>42853</v>
      </c>
      <c r="G1936" s="50" t="s">
        <v>28918</v>
      </c>
      <c r="H1936" s="50" t="s">
        <v>4534</v>
      </c>
      <c r="I1936" s="50" t="s">
        <v>39</v>
      </c>
      <c r="J1936" s="50">
        <v>94403</v>
      </c>
      <c r="K1936" s="50" t="s">
        <v>4534</v>
      </c>
      <c r="L1936" s="50" t="s">
        <v>941</v>
      </c>
      <c r="M1936" s="50" t="s">
        <v>21</v>
      </c>
      <c r="N1936" s="50" t="s">
        <v>28919</v>
      </c>
      <c r="O1936" s="42" t="s">
        <v>394</v>
      </c>
      <c r="P1936" s="50" t="s">
        <v>395</v>
      </c>
      <c r="Q1936" s="51" t="s">
        <v>28920</v>
      </c>
      <c r="R1936" s="50" t="s">
        <v>94</v>
      </c>
      <c r="S1936" s="50" t="s">
        <v>22</v>
      </c>
      <c r="T1936" s="54" t="s">
        <v>28746</v>
      </c>
      <c r="U1936" s="54" t="s">
        <v>28520</v>
      </c>
      <c r="V1936" s="54" t="s">
        <v>28521</v>
      </c>
      <c r="W1936" s="54" t="s">
        <v>94</v>
      </c>
      <c r="X1936" s="54">
        <v>2547</v>
      </c>
      <c r="Y1936" s="50"/>
      <c r="Z1936" s="50"/>
      <c r="AA1936" s="50"/>
      <c r="AB1936" s="50"/>
      <c r="AC1936" s="50"/>
      <c r="AD1936" s="50"/>
      <c r="AE1936" s="50"/>
      <c r="AF1936" s="50"/>
      <c r="AG1936" s="50"/>
      <c r="AH1936" s="53"/>
      <c r="AI1936" s="50"/>
      <c r="AJ1936" s="50"/>
      <c r="AK1936" s="50"/>
      <c r="AL1936" s="50"/>
      <c r="AM1936" s="50"/>
      <c r="AN1936" s="50"/>
      <c r="AO1936" s="50"/>
      <c r="AP1936" s="50"/>
      <c r="AQ1936" s="50"/>
      <c r="AR1936" s="50"/>
      <c r="AS1936" s="50"/>
      <c r="AT1936" s="50"/>
      <c r="AU1936" s="50"/>
      <c r="AV1936" s="50"/>
      <c r="AW1936" s="50"/>
      <c r="AX1936" s="50"/>
      <c r="AY1936" s="50"/>
      <c r="AZ1936" s="50"/>
      <c r="BA1936" s="50"/>
      <c r="BB1936" s="50"/>
      <c r="BC1936" s="50"/>
      <c r="BD1936" s="50"/>
      <c r="BE1936" s="50"/>
      <c r="BF1936" s="50"/>
      <c r="BG1936" s="50"/>
      <c r="BH1936" s="50"/>
      <c r="BI1936" s="50"/>
      <c r="BJ1936" s="50"/>
      <c r="BK1936" s="50"/>
      <c r="BL1936" s="50"/>
    </row>
    <row r="1937" spans="1:64" ht="12" customHeight="1" x14ac:dyDescent="0.15">
      <c r="A1937" s="50" t="s">
        <v>29264</v>
      </c>
      <c r="B1937" s="50">
        <v>46</v>
      </c>
      <c r="C1937" s="50" t="s">
        <v>14</v>
      </c>
      <c r="D1937" s="50" t="s">
        <v>42</v>
      </c>
      <c r="E1937" s="51" t="s">
        <v>31922</v>
      </c>
      <c r="F1937" s="52">
        <v>42853</v>
      </c>
      <c r="G1937" s="50" t="s">
        <v>29265</v>
      </c>
      <c r="H1937" s="50" t="s">
        <v>29266</v>
      </c>
      <c r="I1937" s="50" t="s">
        <v>67</v>
      </c>
      <c r="J1937" s="50">
        <v>77539</v>
      </c>
      <c r="K1937" s="50" t="s">
        <v>5178</v>
      </c>
      <c r="L1937" s="50" t="s">
        <v>29267</v>
      </c>
      <c r="M1937" s="50" t="s">
        <v>29268</v>
      </c>
      <c r="N1937" s="50" t="s">
        <v>29269</v>
      </c>
      <c r="O1937" s="42" t="s">
        <v>394</v>
      </c>
      <c r="P1937" s="50" t="s">
        <v>395</v>
      </c>
      <c r="Q1937" s="51" t="s">
        <v>29270</v>
      </c>
      <c r="R1937" s="50" t="s">
        <v>23</v>
      </c>
      <c r="S1937" s="50" t="s">
        <v>12</v>
      </c>
      <c r="T1937" s="50" t="s">
        <v>31978</v>
      </c>
      <c r="U1937" s="50" t="s">
        <v>28520</v>
      </c>
      <c r="V1937" s="50" t="s">
        <v>28521</v>
      </c>
      <c r="W1937" s="50"/>
      <c r="Y1937" s="50"/>
      <c r="Z1937" s="50"/>
      <c r="AA1937" s="50"/>
      <c r="AB1937" s="50"/>
      <c r="AC1937" s="50"/>
      <c r="AD1937" s="50"/>
      <c r="AE1937" s="50"/>
      <c r="AF1937" s="50"/>
      <c r="AG1937" s="50"/>
      <c r="AH1937" s="53"/>
      <c r="AI1937" s="50"/>
      <c r="AJ1937" s="50"/>
      <c r="AK1937" s="50"/>
      <c r="AL1937" s="50"/>
      <c r="AM1937" s="50"/>
      <c r="AN1937" s="50"/>
      <c r="AO1937" s="50"/>
      <c r="AP1937" s="50"/>
      <c r="AQ1937" s="50"/>
      <c r="AR1937" s="50"/>
      <c r="AS1937" s="50"/>
      <c r="AT1937" s="50"/>
      <c r="AU1937" s="50"/>
      <c r="AV1937" s="50"/>
      <c r="AW1937" s="50"/>
      <c r="AX1937" s="50"/>
      <c r="AY1937" s="50"/>
      <c r="AZ1937" s="50"/>
      <c r="BA1937" s="50"/>
      <c r="BB1937" s="50"/>
      <c r="BC1937" s="50"/>
      <c r="BD1937" s="50"/>
      <c r="BE1937" s="50"/>
      <c r="BF1937" s="50"/>
      <c r="BG1937" s="50"/>
      <c r="BH1937" s="50"/>
      <c r="BI1937" s="50"/>
      <c r="BJ1937" s="50"/>
      <c r="BK1937" s="50"/>
      <c r="BL1937" s="50"/>
    </row>
    <row r="1938" spans="1:64" ht="12" customHeight="1" x14ac:dyDescent="0.15">
      <c r="A1938" s="50" t="s">
        <v>28776</v>
      </c>
      <c r="B1938" s="50">
        <v>26</v>
      </c>
      <c r="C1938" s="50" t="s">
        <v>14</v>
      </c>
      <c r="D1938" s="50" t="s">
        <v>79</v>
      </c>
      <c r="E1938" s="51" t="s">
        <v>28777</v>
      </c>
      <c r="F1938" s="52">
        <v>42852</v>
      </c>
      <c r="G1938" s="50" t="s">
        <v>28778</v>
      </c>
      <c r="H1938" s="50" t="s">
        <v>28779</v>
      </c>
      <c r="I1938" s="50" t="s">
        <v>219</v>
      </c>
      <c r="J1938" s="50">
        <v>19701</v>
      </c>
      <c r="K1938" s="50" t="s">
        <v>3719</v>
      </c>
      <c r="L1938" s="50" t="s">
        <v>28780</v>
      </c>
      <c r="M1938" s="50" t="s">
        <v>21</v>
      </c>
      <c r="N1938" s="50" t="s">
        <v>28781</v>
      </c>
      <c r="O1938" s="42" t="s">
        <v>394</v>
      </c>
      <c r="P1938" s="50" t="s">
        <v>395</v>
      </c>
      <c r="Q1938" s="51" t="s">
        <v>28782</v>
      </c>
      <c r="R1938" s="50" t="s">
        <v>94</v>
      </c>
      <c r="S1938" s="50" t="s">
        <v>22</v>
      </c>
      <c r="T1938" s="54" t="s">
        <v>28746</v>
      </c>
      <c r="U1938" s="54" t="s">
        <v>28520</v>
      </c>
      <c r="V1938" s="54" t="s">
        <v>28521</v>
      </c>
      <c r="W1938" s="54" t="s">
        <v>94</v>
      </c>
      <c r="X1938" s="54">
        <v>2535</v>
      </c>
      <c r="Y1938" s="50"/>
      <c r="Z1938" s="50"/>
      <c r="AA1938" s="50"/>
      <c r="AB1938" s="50"/>
      <c r="AC1938" s="50"/>
      <c r="AD1938" s="50"/>
      <c r="AE1938" s="50"/>
      <c r="AF1938" s="50"/>
      <c r="AG1938" s="50"/>
      <c r="AH1938" s="53"/>
      <c r="AI1938" s="50"/>
      <c r="AJ1938" s="50"/>
      <c r="AK1938" s="50"/>
      <c r="AL1938" s="50"/>
      <c r="AM1938" s="50"/>
      <c r="AN1938" s="50"/>
      <c r="AO1938" s="50"/>
      <c r="AP1938" s="50"/>
      <c r="AQ1938" s="50"/>
      <c r="AR1938" s="50"/>
      <c r="AS1938" s="50"/>
      <c r="AT1938" s="50"/>
      <c r="AU1938" s="50"/>
      <c r="AV1938" s="50"/>
      <c r="AW1938" s="50"/>
      <c r="AX1938" s="50"/>
      <c r="AY1938" s="50"/>
      <c r="AZ1938" s="50"/>
      <c r="BA1938" s="50"/>
      <c r="BB1938" s="50"/>
      <c r="BC1938" s="50"/>
      <c r="BD1938" s="50"/>
      <c r="BE1938" s="50"/>
      <c r="BF1938" s="50"/>
      <c r="BG1938" s="50"/>
      <c r="BH1938" s="50"/>
      <c r="BI1938" s="50"/>
      <c r="BJ1938" s="50"/>
      <c r="BK1938" s="50"/>
      <c r="BL1938" s="50"/>
    </row>
    <row r="1939" spans="1:64" ht="12" customHeight="1" x14ac:dyDescent="0.15">
      <c r="A1939" s="50" t="s">
        <v>28913</v>
      </c>
      <c r="B1939" s="50">
        <v>53</v>
      </c>
      <c r="C1939" s="50" t="s">
        <v>14</v>
      </c>
      <c r="D1939" s="50" t="s">
        <v>31</v>
      </c>
      <c r="E1939" s="51" t="s">
        <v>31923</v>
      </c>
      <c r="F1939" s="52">
        <v>42852</v>
      </c>
      <c r="G1939" s="50" t="s">
        <v>28914</v>
      </c>
      <c r="H1939" s="50" t="s">
        <v>136</v>
      </c>
      <c r="I1939" s="50" t="s">
        <v>137</v>
      </c>
      <c r="J1939" s="50">
        <v>57702</v>
      </c>
      <c r="K1939" s="50" t="s">
        <v>138</v>
      </c>
      <c r="L1939" s="50" t="s">
        <v>139</v>
      </c>
      <c r="M1939" s="50" t="s">
        <v>21</v>
      </c>
      <c r="N1939" s="50" t="s">
        <v>28915</v>
      </c>
      <c r="O1939" s="42" t="s">
        <v>394</v>
      </c>
      <c r="P1939" s="50" t="s">
        <v>395</v>
      </c>
      <c r="Q1939" s="51" t="s">
        <v>28916</v>
      </c>
      <c r="R1939" s="50" t="s">
        <v>23</v>
      </c>
      <c r="S1939" s="50" t="s">
        <v>22</v>
      </c>
      <c r="T1939" s="54" t="s">
        <v>28746</v>
      </c>
      <c r="U1939" s="54" t="s">
        <v>28520</v>
      </c>
      <c r="V1939" s="54" t="s">
        <v>28521</v>
      </c>
      <c r="W1939" s="54" t="s">
        <v>94</v>
      </c>
      <c r="X1939" s="54">
        <v>2537</v>
      </c>
      <c r="Y1939" s="50"/>
      <c r="Z1939" s="50"/>
      <c r="AA1939" s="50"/>
      <c r="AB1939" s="50"/>
      <c r="AC1939" s="50"/>
      <c r="AD1939" s="50"/>
      <c r="AE1939" s="50"/>
      <c r="AF1939" s="50"/>
      <c r="AG1939" s="50"/>
      <c r="AH1939" s="53"/>
      <c r="AI1939" s="50"/>
      <c r="AJ1939" s="50"/>
      <c r="AK1939" s="50"/>
      <c r="AL1939" s="50"/>
      <c r="AM1939" s="50"/>
      <c r="AN1939" s="50"/>
      <c r="AO1939" s="50"/>
      <c r="AP1939" s="50"/>
      <c r="AQ1939" s="50"/>
      <c r="AR1939" s="50"/>
      <c r="AS1939" s="50"/>
      <c r="AT1939" s="50"/>
      <c r="AU1939" s="50"/>
      <c r="AV1939" s="50"/>
      <c r="AW1939" s="50"/>
      <c r="AX1939" s="50"/>
      <c r="AY1939" s="50"/>
      <c r="AZ1939" s="50"/>
      <c r="BA1939" s="50"/>
      <c r="BB1939" s="50"/>
      <c r="BC1939" s="50"/>
      <c r="BD1939" s="50"/>
      <c r="BE1939" s="50"/>
      <c r="BF1939" s="50"/>
      <c r="BG1939" s="50"/>
      <c r="BH1939" s="50"/>
      <c r="BI1939" s="50"/>
      <c r="BJ1939" s="50"/>
      <c r="BK1939" s="50"/>
      <c r="BL1939" s="50"/>
    </row>
    <row r="1940" spans="1:64" ht="12" customHeight="1" x14ac:dyDescent="0.15">
      <c r="A1940" s="50" t="s">
        <v>28970</v>
      </c>
      <c r="B1940" s="50">
        <v>53</v>
      </c>
      <c r="C1940" s="50" t="s">
        <v>14</v>
      </c>
      <c r="D1940" s="50" t="s">
        <v>31</v>
      </c>
      <c r="E1940" s="50"/>
      <c r="F1940" s="52">
        <v>42851</v>
      </c>
      <c r="G1940" s="50" t="s">
        <v>28971</v>
      </c>
      <c r="H1940" s="50" t="s">
        <v>28972</v>
      </c>
      <c r="I1940" s="50" t="s">
        <v>398</v>
      </c>
      <c r="J1940" s="50">
        <v>17044</v>
      </c>
      <c r="K1940" s="50" t="s">
        <v>28973</v>
      </c>
      <c r="L1940" s="50" t="s">
        <v>28974</v>
      </c>
      <c r="M1940" s="50" t="s">
        <v>21</v>
      </c>
      <c r="N1940" s="50" t="s">
        <v>31924</v>
      </c>
      <c r="O1940" s="42" t="s">
        <v>394</v>
      </c>
      <c r="P1940" s="50" t="s">
        <v>94</v>
      </c>
      <c r="Q1940" s="51" t="s">
        <v>28975</v>
      </c>
      <c r="R1940" s="50" t="s">
        <v>23</v>
      </c>
      <c r="S1940" s="50" t="s">
        <v>22</v>
      </c>
      <c r="T1940" s="54" t="s">
        <v>28746</v>
      </c>
      <c r="U1940" s="54" t="s">
        <v>28518</v>
      </c>
      <c r="V1940" s="54" t="s">
        <v>28521</v>
      </c>
      <c r="W1940" s="54" t="s">
        <v>94</v>
      </c>
      <c r="X1940" s="54">
        <v>2534</v>
      </c>
      <c r="Y1940" s="50"/>
      <c r="Z1940" s="50"/>
      <c r="AA1940" s="50"/>
      <c r="AB1940" s="50"/>
      <c r="AC1940" s="50"/>
      <c r="AD1940" s="50"/>
      <c r="AE1940" s="50"/>
      <c r="AF1940" s="50"/>
      <c r="AG1940" s="50"/>
      <c r="AH1940" s="53"/>
      <c r="AI1940" s="50"/>
      <c r="AJ1940" s="50"/>
      <c r="AK1940" s="50"/>
      <c r="AL1940" s="50"/>
      <c r="AM1940" s="50"/>
      <c r="AN1940" s="50"/>
      <c r="AO1940" s="50"/>
      <c r="AP1940" s="50"/>
      <c r="AQ1940" s="51"/>
      <c r="AR1940" s="50"/>
      <c r="AS1940" s="50"/>
      <c r="AT1940" s="50"/>
      <c r="AU1940" s="50"/>
      <c r="AV1940" s="50"/>
      <c r="AW1940" s="50"/>
      <c r="AX1940" s="50"/>
      <c r="AY1940" s="50"/>
      <c r="AZ1940" s="50"/>
      <c r="BA1940" s="50"/>
      <c r="BB1940" s="50"/>
      <c r="BC1940" s="50"/>
      <c r="BD1940" s="50"/>
      <c r="BE1940" s="50"/>
      <c r="BF1940" s="50"/>
      <c r="BG1940" s="50"/>
      <c r="BH1940" s="50"/>
      <c r="BI1940" s="50"/>
      <c r="BJ1940" s="50"/>
      <c r="BK1940" s="50"/>
      <c r="BL1940" s="50"/>
    </row>
    <row r="1941" spans="1:64" ht="12" customHeight="1" x14ac:dyDescent="0.15">
      <c r="A1941" s="50" t="s">
        <v>29138</v>
      </c>
      <c r="B1941" s="50">
        <v>57</v>
      </c>
      <c r="C1941" s="50" t="s">
        <v>14</v>
      </c>
      <c r="D1941" s="50" t="s">
        <v>79</v>
      </c>
      <c r="E1941" s="51" t="s">
        <v>29139</v>
      </c>
      <c r="F1941" s="52">
        <v>42851</v>
      </c>
      <c r="G1941" s="50" t="s">
        <v>29140</v>
      </c>
      <c r="H1941" s="50" t="s">
        <v>635</v>
      </c>
      <c r="I1941" s="50" t="s">
        <v>56</v>
      </c>
      <c r="J1941" s="50">
        <v>32206</v>
      </c>
      <c r="K1941" s="50" t="s">
        <v>636</v>
      </c>
      <c r="L1941" s="50" t="s">
        <v>637</v>
      </c>
      <c r="M1941" s="50" t="s">
        <v>5307</v>
      </c>
      <c r="N1941" s="50" t="s">
        <v>31906</v>
      </c>
      <c r="O1941" s="42" t="s">
        <v>394</v>
      </c>
      <c r="P1941" s="50" t="s">
        <v>395</v>
      </c>
      <c r="Q1941" s="50" t="s">
        <v>29141</v>
      </c>
      <c r="R1941" s="50" t="s">
        <v>94</v>
      </c>
      <c r="S1941" s="50" t="s">
        <v>22</v>
      </c>
      <c r="T1941" s="54" t="s">
        <v>29882</v>
      </c>
      <c r="U1941" s="54" t="s">
        <v>28518</v>
      </c>
      <c r="V1941" s="54" t="s">
        <v>28521</v>
      </c>
      <c r="W1941" s="54" t="s">
        <v>94</v>
      </c>
      <c r="X1941" s="54">
        <v>2530</v>
      </c>
      <c r="Y1941" s="50"/>
      <c r="Z1941" s="50"/>
      <c r="AA1941" s="50"/>
      <c r="AB1941" s="50"/>
      <c r="AC1941" s="50"/>
      <c r="AD1941" s="50"/>
      <c r="AE1941" s="50"/>
      <c r="AF1941" s="50"/>
      <c r="AG1941" s="50"/>
      <c r="AH1941" s="53"/>
      <c r="AI1941" s="50"/>
      <c r="AJ1941" s="50"/>
      <c r="AK1941" s="50"/>
      <c r="AL1941" s="50"/>
      <c r="AM1941" s="50"/>
      <c r="AN1941" s="50"/>
      <c r="AO1941" s="50"/>
      <c r="AP1941" s="50"/>
      <c r="AQ1941" s="51"/>
      <c r="AR1941" s="50"/>
      <c r="AS1941" s="50"/>
      <c r="AT1941" s="50"/>
      <c r="AU1941" s="50"/>
      <c r="AV1941" s="50"/>
      <c r="AW1941" s="50"/>
      <c r="AX1941" s="50"/>
      <c r="AY1941" s="50"/>
      <c r="AZ1941" s="50"/>
      <c r="BA1941" s="50"/>
      <c r="BB1941" s="50"/>
      <c r="BC1941" s="50"/>
      <c r="BD1941" s="50"/>
      <c r="BE1941" s="50"/>
      <c r="BF1941" s="50"/>
      <c r="BG1941" s="50"/>
      <c r="BH1941" s="50"/>
      <c r="BI1941" s="50"/>
      <c r="BJ1941" s="50"/>
      <c r="BK1941" s="50"/>
      <c r="BL1941" s="50"/>
    </row>
    <row r="1942" spans="1:64" ht="12" customHeight="1" x14ac:dyDescent="0.15">
      <c r="A1942" s="50" t="s">
        <v>29118</v>
      </c>
      <c r="B1942" s="50">
        <v>32</v>
      </c>
      <c r="C1942" s="50" t="s">
        <v>14</v>
      </c>
      <c r="D1942" s="50" t="s">
        <v>31</v>
      </c>
      <c r="E1942" s="51" t="s">
        <v>29119</v>
      </c>
      <c r="F1942" s="52">
        <v>42851</v>
      </c>
      <c r="G1942" s="50" t="s">
        <v>29120</v>
      </c>
      <c r="H1942" s="50" t="s">
        <v>1262</v>
      </c>
      <c r="I1942" s="50" t="s">
        <v>63</v>
      </c>
      <c r="J1942" s="50">
        <v>43206</v>
      </c>
      <c r="K1942" s="50" t="s">
        <v>1263</v>
      </c>
      <c r="L1942" s="50" t="s">
        <v>12268</v>
      </c>
      <c r="M1942" s="50" t="s">
        <v>21</v>
      </c>
      <c r="N1942" s="50" t="s">
        <v>29121</v>
      </c>
      <c r="O1942" s="42" t="s">
        <v>394</v>
      </c>
      <c r="P1942" s="50" t="s">
        <v>395</v>
      </c>
      <c r="Q1942" s="51" t="s">
        <v>29122</v>
      </c>
      <c r="R1942" s="50" t="s">
        <v>94</v>
      </c>
      <c r="S1942" s="50" t="s">
        <v>373</v>
      </c>
      <c r="T1942" s="54" t="s">
        <v>28836</v>
      </c>
      <c r="U1942" s="54" t="s">
        <v>28518</v>
      </c>
      <c r="V1942" s="54" t="s">
        <v>28519</v>
      </c>
      <c r="W1942" s="54" t="s">
        <v>94</v>
      </c>
      <c r="X1942" s="54">
        <v>2536</v>
      </c>
      <c r="Y1942" s="50"/>
      <c r="Z1942" s="50"/>
      <c r="AA1942" s="50"/>
      <c r="AB1942" s="50"/>
      <c r="AC1942" s="50"/>
      <c r="AD1942" s="50"/>
      <c r="AE1942" s="50"/>
      <c r="AF1942" s="50"/>
      <c r="AG1942" s="50"/>
      <c r="AH1942" s="53"/>
      <c r="AI1942" s="50"/>
      <c r="AJ1942" s="50"/>
      <c r="AK1942" s="50"/>
      <c r="AL1942" s="50"/>
      <c r="AM1942" s="50"/>
      <c r="AN1942" s="50"/>
      <c r="AO1942" s="50"/>
      <c r="AP1942" s="50"/>
      <c r="AQ1942" s="51"/>
      <c r="AR1942" s="50"/>
      <c r="AS1942" s="50"/>
      <c r="AT1942" s="50"/>
      <c r="AU1942" s="50"/>
      <c r="AV1942" s="50"/>
      <c r="AW1942" s="50"/>
      <c r="AX1942" s="50"/>
      <c r="AY1942" s="50"/>
      <c r="AZ1942" s="50"/>
      <c r="BA1942" s="50"/>
      <c r="BB1942" s="50"/>
      <c r="BC1942" s="50"/>
      <c r="BD1942" s="50"/>
      <c r="BE1942" s="50"/>
      <c r="BF1942" s="50"/>
      <c r="BG1942" s="50"/>
      <c r="BH1942" s="50"/>
      <c r="BI1942" s="50"/>
      <c r="BJ1942" s="50"/>
      <c r="BK1942" s="50"/>
      <c r="BL1942" s="50"/>
    </row>
    <row r="1943" spans="1:64" ht="12" customHeight="1" x14ac:dyDescent="0.15">
      <c r="A1943" s="50" t="s">
        <v>29296</v>
      </c>
      <c r="B1943" s="50">
        <v>20</v>
      </c>
      <c r="C1943" s="50" t="s">
        <v>108</v>
      </c>
      <c r="D1943" s="50" t="s">
        <v>31</v>
      </c>
      <c r="E1943" s="51" t="s">
        <v>29297</v>
      </c>
      <c r="F1943" s="52">
        <v>42850</v>
      </c>
      <c r="G1943" s="50" t="s">
        <v>29298</v>
      </c>
      <c r="H1943" s="50" t="s">
        <v>21539</v>
      </c>
      <c r="I1943" s="50" t="s">
        <v>398</v>
      </c>
      <c r="J1943" s="50">
        <v>15904</v>
      </c>
      <c r="K1943" s="50" t="s">
        <v>21541</v>
      </c>
      <c r="L1943" s="50" t="s">
        <v>29299</v>
      </c>
      <c r="M1943" s="50" t="s">
        <v>21</v>
      </c>
      <c r="N1943" s="50" t="s">
        <v>29300</v>
      </c>
      <c r="O1943" s="42" t="s">
        <v>394</v>
      </c>
      <c r="P1943" s="50" t="s">
        <v>395</v>
      </c>
      <c r="Q1943" s="51" t="s">
        <v>29301</v>
      </c>
      <c r="R1943" s="50" t="s">
        <v>94</v>
      </c>
      <c r="S1943" s="50" t="s">
        <v>12</v>
      </c>
      <c r="T1943" s="54" t="s">
        <v>31978</v>
      </c>
      <c r="U1943" s="54" t="s">
        <v>28518</v>
      </c>
      <c r="V1943" s="54" t="s">
        <v>28521</v>
      </c>
      <c r="W1943" s="50"/>
      <c r="Y1943" s="50"/>
      <c r="Z1943" s="50"/>
      <c r="AA1943" s="50"/>
      <c r="AB1943" s="50"/>
      <c r="AC1943" s="50"/>
      <c r="AD1943" s="50"/>
      <c r="AE1943" s="50"/>
      <c r="AF1943" s="50"/>
      <c r="AG1943" s="50"/>
      <c r="AH1943" s="53"/>
      <c r="AI1943" s="50"/>
      <c r="AJ1943" s="50"/>
      <c r="AK1943" s="50"/>
      <c r="AL1943" s="50"/>
      <c r="AM1943" s="50"/>
      <c r="AN1943" s="50"/>
      <c r="AO1943" s="50"/>
      <c r="AP1943" s="50"/>
      <c r="AQ1943" s="50"/>
      <c r="AR1943" s="50"/>
      <c r="AS1943" s="50"/>
      <c r="AT1943" s="50"/>
      <c r="AU1943" s="50"/>
      <c r="AV1943" s="50"/>
      <c r="AW1943" s="50"/>
      <c r="AX1943" s="50"/>
      <c r="AY1943" s="50"/>
      <c r="AZ1943" s="50"/>
      <c r="BA1943" s="50"/>
      <c r="BB1943" s="50"/>
      <c r="BC1943" s="50"/>
      <c r="BD1943" s="50"/>
      <c r="BE1943" s="50"/>
      <c r="BF1943" s="50"/>
      <c r="BG1943" s="50"/>
      <c r="BH1943" s="50"/>
      <c r="BI1943" s="50"/>
      <c r="BJ1943" s="50"/>
      <c r="BK1943" s="50"/>
      <c r="BL1943" s="50"/>
    </row>
    <row r="1944" spans="1:64" ht="12" customHeight="1" x14ac:dyDescent="0.15">
      <c r="A1944" s="50" t="s">
        <v>29338</v>
      </c>
      <c r="B1944" s="50">
        <v>40</v>
      </c>
      <c r="C1944" s="50" t="s">
        <v>108</v>
      </c>
      <c r="D1944" s="50" t="s">
        <v>31</v>
      </c>
      <c r="E1944" s="51" t="s">
        <v>29339</v>
      </c>
      <c r="F1944" s="52">
        <v>42850</v>
      </c>
      <c r="G1944" s="50" t="s">
        <v>29340</v>
      </c>
      <c r="H1944" s="50" t="s">
        <v>1083</v>
      </c>
      <c r="I1944" s="50" t="s">
        <v>398</v>
      </c>
      <c r="J1944" s="50">
        <v>19134</v>
      </c>
      <c r="K1944" s="50" t="s">
        <v>1083</v>
      </c>
      <c r="L1944" s="50" t="s">
        <v>1084</v>
      </c>
      <c r="M1944" s="50" t="s">
        <v>373</v>
      </c>
      <c r="N1944" s="50" t="s">
        <v>29341</v>
      </c>
      <c r="O1944" s="42" t="s">
        <v>394</v>
      </c>
      <c r="P1944" s="50" t="s">
        <v>395</v>
      </c>
      <c r="Q1944" s="51" t="s">
        <v>29342</v>
      </c>
      <c r="R1944" s="50" t="s">
        <v>94</v>
      </c>
      <c r="S1944" s="50" t="s">
        <v>12</v>
      </c>
      <c r="T1944" s="50" t="s">
        <v>31978</v>
      </c>
      <c r="U1944" s="50" t="s">
        <v>28518</v>
      </c>
      <c r="V1944" s="50" t="s">
        <v>28521</v>
      </c>
      <c r="W1944" s="50"/>
      <c r="Y1944" s="50"/>
      <c r="Z1944" s="50"/>
      <c r="AA1944" s="50"/>
      <c r="AB1944" s="50"/>
      <c r="AC1944" s="50"/>
      <c r="AD1944" s="50"/>
      <c r="AE1944" s="50"/>
      <c r="AF1944" s="50"/>
      <c r="AG1944" s="50"/>
      <c r="AH1944" s="53"/>
      <c r="AI1944" s="50"/>
      <c r="AJ1944" s="50"/>
      <c r="AK1944" s="50"/>
      <c r="AL1944" s="50"/>
      <c r="AM1944" s="50"/>
      <c r="AN1944" s="50"/>
      <c r="AO1944" s="50"/>
      <c r="AP1944" s="50"/>
      <c r="AQ1944" s="50"/>
      <c r="AR1944" s="50"/>
      <c r="AS1944" s="50"/>
      <c r="AT1944" s="50"/>
      <c r="AU1944" s="50"/>
      <c r="AV1944" s="50"/>
      <c r="AW1944" s="50"/>
      <c r="AX1944" s="50"/>
      <c r="AY1944" s="50"/>
      <c r="AZ1944" s="50"/>
      <c r="BA1944" s="50"/>
      <c r="BB1944" s="50"/>
      <c r="BC1944" s="50"/>
      <c r="BD1944" s="50"/>
      <c r="BE1944" s="50"/>
      <c r="BF1944" s="50"/>
      <c r="BG1944" s="50"/>
      <c r="BH1944" s="50"/>
      <c r="BI1944" s="50"/>
      <c r="BJ1944" s="50"/>
      <c r="BK1944" s="50"/>
      <c r="BL1944" s="50"/>
    </row>
    <row r="1945" spans="1:64" ht="12" customHeight="1" x14ac:dyDescent="0.15">
      <c r="A1945" s="50" t="s">
        <v>29128</v>
      </c>
      <c r="B1945" s="50">
        <v>27</v>
      </c>
      <c r="C1945" s="50" t="s">
        <v>14</v>
      </c>
      <c r="D1945" s="50" t="s">
        <v>79</v>
      </c>
      <c r="E1945" s="50"/>
      <c r="F1945" s="52">
        <v>42850</v>
      </c>
      <c r="G1945" s="50" t="s">
        <v>29129</v>
      </c>
      <c r="H1945" s="50" t="s">
        <v>29130</v>
      </c>
      <c r="I1945" s="50" t="s">
        <v>167</v>
      </c>
      <c r="J1945" s="50">
        <v>31052</v>
      </c>
      <c r="K1945" s="50" t="s">
        <v>25716</v>
      </c>
      <c r="L1945" s="50" t="s">
        <v>25717</v>
      </c>
      <c r="M1945" s="50" t="s">
        <v>5307</v>
      </c>
      <c r="N1945" s="50" t="s">
        <v>29131</v>
      </c>
      <c r="O1945" s="42" t="s">
        <v>394</v>
      </c>
      <c r="P1945" s="50" t="s">
        <v>395</v>
      </c>
      <c r="Q1945" s="51" t="s">
        <v>29132</v>
      </c>
      <c r="R1945" s="50" t="s">
        <v>94</v>
      </c>
      <c r="S1945" s="50" t="s">
        <v>22</v>
      </c>
      <c r="T1945" s="54" t="s">
        <v>28739</v>
      </c>
      <c r="U1945" s="54" t="s">
        <v>28518</v>
      </c>
      <c r="V1945" s="54" t="s">
        <v>28521</v>
      </c>
      <c r="W1945" s="54" t="s">
        <v>94</v>
      </c>
      <c r="X1945" s="54">
        <v>2533</v>
      </c>
      <c r="Y1945" s="50"/>
      <c r="Z1945" s="50"/>
      <c r="AA1945" s="50"/>
      <c r="AB1945" s="50"/>
      <c r="AC1945" s="50"/>
      <c r="AD1945" s="50"/>
      <c r="AE1945" s="50"/>
      <c r="AF1945" s="50"/>
      <c r="AG1945" s="50"/>
      <c r="AH1945" s="53"/>
      <c r="AI1945" s="50"/>
      <c r="AJ1945" s="50"/>
      <c r="AK1945" s="50"/>
      <c r="AL1945" s="50"/>
      <c r="AM1945" s="50"/>
      <c r="AN1945" s="50"/>
      <c r="AO1945" s="50"/>
      <c r="AP1945" s="50"/>
      <c r="AQ1945" s="50"/>
      <c r="AR1945" s="50"/>
      <c r="AS1945" s="50"/>
      <c r="AT1945" s="50"/>
      <c r="AU1945" s="50"/>
      <c r="AV1945" s="50"/>
      <c r="AW1945" s="50"/>
      <c r="AX1945" s="50"/>
      <c r="AY1945" s="50"/>
      <c r="AZ1945" s="50"/>
      <c r="BA1945" s="50"/>
      <c r="BB1945" s="50"/>
      <c r="BC1945" s="50"/>
      <c r="BD1945" s="50"/>
      <c r="BE1945" s="50"/>
      <c r="BF1945" s="50"/>
      <c r="BG1945" s="50"/>
      <c r="BH1945" s="50"/>
      <c r="BI1945" s="50"/>
      <c r="BJ1945" s="50"/>
      <c r="BK1945" s="50"/>
      <c r="BL1945" s="50"/>
    </row>
    <row r="1946" spans="1:64" ht="12" customHeight="1" x14ac:dyDescent="0.15">
      <c r="A1946" s="50" t="s">
        <v>28771</v>
      </c>
      <c r="B1946" s="50">
        <v>23</v>
      </c>
      <c r="C1946" s="50" t="s">
        <v>14</v>
      </c>
      <c r="D1946" s="50" t="s">
        <v>79</v>
      </c>
      <c r="E1946" s="51" t="s">
        <v>28772</v>
      </c>
      <c r="F1946" s="52">
        <v>42850</v>
      </c>
      <c r="G1946" s="50" t="s">
        <v>28773</v>
      </c>
      <c r="H1946" s="50" t="s">
        <v>513</v>
      </c>
      <c r="I1946" s="50" t="s">
        <v>75</v>
      </c>
      <c r="J1946" s="50">
        <v>7103</v>
      </c>
      <c r="K1946" s="50" t="s">
        <v>515</v>
      </c>
      <c r="L1946" s="50" t="s">
        <v>516</v>
      </c>
      <c r="M1946" s="50" t="s">
        <v>21</v>
      </c>
      <c r="N1946" s="50" t="s">
        <v>28774</v>
      </c>
      <c r="O1946" s="42" t="s">
        <v>394</v>
      </c>
      <c r="P1946" s="50" t="s">
        <v>395</v>
      </c>
      <c r="Q1946" s="51" t="s">
        <v>28775</v>
      </c>
      <c r="R1946" s="50" t="s">
        <v>94</v>
      </c>
      <c r="S1946" s="50" t="s">
        <v>22</v>
      </c>
      <c r="T1946" s="54" t="s">
        <v>28746</v>
      </c>
      <c r="U1946" s="54" t="s">
        <v>28518</v>
      </c>
      <c r="V1946" s="54" t="s">
        <v>28519</v>
      </c>
      <c r="W1946" s="54" t="s">
        <v>94</v>
      </c>
      <c r="X1946" s="54">
        <v>2528</v>
      </c>
      <c r="Y1946" s="50"/>
      <c r="Z1946" s="50"/>
      <c r="AA1946" s="50"/>
      <c r="AB1946" s="50"/>
      <c r="AC1946" s="50"/>
      <c r="AD1946" s="50"/>
      <c r="AE1946" s="50"/>
      <c r="AF1946" s="50"/>
      <c r="AG1946" s="50"/>
      <c r="AH1946" s="53"/>
      <c r="AI1946" s="50"/>
      <c r="AJ1946" s="50"/>
      <c r="AK1946" s="50"/>
      <c r="AL1946" s="50"/>
      <c r="AM1946" s="50"/>
      <c r="AN1946" s="50"/>
      <c r="AO1946" s="50"/>
      <c r="AP1946" s="50"/>
      <c r="AQ1946" s="50"/>
      <c r="AR1946" s="50"/>
      <c r="AS1946" s="50"/>
      <c r="AT1946" s="50"/>
      <c r="AU1946" s="50"/>
      <c r="AV1946" s="50"/>
      <c r="AW1946" s="50"/>
      <c r="AX1946" s="50"/>
      <c r="AY1946" s="50"/>
      <c r="AZ1946" s="50"/>
      <c r="BA1946" s="50"/>
      <c r="BB1946" s="50"/>
      <c r="BC1946" s="50"/>
      <c r="BD1946" s="50"/>
      <c r="BE1946" s="50"/>
      <c r="BF1946" s="50"/>
      <c r="BG1946" s="50"/>
      <c r="BH1946" s="50"/>
      <c r="BI1946" s="50"/>
      <c r="BJ1946" s="50"/>
      <c r="BK1946" s="50"/>
      <c r="BL1946" s="50"/>
    </row>
    <row r="1947" spans="1:64" ht="12" customHeight="1" x14ac:dyDescent="0.15">
      <c r="A1947" s="50" t="s">
        <v>29181</v>
      </c>
      <c r="B1947" s="50">
        <v>52</v>
      </c>
      <c r="C1947" s="50" t="s">
        <v>14</v>
      </c>
      <c r="D1947" s="50" t="s">
        <v>42</v>
      </c>
      <c r="E1947" s="50"/>
      <c r="F1947" s="52">
        <v>42850</v>
      </c>
      <c r="G1947" s="50" t="s">
        <v>29182</v>
      </c>
      <c r="H1947" s="50" t="s">
        <v>910</v>
      </c>
      <c r="I1947" s="50" t="s">
        <v>67</v>
      </c>
      <c r="J1947" s="50">
        <v>76103</v>
      </c>
      <c r="K1947" s="50" t="s">
        <v>68</v>
      </c>
      <c r="L1947" s="50" t="s">
        <v>911</v>
      </c>
      <c r="M1947" s="50" t="s">
        <v>21</v>
      </c>
      <c r="N1947" s="50" t="s">
        <v>29183</v>
      </c>
      <c r="O1947" s="42" t="s">
        <v>394</v>
      </c>
      <c r="P1947" s="50" t="s">
        <v>395</v>
      </c>
      <c r="Q1947" s="51" t="s">
        <v>29184</v>
      </c>
      <c r="R1947" s="50" t="s">
        <v>948</v>
      </c>
      <c r="S1947" s="50" t="s">
        <v>22</v>
      </c>
      <c r="T1947" s="54" t="s">
        <v>28746</v>
      </c>
      <c r="U1947" s="54" t="s">
        <v>28520</v>
      </c>
      <c r="V1947" s="54" t="s">
        <v>28521</v>
      </c>
      <c r="W1947" s="54" t="s">
        <v>542</v>
      </c>
      <c r="X1947" s="54">
        <v>2529</v>
      </c>
      <c r="Y1947" s="50"/>
      <c r="Z1947" s="50"/>
      <c r="AA1947" s="50"/>
      <c r="AB1947" s="50"/>
      <c r="AC1947" s="50"/>
      <c r="AD1947" s="50"/>
      <c r="AE1947" s="50"/>
      <c r="AF1947" s="50"/>
      <c r="AG1947" s="50"/>
      <c r="AH1947" s="53"/>
      <c r="AI1947" s="50"/>
      <c r="AJ1947" s="50"/>
      <c r="AK1947" s="50"/>
      <c r="AL1947" s="50"/>
      <c r="AM1947" s="50"/>
      <c r="AN1947" s="50"/>
      <c r="AO1947" s="50"/>
      <c r="AP1947" s="50"/>
      <c r="AQ1947" s="50"/>
      <c r="AR1947" s="50"/>
      <c r="AS1947" s="50"/>
      <c r="AT1947" s="50"/>
      <c r="AU1947" s="50"/>
      <c r="AV1947" s="50"/>
      <c r="AW1947" s="50"/>
      <c r="AX1947" s="50"/>
      <c r="AY1947" s="50"/>
      <c r="AZ1947" s="50"/>
      <c r="BA1947" s="50"/>
      <c r="BB1947" s="50"/>
      <c r="BC1947" s="50"/>
      <c r="BD1947" s="50"/>
      <c r="BE1947" s="50"/>
      <c r="BF1947" s="50"/>
      <c r="BG1947" s="50"/>
      <c r="BH1947" s="50"/>
      <c r="BI1947" s="50"/>
      <c r="BJ1947" s="50"/>
      <c r="BK1947" s="50"/>
      <c r="BL1947" s="50"/>
    </row>
    <row r="1948" spans="1:64" ht="12" customHeight="1" x14ac:dyDescent="0.15">
      <c r="A1948" s="50" t="s">
        <v>29308</v>
      </c>
      <c r="B1948" s="50">
        <v>46</v>
      </c>
      <c r="C1948" s="50" t="s">
        <v>14</v>
      </c>
      <c r="D1948" s="50" t="s">
        <v>31</v>
      </c>
      <c r="E1948" s="51" t="s">
        <v>29309</v>
      </c>
      <c r="F1948" s="52">
        <v>42850</v>
      </c>
      <c r="G1948" s="50" t="s">
        <v>29310</v>
      </c>
      <c r="H1948" s="50" t="s">
        <v>28087</v>
      </c>
      <c r="I1948" s="50" t="s">
        <v>67</v>
      </c>
      <c r="J1948" s="50">
        <v>75901</v>
      </c>
      <c r="K1948" s="50" t="s">
        <v>14511</v>
      </c>
      <c r="L1948" s="50" t="s">
        <v>29311</v>
      </c>
      <c r="M1948" s="50" t="s">
        <v>21</v>
      </c>
      <c r="N1948" s="50" t="s">
        <v>29312</v>
      </c>
      <c r="O1948" s="42" t="s">
        <v>394</v>
      </c>
      <c r="P1948" s="50" t="s">
        <v>395</v>
      </c>
      <c r="Q1948" s="51" t="s">
        <v>29313</v>
      </c>
      <c r="R1948" s="50" t="s">
        <v>542</v>
      </c>
      <c r="S1948" s="50" t="s">
        <v>22</v>
      </c>
      <c r="T1948" s="54" t="s">
        <v>28746</v>
      </c>
      <c r="U1948" s="54" t="s">
        <v>28520</v>
      </c>
      <c r="V1948" s="54" t="s">
        <v>28521</v>
      </c>
      <c r="W1948" s="50"/>
      <c r="Y1948" s="50"/>
      <c r="Z1948" s="50"/>
      <c r="AA1948" s="50"/>
      <c r="AB1948" s="50"/>
      <c r="AC1948" s="50"/>
      <c r="AD1948" s="50"/>
      <c r="AE1948" s="50"/>
      <c r="AF1948" s="50"/>
      <c r="AG1948" s="50"/>
      <c r="AH1948" s="53"/>
      <c r="AI1948" s="50"/>
      <c r="AJ1948" s="50"/>
      <c r="AK1948" s="50"/>
      <c r="AL1948" s="50"/>
      <c r="AM1948" s="50"/>
      <c r="AN1948" s="50"/>
      <c r="AO1948" s="50"/>
      <c r="AP1948" s="50"/>
      <c r="AQ1948" s="51"/>
      <c r="AR1948" s="50"/>
      <c r="AS1948" s="50"/>
      <c r="AT1948" s="50"/>
      <c r="AU1948" s="50"/>
      <c r="AV1948" s="50"/>
      <c r="AW1948" s="50"/>
      <c r="AX1948" s="50"/>
      <c r="AY1948" s="50"/>
      <c r="AZ1948" s="50"/>
      <c r="BA1948" s="50"/>
      <c r="BB1948" s="50"/>
      <c r="BC1948" s="50"/>
      <c r="BD1948" s="50"/>
      <c r="BE1948" s="50"/>
      <c r="BF1948" s="50"/>
      <c r="BG1948" s="50"/>
      <c r="BH1948" s="50"/>
      <c r="BI1948" s="50"/>
      <c r="BJ1948" s="50"/>
      <c r="BK1948" s="50"/>
      <c r="BL1948" s="50"/>
    </row>
    <row r="1949" spans="1:64" ht="12" customHeight="1" x14ac:dyDescent="0.15">
      <c r="A1949" s="50" t="s">
        <v>28984</v>
      </c>
      <c r="B1949" s="50">
        <v>20</v>
      </c>
      <c r="C1949" s="50" t="s">
        <v>14</v>
      </c>
      <c r="D1949" s="50" t="s">
        <v>42</v>
      </c>
      <c r="E1949" s="51" t="s">
        <v>31925</v>
      </c>
      <c r="F1949" s="52">
        <v>42850</v>
      </c>
      <c r="G1949" s="50" t="s">
        <v>28985</v>
      </c>
      <c r="H1949" s="50" t="s">
        <v>7658</v>
      </c>
      <c r="I1949" s="50" t="s">
        <v>39</v>
      </c>
      <c r="J1949" s="50">
        <v>90706</v>
      </c>
      <c r="K1949" s="50" t="s">
        <v>92</v>
      </c>
      <c r="L1949" s="50" t="s">
        <v>477</v>
      </c>
      <c r="M1949" s="50" t="s">
        <v>21</v>
      </c>
      <c r="N1949" s="50" t="s">
        <v>28986</v>
      </c>
      <c r="O1949" s="42" t="s">
        <v>394</v>
      </c>
      <c r="P1949" s="50" t="s">
        <v>395</v>
      </c>
      <c r="Q1949" s="51" t="s">
        <v>28987</v>
      </c>
      <c r="R1949" s="50" t="s">
        <v>94</v>
      </c>
      <c r="S1949" s="50" t="s">
        <v>373</v>
      </c>
      <c r="T1949" s="54" t="s">
        <v>28836</v>
      </c>
      <c r="U1949" s="54" t="s">
        <v>28518</v>
      </c>
      <c r="V1949" s="54" t="s">
        <v>28519</v>
      </c>
      <c r="W1949" s="54" t="s">
        <v>94</v>
      </c>
      <c r="X1949" s="54">
        <v>2532</v>
      </c>
      <c r="Y1949" s="50"/>
      <c r="Z1949" s="50"/>
      <c r="AA1949" s="50"/>
      <c r="AB1949" s="50"/>
      <c r="AC1949" s="50"/>
      <c r="AD1949" s="50"/>
      <c r="AE1949" s="50"/>
      <c r="AF1949" s="50"/>
      <c r="AG1949" s="50"/>
      <c r="AH1949" s="53"/>
      <c r="AI1949" s="50"/>
      <c r="AJ1949" s="50"/>
      <c r="AK1949" s="50"/>
      <c r="AL1949" s="50"/>
      <c r="AM1949" s="50"/>
      <c r="AN1949" s="50"/>
      <c r="AO1949" s="50"/>
      <c r="AP1949" s="50"/>
      <c r="AQ1949" s="50"/>
      <c r="AR1949" s="50"/>
      <c r="AS1949" s="50"/>
      <c r="AT1949" s="50"/>
      <c r="AU1949" s="50"/>
      <c r="AV1949" s="50"/>
      <c r="AW1949" s="50"/>
      <c r="AX1949" s="50"/>
      <c r="AY1949" s="50"/>
      <c r="AZ1949" s="50"/>
      <c r="BA1949" s="50"/>
      <c r="BB1949" s="50"/>
      <c r="BC1949" s="50"/>
      <c r="BD1949" s="50"/>
      <c r="BE1949" s="50"/>
      <c r="BF1949" s="50"/>
      <c r="BG1949" s="50"/>
      <c r="BH1949" s="50"/>
      <c r="BI1949" s="50"/>
      <c r="BJ1949" s="50"/>
      <c r="BK1949" s="50"/>
      <c r="BL1949" s="50"/>
    </row>
    <row r="1950" spans="1:64" ht="12" customHeight="1" x14ac:dyDescent="0.15">
      <c r="A1950" s="50" t="s">
        <v>29176</v>
      </c>
      <c r="B1950" s="50">
        <v>79</v>
      </c>
      <c r="C1950" s="50" t="s">
        <v>14</v>
      </c>
      <c r="D1950" s="50" t="s">
        <v>31</v>
      </c>
      <c r="E1950" s="50"/>
      <c r="F1950" s="52">
        <v>42849</v>
      </c>
      <c r="G1950" s="50" t="s">
        <v>29177</v>
      </c>
      <c r="H1950" s="50" t="s">
        <v>29178</v>
      </c>
      <c r="I1950" s="50" t="s">
        <v>398</v>
      </c>
      <c r="J1950" s="50">
        <v>17363</v>
      </c>
      <c r="K1950" s="50" t="s">
        <v>1574</v>
      </c>
      <c r="L1950" s="50" t="s">
        <v>498</v>
      </c>
      <c r="M1950" s="50" t="s">
        <v>21</v>
      </c>
      <c r="N1950" s="50" t="s">
        <v>29179</v>
      </c>
      <c r="O1950" s="42" t="s">
        <v>394</v>
      </c>
      <c r="P1950" s="50" t="s">
        <v>94</v>
      </c>
      <c r="Q1950" s="51" t="s">
        <v>29180</v>
      </c>
      <c r="R1950" s="50" t="s">
        <v>542</v>
      </c>
      <c r="S1950" s="50" t="s">
        <v>22</v>
      </c>
      <c r="T1950" s="54" t="s">
        <v>28746</v>
      </c>
      <c r="U1950" s="54" t="s">
        <v>28520</v>
      </c>
      <c r="V1950" s="54" t="s">
        <v>28521</v>
      </c>
      <c r="W1950" s="54" t="s">
        <v>94</v>
      </c>
      <c r="X1950" s="54">
        <v>2524</v>
      </c>
      <c r="Y1950" s="50"/>
      <c r="Z1950" s="50"/>
      <c r="AA1950" s="50"/>
      <c r="AB1950" s="50"/>
      <c r="AC1950" s="50"/>
      <c r="AD1950" s="50"/>
      <c r="AE1950" s="50"/>
      <c r="AF1950" s="50"/>
      <c r="AG1950" s="50"/>
      <c r="AH1950" s="53"/>
      <c r="AI1950" s="50"/>
      <c r="AJ1950" s="51"/>
      <c r="AK1950" s="50"/>
      <c r="AL1950" s="50"/>
      <c r="AM1950" s="50"/>
      <c r="AN1950" s="50"/>
      <c r="AO1950" s="50"/>
      <c r="AP1950" s="50"/>
      <c r="AQ1950" s="50"/>
      <c r="AR1950" s="50"/>
      <c r="AS1950" s="50"/>
      <c r="AT1950" s="51"/>
      <c r="AU1950" s="50"/>
      <c r="AV1950" s="50"/>
      <c r="AW1950" s="50"/>
      <c r="AX1950" s="50"/>
      <c r="AY1950" s="50"/>
      <c r="AZ1950" s="50"/>
      <c r="BA1950" s="50"/>
      <c r="BB1950" s="50"/>
      <c r="BC1950" s="50"/>
      <c r="BD1950" s="50"/>
      <c r="BE1950" s="50"/>
      <c r="BF1950" s="50"/>
      <c r="BG1950" s="50"/>
      <c r="BH1950" s="50"/>
      <c r="BI1950" s="50"/>
      <c r="BJ1950" s="50"/>
      <c r="BK1950" s="50"/>
      <c r="BL1950" s="50"/>
    </row>
    <row r="1951" spans="1:64" ht="12" customHeight="1" x14ac:dyDescent="0.15">
      <c r="A1951" s="50" t="s">
        <v>29082</v>
      </c>
      <c r="B1951" s="50">
        <v>35</v>
      </c>
      <c r="C1951" s="50" t="s">
        <v>14</v>
      </c>
      <c r="D1951" s="50" t="s">
        <v>31</v>
      </c>
      <c r="E1951" s="51" t="s">
        <v>29083</v>
      </c>
      <c r="F1951" s="52">
        <v>42849</v>
      </c>
      <c r="G1951" s="50" t="s">
        <v>29084</v>
      </c>
      <c r="H1951" s="50" t="s">
        <v>1506</v>
      </c>
      <c r="I1951" s="50" t="s">
        <v>111</v>
      </c>
      <c r="J1951" s="50">
        <v>97497</v>
      </c>
      <c r="K1951" s="50" t="s">
        <v>1507</v>
      </c>
      <c r="L1951" s="50" t="s">
        <v>2010</v>
      </c>
      <c r="M1951" s="50" t="s">
        <v>5307</v>
      </c>
      <c r="N1951" s="50" t="s">
        <v>29085</v>
      </c>
      <c r="O1951" s="42" t="s">
        <v>394</v>
      </c>
      <c r="P1951" s="50" t="s">
        <v>94</v>
      </c>
      <c r="Q1951" s="51" t="s">
        <v>29086</v>
      </c>
      <c r="R1951" s="50" t="s">
        <v>94</v>
      </c>
      <c r="S1951" s="50" t="s">
        <v>12</v>
      </c>
      <c r="T1951" s="54" t="s">
        <v>31978</v>
      </c>
      <c r="U1951" s="54" t="s">
        <v>28520</v>
      </c>
      <c r="V1951" s="54" t="s">
        <v>28521</v>
      </c>
      <c r="W1951" s="54" t="s">
        <v>94</v>
      </c>
      <c r="X1951" s="54">
        <v>2531</v>
      </c>
      <c r="Y1951" s="50"/>
      <c r="Z1951" s="50"/>
      <c r="AA1951" s="50"/>
      <c r="AB1951" s="50"/>
      <c r="AC1951" s="50"/>
      <c r="AD1951" s="50"/>
      <c r="AE1951" s="50"/>
      <c r="AF1951" s="50"/>
      <c r="AG1951" s="50"/>
      <c r="AH1951" s="53"/>
      <c r="AI1951" s="50"/>
      <c r="AJ1951" s="50"/>
      <c r="AK1951" s="50"/>
      <c r="AL1951" s="50"/>
      <c r="AM1951" s="50"/>
      <c r="AN1951" s="50"/>
      <c r="AO1951" s="50"/>
      <c r="AP1951" s="50"/>
      <c r="AQ1951" s="63"/>
      <c r="AR1951" s="50"/>
      <c r="AS1951" s="50"/>
      <c r="AT1951" s="50"/>
      <c r="AU1951" s="50"/>
      <c r="AV1951" s="50"/>
      <c r="AW1951" s="50"/>
      <c r="AX1951" s="50"/>
      <c r="AY1951" s="50"/>
      <c r="AZ1951" s="50"/>
      <c r="BA1951" s="50"/>
      <c r="BB1951" s="50"/>
      <c r="BC1951" s="50"/>
      <c r="BD1951" s="50"/>
      <c r="BE1951" s="50"/>
      <c r="BF1951" s="50"/>
      <c r="BG1951" s="50"/>
      <c r="BH1951" s="50"/>
      <c r="BI1951" s="50"/>
      <c r="BJ1951" s="50"/>
      <c r="BK1951" s="50"/>
      <c r="BL1951" s="50"/>
    </row>
    <row r="1952" spans="1:64" ht="12" customHeight="1" x14ac:dyDescent="0.15">
      <c r="A1952" s="50" t="s">
        <v>29241</v>
      </c>
      <c r="B1952" s="50">
        <v>15</v>
      </c>
      <c r="C1952" s="50" t="s">
        <v>14</v>
      </c>
      <c r="D1952" s="50" t="s">
        <v>79</v>
      </c>
      <c r="E1952" s="50"/>
      <c r="F1952" s="52">
        <v>42849</v>
      </c>
      <c r="G1952" s="50" t="s">
        <v>29242</v>
      </c>
      <c r="H1952" s="50" t="s">
        <v>14897</v>
      </c>
      <c r="I1952" s="50" t="s">
        <v>67</v>
      </c>
      <c r="J1952" s="50">
        <v>76543</v>
      </c>
      <c r="K1952" s="50" t="s">
        <v>8332</v>
      </c>
      <c r="L1952" s="50" t="s">
        <v>14899</v>
      </c>
      <c r="M1952" s="50" t="s">
        <v>21</v>
      </c>
      <c r="N1952" s="50" t="s">
        <v>29243</v>
      </c>
      <c r="O1952" s="42" t="s">
        <v>394</v>
      </c>
      <c r="P1952" s="50" t="s">
        <v>395</v>
      </c>
      <c r="Q1952" s="51" t="s">
        <v>29244</v>
      </c>
      <c r="R1952" s="50" t="s">
        <v>94</v>
      </c>
      <c r="S1952" s="50" t="s">
        <v>22</v>
      </c>
      <c r="T1952" s="54" t="s">
        <v>28746</v>
      </c>
      <c r="U1952" s="54" t="s">
        <v>28520</v>
      </c>
      <c r="V1952" s="54" t="s">
        <v>28521</v>
      </c>
      <c r="W1952" s="54" t="s">
        <v>94</v>
      </c>
      <c r="X1952" s="54">
        <v>2714</v>
      </c>
      <c r="Y1952" s="50"/>
      <c r="Z1952" s="50"/>
      <c r="AA1952" s="50"/>
      <c r="AB1952" s="50"/>
      <c r="AC1952" s="50"/>
      <c r="AD1952" s="50"/>
      <c r="AE1952" s="50"/>
      <c r="AF1952" s="50"/>
      <c r="AG1952" s="50"/>
      <c r="AH1952" s="53"/>
      <c r="AI1952" s="50"/>
      <c r="AJ1952" s="50"/>
      <c r="AK1952" s="50"/>
      <c r="AL1952" s="50"/>
      <c r="AM1952" s="50"/>
      <c r="AN1952" s="50"/>
      <c r="AO1952" s="50"/>
      <c r="AP1952" s="50"/>
      <c r="AQ1952" s="50"/>
      <c r="AR1952" s="50"/>
      <c r="AS1952" s="50"/>
      <c r="AT1952" s="50"/>
      <c r="AU1952" s="50"/>
      <c r="AV1952" s="50"/>
      <c r="AW1952" s="50"/>
      <c r="AX1952" s="50"/>
      <c r="AY1952" s="50"/>
      <c r="AZ1952" s="50"/>
      <c r="BA1952" s="50"/>
      <c r="BB1952" s="50"/>
      <c r="BC1952" s="50"/>
      <c r="BD1952" s="50"/>
      <c r="BE1952" s="50"/>
      <c r="BF1952" s="50"/>
      <c r="BG1952" s="50"/>
      <c r="BH1952" s="50"/>
      <c r="BI1952" s="50"/>
      <c r="BJ1952" s="50"/>
      <c r="BK1952" s="50"/>
      <c r="BL1952" s="50"/>
    </row>
    <row r="1953" spans="1:64" ht="12" customHeight="1" x14ac:dyDescent="0.15">
      <c r="A1953" s="50" t="s">
        <v>28908</v>
      </c>
      <c r="B1953" s="50">
        <v>16</v>
      </c>
      <c r="C1953" s="50" t="s">
        <v>14</v>
      </c>
      <c r="D1953" s="50" t="s">
        <v>79</v>
      </c>
      <c r="E1953" s="50"/>
      <c r="F1953" s="52">
        <v>42849</v>
      </c>
      <c r="G1953" s="50" t="s">
        <v>28909</v>
      </c>
      <c r="H1953" s="50" t="s">
        <v>707</v>
      </c>
      <c r="I1953" s="50" t="s">
        <v>67</v>
      </c>
      <c r="J1953" s="50">
        <v>77084</v>
      </c>
      <c r="K1953" s="50" t="s">
        <v>545</v>
      </c>
      <c r="L1953" s="50" t="s">
        <v>28910</v>
      </c>
      <c r="M1953" s="50" t="s">
        <v>21</v>
      </c>
      <c r="N1953" s="50" t="s">
        <v>28911</v>
      </c>
      <c r="O1953" s="42" t="s">
        <v>394</v>
      </c>
      <c r="P1953" s="50" t="s">
        <v>395</v>
      </c>
      <c r="Q1953" s="51" t="s">
        <v>28912</v>
      </c>
      <c r="R1953" s="50" t="s">
        <v>94</v>
      </c>
      <c r="S1953" s="50" t="s">
        <v>22</v>
      </c>
      <c r="T1953" s="54" t="s">
        <v>28746</v>
      </c>
      <c r="U1953" s="54" t="s">
        <v>28518</v>
      </c>
      <c r="V1953" s="54" t="s">
        <v>28522</v>
      </c>
      <c r="W1953" s="54" t="s">
        <v>542</v>
      </c>
      <c r="X1953" s="54">
        <v>2527</v>
      </c>
      <c r="Y1953" s="50"/>
      <c r="Z1953" s="50"/>
      <c r="AA1953" s="50"/>
      <c r="AB1953" s="50"/>
      <c r="AC1953" s="50"/>
      <c r="AD1953" s="50"/>
      <c r="AE1953" s="50"/>
      <c r="AF1953" s="50"/>
      <c r="AG1953" s="50"/>
      <c r="AH1953" s="53"/>
      <c r="AI1953" s="50"/>
      <c r="AJ1953" s="50"/>
      <c r="AK1953" s="50"/>
      <c r="AL1953" s="50"/>
      <c r="AM1953" s="50"/>
      <c r="AN1953" s="50"/>
      <c r="AO1953" s="50"/>
      <c r="AP1953" s="50"/>
      <c r="AQ1953" s="50"/>
      <c r="AR1953" s="50"/>
      <c r="AS1953" s="50"/>
      <c r="AT1953" s="50"/>
      <c r="AU1953" s="50"/>
      <c r="AV1953" s="50"/>
      <c r="AW1953" s="50"/>
      <c r="AX1953" s="50"/>
      <c r="AY1953" s="50"/>
      <c r="AZ1953" s="50"/>
      <c r="BA1953" s="50"/>
      <c r="BB1953" s="50"/>
      <c r="BC1953" s="50"/>
      <c r="BD1953" s="50"/>
      <c r="BE1953" s="50"/>
      <c r="BF1953" s="50"/>
      <c r="BG1953" s="50"/>
      <c r="BH1953" s="50"/>
      <c r="BI1953" s="50"/>
      <c r="BJ1953" s="50"/>
      <c r="BK1953" s="50"/>
      <c r="BL1953" s="50"/>
    </row>
    <row r="1954" spans="1:64" ht="12" customHeight="1" x14ac:dyDescent="0.15">
      <c r="A1954" s="50" t="s">
        <v>28904</v>
      </c>
      <c r="B1954" s="50">
        <v>70</v>
      </c>
      <c r="C1954" s="50" t="s">
        <v>14</v>
      </c>
      <c r="D1954" s="50" t="s">
        <v>31</v>
      </c>
      <c r="E1954" s="51" t="s">
        <v>31926</v>
      </c>
      <c r="F1954" s="52">
        <v>42848</v>
      </c>
      <c r="G1954" s="50" t="s">
        <v>28905</v>
      </c>
      <c r="H1954" s="50" t="s">
        <v>509</v>
      </c>
      <c r="I1954" s="50" t="s">
        <v>117</v>
      </c>
      <c r="J1954" s="50">
        <v>86303</v>
      </c>
      <c r="K1954" s="50" t="s">
        <v>173</v>
      </c>
      <c r="L1954" s="50" t="s">
        <v>12663</v>
      </c>
      <c r="M1954" s="50" t="s">
        <v>21</v>
      </c>
      <c r="N1954" s="50" t="s">
        <v>28906</v>
      </c>
      <c r="O1954" s="42" t="s">
        <v>394</v>
      </c>
      <c r="P1954" s="50" t="s">
        <v>395</v>
      </c>
      <c r="Q1954" s="51" t="s">
        <v>28907</v>
      </c>
      <c r="R1954" s="50" t="s">
        <v>23</v>
      </c>
      <c r="S1954" s="50" t="s">
        <v>22</v>
      </c>
      <c r="T1954" s="54" t="s">
        <v>28746</v>
      </c>
      <c r="U1954" s="54" t="s">
        <v>28520</v>
      </c>
      <c r="V1954" s="54" t="s">
        <v>28521</v>
      </c>
      <c r="W1954" s="54" t="s">
        <v>94</v>
      </c>
      <c r="X1954" s="54">
        <v>2526</v>
      </c>
      <c r="Y1954" s="50"/>
      <c r="Z1954" s="50"/>
      <c r="AA1954" s="50"/>
      <c r="AB1954" s="50"/>
      <c r="AC1954" s="50"/>
      <c r="AD1954" s="50"/>
      <c r="AE1954" s="50"/>
      <c r="AF1954" s="50"/>
      <c r="AG1954" s="50"/>
      <c r="AH1954" s="53"/>
      <c r="AI1954" s="50"/>
      <c r="AJ1954" s="50"/>
      <c r="AK1954" s="50"/>
      <c r="AL1954" s="50"/>
      <c r="AM1954" s="50"/>
      <c r="AN1954" s="50"/>
      <c r="AO1954" s="50"/>
      <c r="AP1954" s="50"/>
      <c r="AQ1954" s="50"/>
      <c r="AR1954" s="50"/>
      <c r="AS1954" s="50"/>
      <c r="AT1954" s="50"/>
      <c r="AU1954" s="50"/>
      <c r="AV1954" s="50"/>
      <c r="AW1954" s="50"/>
      <c r="AX1954" s="50"/>
      <c r="AY1954" s="50"/>
      <c r="AZ1954" s="50"/>
      <c r="BA1954" s="50"/>
      <c r="BB1954" s="50"/>
      <c r="BC1954" s="50"/>
      <c r="BD1954" s="50"/>
      <c r="BE1954" s="50"/>
      <c r="BF1954" s="50"/>
      <c r="BG1954" s="50"/>
      <c r="BH1954" s="50"/>
      <c r="BI1954" s="50"/>
      <c r="BJ1954" s="50"/>
      <c r="BK1954" s="50"/>
      <c r="BL1954" s="50"/>
    </row>
    <row r="1955" spans="1:64" ht="12" customHeight="1" x14ac:dyDescent="0.15">
      <c r="A1955" s="50" t="s">
        <v>28880</v>
      </c>
      <c r="B1955" s="50">
        <v>43</v>
      </c>
      <c r="C1955" s="50" t="s">
        <v>14</v>
      </c>
      <c r="D1955" s="50" t="s">
        <v>15</v>
      </c>
      <c r="E1955" s="51" t="s">
        <v>28881</v>
      </c>
      <c r="F1955" s="52">
        <v>42847</v>
      </c>
      <c r="G1955" s="50" t="s">
        <v>28882</v>
      </c>
      <c r="H1955" s="50" t="s">
        <v>10851</v>
      </c>
      <c r="I1955" s="50" t="s">
        <v>39</v>
      </c>
      <c r="J1955" s="50">
        <v>95991</v>
      </c>
      <c r="K1955" s="50" t="s">
        <v>7447</v>
      </c>
      <c r="L1955" s="50" t="s">
        <v>10853</v>
      </c>
      <c r="M1955" s="50" t="s">
        <v>21</v>
      </c>
      <c r="N1955" s="50" t="s">
        <v>28883</v>
      </c>
      <c r="O1955" s="42" t="s">
        <v>394</v>
      </c>
      <c r="P1955" s="50" t="s">
        <v>395</v>
      </c>
      <c r="Q1955" s="51" t="s">
        <v>28884</v>
      </c>
      <c r="R1955" s="50" t="s">
        <v>94</v>
      </c>
      <c r="S1955" s="50" t="s">
        <v>22</v>
      </c>
      <c r="T1955" s="54" t="s">
        <v>31670</v>
      </c>
      <c r="U1955" s="54" t="s">
        <v>28520</v>
      </c>
      <c r="V1955" s="54" t="s">
        <v>28522</v>
      </c>
      <c r="W1955" s="54" t="s">
        <v>94</v>
      </c>
      <c r="X1955" s="54">
        <v>2521</v>
      </c>
      <c r="Y1955" s="50"/>
      <c r="Z1955" s="50"/>
      <c r="AA1955" s="50"/>
      <c r="AB1955" s="50"/>
      <c r="AC1955" s="50"/>
      <c r="AD1955" s="50"/>
      <c r="AE1955" s="50"/>
      <c r="AF1955" s="50"/>
      <c r="AG1955" s="50"/>
      <c r="AH1955" s="53"/>
      <c r="AI1955" s="50"/>
      <c r="AJ1955" s="50"/>
      <c r="AK1955" s="50"/>
      <c r="AL1955" s="50"/>
      <c r="AM1955" s="50"/>
      <c r="AN1955" s="50"/>
      <c r="AO1955" s="50"/>
      <c r="AP1955" s="50"/>
      <c r="AQ1955" s="50"/>
      <c r="AR1955" s="50"/>
      <c r="AS1955" s="50"/>
      <c r="AT1955" s="50"/>
      <c r="AU1955" s="50"/>
      <c r="AV1955" s="50"/>
      <c r="AW1955" s="50"/>
      <c r="AX1955" s="50"/>
      <c r="AY1955" s="50"/>
      <c r="AZ1955" s="50"/>
      <c r="BA1955" s="50"/>
      <c r="BB1955" s="50"/>
      <c r="BC1955" s="50"/>
      <c r="BD1955" s="50"/>
      <c r="BE1955" s="50"/>
      <c r="BF1955" s="50"/>
      <c r="BG1955" s="50"/>
      <c r="BH1955" s="50"/>
      <c r="BI1955" s="50"/>
      <c r="BJ1955" s="50"/>
      <c r="BK1955" s="50"/>
      <c r="BL1955" s="50"/>
    </row>
    <row r="1956" spans="1:64" ht="12" customHeight="1" x14ac:dyDescent="0.15">
      <c r="A1956" s="50" t="s">
        <v>29073</v>
      </c>
      <c r="B1956" s="50">
        <v>24</v>
      </c>
      <c r="C1956" s="50" t="s">
        <v>14</v>
      </c>
      <c r="D1956" s="50" t="s">
        <v>31</v>
      </c>
      <c r="E1956" s="50"/>
      <c r="F1956" s="52">
        <v>42847</v>
      </c>
      <c r="G1956" s="50" t="s">
        <v>29074</v>
      </c>
      <c r="H1956" s="50" t="s">
        <v>535</v>
      </c>
      <c r="I1956" s="50" t="s">
        <v>63</v>
      </c>
      <c r="J1956" s="50">
        <v>45011</v>
      </c>
      <c r="K1956" s="50" t="s">
        <v>5406</v>
      </c>
      <c r="L1956" s="50" t="s">
        <v>2846</v>
      </c>
      <c r="M1956" s="50" t="s">
        <v>21</v>
      </c>
      <c r="N1956" s="50" t="s">
        <v>29075</v>
      </c>
      <c r="O1956" s="42" t="s">
        <v>394</v>
      </c>
      <c r="P1956" s="50" t="s">
        <v>395</v>
      </c>
      <c r="Q1956" s="51" t="s">
        <v>29076</v>
      </c>
      <c r="R1956" s="50" t="s">
        <v>94</v>
      </c>
      <c r="S1956" s="50" t="s">
        <v>22</v>
      </c>
      <c r="T1956" s="54" t="s">
        <v>28739</v>
      </c>
      <c r="U1956" s="54" t="s">
        <v>28518</v>
      </c>
      <c r="V1956" s="54" t="s">
        <v>28521</v>
      </c>
      <c r="W1956" s="54" t="s">
        <v>94</v>
      </c>
      <c r="X1956" s="54">
        <v>2523</v>
      </c>
      <c r="Y1956" s="50"/>
      <c r="Z1956" s="50"/>
      <c r="AA1956" s="50"/>
      <c r="AB1956" s="50"/>
      <c r="AC1956" s="50"/>
      <c r="AD1956" s="50"/>
      <c r="AE1956" s="50"/>
      <c r="AF1956" s="50"/>
      <c r="AG1956" s="50"/>
      <c r="AH1956" s="53"/>
      <c r="AI1956" s="50"/>
      <c r="AJ1956" s="50"/>
      <c r="AK1956" s="50"/>
      <c r="AL1956" s="50"/>
      <c r="AM1956" s="50"/>
      <c r="AN1956" s="50"/>
      <c r="AO1956" s="50"/>
      <c r="AP1956" s="50"/>
      <c r="AQ1956" s="50"/>
      <c r="AR1956" s="50"/>
      <c r="AS1956" s="50"/>
      <c r="AT1956" s="50"/>
      <c r="AU1956" s="50"/>
      <c r="AV1956" s="50"/>
      <c r="AW1956" s="50"/>
      <c r="AX1956" s="50"/>
      <c r="AY1956" s="50"/>
      <c r="AZ1956" s="50"/>
      <c r="BA1956" s="50"/>
      <c r="BB1956" s="50"/>
      <c r="BC1956" s="50"/>
      <c r="BD1956" s="50"/>
      <c r="BE1956" s="50"/>
      <c r="BF1956" s="50"/>
      <c r="BG1956" s="50"/>
      <c r="BH1956" s="50"/>
      <c r="BI1956" s="50"/>
      <c r="BJ1956" s="50"/>
      <c r="BK1956" s="50"/>
      <c r="BL1956" s="50"/>
    </row>
    <row r="1957" spans="1:64" ht="12" customHeight="1" x14ac:dyDescent="0.15">
      <c r="A1957" s="50" t="s">
        <v>28824</v>
      </c>
      <c r="B1957" s="50">
        <v>39</v>
      </c>
      <c r="C1957" s="50" t="s">
        <v>14</v>
      </c>
      <c r="D1957" s="50" t="s">
        <v>79</v>
      </c>
      <c r="E1957" s="51" t="s">
        <v>28825</v>
      </c>
      <c r="F1957" s="52">
        <v>42847</v>
      </c>
      <c r="G1957" s="50" t="s">
        <v>28826</v>
      </c>
      <c r="H1957" s="50" t="s">
        <v>2295</v>
      </c>
      <c r="I1957" s="50" t="s">
        <v>211</v>
      </c>
      <c r="J1957" s="50">
        <v>46368</v>
      </c>
      <c r="K1957" s="50" t="s">
        <v>20614</v>
      </c>
      <c r="L1957" s="50" t="s">
        <v>28827</v>
      </c>
      <c r="M1957" s="50" t="s">
        <v>21</v>
      </c>
      <c r="N1957" s="50" t="s">
        <v>28828</v>
      </c>
      <c r="O1957" s="42" t="s">
        <v>394</v>
      </c>
      <c r="P1957" s="50" t="s">
        <v>395</v>
      </c>
      <c r="Q1957" s="51" t="s">
        <v>28829</v>
      </c>
      <c r="R1957" s="50" t="s">
        <v>94</v>
      </c>
      <c r="S1957" s="50" t="s">
        <v>373</v>
      </c>
      <c r="T1957" s="54" t="s">
        <v>28836</v>
      </c>
      <c r="U1957" s="54" t="s">
        <v>28518</v>
      </c>
      <c r="V1957" s="54" t="s">
        <v>28521</v>
      </c>
      <c r="W1957" s="54" t="s">
        <v>94</v>
      </c>
      <c r="X1957" s="54">
        <v>2522</v>
      </c>
      <c r="Y1957" s="50"/>
      <c r="Z1957" s="50"/>
      <c r="AA1957" s="50"/>
      <c r="AB1957" s="50"/>
      <c r="AC1957" s="50"/>
      <c r="AD1957" s="50"/>
      <c r="AE1957" s="50"/>
      <c r="AF1957" s="50"/>
      <c r="AG1957" s="50"/>
      <c r="AH1957" s="53"/>
      <c r="AI1957" s="50"/>
      <c r="AJ1957" s="50"/>
      <c r="AK1957" s="50"/>
      <c r="AL1957" s="50"/>
      <c r="AM1957" s="50"/>
      <c r="AN1957" s="50"/>
      <c r="AO1957" s="50"/>
      <c r="AP1957" s="50"/>
      <c r="AQ1957" s="50"/>
      <c r="AR1957" s="50"/>
      <c r="AS1957" s="50"/>
      <c r="AT1957" s="50"/>
      <c r="AU1957" s="50"/>
      <c r="AV1957" s="50"/>
      <c r="AW1957" s="50"/>
      <c r="AX1957" s="50"/>
      <c r="AY1957" s="50"/>
      <c r="AZ1957" s="50"/>
      <c r="BA1957" s="50"/>
      <c r="BB1957" s="50"/>
      <c r="BC1957" s="50"/>
      <c r="BD1957" s="50"/>
      <c r="BE1957" s="50"/>
      <c r="BF1957" s="50"/>
      <c r="BG1957" s="50"/>
      <c r="BH1957" s="50"/>
      <c r="BI1957" s="50"/>
      <c r="BJ1957" s="50"/>
      <c r="BK1957" s="50"/>
      <c r="BL1957" s="50"/>
    </row>
    <row r="1958" spans="1:64" ht="12" customHeight="1" x14ac:dyDescent="0.15">
      <c r="A1958" s="50" t="s">
        <v>32901</v>
      </c>
      <c r="B1958" s="50">
        <v>25</v>
      </c>
      <c r="C1958" s="50" t="s">
        <v>14</v>
      </c>
      <c r="D1958" s="50" t="s">
        <v>31</v>
      </c>
      <c r="E1958" s="50"/>
      <c r="F1958" s="52">
        <v>42846</v>
      </c>
      <c r="G1958" s="50" t="s">
        <v>32902</v>
      </c>
      <c r="H1958" s="50" t="s">
        <v>32903</v>
      </c>
      <c r="I1958" s="50" t="s">
        <v>111</v>
      </c>
      <c r="J1958" s="50">
        <v>97068</v>
      </c>
      <c r="K1958" s="50" t="s">
        <v>32904</v>
      </c>
      <c r="L1958" s="50" t="s">
        <v>32905</v>
      </c>
      <c r="M1958" s="50" t="s">
        <v>21</v>
      </c>
      <c r="N1958" s="50" t="s">
        <v>32906</v>
      </c>
      <c r="O1958" s="42" t="s">
        <v>394</v>
      </c>
      <c r="P1958" s="50" t="s">
        <v>32398</v>
      </c>
      <c r="Q1958" s="50" t="s">
        <v>32907</v>
      </c>
      <c r="R1958" s="50" t="s">
        <v>542</v>
      </c>
      <c r="S1958" s="50" t="s">
        <v>22</v>
      </c>
      <c r="T1958" s="50" t="s">
        <v>28746</v>
      </c>
      <c r="U1958" s="50" t="s">
        <v>28518</v>
      </c>
      <c r="V1958" s="50" t="s">
        <v>28521</v>
      </c>
      <c r="W1958" s="50" t="s">
        <v>94</v>
      </c>
      <c r="Y1958" s="50"/>
      <c r="Z1958" s="50"/>
      <c r="AA1958" s="50"/>
      <c r="AB1958" s="50"/>
      <c r="AC1958" s="50"/>
      <c r="AD1958" s="50"/>
      <c r="AE1958" s="50"/>
      <c r="AF1958" s="50"/>
      <c r="AG1958" s="50"/>
      <c r="AH1958" s="53"/>
      <c r="AI1958" s="50"/>
      <c r="AJ1958" s="50"/>
      <c r="AK1958" s="50"/>
      <c r="AL1958" s="50"/>
      <c r="AM1958" s="50"/>
      <c r="AN1958" s="50"/>
      <c r="AO1958" s="50"/>
      <c r="AP1958" s="50"/>
      <c r="AQ1958" s="50"/>
      <c r="AR1958" s="50"/>
      <c r="AS1958" s="50"/>
      <c r="AT1958" s="50"/>
      <c r="AU1958" s="50"/>
      <c r="AV1958" s="50"/>
      <c r="AW1958" s="50"/>
      <c r="AX1958" s="50"/>
      <c r="AY1958" s="50"/>
      <c r="AZ1958" s="50"/>
      <c r="BA1958" s="50"/>
      <c r="BB1958" s="50"/>
      <c r="BC1958" s="50"/>
      <c r="BD1958" s="50"/>
      <c r="BE1958" s="50"/>
      <c r="BF1958" s="50"/>
      <c r="BG1958" s="50"/>
      <c r="BH1958" s="50"/>
      <c r="BI1958" s="50"/>
      <c r="BJ1958" s="50"/>
      <c r="BK1958" s="50"/>
      <c r="BL1958" s="50"/>
    </row>
    <row r="1959" spans="1:64" ht="12" customHeight="1" x14ac:dyDescent="0.15">
      <c r="A1959" s="50" t="s">
        <v>28962</v>
      </c>
      <c r="B1959" s="50">
        <v>17</v>
      </c>
      <c r="C1959" s="50" t="s">
        <v>108</v>
      </c>
      <c r="D1959" s="50" t="s">
        <v>31</v>
      </c>
      <c r="E1959" s="50" t="s">
        <v>29884</v>
      </c>
      <c r="F1959" s="52">
        <v>42845</v>
      </c>
      <c r="G1959" s="50" t="s">
        <v>28860</v>
      </c>
      <c r="H1959" s="50" t="s">
        <v>3252</v>
      </c>
      <c r="I1959" s="50" t="s">
        <v>117</v>
      </c>
      <c r="J1959" s="50">
        <v>85301</v>
      </c>
      <c r="K1959" s="50" t="s">
        <v>617</v>
      </c>
      <c r="L1959" s="50" t="s">
        <v>1404</v>
      </c>
      <c r="M1959" s="50" t="s">
        <v>21</v>
      </c>
      <c r="N1959" s="50" t="s">
        <v>28963</v>
      </c>
      <c r="O1959" s="42" t="s">
        <v>394</v>
      </c>
      <c r="P1959" s="50" t="s">
        <v>395</v>
      </c>
      <c r="Q1959" s="51" t="s">
        <v>28863</v>
      </c>
      <c r="R1959" s="50" t="s">
        <v>94</v>
      </c>
      <c r="S1959" s="50" t="s">
        <v>12</v>
      </c>
      <c r="T1959" s="54" t="s">
        <v>31978</v>
      </c>
      <c r="U1959" s="54" t="s">
        <v>28518</v>
      </c>
      <c r="V1959" s="54" t="s">
        <v>28521</v>
      </c>
      <c r="W1959" s="54" t="s">
        <v>94</v>
      </c>
      <c r="X1959" s="54">
        <v>2525</v>
      </c>
      <c r="Y1959" s="50"/>
      <c r="Z1959" s="50"/>
      <c r="AA1959" s="50"/>
      <c r="AB1959" s="50"/>
      <c r="AC1959" s="50"/>
      <c r="AD1959" s="50"/>
      <c r="AE1959" s="50"/>
      <c r="AF1959" s="50"/>
      <c r="AG1959" s="50"/>
      <c r="AH1959" s="53"/>
      <c r="AI1959" s="50"/>
      <c r="AJ1959" s="50"/>
      <c r="AK1959" s="50"/>
      <c r="AL1959" s="50"/>
      <c r="AM1959" s="50"/>
      <c r="AN1959" s="50"/>
      <c r="AO1959" s="50"/>
      <c r="AP1959" s="50"/>
      <c r="AQ1959" s="50"/>
      <c r="AR1959" s="50"/>
      <c r="AS1959" s="50"/>
      <c r="AT1959" s="50"/>
      <c r="AU1959" s="50"/>
      <c r="AV1959" s="50"/>
      <c r="AW1959" s="50"/>
      <c r="AX1959" s="50"/>
      <c r="AY1959" s="50"/>
      <c r="AZ1959" s="50"/>
      <c r="BA1959" s="50"/>
      <c r="BB1959" s="50"/>
      <c r="BC1959" s="50"/>
      <c r="BD1959" s="50"/>
      <c r="BE1959" s="50"/>
      <c r="BF1959" s="50"/>
      <c r="BG1959" s="50"/>
      <c r="BH1959" s="50"/>
      <c r="BI1959" s="50"/>
      <c r="BJ1959" s="50"/>
      <c r="BK1959" s="50"/>
      <c r="BL1959" s="50"/>
    </row>
    <row r="1960" spans="1:64" ht="12" customHeight="1" x14ac:dyDescent="0.15">
      <c r="A1960" s="50" t="s">
        <v>28767</v>
      </c>
      <c r="B1960" s="50">
        <v>19</v>
      </c>
      <c r="C1960" s="50" t="s">
        <v>14</v>
      </c>
      <c r="D1960" s="50" t="s">
        <v>79</v>
      </c>
      <c r="E1960" s="50"/>
      <c r="F1960" s="52">
        <v>42845</v>
      </c>
      <c r="G1960" s="50" t="s">
        <v>28768</v>
      </c>
      <c r="H1960" s="50" t="s">
        <v>1184</v>
      </c>
      <c r="I1960" s="50" t="s">
        <v>297</v>
      </c>
      <c r="J1960" s="50">
        <v>98104</v>
      </c>
      <c r="K1960" s="50" t="s">
        <v>1185</v>
      </c>
      <c r="L1960" s="50" t="s">
        <v>1186</v>
      </c>
      <c r="M1960" s="50" t="s">
        <v>21</v>
      </c>
      <c r="N1960" s="50" t="s">
        <v>28769</v>
      </c>
      <c r="O1960" s="42" t="s">
        <v>394</v>
      </c>
      <c r="P1960" s="50" t="s">
        <v>94</v>
      </c>
      <c r="Q1960" s="51" t="s">
        <v>28770</v>
      </c>
      <c r="R1960" s="50" t="s">
        <v>94</v>
      </c>
      <c r="S1960" s="50" t="s">
        <v>22</v>
      </c>
      <c r="T1960" s="54" t="s">
        <v>28746</v>
      </c>
      <c r="U1960" s="54" t="s">
        <v>28520</v>
      </c>
      <c r="V1960" s="54" t="s">
        <v>28521</v>
      </c>
      <c r="W1960" s="54" t="s">
        <v>94</v>
      </c>
      <c r="X1960" s="54">
        <v>2515</v>
      </c>
      <c r="Y1960" s="50"/>
      <c r="Z1960" s="50"/>
      <c r="AA1960" s="50"/>
      <c r="AB1960" s="50"/>
      <c r="AC1960" s="50"/>
      <c r="AD1960" s="50"/>
      <c r="AE1960" s="50"/>
      <c r="AF1960" s="50"/>
      <c r="AG1960" s="50"/>
      <c r="AH1960" s="53"/>
      <c r="AI1960" s="50"/>
      <c r="AJ1960" s="50"/>
      <c r="AK1960" s="50"/>
      <c r="AL1960" s="50"/>
      <c r="AM1960" s="50"/>
      <c r="AN1960" s="50"/>
      <c r="AO1960" s="50"/>
      <c r="AP1960" s="50"/>
      <c r="AQ1960" s="50"/>
      <c r="AR1960" s="50"/>
      <c r="AS1960" s="50"/>
      <c r="AT1960" s="50"/>
      <c r="AU1960" s="50"/>
      <c r="AV1960" s="50"/>
      <c r="AW1960" s="50"/>
      <c r="AX1960" s="50"/>
      <c r="AY1960" s="50"/>
      <c r="AZ1960" s="50"/>
      <c r="BA1960" s="50"/>
      <c r="BB1960" s="50"/>
      <c r="BC1960" s="50"/>
      <c r="BD1960" s="50"/>
      <c r="BE1960" s="50"/>
      <c r="BF1960" s="50"/>
      <c r="BG1960" s="50"/>
      <c r="BH1960" s="50"/>
      <c r="BI1960" s="50"/>
      <c r="BJ1960" s="50"/>
      <c r="BK1960" s="50"/>
      <c r="BL1960" s="50"/>
    </row>
    <row r="1961" spans="1:64" ht="12" customHeight="1" x14ac:dyDescent="0.15">
      <c r="A1961" s="50" t="s">
        <v>28858</v>
      </c>
      <c r="B1961" s="50">
        <v>25</v>
      </c>
      <c r="C1961" s="50" t="s">
        <v>14</v>
      </c>
      <c r="D1961" s="50" t="s">
        <v>42</v>
      </c>
      <c r="E1961" s="51" t="s">
        <v>28859</v>
      </c>
      <c r="F1961" s="52">
        <v>42845</v>
      </c>
      <c r="G1961" s="50" t="s">
        <v>28860</v>
      </c>
      <c r="H1961" s="50" t="s">
        <v>3252</v>
      </c>
      <c r="I1961" s="50" t="s">
        <v>117</v>
      </c>
      <c r="J1961" s="50">
        <v>85301</v>
      </c>
      <c r="K1961" s="50" t="s">
        <v>617</v>
      </c>
      <c r="L1961" s="50" t="s">
        <v>28861</v>
      </c>
      <c r="M1961" s="50" t="s">
        <v>21</v>
      </c>
      <c r="N1961" s="50" t="s">
        <v>28862</v>
      </c>
      <c r="O1961" s="42" t="s">
        <v>394</v>
      </c>
      <c r="P1961" s="50" t="s">
        <v>94</v>
      </c>
      <c r="Q1961" s="51" t="s">
        <v>28863</v>
      </c>
      <c r="R1961" s="50" t="s">
        <v>94</v>
      </c>
      <c r="S1961" s="50" t="s">
        <v>373</v>
      </c>
      <c r="T1961" s="54" t="s">
        <v>28836</v>
      </c>
      <c r="U1961" s="54" t="s">
        <v>28518</v>
      </c>
      <c r="V1961" s="54" t="s">
        <v>28519</v>
      </c>
      <c r="W1961" s="54" t="s">
        <v>94</v>
      </c>
      <c r="X1961" s="54">
        <v>2518</v>
      </c>
      <c r="Y1961" s="50"/>
      <c r="Z1961" s="50"/>
      <c r="AA1961" s="50"/>
      <c r="AB1961" s="50"/>
      <c r="AC1961" s="50"/>
      <c r="AD1961" s="50"/>
      <c r="AE1961" s="50"/>
      <c r="AF1961" s="50"/>
      <c r="AG1961" s="50"/>
      <c r="AH1961" s="53"/>
      <c r="AI1961" s="50"/>
      <c r="AJ1961" s="50"/>
      <c r="AK1961" s="50"/>
      <c r="AL1961" s="50"/>
      <c r="AM1961" s="50"/>
      <c r="AN1961" s="50"/>
      <c r="AO1961" s="50"/>
      <c r="AP1961" s="50"/>
      <c r="AQ1961" s="51"/>
      <c r="AR1961" s="50"/>
      <c r="AS1961" s="50"/>
      <c r="AT1961" s="50"/>
      <c r="AU1961" s="50"/>
      <c r="AV1961" s="50"/>
      <c r="AW1961" s="50"/>
      <c r="AX1961" s="50"/>
      <c r="AY1961" s="50"/>
      <c r="AZ1961" s="50"/>
      <c r="BA1961" s="50"/>
      <c r="BB1961" s="50"/>
      <c r="BC1961" s="50"/>
      <c r="BD1961" s="50"/>
      <c r="BE1961" s="50"/>
      <c r="BF1961" s="50"/>
      <c r="BG1961" s="50"/>
      <c r="BH1961" s="50"/>
      <c r="BI1961" s="50"/>
      <c r="BJ1961" s="50"/>
      <c r="BK1961" s="50"/>
      <c r="BL1961" s="50"/>
    </row>
    <row r="1962" spans="1:64" ht="12" customHeight="1" x14ac:dyDescent="0.15">
      <c r="A1962" s="50" t="s">
        <v>28899</v>
      </c>
      <c r="B1962" s="50">
        <v>26</v>
      </c>
      <c r="C1962" s="50" t="s">
        <v>14</v>
      </c>
      <c r="D1962" s="50" t="s">
        <v>42</v>
      </c>
      <c r="E1962" s="50"/>
      <c r="F1962" s="52">
        <v>42845</v>
      </c>
      <c r="G1962" s="50" t="s">
        <v>28900</v>
      </c>
      <c r="H1962" s="50" t="s">
        <v>23705</v>
      </c>
      <c r="I1962" s="50" t="s">
        <v>26</v>
      </c>
      <c r="J1962" s="50">
        <v>29927</v>
      </c>
      <c r="K1962" s="50" t="s">
        <v>4995</v>
      </c>
      <c r="L1962" s="50" t="s">
        <v>28901</v>
      </c>
      <c r="M1962" s="50" t="s">
        <v>21</v>
      </c>
      <c r="N1962" s="50" t="s">
        <v>28902</v>
      </c>
      <c r="O1962" s="42" t="s">
        <v>394</v>
      </c>
      <c r="P1962" s="50" t="s">
        <v>395</v>
      </c>
      <c r="Q1962" s="51" t="s">
        <v>28903</v>
      </c>
      <c r="R1962" s="50" t="s">
        <v>94</v>
      </c>
      <c r="S1962" s="50" t="s">
        <v>22</v>
      </c>
      <c r="T1962" s="54" t="s">
        <v>28746</v>
      </c>
      <c r="U1962" s="54" t="s">
        <v>28520</v>
      </c>
      <c r="V1962" s="54" t="s">
        <v>28521</v>
      </c>
      <c r="W1962" s="54" t="s">
        <v>94</v>
      </c>
      <c r="X1962" s="54">
        <v>2517</v>
      </c>
      <c r="Y1962" s="50"/>
      <c r="Z1962" s="50"/>
      <c r="AA1962" s="50"/>
      <c r="AB1962" s="50"/>
      <c r="AC1962" s="50"/>
      <c r="AD1962" s="50"/>
      <c r="AE1962" s="50"/>
      <c r="AF1962" s="50"/>
      <c r="AG1962" s="50"/>
      <c r="AH1962" s="53"/>
      <c r="AI1962" s="50"/>
      <c r="AJ1962" s="50"/>
      <c r="AK1962" s="50"/>
      <c r="AL1962" s="50"/>
      <c r="AM1962" s="50"/>
      <c r="AN1962" s="50"/>
      <c r="AO1962" s="50"/>
      <c r="AP1962" s="50"/>
      <c r="AQ1962" s="50"/>
      <c r="AR1962" s="50"/>
      <c r="AS1962" s="50"/>
      <c r="AT1962" s="50"/>
      <c r="AU1962" s="50"/>
      <c r="AV1962" s="50"/>
      <c r="AW1962" s="50"/>
      <c r="AX1962" s="50"/>
      <c r="AY1962" s="50"/>
      <c r="AZ1962" s="50"/>
      <c r="BA1962" s="50"/>
      <c r="BB1962" s="50"/>
      <c r="BC1962" s="50"/>
      <c r="BD1962" s="50"/>
      <c r="BE1962" s="50"/>
      <c r="BF1962" s="50"/>
      <c r="BG1962" s="50"/>
      <c r="BH1962" s="50"/>
      <c r="BI1962" s="50"/>
      <c r="BJ1962" s="50"/>
      <c r="BK1962" s="50"/>
      <c r="BL1962" s="50"/>
    </row>
    <row r="1963" spans="1:64" ht="12" customHeight="1" x14ac:dyDescent="0.15">
      <c r="A1963" s="50" t="s">
        <v>29142</v>
      </c>
      <c r="B1963" s="50">
        <v>55</v>
      </c>
      <c r="C1963" s="50" t="s">
        <v>14</v>
      </c>
      <c r="D1963" s="50" t="s">
        <v>42</v>
      </c>
      <c r="E1963" s="51" t="s">
        <v>31901</v>
      </c>
      <c r="F1963" s="52">
        <v>42845</v>
      </c>
      <c r="G1963" s="50" t="s">
        <v>29143</v>
      </c>
      <c r="H1963" s="50" t="s">
        <v>562</v>
      </c>
      <c r="I1963" s="50" t="s">
        <v>67</v>
      </c>
      <c r="J1963" s="50">
        <v>78207</v>
      </c>
      <c r="K1963" s="50" t="s">
        <v>563</v>
      </c>
      <c r="L1963" s="50" t="s">
        <v>564</v>
      </c>
      <c r="M1963" s="50" t="s">
        <v>5307</v>
      </c>
      <c r="N1963" s="50" t="s">
        <v>29144</v>
      </c>
      <c r="O1963" s="42" t="s">
        <v>394</v>
      </c>
      <c r="P1963" s="50" t="s">
        <v>395</v>
      </c>
      <c r="Q1963" s="51" t="s">
        <v>29145</v>
      </c>
      <c r="R1963" s="50" t="s">
        <v>94</v>
      </c>
      <c r="S1963" s="50" t="s">
        <v>22</v>
      </c>
      <c r="T1963" s="54" t="s">
        <v>28739</v>
      </c>
      <c r="U1963" s="54" t="s">
        <v>28518</v>
      </c>
      <c r="V1963" s="54" t="s">
        <v>28521</v>
      </c>
      <c r="W1963" s="54" t="s">
        <v>94</v>
      </c>
      <c r="X1963" s="54">
        <v>2516</v>
      </c>
      <c r="Y1963" s="50"/>
      <c r="Z1963" s="50"/>
      <c r="AA1963" s="50"/>
      <c r="AB1963" s="50"/>
      <c r="AC1963" s="50"/>
      <c r="AD1963" s="50"/>
      <c r="AE1963" s="50"/>
      <c r="AF1963" s="50"/>
      <c r="AG1963" s="50"/>
      <c r="AH1963" s="53"/>
      <c r="AI1963" s="50"/>
      <c r="AJ1963" s="50"/>
      <c r="AK1963" s="50"/>
      <c r="AL1963" s="50"/>
      <c r="AM1963" s="50"/>
      <c r="AN1963" s="50"/>
      <c r="AO1963" s="50"/>
      <c r="AP1963" s="50"/>
      <c r="AQ1963" s="50"/>
      <c r="AR1963" s="50"/>
      <c r="AS1963" s="50"/>
      <c r="AT1963" s="50"/>
      <c r="AU1963" s="50"/>
      <c r="AV1963" s="50"/>
      <c r="AW1963" s="50"/>
      <c r="AX1963" s="50"/>
      <c r="AY1963" s="50"/>
      <c r="AZ1963" s="50"/>
      <c r="BA1963" s="50"/>
      <c r="BB1963" s="50"/>
      <c r="BC1963" s="50"/>
      <c r="BD1963" s="50"/>
      <c r="BE1963" s="50"/>
      <c r="BF1963" s="50"/>
      <c r="BG1963" s="50"/>
      <c r="BH1963" s="50"/>
      <c r="BI1963" s="50"/>
      <c r="BJ1963" s="50"/>
      <c r="BK1963" s="50"/>
      <c r="BL1963" s="50"/>
    </row>
    <row r="1964" spans="1:64" ht="12" customHeight="1" x14ac:dyDescent="0.15">
      <c r="A1964" s="50" t="s">
        <v>29030</v>
      </c>
      <c r="B1964" s="50">
        <v>64</v>
      </c>
      <c r="C1964" s="50" t="s">
        <v>14</v>
      </c>
      <c r="D1964" s="50" t="s">
        <v>31</v>
      </c>
      <c r="E1964" s="50"/>
      <c r="F1964" s="52">
        <v>42845</v>
      </c>
      <c r="G1964" s="50" t="s">
        <v>29031</v>
      </c>
      <c r="H1964" s="50" t="s">
        <v>2091</v>
      </c>
      <c r="I1964" s="50" t="s">
        <v>389</v>
      </c>
      <c r="J1964" s="50">
        <v>73034</v>
      </c>
      <c r="K1964" s="50" t="s">
        <v>1078</v>
      </c>
      <c r="L1964" s="50" t="s">
        <v>29032</v>
      </c>
      <c r="M1964" s="50" t="s">
        <v>21</v>
      </c>
      <c r="N1964" s="50" t="s">
        <v>29033</v>
      </c>
      <c r="O1964" s="42" t="s">
        <v>394</v>
      </c>
      <c r="P1964" s="50" t="s">
        <v>395</v>
      </c>
      <c r="Q1964" s="51" t="s">
        <v>29034</v>
      </c>
      <c r="R1964" s="50" t="s">
        <v>23</v>
      </c>
      <c r="S1964" s="50" t="s">
        <v>22</v>
      </c>
      <c r="T1964" s="54" t="s">
        <v>28746</v>
      </c>
      <c r="U1964" s="54" t="s">
        <v>28520</v>
      </c>
      <c r="V1964" s="54" t="s">
        <v>28521</v>
      </c>
      <c r="W1964" s="54" t="s">
        <v>94</v>
      </c>
      <c r="X1964" s="54">
        <v>2513</v>
      </c>
      <c r="Y1964" s="50"/>
      <c r="Z1964" s="50"/>
      <c r="AA1964" s="50"/>
      <c r="AB1964" s="50"/>
      <c r="AC1964" s="50"/>
      <c r="AD1964" s="50"/>
      <c r="AE1964" s="50"/>
      <c r="AF1964" s="50"/>
      <c r="AG1964" s="50"/>
      <c r="AH1964" s="53"/>
      <c r="AI1964" s="50"/>
      <c r="AJ1964" s="50"/>
      <c r="AK1964" s="50"/>
      <c r="AL1964" s="50"/>
      <c r="AM1964" s="50"/>
      <c r="AN1964" s="50"/>
      <c r="AO1964" s="50"/>
      <c r="AP1964" s="50"/>
      <c r="AQ1964" s="50"/>
      <c r="AR1964" s="50"/>
      <c r="AS1964" s="50"/>
      <c r="AT1964" s="50"/>
      <c r="AU1964" s="50"/>
      <c r="AV1964" s="50"/>
      <c r="AW1964" s="50"/>
      <c r="AX1964" s="50"/>
      <c r="AY1964" s="50"/>
      <c r="AZ1964" s="50"/>
      <c r="BA1964" s="50"/>
      <c r="BB1964" s="50"/>
      <c r="BC1964" s="50"/>
      <c r="BD1964" s="50"/>
      <c r="BE1964" s="50"/>
      <c r="BF1964" s="50"/>
      <c r="BG1964" s="50"/>
      <c r="BH1964" s="50"/>
      <c r="BI1964" s="50"/>
      <c r="BJ1964" s="50"/>
      <c r="BK1964" s="50"/>
      <c r="BL1964" s="50"/>
    </row>
    <row r="1965" spans="1:64" ht="12" customHeight="1" x14ac:dyDescent="0.15">
      <c r="A1965" s="50" t="s">
        <v>29328</v>
      </c>
      <c r="B1965" s="50">
        <v>6</v>
      </c>
      <c r="C1965" s="50" t="s">
        <v>14</v>
      </c>
      <c r="D1965" s="50" t="s">
        <v>31</v>
      </c>
      <c r="E1965" s="51" t="s">
        <v>29329</v>
      </c>
      <c r="F1965" s="52">
        <v>42845</v>
      </c>
      <c r="G1965" s="50" t="s">
        <v>29330</v>
      </c>
      <c r="H1965" s="50" t="s">
        <v>906</v>
      </c>
      <c r="I1965" s="50" t="s">
        <v>189</v>
      </c>
      <c r="J1965" s="50">
        <v>87112</v>
      </c>
      <c r="K1965" s="50" t="s">
        <v>458</v>
      </c>
      <c r="L1965" s="50" t="s">
        <v>4857</v>
      </c>
      <c r="M1965" s="50" t="s">
        <v>373</v>
      </c>
      <c r="N1965" s="50" t="s">
        <v>29331</v>
      </c>
      <c r="O1965" s="42" t="s">
        <v>394</v>
      </c>
      <c r="P1965" s="50" t="s">
        <v>395</v>
      </c>
      <c r="Q1965" s="51" t="s">
        <v>29332</v>
      </c>
      <c r="R1965" s="50" t="s">
        <v>94</v>
      </c>
      <c r="S1965" s="50" t="s">
        <v>373</v>
      </c>
      <c r="T1965" s="50" t="s">
        <v>28836</v>
      </c>
      <c r="U1965" s="50" t="s">
        <v>28518</v>
      </c>
      <c r="V1965" s="50" t="s">
        <v>28521</v>
      </c>
      <c r="W1965" s="50"/>
      <c r="Y1965" s="50"/>
      <c r="Z1965" s="50"/>
      <c r="AA1965" s="50"/>
      <c r="AB1965" s="50"/>
      <c r="AC1965" s="50"/>
      <c r="AD1965" s="50"/>
      <c r="AE1965" s="50"/>
      <c r="AF1965" s="50"/>
      <c r="AG1965" s="50"/>
      <c r="AH1965" s="50"/>
      <c r="AI1965" s="50"/>
      <c r="AJ1965" s="50"/>
      <c r="AK1965" s="50"/>
      <c r="AL1965" s="50"/>
      <c r="AM1965" s="50"/>
      <c r="AN1965" s="50"/>
      <c r="AO1965" s="50"/>
      <c r="AP1965" s="50"/>
      <c r="AQ1965" s="51"/>
      <c r="AR1965" s="50"/>
      <c r="AS1965" s="50"/>
      <c r="AT1965" s="50"/>
      <c r="AU1965" s="50"/>
      <c r="AV1965" s="50"/>
      <c r="AW1965" s="50"/>
      <c r="AX1965" s="50"/>
      <c r="AY1965" s="50"/>
      <c r="AZ1965" s="50"/>
      <c r="BA1965" s="50"/>
      <c r="BB1965" s="50"/>
      <c r="BC1965" s="50"/>
      <c r="BD1965" s="50"/>
      <c r="BE1965" s="50"/>
      <c r="BF1965" s="50"/>
      <c r="BG1965" s="50"/>
      <c r="BH1965" s="50"/>
      <c r="BI1965" s="50"/>
      <c r="BJ1965" s="50"/>
      <c r="BK1965" s="50"/>
      <c r="BL1965" s="50"/>
    </row>
    <row r="1966" spans="1:64" ht="12" customHeight="1" x14ac:dyDescent="0.15">
      <c r="A1966" s="50" t="s">
        <v>29333</v>
      </c>
      <c r="B1966" s="50">
        <v>30</v>
      </c>
      <c r="C1966" s="50" t="s">
        <v>14</v>
      </c>
      <c r="D1966" s="50" t="s">
        <v>31</v>
      </c>
      <c r="E1966" s="51" t="s">
        <v>29334</v>
      </c>
      <c r="F1966" s="52">
        <v>42845</v>
      </c>
      <c r="G1966" s="50" t="s">
        <v>29335</v>
      </c>
      <c r="H1966" s="50" t="s">
        <v>805</v>
      </c>
      <c r="I1966" s="50" t="s">
        <v>26</v>
      </c>
      <c r="J1966" s="50">
        <v>29483</v>
      </c>
      <c r="K1966" s="50" t="s">
        <v>806</v>
      </c>
      <c r="L1966" s="50" t="s">
        <v>18786</v>
      </c>
      <c r="M1966" s="50" t="s">
        <v>373</v>
      </c>
      <c r="N1966" s="50" t="s">
        <v>29336</v>
      </c>
      <c r="O1966" s="42" t="s">
        <v>394</v>
      </c>
      <c r="P1966" s="50" t="s">
        <v>395</v>
      </c>
      <c r="Q1966" s="51" t="s">
        <v>29337</v>
      </c>
      <c r="R1966" s="50" t="s">
        <v>94</v>
      </c>
      <c r="S1966" s="50" t="s">
        <v>373</v>
      </c>
      <c r="T1966" s="50" t="s">
        <v>28836</v>
      </c>
      <c r="U1966" s="50" t="s">
        <v>28518</v>
      </c>
      <c r="V1966" s="50" t="s">
        <v>28521</v>
      </c>
      <c r="W1966" s="50"/>
      <c r="Y1966" s="50"/>
      <c r="Z1966" s="50"/>
      <c r="AA1966" s="50"/>
      <c r="AB1966" s="50"/>
      <c r="AC1966" s="50"/>
      <c r="AD1966" s="50"/>
      <c r="AE1966" s="50"/>
      <c r="AF1966" s="50"/>
      <c r="AG1966" s="50"/>
      <c r="AH1966" s="53"/>
      <c r="AI1966" s="50"/>
      <c r="AJ1966" s="50"/>
      <c r="AK1966" s="50"/>
      <c r="AL1966" s="50"/>
      <c r="AM1966" s="50"/>
      <c r="AN1966" s="50"/>
      <c r="AO1966" s="50"/>
      <c r="AP1966" s="50"/>
      <c r="AQ1966" s="50"/>
      <c r="AR1966" s="50"/>
      <c r="AS1966" s="50"/>
      <c r="AT1966" s="50"/>
      <c r="AU1966" s="50"/>
      <c r="AV1966" s="50"/>
      <c r="AW1966" s="50"/>
      <c r="AX1966" s="50"/>
      <c r="AY1966" s="50"/>
      <c r="AZ1966" s="50"/>
      <c r="BA1966" s="50"/>
      <c r="BB1966" s="50"/>
      <c r="BC1966" s="50"/>
      <c r="BD1966" s="50"/>
      <c r="BE1966" s="50"/>
      <c r="BF1966" s="50"/>
      <c r="BG1966" s="50"/>
      <c r="BH1966" s="50"/>
      <c r="BI1966" s="50"/>
      <c r="BJ1966" s="50"/>
      <c r="BK1966" s="50"/>
      <c r="BL1966" s="50"/>
    </row>
    <row r="1967" spans="1:64" ht="12" customHeight="1" x14ac:dyDescent="0.15">
      <c r="A1967" s="50" t="s">
        <v>28761</v>
      </c>
      <c r="B1967" s="50">
        <v>21</v>
      </c>
      <c r="C1967" s="50" t="s">
        <v>14</v>
      </c>
      <c r="D1967" s="50" t="s">
        <v>79</v>
      </c>
      <c r="E1967" s="51" t="s">
        <v>28762</v>
      </c>
      <c r="F1967" s="52">
        <v>42844</v>
      </c>
      <c r="G1967" s="50" t="s">
        <v>28763</v>
      </c>
      <c r="H1967" s="50" t="s">
        <v>218</v>
      </c>
      <c r="I1967" s="50" t="s">
        <v>219</v>
      </c>
      <c r="J1967" s="50">
        <v>19809</v>
      </c>
      <c r="K1967" s="50" t="s">
        <v>3719</v>
      </c>
      <c r="L1967" s="50" t="s">
        <v>28764</v>
      </c>
      <c r="M1967" s="50" t="s">
        <v>21</v>
      </c>
      <c r="N1967" s="50" t="s">
        <v>28765</v>
      </c>
      <c r="O1967" s="42" t="s">
        <v>394</v>
      </c>
      <c r="P1967" s="50" t="s">
        <v>395</v>
      </c>
      <c r="Q1967" s="51" t="s">
        <v>28766</v>
      </c>
      <c r="R1967" s="50" t="s">
        <v>94</v>
      </c>
      <c r="S1967" s="50" t="s">
        <v>22</v>
      </c>
      <c r="T1967" s="54" t="s">
        <v>28746</v>
      </c>
      <c r="U1967" s="54" t="s">
        <v>28520</v>
      </c>
      <c r="V1967" s="54" t="s">
        <v>28522</v>
      </c>
      <c r="W1967" s="54" t="s">
        <v>542</v>
      </c>
      <c r="X1967" s="54">
        <v>2514</v>
      </c>
      <c r="Y1967" s="50"/>
      <c r="Z1967" s="50"/>
      <c r="AA1967" s="50"/>
      <c r="AB1967" s="50"/>
      <c r="AC1967" s="50"/>
      <c r="AD1967" s="50"/>
      <c r="AE1967" s="50"/>
      <c r="AF1967" s="50"/>
      <c r="AG1967" s="50"/>
      <c r="AH1967" s="53"/>
      <c r="AI1967" s="50"/>
      <c r="AJ1967" s="50"/>
      <c r="AK1967" s="50"/>
      <c r="AL1967" s="50"/>
      <c r="AM1967" s="50"/>
      <c r="AN1967" s="50"/>
      <c r="AO1967" s="50"/>
      <c r="AP1967" s="50"/>
      <c r="AQ1967" s="50"/>
      <c r="AR1967" s="50"/>
      <c r="AS1967" s="50"/>
      <c r="AT1967" s="50"/>
      <c r="AU1967" s="50"/>
      <c r="AV1967" s="50"/>
      <c r="AW1967" s="50"/>
      <c r="AX1967" s="50"/>
      <c r="AY1967" s="50"/>
      <c r="AZ1967" s="50"/>
      <c r="BA1967" s="50"/>
      <c r="BB1967" s="50"/>
      <c r="BC1967" s="50"/>
      <c r="BD1967" s="50"/>
      <c r="BE1967" s="50"/>
      <c r="BF1967" s="50"/>
      <c r="BG1967" s="50"/>
      <c r="BH1967" s="50"/>
      <c r="BI1967" s="50"/>
      <c r="BJ1967" s="50"/>
      <c r="BK1967" s="50"/>
      <c r="BL1967" s="50"/>
    </row>
    <row r="1968" spans="1:64" ht="12" customHeight="1" x14ac:dyDescent="0.15">
      <c r="A1968" s="50" t="s">
        <v>29111</v>
      </c>
      <c r="B1968" s="50">
        <v>32</v>
      </c>
      <c r="C1968" s="50" t="s">
        <v>14</v>
      </c>
      <c r="D1968" s="50" t="s">
        <v>31</v>
      </c>
      <c r="E1968" s="51" t="s">
        <v>29112</v>
      </c>
      <c r="F1968" s="52">
        <v>42843</v>
      </c>
      <c r="G1968" s="50" t="s">
        <v>29113</v>
      </c>
      <c r="H1968" s="50" t="s">
        <v>29114</v>
      </c>
      <c r="I1968" s="50" t="s">
        <v>144</v>
      </c>
      <c r="J1968" s="50">
        <v>26802</v>
      </c>
      <c r="K1968" s="50" t="s">
        <v>7386</v>
      </c>
      <c r="L1968" s="50" t="s">
        <v>29115</v>
      </c>
      <c r="M1968" s="50" t="s">
        <v>21</v>
      </c>
      <c r="N1968" s="50" t="s">
        <v>29116</v>
      </c>
      <c r="O1968" s="42" t="s">
        <v>394</v>
      </c>
      <c r="P1968" s="50" t="s">
        <v>395</v>
      </c>
      <c r="Q1968" s="51" t="s">
        <v>29117</v>
      </c>
      <c r="R1968" s="50" t="s">
        <v>94</v>
      </c>
      <c r="S1968" s="50" t="s">
        <v>373</v>
      </c>
      <c r="T1968" s="54" t="s">
        <v>28836</v>
      </c>
      <c r="U1968" s="54" t="s">
        <v>28520</v>
      </c>
      <c r="V1968" s="54" t="s">
        <v>28519</v>
      </c>
      <c r="W1968" s="54" t="s">
        <v>94</v>
      </c>
      <c r="X1968" s="54">
        <v>2511</v>
      </c>
      <c r="Y1968" s="50"/>
      <c r="Z1968" s="50"/>
      <c r="AA1968" s="50"/>
      <c r="AB1968" s="50"/>
      <c r="AC1968" s="50"/>
      <c r="AD1968" s="50"/>
      <c r="AE1968" s="50"/>
      <c r="AF1968" s="50"/>
      <c r="AG1968" s="50"/>
      <c r="AH1968" s="53"/>
      <c r="AI1968" s="50"/>
      <c r="AJ1968" s="50"/>
      <c r="AK1968" s="50"/>
      <c r="AL1968" s="50"/>
      <c r="AM1968" s="50"/>
      <c r="AN1968" s="50"/>
      <c r="AO1968" s="50"/>
      <c r="AP1968" s="50"/>
      <c r="AQ1968" s="50"/>
      <c r="AR1968" s="50"/>
      <c r="AS1968" s="50"/>
      <c r="AT1968" s="50"/>
      <c r="AU1968" s="50"/>
      <c r="AV1968" s="50"/>
      <c r="AW1968" s="50"/>
      <c r="AX1968" s="50"/>
      <c r="AY1968" s="50"/>
      <c r="AZ1968" s="50"/>
      <c r="BA1968" s="50"/>
      <c r="BB1968" s="50"/>
      <c r="BC1968" s="50"/>
      <c r="BD1968" s="50"/>
      <c r="BE1968" s="50"/>
      <c r="BF1968" s="50"/>
      <c r="BG1968" s="50"/>
      <c r="BH1968" s="50"/>
      <c r="BI1968" s="50"/>
      <c r="BJ1968" s="50"/>
      <c r="BK1968" s="50"/>
      <c r="BL1968" s="50"/>
    </row>
    <row r="1969" spans="1:64" ht="12" customHeight="1" x14ac:dyDescent="0.15">
      <c r="A1969" s="50" t="s">
        <v>29091</v>
      </c>
      <c r="B1969" s="50">
        <v>47</v>
      </c>
      <c r="C1969" s="50" t="s">
        <v>14</v>
      </c>
      <c r="D1969" s="50" t="s">
        <v>31</v>
      </c>
      <c r="E1969" s="50"/>
      <c r="F1969" s="52">
        <v>42841</v>
      </c>
      <c r="G1969" s="50" t="s">
        <v>29092</v>
      </c>
      <c r="H1969" s="50" t="s">
        <v>3501</v>
      </c>
      <c r="I1969" s="50" t="s">
        <v>127</v>
      </c>
      <c r="J1969" s="50">
        <v>55110</v>
      </c>
      <c r="K1969" s="50" t="s">
        <v>3503</v>
      </c>
      <c r="L1969" s="50" t="s">
        <v>29093</v>
      </c>
      <c r="M1969" s="50" t="s">
        <v>21</v>
      </c>
      <c r="N1969" s="50" t="s">
        <v>29094</v>
      </c>
      <c r="O1969" s="42" t="s">
        <v>394</v>
      </c>
      <c r="P1969" s="50" t="s">
        <v>395</v>
      </c>
      <c r="Q1969" s="51" t="s">
        <v>29095</v>
      </c>
      <c r="R1969" s="50" t="s">
        <v>94</v>
      </c>
      <c r="S1969" s="50" t="s">
        <v>22</v>
      </c>
      <c r="T1969" s="54" t="s">
        <v>28746</v>
      </c>
      <c r="U1969" s="54" t="s">
        <v>28518</v>
      </c>
      <c r="V1969" s="54" t="s">
        <v>28521</v>
      </c>
      <c r="W1969" s="54" t="s">
        <v>94</v>
      </c>
      <c r="X1969" s="54">
        <v>2508</v>
      </c>
      <c r="Y1969" s="50"/>
      <c r="Z1969" s="50"/>
      <c r="AA1969" s="50"/>
      <c r="AB1969" s="50"/>
      <c r="AC1969" s="50"/>
      <c r="AD1969" s="50"/>
      <c r="AE1969" s="50"/>
      <c r="AF1969" s="50"/>
      <c r="AG1969" s="50"/>
      <c r="AH1969" s="53"/>
      <c r="AI1969" s="50"/>
      <c r="AJ1969" s="50"/>
      <c r="AK1969" s="50"/>
      <c r="AL1969" s="50"/>
      <c r="AM1969" s="50"/>
      <c r="AN1969" s="50"/>
      <c r="AO1969" s="50"/>
      <c r="AP1969" s="50"/>
      <c r="AQ1969" s="50"/>
      <c r="AR1969" s="50"/>
      <c r="AS1969" s="50"/>
      <c r="AT1969" s="50"/>
      <c r="AU1969" s="50"/>
      <c r="AV1969" s="50"/>
      <c r="AW1969" s="50"/>
      <c r="AX1969" s="50"/>
      <c r="AY1969" s="50"/>
      <c r="AZ1969" s="50"/>
      <c r="BA1969" s="50"/>
      <c r="BB1969" s="50"/>
      <c r="BC1969" s="50"/>
      <c r="BD1969" s="50"/>
      <c r="BE1969" s="50"/>
      <c r="BF1969" s="50"/>
      <c r="BG1969" s="50"/>
      <c r="BH1969" s="50"/>
      <c r="BI1969" s="50"/>
      <c r="BJ1969" s="50"/>
      <c r="BK1969" s="50"/>
      <c r="BL1969" s="50"/>
    </row>
    <row r="1970" spans="1:64" ht="12" customHeight="1" x14ac:dyDescent="0.15">
      <c r="A1970" s="50" t="s">
        <v>28756</v>
      </c>
      <c r="B1970" s="50">
        <v>33</v>
      </c>
      <c r="C1970" s="50" t="s">
        <v>14</v>
      </c>
      <c r="D1970" s="50" t="s">
        <v>79</v>
      </c>
      <c r="E1970" s="50"/>
      <c r="F1970" s="52">
        <v>42840</v>
      </c>
      <c r="G1970" s="50" t="s">
        <v>28757</v>
      </c>
      <c r="H1970" s="50" t="s">
        <v>24352</v>
      </c>
      <c r="I1970" s="50" t="s">
        <v>962</v>
      </c>
      <c r="J1970" s="50">
        <v>72301</v>
      </c>
      <c r="K1970" s="50" t="s">
        <v>5597</v>
      </c>
      <c r="L1970" s="50" t="s">
        <v>28758</v>
      </c>
      <c r="M1970" s="50" t="s">
        <v>21</v>
      </c>
      <c r="N1970" s="50" t="s">
        <v>28759</v>
      </c>
      <c r="O1970" s="42" t="s">
        <v>394</v>
      </c>
      <c r="P1970" s="50" t="s">
        <v>395</v>
      </c>
      <c r="Q1970" s="51" t="s">
        <v>28760</v>
      </c>
      <c r="R1970" s="50" t="s">
        <v>94</v>
      </c>
      <c r="S1970" s="50" t="s">
        <v>22</v>
      </c>
      <c r="T1970" s="54" t="s">
        <v>28746</v>
      </c>
      <c r="U1970" s="54" t="s">
        <v>28520</v>
      </c>
      <c r="V1970" s="54" t="s">
        <v>28521</v>
      </c>
      <c r="W1970" s="54" t="s">
        <v>94</v>
      </c>
      <c r="X1970" s="54">
        <v>2506</v>
      </c>
      <c r="Y1970" s="50"/>
      <c r="Z1970" s="50"/>
      <c r="AA1970" s="50"/>
      <c r="AB1970" s="50"/>
      <c r="AC1970" s="50"/>
      <c r="AD1970" s="50"/>
      <c r="AE1970" s="50"/>
      <c r="AF1970" s="50"/>
      <c r="AG1970" s="50"/>
      <c r="AH1970" s="53"/>
      <c r="AI1970" s="50"/>
      <c r="AJ1970" s="50"/>
      <c r="AK1970" s="50"/>
      <c r="AL1970" s="50"/>
      <c r="AM1970" s="50"/>
      <c r="AN1970" s="50"/>
      <c r="AO1970" s="50"/>
      <c r="AP1970" s="50"/>
      <c r="AQ1970" s="50"/>
      <c r="AR1970" s="50"/>
      <c r="AS1970" s="50"/>
      <c r="AT1970" s="50"/>
      <c r="AU1970" s="50"/>
      <c r="AV1970" s="50"/>
      <c r="AW1970" s="50"/>
      <c r="AX1970" s="50"/>
      <c r="AY1970" s="50"/>
      <c r="AZ1970" s="50"/>
      <c r="BA1970" s="50"/>
      <c r="BB1970" s="50"/>
      <c r="BC1970" s="50"/>
      <c r="BD1970" s="50"/>
      <c r="BE1970" s="50"/>
      <c r="BF1970" s="50"/>
      <c r="BG1970" s="50"/>
      <c r="BH1970" s="50"/>
      <c r="BI1970" s="50"/>
      <c r="BJ1970" s="50"/>
      <c r="BK1970" s="50"/>
      <c r="BL1970" s="50"/>
    </row>
    <row r="1971" spans="1:64" ht="12" customHeight="1" x14ac:dyDescent="0.15">
      <c r="A1971" s="50" t="s">
        <v>28954</v>
      </c>
      <c r="B1971" s="50">
        <v>56</v>
      </c>
      <c r="C1971" s="50" t="s">
        <v>14</v>
      </c>
      <c r="D1971" s="50" t="s">
        <v>31</v>
      </c>
      <c r="E1971" s="51" t="s">
        <v>31927</v>
      </c>
      <c r="F1971" s="52">
        <v>42840</v>
      </c>
      <c r="G1971" s="50" t="s">
        <v>28955</v>
      </c>
      <c r="H1971" s="50" t="s">
        <v>9370</v>
      </c>
      <c r="I1971" s="50" t="s">
        <v>39</v>
      </c>
      <c r="J1971" s="50">
        <v>92663</v>
      </c>
      <c r="K1971" s="50" t="s">
        <v>1044</v>
      </c>
      <c r="L1971" s="50" t="s">
        <v>9372</v>
      </c>
      <c r="M1971" s="50" t="s">
        <v>21</v>
      </c>
      <c r="N1971" s="50" t="s">
        <v>28956</v>
      </c>
      <c r="O1971" s="42" t="s">
        <v>394</v>
      </c>
      <c r="P1971" s="50" t="s">
        <v>395</v>
      </c>
      <c r="Q1971" s="51" t="s">
        <v>28957</v>
      </c>
      <c r="R1971" s="50" t="s">
        <v>94</v>
      </c>
      <c r="S1971" s="50" t="s">
        <v>22</v>
      </c>
      <c r="T1971" s="54" t="s">
        <v>28739</v>
      </c>
      <c r="U1971" s="54" t="s">
        <v>28518</v>
      </c>
      <c r="V1971" s="54" t="s">
        <v>28521</v>
      </c>
      <c r="W1971" s="54" t="s">
        <v>94</v>
      </c>
      <c r="X1971" s="54">
        <v>2509</v>
      </c>
      <c r="Y1971" s="50"/>
      <c r="Z1971" s="50"/>
      <c r="AA1971" s="54"/>
      <c r="AB1971" s="50"/>
      <c r="AC1971" s="50"/>
      <c r="AD1971" s="50"/>
      <c r="AE1971" s="50"/>
      <c r="AF1971" s="50"/>
      <c r="AG1971" s="50"/>
      <c r="AH1971" s="53"/>
      <c r="AI1971" s="50"/>
      <c r="AJ1971" s="50"/>
      <c r="AK1971" s="50"/>
      <c r="AL1971" s="50"/>
      <c r="AM1971" s="50"/>
      <c r="AN1971" s="50"/>
      <c r="AO1971" s="50"/>
      <c r="AP1971" s="50"/>
      <c r="AQ1971" s="51"/>
      <c r="AR1971" s="50"/>
      <c r="AS1971" s="50"/>
      <c r="AT1971" s="50"/>
      <c r="AU1971" s="50"/>
      <c r="AV1971" s="50"/>
      <c r="AW1971" s="50"/>
      <c r="AX1971" s="50"/>
      <c r="AY1971" s="50"/>
      <c r="AZ1971" s="50"/>
      <c r="BA1971" s="50"/>
      <c r="BB1971" s="50"/>
      <c r="BC1971" s="50"/>
      <c r="BD1971" s="50"/>
      <c r="BE1971" s="50"/>
      <c r="BF1971" s="50"/>
      <c r="BG1971" s="50"/>
      <c r="BH1971" s="50"/>
      <c r="BI1971" s="50"/>
      <c r="BJ1971" s="50"/>
      <c r="BK1971" s="50"/>
      <c r="BL1971" s="50"/>
    </row>
    <row r="1972" spans="1:64" ht="12" customHeight="1" x14ac:dyDescent="0.15">
      <c r="A1972" s="50" t="s">
        <v>29232</v>
      </c>
      <c r="B1972" s="50">
        <v>42</v>
      </c>
      <c r="C1972" s="50" t="s">
        <v>14</v>
      </c>
      <c r="D1972" s="50" t="s">
        <v>79</v>
      </c>
      <c r="E1972" s="50"/>
      <c r="F1972" s="52">
        <v>42840</v>
      </c>
      <c r="G1972" s="50" t="s">
        <v>29233</v>
      </c>
      <c r="H1972" s="50" t="s">
        <v>707</v>
      </c>
      <c r="I1972" s="50" t="s">
        <v>67</v>
      </c>
      <c r="J1972" s="50">
        <v>77045</v>
      </c>
      <c r="K1972" s="50" t="s">
        <v>545</v>
      </c>
      <c r="L1972" s="50" t="s">
        <v>708</v>
      </c>
      <c r="M1972" s="50" t="s">
        <v>385</v>
      </c>
      <c r="N1972" s="50" t="s">
        <v>29234</v>
      </c>
      <c r="O1972" s="42" t="s">
        <v>394</v>
      </c>
      <c r="P1972" s="50" t="s">
        <v>395</v>
      </c>
      <c r="Q1972" s="51" t="s">
        <v>29235</v>
      </c>
      <c r="R1972" s="50" t="s">
        <v>542</v>
      </c>
      <c r="S1972" s="50" t="s">
        <v>12</v>
      </c>
      <c r="T1972" s="50" t="s">
        <v>31978</v>
      </c>
      <c r="U1972" s="50" t="s">
        <v>28520</v>
      </c>
      <c r="V1972" s="50" t="s">
        <v>28521</v>
      </c>
      <c r="W1972" s="50"/>
      <c r="Y1972" s="50"/>
      <c r="Z1972" s="50"/>
      <c r="AA1972" s="50"/>
      <c r="AB1972" s="50"/>
      <c r="AC1972" s="50"/>
      <c r="AD1972" s="50"/>
      <c r="AE1972" s="50"/>
      <c r="AF1972" s="50"/>
      <c r="AG1972" s="50"/>
      <c r="AH1972" s="53"/>
      <c r="AI1972" s="50"/>
      <c r="AJ1972" s="50"/>
      <c r="AK1972" s="50"/>
      <c r="AL1972" s="50"/>
      <c r="AM1972" s="50"/>
      <c r="AN1972" s="50"/>
      <c r="AO1972" s="50"/>
      <c r="AP1972" s="50"/>
      <c r="AQ1972" s="50"/>
      <c r="AR1972" s="50"/>
      <c r="AS1972" s="50"/>
      <c r="AT1972" s="50"/>
      <c r="AU1972" s="50"/>
      <c r="AV1972" s="50"/>
      <c r="AW1972" s="50"/>
      <c r="AX1972" s="50"/>
      <c r="AY1972" s="50"/>
      <c r="AZ1972" s="50"/>
      <c r="BA1972" s="50"/>
      <c r="BB1972" s="50"/>
      <c r="BC1972" s="50"/>
      <c r="BD1972" s="50"/>
      <c r="BE1972" s="50"/>
      <c r="BF1972" s="50"/>
      <c r="BG1972" s="50"/>
      <c r="BH1972" s="50"/>
      <c r="BI1972" s="50"/>
      <c r="BJ1972" s="50"/>
      <c r="BK1972" s="50"/>
      <c r="BL1972" s="50"/>
    </row>
    <row r="1973" spans="1:64" ht="12" customHeight="1" x14ac:dyDescent="0.15">
      <c r="A1973" s="50" t="s">
        <v>28848</v>
      </c>
      <c r="B1973" s="50">
        <v>16</v>
      </c>
      <c r="C1973" s="50" t="s">
        <v>14</v>
      </c>
      <c r="D1973" s="50" t="s">
        <v>42</v>
      </c>
      <c r="E1973" s="51" t="s">
        <v>28849</v>
      </c>
      <c r="F1973" s="52">
        <v>42840</v>
      </c>
      <c r="G1973" s="50" t="s">
        <v>28850</v>
      </c>
      <c r="H1973" s="50" t="s">
        <v>194</v>
      </c>
      <c r="I1973" s="50" t="s">
        <v>39</v>
      </c>
      <c r="J1973" s="50">
        <v>93726</v>
      </c>
      <c r="K1973" s="50" t="s">
        <v>194</v>
      </c>
      <c r="L1973" s="50" t="s">
        <v>195</v>
      </c>
      <c r="M1973" s="50" t="s">
        <v>21</v>
      </c>
      <c r="N1973" s="50" t="s">
        <v>32695</v>
      </c>
      <c r="O1973" s="42" t="s">
        <v>394</v>
      </c>
      <c r="P1973" s="50" t="s">
        <v>395</v>
      </c>
      <c r="Q1973" s="51" t="s">
        <v>28851</v>
      </c>
      <c r="R1973" s="50" t="s">
        <v>94</v>
      </c>
      <c r="S1973" s="50" t="s">
        <v>12</v>
      </c>
      <c r="T1973" s="54" t="s">
        <v>31978</v>
      </c>
      <c r="U1973" s="54" t="s">
        <v>28518</v>
      </c>
      <c r="V1973" s="54" t="s">
        <v>28522</v>
      </c>
      <c r="W1973" s="54" t="s">
        <v>542</v>
      </c>
      <c r="X1973" s="54">
        <v>2520</v>
      </c>
      <c r="Y1973" s="50"/>
      <c r="Z1973" s="50"/>
      <c r="AA1973" s="50"/>
      <c r="AB1973" s="50"/>
      <c r="AC1973" s="50"/>
      <c r="AD1973" s="50"/>
      <c r="AE1973" s="50"/>
      <c r="AF1973" s="50"/>
      <c r="AG1973" s="50"/>
      <c r="AH1973" s="50"/>
      <c r="AI1973" s="50"/>
      <c r="AJ1973" s="50"/>
      <c r="AK1973" s="50"/>
      <c r="AL1973" s="50"/>
      <c r="AM1973" s="50"/>
      <c r="AN1973" s="50"/>
      <c r="AO1973" s="50"/>
      <c r="AP1973" s="50"/>
      <c r="AQ1973" s="50"/>
      <c r="AR1973" s="50"/>
      <c r="AS1973" s="50"/>
      <c r="AT1973" s="50"/>
      <c r="AU1973" s="50"/>
      <c r="AV1973" s="50"/>
      <c r="AW1973" s="50"/>
      <c r="AX1973" s="50"/>
      <c r="AY1973" s="50"/>
      <c r="AZ1973" s="50"/>
      <c r="BA1973" s="50"/>
      <c r="BB1973" s="50"/>
      <c r="BC1973" s="50"/>
      <c r="BD1973" s="50"/>
      <c r="BE1973" s="50"/>
      <c r="BF1973" s="50"/>
      <c r="BG1973" s="50"/>
      <c r="BH1973" s="50"/>
      <c r="BI1973" s="50"/>
      <c r="BJ1973" s="50"/>
      <c r="BK1973" s="50"/>
      <c r="BL1973" s="50"/>
    </row>
    <row r="1974" spans="1:64" ht="12" customHeight="1" x14ac:dyDescent="0.15">
      <c r="A1974" s="50" t="s">
        <v>28873</v>
      </c>
      <c r="B1974" s="50">
        <v>24</v>
      </c>
      <c r="C1974" s="50" t="s">
        <v>14</v>
      </c>
      <c r="D1974" s="50" t="s">
        <v>133</v>
      </c>
      <c r="E1974" s="51" t="s">
        <v>32740</v>
      </c>
      <c r="F1974" s="52">
        <v>42839</v>
      </c>
      <c r="G1974" s="50" t="s">
        <v>28874</v>
      </c>
      <c r="H1974" s="50" t="s">
        <v>28875</v>
      </c>
      <c r="I1974" s="50" t="s">
        <v>1685</v>
      </c>
      <c r="J1974" s="50">
        <v>58554</v>
      </c>
      <c r="K1974" s="50" t="s">
        <v>28876</v>
      </c>
      <c r="L1974" s="50" t="s">
        <v>28877</v>
      </c>
      <c r="M1974" s="50" t="s">
        <v>21</v>
      </c>
      <c r="N1974" s="50" t="s">
        <v>28878</v>
      </c>
      <c r="O1974" s="42" t="s">
        <v>394</v>
      </c>
      <c r="P1974" s="50" t="s">
        <v>94</v>
      </c>
      <c r="Q1974" s="51" t="s">
        <v>28879</v>
      </c>
      <c r="R1974" s="50" t="s">
        <v>23</v>
      </c>
      <c r="S1974" s="50" t="s">
        <v>22</v>
      </c>
      <c r="T1974" s="54" t="s">
        <v>28739</v>
      </c>
      <c r="U1974" s="54" t="s">
        <v>28518</v>
      </c>
      <c r="V1974" s="54" t="s">
        <v>28521</v>
      </c>
      <c r="W1974" s="54" t="s">
        <v>94</v>
      </c>
      <c r="X1974" s="54">
        <v>2503</v>
      </c>
      <c r="Y1974" s="50"/>
      <c r="Z1974" s="50"/>
      <c r="AA1974" s="50"/>
      <c r="AB1974" s="50"/>
      <c r="AC1974" s="50"/>
      <c r="AD1974" s="50"/>
      <c r="AE1974" s="50"/>
      <c r="AF1974" s="50"/>
      <c r="AG1974" s="50"/>
      <c r="AH1974" s="53"/>
      <c r="AI1974" s="50"/>
      <c r="AJ1974" s="50"/>
      <c r="AK1974" s="50"/>
      <c r="AL1974" s="50"/>
      <c r="AM1974" s="50"/>
      <c r="AN1974" s="50"/>
      <c r="AO1974" s="50"/>
      <c r="AP1974" s="50"/>
      <c r="AQ1974" s="51"/>
      <c r="AR1974" s="50"/>
      <c r="AS1974" s="50"/>
      <c r="AT1974" s="50"/>
      <c r="AU1974" s="50"/>
      <c r="AV1974" s="50"/>
      <c r="AW1974" s="50"/>
      <c r="AX1974" s="50"/>
      <c r="AY1974" s="50"/>
      <c r="AZ1974" s="50"/>
      <c r="BA1974" s="50"/>
      <c r="BB1974" s="50"/>
      <c r="BC1974" s="50"/>
      <c r="BD1974" s="50"/>
      <c r="BE1974" s="50"/>
      <c r="BF1974" s="50"/>
      <c r="BG1974" s="50"/>
      <c r="BH1974" s="50"/>
      <c r="BI1974" s="50"/>
      <c r="BJ1974" s="50"/>
      <c r="BK1974" s="50"/>
      <c r="BL1974" s="50"/>
    </row>
    <row r="1975" spans="1:64" ht="12" customHeight="1" x14ac:dyDescent="0.15">
      <c r="A1975" s="50" t="s">
        <v>3186</v>
      </c>
      <c r="B1975" s="50" t="s">
        <v>23</v>
      </c>
      <c r="C1975" s="50" t="s">
        <v>14</v>
      </c>
      <c r="D1975" s="50" t="s">
        <v>33105</v>
      </c>
      <c r="E1975" s="50"/>
      <c r="F1975" s="52">
        <v>42839</v>
      </c>
      <c r="G1975" s="50" t="s">
        <v>29173</v>
      </c>
      <c r="H1975" s="50" t="s">
        <v>11905</v>
      </c>
      <c r="I1975" s="50" t="s">
        <v>75</v>
      </c>
      <c r="J1975" s="50">
        <v>7514</v>
      </c>
      <c r="K1975" s="50" t="s">
        <v>9289</v>
      </c>
      <c r="L1975" s="50" t="s">
        <v>11907</v>
      </c>
      <c r="M1975" s="50" t="s">
        <v>21</v>
      </c>
      <c r="N1975" s="50" t="s">
        <v>29174</v>
      </c>
      <c r="O1975" s="42" t="s">
        <v>394</v>
      </c>
      <c r="P1975" s="50" t="s">
        <v>395</v>
      </c>
      <c r="Q1975" s="51" t="s">
        <v>29175</v>
      </c>
      <c r="R1975" s="50" t="s">
        <v>542</v>
      </c>
      <c r="S1975" s="50" t="s">
        <v>22</v>
      </c>
      <c r="T1975" s="54" t="s">
        <v>28746</v>
      </c>
      <c r="U1975" s="54" t="s">
        <v>28520</v>
      </c>
      <c r="V1975" s="54" t="s">
        <v>28521</v>
      </c>
      <c r="W1975" s="54" t="s">
        <v>94</v>
      </c>
      <c r="X1975" s="54">
        <v>2505</v>
      </c>
      <c r="Y1975" s="50"/>
      <c r="Z1975" s="50"/>
      <c r="AA1975" s="50"/>
      <c r="AB1975" s="50"/>
      <c r="AC1975" s="50"/>
      <c r="AD1975" s="50"/>
      <c r="AE1975" s="50"/>
      <c r="AF1975" s="50"/>
      <c r="AG1975" s="50"/>
      <c r="AH1975" s="53"/>
      <c r="AI1975" s="50"/>
      <c r="AJ1975" s="50"/>
      <c r="AK1975" s="50"/>
      <c r="AL1975" s="50"/>
      <c r="AM1975" s="50"/>
      <c r="AN1975" s="50"/>
      <c r="AO1975" s="50"/>
      <c r="AP1975" s="50"/>
      <c r="AQ1975" s="50"/>
      <c r="AR1975" s="50"/>
      <c r="AS1975" s="50"/>
      <c r="AT1975" s="60"/>
      <c r="AU1975" s="50"/>
      <c r="AV1975" s="50"/>
      <c r="AW1975" s="50"/>
      <c r="AX1975" s="50"/>
      <c r="AY1975" s="50"/>
      <c r="AZ1975" s="50"/>
      <c r="BA1975" s="50"/>
      <c r="BB1975" s="50"/>
      <c r="BC1975" s="50"/>
      <c r="BD1975" s="50"/>
      <c r="BE1975" s="50"/>
      <c r="BF1975" s="50"/>
      <c r="BG1975" s="50"/>
      <c r="BH1975" s="50"/>
      <c r="BI1975" s="50"/>
      <c r="BJ1975" s="50"/>
      <c r="BK1975" s="50"/>
      <c r="BL1975" s="50"/>
    </row>
    <row r="1976" spans="1:64" ht="12" customHeight="1" x14ac:dyDescent="0.15">
      <c r="A1976" s="50" t="s">
        <v>29026</v>
      </c>
      <c r="B1976" s="50">
        <v>33</v>
      </c>
      <c r="C1976" s="50" t="s">
        <v>14</v>
      </c>
      <c r="D1976" s="50" t="s">
        <v>31</v>
      </c>
      <c r="E1976" s="50"/>
      <c r="F1976" s="52">
        <v>42839</v>
      </c>
      <c r="G1976" s="50" t="s">
        <v>29027</v>
      </c>
      <c r="H1976" s="50" t="s">
        <v>866</v>
      </c>
      <c r="I1976" s="50" t="s">
        <v>297</v>
      </c>
      <c r="J1976" s="50">
        <v>98445</v>
      </c>
      <c r="K1976" s="50" t="s">
        <v>867</v>
      </c>
      <c r="L1976" s="50" t="s">
        <v>21242</v>
      </c>
      <c r="M1976" s="50" t="s">
        <v>21</v>
      </c>
      <c r="N1976" s="50" t="s">
        <v>29028</v>
      </c>
      <c r="O1976" s="42" t="s">
        <v>394</v>
      </c>
      <c r="P1976" s="50" t="s">
        <v>395</v>
      </c>
      <c r="Q1976" s="51" t="s">
        <v>29029</v>
      </c>
      <c r="R1976" s="50" t="s">
        <v>94</v>
      </c>
      <c r="S1976" s="50" t="s">
        <v>22</v>
      </c>
      <c r="T1976" s="54" t="s">
        <v>28746</v>
      </c>
      <c r="U1976" s="54" t="s">
        <v>28518</v>
      </c>
      <c r="V1976" s="54" t="s">
        <v>28519</v>
      </c>
      <c r="W1976" s="54" t="s">
        <v>94</v>
      </c>
      <c r="X1976" s="54">
        <v>2502</v>
      </c>
      <c r="Y1976" s="50"/>
      <c r="Z1976" s="50"/>
      <c r="AA1976" s="50"/>
      <c r="AB1976" s="50"/>
      <c r="AC1976" s="50"/>
      <c r="AD1976" s="50"/>
      <c r="AE1976" s="50"/>
      <c r="AF1976" s="50"/>
      <c r="AG1976" s="50"/>
      <c r="AH1976" s="53"/>
      <c r="AI1976" s="50"/>
      <c r="AJ1976" s="50"/>
      <c r="AK1976" s="50"/>
      <c r="AL1976" s="50"/>
      <c r="AM1976" s="50"/>
      <c r="AN1976" s="50"/>
      <c r="AO1976" s="50"/>
      <c r="AP1976" s="50"/>
      <c r="AQ1976" s="50"/>
      <c r="AR1976" s="50"/>
      <c r="AS1976" s="50"/>
      <c r="AT1976" s="50"/>
      <c r="AU1976" s="50"/>
      <c r="AV1976" s="50"/>
      <c r="AW1976" s="50"/>
      <c r="AX1976" s="50"/>
      <c r="AY1976" s="50"/>
      <c r="AZ1976" s="50"/>
      <c r="BA1976" s="50"/>
      <c r="BB1976" s="50"/>
      <c r="BC1976" s="50"/>
      <c r="BD1976" s="50"/>
      <c r="BE1976" s="50"/>
      <c r="BF1976" s="50"/>
      <c r="BG1976" s="50"/>
      <c r="BH1976" s="50"/>
      <c r="BI1976" s="50"/>
      <c r="BJ1976" s="50"/>
      <c r="BK1976" s="50"/>
      <c r="BL1976" s="50"/>
    </row>
    <row r="1977" spans="1:64" ht="12" customHeight="1" x14ac:dyDescent="0.15">
      <c r="A1977" s="50" t="s">
        <v>28964</v>
      </c>
      <c r="B1977" s="50">
        <v>57</v>
      </c>
      <c r="C1977" s="50" t="s">
        <v>14</v>
      </c>
      <c r="D1977" s="50" t="s">
        <v>31</v>
      </c>
      <c r="E1977" s="50"/>
      <c r="F1977" s="52">
        <v>42838</v>
      </c>
      <c r="G1977" s="50" t="s">
        <v>28965</v>
      </c>
      <c r="H1977" s="50" t="s">
        <v>28966</v>
      </c>
      <c r="I1977" s="50" t="s">
        <v>35</v>
      </c>
      <c r="J1977" s="50">
        <v>6078</v>
      </c>
      <c r="K1977" s="50" t="s">
        <v>833</v>
      </c>
      <c r="L1977" s="50" t="s">
        <v>28967</v>
      </c>
      <c r="M1977" s="50" t="s">
        <v>21</v>
      </c>
      <c r="N1977" s="50" t="s">
        <v>28968</v>
      </c>
      <c r="O1977" s="42" t="s">
        <v>394</v>
      </c>
      <c r="P1977" s="50" t="s">
        <v>94</v>
      </c>
      <c r="Q1977" s="51" t="s">
        <v>28969</v>
      </c>
      <c r="R1977" s="50" t="s">
        <v>948</v>
      </c>
      <c r="S1977" s="50" t="s">
        <v>22</v>
      </c>
      <c r="T1977" s="54" t="s">
        <v>28746</v>
      </c>
      <c r="U1977" s="54" t="s">
        <v>28518</v>
      </c>
      <c r="V1977" s="54" t="s">
        <v>28521</v>
      </c>
      <c r="W1977" s="54" t="s">
        <v>94</v>
      </c>
      <c r="X1977" s="54">
        <v>2501</v>
      </c>
      <c r="Y1977" s="50"/>
      <c r="Z1977" s="50"/>
      <c r="AA1977" s="50"/>
      <c r="AB1977" s="50"/>
      <c r="AC1977" s="50"/>
      <c r="AD1977" s="50"/>
      <c r="AE1977" s="50"/>
      <c r="AF1977" s="50"/>
      <c r="AG1977" s="50"/>
      <c r="AH1977" s="53"/>
      <c r="AI1977" s="50"/>
      <c r="AJ1977" s="50"/>
      <c r="AK1977" s="50"/>
      <c r="AL1977" s="50"/>
      <c r="AM1977" s="50"/>
      <c r="AN1977" s="50"/>
      <c r="AO1977" s="50"/>
      <c r="AP1977" s="50"/>
      <c r="AQ1977" s="51"/>
      <c r="AR1977" s="50"/>
      <c r="AS1977" s="50"/>
      <c r="AT1977" s="51"/>
      <c r="AU1977" s="50"/>
      <c r="AV1977" s="50"/>
      <c r="AW1977" s="50"/>
      <c r="AX1977" s="50"/>
      <c r="AY1977" s="50"/>
      <c r="AZ1977" s="50"/>
      <c r="BA1977" s="50"/>
      <c r="BB1977" s="50"/>
      <c r="BC1977" s="50"/>
      <c r="BD1977" s="50"/>
      <c r="BE1977" s="50"/>
      <c r="BF1977" s="50"/>
      <c r="BG1977" s="50"/>
      <c r="BH1977" s="50"/>
      <c r="BI1977" s="50"/>
      <c r="BJ1977" s="50"/>
      <c r="BK1977" s="50"/>
      <c r="BL1977" s="50"/>
    </row>
    <row r="1978" spans="1:64" ht="12" customHeight="1" x14ac:dyDescent="0.15">
      <c r="A1978" s="50" t="s">
        <v>29302</v>
      </c>
      <c r="B1978" s="50">
        <v>33</v>
      </c>
      <c r="C1978" s="50" t="s">
        <v>14</v>
      </c>
      <c r="D1978" s="50" t="s">
        <v>31</v>
      </c>
      <c r="E1978" s="51" t="s">
        <v>29303</v>
      </c>
      <c r="F1978" s="52">
        <v>42838</v>
      </c>
      <c r="G1978" s="50" t="s">
        <v>29304</v>
      </c>
      <c r="H1978" s="50" t="s">
        <v>12056</v>
      </c>
      <c r="I1978" s="50" t="s">
        <v>313</v>
      </c>
      <c r="J1978" s="50">
        <v>38583</v>
      </c>
      <c r="K1978" s="50" t="s">
        <v>31</v>
      </c>
      <c r="L1978" s="50" t="s">
        <v>29305</v>
      </c>
      <c r="M1978" s="50" t="s">
        <v>21</v>
      </c>
      <c r="N1978" s="50" t="s">
        <v>29306</v>
      </c>
      <c r="O1978" s="42" t="s">
        <v>394</v>
      </c>
      <c r="P1978" s="50" t="s">
        <v>395</v>
      </c>
      <c r="Q1978" s="51" t="s">
        <v>29307</v>
      </c>
      <c r="R1978" s="50" t="s">
        <v>94</v>
      </c>
      <c r="S1978" s="50" t="s">
        <v>373</v>
      </c>
      <c r="T1978" s="54" t="s">
        <v>28836</v>
      </c>
      <c r="U1978" s="54" t="s">
        <v>28518</v>
      </c>
      <c r="V1978" s="54" t="s">
        <v>28519</v>
      </c>
      <c r="W1978" s="54" t="s">
        <v>94</v>
      </c>
      <c r="X1978" s="54">
        <v>2713</v>
      </c>
      <c r="Y1978" s="50"/>
      <c r="Z1978" s="50"/>
      <c r="AA1978" s="50"/>
      <c r="AB1978" s="50"/>
      <c r="AC1978" s="50"/>
      <c r="AD1978" s="50"/>
      <c r="AE1978" s="50"/>
      <c r="AF1978" s="50"/>
      <c r="AG1978" s="50"/>
      <c r="AH1978" s="53"/>
      <c r="AI1978" s="50"/>
      <c r="AJ1978" s="50"/>
      <c r="AK1978" s="50"/>
      <c r="AL1978" s="50"/>
      <c r="AM1978" s="50"/>
      <c r="AN1978" s="50"/>
      <c r="AO1978" s="50"/>
      <c r="AP1978" s="50"/>
      <c r="AQ1978" s="50"/>
      <c r="AR1978" s="50"/>
      <c r="AS1978" s="50"/>
      <c r="AT1978" s="50"/>
      <c r="AU1978" s="50"/>
      <c r="AV1978" s="50"/>
      <c r="AW1978" s="50"/>
      <c r="AX1978" s="50"/>
      <c r="AY1978" s="50"/>
      <c r="AZ1978" s="50"/>
      <c r="BA1978" s="50"/>
      <c r="BB1978" s="50"/>
      <c r="BC1978" s="50"/>
      <c r="BD1978" s="50"/>
      <c r="BE1978" s="50"/>
      <c r="BF1978" s="50"/>
      <c r="BG1978" s="50"/>
      <c r="BH1978" s="50"/>
      <c r="BI1978" s="50"/>
      <c r="BJ1978" s="50"/>
      <c r="BK1978" s="50"/>
      <c r="BL1978" s="50"/>
    </row>
    <row r="1979" spans="1:64" ht="12" customHeight="1" x14ac:dyDescent="0.15">
      <c r="A1979" s="50" t="s">
        <v>28750</v>
      </c>
      <c r="B1979" s="50">
        <v>28</v>
      </c>
      <c r="C1979" s="50" t="s">
        <v>14</v>
      </c>
      <c r="D1979" s="50" t="s">
        <v>79</v>
      </c>
      <c r="E1979" s="51" t="s">
        <v>28751</v>
      </c>
      <c r="F1979" s="52">
        <v>42837</v>
      </c>
      <c r="G1979" s="50" t="s">
        <v>28752</v>
      </c>
      <c r="H1979" s="50" t="s">
        <v>92</v>
      </c>
      <c r="I1979" s="50" t="s">
        <v>39</v>
      </c>
      <c r="J1979" s="50">
        <v>90002</v>
      </c>
      <c r="K1979" s="50" t="s">
        <v>92</v>
      </c>
      <c r="L1979" s="50" t="s">
        <v>408</v>
      </c>
      <c r="M1979" s="50" t="s">
        <v>21</v>
      </c>
      <c r="N1979" s="50" t="s">
        <v>28754</v>
      </c>
      <c r="O1979" s="42" t="s">
        <v>394</v>
      </c>
      <c r="P1979" s="50" t="s">
        <v>395</v>
      </c>
      <c r="Q1979" s="51" t="s">
        <v>28755</v>
      </c>
      <c r="R1979" s="50" t="s">
        <v>94</v>
      </c>
      <c r="S1979" s="50" t="s">
        <v>22</v>
      </c>
      <c r="T1979" s="54" t="s">
        <v>28746</v>
      </c>
      <c r="U1979" s="54" t="s">
        <v>28518</v>
      </c>
      <c r="V1979" s="54" t="s">
        <v>28521</v>
      </c>
      <c r="W1979" s="54" t="s">
        <v>94</v>
      </c>
      <c r="X1979" s="54">
        <v>2496</v>
      </c>
      <c r="Y1979" s="50"/>
      <c r="Z1979" s="50"/>
      <c r="AA1979" s="50"/>
      <c r="AB1979" s="50"/>
      <c r="AC1979" s="50"/>
      <c r="AD1979" s="50"/>
      <c r="AE1979" s="50"/>
      <c r="AF1979" s="50"/>
      <c r="AG1979" s="50"/>
      <c r="AH1979" s="53"/>
      <c r="AI1979" s="50"/>
      <c r="AJ1979" s="50"/>
      <c r="AK1979" s="50"/>
      <c r="AL1979" s="50"/>
      <c r="AM1979" s="50"/>
      <c r="AN1979" s="50"/>
      <c r="AO1979" s="50"/>
      <c r="AP1979" s="50"/>
      <c r="AQ1979" s="50"/>
      <c r="AR1979" s="50"/>
      <c r="AS1979" s="50"/>
      <c r="AT1979" s="50"/>
      <c r="AU1979" s="50"/>
      <c r="AV1979" s="50"/>
      <c r="AW1979" s="50"/>
      <c r="AX1979" s="50"/>
      <c r="AY1979" s="50"/>
      <c r="AZ1979" s="50"/>
      <c r="BA1979" s="50"/>
      <c r="BB1979" s="50"/>
      <c r="BC1979" s="50"/>
      <c r="BD1979" s="50"/>
      <c r="BE1979" s="50"/>
      <c r="BF1979" s="50"/>
      <c r="BG1979" s="50"/>
      <c r="BH1979" s="50"/>
      <c r="BI1979" s="50"/>
      <c r="BJ1979" s="50"/>
      <c r="BK1979" s="50"/>
      <c r="BL1979" s="50"/>
    </row>
    <row r="1980" spans="1:64" ht="12" customHeight="1" x14ac:dyDescent="0.15">
      <c r="A1980" s="50" t="s">
        <v>29020</v>
      </c>
      <c r="B1980" s="50">
        <v>25</v>
      </c>
      <c r="C1980" s="50" t="s">
        <v>14</v>
      </c>
      <c r="D1980" s="50" t="s">
        <v>31</v>
      </c>
      <c r="E1980" s="51" t="s">
        <v>29021</v>
      </c>
      <c r="F1980" s="52">
        <v>42837</v>
      </c>
      <c r="G1980" s="50" t="s">
        <v>29022</v>
      </c>
      <c r="H1980" s="50" t="s">
        <v>29023</v>
      </c>
      <c r="I1980" s="50" t="s">
        <v>357</v>
      </c>
      <c r="J1980" s="50">
        <v>67146</v>
      </c>
      <c r="K1980" s="50" t="s">
        <v>5406</v>
      </c>
      <c r="L1980" s="50" t="s">
        <v>24481</v>
      </c>
      <c r="M1980" s="50" t="s">
        <v>21</v>
      </c>
      <c r="N1980" s="50" t="s">
        <v>29024</v>
      </c>
      <c r="O1980" s="42" t="s">
        <v>394</v>
      </c>
      <c r="P1980" s="50" t="s">
        <v>395</v>
      </c>
      <c r="Q1980" s="51" t="s">
        <v>29025</v>
      </c>
      <c r="R1980" s="50" t="s">
        <v>94</v>
      </c>
      <c r="S1980" s="50" t="s">
        <v>22</v>
      </c>
      <c r="T1980" s="54" t="s">
        <v>28746</v>
      </c>
      <c r="U1980" s="54" t="s">
        <v>28520</v>
      </c>
      <c r="V1980" s="54" t="s">
        <v>28519</v>
      </c>
      <c r="W1980" s="54" t="s">
        <v>94</v>
      </c>
      <c r="X1980" s="54">
        <v>2500</v>
      </c>
      <c r="Y1980" s="50"/>
      <c r="Z1980" s="50"/>
      <c r="AA1980" s="50"/>
      <c r="AB1980" s="50"/>
      <c r="AC1980" s="50"/>
      <c r="AD1980" s="50"/>
      <c r="AE1980" s="50"/>
      <c r="AF1980" s="50"/>
      <c r="AG1980" s="50"/>
      <c r="AH1980" s="53"/>
      <c r="AI1980" s="50"/>
      <c r="AJ1980" s="50"/>
      <c r="AK1980" s="50"/>
      <c r="AL1980" s="50"/>
      <c r="AM1980" s="50"/>
      <c r="AN1980" s="50"/>
      <c r="AO1980" s="50"/>
      <c r="AP1980" s="50"/>
      <c r="AQ1980" s="51"/>
      <c r="AR1980" s="50"/>
      <c r="AS1980" s="50"/>
      <c r="AT1980" s="50"/>
      <c r="AU1980" s="50"/>
      <c r="AV1980" s="50"/>
      <c r="AW1980" s="50"/>
      <c r="AX1980" s="50"/>
      <c r="AY1980" s="50"/>
      <c r="AZ1980" s="50"/>
      <c r="BA1980" s="50"/>
      <c r="BB1980" s="50"/>
      <c r="BC1980" s="50"/>
      <c r="BD1980" s="50"/>
      <c r="BE1980" s="50"/>
      <c r="BF1980" s="50"/>
      <c r="BG1980" s="50"/>
      <c r="BH1980" s="50"/>
      <c r="BI1980" s="50"/>
      <c r="BJ1980" s="50"/>
      <c r="BK1980" s="50"/>
      <c r="BL1980" s="50"/>
    </row>
    <row r="1981" spans="1:64" ht="12" customHeight="1" x14ac:dyDescent="0.15">
      <c r="A1981" s="50" t="s">
        <v>8313</v>
      </c>
      <c r="B1981" s="50">
        <v>25</v>
      </c>
      <c r="C1981" s="50" t="s">
        <v>14</v>
      </c>
      <c r="D1981" s="50" t="s">
        <v>79</v>
      </c>
      <c r="E1981" s="51" t="s">
        <v>29228</v>
      </c>
      <c r="F1981" s="52">
        <v>42837</v>
      </c>
      <c r="G1981" s="50" t="s">
        <v>29229</v>
      </c>
      <c r="H1981" s="50" t="s">
        <v>4216</v>
      </c>
      <c r="I1981" s="50" t="s">
        <v>398</v>
      </c>
      <c r="J1981" s="50">
        <v>19601</v>
      </c>
      <c r="K1981" s="50" t="s">
        <v>4217</v>
      </c>
      <c r="L1981" s="50" t="s">
        <v>27415</v>
      </c>
      <c r="M1981" s="50" t="s">
        <v>385</v>
      </c>
      <c r="N1981" s="50" t="s">
        <v>29230</v>
      </c>
      <c r="O1981" s="42" t="s">
        <v>394</v>
      </c>
      <c r="P1981" s="50" t="s">
        <v>395</v>
      </c>
      <c r="Q1981" s="51" t="s">
        <v>29231</v>
      </c>
      <c r="R1981" s="50" t="s">
        <v>94</v>
      </c>
      <c r="S1981" s="50" t="s">
        <v>12</v>
      </c>
      <c r="T1981" s="50" t="s">
        <v>31978</v>
      </c>
      <c r="U1981" s="50" t="s">
        <v>28520</v>
      </c>
      <c r="V1981" s="50" t="s">
        <v>28521</v>
      </c>
      <c r="W1981" s="50"/>
      <c r="Y1981" s="50"/>
      <c r="Z1981" s="50"/>
      <c r="AA1981" s="50"/>
      <c r="AB1981" s="50"/>
      <c r="AC1981" s="50"/>
      <c r="AD1981" s="50"/>
      <c r="AE1981" s="50"/>
      <c r="AF1981" s="50"/>
      <c r="AG1981" s="50"/>
      <c r="AH1981" s="53"/>
      <c r="AI1981" s="50"/>
      <c r="AJ1981" s="50"/>
      <c r="AK1981" s="50"/>
      <c r="AL1981" s="50"/>
      <c r="AM1981" s="50"/>
      <c r="AN1981" s="50"/>
      <c r="AO1981" s="50"/>
      <c r="AP1981" s="50"/>
      <c r="AQ1981" s="50"/>
      <c r="AR1981" s="50"/>
      <c r="AS1981" s="50"/>
      <c r="AT1981" s="50"/>
      <c r="AU1981" s="50"/>
      <c r="AV1981" s="50"/>
      <c r="AW1981" s="50"/>
      <c r="AX1981" s="50"/>
      <c r="AY1981" s="50"/>
      <c r="AZ1981" s="50"/>
      <c r="BA1981" s="50"/>
      <c r="BB1981" s="50"/>
      <c r="BC1981" s="50"/>
      <c r="BD1981" s="50"/>
      <c r="BE1981" s="50"/>
      <c r="BF1981" s="50"/>
      <c r="BG1981" s="50"/>
      <c r="BH1981" s="50"/>
      <c r="BI1981" s="50"/>
      <c r="BJ1981" s="50"/>
      <c r="BK1981" s="50"/>
      <c r="BL1981" s="50"/>
    </row>
    <row r="1982" spans="1:64" ht="12" customHeight="1" x14ac:dyDescent="0.15">
      <c r="A1982" s="50" t="s">
        <v>29106</v>
      </c>
      <c r="B1982" s="50">
        <v>38</v>
      </c>
      <c r="C1982" s="50" t="s">
        <v>14</v>
      </c>
      <c r="D1982" s="50" t="s">
        <v>31</v>
      </c>
      <c r="E1982" s="51" t="s">
        <v>29107</v>
      </c>
      <c r="F1982" s="52">
        <v>42837</v>
      </c>
      <c r="G1982" s="50" t="s">
        <v>29108</v>
      </c>
      <c r="H1982" s="50" t="s">
        <v>6435</v>
      </c>
      <c r="I1982" s="50" t="s">
        <v>117</v>
      </c>
      <c r="J1982" s="50">
        <v>85392</v>
      </c>
      <c r="K1982" s="50" t="s">
        <v>617</v>
      </c>
      <c r="L1982" s="50" t="s">
        <v>618</v>
      </c>
      <c r="M1982" s="50" t="s">
        <v>21</v>
      </c>
      <c r="N1982" s="50" t="s">
        <v>29109</v>
      </c>
      <c r="O1982" s="42" t="s">
        <v>394</v>
      </c>
      <c r="P1982" s="50" t="s">
        <v>395</v>
      </c>
      <c r="Q1982" s="51" t="s">
        <v>29110</v>
      </c>
      <c r="R1982" s="50" t="s">
        <v>94</v>
      </c>
      <c r="S1982" s="50" t="s">
        <v>373</v>
      </c>
      <c r="T1982" s="54" t="s">
        <v>28836</v>
      </c>
      <c r="U1982" s="54" t="s">
        <v>28518</v>
      </c>
      <c r="V1982" s="54" t="s">
        <v>28521</v>
      </c>
      <c r="W1982" s="54" t="s">
        <v>94</v>
      </c>
      <c r="X1982" s="54">
        <v>2499</v>
      </c>
      <c r="Y1982" s="50"/>
      <c r="Z1982" s="50"/>
      <c r="AA1982" s="50"/>
      <c r="AB1982" s="50"/>
      <c r="AC1982" s="50"/>
      <c r="AD1982" s="50"/>
      <c r="AE1982" s="50"/>
      <c r="AF1982" s="50"/>
      <c r="AG1982" s="50"/>
      <c r="AH1982" s="53"/>
      <c r="AI1982" s="50"/>
      <c r="AJ1982" s="50"/>
      <c r="AK1982" s="50"/>
      <c r="AL1982" s="50"/>
      <c r="AM1982" s="50"/>
      <c r="AN1982" s="50"/>
      <c r="AO1982" s="50"/>
      <c r="AP1982" s="50"/>
      <c r="AQ1982" s="50"/>
      <c r="AR1982" s="50"/>
      <c r="AS1982" s="50"/>
      <c r="AT1982" s="50"/>
      <c r="AU1982" s="50"/>
      <c r="AV1982" s="50"/>
      <c r="AW1982" s="50"/>
      <c r="AX1982" s="50"/>
      <c r="AY1982" s="50"/>
      <c r="AZ1982" s="50"/>
      <c r="BA1982" s="50"/>
      <c r="BB1982" s="50"/>
      <c r="BC1982" s="50"/>
      <c r="BD1982" s="50"/>
      <c r="BE1982" s="50"/>
      <c r="BF1982" s="50"/>
      <c r="BG1982" s="50"/>
      <c r="BH1982" s="50"/>
      <c r="BI1982" s="50"/>
      <c r="BJ1982" s="50"/>
      <c r="BK1982" s="50"/>
      <c r="BL1982" s="50"/>
    </row>
    <row r="1983" spans="1:64" ht="12" customHeight="1" x14ac:dyDescent="0.15">
      <c r="A1983" s="64" t="s">
        <v>33183</v>
      </c>
      <c r="B1983" s="50">
        <v>39</v>
      </c>
      <c r="C1983" s="50" t="s">
        <v>14</v>
      </c>
      <c r="D1983" s="50" t="s">
        <v>79</v>
      </c>
      <c r="E1983" s="50"/>
      <c r="F1983" s="52">
        <v>42835</v>
      </c>
      <c r="G1983" s="50" t="s">
        <v>28747</v>
      </c>
      <c r="H1983" s="50" t="s">
        <v>707</v>
      </c>
      <c r="I1983" s="50" t="s">
        <v>67</v>
      </c>
      <c r="J1983" s="50">
        <v>77091</v>
      </c>
      <c r="K1983" s="50" t="s">
        <v>545</v>
      </c>
      <c r="L1983" s="50" t="s">
        <v>708</v>
      </c>
      <c r="M1983" s="50" t="s">
        <v>21</v>
      </c>
      <c r="N1983" s="50" t="s">
        <v>28748</v>
      </c>
      <c r="O1983" s="42" t="s">
        <v>394</v>
      </c>
      <c r="P1983" s="50" t="s">
        <v>395</v>
      </c>
      <c r="Q1983" s="51" t="s">
        <v>28749</v>
      </c>
      <c r="R1983" s="50" t="s">
        <v>948</v>
      </c>
      <c r="S1983" s="50" t="s">
        <v>22</v>
      </c>
      <c r="T1983" s="54" t="s">
        <v>28746</v>
      </c>
      <c r="U1983" s="54" t="s">
        <v>28518</v>
      </c>
      <c r="V1983" s="54" t="s">
        <v>28522</v>
      </c>
      <c r="W1983" s="54" t="s">
        <v>542</v>
      </c>
      <c r="X1983" s="54">
        <v>2494</v>
      </c>
      <c r="Y1983" s="50"/>
      <c r="Z1983" s="50"/>
      <c r="AA1983" s="50"/>
      <c r="AB1983" s="50"/>
      <c r="AC1983" s="50"/>
      <c r="AD1983" s="50"/>
      <c r="AE1983" s="50"/>
      <c r="AF1983" s="50"/>
      <c r="AG1983" s="50"/>
      <c r="AH1983" s="53"/>
      <c r="AI1983" s="50"/>
      <c r="AJ1983" s="50"/>
      <c r="AK1983" s="50"/>
      <c r="AL1983" s="50"/>
      <c r="AM1983" s="50"/>
      <c r="AN1983" s="50"/>
      <c r="AO1983" s="50"/>
      <c r="AP1983" s="50"/>
      <c r="AQ1983" s="50"/>
      <c r="AR1983" s="50"/>
      <c r="AS1983" s="50"/>
      <c r="AT1983" s="50"/>
      <c r="AU1983" s="50"/>
      <c r="AV1983" s="50"/>
      <c r="AW1983" s="50"/>
      <c r="AX1983" s="50"/>
      <c r="AY1983" s="50"/>
      <c r="AZ1983" s="50"/>
      <c r="BA1983" s="50"/>
      <c r="BB1983" s="50"/>
      <c r="BC1983" s="50"/>
      <c r="BD1983" s="50"/>
      <c r="BE1983" s="50"/>
      <c r="BF1983" s="50"/>
      <c r="BG1983" s="50"/>
      <c r="BH1983" s="50"/>
      <c r="BI1983" s="50"/>
      <c r="BJ1983" s="50"/>
      <c r="BK1983" s="50"/>
      <c r="BL1983" s="50"/>
    </row>
    <row r="1984" spans="1:64" ht="12" customHeight="1" x14ac:dyDescent="0.15">
      <c r="A1984" s="50" t="s">
        <v>29015</v>
      </c>
      <c r="B1984" s="50">
        <v>30</v>
      </c>
      <c r="C1984" s="50" t="s">
        <v>14</v>
      </c>
      <c r="D1984" s="50" t="s">
        <v>31</v>
      </c>
      <c r="E1984" s="51" t="s">
        <v>29016</v>
      </c>
      <c r="F1984" s="52">
        <v>42835</v>
      </c>
      <c r="G1984" s="50" t="s">
        <v>29017</v>
      </c>
      <c r="H1984" s="50" t="s">
        <v>968</v>
      </c>
      <c r="I1984" s="50" t="s">
        <v>63</v>
      </c>
      <c r="J1984" s="50">
        <v>44109</v>
      </c>
      <c r="K1984" s="50" t="s">
        <v>99</v>
      </c>
      <c r="L1984" s="50" t="s">
        <v>31903</v>
      </c>
      <c r="M1984" s="50" t="s">
        <v>21</v>
      </c>
      <c r="N1984" s="50" t="s">
        <v>29018</v>
      </c>
      <c r="O1984" s="42" t="s">
        <v>394</v>
      </c>
      <c r="P1984" s="50" t="s">
        <v>395</v>
      </c>
      <c r="Q1984" s="51" t="s">
        <v>29019</v>
      </c>
      <c r="R1984" s="50" t="s">
        <v>94</v>
      </c>
      <c r="S1984" s="50" t="s">
        <v>22</v>
      </c>
      <c r="T1984" s="54" t="s">
        <v>28746</v>
      </c>
      <c r="U1984" s="54" t="s">
        <v>28518</v>
      </c>
      <c r="V1984" s="54" t="s">
        <v>28521</v>
      </c>
      <c r="W1984" s="54" t="s">
        <v>94</v>
      </c>
      <c r="X1984" s="54">
        <v>2493</v>
      </c>
      <c r="Y1984" s="50"/>
      <c r="Z1984" s="50"/>
      <c r="AA1984" s="50"/>
      <c r="AB1984" s="50"/>
      <c r="AC1984" s="50"/>
      <c r="AD1984" s="50"/>
      <c r="AE1984" s="50"/>
      <c r="AF1984" s="50"/>
      <c r="AG1984" s="50"/>
      <c r="AH1984" s="53"/>
      <c r="AI1984" s="50"/>
      <c r="AJ1984" s="50"/>
      <c r="AK1984" s="50"/>
      <c r="AL1984" s="50"/>
      <c r="AM1984" s="50"/>
      <c r="AN1984" s="50"/>
      <c r="AO1984" s="50"/>
      <c r="AP1984" s="50"/>
      <c r="AQ1984" s="51"/>
      <c r="AR1984" s="50"/>
      <c r="AS1984" s="50"/>
      <c r="AT1984" s="50"/>
      <c r="AU1984" s="50"/>
      <c r="AV1984" s="50"/>
      <c r="AW1984" s="50"/>
      <c r="AX1984" s="50"/>
      <c r="AY1984" s="50"/>
      <c r="AZ1984" s="50"/>
      <c r="BA1984" s="50"/>
      <c r="BB1984" s="50"/>
      <c r="BC1984" s="50"/>
      <c r="BD1984" s="50"/>
      <c r="BE1984" s="50"/>
      <c r="BF1984" s="50"/>
      <c r="BG1984" s="50"/>
      <c r="BH1984" s="50"/>
      <c r="BI1984" s="50"/>
      <c r="BJ1984" s="50"/>
      <c r="BK1984" s="50"/>
      <c r="BL1984" s="50"/>
    </row>
    <row r="1985" spans="1:64" ht="12" customHeight="1" x14ac:dyDescent="0.15">
      <c r="A1985" s="50" t="s">
        <v>28948</v>
      </c>
      <c r="B1985" s="50">
        <v>36</v>
      </c>
      <c r="C1985" s="50" t="s">
        <v>14</v>
      </c>
      <c r="D1985" s="50" t="s">
        <v>42</v>
      </c>
      <c r="E1985" s="50"/>
      <c r="F1985" s="52">
        <v>42834</v>
      </c>
      <c r="G1985" s="50" t="s">
        <v>28949</v>
      </c>
      <c r="H1985" s="50" t="s">
        <v>28950</v>
      </c>
      <c r="I1985" s="50" t="s">
        <v>39</v>
      </c>
      <c r="J1985" s="50">
        <v>93060</v>
      </c>
      <c r="K1985" s="50" t="s">
        <v>3169</v>
      </c>
      <c r="L1985" s="50" t="s">
        <v>28951</v>
      </c>
      <c r="M1985" s="50" t="s">
        <v>21</v>
      </c>
      <c r="N1985" s="50" t="s">
        <v>28952</v>
      </c>
      <c r="O1985" s="42" t="s">
        <v>394</v>
      </c>
      <c r="P1985" s="50" t="s">
        <v>395</v>
      </c>
      <c r="Q1985" s="51" t="s">
        <v>28953</v>
      </c>
      <c r="R1985" s="50" t="s">
        <v>23</v>
      </c>
      <c r="S1985" s="50" t="s">
        <v>22</v>
      </c>
      <c r="T1985" s="54" t="s">
        <v>28739</v>
      </c>
      <c r="U1985" s="54" t="s">
        <v>28520</v>
      </c>
      <c r="V1985" s="54" t="s">
        <v>28521</v>
      </c>
      <c r="W1985" s="54" t="s">
        <v>94</v>
      </c>
      <c r="X1985" s="54">
        <v>2490</v>
      </c>
      <c r="Y1985" s="50"/>
      <c r="Z1985" s="50"/>
      <c r="AA1985" s="50"/>
      <c r="AB1985" s="50"/>
      <c r="AC1985" s="50"/>
      <c r="AD1985" s="50"/>
      <c r="AE1985" s="50"/>
      <c r="AF1985" s="50"/>
      <c r="AG1985" s="50"/>
      <c r="AH1985" s="53"/>
      <c r="AI1985" s="50"/>
      <c r="AJ1985" s="50"/>
      <c r="AK1985" s="50"/>
      <c r="AL1985" s="50"/>
      <c r="AM1985" s="50"/>
      <c r="AN1985" s="50"/>
      <c r="AO1985" s="50"/>
      <c r="AP1985" s="50"/>
      <c r="AQ1985" s="50"/>
      <c r="AR1985" s="50"/>
      <c r="AS1985" s="50"/>
      <c r="AT1985" s="50"/>
      <c r="AU1985" s="50"/>
      <c r="AV1985" s="50"/>
      <c r="AW1985" s="50"/>
      <c r="AX1985" s="50"/>
      <c r="AY1985" s="50"/>
      <c r="AZ1985" s="50"/>
      <c r="BA1985" s="50"/>
      <c r="BB1985" s="50"/>
      <c r="BC1985" s="50"/>
      <c r="BD1985" s="50"/>
      <c r="BE1985" s="50"/>
      <c r="BF1985" s="50"/>
      <c r="BG1985" s="50"/>
      <c r="BH1985" s="50"/>
      <c r="BI1985" s="50"/>
      <c r="BJ1985" s="50"/>
      <c r="BK1985" s="50"/>
      <c r="BL1985" s="50"/>
    </row>
    <row r="1986" spans="1:64" ht="12" customHeight="1" x14ac:dyDescent="0.15">
      <c r="A1986" s="50" t="s">
        <v>28895</v>
      </c>
      <c r="B1986" s="50">
        <v>36</v>
      </c>
      <c r="C1986" s="50" t="s">
        <v>14</v>
      </c>
      <c r="D1986" s="50" t="s">
        <v>33105</v>
      </c>
      <c r="E1986" s="50"/>
      <c r="F1986" s="52">
        <v>42834</v>
      </c>
      <c r="G1986" s="50" t="s">
        <v>28896</v>
      </c>
      <c r="H1986" s="50" t="s">
        <v>472</v>
      </c>
      <c r="I1986" s="50" t="s">
        <v>39</v>
      </c>
      <c r="J1986" s="50">
        <v>91764</v>
      </c>
      <c r="K1986" s="50" t="s">
        <v>303</v>
      </c>
      <c r="L1986" s="50" t="s">
        <v>473</v>
      </c>
      <c r="M1986" s="50" t="s">
        <v>21</v>
      </c>
      <c r="N1986" s="50" t="s">
        <v>28897</v>
      </c>
      <c r="O1986" s="42" t="s">
        <v>394</v>
      </c>
      <c r="P1986" s="50" t="s">
        <v>395</v>
      </c>
      <c r="Q1986" s="51" t="s">
        <v>28898</v>
      </c>
      <c r="R1986" s="50" t="s">
        <v>94</v>
      </c>
      <c r="S1986" s="50" t="s">
        <v>22</v>
      </c>
      <c r="T1986" s="54" t="s">
        <v>28746</v>
      </c>
      <c r="U1986" s="54" t="s">
        <v>28518</v>
      </c>
      <c r="V1986" s="54" t="s">
        <v>28521</v>
      </c>
      <c r="W1986" s="54" t="s">
        <v>94</v>
      </c>
      <c r="X1986" s="54">
        <v>2491</v>
      </c>
      <c r="Y1986" s="50"/>
      <c r="Z1986" s="50"/>
      <c r="AA1986" s="50"/>
      <c r="AB1986" s="50"/>
      <c r="AC1986" s="50"/>
      <c r="AD1986" s="50"/>
      <c r="AE1986" s="50"/>
      <c r="AF1986" s="50"/>
      <c r="AG1986" s="50"/>
      <c r="AH1986" s="53"/>
      <c r="AI1986" s="50"/>
      <c r="AJ1986" s="50"/>
      <c r="AK1986" s="50"/>
      <c r="AL1986" s="50"/>
      <c r="AM1986" s="50"/>
      <c r="AN1986" s="50"/>
      <c r="AO1986" s="50"/>
      <c r="AP1986" s="50"/>
      <c r="AQ1986" s="50"/>
      <c r="AR1986" s="50"/>
      <c r="AS1986" s="50"/>
      <c r="AT1986" s="51"/>
      <c r="AU1986" s="50"/>
      <c r="AV1986" s="50"/>
      <c r="AW1986" s="50"/>
      <c r="AX1986" s="50"/>
      <c r="AY1986" s="50"/>
      <c r="AZ1986" s="50"/>
      <c r="BA1986" s="50"/>
      <c r="BB1986" s="50"/>
      <c r="BC1986" s="50"/>
      <c r="BD1986" s="50"/>
      <c r="BE1986" s="50"/>
      <c r="BF1986" s="50"/>
      <c r="BG1986" s="50"/>
      <c r="BH1986" s="50"/>
      <c r="BI1986" s="50"/>
      <c r="BJ1986" s="50"/>
      <c r="BK1986" s="50"/>
      <c r="BL1986" s="50"/>
    </row>
    <row r="1987" spans="1:64" ht="12" customHeight="1" x14ac:dyDescent="0.15">
      <c r="A1987" s="50" t="s">
        <v>29069</v>
      </c>
      <c r="B1987" s="50">
        <v>25</v>
      </c>
      <c r="C1987" s="50" t="s">
        <v>14</v>
      </c>
      <c r="D1987" s="50" t="s">
        <v>31</v>
      </c>
      <c r="E1987" s="50"/>
      <c r="F1987" s="52">
        <v>42833</v>
      </c>
      <c r="G1987" s="50" t="s">
        <v>29070</v>
      </c>
      <c r="H1987" s="50" t="s">
        <v>22349</v>
      </c>
      <c r="I1987" s="50" t="s">
        <v>432</v>
      </c>
      <c r="J1987" s="50">
        <v>54703</v>
      </c>
      <c r="K1987" s="50" t="s">
        <v>22349</v>
      </c>
      <c r="L1987" s="50" t="s">
        <v>27442</v>
      </c>
      <c r="M1987" s="50" t="s">
        <v>21</v>
      </c>
      <c r="N1987" s="50" t="s">
        <v>29071</v>
      </c>
      <c r="O1987" s="42" t="s">
        <v>394</v>
      </c>
      <c r="P1987" s="50" t="s">
        <v>395</v>
      </c>
      <c r="Q1987" s="51" t="s">
        <v>29072</v>
      </c>
      <c r="R1987" s="50" t="s">
        <v>23</v>
      </c>
      <c r="S1987" s="50" t="s">
        <v>22</v>
      </c>
      <c r="T1987" s="54" t="s">
        <v>28739</v>
      </c>
      <c r="U1987" s="54" t="s">
        <v>28518</v>
      </c>
      <c r="V1987" s="54" t="s">
        <v>28521</v>
      </c>
      <c r="W1987" s="54" t="s">
        <v>94</v>
      </c>
      <c r="X1987" s="54">
        <v>2492</v>
      </c>
      <c r="Y1987" s="50"/>
      <c r="Z1987" s="50"/>
      <c r="AA1987" s="50"/>
      <c r="AB1987" s="50"/>
      <c r="AC1987" s="50"/>
      <c r="AD1987" s="50"/>
      <c r="AE1987" s="50"/>
      <c r="AF1987" s="50"/>
      <c r="AG1987" s="50"/>
      <c r="AH1987" s="53"/>
      <c r="AI1987" s="50"/>
      <c r="AJ1987" s="50"/>
      <c r="AK1987" s="50"/>
      <c r="AL1987" s="50"/>
      <c r="AM1987" s="50"/>
      <c r="AN1987" s="50"/>
      <c r="AO1987" s="50"/>
      <c r="AP1987" s="50"/>
      <c r="AQ1987" s="50"/>
      <c r="AR1987" s="50"/>
      <c r="AS1987" s="50"/>
      <c r="AT1987" s="50"/>
      <c r="AU1987" s="50"/>
      <c r="AV1987" s="50"/>
      <c r="AW1987" s="50"/>
      <c r="AX1987" s="50"/>
      <c r="AY1987" s="50"/>
      <c r="AZ1987" s="50"/>
      <c r="BA1987" s="50"/>
      <c r="BB1987" s="50"/>
      <c r="BC1987" s="50"/>
      <c r="BD1987" s="50"/>
      <c r="BE1987" s="50"/>
      <c r="BF1987" s="50"/>
      <c r="BG1987" s="50"/>
      <c r="BH1987" s="50"/>
      <c r="BI1987" s="50"/>
      <c r="BJ1987" s="50"/>
      <c r="BK1987" s="50"/>
      <c r="BL1987" s="50"/>
    </row>
    <row r="1988" spans="1:64" ht="12" customHeight="1" x14ac:dyDescent="0.15">
      <c r="A1988" s="50" t="s">
        <v>28869</v>
      </c>
      <c r="B1988" s="50">
        <v>33</v>
      </c>
      <c r="C1988" s="50" t="s">
        <v>14</v>
      </c>
      <c r="D1988" s="50" t="s">
        <v>133</v>
      </c>
      <c r="E1988" s="51" t="s">
        <v>28870</v>
      </c>
      <c r="F1988" s="52">
        <v>42832</v>
      </c>
      <c r="G1988" s="50"/>
      <c r="H1988" s="50" t="s">
        <v>12468</v>
      </c>
      <c r="I1988" s="50" t="s">
        <v>137</v>
      </c>
      <c r="J1988" s="50">
        <v>57752</v>
      </c>
      <c r="K1988" s="50" t="s">
        <v>23455</v>
      </c>
      <c r="L1988" s="50" t="s">
        <v>26946</v>
      </c>
      <c r="M1988" s="50" t="s">
        <v>21</v>
      </c>
      <c r="N1988" s="50" t="s">
        <v>28871</v>
      </c>
      <c r="O1988" s="42" t="s">
        <v>394</v>
      </c>
      <c r="P1988" s="50" t="s">
        <v>395</v>
      </c>
      <c r="Q1988" s="51" t="s">
        <v>28872</v>
      </c>
      <c r="R1988" s="50" t="s">
        <v>94</v>
      </c>
      <c r="S1988" s="50" t="s">
        <v>22</v>
      </c>
      <c r="T1988" s="54" t="s">
        <v>28746</v>
      </c>
      <c r="U1988" s="54" t="s">
        <v>28520</v>
      </c>
      <c r="V1988" s="54" t="s">
        <v>28519</v>
      </c>
      <c r="W1988" s="54" t="s">
        <v>94</v>
      </c>
      <c r="X1988" s="54">
        <v>2495</v>
      </c>
      <c r="Y1988" s="50"/>
      <c r="Z1988" s="50"/>
      <c r="AA1988" s="50"/>
      <c r="AB1988" s="50"/>
      <c r="AC1988" s="50"/>
      <c r="AD1988" s="50"/>
      <c r="AE1988" s="50"/>
      <c r="AF1988" s="50"/>
      <c r="AG1988" s="50"/>
      <c r="AH1988" s="50"/>
      <c r="AI1988" s="50"/>
      <c r="AJ1988" s="50"/>
      <c r="AK1988" s="50"/>
      <c r="AL1988" s="50"/>
      <c r="AM1988" s="50"/>
      <c r="AN1988" s="50"/>
      <c r="AO1988" s="50"/>
      <c r="AP1988" s="50"/>
      <c r="AQ1988" s="50"/>
      <c r="AR1988" s="50"/>
      <c r="AS1988" s="50"/>
      <c r="AT1988" s="50"/>
      <c r="AU1988" s="50"/>
      <c r="AV1988" s="50"/>
      <c r="AW1988" s="50"/>
      <c r="AX1988" s="50"/>
      <c r="AY1988" s="50"/>
      <c r="AZ1988" s="50"/>
      <c r="BA1988" s="50"/>
      <c r="BB1988" s="50"/>
      <c r="BC1988" s="50"/>
      <c r="BD1988" s="50"/>
      <c r="BE1988" s="50"/>
      <c r="BF1988" s="50"/>
      <c r="BG1988" s="50"/>
      <c r="BH1988" s="50"/>
      <c r="BI1988" s="50"/>
      <c r="BJ1988" s="50"/>
      <c r="BK1988" s="50"/>
      <c r="BL1988" s="50"/>
    </row>
    <row r="1989" spans="1:64" ht="12" customHeight="1" x14ac:dyDescent="0.15">
      <c r="A1989" s="50" t="s">
        <v>28891</v>
      </c>
      <c r="B1989" s="50">
        <v>37</v>
      </c>
      <c r="C1989" s="50" t="s">
        <v>14</v>
      </c>
      <c r="D1989" s="50" t="s">
        <v>79</v>
      </c>
      <c r="E1989" s="51" t="s">
        <v>31928</v>
      </c>
      <c r="F1989" s="52">
        <v>42831</v>
      </c>
      <c r="G1989" s="50" t="s">
        <v>28892</v>
      </c>
      <c r="H1989" s="50" t="s">
        <v>513</v>
      </c>
      <c r="I1989" s="50" t="s">
        <v>75</v>
      </c>
      <c r="J1989" s="50">
        <v>7112</v>
      </c>
      <c r="K1989" s="50" t="s">
        <v>515</v>
      </c>
      <c r="L1989" s="50" t="s">
        <v>516</v>
      </c>
      <c r="M1989" s="50" t="s">
        <v>21</v>
      </c>
      <c r="N1989" s="50" t="s">
        <v>28893</v>
      </c>
      <c r="O1989" s="42" t="s">
        <v>394</v>
      </c>
      <c r="P1989" s="50" t="s">
        <v>395</v>
      </c>
      <c r="Q1989" s="51" t="s">
        <v>28894</v>
      </c>
      <c r="R1989" s="50" t="s">
        <v>94</v>
      </c>
      <c r="S1989" s="50" t="s">
        <v>22</v>
      </c>
      <c r="T1989" s="54" t="s">
        <v>28746</v>
      </c>
      <c r="U1989" s="54" t="s">
        <v>28520</v>
      </c>
      <c r="V1989" s="54" t="s">
        <v>28521</v>
      </c>
      <c r="W1989" s="54" t="s">
        <v>94</v>
      </c>
      <c r="X1989" s="54">
        <v>2488</v>
      </c>
      <c r="Y1989" s="50"/>
      <c r="Z1989" s="50"/>
      <c r="AA1989" s="50"/>
      <c r="AB1989" s="50"/>
      <c r="AC1989" s="50"/>
      <c r="AD1989" s="50"/>
      <c r="AE1989" s="50"/>
      <c r="AF1989" s="50"/>
      <c r="AG1989" s="50"/>
      <c r="AH1989" s="53"/>
      <c r="AI1989" s="50"/>
      <c r="AJ1989" s="50"/>
      <c r="AK1989" s="50"/>
      <c r="AL1989" s="50"/>
      <c r="AM1989" s="50"/>
      <c r="AN1989" s="50"/>
      <c r="AO1989" s="50"/>
      <c r="AP1989" s="50"/>
      <c r="AQ1989" s="50"/>
      <c r="AR1989" s="50"/>
      <c r="AS1989" s="50"/>
      <c r="AT1989" s="50"/>
      <c r="AU1989" s="50"/>
      <c r="AV1989" s="50"/>
      <c r="AW1989" s="50"/>
      <c r="AX1989" s="50"/>
      <c r="AY1989" s="50"/>
      <c r="AZ1989" s="50"/>
      <c r="BA1989" s="50"/>
      <c r="BB1989" s="50"/>
      <c r="BC1989" s="50"/>
      <c r="BD1989" s="50"/>
      <c r="BE1989" s="50"/>
      <c r="BF1989" s="50"/>
      <c r="BG1989" s="50"/>
      <c r="BH1989" s="50"/>
      <c r="BI1989" s="50"/>
      <c r="BJ1989" s="50"/>
      <c r="BK1989" s="50"/>
      <c r="BL1989" s="50"/>
    </row>
    <row r="1990" spans="1:64" ht="12" customHeight="1" x14ac:dyDescent="0.15">
      <c r="A1990" s="50" t="s">
        <v>28740</v>
      </c>
      <c r="B1990" s="50">
        <v>49</v>
      </c>
      <c r="C1990" s="50" t="s">
        <v>14</v>
      </c>
      <c r="D1990" s="50" t="s">
        <v>79</v>
      </c>
      <c r="E1990" s="51" t="s">
        <v>28741</v>
      </c>
      <c r="F1990" s="52">
        <v>42831</v>
      </c>
      <c r="G1990" s="50" t="s">
        <v>28742</v>
      </c>
      <c r="H1990" s="50" t="s">
        <v>28743</v>
      </c>
      <c r="I1990" s="50" t="s">
        <v>56</v>
      </c>
      <c r="J1990" s="50">
        <v>33771</v>
      </c>
      <c r="K1990" s="50" t="s">
        <v>2264</v>
      </c>
      <c r="L1990" s="50" t="s">
        <v>9639</v>
      </c>
      <c r="M1990" s="50" t="s">
        <v>21</v>
      </c>
      <c r="N1990" s="50" t="s">
        <v>28744</v>
      </c>
      <c r="O1990" s="42" t="s">
        <v>394</v>
      </c>
      <c r="P1990" s="50" t="s">
        <v>395</v>
      </c>
      <c r="Q1990" s="51" t="s">
        <v>28745</v>
      </c>
      <c r="R1990" s="50" t="s">
        <v>94</v>
      </c>
      <c r="S1990" s="50" t="s">
        <v>22</v>
      </c>
      <c r="T1990" s="54" t="s">
        <v>28746</v>
      </c>
      <c r="U1990" s="54" t="s">
        <v>28520</v>
      </c>
      <c r="V1990" s="54" t="s">
        <v>28521</v>
      </c>
      <c r="W1990" s="54" t="s">
        <v>94</v>
      </c>
      <c r="X1990" s="54">
        <v>2487</v>
      </c>
      <c r="Y1990" s="50"/>
      <c r="Z1990" s="50"/>
      <c r="AA1990" s="50"/>
      <c r="AB1990" s="50"/>
      <c r="AC1990" s="50"/>
      <c r="AD1990" s="50"/>
      <c r="AE1990" s="50"/>
      <c r="AF1990" s="50"/>
      <c r="AG1990" s="50"/>
      <c r="AH1990" s="53"/>
      <c r="AI1990" s="50"/>
      <c r="AJ1990" s="50"/>
      <c r="AK1990" s="50"/>
      <c r="AL1990" s="50"/>
      <c r="AM1990" s="50"/>
      <c r="AN1990" s="50"/>
      <c r="AO1990" s="50"/>
      <c r="AP1990" s="50"/>
      <c r="AQ1990" s="50"/>
      <c r="AR1990" s="50"/>
      <c r="AS1990" s="50"/>
      <c r="AT1990" s="50"/>
      <c r="AU1990" s="50"/>
      <c r="AV1990" s="50"/>
      <c r="AW1990" s="50"/>
      <c r="AX1990" s="50"/>
      <c r="AY1990" s="50"/>
      <c r="AZ1990" s="50"/>
      <c r="BA1990" s="50"/>
      <c r="BB1990" s="50"/>
      <c r="BC1990" s="50"/>
      <c r="BD1990" s="50"/>
      <c r="BE1990" s="50"/>
      <c r="BF1990" s="50"/>
      <c r="BG1990" s="50"/>
      <c r="BH1990" s="50"/>
      <c r="BI1990" s="50"/>
      <c r="BJ1990" s="50"/>
      <c r="BK1990" s="50"/>
      <c r="BL1990" s="50"/>
    </row>
    <row r="1991" spans="1:64" ht="12" customHeight="1" x14ac:dyDescent="0.15">
      <c r="A1991" s="50" t="s">
        <v>29208</v>
      </c>
      <c r="B1991" s="50">
        <v>38</v>
      </c>
      <c r="C1991" s="50" t="s">
        <v>14</v>
      </c>
      <c r="D1991" s="50" t="s">
        <v>31</v>
      </c>
      <c r="E1991" s="51" t="s">
        <v>29209</v>
      </c>
      <c r="F1991" s="52">
        <v>42831</v>
      </c>
      <c r="G1991" s="50" t="s">
        <v>29210</v>
      </c>
      <c r="H1991" s="50" t="s">
        <v>2119</v>
      </c>
      <c r="I1991" s="50" t="s">
        <v>63</v>
      </c>
      <c r="J1991" s="50">
        <v>44057</v>
      </c>
      <c r="K1991" s="50" t="s">
        <v>1231</v>
      </c>
      <c r="L1991" s="50" t="s">
        <v>1232</v>
      </c>
      <c r="M1991" s="50" t="s">
        <v>21</v>
      </c>
      <c r="N1991" s="50" t="s">
        <v>29211</v>
      </c>
      <c r="O1991" s="42" t="s">
        <v>394</v>
      </c>
      <c r="P1991" s="50" t="s">
        <v>395</v>
      </c>
      <c r="Q1991" s="51" t="s">
        <v>29212</v>
      </c>
      <c r="R1991" s="50" t="s">
        <v>542</v>
      </c>
      <c r="S1991" s="50" t="s">
        <v>22</v>
      </c>
      <c r="T1991" s="54" t="s">
        <v>28746</v>
      </c>
      <c r="U1991" s="54" t="s">
        <v>28520</v>
      </c>
      <c r="V1991" s="54" t="s">
        <v>28521</v>
      </c>
      <c r="W1991" s="54" t="s">
        <v>94</v>
      </c>
      <c r="X1991" s="54">
        <v>2485</v>
      </c>
      <c r="Y1991" s="50"/>
      <c r="Z1991" s="50"/>
      <c r="AA1991" s="50"/>
      <c r="AB1991" s="50"/>
      <c r="AC1991" s="50"/>
      <c r="AD1991" s="50"/>
      <c r="AE1991" s="50"/>
      <c r="AF1991" s="50"/>
      <c r="AG1991" s="50"/>
      <c r="AH1991" s="53"/>
      <c r="AI1991" s="50"/>
      <c r="AJ1991" s="50"/>
      <c r="AK1991" s="50"/>
      <c r="AL1991" s="50"/>
      <c r="AM1991" s="50"/>
      <c r="AN1991" s="50"/>
      <c r="AO1991" s="50"/>
      <c r="AP1991" s="50"/>
      <c r="AQ1991" s="50"/>
      <c r="AR1991" s="50"/>
      <c r="AS1991" s="50"/>
      <c r="AT1991" s="50"/>
      <c r="AU1991" s="50"/>
      <c r="AV1991" s="50"/>
      <c r="AW1991" s="50"/>
      <c r="AX1991" s="50"/>
      <c r="AY1991" s="50"/>
      <c r="AZ1991" s="50"/>
      <c r="BA1991" s="50"/>
      <c r="BB1991" s="50"/>
      <c r="BC1991" s="50"/>
      <c r="BD1991" s="50"/>
      <c r="BE1991" s="50"/>
      <c r="BF1991" s="50"/>
      <c r="BG1991" s="50"/>
      <c r="BH1991" s="50"/>
      <c r="BI1991" s="50"/>
      <c r="BJ1991" s="50"/>
      <c r="BK1991" s="50"/>
      <c r="BL1991" s="50"/>
    </row>
    <row r="1992" spans="1:64" ht="12" customHeight="1" x14ac:dyDescent="0.15">
      <c r="A1992" s="50" t="s">
        <v>29009</v>
      </c>
      <c r="B1992" s="50">
        <v>68</v>
      </c>
      <c r="C1992" s="50" t="s">
        <v>14</v>
      </c>
      <c r="D1992" s="50" t="s">
        <v>31</v>
      </c>
      <c r="E1992" s="51" t="s">
        <v>29010</v>
      </c>
      <c r="F1992" s="52">
        <v>42831</v>
      </c>
      <c r="G1992" s="50" t="s">
        <v>29011</v>
      </c>
      <c r="H1992" s="50" t="s">
        <v>3487</v>
      </c>
      <c r="I1992" s="50" t="s">
        <v>56</v>
      </c>
      <c r="J1992" s="50">
        <v>34207</v>
      </c>
      <c r="K1992" s="50" t="s">
        <v>3489</v>
      </c>
      <c r="L1992" s="50" t="s">
        <v>29012</v>
      </c>
      <c r="M1992" s="50" t="s">
        <v>21</v>
      </c>
      <c r="N1992" s="50" t="s">
        <v>29013</v>
      </c>
      <c r="O1992" s="42" t="s">
        <v>394</v>
      </c>
      <c r="P1992" s="50" t="s">
        <v>395</v>
      </c>
      <c r="Q1992" s="51" t="s">
        <v>29014</v>
      </c>
      <c r="R1992" s="50" t="s">
        <v>542</v>
      </c>
      <c r="S1992" s="50" t="s">
        <v>22</v>
      </c>
      <c r="T1992" s="54" t="s">
        <v>28746</v>
      </c>
      <c r="U1992" s="54" t="s">
        <v>28520</v>
      </c>
      <c r="V1992" s="54" t="s">
        <v>28521</v>
      </c>
      <c r="W1992" s="54" t="s">
        <v>94</v>
      </c>
      <c r="X1992" s="54">
        <v>2486</v>
      </c>
      <c r="Y1992" s="50"/>
      <c r="Z1992" s="50"/>
      <c r="AA1992" s="50"/>
      <c r="AB1992" s="50"/>
      <c r="AC1992" s="50"/>
      <c r="AD1992" s="50"/>
      <c r="AE1992" s="50"/>
      <c r="AF1992" s="50"/>
      <c r="AG1992" s="50"/>
      <c r="AH1992" s="53"/>
      <c r="AI1992" s="50"/>
      <c r="AJ1992" s="50"/>
      <c r="AK1992" s="50"/>
      <c r="AL1992" s="50"/>
      <c r="AM1992" s="50"/>
      <c r="AN1992" s="50"/>
      <c r="AO1992" s="50"/>
      <c r="AP1992" s="50"/>
      <c r="AQ1992" s="50"/>
      <c r="AR1992" s="50"/>
      <c r="AS1992" s="50"/>
      <c r="AT1992" s="50"/>
      <c r="AU1992" s="50"/>
      <c r="AV1992" s="50"/>
      <c r="AW1992" s="50"/>
      <c r="AX1992" s="50"/>
      <c r="AY1992" s="50"/>
      <c r="AZ1992" s="50"/>
      <c r="BA1992" s="50"/>
      <c r="BB1992" s="50"/>
      <c r="BC1992" s="50"/>
      <c r="BD1992" s="50"/>
      <c r="BE1992" s="50"/>
      <c r="BF1992" s="50"/>
      <c r="BG1992" s="50"/>
      <c r="BH1992" s="50"/>
      <c r="BI1992" s="50"/>
      <c r="BJ1992" s="50"/>
      <c r="BK1992" s="50"/>
      <c r="BL1992" s="50"/>
    </row>
    <row r="1993" spans="1:64" ht="12" customHeight="1" x14ac:dyDescent="0.15">
      <c r="A1993" s="50" t="s">
        <v>29164</v>
      </c>
      <c r="B1993" s="50">
        <v>39</v>
      </c>
      <c r="C1993" s="50" t="s">
        <v>14</v>
      </c>
      <c r="D1993" s="50" t="s">
        <v>79</v>
      </c>
      <c r="E1993" s="50"/>
      <c r="F1993" s="52">
        <v>42831</v>
      </c>
      <c r="G1993" s="50" t="s">
        <v>29165</v>
      </c>
      <c r="H1993" s="50" t="s">
        <v>29166</v>
      </c>
      <c r="I1993" s="50" t="s">
        <v>63</v>
      </c>
      <c r="J1993" s="50">
        <v>43081</v>
      </c>
      <c r="K1993" s="50" t="s">
        <v>1263</v>
      </c>
      <c r="L1993" s="50" t="s">
        <v>12268</v>
      </c>
      <c r="M1993" s="50" t="s">
        <v>21</v>
      </c>
      <c r="N1993" s="50" t="s">
        <v>29167</v>
      </c>
      <c r="O1993" s="42" t="s">
        <v>394</v>
      </c>
      <c r="P1993" s="50" t="s">
        <v>395</v>
      </c>
      <c r="Q1993" s="51" t="s">
        <v>29168</v>
      </c>
      <c r="R1993" s="50" t="s">
        <v>542</v>
      </c>
      <c r="S1993" s="50" t="s">
        <v>12</v>
      </c>
      <c r="T1993" s="54" t="s">
        <v>31675</v>
      </c>
      <c r="U1993" s="54" t="s">
        <v>28520</v>
      </c>
      <c r="V1993" s="54" t="s">
        <v>28521</v>
      </c>
      <c r="W1993" s="54" t="s">
        <v>94</v>
      </c>
      <c r="X1993" s="54">
        <v>2484</v>
      </c>
      <c r="Y1993" s="50"/>
      <c r="Z1993" s="50"/>
      <c r="AA1993" s="50"/>
      <c r="AB1993" s="50"/>
      <c r="AC1993" s="50"/>
      <c r="AD1993" s="50"/>
      <c r="AE1993" s="50"/>
      <c r="AF1993" s="50"/>
      <c r="AG1993" s="50"/>
      <c r="AH1993" s="53"/>
      <c r="AI1993" s="50"/>
      <c r="AJ1993" s="50"/>
      <c r="AK1993" s="50"/>
      <c r="AL1993" s="50"/>
      <c r="AM1993" s="50"/>
      <c r="AN1993" s="50"/>
      <c r="AO1993" s="50"/>
      <c r="AP1993" s="50"/>
      <c r="AQ1993" s="50"/>
      <c r="AR1993" s="50"/>
      <c r="AS1993" s="50"/>
      <c r="AT1993" s="50"/>
      <c r="AU1993" s="50"/>
      <c r="AV1993" s="50"/>
      <c r="AW1993" s="50"/>
      <c r="AX1993" s="50"/>
      <c r="AY1993" s="50"/>
      <c r="AZ1993" s="50"/>
      <c r="BA1993" s="50"/>
      <c r="BB1993" s="50"/>
      <c r="BC1993" s="50"/>
      <c r="BD1993" s="50"/>
      <c r="BE1993" s="50"/>
      <c r="BF1993" s="50"/>
      <c r="BG1993" s="50"/>
      <c r="BH1993" s="50"/>
      <c r="BI1993" s="50"/>
      <c r="BJ1993" s="50"/>
      <c r="BK1993" s="50"/>
      <c r="BL1993" s="50"/>
    </row>
    <row r="1994" spans="1:64" ht="12" customHeight="1" x14ac:dyDescent="0.15">
      <c r="A1994" s="50" t="s">
        <v>28837</v>
      </c>
      <c r="B1994" s="50">
        <v>19</v>
      </c>
      <c r="C1994" s="50" t="s">
        <v>14</v>
      </c>
      <c r="D1994" s="50" t="s">
        <v>42</v>
      </c>
      <c r="E1994" s="51" t="s">
        <v>28838</v>
      </c>
      <c r="F1994" s="52">
        <v>42830</v>
      </c>
      <c r="G1994" s="50" t="s">
        <v>28839</v>
      </c>
      <c r="H1994" s="50" t="s">
        <v>28840</v>
      </c>
      <c r="I1994" s="50" t="s">
        <v>211</v>
      </c>
      <c r="J1994" s="50">
        <v>46526</v>
      </c>
      <c r="K1994" s="50" t="s">
        <v>6953</v>
      </c>
      <c r="L1994" s="50" t="s">
        <v>28841</v>
      </c>
      <c r="M1994" s="50" t="s">
        <v>21</v>
      </c>
      <c r="N1994" s="50" t="s">
        <v>28842</v>
      </c>
      <c r="O1994" s="42" t="s">
        <v>394</v>
      </c>
      <c r="P1994" s="50" t="s">
        <v>395</v>
      </c>
      <c r="Q1994" s="51" t="s">
        <v>28843</v>
      </c>
      <c r="R1994" s="50" t="s">
        <v>94</v>
      </c>
      <c r="S1994" s="50" t="s">
        <v>22</v>
      </c>
      <c r="T1994" s="54" t="s">
        <v>28746</v>
      </c>
      <c r="U1994" s="54" t="s">
        <v>28520</v>
      </c>
      <c r="V1994" s="54" t="s">
        <v>28519</v>
      </c>
      <c r="W1994" s="54" t="s">
        <v>94</v>
      </c>
      <c r="X1994" s="54">
        <v>2482</v>
      </c>
      <c r="Y1994" s="50"/>
      <c r="Z1994" s="50"/>
      <c r="AA1994" s="50"/>
      <c r="AB1994" s="50"/>
      <c r="AC1994" s="50"/>
      <c r="AD1994" s="50"/>
      <c r="AE1994" s="50"/>
      <c r="AF1994" s="50"/>
      <c r="AG1994" s="50"/>
      <c r="AH1994" s="53"/>
      <c r="AI1994" s="50"/>
      <c r="AJ1994" s="50"/>
      <c r="AK1994" s="50"/>
      <c r="AL1994" s="50"/>
      <c r="AM1994" s="50"/>
      <c r="AN1994" s="50"/>
      <c r="AO1994" s="50"/>
      <c r="AP1994" s="50"/>
      <c r="AQ1994" s="50"/>
      <c r="AR1994" s="50"/>
      <c r="AS1994" s="50"/>
      <c r="AT1994" s="50"/>
      <c r="AU1994" s="50"/>
      <c r="AV1994" s="50"/>
      <c r="AW1994" s="50"/>
      <c r="AX1994" s="50"/>
      <c r="AY1994" s="50"/>
      <c r="AZ1994" s="50"/>
      <c r="BA1994" s="50"/>
      <c r="BB1994" s="50"/>
      <c r="BC1994" s="50"/>
      <c r="BD1994" s="50"/>
      <c r="BE1994" s="50"/>
      <c r="BF1994" s="50"/>
      <c r="BG1994" s="50"/>
      <c r="BH1994" s="50"/>
      <c r="BI1994" s="50"/>
      <c r="BJ1994" s="50"/>
      <c r="BK1994" s="50"/>
      <c r="BL1994" s="50"/>
    </row>
    <row r="1995" spans="1:64" ht="12" customHeight="1" x14ac:dyDescent="0.15">
      <c r="A1995" s="50" t="s">
        <v>29123</v>
      </c>
      <c r="B1995" s="50">
        <v>22</v>
      </c>
      <c r="C1995" s="50" t="s">
        <v>14</v>
      </c>
      <c r="D1995" s="50" t="s">
        <v>31</v>
      </c>
      <c r="E1995" s="51" t="s">
        <v>29124</v>
      </c>
      <c r="F1995" s="52">
        <v>42830</v>
      </c>
      <c r="G1995" s="50" t="s">
        <v>29125</v>
      </c>
      <c r="H1995" s="50" t="s">
        <v>9559</v>
      </c>
      <c r="I1995" s="50" t="s">
        <v>962</v>
      </c>
      <c r="J1995" s="50">
        <v>72211</v>
      </c>
      <c r="K1995" s="50" t="s">
        <v>2450</v>
      </c>
      <c r="L1995" s="50" t="s">
        <v>9561</v>
      </c>
      <c r="M1995" s="50" t="s">
        <v>21</v>
      </c>
      <c r="N1995" s="50" t="s">
        <v>29126</v>
      </c>
      <c r="O1995" s="42" t="s">
        <v>394</v>
      </c>
      <c r="P1995" s="50" t="s">
        <v>395</v>
      </c>
      <c r="Q1995" s="51" t="s">
        <v>29127</v>
      </c>
      <c r="R1995" s="50" t="s">
        <v>94</v>
      </c>
      <c r="S1995" s="50" t="s">
        <v>373</v>
      </c>
      <c r="T1995" s="54" t="s">
        <v>28836</v>
      </c>
      <c r="U1995" s="54" t="s">
        <v>28518</v>
      </c>
      <c r="V1995" s="54" t="s">
        <v>28521</v>
      </c>
      <c r="W1995" s="54" t="s">
        <v>94</v>
      </c>
      <c r="X1995" s="54">
        <v>2483</v>
      </c>
      <c r="Y1995" s="50"/>
      <c r="Z1995" s="50"/>
      <c r="AA1995" s="50"/>
      <c r="AB1995" s="50"/>
      <c r="AC1995" s="50"/>
      <c r="AD1995" s="50"/>
      <c r="AE1995" s="50"/>
      <c r="AF1995" s="50"/>
      <c r="AG1995" s="50"/>
      <c r="AH1995" s="53"/>
      <c r="AI1995" s="50"/>
      <c r="AJ1995" s="50"/>
      <c r="AK1995" s="50"/>
      <c r="AL1995" s="50"/>
      <c r="AM1995" s="50"/>
      <c r="AN1995" s="50"/>
      <c r="AO1995" s="50"/>
      <c r="AP1995" s="50"/>
      <c r="AQ1995" s="50"/>
      <c r="AR1995" s="50"/>
      <c r="AS1995" s="50"/>
      <c r="AT1995" s="50"/>
      <c r="AU1995" s="50"/>
      <c r="AV1995" s="50"/>
      <c r="AW1995" s="50"/>
      <c r="AX1995" s="50"/>
      <c r="AY1995" s="50"/>
      <c r="AZ1995" s="50"/>
      <c r="BA1995" s="50"/>
      <c r="BB1995" s="50"/>
      <c r="BC1995" s="50"/>
      <c r="BD1995" s="50"/>
      <c r="BE1995" s="50"/>
      <c r="BF1995" s="50"/>
      <c r="BG1995" s="50"/>
      <c r="BH1995" s="50"/>
      <c r="BI1995" s="50"/>
      <c r="BJ1995" s="50"/>
      <c r="BK1995" s="50"/>
      <c r="BL1995" s="50"/>
    </row>
    <row r="1996" spans="1:64" ht="12" customHeight="1" x14ac:dyDescent="0.15">
      <c r="A1996" s="50" t="s">
        <v>28958</v>
      </c>
      <c r="B1996" s="50">
        <v>47</v>
      </c>
      <c r="C1996" s="50" t="s">
        <v>14</v>
      </c>
      <c r="D1996" s="50" t="s">
        <v>42</v>
      </c>
      <c r="E1996" s="50"/>
      <c r="F1996" s="52">
        <v>42829</v>
      </c>
      <c r="G1996" s="50" t="s">
        <v>28959</v>
      </c>
      <c r="H1996" s="50" t="s">
        <v>663</v>
      </c>
      <c r="I1996" s="50" t="s">
        <v>39</v>
      </c>
      <c r="J1996" s="50">
        <v>93307</v>
      </c>
      <c r="K1996" s="50" t="s">
        <v>664</v>
      </c>
      <c r="L1996" s="50" t="s">
        <v>665</v>
      </c>
      <c r="M1996" s="50" t="s">
        <v>21</v>
      </c>
      <c r="N1996" s="50" t="s">
        <v>28960</v>
      </c>
      <c r="O1996" s="42" t="s">
        <v>394</v>
      </c>
      <c r="P1996" s="50" t="s">
        <v>94</v>
      </c>
      <c r="Q1996" s="51" t="s">
        <v>28961</v>
      </c>
      <c r="R1996" s="50" t="s">
        <v>94</v>
      </c>
      <c r="S1996" s="50" t="s">
        <v>12</v>
      </c>
      <c r="T1996" s="54" t="s">
        <v>31978</v>
      </c>
      <c r="U1996" s="54" t="s">
        <v>28518</v>
      </c>
      <c r="V1996" s="54" t="s">
        <v>28522</v>
      </c>
      <c r="W1996" s="54" t="s">
        <v>94</v>
      </c>
      <c r="X1996" s="54">
        <v>2479</v>
      </c>
      <c r="Y1996" s="50"/>
      <c r="Z1996" s="50"/>
      <c r="AA1996" s="50"/>
      <c r="AB1996" s="50"/>
      <c r="AC1996" s="50"/>
      <c r="AD1996" s="50"/>
      <c r="AE1996" s="50"/>
      <c r="AF1996" s="50"/>
      <c r="AG1996" s="50"/>
      <c r="AH1996" s="53"/>
      <c r="AI1996" s="50"/>
      <c r="AJ1996" s="50"/>
      <c r="AK1996" s="50"/>
      <c r="AL1996" s="50"/>
      <c r="AM1996" s="50"/>
      <c r="AN1996" s="50"/>
      <c r="AO1996" s="50"/>
      <c r="AP1996" s="50"/>
      <c r="AQ1996" s="51"/>
      <c r="AR1996" s="50"/>
      <c r="AS1996" s="50"/>
      <c r="AT1996" s="50"/>
      <c r="AU1996" s="50"/>
      <c r="AV1996" s="50"/>
      <c r="AW1996" s="50"/>
      <c r="AX1996" s="50"/>
      <c r="AY1996" s="50"/>
      <c r="AZ1996" s="50"/>
      <c r="BA1996" s="50"/>
      <c r="BB1996" s="50"/>
      <c r="BC1996" s="50"/>
      <c r="BD1996" s="50"/>
      <c r="BE1996" s="50"/>
      <c r="BF1996" s="50"/>
      <c r="BG1996" s="50"/>
      <c r="BH1996" s="50"/>
      <c r="BI1996" s="50"/>
      <c r="BJ1996" s="50"/>
      <c r="BK1996" s="50"/>
      <c r="BL1996" s="50"/>
    </row>
    <row r="1997" spans="1:64" ht="12" customHeight="1" x14ac:dyDescent="0.15">
      <c r="A1997" s="50" t="s">
        <v>29003</v>
      </c>
      <c r="B1997" s="50">
        <v>65</v>
      </c>
      <c r="C1997" s="50" t="s">
        <v>14</v>
      </c>
      <c r="D1997" s="50" t="s">
        <v>31</v>
      </c>
      <c r="E1997" s="51" t="s">
        <v>29004</v>
      </c>
      <c r="F1997" s="52">
        <v>42829</v>
      </c>
      <c r="G1997" s="50" t="s">
        <v>29005</v>
      </c>
      <c r="H1997" s="50" t="s">
        <v>3544</v>
      </c>
      <c r="I1997" s="50" t="s">
        <v>39</v>
      </c>
      <c r="J1997" s="50">
        <v>94558</v>
      </c>
      <c r="K1997" s="50" t="s">
        <v>3544</v>
      </c>
      <c r="L1997" s="50" t="s">
        <v>29006</v>
      </c>
      <c r="M1997" s="50" t="s">
        <v>21</v>
      </c>
      <c r="N1997" s="50" t="s">
        <v>29007</v>
      </c>
      <c r="O1997" s="42" t="s">
        <v>394</v>
      </c>
      <c r="P1997" s="50" t="s">
        <v>395</v>
      </c>
      <c r="Q1997" s="51" t="s">
        <v>29008</v>
      </c>
      <c r="R1997" s="50" t="s">
        <v>94</v>
      </c>
      <c r="S1997" s="50" t="s">
        <v>22</v>
      </c>
      <c r="T1997" s="54" t="s">
        <v>28746</v>
      </c>
      <c r="U1997" s="54" t="s">
        <v>28520</v>
      </c>
      <c r="V1997" s="54" t="s">
        <v>28519</v>
      </c>
      <c r="W1997" s="54" t="s">
        <v>94</v>
      </c>
      <c r="X1997" s="54">
        <v>2481</v>
      </c>
      <c r="Y1997" s="50"/>
      <c r="Z1997" s="50"/>
      <c r="AA1997" s="50"/>
      <c r="AB1997" s="50"/>
      <c r="AC1997" s="50"/>
      <c r="AD1997" s="50"/>
      <c r="AE1997" s="50"/>
      <c r="AF1997" s="50"/>
      <c r="AG1997" s="50"/>
      <c r="AH1997" s="53"/>
      <c r="AI1997" s="50"/>
      <c r="AJ1997" s="50"/>
      <c r="AK1997" s="50"/>
      <c r="AL1997" s="50"/>
      <c r="AM1997" s="50"/>
      <c r="AN1997" s="50"/>
      <c r="AO1997" s="50"/>
      <c r="AP1997" s="50"/>
      <c r="AQ1997" s="50"/>
      <c r="AR1997" s="50"/>
      <c r="AS1997" s="50"/>
      <c r="AT1997" s="50"/>
      <c r="AU1997" s="50"/>
      <c r="AV1997" s="50"/>
      <c r="AW1997" s="50"/>
      <c r="AX1997" s="50"/>
      <c r="AY1997" s="50"/>
      <c r="AZ1997" s="50"/>
      <c r="BA1997" s="50"/>
      <c r="BB1997" s="50"/>
      <c r="BC1997" s="50"/>
      <c r="BD1997" s="50"/>
      <c r="BE1997" s="50"/>
      <c r="BF1997" s="50"/>
      <c r="BG1997" s="50"/>
      <c r="BH1997" s="50"/>
      <c r="BI1997" s="50"/>
      <c r="BJ1997" s="50"/>
      <c r="BK1997" s="50"/>
      <c r="BL1997" s="50"/>
    </row>
    <row r="1998" spans="1:64" ht="12" customHeight="1" x14ac:dyDescent="0.15">
      <c r="A1998" s="50" t="s">
        <v>28852</v>
      </c>
      <c r="B1998" s="50">
        <v>32</v>
      </c>
      <c r="C1998" s="50" t="s">
        <v>14</v>
      </c>
      <c r="D1998" s="50" t="s">
        <v>42</v>
      </c>
      <c r="E1998" s="51" t="s">
        <v>28853</v>
      </c>
      <c r="F1998" s="52">
        <v>42829</v>
      </c>
      <c r="G1998" s="50" t="s">
        <v>28854</v>
      </c>
      <c r="H1998" s="50" t="s">
        <v>707</v>
      </c>
      <c r="I1998" s="50" t="s">
        <v>67</v>
      </c>
      <c r="J1998" s="50">
        <v>77037</v>
      </c>
      <c r="K1998" s="50" t="s">
        <v>545</v>
      </c>
      <c r="L1998" s="50" t="s">
        <v>28855</v>
      </c>
      <c r="M1998" s="50" t="s">
        <v>21</v>
      </c>
      <c r="N1998" s="50" t="s">
        <v>28856</v>
      </c>
      <c r="O1998" s="42" t="s">
        <v>394</v>
      </c>
      <c r="P1998" s="50" t="s">
        <v>395</v>
      </c>
      <c r="Q1998" s="51" t="s">
        <v>28857</v>
      </c>
      <c r="R1998" s="50" t="s">
        <v>94</v>
      </c>
      <c r="S1998" s="50" t="s">
        <v>373</v>
      </c>
      <c r="T1998" s="54" t="s">
        <v>28836</v>
      </c>
      <c r="U1998" s="54" t="s">
        <v>28520</v>
      </c>
      <c r="V1998" s="54" t="s">
        <v>28519</v>
      </c>
      <c r="W1998" s="54" t="s">
        <v>94</v>
      </c>
      <c r="X1998" s="54">
        <v>2480</v>
      </c>
      <c r="Y1998" s="50"/>
      <c r="Z1998" s="50"/>
      <c r="AA1998" s="50"/>
      <c r="AB1998" s="50"/>
      <c r="AC1998" s="50"/>
      <c r="AD1998" s="50"/>
      <c r="AE1998" s="50"/>
      <c r="AF1998" s="50"/>
      <c r="AG1998" s="50"/>
      <c r="AH1998" s="53"/>
      <c r="AI1998" s="50"/>
      <c r="AJ1998" s="50"/>
      <c r="AK1998" s="50"/>
      <c r="AL1998" s="50"/>
      <c r="AM1998" s="50"/>
      <c r="AN1998" s="50"/>
      <c r="AO1998" s="50"/>
      <c r="AP1998" s="50"/>
      <c r="AQ1998" s="50"/>
      <c r="AR1998" s="50"/>
      <c r="AS1998" s="50"/>
      <c r="AT1998" s="50"/>
      <c r="AU1998" s="50"/>
      <c r="AV1998" s="50"/>
      <c r="AW1998" s="50"/>
      <c r="AX1998" s="50"/>
      <c r="AY1998" s="50"/>
      <c r="AZ1998" s="50"/>
      <c r="BA1998" s="50"/>
      <c r="BB1998" s="50"/>
      <c r="BC1998" s="50"/>
      <c r="BD1998" s="50"/>
      <c r="BE1998" s="50"/>
      <c r="BF1998" s="50"/>
      <c r="BG1998" s="50"/>
      <c r="BH1998" s="50"/>
      <c r="BI1998" s="50"/>
      <c r="BJ1998" s="50"/>
      <c r="BK1998" s="50"/>
      <c r="BL1998" s="50"/>
    </row>
    <row r="1999" spans="1:64" ht="12" customHeight="1" x14ac:dyDescent="0.15">
      <c r="A1999" s="50" t="s">
        <v>29150</v>
      </c>
      <c r="B1999" s="50">
        <v>46</v>
      </c>
      <c r="C1999" s="50" t="s">
        <v>14</v>
      </c>
      <c r="D1999" s="50" t="s">
        <v>42</v>
      </c>
      <c r="E1999" s="50"/>
      <c r="F1999" s="52">
        <v>42828</v>
      </c>
      <c r="G1999" s="50" t="s">
        <v>29151</v>
      </c>
      <c r="H1999" s="50" t="s">
        <v>7386</v>
      </c>
      <c r="I1999" s="50" t="s">
        <v>26</v>
      </c>
      <c r="J1999" s="50">
        <v>29670</v>
      </c>
      <c r="K1999" s="50" t="s">
        <v>246</v>
      </c>
      <c r="L1999" s="50" t="s">
        <v>29152</v>
      </c>
      <c r="M1999" s="50" t="s">
        <v>5307</v>
      </c>
      <c r="N1999" s="50" t="s">
        <v>29153</v>
      </c>
      <c r="O1999" s="42" t="s">
        <v>394</v>
      </c>
      <c r="P1999" s="50" t="s">
        <v>94</v>
      </c>
      <c r="Q1999" s="51" t="s">
        <v>29154</v>
      </c>
      <c r="R1999" s="50" t="s">
        <v>23</v>
      </c>
      <c r="S1999" s="50" t="s">
        <v>373</v>
      </c>
      <c r="T1999" s="54" t="s">
        <v>28836</v>
      </c>
      <c r="U1999" s="54" t="s">
        <v>28518</v>
      </c>
      <c r="V1999" s="54" t="s">
        <v>28521</v>
      </c>
      <c r="W1999" s="54" t="s">
        <v>542</v>
      </c>
      <c r="X1999" s="54">
        <v>2478</v>
      </c>
      <c r="Y1999" s="50"/>
      <c r="Z1999" s="50"/>
      <c r="AA1999" s="50"/>
      <c r="AB1999" s="50"/>
      <c r="AC1999" s="50"/>
      <c r="AD1999" s="50"/>
      <c r="AE1999" s="50"/>
      <c r="AF1999" s="50"/>
      <c r="AG1999" s="50"/>
      <c r="AH1999" s="53"/>
      <c r="AI1999" s="50"/>
      <c r="AJ1999" s="50"/>
      <c r="AK1999" s="50"/>
      <c r="AL1999" s="50"/>
      <c r="AM1999" s="50"/>
      <c r="AN1999" s="50"/>
      <c r="AO1999" s="50"/>
      <c r="AP1999" s="50"/>
      <c r="AQ1999" s="51"/>
      <c r="AR1999" s="50"/>
      <c r="AS1999" s="50"/>
      <c r="AT1999" s="50"/>
      <c r="AU1999" s="50"/>
      <c r="AV1999" s="50"/>
      <c r="AW1999" s="50"/>
      <c r="AX1999" s="50"/>
      <c r="AY1999" s="50"/>
      <c r="AZ1999" s="50"/>
      <c r="BA1999" s="50"/>
      <c r="BB1999" s="50"/>
      <c r="BC1999" s="50"/>
      <c r="BD1999" s="50"/>
      <c r="BE1999" s="50"/>
      <c r="BF1999" s="50"/>
      <c r="BG1999" s="50"/>
      <c r="BH1999" s="50"/>
      <c r="BI1999" s="50"/>
      <c r="BJ1999" s="50"/>
      <c r="BK1999" s="50"/>
      <c r="BL1999" s="50"/>
    </row>
    <row r="2000" spans="1:64" ht="12" customHeight="1" x14ac:dyDescent="0.15">
      <c r="A2000" s="50" t="s">
        <v>29271</v>
      </c>
      <c r="B2000" s="50">
        <v>66</v>
      </c>
      <c r="C2000" s="50" t="s">
        <v>14</v>
      </c>
      <c r="D2000" s="50" t="s">
        <v>33105</v>
      </c>
      <c r="E2000" s="50"/>
      <c r="F2000" s="52">
        <v>42828</v>
      </c>
      <c r="G2000" s="50" t="s">
        <v>29272</v>
      </c>
      <c r="H2000" s="50" t="s">
        <v>81</v>
      </c>
      <c r="I2000" s="50" t="s">
        <v>38</v>
      </c>
      <c r="J2000" s="50">
        <v>60628</v>
      </c>
      <c r="K2000" s="50" t="s">
        <v>81</v>
      </c>
      <c r="L2000" s="50" t="s">
        <v>83</v>
      </c>
      <c r="M2000" s="50" t="s">
        <v>373</v>
      </c>
      <c r="N2000" s="50" t="s">
        <v>29273</v>
      </c>
      <c r="O2000" s="42" t="s">
        <v>394</v>
      </c>
      <c r="P2000" s="50" t="s">
        <v>395</v>
      </c>
      <c r="Q2000" s="51" t="s">
        <v>29274</v>
      </c>
      <c r="R2000" s="50" t="s">
        <v>94</v>
      </c>
      <c r="S2000" s="50" t="s">
        <v>373</v>
      </c>
      <c r="T2000" s="50" t="s">
        <v>28836</v>
      </c>
      <c r="U2000" s="50" t="s">
        <v>28518</v>
      </c>
      <c r="V2000" s="50" t="s">
        <v>28521</v>
      </c>
      <c r="W2000" s="50"/>
      <c r="Y2000" s="50"/>
      <c r="Z2000" s="50"/>
      <c r="AA2000" s="50"/>
      <c r="AB2000" s="50"/>
      <c r="AC2000" s="50"/>
      <c r="AD2000" s="50"/>
      <c r="AE2000" s="50"/>
      <c r="AF2000" s="50"/>
      <c r="AG2000" s="50"/>
      <c r="AH2000" s="53"/>
      <c r="AI2000" s="50"/>
      <c r="AJ2000" s="50"/>
      <c r="AK2000" s="50"/>
      <c r="AL2000" s="50"/>
      <c r="AM2000" s="50"/>
      <c r="AN2000" s="50"/>
      <c r="AO2000" s="50"/>
      <c r="AP2000" s="50"/>
      <c r="AQ2000" s="50"/>
      <c r="AR2000" s="50"/>
      <c r="AS2000" s="50"/>
      <c r="AT2000" s="50"/>
      <c r="AU2000" s="50"/>
      <c r="AV2000" s="50"/>
      <c r="AW2000" s="50"/>
      <c r="AX2000" s="50"/>
      <c r="AY2000" s="50"/>
      <c r="AZ2000" s="50"/>
      <c r="BA2000" s="50"/>
      <c r="BB2000" s="50"/>
      <c r="BC2000" s="50"/>
      <c r="BD2000" s="50"/>
      <c r="BE2000" s="50"/>
      <c r="BF2000" s="50"/>
      <c r="BG2000" s="50"/>
      <c r="BH2000" s="50"/>
      <c r="BI2000" s="50"/>
      <c r="BJ2000" s="50"/>
      <c r="BK2000" s="50"/>
      <c r="BL2000" s="50"/>
    </row>
    <row r="2001" spans="1:64" ht="12" customHeight="1" x14ac:dyDescent="0.15">
      <c r="A2001" s="50" t="s">
        <v>28735</v>
      </c>
      <c r="B2001" s="50">
        <v>60</v>
      </c>
      <c r="C2001" s="50" t="s">
        <v>14</v>
      </c>
      <c r="D2001" s="50" t="s">
        <v>15</v>
      </c>
      <c r="E2001" s="50"/>
      <c r="F2001" s="52">
        <v>42826</v>
      </c>
      <c r="G2001" s="50" t="s">
        <v>28736</v>
      </c>
      <c r="H2001" s="50" t="s">
        <v>8451</v>
      </c>
      <c r="I2001" s="50" t="s">
        <v>19</v>
      </c>
      <c r="J2001" s="50">
        <v>70560</v>
      </c>
      <c r="K2001" s="50" t="s">
        <v>8453</v>
      </c>
      <c r="L2001" s="50" t="s">
        <v>10933</v>
      </c>
      <c r="M2001" s="50" t="s">
        <v>21</v>
      </c>
      <c r="N2001" s="50" t="s">
        <v>28737</v>
      </c>
      <c r="O2001" s="42" t="s">
        <v>394</v>
      </c>
      <c r="P2001" s="50" t="s">
        <v>395</v>
      </c>
      <c r="Q2001" s="51" t="s">
        <v>28738</v>
      </c>
      <c r="R2001" s="50" t="s">
        <v>94</v>
      </c>
      <c r="S2001" s="50" t="s">
        <v>22</v>
      </c>
      <c r="T2001" s="54" t="s">
        <v>28739</v>
      </c>
      <c r="U2001" s="54" t="s">
        <v>28518</v>
      </c>
      <c r="V2001" s="54" t="s">
        <v>28521</v>
      </c>
      <c r="W2001" s="54" t="s">
        <v>94</v>
      </c>
      <c r="X2001" s="54">
        <v>2476</v>
      </c>
      <c r="Y2001" s="50"/>
      <c r="Z2001" s="50"/>
      <c r="AA2001" s="50"/>
      <c r="AB2001" s="50"/>
      <c r="AC2001" s="50"/>
      <c r="AD2001" s="50"/>
      <c r="AE2001" s="50"/>
      <c r="AF2001" s="50"/>
      <c r="AG2001" s="50"/>
      <c r="AH2001" s="53"/>
      <c r="AI2001" s="50"/>
      <c r="AJ2001" s="50"/>
      <c r="AK2001" s="50"/>
      <c r="AL2001" s="50"/>
      <c r="AM2001" s="50"/>
      <c r="AN2001" s="50"/>
      <c r="AO2001" s="50"/>
      <c r="AP2001" s="50"/>
      <c r="AQ2001" s="51"/>
      <c r="AR2001" s="50"/>
      <c r="AS2001" s="50"/>
      <c r="AT2001" s="50"/>
      <c r="AU2001" s="50"/>
      <c r="AV2001" s="50"/>
      <c r="AW2001" s="50"/>
      <c r="AX2001" s="50"/>
      <c r="AY2001" s="50"/>
      <c r="AZ2001" s="50"/>
      <c r="BA2001" s="50"/>
      <c r="BB2001" s="50"/>
      <c r="BC2001" s="50"/>
      <c r="BD2001" s="50"/>
      <c r="BE2001" s="50"/>
      <c r="BF2001" s="50"/>
      <c r="BG2001" s="50"/>
      <c r="BH2001" s="50"/>
      <c r="BI2001" s="50"/>
      <c r="BJ2001" s="50"/>
      <c r="BK2001" s="50"/>
      <c r="BL2001" s="50"/>
    </row>
    <row r="2002" spans="1:64" ht="12" customHeight="1" x14ac:dyDescent="0.15">
      <c r="A2002" s="50" t="s">
        <v>28885</v>
      </c>
      <c r="B2002" s="50" t="s">
        <v>23</v>
      </c>
      <c r="C2002" s="50" t="s">
        <v>14</v>
      </c>
      <c r="D2002" s="50" t="s">
        <v>79</v>
      </c>
      <c r="E2002" s="50"/>
      <c r="F2002" s="52">
        <v>42826</v>
      </c>
      <c r="G2002" s="50" t="s">
        <v>28886</v>
      </c>
      <c r="H2002" s="50" t="s">
        <v>28887</v>
      </c>
      <c r="I2002" s="50" t="s">
        <v>56</v>
      </c>
      <c r="J2002" s="50">
        <v>32533</v>
      </c>
      <c r="K2002" s="50" t="s">
        <v>5333</v>
      </c>
      <c r="L2002" s="50" t="s">
        <v>28888</v>
      </c>
      <c r="M2002" s="50" t="s">
        <v>21</v>
      </c>
      <c r="N2002" s="50" t="s">
        <v>28889</v>
      </c>
      <c r="O2002" s="42" t="s">
        <v>394</v>
      </c>
      <c r="P2002" s="50" t="s">
        <v>395</v>
      </c>
      <c r="Q2002" s="51" t="s">
        <v>28890</v>
      </c>
      <c r="R2002" s="50" t="s">
        <v>94</v>
      </c>
      <c r="S2002" s="50" t="s">
        <v>22</v>
      </c>
      <c r="T2002" s="54" t="s">
        <v>28746</v>
      </c>
      <c r="U2002" s="54" t="s">
        <v>28520</v>
      </c>
      <c r="V2002" s="54" t="s">
        <v>28522</v>
      </c>
      <c r="W2002" s="54" t="s">
        <v>94</v>
      </c>
      <c r="X2002" s="54">
        <v>2475</v>
      </c>
      <c r="Y2002" s="50"/>
      <c r="Z2002" s="50"/>
      <c r="AA2002" s="54"/>
      <c r="AB2002" s="50"/>
      <c r="AC2002" s="50"/>
      <c r="AD2002" s="50"/>
      <c r="AE2002" s="50"/>
      <c r="AF2002" s="50"/>
      <c r="AG2002" s="50"/>
      <c r="AH2002" s="53"/>
      <c r="AI2002" s="50"/>
      <c r="AJ2002" s="50"/>
      <c r="AK2002" s="50"/>
      <c r="AL2002" s="50"/>
      <c r="AM2002" s="50"/>
      <c r="AN2002" s="50"/>
      <c r="AO2002" s="50"/>
      <c r="AP2002" s="50"/>
      <c r="AQ2002" s="51"/>
      <c r="AR2002" s="50"/>
      <c r="AS2002" s="50"/>
      <c r="AT2002" s="50"/>
      <c r="AU2002" s="50"/>
      <c r="AV2002" s="50"/>
      <c r="AW2002" s="50"/>
      <c r="AX2002" s="50"/>
      <c r="AY2002" s="50"/>
      <c r="AZ2002" s="50"/>
      <c r="BA2002" s="50"/>
      <c r="BB2002" s="50"/>
      <c r="BC2002" s="50"/>
      <c r="BD2002" s="50"/>
      <c r="BE2002" s="50"/>
      <c r="BF2002" s="50"/>
      <c r="BG2002" s="50"/>
      <c r="BH2002" s="50"/>
      <c r="BI2002" s="50"/>
      <c r="BJ2002" s="50"/>
      <c r="BK2002" s="50"/>
      <c r="BL2002" s="50"/>
    </row>
    <row r="2003" spans="1:64" ht="12" customHeight="1" x14ac:dyDescent="0.15">
      <c r="A2003" s="50" t="s">
        <v>28464</v>
      </c>
      <c r="B2003" s="50">
        <v>53</v>
      </c>
      <c r="C2003" s="50" t="s">
        <v>14</v>
      </c>
      <c r="D2003" s="50" t="s">
        <v>31</v>
      </c>
      <c r="E2003" s="51" t="s">
        <v>28465</v>
      </c>
      <c r="F2003" s="52">
        <v>42824</v>
      </c>
      <c r="G2003" s="50" t="s">
        <v>28466</v>
      </c>
      <c r="H2003" s="50" t="s">
        <v>2756</v>
      </c>
      <c r="I2003" s="50" t="s">
        <v>56</v>
      </c>
      <c r="J2003" s="50">
        <v>32401</v>
      </c>
      <c r="K2003" s="50" t="s">
        <v>2758</v>
      </c>
      <c r="L2003" s="50" t="s">
        <v>2759</v>
      </c>
      <c r="M2003" s="50" t="s">
        <v>373</v>
      </c>
      <c r="N2003" s="50" t="s">
        <v>28467</v>
      </c>
      <c r="O2003" s="42" t="s">
        <v>394</v>
      </c>
      <c r="P2003" s="50" t="s">
        <v>395</v>
      </c>
      <c r="Q2003" s="51" t="s">
        <v>28468</v>
      </c>
      <c r="R2003" s="50" t="s">
        <v>94</v>
      </c>
      <c r="S2003" s="50" t="s">
        <v>12</v>
      </c>
      <c r="T2003" s="50" t="s">
        <v>31978</v>
      </c>
      <c r="U2003" s="50" t="s">
        <v>28518</v>
      </c>
      <c r="V2003" s="50" t="s">
        <v>28521</v>
      </c>
      <c r="W2003" s="50"/>
      <c r="Y2003" s="50"/>
      <c r="Z2003" s="50"/>
      <c r="AA2003" s="50"/>
      <c r="AB2003" s="50"/>
      <c r="AC2003" s="50"/>
      <c r="AD2003" s="50"/>
      <c r="AE2003" s="50"/>
      <c r="AF2003" s="50"/>
      <c r="AG2003" s="50"/>
      <c r="AH2003" s="53"/>
      <c r="AI2003" s="50"/>
      <c r="AJ2003" s="50"/>
      <c r="AK2003" s="50"/>
      <c r="AL2003" s="50"/>
      <c r="AM2003" s="50"/>
      <c r="AN2003" s="50"/>
      <c r="AO2003" s="50"/>
      <c r="AP2003" s="50"/>
      <c r="AQ2003" s="50"/>
      <c r="AR2003" s="50"/>
      <c r="AS2003" s="50"/>
      <c r="AT2003" s="50"/>
      <c r="AU2003" s="50"/>
      <c r="AV2003" s="50"/>
      <c r="AW2003" s="50"/>
      <c r="AX2003" s="50"/>
      <c r="AY2003" s="50"/>
      <c r="AZ2003" s="50"/>
      <c r="BA2003" s="50"/>
      <c r="BB2003" s="50"/>
      <c r="BC2003" s="50"/>
      <c r="BD2003" s="50"/>
      <c r="BE2003" s="50"/>
      <c r="BF2003" s="50"/>
      <c r="BG2003" s="50"/>
      <c r="BH2003" s="50"/>
      <c r="BI2003" s="50"/>
      <c r="BJ2003" s="50"/>
      <c r="BK2003" s="50"/>
      <c r="BL2003" s="50"/>
    </row>
    <row r="2004" spans="1:64" ht="12" customHeight="1" x14ac:dyDescent="0.15">
      <c r="A2004" s="50" t="s">
        <v>28469</v>
      </c>
      <c r="B2004" s="50">
        <v>46</v>
      </c>
      <c r="C2004" s="50" t="s">
        <v>14</v>
      </c>
      <c r="D2004" s="50" t="s">
        <v>31</v>
      </c>
      <c r="E2004" s="51" t="s">
        <v>28470</v>
      </c>
      <c r="F2004" s="52">
        <v>42824</v>
      </c>
      <c r="G2004" s="50" t="s">
        <v>28471</v>
      </c>
      <c r="H2004" s="50" t="s">
        <v>28472</v>
      </c>
      <c r="I2004" s="50" t="s">
        <v>75</v>
      </c>
      <c r="J2004" s="50">
        <v>8512</v>
      </c>
      <c r="K2004" s="50" t="s">
        <v>36</v>
      </c>
      <c r="L2004" s="50" t="s">
        <v>2432</v>
      </c>
      <c r="M2004" s="50" t="s">
        <v>21</v>
      </c>
      <c r="N2004" s="50" t="s">
        <v>33199</v>
      </c>
      <c r="O2004" s="42" t="s">
        <v>394</v>
      </c>
      <c r="P2004" s="50" t="s">
        <v>395</v>
      </c>
      <c r="Q2004" s="51" t="s">
        <v>28473</v>
      </c>
      <c r="R2004" s="50" t="s">
        <v>948</v>
      </c>
      <c r="S2004" s="50" t="s">
        <v>373</v>
      </c>
      <c r="T2004" s="54" t="s">
        <v>28836</v>
      </c>
      <c r="U2004" s="54" t="s">
        <v>28518</v>
      </c>
      <c r="V2004" s="54" t="s">
        <v>28519</v>
      </c>
      <c r="W2004" s="54" t="s">
        <v>94</v>
      </c>
      <c r="X2004" s="54">
        <v>2474</v>
      </c>
      <c r="Y2004" s="50"/>
      <c r="Z2004" s="50"/>
      <c r="AA2004" s="50"/>
      <c r="AB2004" s="50"/>
      <c r="AC2004" s="50"/>
      <c r="AD2004" s="50"/>
      <c r="AE2004" s="50"/>
      <c r="AF2004" s="50"/>
      <c r="AG2004" s="50"/>
      <c r="AH2004" s="53"/>
      <c r="AI2004" s="50"/>
      <c r="AJ2004" s="50"/>
      <c r="AK2004" s="50"/>
      <c r="AL2004" s="50"/>
      <c r="AM2004" s="50"/>
      <c r="AN2004" s="50"/>
      <c r="AO2004" s="50"/>
      <c r="AP2004" s="50"/>
      <c r="AQ2004" s="50"/>
      <c r="AR2004" s="50"/>
      <c r="AS2004" s="50"/>
      <c r="AT2004" s="50"/>
      <c r="AU2004" s="50"/>
      <c r="AV2004" s="50"/>
      <c r="AW2004" s="50"/>
      <c r="AX2004" s="50"/>
      <c r="AY2004" s="50"/>
      <c r="AZ2004" s="50"/>
      <c r="BA2004" s="50"/>
      <c r="BB2004" s="50"/>
      <c r="BC2004" s="50"/>
      <c r="BD2004" s="50"/>
      <c r="BE2004" s="50"/>
      <c r="BF2004" s="50"/>
      <c r="BG2004" s="50"/>
      <c r="BH2004" s="50"/>
      <c r="BI2004" s="50"/>
      <c r="BJ2004" s="50"/>
      <c r="BK2004" s="50"/>
      <c r="BL2004" s="50"/>
    </row>
    <row r="2005" spans="1:64" ht="12" customHeight="1" x14ac:dyDescent="0.15">
      <c r="A2005" s="50" t="s">
        <v>28495</v>
      </c>
      <c r="B2005" s="50">
        <v>26</v>
      </c>
      <c r="C2005" s="50" t="s">
        <v>14</v>
      </c>
      <c r="D2005" s="50" t="s">
        <v>31</v>
      </c>
      <c r="E2005" s="51" t="s">
        <v>28496</v>
      </c>
      <c r="F2005" s="52">
        <v>42823</v>
      </c>
      <c r="G2005" s="50" t="s">
        <v>28580</v>
      </c>
      <c r="H2005" s="50" t="s">
        <v>1190</v>
      </c>
      <c r="I2005" s="50" t="s">
        <v>313</v>
      </c>
      <c r="J2005" s="50">
        <v>37411</v>
      </c>
      <c r="K2005" s="50" t="s">
        <v>535</v>
      </c>
      <c r="L2005" s="50" t="s">
        <v>1191</v>
      </c>
      <c r="M2005" s="50" t="s">
        <v>21</v>
      </c>
      <c r="N2005" s="50" t="s">
        <v>28497</v>
      </c>
      <c r="O2005" s="42" t="s">
        <v>394</v>
      </c>
      <c r="P2005" s="50" t="s">
        <v>395</v>
      </c>
      <c r="Q2005" s="51" t="s">
        <v>28498</v>
      </c>
      <c r="R2005" s="50" t="s">
        <v>948</v>
      </c>
      <c r="S2005" s="50" t="s">
        <v>22</v>
      </c>
      <c r="T2005" s="54" t="s">
        <v>28746</v>
      </c>
      <c r="U2005" s="54" t="s">
        <v>28518</v>
      </c>
      <c r="V2005" s="54" t="s">
        <v>28521</v>
      </c>
      <c r="W2005" s="54" t="s">
        <v>94</v>
      </c>
      <c r="X2005" s="54">
        <v>2466</v>
      </c>
      <c r="Y2005" s="50"/>
      <c r="Z2005" s="50"/>
      <c r="AA2005" s="50"/>
      <c r="AB2005" s="50"/>
      <c r="AC2005" s="50"/>
      <c r="AD2005" s="50"/>
      <c r="AE2005" s="50"/>
      <c r="AF2005" s="50"/>
      <c r="AG2005" s="50"/>
      <c r="AH2005" s="53"/>
      <c r="AI2005" s="50"/>
      <c r="AJ2005" s="50"/>
      <c r="AK2005" s="50"/>
      <c r="AL2005" s="50"/>
      <c r="AM2005" s="50"/>
      <c r="AN2005" s="50"/>
      <c r="AO2005" s="50"/>
      <c r="AP2005" s="50"/>
      <c r="AQ2005" s="50"/>
      <c r="AR2005" s="50"/>
      <c r="AS2005" s="50"/>
      <c r="AT2005" s="50"/>
      <c r="AU2005" s="50"/>
      <c r="AV2005" s="50"/>
      <c r="AW2005" s="50"/>
      <c r="AX2005" s="50"/>
      <c r="AY2005" s="50"/>
      <c r="AZ2005" s="50"/>
      <c r="BA2005" s="50"/>
      <c r="BB2005" s="50"/>
      <c r="BC2005" s="50"/>
      <c r="BD2005" s="50"/>
      <c r="BE2005" s="50"/>
      <c r="BF2005" s="50"/>
      <c r="BG2005" s="50"/>
      <c r="BH2005" s="50"/>
      <c r="BI2005" s="50"/>
      <c r="BJ2005" s="50"/>
      <c r="BK2005" s="50"/>
      <c r="BL2005" s="50"/>
    </row>
    <row r="2006" spans="1:64" ht="12" customHeight="1" x14ac:dyDescent="0.15">
      <c r="A2006" s="50" t="s">
        <v>28488</v>
      </c>
      <c r="B2006" s="50">
        <v>59</v>
      </c>
      <c r="C2006" s="50" t="s">
        <v>14</v>
      </c>
      <c r="D2006" s="50" t="s">
        <v>31</v>
      </c>
      <c r="E2006" s="50"/>
      <c r="F2006" s="52">
        <v>42823</v>
      </c>
      <c r="G2006" s="50" t="s">
        <v>28489</v>
      </c>
      <c r="H2006" s="50" t="s">
        <v>28490</v>
      </c>
      <c r="I2006" s="50" t="s">
        <v>389</v>
      </c>
      <c r="J2006" s="50">
        <v>74831</v>
      </c>
      <c r="K2006" s="50" t="s">
        <v>28491</v>
      </c>
      <c r="L2006" s="50" t="s">
        <v>28492</v>
      </c>
      <c r="M2006" s="50" t="s">
        <v>21</v>
      </c>
      <c r="N2006" s="50" t="s">
        <v>28493</v>
      </c>
      <c r="O2006" s="42" t="s">
        <v>394</v>
      </c>
      <c r="P2006" s="50" t="s">
        <v>395</v>
      </c>
      <c r="Q2006" s="51" t="s">
        <v>28494</v>
      </c>
      <c r="R2006" s="50" t="s">
        <v>94</v>
      </c>
      <c r="S2006" s="50" t="s">
        <v>22</v>
      </c>
      <c r="T2006" s="54" t="s">
        <v>28746</v>
      </c>
      <c r="U2006" s="54" t="s">
        <v>28520</v>
      </c>
      <c r="V2006" s="54" t="s">
        <v>28519</v>
      </c>
      <c r="W2006" s="54" t="s">
        <v>94</v>
      </c>
      <c r="X2006" s="54">
        <v>2469</v>
      </c>
      <c r="Y2006" s="50"/>
      <c r="Z2006" s="50"/>
      <c r="AA2006" s="50"/>
      <c r="AB2006" s="50"/>
      <c r="AC2006" s="50"/>
      <c r="AD2006" s="50"/>
      <c r="AE2006" s="50"/>
      <c r="AF2006" s="50"/>
      <c r="AG2006" s="50"/>
      <c r="AH2006" s="53"/>
      <c r="AI2006" s="50"/>
      <c r="AJ2006" s="50"/>
      <c r="AK2006" s="50"/>
      <c r="AL2006" s="50"/>
      <c r="AM2006" s="50"/>
      <c r="AN2006" s="50"/>
      <c r="AO2006" s="50"/>
      <c r="AP2006" s="50"/>
      <c r="AQ2006" s="50"/>
      <c r="AR2006" s="50"/>
      <c r="AS2006" s="50"/>
      <c r="AT2006" s="50"/>
      <c r="AU2006" s="50"/>
      <c r="AV2006" s="50"/>
      <c r="AW2006" s="50"/>
      <c r="AX2006" s="50"/>
      <c r="AY2006" s="50"/>
      <c r="AZ2006" s="50"/>
      <c r="BA2006" s="50"/>
      <c r="BB2006" s="50"/>
      <c r="BC2006" s="50"/>
      <c r="BD2006" s="50"/>
      <c r="BE2006" s="50"/>
      <c r="BF2006" s="50"/>
      <c r="BG2006" s="50"/>
      <c r="BH2006" s="50"/>
      <c r="BI2006" s="50"/>
      <c r="BJ2006" s="50"/>
      <c r="BK2006" s="50"/>
      <c r="BL2006" s="50"/>
    </row>
    <row r="2007" spans="1:64" ht="12" customHeight="1" x14ac:dyDescent="0.15">
      <c r="A2007" s="50" t="s">
        <v>28483</v>
      </c>
      <c r="B2007" s="50">
        <v>45</v>
      </c>
      <c r="C2007" s="50" t="s">
        <v>14</v>
      </c>
      <c r="D2007" s="50" t="s">
        <v>31</v>
      </c>
      <c r="E2007" s="50"/>
      <c r="F2007" s="52">
        <v>42823</v>
      </c>
      <c r="G2007" s="50" t="s">
        <v>28484</v>
      </c>
      <c r="H2007" s="50" t="s">
        <v>28485</v>
      </c>
      <c r="I2007" s="50" t="s">
        <v>309</v>
      </c>
      <c r="J2007" s="50">
        <v>40342</v>
      </c>
      <c r="K2007" s="50" t="s">
        <v>246</v>
      </c>
      <c r="L2007" s="50" t="s">
        <v>5591</v>
      </c>
      <c r="M2007" s="50" t="s">
        <v>21</v>
      </c>
      <c r="N2007" s="50" t="s">
        <v>28486</v>
      </c>
      <c r="O2007" s="42" t="s">
        <v>394</v>
      </c>
      <c r="P2007" s="50" t="s">
        <v>395</v>
      </c>
      <c r="Q2007" s="51" t="s">
        <v>28487</v>
      </c>
      <c r="R2007" s="50" t="s">
        <v>94</v>
      </c>
      <c r="S2007" s="50" t="s">
        <v>22</v>
      </c>
      <c r="T2007" s="54" t="s">
        <v>28746</v>
      </c>
      <c r="U2007" s="54" t="s">
        <v>28520</v>
      </c>
      <c r="V2007" s="54" t="s">
        <v>28521</v>
      </c>
      <c r="W2007" s="54" t="s">
        <v>94</v>
      </c>
      <c r="X2007" s="54">
        <v>2471</v>
      </c>
      <c r="Y2007" s="50"/>
      <c r="Z2007" s="50"/>
      <c r="AA2007" s="50"/>
      <c r="AB2007" s="50"/>
      <c r="AC2007" s="50"/>
      <c r="AD2007" s="50"/>
      <c r="AE2007" s="50"/>
      <c r="AF2007" s="50"/>
      <c r="AG2007" s="50"/>
      <c r="AH2007" s="53"/>
      <c r="AI2007" s="50"/>
      <c r="AJ2007" s="50"/>
      <c r="AK2007" s="50"/>
      <c r="AL2007" s="50"/>
      <c r="AM2007" s="50"/>
      <c r="AN2007" s="50"/>
      <c r="AO2007" s="50"/>
      <c r="AP2007" s="50"/>
      <c r="AQ2007" s="50"/>
      <c r="AR2007" s="50"/>
      <c r="AS2007" s="50"/>
      <c r="AT2007" s="50"/>
      <c r="AU2007" s="50"/>
      <c r="AV2007" s="50"/>
      <c r="AW2007" s="50"/>
      <c r="AX2007" s="50"/>
      <c r="AY2007" s="50"/>
      <c r="AZ2007" s="50"/>
      <c r="BA2007" s="50"/>
      <c r="BB2007" s="50"/>
      <c r="BC2007" s="50"/>
      <c r="BD2007" s="50"/>
      <c r="BE2007" s="50"/>
      <c r="BF2007" s="50"/>
      <c r="BG2007" s="50"/>
      <c r="BH2007" s="50"/>
      <c r="BI2007" s="50"/>
      <c r="BJ2007" s="50"/>
      <c r="BK2007" s="50"/>
      <c r="BL2007" s="50"/>
    </row>
    <row r="2008" spans="1:64" ht="12" customHeight="1" x14ac:dyDescent="0.15">
      <c r="A2008" s="50" t="s">
        <v>28477</v>
      </c>
      <c r="B2008" s="50">
        <v>41</v>
      </c>
      <c r="C2008" s="50" t="s">
        <v>14</v>
      </c>
      <c r="D2008" s="50" t="s">
        <v>31</v>
      </c>
      <c r="E2008" s="51" t="s">
        <v>28478</v>
      </c>
      <c r="F2008" s="52">
        <v>42823</v>
      </c>
      <c r="G2008" s="50" t="s">
        <v>28479</v>
      </c>
      <c r="H2008" s="50" t="s">
        <v>1729</v>
      </c>
      <c r="I2008" s="50" t="s">
        <v>38</v>
      </c>
      <c r="J2008" s="50">
        <v>61085</v>
      </c>
      <c r="K2008" s="50" t="s">
        <v>28480</v>
      </c>
      <c r="L2008" s="50" t="s">
        <v>39016</v>
      </c>
      <c r="M2008" s="50" t="s">
        <v>21</v>
      </c>
      <c r="N2008" s="50" t="s">
        <v>28481</v>
      </c>
      <c r="O2008" s="42" t="s">
        <v>394</v>
      </c>
      <c r="P2008" s="50" t="s">
        <v>395</v>
      </c>
      <c r="Q2008" s="51" t="s">
        <v>28482</v>
      </c>
      <c r="R2008" s="50" t="s">
        <v>94</v>
      </c>
      <c r="S2008" s="50" t="s">
        <v>22</v>
      </c>
      <c r="T2008" s="54" t="s">
        <v>28746</v>
      </c>
      <c r="U2008" s="54" t="s">
        <v>28520</v>
      </c>
      <c r="V2008" s="54" t="s">
        <v>28519</v>
      </c>
      <c r="W2008" s="54" t="s">
        <v>94</v>
      </c>
      <c r="X2008" s="54">
        <v>2468</v>
      </c>
      <c r="Y2008" s="50"/>
      <c r="Z2008" s="50"/>
      <c r="AA2008" s="50"/>
      <c r="AB2008" s="50"/>
      <c r="AC2008" s="50"/>
      <c r="AD2008" s="50"/>
      <c r="AE2008" s="50"/>
      <c r="AF2008" s="50"/>
      <c r="AG2008" s="50"/>
      <c r="AH2008" s="53"/>
      <c r="AI2008" s="50"/>
      <c r="AJ2008" s="50"/>
      <c r="AK2008" s="50"/>
      <c r="AL2008" s="50"/>
      <c r="AM2008" s="50"/>
      <c r="AN2008" s="50"/>
      <c r="AO2008" s="50"/>
      <c r="AP2008" s="50"/>
      <c r="AQ2008" s="50"/>
      <c r="AR2008" s="50"/>
      <c r="AS2008" s="50"/>
      <c r="AT2008" s="50"/>
      <c r="AU2008" s="50"/>
      <c r="AV2008" s="50"/>
      <c r="AW2008" s="50"/>
      <c r="AX2008" s="50"/>
      <c r="AY2008" s="50"/>
      <c r="AZ2008" s="50"/>
      <c r="BA2008" s="50"/>
      <c r="BB2008" s="50"/>
      <c r="BC2008" s="50"/>
      <c r="BD2008" s="50"/>
      <c r="BE2008" s="50"/>
      <c r="BF2008" s="50"/>
      <c r="BG2008" s="50"/>
      <c r="BH2008" s="50"/>
      <c r="BI2008" s="50"/>
      <c r="BJ2008" s="50"/>
      <c r="BK2008" s="50"/>
      <c r="BL2008" s="50"/>
    </row>
    <row r="2009" spans="1:64" ht="12" customHeight="1" x14ac:dyDescent="0.15">
      <c r="A2009" s="50" t="s">
        <v>28474</v>
      </c>
      <c r="B2009" s="50">
        <v>28</v>
      </c>
      <c r="C2009" s="50" t="s">
        <v>14</v>
      </c>
      <c r="D2009" s="50" t="s">
        <v>79</v>
      </c>
      <c r="E2009" s="50"/>
      <c r="F2009" s="52">
        <v>42823</v>
      </c>
      <c r="G2009" s="50" t="s">
        <v>28581</v>
      </c>
      <c r="H2009" s="50" t="s">
        <v>3719</v>
      </c>
      <c r="I2009" s="50" t="s">
        <v>219</v>
      </c>
      <c r="J2009" s="50">
        <v>19720</v>
      </c>
      <c r="K2009" s="50" t="s">
        <v>3719</v>
      </c>
      <c r="L2009" s="50" t="s">
        <v>28835</v>
      </c>
      <c r="M2009" s="50" t="s">
        <v>21</v>
      </c>
      <c r="N2009" s="50" t="s">
        <v>28475</v>
      </c>
      <c r="O2009" s="42" t="s">
        <v>394</v>
      </c>
      <c r="P2009" s="50" t="s">
        <v>395</v>
      </c>
      <c r="Q2009" s="51" t="s">
        <v>28476</v>
      </c>
      <c r="R2009" s="50" t="s">
        <v>542</v>
      </c>
      <c r="S2009" s="50" t="s">
        <v>373</v>
      </c>
      <c r="T2009" s="54" t="s">
        <v>28836</v>
      </c>
      <c r="U2009" s="54" t="s">
        <v>28518</v>
      </c>
      <c r="V2009" s="54" t="s">
        <v>28519</v>
      </c>
      <c r="W2009" s="54" t="s">
        <v>94</v>
      </c>
      <c r="X2009" s="54">
        <v>2470</v>
      </c>
      <c r="Y2009" s="50"/>
      <c r="Z2009" s="50"/>
      <c r="AA2009" s="50"/>
      <c r="AB2009" s="50"/>
      <c r="AC2009" s="50"/>
      <c r="AD2009" s="50"/>
      <c r="AE2009" s="50"/>
      <c r="AF2009" s="50"/>
      <c r="AG2009" s="50"/>
      <c r="AH2009" s="53"/>
      <c r="AI2009" s="50"/>
      <c r="AJ2009" s="50"/>
      <c r="AK2009" s="50"/>
      <c r="AL2009" s="50"/>
      <c r="AM2009" s="50"/>
      <c r="AN2009" s="50"/>
      <c r="AO2009" s="50"/>
      <c r="AP2009" s="50"/>
      <c r="AQ2009" s="50"/>
      <c r="AR2009" s="50"/>
      <c r="AS2009" s="50"/>
      <c r="AT2009" s="50"/>
      <c r="AU2009" s="50"/>
      <c r="AV2009" s="50"/>
      <c r="AW2009" s="50"/>
      <c r="AX2009" s="50"/>
      <c r="AY2009" s="50"/>
      <c r="AZ2009" s="50"/>
      <c r="BA2009" s="50"/>
      <c r="BB2009" s="50"/>
      <c r="BC2009" s="50"/>
      <c r="BD2009" s="50"/>
      <c r="BE2009" s="50"/>
      <c r="BF2009" s="50"/>
      <c r="BG2009" s="50"/>
      <c r="BH2009" s="50"/>
      <c r="BI2009" s="50"/>
      <c r="BJ2009" s="50"/>
      <c r="BK2009" s="50"/>
      <c r="BL2009" s="50"/>
    </row>
    <row r="2010" spans="1:64" ht="12" customHeight="1" x14ac:dyDescent="0.15">
      <c r="A2010" s="50" t="s">
        <v>28499</v>
      </c>
      <c r="B2010" s="50">
        <v>27</v>
      </c>
      <c r="C2010" s="50" t="s">
        <v>14</v>
      </c>
      <c r="D2010" s="50" t="s">
        <v>31</v>
      </c>
      <c r="E2010" s="50"/>
      <c r="F2010" s="52">
        <v>42823</v>
      </c>
      <c r="G2010" s="50" t="s">
        <v>28500</v>
      </c>
      <c r="H2010" s="50" t="s">
        <v>780</v>
      </c>
      <c r="I2010" s="50" t="s">
        <v>67</v>
      </c>
      <c r="J2010" s="50">
        <v>75439</v>
      </c>
      <c r="K2010" s="50" t="s">
        <v>15729</v>
      </c>
      <c r="L2010" s="50" t="s">
        <v>275</v>
      </c>
      <c r="M2010" s="50" t="s">
        <v>21</v>
      </c>
      <c r="N2010" s="50" t="s">
        <v>28501</v>
      </c>
      <c r="O2010" s="42" t="s">
        <v>394</v>
      </c>
      <c r="P2010" s="50" t="s">
        <v>395</v>
      </c>
      <c r="Q2010" s="51" t="s">
        <v>28502</v>
      </c>
      <c r="R2010" s="50" t="s">
        <v>94</v>
      </c>
      <c r="S2010" s="50" t="s">
        <v>373</v>
      </c>
      <c r="T2010" s="54" t="s">
        <v>28836</v>
      </c>
      <c r="U2010" s="54" t="s">
        <v>28518</v>
      </c>
      <c r="V2010" s="54" t="s">
        <v>28519</v>
      </c>
      <c r="W2010" s="54" t="s">
        <v>94</v>
      </c>
      <c r="X2010" s="54">
        <v>2473</v>
      </c>
      <c r="Y2010" s="50"/>
      <c r="Z2010" s="50"/>
      <c r="AA2010" s="50"/>
      <c r="AB2010" s="50"/>
      <c r="AC2010" s="50"/>
      <c r="AD2010" s="50"/>
      <c r="AE2010" s="50"/>
      <c r="AF2010" s="50"/>
      <c r="AG2010" s="50"/>
      <c r="AH2010" s="53"/>
      <c r="AI2010" s="50"/>
      <c r="AJ2010" s="50"/>
      <c r="AK2010" s="50"/>
      <c r="AL2010" s="50"/>
      <c r="AM2010" s="50"/>
      <c r="AN2010" s="50"/>
      <c r="AO2010" s="50"/>
      <c r="AP2010" s="50"/>
      <c r="AQ2010" s="50"/>
      <c r="AR2010" s="50"/>
      <c r="AS2010" s="50"/>
      <c r="AT2010" s="50"/>
      <c r="AU2010" s="50"/>
      <c r="AV2010" s="50"/>
      <c r="AW2010" s="50"/>
      <c r="AX2010" s="50"/>
      <c r="AY2010" s="50"/>
      <c r="AZ2010" s="50"/>
      <c r="BA2010" s="50"/>
      <c r="BB2010" s="50"/>
      <c r="BC2010" s="50"/>
      <c r="BD2010" s="50"/>
      <c r="BE2010" s="50"/>
      <c r="BF2010" s="50"/>
      <c r="BG2010" s="50"/>
      <c r="BH2010" s="50"/>
      <c r="BI2010" s="50"/>
      <c r="BJ2010" s="50"/>
      <c r="BK2010" s="50"/>
      <c r="BL2010" s="50"/>
    </row>
    <row r="2011" spans="1:64" ht="12" customHeight="1" x14ac:dyDescent="0.15">
      <c r="A2011" s="50" t="s">
        <v>28504</v>
      </c>
      <c r="B2011" s="50">
        <v>73</v>
      </c>
      <c r="C2011" s="50" t="s">
        <v>14</v>
      </c>
      <c r="D2011" s="50" t="s">
        <v>31</v>
      </c>
      <c r="E2011" s="50"/>
      <c r="F2011" s="52">
        <v>42822</v>
      </c>
      <c r="G2011" s="50" t="s">
        <v>28582</v>
      </c>
      <c r="H2011" s="50" t="s">
        <v>28505</v>
      </c>
      <c r="I2011" s="50" t="s">
        <v>51</v>
      </c>
      <c r="J2011" s="50">
        <v>49660</v>
      </c>
      <c r="K2011" s="50" t="s">
        <v>28505</v>
      </c>
      <c r="L2011" s="50" t="s">
        <v>28506</v>
      </c>
      <c r="M2011" s="50" t="s">
        <v>21</v>
      </c>
      <c r="N2011" s="50" t="s">
        <v>28507</v>
      </c>
      <c r="O2011" s="42" t="s">
        <v>394</v>
      </c>
      <c r="P2011" s="50" t="s">
        <v>395</v>
      </c>
      <c r="Q2011" s="51" t="s">
        <v>28508</v>
      </c>
      <c r="R2011" s="50" t="s">
        <v>94</v>
      </c>
      <c r="S2011" s="50" t="s">
        <v>22</v>
      </c>
      <c r="T2011" s="54" t="s">
        <v>28746</v>
      </c>
      <c r="U2011" s="50" t="s">
        <v>28520</v>
      </c>
      <c r="V2011" s="50" t="s">
        <v>28521</v>
      </c>
      <c r="W2011" s="50" t="s">
        <v>94</v>
      </c>
      <c r="X2011" s="50">
        <v>2467</v>
      </c>
      <c r="Y2011" s="50"/>
      <c r="Z2011" s="50"/>
      <c r="AA2011" s="50"/>
      <c r="AB2011" s="50"/>
      <c r="AC2011" s="50"/>
      <c r="AD2011" s="50"/>
      <c r="AE2011" s="50"/>
      <c r="AF2011" s="50"/>
      <c r="AG2011" s="50"/>
      <c r="AH2011" s="53"/>
      <c r="AI2011" s="50"/>
      <c r="AJ2011" s="50"/>
      <c r="AK2011" s="50"/>
      <c r="AL2011" s="50"/>
      <c r="AM2011" s="50"/>
      <c r="AN2011" s="50"/>
      <c r="AO2011" s="50"/>
      <c r="AP2011" s="50"/>
      <c r="AQ2011" s="50"/>
      <c r="AR2011" s="50"/>
      <c r="AS2011" s="50"/>
      <c r="AT2011" s="50"/>
      <c r="AU2011" s="50"/>
      <c r="AV2011" s="50"/>
      <c r="AW2011" s="50"/>
      <c r="AX2011" s="50"/>
      <c r="AY2011" s="50"/>
      <c r="AZ2011" s="50"/>
      <c r="BA2011" s="50"/>
      <c r="BB2011" s="50"/>
      <c r="BC2011" s="50"/>
      <c r="BD2011" s="50"/>
      <c r="BE2011" s="50"/>
      <c r="BF2011" s="50"/>
      <c r="BG2011" s="50"/>
      <c r="BH2011" s="50"/>
      <c r="BI2011" s="50"/>
      <c r="BJ2011" s="50"/>
      <c r="BK2011" s="50"/>
      <c r="BL2011" s="50"/>
    </row>
    <row r="2012" spans="1:64" ht="12" customHeight="1" x14ac:dyDescent="0.15">
      <c r="A2012" s="50" t="s">
        <v>28503</v>
      </c>
      <c r="B2012" s="50">
        <v>36</v>
      </c>
      <c r="C2012" s="50" t="s">
        <v>14</v>
      </c>
      <c r="D2012" s="50" t="s">
        <v>31</v>
      </c>
      <c r="E2012" s="50"/>
      <c r="F2012" s="52">
        <v>42822</v>
      </c>
      <c r="G2012" s="50" t="s">
        <v>28452</v>
      </c>
      <c r="H2012" s="50" t="s">
        <v>28453</v>
      </c>
      <c r="I2012" s="50" t="s">
        <v>211</v>
      </c>
      <c r="J2012" s="50">
        <v>47946</v>
      </c>
      <c r="K2012" s="50" t="s">
        <v>2450</v>
      </c>
      <c r="L2012" s="50" t="s">
        <v>19436</v>
      </c>
      <c r="M2012" s="50" t="s">
        <v>21</v>
      </c>
      <c r="N2012" s="50" t="s">
        <v>28454</v>
      </c>
      <c r="O2012" s="42" t="s">
        <v>394</v>
      </c>
      <c r="P2012" s="50" t="s">
        <v>395</v>
      </c>
      <c r="Q2012" s="51" t="s">
        <v>28455</v>
      </c>
      <c r="R2012" s="50" t="s">
        <v>94</v>
      </c>
      <c r="S2012" s="50" t="s">
        <v>22</v>
      </c>
      <c r="T2012" s="54" t="s">
        <v>28746</v>
      </c>
      <c r="U2012" s="50" t="s">
        <v>28520</v>
      </c>
      <c r="V2012" s="50" t="s">
        <v>28519</v>
      </c>
      <c r="W2012" s="50" t="s">
        <v>94</v>
      </c>
      <c r="X2012" s="50">
        <v>2463</v>
      </c>
      <c r="Y2012" s="50"/>
      <c r="Z2012" s="50"/>
      <c r="AA2012" s="50"/>
      <c r="AB2012" s="50"/>
      <c r="AC2012" s="50"/>
      <c r="AD2012" s="50"/>
      <c r="AE2012" s="50"/>
      <c r="AF2012" s="50"/>
      <c r="AG2012" s="50"/>
      <c r="AH2012" s="53"/>
      <c r="AI2012" s="50"/>
      <c r="AJ2012" s="50"/>
      <c r="AK2012" s="50"/>
      <c r="AL2012" s="50"/>
      <c r="AM2012" s="50"/>
      <c r="AN2012" s="50"/>
      <c r="AO2012" s="50"/>
      <c r="AP2012" s="50"/>
      <c r="AQ2012" s="51"/>
      <c r="AR2012" s="50"/>
      <c r="AS2012" s="50"/>
      <c r="AT2012" s="50"/>
      <c r="AU2012" s="50"/>
      <c r="AV2012" s="50"/>
      <c r="AW2012" s="50"/>
      <c r="AX2012" s="50"/>
      <c r="AY2012" s="50"/>
      <c r="AZ2012" s="50"/>
      <c r="BA2012" s="50"/>
      <c r="BB2012" s="50"/>
      <c r="BC2012" s="50"/>
      <c r="BD2012" s="50"/>
      <c r="BE2012" s="50"/>
      <c r="BF2012" s="50"/>
      <c r="BG2012" s="50"/>
      <c r="BH2012" s="50"/>
      <c r="BI2012" s="50"/>
      <c r="BJ2012" s="50"/>
      <c r="BK2012" s="50"/>
      <c r="BL2012" s="50"/>
    </row>
    <row r="2013" spans="1:64" ht="12" customHeight="1" x14ac:dyDescent="0.15">
      <c r="A2013" s="50" t="s">
        <v>28509</v>
      </c>
      <c r="B2013" s="50">
        <v>31</v>
      </c>
      <c r="C2013" s="50" t="s">
        <v>14</v>
      </c>
      <c r="D2013" s="50" t="s">
        <v>42</v>
      </c>
      <c r="E2013" s="50" t="s">
        <v>33185</v>
      </c>
      <c r="F2013" s="52">
        <v>42822</v>
      </c>
      <c r="G2013" s="50" t="s">
        <v>28510</v>
      </c>
      <c r="H2013" s="50" t="s">
        <v>3806</v>
      </c>
      <c r="I2013" s="50" t="s">
        <v>360</v>
      </c>
      <c r="J2013" s="50">
        <v>28147</v>
      </c>
      <c r="K2013" s="50" t="s">
        <v>10638</v>
      </c>
      <c r="L2013" s="50" t="s">
        <v>28511</v>
      </c>
      <c r="M2013" s="50" t="s">
        <v>373</v>
      </c>
      <c r="N2013" s="50" t="s">
        <v>28512</v>
      </c>
      <c r="O2013" s="42" t="s">
        <v>394</v>
      </c>
      <c r="P2013" s="50" t="s">
        <v>395</v>
      </c>
      <c r="Q2013" s="51" t="s">
        <v>28513</v>
      </c>
      <c r="R2013" s="50" t="s">
        <v>94</v>
      </c>
      <c r="S2013" s="50" t="s">
        <v>12</v>
      </c>
      <c r="T2013" s="50" t="s">
        <v>31978</v>
      </c>
      <c r="U2013" s="54" t="s">
        <v>28518</v>
      </c>
      <c r="V2013" s="54" t="s">
        <v>28521</v>
      </c>
      <c r="W2013" s="50"/>
      <c r="Y2013" s="50"/>
      <c r="Z2013" s="50"/>
      <c r="AA2013" s="50"/>
      <c r="AB2013" s="50"/>
      <c r="AC2013" s="50"/>
      <c r="AD2013" s="50"/>
      <c r="AE2013" s="50"/>
      <c r="AF2013" s="50"/>
      <c r="AG2013" s="50"/>
      <c r="AH2013" s="53"/>
      <c r="AI2013" s="50"/>
      <c r="AJ2013" s="50"/>
      <c r="AK2013" s="50"/>
      <c r="AL2013" s="50"/>
      <c r="AM2013" s="50"/>
      <c r="AN2013" s="50"/>
      <c r="AO2013" s="50"/>
      <c r="AP2013" s="50"/>
      <c r="AQ2013" s="50"/>
      <c r="AR2013" s="50"/>
      <c r="AS2013" s="50"/>
      <c r="AT2013" s="50"/>
      <c r="AU2013" s="50"/>
      <c r="AV2013" s="50"/>
      <c r="AW2013" s="50"/>
      <c r="AX2013" s="50"/>
      <c r="AY2013" s="50"/>
      <c r="AZ2013" s="50"/>
      <c r="BA2013" s="50"/>
      <c r="BB2013" s="50"/>
      <c r="BC2013" s="50"/>
      <c r="BD2013" s="50"/>
      <c r="BE2013" s="50"/>
      <c r="BF2013" s="50"/>
      <c r="BG2013" s="50"/>
      <c r="BH2013" s="50"/>
      <c r="BI2013" s="50"/>
      <c r="BJ2013" s="50"/>
      <c r="BK2013" s="50"/>
      <c r="BL2013" s="50"/>
    </row>
    <row r="2014" spans="1:64" ht="12" customHeight="1" x14ac:dyDescent="0.15">
      <c r="A2014" s="50" t="s">
        <v>28440</v>
      </c>
      <c r="B2014" s="50">
        <v>45</v>
      </c>
      <c r="C2014" s="50" t="s">
        <v>14</v>
      </c>
      <c r="D2014" s="50" t="s">
        <v>31</v>
      </c>
      <c r="E2014" s="51" t="s">
        <v>28441</v>
      </c>
      <c r="F2014" s="52">
        <v>42821</v>
      </c>
      <c r="G2014" s="50" t="s">
        <v>28442</v>
      </c>
      <c r="H2014" s="50" t="s">
        <v>28443</v>
      </c>
      <c r="I2014" s="50" t="s">
        <v>653</v>
      </c>
      <c r="J2014" s="50">
        <v>39752</v>
      </c>
      <c r="K2014" s="50" t="s">
        <v>3195</v>
      </c>
      <c r="L2014" s="50" t="s">
        <v>2935</v>
      </c>
      <c r="M2014" s="50" t="s">
        <v>21</v>
      </c>
      <c r="N2014" s="50" t="s">
        <v>28444</v>
      </c>
      <c r="O2014" s="42" t="s">
        <v>394</v>
      </c>
      <c r="P2014" s="50" t="s">
        <v>395</v>
      </c>
      <c r="Q2014" s="51" t="s">
        <v>28445</v>
      </c>
      <c r="R2014" s="50" t="s">
        <v>94</v>
      </c>
      <c r="S2014" s="50" t="s">
        <v>22</v>
      </c>
      <c r="T2014" s="54" t="s">
        <v>28746</v>
      </c>
      <c r="U2014" s="50" t="s">
        <v>28520</v>
      </c>
      <c r="V2014" s="50" t="s">
        <v>28519</v>
      </c>
      <c r="W2014" s="50" t="s">
        <v>94</v>
      </c>
      <c r="X2014" s="50">
        <v>2461</v>
      </c>
      <c r="Y2014" s="50"/>
      <c r="Z2014" s="50"/>
      <c r="AA2014" s="50"/>
      <c r="AB2014" s="50"/>
      <c r="AC2014" s="50"/>
      <c r="AD2014" s="50"/>
      <c r="AE2014" s="50"/>
      <c r="AF2014" s="50"/>
      <c r="AG2014" s="50"/>
      <c r="AH2014" s="53"/>
      <c r="AI2014" s="50"/>
      <c r="AJ2014" s="50"/>
      <c r="AK2014" s="50"/>
      <c r="AL2014" s="50"/>
      <c r="AM2014" s="50"/>
      <c r="AN2014" s="50"/>
      <c r="AO2014" s="50"/>
      <c r="AP2014" s="50"/>
      <c r="AQ2014" s="50"/>
      <c r="AR2014" s="50"/>
      <c r="AS2014" s="50"/>
      <c r="AT2014" s="50"/>
      <c r="AU2014" s="50"/>
      <c r="AV2014" s="50"/>
      <c r="AW2014" s="50"/>
      <c r="AX2014" s="50"/>
      <c r="AY2014" s="50"/>
      <c r="AZ2014" s="50"/>
      <c r="BA2014" s="50"/>
      <c r="BB2014" s="50"/>
      <c r="BC2014" s="50"/>
      <c r="BD2014" s="50"/>
      <c r="BE2014" s="50"/>
      <c r="BF2014" s="50"/>
      <c r="BG2014" s="50"/>
      <c r="BH2014" s="50"/>
      <c r="BI2014" s="50"/>
      <c r="BJ2014" s="50"/>
      <c r="BK2014" s="50"/>
      <c r="BL2014" s="50"/>
    </row>
    <row r="2015" spans="1:64" ht="12" customHeight="1" x14ac:dyDescent="0.15">
      <c r="A2015" s="50" t="s">
        <v>28435</v>
      </c>
      <c r="B2015" s="50">
        <v>28</v>
      </c>
      <c r="C2015" s="50" t="s">
        <v>14</v>
      </c>
      <c r="D2015" s="50" t="s">
        <v>31</v>
      </c>
      <c r="E2015" s="50"/>
      <c r="F2015" s="52">
        <v>42821</v>
      </c>
      <c r="G2015" s="50" t="s">
        <v>28436</v>
      </c>
      <c r="H2015" s="50" t="s">
        <v>28437</v>
      </c>
      <c r="I2015" s="50" t="s">
        <v>46</v>
      </c>
      <c r="J2015" s="50">
        <v>20886</v>
      </c>
      <c r="K2015" s="50" t="s">
        <v>1039</v>
      </c>
      <c r="L2015" s="50" t="s">
        <v>2312</v>
      </c>
      <c r="M2015" s="50" t="s">
        <v>21</v>
      </c>
      <c r="N2015" s="50" t="s">
        <v>28438</v>
      </c>
      <c r="O2015" s="42" t="s">
        <v>394</v>
      </c>
      <c r="P2015" s="50" t="s">
        <v>395</v>
      </c>
      <c r="Q2015" s="51" t="s">
        <v>28439</v>
      </c>
      <c r="R2015" s="50" t="s">
        <v>94</v>
      </c>
      <c r="S2015" s="50" t="s">
        <v>22</v>
      </c>
      <c r="T2015" s="54" t="s">
        <v>28739</v>
      </c>
      <c r="U2015" s="50" t="s">
        <v>28518</v>
      </c>
      <c r="V2015" s="50" t="s">
        <v>28521</v>
      </c>
      <c r="W2015" s="50" t="s">
        <v>542</v>
      </c>
      <c r="X2015" s="50">
        <v>2462</v>
      </c>
      <c r="Y2015" s="50"/>
      <c r="Z2015" s="50"/>
      <c r="AA2015" s="50"/>
      <c r="AB2015" s="50"/>
      <c r="AC2015" s="50"/>
      <c r="AD2015" s="50"/>
      <c r="AE2015" s="50"/>
      <c r="AF2015" s="50"/>
      <c r="AG2015" s="50"/>
      <c r="AH2015" s="53"/>
      <c r="AI2015" s="50"/>
      <c r="AJ2015" s="50"/>
      <c r="AK2015" s="50"/>
      <c r="AL2015" s="50"/>
      <c r="AM2015" s="50"/>
      <c r="AN2015" s="50"/>
      <c r="AO2015" s="50"/>
      <c r="AP2015" s="50"/>
      <c r="AQ2015" s="50"/>
      <c r="AR2015" s="50"/>
      <c r="AS2015" s="50"/>
      <c r="AT2015" s="50"/>
      <c r="AU2015" s="50"/>
      <c r="AV2015" s="50"/>
      <c r="AW2015" s="50"/>
      <c r="AX2015" s="50"/>
      <c r="AY2015" s="50"/>
      <c r="AZ2015" s="50"/>
      <c r="BA2015" s="50"/>
      <c r="BB2015" s="50"/>
      <c r="BC2015" s="50"/>
      <c r="BD2015" s="50"/>
      <c r="BE2015" s="50"/>
      <c r="BF2015" s="50"/>
      <c r="BG2015" s="50"/>
      <c r="BH2015" s="50"/>
      <c r="BI2015" s="50"/>
      <c r="BJ2015" s="50"/>
      <c r="BK2015" s="50"/>
      <c r="BL2015" s="50"/>
    </row>
    <row r="2016" spans="1:64" ht="12" customHeight="1" x14ac:dyDescent="0.15">
      <c r="A2016" s="50" t="s">
        <v>28446</v>
      </c>
      <c r="B2016" s="50">
        <v>51</v>
      </c>
      <c r="C2016" s="50" t="s">
        <v>14</v>
      </c>
      <c r="D2016" s="50" t="s">
        <v>31</v>
      </c>
      <c r="E2016" s="51" t="s">
        <v>28447</v>
      </c>
      <c r="F2016" s="52">
        <v>42821</v>
      </c>
      <c r="G2016" s="50" t="s">
        <v>28448</v>
      </c>
      <c r="H2016" s="50" t="s">
        <v>18041</v>
      </c>
      <c r="I2016" s="50" t="s">
        <v>313</v>
      </c>
      <c r="J2016" s="50">
        <v>37091</v>
      </c>
      <c r="K2016" s="50" t="s">
        <v>643</v>
      </c>
      <c r="L2016" s="50" t="s">
        <v>28449</v>
      </c>
      <c r="M2016" s="50" t="s">
        <v>21</v>
      </c>
      <c r="N2016" s="50" t="s">
        <v>28450</v>
      </c>
      <c r="O2016" s="42" t="s">
        <v>394</v>
      </c>
      <c r="P2016" s="50" t="s">
        <v>395</v>
      </c>
      <c r="Q2016" s="51" t="s">
        <v>28451</v>
      </c>
      <c r="R2016" s="50" t="s">
        <v>94</v>
      </c>
      <c r="S2016" s="50" t="s">
        <v>22</v>
      </c>
      <c r="T2016" s="54" t="s">
        <v>28746</v>
      </c>
      <c r="U2016" s="50" t="s">
        <v>28520</v>
      </c>
      <c r="V2016" s="50" t="s">
        <v>28521</v>
      </c>
      <c r="W2016" s="50" t="s">
        <v>94</v>
      </c>
      <c r="X2016" s="50">
        <v>2460</v>
      </c>
      <c r="Y2016" s="50"/>
      <c r="Z2016" s="50"/>
      <c r="AA2016" s="50"/>
      <c r="AB2016" s="50"/>
      <c r="AC2016" s="50"/>
      <c r="AD2016" s="50"/>
      <c r="AE2016" s="50"/>
      <c r="AF2016" s="50"/>
      <c r="AG2016" s="50"/>
      <c r="AH2016" s="53"/>
      <c r="AI2016" s="50"/>
      <c r="AJ2016" s="50"/>
      <c r="AK2016" s="50"/>
      <c r="AL2016" s="50"/>
      <c r="AM2016" s="50"/>
      <c r="AN2016" s="50"/>
      <c r="AO2016" s="50"/>
      <c r="AP2016" s="50"/>
      <c r="AQ2016" s="50"/>
      <c r="AR2016" s="50"/>
      <c r="AS2016" s="50"/>
      <c r="AT2016" s="50"/>
      <c r="AU2016" s="50"/>
      <c r="AV2016" s="50"/>
      <c r="AW2016" s="50"/>
      <c r="AX2016" s="50"/>
      <c r="AY2016" s="50"/>
      <c r="AZ2016" s="50"/>
      <c r="BA2016" s="50"/>
      <c r="BB2016" s="50"/>
      <c r="BC2016" s="50"/>
      <c r="BD2016" s="50"/>
      <c r="BE2016" s="50"/>
      <c r="BF2016" s="50"/>
      <c r="BG2016" s="50"/>
      <c r="BH2016" s="50"/>
      <c r="BI2016" s="50"/>
      <c r="BJ2016" s="50"/>
      <c r="BK2016" s="50"/>
      <c r="BL2016" s="50"/>
    </row>
    <row r="2017" spans="1:64" ht="12" customHeight="1" x14ac:dyDescent="0.15">
      <c r="A2017" s="50" t="s">
        <v>28423</v>
      </c>
      <c r="B2017" s="50">
        <v>36</v>
      </c>
      <c r="C2017" s="50" t="s">
        <v>14</v>
      </c>
      <c r="D2017" s="50" t="s">
        <v>133</v>
      </c>
      <c r="E2017" s="50"/>
      <c r="F2017" s="52">
        <v>42820</v>
      </c>
      <c r="G2017" s="50" t="s">
        <v>28424</v>
      </c>
      <c r="H2017" s="50" t="s">
        <v>7085</v>
      </c>
      <c r="I2017" s="50" t="s">
        <v>324</v>
      </c>
      <c r="J2017" s="50">
        <v>99654</v>
      </c>
      <c r="K2017" s="50" t="s">
        <v>21207</v>
      </c>
      <c r="L2017" s="50" t="s">
        <v>10961</v>
      </c>
      <c r="M2017" s="50" t="s">
        <v>21</v>
      </c>
      <c r="N2017" s="50" t="s">
        <v>28425</v>
      </c>
      <c r="O2017" s="42" t="s">
        <v>394</v>
      </c>
      <c r="P2017" s="50" t="s">
        <v>395</v>
      </c>
      <c r="Q2017" s="51" t="s">
        <v>28426</v>
      </c>
      <c r="R2017" s="50" t="s">
        <v>94</v>
      </c>
      <c r="S2017" s="50" t="s">
        <v>22</v>
      </c>
      <c r="T2017" s="54" t="s">
        <v>28746</v>
      </c>
      <c r="U2017" s="50" t="s">
        <v>28520</v>
      </c>
      <c r="V2017" s="50" t="s">
        <v>20623</v>
      </c>
      <c r="W2017" s="50" t="s">
        <v>94</v>
      </c>
      <c r="X2017" s="50">
        <v>2459</v>
      </c>
      <c r="Y2017" s="50"/>
      <c r="Z2017" s="50"/>
      <c r="AA2017" s="50"/>
      <c r="AB2017" s="50"/>
      <c r="AC2017" s="50"/>
      <c r="AD2017" s="50"/>
      <c r="AE2017" s="50"/>
      <c r="AF2017" s="50"/>
      <c r="AG2017" s="50"/>
      <c r="AH2017" s="53"/>
      <c r="AI2017" s="50"/>
      <c r="AJ2017" s="50"/>
      <c r="AK2017" s="50"/>
      <c r="AL2017" s="50"/>
      <c r="AM2017" s="50"/>
      <c r="AN2017" s="50"/>
      <c r="AO2017" s="50"/>
      <c r="AP2017" s="50"/>
      <c r="AQ2017" s="50"/>
      <c r="AR2017" s="50"/>
      <c r="AS2017" s="50"/>
      <c r="AT2017" s="50"/>
      <c r="AU2017" s="50"/>
      <c r="AV2017" s="50"/>
      <c r="AW2017" s="50"/>
      <c r="AX2017" s="50"/>
      <c r="AY2017" s="50"/>
      <c r="AZ2017" s="50"/>
      <c r="BA2017" s="50"/>
      <c r="BB2017" s="50"/>
      <c r="BC2017" s="50"/>
      <c r="BD2017" s="50"/>
      <c r="BE2017" s="50"/>
      <c r="BF2017" s="50"/>
      <c r="BG2017" s="50"/>
      <c r="BH2017" s="50"/>
      <c r="BI2017" s="50"/>
      <c r="BJ2017" s="50"/>
      <c r="BK2017" s="50"/>
      <c r="BL2017" s="50"/>
    </row>
    <row r="2018" spans="1:64" ht="12" customHeight="1" x14ac:dyDescent="0.15">
      <c r="A2018" s="50" t="s">
        <v>32717</v>
      </c>
      <c r="B2018" s="50">
        <v>53</v>
      </c>
      <c r="C2018" s="50" t="s">
        <v>14</v>
      </c>
      <c r="D2018" s="50" t="s">
        <v>31</v>
      </c>
      <c r="E2018" s="50"/>
      <c r="F2018" s="52">
        <v>42820</v>
      </c>
      <c r="G2018" s="50" t="s">
        <v>28432</v>
      </c>
      <c r="H2018" s="50" t="s">
        <v>246</v>
      </c>
      <c r="I2018" s="50" t="s">
        <v>39</v>
      </c>
      <c r="J2018" s="50">
        <v>96007</v>
      </c>
      <c r="K2018" s="50" t="s">
        <v>7413</v>
      </c>
      <c r="L2018" s="50" t="s">
        <v>12170</v>
      </c>
      <c r="M2018" s="50" t="s">
        <v>21</v>
      </c>
      <c r="N2018" s="50" t="s">
        <v>32718</v>
      </c>
      <c r="O2018" s="42" t="s">
        <v>394</v>
      </c>
      <c r="P2018" s="50" t="s">
        <v>32398</v>
      </c>
      <c r="Q2018" s="51" t="s">
        <v>28434</v>
      </c>
      <c r="R2018" s="50" t="s">
        <v>94</v>
      </c>
      <c r="S2018" s="50" t="s">
        <v>22</v>
      </c>
      <c r="T2018" s="50" t="s">
        <v>28746</v>
      </c>
      <c r="U2018" s="50" t="s">
        <v>28520</v>
      </c>
      <c r="V2018" s="50" t="s">
        <v>28521</v>
      </c>
      <c r="W2018" s="50"/>
      <c r="Y2018" s="50"/>
      <c r="Z2018" s="50"/>
      <c r="AA2018" s="50"/>
      <c r="AB2018" s="50"/>
      <c r="AC2018" s="50"/>
      <c r="AD2018" s="50"/>
      <c r="AE2018" s="50"/>
      <c r="AF2018" s="50"/>
      <c r="AG2018" s="50"/>
      <c r="AH2018" s="53"/>
      <c r="AI2018" s="50"/>
      <c r="AJ2018" s="50"/>
      <c r="AK2018" s="50"/>
      <c r="AL2018" s="50"/>
      <c r="AM2018" s="50"/>
      <c r="AN2018" s="50"/>
      <c r="AO2018" s="50"/>
      <c r="AP2018" s="50"/>
      <c r="AQ2018" s="50"/>
      <c r="AR2018" s="50"/>
      <c r="AS2018" s="50"/>
      <c r="AT2018" s="50"/>
      <c r="AU2018" s="50"/>
      <c r="AV2018" s="50"/>
      <c r="AW2018" s="50"/>
      <c r="AX2018" s="50"/>
      <c r="AY2018" s="50"/>
      <c r="AZ2018" s="50"/>
      <c r="BA2018" s="50"/>
      <c r="BB2018" s="50"/>
      <c r="BC2018" s="50"/>
      <c r="BD2018" s="50"/>
      <c r="BE2018" s="50"/>
      <c r="BF2018" s="50"/>
      <c r="BG2018" s="50"/>
      <c r="BH2018" s="50"/>
      <c r="BI2018" s="50"/>
      <c r="BJ2018" s="50"/>
      <c r="BK2018" s="50"/>
      <c r="BL2018" s="50"/>
    </row>
    <row r="2019" spans="1:64" ht="12" customHeight="1" x14ac:dyDescent="0.15">
      <c r="A2019" s="50" t="s">
        <v>28427</v>
      </c>
      <c r="B2019" s="50">
        <v>54</v>
      </c>
      <c r="C2019" s="50" t="s">
        <v>14</v>
      </c>
      <c r="D2019" s="50" t="s">
        <v>31</v>
      </c>
      <c r="E2019" s="51" t="s">
        <v>28428</v>
      </c>
      <c r="F2019" s="52">
        <v>42820</v>
      </c>
      <c r="G2019" s="50" t="s">
        <v>28429</v>
      </c>
      <c r="H2019" s="50" t="s">
        <v>9559</v>
      </c>
      <c r="I2019" s="50" t="s">
        <v>962</v>
      </c>
      <c r="J2019" s="50">
        <v>72201</v>
      </c>
      <c r="K2019" s="50" t="s">
        <v>2450</v>
      </c>
      <c r="L2019" s="50" t="s">
        <v>9561</v>
      </c>
      <c r="M2019" s="50" t="s">
        <v>21</v>
      </c>
      <c r="N2019" s="50" t="s">
        <v>28430</v>
      </c>
      <c r="O2019" s="42" t="s">
        <v>394</v>
      </c>
      <c r="P2019" s="50" t="s">
        <v>395</v>
      </c>
      <c r="Q2019" s="51" t="s">
        <v>28431</v>
      </c>
      <c r="R2019" s="50" t="s">
        <v>94</v>
      </c>
      <c r="S2019" s="50" t="s">
        <v>22</v>
      </c>
      <c r="T2019" s="54" t="s">
        <v>28746</v>
      </c>
      <c r="U2019" s="50" t="s">
        <v>28520</v>
      </c>
      <c r="V2019" s="50" t="s">
        <v>28522</v>
      </c>
      <c r="W2019" s="50" t="s">
        <v>94</v>
      </c>
      <c r="X2019" s="50">
        <v>2457</v>
      </c>
      <c r="Y2019" s="50"/>
      <c r="Z2019" s="50"/>
      <c r="AA2019" s="50"/>
      <c r="AB2019" s="50"/>
      <c r="AC2019" s="50"/>
      <c r="AD2019" s="50"/>
      <c r="AE2019" s="50"/>
      <c r="AF2019" s="50"/>
      <c r="AG2019" s="50"/>
      <c r="AH2019" s="53"/>
      <c r="AI2019" s="50"/>
      <c r="AJ2019" s="50"/>
      <c r="AK2019" s="50"/>
      <c r="AL2019" s="50"/>
      <c r="AM2019" s="50"/>
      <c r="AN2019" s="50"/>
      <c r="AO2019" s="50"/>
      <c r="AP2019" s="50"/>
      <c r="AQ2019" s="50"/>
      <c r="AR2019" s="50"/>
      <c r="AS2019" s="50"/>
      <c r="AT2019" s="50"/>
      <c r="AU2019" s="50"/>
      <c r="AV2019" s="50"/>
      <c r="AW2019" s="50"/>
      <c r="AX2019" s="50"/>
      <c r="AY2019" s="50"/>
      <c r="AZ2019" s="50"/>
      <c r="BA2019" s="50"/>
      <c r="BB2019" s="50"/>
      <c r="BC2019" s="50"/>
      <c r="BD2019" s="50"/>
      <c r="BE2019" s="50"/>
      <c r="BF2019" s="50"/>
      <c r="BG2019" s="50"/>
      <c r="BH2019" s="50"/>
      <c r="BI2019" s="50"/>
      <c r="BJ2019" s="50"/>
      <c r="BK2019" s="50"/>
      <c r="BL2019" s="50"/>
    </row>
    <row r="2020" spans="1:64" ht="12" customHeight="1" x14ac:dyDescent="0.15">
      <c r="A2020" s="50" t="s">
        <v>33200</v>
      </c>
      <c r="B2020" s="50">
        <v>53</v>
      </c>
      <c r="C2020" s="50" t="s">
        <v>14</v>
      </c>
      <c r="D2020" s="50" t="s">
        <v>31</v>
      </c>
      <c r="E2020" s="50"/>
      <c r="F2020" s="52">
        <v>42820</v>
      </c>
      <c r="G2020" s="50" t="s">
        <v>28432</v>
      </c>
      <c r="H2020" s="50" t="s">
        <v>246</v>
      </c>
      <c r="I2020" s="50" t="s">
        <v>39</v>
      </c>
      <c r="J2020" s="50">
        <v>96007</v>
      </c>
      <c r="K2020" s="50" t="s">
        <v>7413</v>
      </c>
      <c r="L2020" s="50" t="s">
        <v>12170</v>
      </c>
      <c r="M2020" s="50" t="s">
        <v>21</v>
      </c>
      <c r="N2020" s="50" t="s">
        <v>28433</v>
      </c>
      <c r="O2020" s="42" t="s">
        <v>394</v>
      </c>
      <c r="P2020" s="50" t="s">
        <v>395</v>
      </c>
      <c r="Q2020" s="51" t="s">
        <v>28434</v>
      </c>
      <c r="R2020" s="50" t="s">
        <v>94</v>
      </c>
      <c r="S2020" s="50" t="s">
        <v>22</v>
      </c>
      <c r="T2020" s="54" t="s">
        <v>28746</v>
      </c>
      <c r="U2020" s="50" t="s">
        <v>28520</v>
      </c>
      <c r="V2020" s="50" t="s">
        <v>28521</v>
      </c>
      <c r="W2020" s="50" t="s">
        <v>94</v>
      </c>
      <c r="X2020" s="50">
        <v>2455</v>
      </c>
      <c r="Y2020" s="50"/>
      <c r="Z2020" s="50"/>
      <c r="AA2020" s="50"/>
      <c r="AB2020" s="50"/>
      <c r="AC2020" s="50"/>
      <c r="AD2020" s="50"/>
      <c r="AE2020" s="50"/>
      <c r="AF2020" s="50"/>
      <c r="AG2020" s="50"/>
      <c r="AH2020" s="53"/>
      <c r="AI2020" s="50"/>
      <c r="AJ2020" s="50"/>
      <c r="AK2020" s="50"/>
      <c r="AL2020" s="50"/>
      <c r="AM2020" s="50"/>
      <c r="AN2020" s="50"/>
      <c r="AO2020" s="50"/>
      <c r="AP2020" s="50"/>
      <c r="AQ2020" s="51"/>
      <c r="AR2020" s="50"/>
      <c r="AS2020" s="50"/>
      <c r="AT2020" s="50"/>
      <c r="AU2020" s="50"/>
      <c r="AV2020" s="50"/>
      <c r="AW2020" s="50"/>
      <c r="AX2020" s="50"/>
      <c r="AY2020" s="50"/>
      <c r="AZ2020" s="50"/>
      <c r="BA2020" s="50"/>
      <c r="BB2020" s="50"/>
      <c r="BC2020" s="50"/>
      <c r="BD2020" s="50"/>
      <c r="BE2020" s="50"/>
      <c r="BF2020" s="50"/>
      <c r="BG2020" s="50"/>
      <c r="BH2020" s="50"/>
      <c r="BI2020" s="50"/>
      <c r="BJ2020" s="50"/>
      <c r="BK2020" s="50"/>
      <c r="BL2020" s="50"/>
    </row>
    <row r="2021" spans="1:64" ht="12" customHeight="1" x14ac:dyDescent="0.15">
      <c r="A2021" s="50" t="s">
        <v>32712</v>
      </c>
      <c r="B2021" s="50">
        <v>56</v>
      </c>
      <c r="C2021" s="50" t="s">
        <v>14</v>
      </c>
      <c r="D2021" s="50" t="s">
        <v>31</v>
      </c>
      <c r="E2021" s="51" t="s">
        <v>32713</v>
      </c>
      <c r="F2021" s="52">
        <v>42820</v>
      </c>
      <c r="G2021" s="50" t="s">
        <v>32714</v>
      </c>
      <c r="H2021" s="50" t="s">
        <v>5213</v>
      </c>
      <c r="I2021" s="50" t="s">
        <v>56</v>
      </c>
      <c r="J2021" s="50">
        <v>33444</v>
      </c>
      <c r="K2021" s="50" t="s">
        <v>5214</v>
      </c>
      <c r="L2021" s="50" t="s">
        <v>1009</v>
      </c>
      <c r="M2021" s="50" t="s">
        <v>21</v>
      </c>
      <c r="N2021" s="50" t="s">
        <v>32715</v>
      </c>
      <c r="O2021" s="42" t="s">
        <v>394</v>
      </c>
      <c r="P2021" s="50" t="s">
        <v>32398</v>
      </c>
      <c r="Q2021" s="51" t="s">
        <v>32716</v>
      </c>
      <c r="R2021" s="50" t="s">
        <v>94</v>
      </c>
      <c r="S2021" s="50" t="s">
        <v>12</v>
      </c>
      <c r="T2021" s="50" t="s">
        <v>31675</v>
      </c>
      <c r="U2021" s="50" t="s">
        <v>28520</v>
      </c>
      <c r="V2021" s="50" t="s">
        <v>28521</v>
      </c>
      <c r="W2021" s="50" t="s">
        <v>94</v>
      </c>
      <c r="Y2021" s="50"/>
      <c r="Z2021" s="50"/>
      <c r="AA2021" s="50"/>
      <c r="AB2021" s="50"/>
      <c r="AC2021" s="50"/>
      <c r="AD2021" s="50"/>
      <c r="AE2021" s="50"/>
      <c r="AF2021" s="50"/>
      <c r="AG2021" s="50"/>
      <c r="AH2021" s="53"/>
      <c r="AI2021" s="50"/>
      <c r="AJ2021" s="50"/>
      <c r="AK2021" s="50"/>
      <c r="AL2021" s="50"/>
      <c r="AM2021" s="50"/>
      <c r="AN2021" s="50"/>
      <c r="AO2021" s="50"/>
      <c r="AP2021" s="50"/>
      <c r="AQ2021" s="50"/>
      <c r="AR2021" s="50"/>
      <c r="AS2021" s="50"/>
      <c r="AT2021" s="50"/>
      <c r="AU2021" s="50"/>
      <c r="AV2021" s="50"/>
      <c r="AW2021" s="50"/>
      <c r="AX2021" s="50"/>
      <c r="AY2021" s="50"/>
      <c r="AZ2021" s="50"/>
      <c r="BA2021" s="50"/>
      <c r="BB2021" s="50"/>
      <c r="BC2021" s="50"/>
      <c r="BD2021" s="50"/>
      <c r="BE2021" s="50"/>
      <c r="BF2021" s="50"/>
      <c r="BG2021" s="50"/>
      <c r="BH2021" s="50"/>
      <c r="BI2021" s="50"/>
      <c r="BJ2021" s="50"/>
      <c r="BK2021" s="50"/>
      <c r="BL2021" s="50"/>
    </row>
    <row r="2022" spans="1:64" ht="12" customHeight="1" x14ac:dyDescent="0.15">
      <c r="A2022" s="50" t="s">
        <v>28402</v>
      </c>
      <c r="B2022" s="50">
        <v>35</v>
      </c>
      <c r="C2022" s="50" t="s">
        <v>14</v>
      </c>
      <c r="D2022" s="50" t="s">
        <v>42</v>
      </c>
      <c r="E2022" s="50"/>
      <c r="F2022" s="52">
        <v>42819</v>
      </c>
      <c r="G2022" s="50" t="s">
        <v>28403</v>
      </c>
      <c r="H2022" s="50" t="s">
        <v>28404</v>
      </c>
      <c r="I2022" s="50" t="s">
        <v>39</v>
      </c>
      <c r="J2022" s="50">
        <v>90033</v>
      </c>
      <c r="K2022" s="50" t="s">
        <v>92</v>
      </c>
      <c r="L2022" s="50" t="s">
        <v>93</v>
      </c>
      <c r="M2022" s="50" t="s">
        <v>21</v>
      </c>
      <c r="N2022" s="50" t="s">
        <v>28405</v>
      </c>
      <c r="O2022" s="42" t="s">
        <v>394</v>
      </c>
      <c r="P2022" s="50" t="s">
        <v>395</v>
      </c>
      <c r="Q2022" s="51" t="s">
        <v>28406</v>
      </c>
      <c r="R2022" s="50" t="s">
        <v>94</v>
      </c>
      <c r="S2022" s="50" t="s">
        <v>22</v>
      </c>
      <c r="T2022" s="54" t="s">
        <v>28746</v>
      </c>
      <c r="U2022" s="50" t="s">
        <v>28518</v>
      </c>
      <c r="V2022" s="50" t="s">
        <v>28522</v>
      </c>
      <c r="W2022" s="50" t="s">
        <v>94</v>
      </c>
      <c r="X2022" s="50">
        <v>2454</v>
      </c>
      <c r="Y2022" s="50"/>
      <c r="Z2022" s="50"/>
      <c r="AA2022" s="50"/>
      <c r="AB2022" s="50"/>
      <c r="AC2022" s="50"/>
      <c r="AD2022" s="50"/>
      <c r="AE2022" s="50"/>
      <c r="AF2022" s="50"/>
      <c r="AG2022" s="50"/>
      <c r="AH2022" s="53"/>
      <c r="AI2022" s="50"/>
      <c r="AJ2022" s="50"/>
      <c r="AK2022" s="50"/>
      <c r="AL2022" s="50"/>
      <c r="AM2022" s="50"/>
      <c r="AN2022" s="50"/>
      <c r="AO2022" s="50"/>
      <c r="AP2022" s="50"/>
      <c r="AQ2022" s="50"/>
      <c r="AR2022" s="50"/>
      <c r="AS2022" s="50"/>
      <c r="AT2022" s="50"/>
      <c r="AU2022" s="50"/>
      <c r="AV2022" s="50"/>
      <c r="AW2022" s="50"/>
      <c r="AX2022" s="50"/>
      <c r="AY2022" s="50"/>
      <c r="AZ2022" s="50"/>
      <c r="BA2022" s="50"/>
      <c r="BB2022" s="50"/>
      <c r="BC2022" s="50"/>
      <c r="BD2022" s="50"/>
      <c r="BE2022" s="50"/>
      <c r="BF2022" s="50"/>
      <c r="BG2022" s="50"/>
      <c r="BH2022" s="50"/>
      <c r="BI2022" s="50"/>
      <c r="BJ2022" s="50"/>
      <c r="BK2022" s="50"/>
      <c r="BL2022" s="50"/>
    </row>
    <row r="2023" spans="1:64" ht="12" customHeight="1" x14ac:dyDescent="0.15">
      <c r="A2023" s="50" t="s">
        <v>28407</v>
      </c>
      <c r="B2023" s="50">
        <v>39</v>
      </c>
      <c r="C2023" s="50" t="s">
        <v>14</v>
      </c>
      <c r="D2023" s="50" t="s">
        <v>79</v>
      </c>
      <c r="E2023" s="51" t="s">
        <v>28408</v>
      </c>
      <c r="F2023" s="52">
        <v>42818</v>
      </c>
      <c r="G2023" s="50" t="s">
        <v>28583</v>
      </c>
      <c r="H2023" s="50" t="s">
        <v>1562</v>
      </c>
      <c r="I2023" s="50" t="s">
        <v>46</v>
      </c>
      <c r="J2023" s="50">
        <v>21217</v>
      </c>
      <c r="K2023" s="50" t="s">
        <v>4594</v>
      </c>
      <c r="L2023" s="50" t="s">
        <v>2717</v>
      </c>
      <c r="M2023" s="50" t="s">
        <v>21</v>
      </c>
      <c r="N2023" s="50" t="s">
        <v>28409</v>
      </c>
      <c r="O2023" s="42" t="s">
        <v>394</v>
      </c>
      <c r="P2023" s="50" t="s">
        <v>395</v>
      </c>
      <c r="Q2023" s="51" t="s">
        <v>28410</v>
      </c>
      <c r="R2023" s="50" t="s">
        <v>23</v>
      </c>
      <c r="S2023" s="50" t="s">
        <v>22</v>
      </c>
      <c r="T2023" s="54" t="s">
        <v>28739</v>
      </c>
      <c r="U2023" s="50" t="s">
        <v>28518</v>
      </c>
      <c r="V2023" s="50" t="s">
        <v>28521</v>
      </c>
      <c r="W2023" s="50" t="s">
        <v>542</v>
      </c>
      <c r="X2023" s="50">
        <v>2452</v>
      </c>
      <c r="Y2023" s="50"/>
      <c r="Z2023" s="50"/>
      <c r="AA2023" s="50"/>
      <c r="AB2023" s="50"/>
      <c r="AC2023" s="50"/>
      <c r="AD2023" s="50"/>
      <c r="AE2023" s="50"/>
      <c r="AF2023" s="50"/>
      <c r="AG2023" s="50"/>
      <c r="AH2023" s="53"/>
      <c r="AI2023" s="50"/>
      <c r="AJ2023" s="50"/>
      <c r="AK2023" s="50"/>
      <c r="AL2023" s="50"/>
      <c r="AM2023" s="50"/>
      <c r="AN2023" s="50"/>
      <c r="AO2023" s="50"/>
      <c r="AP2023" s="50"/>
      <c r="AQ2023" s="50"/>
      <c r="AR2023" s="50"/>
      <c r="AS2023" s="50"/>
      <c r="AT2023" s="50"/>
      <c r="AU2023" s="50"/>
      <c r="AV2023" s="50"/>
      <c r="AW2023" s="50"/>
      <c r="AX2023" s="50"/>
      <c r="AY2023" s="50"/>
      <c r="AZ2023" s="50"/>
      <c r="BA2023" s="50"/>
      <c r="BB2023" s="50"/>
      <c r="BC2023" s="50"/>
      <c r="BD2023" s="50"/>
      <c r="BE2023" s="50"/>
      <c r="BF2023" s="50"/>
      <c r="BG2023" s="50"/>
      <c r="BH2023" s="50"/>
      <c r="BI2023" s="50"/>
      <c r="BJ2023" s="50"/>
      <c r="BK2023" s="50"/>
      <c r="BL2023" s="50"/>
    </row>
    <row r="2024" spans="1:64" ht="12" customHeight="1" x14ac:dyDescent="0.15">
      <c r="A2024" s="50" t="s">
        <v>28411</v>
      </c>
      <c r="B2024" s="50">
        <v>26</v>
      </c>
      <c r="C2024" s="50" t="s">
        <v>14</v>
      </c>
      <c r="D2024" s="50" t="s">
        <v>42</v>
      </c>
      <c r="E2024" s="51" t="s">
        <v>28412</v>
      </c>
      <c r="F2024" s="52">
        <v>42818</v>
      </c>
      <c r="G2024" s="50" t="s">
        <v>28413</v>
      </c>
      <c r="H2024" s="50" t="s">
        <v>28414</v>
      </c>
      <c r="I2024" s="50" t="s">
        <v>67</v>
      </c>
      <c r="J2024" s="50">
        <v>76437</v>
      </c>
      <c r="K2024" s="50" t="s">
        <v>28415</v>
      </c>
      <c r="L2024" s="50" t="s">
        <v>275</v>
      </c>
      <c r="M2024" s="50" t="s">
        <v>21</v>
      </c>
      <c r="N2024" s="50" t="s">
        <v>28416</v>
      </c>
      <c r="O2024" s="42" t="s">
        <v>394</v>
      </c>
      <c r="P2024" s="50" t="s">
        <v>395</v>
      </c>
      <c r="Q2024" s="51" t="s">
        <v>28417</v>
      </c>
      <c r="R2024" s="50" t="s">
        <v>94</v>
      </c>
      <c r="S2024" s="50" t="s">
        <v>22</v>
      </c>
      <c r="T2024" s="54" t="s">
        <v>28746</v>
      </c>
      <c r="U2024" s="50" t="s">
        <v>28518</v>
      </c>
      <c r="V2024" s="50" t="s">
        <v>28522</v>
      </c>
      <c r="W2024" s="50" t="s">
        <v>94</v>
      </c>
      <c r="X2024" s="50">
        <v>2458</v>
      </c>
      <c r="Y2024" s="50"/>
      <c r="Z2024" s="50"/>
      <c r="AA2024" s="50"/>
      <c r="AB2024" s="50"/>
      <c r="AC2024" s="50"/>
      <c r="AD2024" s="50"/>
      <c r="AE2024" s="50"/>
      <c r="AF2024" s="50"/>
      <c r="AG2024" s="50"/>
      <c r="AH2024" s="53"/>
      <c r="AI2024" s="50"/>
      <c r="AJ2024" s="50"/>
      <c r="AK2024" s="50"/>
      <c r="AL2024" s="50"/>
      <c r="AM2024" s="50"/>
      <c r="AN2024" s="50"/>
      <c r="AO2024" s="50"/>
      <c r="AP2024" s="50"/>
      <c r="AQ2024" s="50"/>
      <c r="AR2024" s="50"/>
      <c r="AS2024" s="50"/>
      <c r="AT2024" s="50"/>
      <c r="AU2024" s="50"/>
      <c r="AV2024" s="50"/>
      <c r="AW2024" s="50"/>
      <c r="AX2024" s="50"/>
      <c r="AY2024" s="50"/>
      <c r="AZ2024" s="50"/>
      <c r="BA2024" s="50"/>
      <c r="BB2024" s="50"/>
      <c r="BC2024" s="50"/>
      <c r="BD2024" s="50"/>
      <c r="BE2024" s="50"/>
      <c r="BF2024" s="50"/>
      <c r="BG2024" s="50"/>
      <c r="BH2024" s="50"/>
      <c r="BI2024" s="50"/>
      <c r="BJ2024" s="50"/>
      <c r="BK2024" s="50"/>
      <c r="BL2024" s="50"/>
    </row>
    <row r="2025" spans="1:64" ht="12" customHeight="1" x14ac:dyDescent="0.15">
      <c r="A2025" s="50" t="s">
        <v>28418</v>
      </c>
      <c r="B2025" s="50">
        <v>18</v>
      </c>
      <c r="C2025" s="50" t="s">
        <v>14</v>
      </c>
      <c r="D2025" s="50" t="s">
        <v>31</v>
      </c>
      <c r="E2025" s="51" t="s">
        <v>28419</v>
      </c>
      <c r="F2025" s="52">
        <v>42818</v>
      </c>
      <c r="G2025" s="50" t="s">
        <v>28420</v>
      </c>
      <c r="H2025" s="50" t="s">
        <v>1993</v>
      </c>
      <c r="I2025" s="50" t="s">
        <v>39</v>
      </c>
      <c r="J2025" s="50">
        <v>96022</v>
      </c>
      <c r="K2025" s="50" t="s">
        <v>2892</v>
      </c>
      <c r="L2025" s="50" t="s">
        <v>941</v>
      </c>
      <c r="M2025" s="50" t="s">
        <v>21</v>
      </c>
      <c r="N2025" s="50" t="s">
        <v>28421</v>
      </c>
      <c r="O2025" s="42" t="s">
        <v>394</v>
      </c>
      <c r="P2025" s="50" t="s">
        <v>395</v>
      </c>
      <c r="Q2025" s="51" t="s">
        <v>28422</v>
      </c>
      <c r="R2025" s="50" t="s">
        <v>94</v>
      </c>
      <c r="S2025" s="50" t="s">
        <v>22</v>
      </c>
      <c r="T2025" s="54" t="s">
        <v>28746</v>
      </c>
      <c r="U2025" s="50" t="s">
        <v>28520</v>
      </c>
      <c r="V2025" s="50" t="s">
        <v>28521</v>
      </c>
      <c r="W2025" s="50" t="s">
        <v>94</v>
      </c>
      <c r="X2025" s="50">
        <v>2456</v>
      </c>
      <c r="Y2025" s="50"/>
      <c r="Z2025" s="50"/>
      <c r="AA2025" s="50"/>
      <c r="AB2025" s="50"/>
      <c r="AC2025" s="50"/>
      <c r="AD2025" s="50"/>
      <c r="AE2025" s="50"/>
      <c r="AF2025" s="50"/>
      <c r="AG2025" s="50"/>
      <c r="AH2025" s="53"/>
      <c r="AI2025" s="50"/>
      <c r="AJ2025" s="50"/>
      <c r="AK2025" s="50"/>
      <c r="AL2025" s="50"/>
      <c r="AM2025" s="50"/>
      <c r="AN2025" s="50"/>
      <c r="AO2025" s="50"/>
      <c r="AP2025" s="50"/>
      <c r="AQ2025" s="50"/>
      <c r="AR2025" s="50"/>
      <c r="AS2025" s="50"/>
      <c r="AT2025" s="50"/>
      <c r="AU2025" s="50"/>
      <c r="AV2025" s="50"/>
      <c r="AW2025" s="50"/>
      <c r="AX2025" s="50"/>
      <c r="AY2025" s="50"/>
      <c r="AZ2025" s="50"/>
      <c r="BA2025" s="50"/>
      <c r="BB2025" s="50"/>
      <c r="BC2025" s="50"/>
      <c r="BD2025" s="50"/>
      <c r="BE2025" s="50"/>
      <c r="BF2025" s="50"/>
      <c r="BG2025" s="50"/>
      <c r="BH2025" s="50"/>
      <c r="BI2025" s="50"/>
      <c r="BJ2025" s="50"/>
      <c r="BK2025" s="50"/>
      <c r="BL2025" s="50"/>
    </row>
    <row r="2026" spans="1:64" ht="12" customHeight="1" x14ac:dyDescent="0.15">
      <c r="A2026" s="50" t="s">
        <v>7824</v>
      </c>
      <c r="B2026" s="50">
        <v>42</v>
      </c>
      <c r="C2026" s="50" t="s">
        <v>14</v>
      </c>
      <c r="D2026" s="50" t="s">
        <v>79</v>
      </c>
      <c r="E2026" s="50"/>
      <c r="F2026" s="52">
        <v>42817</v>
      </c>
      <c r="G2026" s="50" t="s">
        <v>28382</v>
      </c>
      <c r="H2026" s="50" t="s">
        <v>25643</v>
      </c>
      <c r="I2026" s="50" t="s">
        <v>962</v>
      </c>
      <c r="J2026" s="50">
        <v>72150</v>
      </c>
      <c r="K2026" s="50" t="s">
        <v>391</v>
      </c>
      <c r="L2026" s="50" t="s">
        <v>28383</v>
      </c>
      <c r="M2026" s="50" t="s">
        <v>32690</v>
      </c>
      <c r="N2026" s="50" t="s">
        <v>28384</v>
      </c>
      <c r="O2026" s="42" t="s">
        <v>394</v>
      </c>
      <c r="P2026" s="50" t="s">
        <v>395</v>
      </c>
      <c r="Q2026" s="51" t="s">
        <v>28385</v>
      </c>
      <c r="R2026" s="50" t="s">
        <v>94</v>
      </c>
      <c r="S2026" s="50" t="s">
        <v>22</v>
      </c>
      <c r="T2026" s="54" t="s">
        <v>28739</v>
      </c>
      <c r="U2026" s="50" t="s">
        <v>28520</v>
      </c>
      <c r="V2026" s="50" t="s">
        <v>28519</v>
      </c>
      <c r="W2026" s="50" t="s">
        <v>94</v>
      </c>
      <c r="X2026" s="50">
        <v>2451</v>
      </c>
      <c r="Y2026" s="50"/>
      <c r="Z2026" s="50"/>
      <c r="AA2026" s="50"/>
      <c r="AB2026" s="50"/>
      <c r="AC2026" s="50"/>
      <c r="AD2026" s="50"/>
      <c r="AE2026" s="50"/>
      <c r="AF2026" s="50"/>
      <c r="AG2026" s="50"/>
      <c r="AH2026" s="53"/>
      <c r="AI2026" s="50"/>
      <c r="AJ2026" s="50"/>
      <c r="AK2026" s="50"/>
      <c r="AL2026" s="50"/>
      <c r="AM2026" s="50"/>
      <c r="AN2026" s="50"/>
      <c r="AO2026" s="50"/>
      <c r="AP2026" s="50"/>
      <c r="AQ2026" s="50"/>
      <c r="AR2026" s="50"/>
      <c r="AS2026" s="50"/>
      <c r="AT2026" s="50"/>
      <c r="AU2026" s="50"/>
      <c r="AV2026" s="50"/>
      <c r="AW2026" s="50"/>
      <c r="AX2026" s="50"/>
      <c r="AY2026" s="50"/>
      <c r="AZ2026" s="50"/>
      <c r="BA2026" s="50"/>
      <c r="BB2026" s="50"/>
      <c r="BC2026" s="50"/>
      <c r="BD2026" s="50"/>
      <c r="BE2026" s="50"/>
      <c r="BF2026" s="50"/>
      <c r="BG2026" s="50"/>
      <c r="BH2026" s="50"/>
      <c r="BI2026" s="50"/>
      <c r="BJ2026" s="50"/>
      <c r="BK2026" s="50"/>
      <c r="BL2026" s="50"/>
    </row>
    <row r="2027" spans="1:64" ht="12" customHeight="1" x14ac:dyDescent="0.15">
      <c r="A2027" s="50" t="s">
        <v>28579</v>
      </c>
      <c r="B2027" s="50" t="s">
        <v>23</v>
      </c>
      <c r="C2027" s="50" t="s">
        <v>14</v>
      </c>
      <c r="D2027" s="50" t="s">
        <v>79</v>
      </c>
      <c r="E2027" s="50"/>
      <c r="F2027" s="52">
        <v>42817</v>
      </c>
      <c r="G2027" s="50" t="s">
        <v>28584</v>
      </c>
      <c r="H2027" s="50" t="s">
        <v>16668</v>
      </c>
      <c r="I2027" s="50" t="s">
        <v>297</v>
      </c>
      <c r="J2027" s="50">
        <v>98003</v>
      </c>
      <c r="K2027" s="50" t="s">
        <v>1185</v>
      </c>
      <c r="L2027" s="50" t="s">
        <v>3382</v>
      </c>
      <c r="M2027" s="50" t="s">
        <v>21</v>
      </c>
      <c r="N2027" s="50" t="s">
        <v>28400</v>
      </c>
      <c r="O2027" s="42" t="s">
        <v>394</v>
      </c>
      <c r="P2027" s="50" t="s">
        <v>395</v>
      </c>
      <c r="Q2027" s="51" t="s">
        <v>28401</v>
      </c>
      <c r="R2027" s="50" t="s">
        <v>23</v>
      </c>
      <c r="S2027" s="50" t="s">
        <v>22</v>
      </c>
      <c r="T2027" s="50" t="s">
        <v>28541</v>
      </c>
      <c r="U2027" s="50" t="s">
        <v>28518</v>
      </c>
      <c r="V2027" s="50" t="s">
        <v>28521</v>
      </c>
      <c r="W2027" s="50" t="s">
        <v>94</v>
      </c>
      <c r="X2027" s="50">
        <v>2449</v>
      </c>
      <c r="Y2027" s="50"/>
      <c r="Z2027" s="50"/>
      <c r="AA2027" s="50"/>
      <c r="AB2027" s="50"/>
      <c r="AC2027" s="50"/>
      <c r="AD2027" s="50"/>
      <c r="AE2027" s="50"/>
      <c r="AF2027" s="50"/>
      <c r="AG2027" s="50"/>
      <c r="AH2027" s="53"/>
      <c r="AI2027" s="50"/>
      <c r="AJ2027" s="50"/>
      <c r="AK2027" s="50"/>
      <c r="AL2027" s="50"/>
      <c r="AM2027" s="50"/>
      <c r="AN2027" s="50"/>
      <c r="AO2027" s="50"/>
      <c r="AP2027" s="50"/>
      <c r="AQ2027" s="50"/>
      <c r="AR2027" s="50"/>
      <c r="AS2027" s="50"/>
      <c r="AT2027" s="50"/>
      <c r="AU2027" s="50"/>
      <c r="AV2027" s="50"/>
      <c r="AW2027" s="50"/>
      <c r="AX2027" s="50"/>
      <c r="AY2027" s="50"/>
      <c r="AZ2027" s="50"/>
      <c r="BA2027" s="50"/>
      <c r="BB2027" s="50"/>
      <c r="BC2027" s="50"/>
      <c r="BD2027" s="50"/>
      <c r="BE2027" s="50"/>
      <c r="BF2027" s="50"/>
      <c r="BG2027" s="50"/>
      <c r="BH2027" s="50"/>
      <c r="BI2027" s="50"/>
      <c r="BJ2027" s="50"/>
      <c r="BK2027" s="50"/>
      <c r="BL2027" s="50"/>
    </row>
    <row r="2028" spans="1:64" ht="12" customHeight="1" x14ac:dyDescent="0.15">
      <c r="A2028" s="50" t="s">
        <v>28386</v>
      </c>
      <c r="B2028" s="50">
        <v>24</v>
      </c>
      <c r="C2028" s="50" t="s">
        <v>14</v>
      </c>
      <c r="D2028" s="50" t="s">
        <v>42</v>
      </c>
      <c r="E2028" s="50"/>
      <c r="F2028" s="52">
        <v>42817</v>
      </c>
      <c r="G2028" s="50" t="s">
        <v>28387</v>
      </c>
      <c r="H2028" s="50" t="s">
        <v>616</v>
      </c>
      <c r="I2028" s="50" t="s">
        <v>117</v>
      </c>
      <c r="J2028" s="50">
        <v>85043</v>
      </c>
      <c r="K2028" s="50" t="s">
        <v>617</v>
      </c>
      <c r="L2028" s="50" t="s">
        <v>618</v>
      </c>
      <c r="M2028" s="50" t="s">
        <v>21</v>
      </c>
      <c r="N2028" s="50" t="s">
        <v>28388</v>
      </c>
      <c r="O2028" s="42" t="s">
        <v>394</v>
      </c>
      <c r="P2028" s="50" t="s">
        <v>395</v>
      </c>
      <c r="Q2028" s="51" t="s">
        <v>28389</v>
      </c>
      <c r="R2028" s="50" t="s">
        <v>23</v>
      </c>
      <c r="S2028" s="50" t="s">
        <v>22</v>
      </c>
      <c r="T2028" s="54" t="s">
        <v>28739</v>
      </c>
      <c r="U2028" s="50" t="s">
        <v>28520</v>
      </c>
      <c r="V2028" s="50" t="s">
        <v>28521</v>
      </c>
      <c r="W2028" s="50" t="s">
        <v>94</v>
      </c>
      <c r="X2028" s="50">
        <v>2453</v>
      </c>
      <c r="Y2028" s="50"/>
      <c r="Z2028" s="50"/>
      <c r="AA2028" s="50"/>
      <c r="AB2028" s="50"/>
      <c r="AC2028" s="50"/>
      <c r="AD2028" s="50"/>
      <c r="AE2028" s="50"/>
      <c r="AF2028" s="50"/>
      <c r="AG2028" s="50"/>
      <c r="AH2028" s="53"/>
      <c r="AI2028" s="50"/>
      <c r="AJ2028" s="50"/>
      <c r="AK2028" s="50"/>
      <c r="AL2028" s="50"/>
      <c r="AM2028" s="50"/>
      <c r="AN2028" s="50"/>
      <c r="AO2028" s="50"/>
      <c r="AP2028" s="50"/>
      <c r="AQ2028" s="50"/>
      <c r="AR2028" s="50"/>
      <c r="AS2028" s="50"/>
      <c r="AT2028" s="50"/>
      <c r="AU2028" s="50"/>
      <c r="AV2028" s="50"/>
      <c r="AW2028" s="50"/>
      <c r="AX2028" s="50"/>
      <c r="AY2028" s="50"/>
      <c r="AZ2028" s="50"/>
      <c r="BA2028" s="50"/>
      <c r="BB2028" s="50"/>
      <c r="BC2028" s="50"/>
      <c r="BD2028" s="50"/>
      <c r="BE2028" s="50"/>
      <c r="BF2028" s="50"/>
      <c r="BG2028" s="50"/>
      <c r="BH2028" s="50"/>
      <c r="BI2028" s="50"/>
      <c r="BJ2028" s="50"/>
      <c r="BK2028" s="50"/>
      <c r="BL2028" s="50"/>
    </row>
    <row r="2029" spans="1:64" ht="12" customHeight="1" x14ac:dyDescent="0.15">
      <c r="A2029" s="50" t="s">
        <v>28459</v>
      </c>
      <c r="B2029" s="50">
        <v>45</v>
      </c>
      <c r="C2029" s="50" t="s">
        <v>14</v>
      </c>
      <c r="D2029" s="50" t="s">
        <v>15</v>
      </c>
      <c r="E2029" s="51" t="s">
        <v>28460</v>
      </c>
      <c r="F2029" s="52">
        <v>42816</v>
      </c>
      <c r="G2029" s="50" t="s">
        <v>28461</v>
      </c>
      <c r="H2029" s="50" t="s">
        <v>1512</v>
      </c>
      <c r="I2029" s="50" t="s">
        <v>432</v>
      </c>
      <c r="J2029" s="50">
        <v>54476</v>
      </c>
      <c r="K2029" s="50" t="s">
        <v>22839</v>
      </c>
      <c r="L2029" s="50" t="s">
        <v>28099</v>
      </c>
      <c r="M2029" s="50" t="s">
        <v>21</v>
      </c>
      <c r="N2029" s="50" t="s">
        <v>28462</v>
      </c>
      <c r="O2029" s="42" t="s">
        <v>394</v>
      </c>
      <c r="P2029" s="50" t="s">
        <v>395</v>
      </c>
      <c r="Q2029" s="51" t="s">
        <v>28463</v>
      </c>
      <c r="R2029" s="50" t="s">
        <v>94</v>
      </c>
      <c r="S2029" s="50" t="s">
        <v>22</v>
      </c>
      <c r="T2029" s="54" t="s">
        <v>28746</v>
      </c>
      <c r="U2029" s="50" t="s">
        <v>28520</v>
      </c>
      <c r="V2029" s="50" t="s">
        <v>28521</v>
      </c>
      <c r="W2029" s="50" t="s">
        <v>94</v>
      </c>
      <c r="X2029" s="50">
        <v>2477</v>
      </c>
      <c r="Y2029" s="50"/>
      <c r="Z2029" s="50"/>
      <c r="AA2029" s="50"/>
      <c r="AB2029" s="50"/>
      <c r="AC2029" s="50"/>
      <c r="AD2029" s="50"/>
      <c r="AE2029" s="50"/>
      <c r="AF2029" s="50"/>
      <c r="AG2029" s="50"/>
      <c r="AH2029" s="53"/>
      <c r="AI2029" s="50"/>
      <c r="AJ2029" s="50"/>
      <c r="AK2029" s="50"/>
      <c r="AL2029" s="50"/>
      <c r="AM2029" s="50"/>
      <c r="AN2029" s="50"/>
      <c r="AO2029" s="50"/>
      <c r="AP2029" s="50"/>
      <c r="AQ2029" s="50"/>
      <c r="AR2029" s="50"/>
      <c r="AS2029" s="50"/>
      <c r="AT2029" s="50"/>
      <c r="AU2029" s="50"/>
      <c r="AV2029" s="50"/>
      <c r="AW2029" s="50"/>
      <c r="AX2029" s="50"/>
      <c r="AY2029" s="50"/>
      <c r="AZ2029" s="50"/>
      <c r="BA2029" s="50"/>
      <c r="BB2029" s="50"/>
      <c r="BC2029" s="50"/>
      <c r="BD2029" s="50"/>
      <c r="BE2029" s="50"/>
      <c r="BF2029" s="50"/>
      <c r="BG2029" s="50"/>
      <c r="BH2029" s="50"/>
      <c r="BI2029" s="50"/>
      <c r="BJ2029" s="50"/>
      <c r="BK2029" s="50"/>
      <c r="BL2029" s="50"/>
    </row>
    <row r="2030" spans="1:64" ht="12" customHeight="1" x14ac:dyDescent="0.15">
      <c r="A2030" s="50" t="s">
        <v>28397</v>
      </c>
      <c r="B2030" s="50">
        <v>27</v>
      </c>
      <c r="C2030" s="50" t="s">
        <v>14</v>
      </c>
      <c r="D2030" s="50" t="s">
        <v>79</v>
      </c>
      <c r="E2030" s="51" t="s">
        <v>32735</v>
      </c>
      <c r="F2030" s="52">
        <v>42816</v>
      </c>
      <c r="G2030" s="50" t="s">
        <v>28585</v>
      </c>
      <c r="H2030" s="50" t="s">
        <v>7837</v>
      </c>
      <c r="I2030" s="50" t="s">
        <v>19</v>
      </c>
      <c r="J2030" s="50">
        <v>70526</v>
      </c>
      <c r="K2030" s="50" t="s">
        <v>32629</v>
      </c>
      <c r="L2030" s="50" t="s">
        <v>7840</v>
      </c>
      <c r="M2030" s="50" t="s">
        <v>21</v>
      </c>
      <c r="N2030" s="50" t="s">
        <v>28398</v>
      </c>
      <c r="O2030" s="42" t="s">
        <v>394</v>
      </c>
      <c r="P2030" s="50" t="s">
        <v>395</v>
      </c>
      <c r="Q2030" s="51" t="s">
        <v>28399</v>
      </c>
      <c r="R2030" s="50" t="s">
        <v>94</v>
      </c>
      <c r="S2030" s="50" t="s">
        <v>22</v>
      </c>
      <c r="T2030" s="54" t="s">
        <v>28746</v>
      </c>
      <c r="U2030" s="50" t="s">
        <v>28520</v>
      </c>
      <c r="V2030" s="50" t="s">
        <v>28521</v>
      </c>
      <c r="W2030" s="50" t="s">
        <v>94</v>
      </c>
      <c r="X2030" s="50">
        <v>2450</v>
      </c>
      <c r="Y2030" s="50"/>
      <c r="Z2030" s="50"/>
      <c r="AA2030" s="50"/>
      <c r="AB2030" s="50"/>
      <c r="AC2030" s="50"/>
      <c r="AD2030" s="50"/>
      <c r="AE2030" s="50"/>
      <c r="AF2030" s="50"/>
      <c r="AG2030" s="50"/>
      <c r="AH2030" s="53"/>
      <c r="AI2030" s="50"/>
      <c r="AJ2030" s="50"/>
      <c r="AK2030" s="50"/>
      <c r="AL2030" s="50"/>
      <c r="AM2030" s="50"/>
      <c r="AN2030" s="50"/>
      <c r="AO2030" s="50"/>
      <c r="AP2030" s="50"/>
      <c r="AQ2030" s="50"/>
      <c r="AR2030" s="50"/>
      <c r="AS2030" s="50"/>
      <c r="AT2030" s="50"/>
      <c r="AU2030" s="50"/>
      <c r="AV2030" s="50"/>
      <c r="AW2030" s="50"/>
      <c r="AX2030" s="50"/>
      <c r="AY2030" s="50"/>
      <c r="AZ2030" s="50"/>
      <c r="BA2030" s="50"/>
      <c r="BB2030" s="50"/>
      <c r="BC2030" s="50"/>
      <c r="BD2030" s="50"/>
      <c r="BE2030" s="50"/>
      <c r="BF2030" s="50"/>
      <c r="BG2030" s="50"/>
      <c r="BH2030" s="50"/>
      <c r="BI2030" s="50"/>
      <c r="BJ2030" s="50"/>
      <c r="BK2030" s="50"/>
      <c r="BL2030" s="50"/>
    </row>
    <row r="2031" spans="1:64" ht="12" customHeight="1" x14ac:dyDescent="0.15">
      <c r="A2031" s="50" t="s">
        <v>28390</v>
      </c>
      <c r="B2031" s="50">
        <v>42</v>
      </c>
      <c r="C2031" s="50" t="s">
        <v>14</v>
      </c>
      <c r="D2031" s="50" t="s">
        <v>31</v>
      </c>
      <c r="E2031" s="50"/>
      <c r="F2031" s="52">
        <v>42816</v>
      </c>
      <c r="G2031" s="50" t="s">
        <v>28391</v>
      </c>
      <c r="H2031" s="50" t="s">
        <v>28392</v>
      </c>
      <c r="I2031" s="50" t="s">
        <v>309</v>
      </c>
      <c r="J2031" s="50">
        <v>41314</v>
      </c>
      <c r="K2031" s="50" t="s">
        <v>28393</v>
      </c>
      <c r="L2031" s="50" t="s">
        <v>28394</v>
      </c>
      <c r="M2031" s="50" t="s">
        <v>21</v>
      </c>
      <c r="N2031" s="50" t="s">
        <v>28395</v>
      </c>
      <c r="O2031" s="42" t="s">
        <v>394</v>
      </c>
      <c r="P2031" s="50" t="s">
        <v>395</v>
      </c>
      <c r="Q2031" s="51" t="s">
        <v>28396</v>
      </c>
      <c r="R2031" s="50" t="s">
        <v>94</v>
      </c>
      <c r="S2031" s="50" t="s">
        <v>22</v>
      </c>
      <c r="T2031" s="54" t="s">
        <v>28739</v>
      </c>
      <c r="U2031" s="50" t="s">
        <v>28518</v>
      </c>
      <c r="V2031" s="50" t="s">
        <v>28521</v>
      </c>
      <c r="W2031" s="50" t="s">
        <v>94</v>
      </c>
      <c r="X2031" s="50">
        <v>2448</v>
      </c>
      <c r="Y2031" s="50"/>
      <c r="Z2031" s="50"/>
      <c r="AA2031" s="50"/>
      <c r="AB2031" s="50"/>
      <c r="AC2031" s="50"/>
      <c r="AD2031" s="50"/>
      <c r="AE2031" s="50"/>
      <c r="AF2031" s="50"/>
      <c r="AG2031" s="50"/>
      <c r="AH2031" s="53"/>
      <c r="AI2031" s="50"/>
      <c r="AJ2031" s="50"/>
      <c r="AK2031" s="50"/>
      <c r="AL2031" s="50"/>
      <c r="AM2031" s="50"/>
      <c r="AN2031" s="50"/>
      <c r="AO2031" s="50"/>
      <c r="AP2031" s="50"/>
      <c r="AQ2031" s="50"/>
      <c r="AR2031" s="50"/>
      <c r="AS2031" s="50"/>
      <c r="AT2031" s="50"/>
      <c r="AU2031" s="50"/>
      <c r="AV2031" s="50"/>
      <c r="AW2031" s="50"/>
      <c r="AX2031" s="50"/>
      <c r="AY2031" s="50"/>
      <c r="AZ2031" s="50"/>
      <c r="BA2031" s="50"/>
      <c r="BB2031" s="50"/>
      <c r="BC2031" s="50"/>
      <c r="BD2031" s="50"/>
      <c r="BE2031" s="50"/>
      <c r="BF2031" s="50"/>
      <c r="BG2031" s="50"/>
      <c r="BH2031" s="50"/>
      <c r="BI2031" s="50"/>
      <c r="BJ2031" s="50"/>
      <c r="BK2031" s="50"/>
      <c r="BL2031" s="50"/>
    </row>
    <row r="2032" spans="1:64" ht="12" customHeight="1" x14ac:dyDescent="0.15">
      <c r="A2032" s="50" t="s">
        <v>28369</v>
      </c>
      <c r="B2032" s="50">
        <v>43</v>
      </c>
      <c r="C2032" s="50" t="s">
        <v>14</v>
      </c>
      <c r="D2032" s="50" t="s">
        <v>33105</v>
      </c>
      <c r="E2032" s="50"/>
      <c r="F2032" s="52">
        <v>42815</v>
      </c>
      <c r="G2032" s="50" t="s">
        <v>28587</v>
      </c>
      <c r="H2032" s="50" t="s">
        <v>28370</v>
      </c>
      <c r="I2032" s="50" t="s">
        <v>39</v>
      </c>
      <c r="J2032" s="50">
        <v>94063</v>
      </c>
      <c r="K2032" s="50" t="s">
        <v>4534</v>
      </c>
      <c r="L2032" s="50" t="s">
        <v>28371</v>
      </c>
      <c r="M2032" s="50" t="s">
        <v>21</v>
      </c>
      <c r="N2032" s="50" t="s">
        <v>28372</v>
      </c>
      <c r="O2032" s="42" t="s">
        <v>394</v>
      </c>
      <c r="P2032" s="50" t="s">
        <v>395</v>
      </c>
      <c r="Q2032" s="51" t="s">
        <v>28373</v>
      </c>
      <c r="R2032" s="50" t="s">
        <v>94</v>
      </c>
      <c r="S2032" s="50" t="s">
        <v>22</v>
      </c>
      <c r="T2032" s="54" t="s">
        <v>28746</v>
      </c>
      <c r="U2032" s="50" t="s">
        <v>28520</v>
      </c>
      <c r="V2032" s="50" t="s">
        <v>28521</v>
      </c>
      <c r="W2032" s="50"/>
      <c r="Y2032" s="50"/>
      <c r="Z2032" s="50"/>
      <c r="AA2032" s="50"/>
      <c r="AB2032" s="50"/>
      <c r="AC2032" s="50"/>
      <c r="AD2032" s="50"/>
      <c r="AE2032" s="50"/>
      <c r="AF2032" s="50"/>
      <c r="AG2032" s="50"/>
      <c r="AH2032" s="53"/>
      <c r="AI2032" s="50"/>
      <c r="AJ2032" s="50"/>
      <c r="AK2032" s="50"/>
      <c r="AL2032" s="50"/>
      <c r="AM2032" s="50"/>
      <c r="AN2032" s="50"/>
      <c r="AO2032" s="50"/>
      <c r="AP2032" s="50"/>
      <c r="AQ2032" s="50"/>
      <c r="AR2032" s="50"/>
      <c r="AS2032" s="50"/>
      <c r="AT2032" s="50"/>
      <c r="AU2032" s="50"/>
      <c r="AV2032" s="50"/>
      <c r="AW2032" s="50"/>
      <c r="AX2032" s="50"/>
      <c r="AY2032" s="50"/>
      <c r="AZ2032" s="50"/>
      <c r="BA2032" s="50"/>
      <c r="BB2032" s="50"/>
      <c r="BC2032" s="50"/>
      <c r="BD2032" s="50"/>
      <c r="BE2032" s="50"/>
      <c r="BF2032" s="50"/>
      <c r="BG2032" s="50"/>
      <c r="BH2032" s="50"/>
      <c r="BI2032" s="50"/>
      <c r="BJ2032" s="50"/>
      <c r="BK2032" s="50"/>
      <c r="BL2032" s="50"/>
    </row>
    <row r="2033" spans="1:64" ht="12" customHeight="1" x14ac:dyDescent="0.15">
      <c r="A2033" s="50" t="s">
        <v>28378</v>
      </c>
      <c r="B2033" s="50">
        <v>29</v>
      </c>
      <c r="C2033" s="50" t="s">
        <v>14</v>
      </c>
      <c r="D2033" s="50" t="s">
        <v>31</v>
      </c>
      <c r="E2033" s="51" t="s">
        <v>28379</v>
      </c>
      <c r="F2033" s="52">
        <v>42815</v>
      </c>
      <c r="G2033" s="50" t="s">
        <v>28588</v>
      </c>
      <c r="H2033" s="50" t="s">
        <v>2109</v>
      </c>
      <c r="I2033" s="50" t="s">
        <v>297</v>
      </c>
      <c r="J2033" s="50">
        <v>98296</v>
      </c>
      <c r="K2033" s="50" t="s">
        <v>2109</v>
      </c>
      <c r="L2033" s="50" t="s">
        <v>28380</v>
      </c>
      <c r="M2033" s="50" t="s">
        <v>385</v>
      </c>
      <c r="N2033" s="50" t="s">
        <v>33201</v>
      </c>
      <c r="O2033" s="42" t="s">
        <v>394</v>
      </c>
      <c r="P2033" s="50" t="s">
        <v>395</v>
      </c>
      <c r="Q2033" s="51" t="s">
        <v>28381</v>
      </c>
      <c r="R2033" s="50" t="s">
        <v>542</v>
      </c>
      <c r="S2033" s="50" t="s">
        <v>12</v>
      </c>
      <c r="T2033" s="50" t="s">
        <v>31978</v>
      </c>
      <c r="U2033" s="50" t="s">
        <v>28520</v>
      </c>
      <c r="V2033" s="50" t="s">
        <v>28521</v>
      </c>
      <c r="W2033" s="50"/>
      <c r="Y2033" s="50"/>
      <c r="Z2033" s="50"/>
      <c r="AA2033" s="50"/>
      <c r="AB2033" s="50"/>
      <c r="AC2033" s="50"/>
      <c r="AD2033" s="50"/>
      <c r="AE2033" s="50"/>
      <c r="AF2033" s="50"/>
      <c r="AG2033" s="50"/>
      <c r="AH2033" s="53"/>
      <c r="AI2033" s="50"/>
      <c r="AJ2033" s="50"/>
      <c r="AK2033" s="50"/>
      <c r="AL2033" s="50"/>
      <c r="AM2033" s="50"/>
      <c r="AN2033" s="50"/>
      <c r="AO2033" s="50"/>
      <c r="AP2033" s="50"/>
      <c r="AQ2033" s="50"/>
      <c r="AR2033" s="50"/>
      <c r="AS2033" s="50"/>
      <c r="AT2033" s="50"/>
      <c r="AU2033" s="50"/>
      <c r="AV2033" s="50"/>
      <c r="AW2033" s="50"/>
      <c r="AX2033" s="50"/>
      <c r="AY2033" s="50"/>
      <c r="AZ2033" s="50"/>
      <c r="BA2033" s="50"/>
      <c r="BB2033" s="50"/>
      <c r="BC2033" s="50"/>
      <c r="BD2033" s="50"/>
      <c r="BE2033" s="50"/>
      <c r="BF2033" s="50"/>
      <c r="BG2033" s="50"/>
      <c r="BH2033" s="50"/>
      <c r="BI2033" s="50"/>
      <c r="BJ2033" s="50"/>
      <c r="BK2033" s="50"/>
      <c r="BL2033" s="50"/>
    </row>
    <row r="2034" spans="1:64" ht="12" customHeight="1" x14ac:dyDescent="0.15">
      <c r="A2034" s="50" t="s">
        <v>28374</v>
      </c>
      <c r="B2034" s="50">
        <v>1</v>
      </c>
      <c r="C2034" s="50" t="s">
        <v>14</v>
      </c>
      <c r="D2034" s="50" t="s">
        <v>31</v>
      </c>
      <c r="E2034" s="51" t="s">
        <v>33190</v>
      </c>
      <c r="F2034" s="52">
        <v>42815</v>
      </c>
      <c r="G2034" s="50" t="s">
        <v>28586</v>
      </c>
      <c r="H2034" s="50" t="s">
        <v>218</v>
      </c>
      <c r="I2034" s="50" t="s">
        <v>360</v>
      </c>
      <c r="J2034" s="50">
        <v>28412</v>
      </c>
      <c r="K2034" s="50" t="s">
        <v>8421</v>
      </c>
      <c r="L2034" s="50" t="s">
        <v>28375</v>
      </c>
      <c r="M2034" s="50" t="s">
        <v>373</v>
      </c>
      <c r="N2034" s="50" t="s">
        <v>28376</v>
      </c>
      <c r="O2034" s="42" t="s">
        <v>394</v>
      </c>
      <c r="P2034" s="50" t="s">
        <v>395</v>
      </c>
      <c r="Q2034" s="51" t="s">
        <v>28377</v>
      </c>
      <c r="R2034" s="50" t="s">
        <v>94</v>
      </c>
      <c r="S2034" s="50" t="s">
        <v>12</v>
      </c>
      <c r="T2034" s="50" t="s">
        <v>31978</v>
      </c>
      <c r="U2034" s="50" t="s">
        <v>28518</v>
      </c>
      <c r="V2034" s="50" t="s">
        <v>28521</v>
      </c>
      <c r="W2034" s="50"/>
      <c r="Y2034" s="50"/>
      <c r="Z2034" s="50"/>
      <c r="AA2034" s="50"/>
      <c r="AB2034" s="50"/>
      <c r="AC2034" s="50"/>
      <c r="AD2034" s="50"/>
      <c r="AE2034" s="50"/>
      <c r="AF2034" s="50"/>
      <c r="AG2034" s="50"/>
      <c r="AH2034" s="53"/>
      <c r="AI2034" s="50"/>
      <c r="AJ2034" s="50"/>
      <c r="AK2034" s="50"/>
      <c r="AL2034" s="50"/>
      <c r="AM2034" s="50"/>
      <c r="AN2034" s="50"/>
      <c r="AO2034" s="50"/>
      <c r="AP2034" s="50"/>
      <c r="AQ2034" s="50"/>
      <c r="AR2034" s="50"/>
      <c r="AS2034" s="50"/>
      <c r="AT2034" s="50"/>
      <c r="AU2034" s="50"/>
      <c r="AV2034" s="50"/>
      <c r="AW2034" s="50"/>
      <c r="AX2034" s="50"/>
      <c r="AY2034" s="50"/>
      <c r="AZ2034" s="50"/>
      <c r="BA2034" s="50"/>
      <c r="BB2034" s="50"/>
      <c r="BC2034" s="50"/>
      <c r="BD2034" s="50"/>
      <c r="BE2034" s="50"/>
      <c r="BF2034" s="50"/>
      <c r="BG2034" s="50"/>
      <c r="BH2034" s="50"/>
      <c r="BI2034" s="50"/>
      <c r="BJ2034" s="50"/>
      <c r="BK2034" s="50"/>
      <c r="BL2034" s="50"/>
    </row>
    <row r="2035" spans="1:64" ht="12" customHeight="1" x14ac:dyDescent="0.15">
      <c r="A2035" s="50" t="s">
        <v>28360</v>
      </c>
      <c r="B2035" s="50">
        <v>73</v>
      </c>
      <c r="C2035" s="50" t="s">
        <v>14</v>
      </c>
      <c r="D2035" s="50" t="s">
        <v>79</v>
      </c>
      <c r="E2035" s="50"/>
      <c r="F2035" s="52">
        <v>42814</v>
      </c>
      <c r="G2035" s="50" t="s">
        <v>28361</v>
      </c>
      <c r="H2035" s="50" t="s">
        <v>5855</v>
      </c>
      <c r="I2035" s="50" t="s">
        <v>127</v>
      </c>
      <c r="J2035" s="50">
        <v>56762</v>
      </c>
      <c r="K2035" s="50" t="s">
        <v>643</v>
      </c>
      <c r="L2035" s="50" t="s">
        <v>251</v>
      </c>
      <c r="M2035" s="50" t="s">
        <v>21</v>
      </c>
      <c r="N2035" s="50" t="s">
        <v>28362</v>
      </c>
      <c r="O2035" s="42" t="s">
        <v>394</v>
      </c>
      <c r="P2035" s="50" t="s">
        <v>395</v>
      </c>
      <c r="Q2035" s="51" t="s">
        <v>28363</v>
      </c>
      <c r="R2035" s="50" t="s">
        <v>542</v>
      </c>
      <c r="S2035" s="50" t="s">
        <v>22</v>
      </c>
      <c r="T2035" s="54" t="s">
        <v>28746</v>
      </c>
      <c r="U2035" s="50" t="s">
        <v>28520</v>
      </c>
      <c r="V2035" s="50" t="s">
        <v>28521</v>
      </c>
      <c r="W2035" s="50"/>
      <c r="Y2035" s="50"/>
      <c r="Z2035" s="50"/>
      <c r="AA2035" s="50"/>
      <c r="AB2035" s="50"/>
      <c r="AC2035" s="50"/>
      <c r="AD2035" s="50"/>
      <c r="AE2035" s="50"/>
      <c r="AF2035" s="50"/>
      <c r="AG2035" s="50"/>
      <c r="AH2035" s="53"/>
      <c r="AI2035" s="50"/>
      <c r="AJ2035" s="50"/>
      <c r="AK2035" s="50"/>
      <c r="AL2035" s="50"/>
      <c r="AM2035" s="50"/>
      <c r="AN2035" s="50"/>
      <c r="AO2035" s="50"/>
      <c r="AP2035" s="50"/>
      <c r="AQ2035" s="50"/>
      <c r="AR2035" s="50"/>
      <c r="AS2035" s="50"/>
      <c r="AT2035" s="50"/>
      <c r="AU2035" s="50"/>
      <c r="AV2035" s="50"/>
      <c r="AW2035" s="50"/>
      <c r="AX2035" s="50"/>
      <c r="AY2035" s="50"/>
      <c r="AZ2035" s="50"/>
      <c r="BA2035" s="50"/>
      <c r="BB2035" s="50"/>
      <c r="BC2035" s="50"/>
      <c r="BD2035" s="50"/>
      <c r="BE2035" s="50"/>
      <c r="BF2035" s="50"/>
      <c r="BG2035" s="50"/>
      <c r="BH2035" s="50"/>
      <c r="BI2035" s="50"/>
      <c r="BJ2035" s="50"/>
      <c r="BK2035" s="50"/>
      <c r="BL2035" s="50"/>
    </row>
    <row r="2036" spans="1:64" ht="12" customHeight="1" x14ac:dyDescent="0.15">
      <c r="A2036" s="50" t="s">
        <v>28355</v>
      </c>
      <c r="B2036" s="50">
        <v>47</v>
      </c>
      <c r="C2036" s="50" t="s">
        <v>14</v>
      </c>
      <c r="D2036" s="50" t="s">
        <v>31</v>
      </c>
      <c r="E2036" s="50"/>
      <c r="F2036" s="52">
        <v>42814</v>
      </c>
      <c r="G2036" s="50" t="s">
        <v>28356</v>
      </c>
      <c r="H2036" s="50" t="s">
        <v>28357</v>
      </c>
      <c r="I2036" s="50" t="s">
        <v>39</v>
      </c>
      <c r="J2036" s="50">
        <v>91780</v>
      </c>
      <c r="K2036" s="50" t="s">
        <v>92</v>
      </c>
      <c r="L2036" s="50" t="s">
        <v>408</v>
      </c>
      <c r="M2036" s="50" t="s">
        <v>21</v>
      </c>
      <c r="N2036" s="50" t="s">
        <v>28358</v>
      </c>
      <c r="O2036" s="42" t="s">
        <v>394</v>
      </c>
      <c r="P2036" s="50" t="s">
        <v>395</v>
      </c>
      <c r="Q2036" s="51" t="s">
        <v>28359</v>
      </c>
      <c r="R2036" s="50" t="s">
        <v>948</v>
      </c>
      <c r="S2036" s="50" t="s">
        <v>22</v>
      </c>
      <c r="T2036" s="50" t="s">
        <v>28746</v>
      </c>
      <c r="U2036" s="50" t="s">
        <v>28520</v>
      </c>
      <c r="V2036" s="50" t="s">
        <v>28521</v>
      </c>
      <c r="W2036" s="50"/>
      <c r="Y2036" s="50"/>
      <c r="Z2036" s="50"/>
      <c r="AA2036" s="50"/>
      <c r="AB2036" s="50"/>
      <c r="AC2036" s="50"/>
      <c r="AD2036" s="50"/>
      <c r="AE2036" s="50"/>
      <c r="AF2036" s="50"/>
      <c r="AG2036" s="50"/>
      <c r="AH2036" s="53"/>
      <c r="AI2036" s="50"/>
      <c r="AJ2036" s="50"/>
      <c r="AK2036" s="50"/>
      <c r="AL2036" s="50"/>
      <c r="AM2036" s="50"/>
      <c r="AN2036" s="50"/>
      <c r="AO2036" s="50"/>
      <c r="AP2036" s="50"/>
      <c r="AQ2036" s="51"/>
      <c r="AR2036" s="50"/>
      <c r="AS2036" s="50"/>
      <c r="AT2036" s="50"/>
      <c r="AU2036" s="50"/>
      <c r="AV2036" s="50"/>
      <c r="AW2036" s="50"/>
      <c r="AX2036" s="50"/>
      <c r="AY2036" s="50"/>
      <c r="AZ2036" s="50"/>
      <c r="BA2036" s="50"/>
      <c r="BB2036" s="50"/>
      <c r="BC2036" s="50"/>
      <c r="BD2036" s="50"/>
      <c r="BE2036" s="50"/>
      <c r="BF2036" s="50"/>
      <c r="BG2036" s="50"/>
      <c r="BH2036" s="50"/>
      <c r="BI2036" s="50"/>
      <c r="BJ2036" s="50"/>
      <c r="BK2036" s="50"/>
      <c r="BL2036" s="50"/>
    </row>
    <row r="2037" spans="1:64" ht="12" customHeight="1" x14ac:dyDescent="0.15">
      <c r="A2037" s="50" t="s">
        <v>28364</v>
      </c>
      <c r="B2037" s="50">
        <v>55</v>
      </c>
      <c r="C2037" s="50" t="s">
        <v>14</v>
      </c>
      <c r="D2037" s="50" t="s">
        <v>31</v>
      </c>
      <c r="E2037" s="51" t="s">
        <v>33191</v>
      </c>
      <c r="F2037" s="52">
        <v>42814</v>
      </c>
      <c r="G2037" s="50" t="s">
        <v>28365</v>
      </c>
      <c r="H2037" s="50" t="s">
        <v>145</v>
      </c>
      <c r="I2037" s="50" t="s">
        <v>360</v>
      </c>
      <c r="J2037" s="50">
        <v>27607</v>
      </c>
      <c r="K2037" s="50" t="s">
        <v>674</v>
      </c>
      <c r="L2037" s="50" t="s">
        <v>28366</v>
      </c>
      <c r="M2037" s="50" t="s">
        <v>373</v>
      </c>
      <c r="N2037" s="50" t="s">
        <v>28367</v>
      </c>
      <c r="O2037" s="42" t="s">
        <v>394</v>
      </c>
      <c r="P2037" s="50" t="s">
        <v>395</v>
      </c>
      <c r="Q2037" s="51" t="s">
        <v>28368</v>
      </c>
      <c r="R2037" s="50" t="s">
        <v>94</v>
      </c>
      <c r="S2037" s="50" t="s">
        <v>12</v>
      </c>
      <c r="T2037" s="50" t="s">
        <v>31978</v>
      </c>
      <c r="U2037" s="50" t="s">
        <v>28518</v>
      </c>
      <c r="V2037" s="50" t="s">
        <v>28521</v>
      </c>
      <c r="W2037" s="50"/>
      <c r="Y2037" s="50"/>
      <c r="Z2037" s="50"/>
      <c r="AA2037" s="50"/>
      <c r="AB2037" s="50"/>
      <c r="AC2037" s="50"/>
      <c r="AD2037" s="50"/>
      <c r="AE2037" s="50"/>
      <c r="AF2037" s="50"/>
      <c r="AG2037" s="50"/>
      <c r="AH2037" s="53"/>
      <c r="AI2037" s="50"/>
      <c r="AJ2037" s="50"/>
      <c r="AK2037" s="50"/>
      <c r="AL2037" s="50"/>
      <c r="AM2037" s="50"/>
      <c r="AN2037" s="50"/>
      <c r="AO2037" s="50"/>
      <c r="AP2037" s="50"/>
      <c r="AQ2037" s="50"/>
      <c r="AR2037" s="50"/>
      <c r="AS2037" s="50"/>
      <c r="AT2037" s="50"/>
      <c r="AU2037" s="50"/>
      <c r="AV2037" s="50"/>
      <c r="AW2037" s="50"/>
      <c r="AX2037" s="50"/>
      <c r="AY2037" s="50"/>
      <c r="AZ2037" s="50"/>
      <c r="BA2037" s="50"/>
      <c r="BB2037" s="50"/>
      <c r="BC2037" s="50"/>
      <c r="BD2037" s="50"/>
      <c r="BE2037" s="50"/>
      <c r="BF2037" s="50"/>
      <c r="BG2037" s="50"/>
      <c r="BH2037" s="50"/>
      <c r="BI2037" s="50"/>
      <c r="BJ2037" s="50"/>
      <c r="BK2037" s="50"/>
      <c r="BL2037" s="50"/>
    </row>
    <row r="2038" spans="1:64" ht="12" customHeight="1" x14ac:dyDescent="0.15">
      <c r="A2038" s="50" t="s">
        <v>28333</v>
      </c>
      <c r="B2038" s="50">
        <v>21</v>
      </c>
      <c r="C2038" s="50" t="s">
        <v>108</v>
      </c>
      <c r="D2038" s="50" t="s">
        <v>79</v>
      </c>
      <c r="E2038" s="51" t="s">
        <v>28334</v>
      </c>
      <c r="F2038" s="52">
        <v>42813</v>
      </c>
      <c r="G2038" s="50" t="s">
        <v>28335</v>
      </c>
      <c r="H2038" s="50" t="s">
        <v>1702</v>
      </c>
      <c r="I2038" s="50" t="s">
        <v>56</v>
      </c>
      <c r="J2038" s="50">
        <v>32967</v>
      </c>
      <c r="K2038" s="50" t="s">
        <v>1704</v>
      </c>
      <c r="L2038" s="50" t="s">
        <v>1705</v>
      </c>
      <c r="M2038" s="50" t="s">
        <v>21</v>
      </c>
      <c r="N2038" s="50" t="s">
        <v>28336</v>
      </c>
      <c r="O2038" s="42" t="s">
        <v>394</v>
      </c>
      <c r="P2038" s="50" t="s">
        <v>395</v>
      </c>
      <c r="Q2038" s="51" t="s">
        <v>28337</v>
      </c>
      <c r="R2038" s="50" t="s">
        <v>94</v>
      </c>
      <c r="S2038" s="50" t="s">
        <v>12</v>
      </c>
      <c r="T2038" s="50" t="s">
        <v>31978</v>
      </c>
      <c r="U2038" s="50" t="s">
        <v>28518</v>
      </c>
      <c r="V2038" s="50" t="s">
        <v>28521</v>
      </c>
      <c r="W2038" s="50" t="s">
        <v>94</v>
      </c>
      <c r="X2038" s="50">
        <v>2442</v>
      </c>
      <c r="Y2038" s="50"/>
      <c r="Z2038" s="50"/>
      <c r="AA2038" s="50"/>
      <c r="AB2038" s="50"/>
      <c r="AC2038" s="50"/>
      <c r="AD2038" s="50"/>
      <c r="AE2038" s="50"/>
      <c r="AF2038" s="50"/>
      <c r="AG2038" s="50"/>
      <c r="AH2038" s="53"/>
      <c r="AI2038" s="50"/>
      <c r="AJ2038" s="50"/>
      <c r="AK2038" s="50"/>
      <c r="AL2038" s="50"/>
      <c r="AM2038" s="50"/>
      <c r="AN2038" s="50"/>
      <c r="AO2038" s="50"/>
      <c r="AP2038" s="50"/>
      <c r="AQ2038" s="51"/>
      <c r="AR2038" s="50"/>
      <c r="AS2038" s="50"/>
      <c r="AT2038" s="50"/>
      <c r="AU2038" s="50"/>
      <c r="AV2038" s="50"/>
      <c r="AW2038" s="50"/>
      <c r="AX2038" s="50"/>
      <c r="AY2038" s="50"/>
      <c r="AZ2038" s="50"/>
      <c r="BA2038" s="50"/>
      <c r="BB2038" s="50"/>
      <c r="BC2038" s="50"/>
      <c r="BD2038" s="50"/>
      <c r="BE2038" s="50"/>
      <c r="BF2038" s="50"/>
      <c r="BG2038" s="50"/>
      <c r="BH2038" s="50"/>
      <c r="BI2038" s="50"/>
      <c r="BJ2038" s="50"/>
      <c r="BK2038" s="50"/>
      <c r="BL2038" s="50"/>
    </row>
    <row r="2039" spans="1:64" ht="12" customHeight="1" x14ac:dyDescent="0.15">
      <c r="A2039" s="50" t="s">
        <v>28338</v>
      </c>
      <c r="B2039" s="50">
        <v>19</v>
      </c>
      <c r="C2039" s="50" t="s">
        <v>14</v>
      </c>
      <c r="D2039" s="50" t="s">
        <v>79</v>
      </c>
      <c r="E2039" s="51" t="s">
        <v>28339</v>
      </c>
      <c r="F2039" s="52">
        <v>42813</v>
      </c>
      <c r="G2039" s="50" t="s">
        <v>28340</v>
      </c>
      <c r="H2039" s="50" t="s">
        <v>28341</v>
      </c>
      <c r="I2039" s="50" t="s">
        <v>56</v>
      </c>
      <c r="J2039" s="50">
        <v>32920</v>
      </c>
      <c r="K2039" s="50" t="s">
        <v>1738</v>
      </c>
      <c r="L2039" s="50" t="s">
        <v>3674</v>
      </c>
      <c r="M2039" s="50" t="s">
        <v>21</v>
      </c>
      <c r="N2039" s="50" t="s">
        <v>28342</v>
      </c>
      <c r="O2039" s="42" t="s">
        <v>394</v>
      </c>
      <c r="P2039" s="50" t="s">
        <v>395</v>
      </c>
      <c r="Q2039" s="51" t="s">
        <v>28343</v>
      </c>
      <c r="R2039" s="50" t="s">
        <v>94</v>
      </c>
      <c r="S2039" s="50" t="s">
        <v>22</v>
      </c>
      <c r="T2039" s="54" t="s">
        <v>28746</v>
      </c>
      <c r="U2039" s="50" t="s">
        <v>28520</v>
      </c>
      <c r="V2039" s="50" t="s">
        <v>28522</v>
      </c>
      <c r="W2039" s="50" t="s">
        <v>94</v>
      </c>
      <c r="X2039" s="50">
        <v>2443</v>
      </c>
      <c r="Y2039" s="50"/>
      <c r="Z2039" s="50"/>
      <c r="AA2039" s="50"/>
      <c r="AB2039" s="50"/>
      <c r="AC2039" s="50"/>
      <c r="AD2039" s="50"/>
      <c r="AE2039" s="50"/>
      <c r="AF2039" s="50"/>
      <c r="AG2039" s="50"/>
      <c r="AH2039" s="53"/>
      <c r="AI2039" s="50"/>
      <c r="AJ2039" s="50"/>
      <c r="AK2039" s="50"/>
      <c r="AL2039" s="50"/>
      <c r="AM2039" s="50"/>
      <c r="AN2039" s="50"/>
      <c r="AO2039" s="50"/>
      <c r="AP2039" s="50"/>
      <c r="AQ2039" s="50"/>
      <c r="AR2039" s="50"/>
      <c r="AS2039" s="50"/>
      <c r="AT2039" s="50"/>
      <c r="AU2039" s="50"/>
      <c r="AV2039" s="50"/>
      <c r="AW2039" s="50"/>
      <c r="AX2039" s="50"/>
      <c r="AY2039" s="50"/>
      <c r="AZ2039" s="50"/>
      <c r="BA2039" s="50"/>
      <c r="BB2039" s="50"/>
      <c r="BC2039" s="50"/>
      <c r="BD2039" s="50"/>
      <c r="BE2039" s="50"/>
      <c r="BF2039" s="50"/>
      <c r="BG2039" s="50"/>
      <c r="BH2039" s="50"/>
      <c r="BI2039" s="50"/>
      <c r="BJ2039" s="50"/>
      <c r="BK2039" s="50"/>
      <c r="BL2039" s="50"/>
    </row>
    <row r="2040" spans="1:64" ht="12" customHeight="1" x14ac:dyDescent="0.15">
      <c r="A2040" s="50" t="s">
        <v>28344</v>
      </c>
      <c r="B2040" s="50">
        <v>45</v>
      </c>
      <c r="C2040" s="50" t="s">
        <v>14</v>
      </c>
      <c r="D2040" s="50" t="s">
        <v>42</v>
      </c>
      <c r="E2040" s="51" t="s">
        <v>28345</v>
      </c>
      <c r="F2040" s="52">
        <v>42813</v>
      </c>
      <c r="G2040" s="50" t="s">
        <v>28346</v>
      </c>
      <c r="H2040" s="50" t="s">
        <v>16313</v>
      </c>
      <c r="I2040" s="50" t="s">
        <v>56</v>
      </c>
      <c r="J2040" s="50">
        <v>32724</v>
      </c>
      <c r="K2040" s="50" t="s">
        <v>3800</v>
      </c>
      <c r="L2040" s="50" t="s">
        <v>28347</v>
      </c>
      <c r="M2040" s="50" t="s">
        <v>21</v>
      </c>
      <c r="N2040" s="50" t="s">
        <v>28348</v>
      </c>
      <c r="O2040" s="42" t="s">
        <v>394</v>
      </c>
      <c r="P2040" s="50" t="s">
        <v>395</v>
      </c>
      <c r="Q2040" s="51" t="s">
        <v>28349</v>
      </c>
      <c r="R2040" s="50" t="s">
        <v>542</v>
      </c>
      <c r="S2040" s="50" t="s">
        <v>22</v>
      </c>
      <c r="T2040" s="54" t="s">
        <v>28746</v>
      </c>
      <c r="U2040" s="50" t="s">
        <v>28518</v>
      </c>
      <c r="V2040" s="50" t="s">
        <v>28519</v>
      </c>
      <c r="W2040" s="50" t="s">
        <v>94</v>
      </c>
      <c r="X2040" s="50">
        <v>2444</v>
      </c>
      <c r="Y2040" s="50"/>
      <c r="Z2040" s="50"/>
      <c r="AA2040" s="50"/>
      <c r="AB2040" s="50"/>
      <c r="AC2040" s="50"/>
      <c r="AD2040" s="50"/>
      <c r="AE2040" s="50"/>
      <c r="AF2040" s="50"/>
      <c r="AG2040" s="50"/>
      <c r="AH2040" s="53"/>
      <c r="AI2040" s="50"/>
      <c r="AJ2040" s="50"/>
      <c r="AK2040" s="50"/>
      <c r="AL2040" s="50"/>
      <c r="AM2040" s="50"/>
      <c r="AN2040" s="50"/>
      <c r="AO2040" s="50"/>
      <c r="AP2040" s="50"/>
      <c r="AQ2040" s="50"/>
      <c r="AR2040" s="50"/>
      <c r="AS2040" s="50"/>
      <c r="AT2040" s="50"/>
      <c r="AU2040" s="50"/>
      <c r="AV2040" s="50"/>
      <c r="AW2040" s="50"/>
      <c r="AX2040" s="50"/>
      <c r="AY2040" s="50"/>
      <c r="AZ2040" s="50"/>
      <c r="BA2040" s="50"/>
      <c r="BB2040" s="50"/>
      <c r="BC2040" s="50"/>
      <c r="BD2040" s="50"/>
      <c r="BE2040" s="50"/>
      <c r="BF2040" s="50"/>
      <c r="BG2040" s="50"/>
      <c r="BH2040" s="50"/>
      <c r="BI2040" s="50"/>
      <c r="BJ2040" s="50"/>
      <c r="BK2040" s="50"/>
      <c r="BL2040" s="50"/>
    </row>
    <row r="2041" spans="1:64" ht="12" customHeight="1" x14ac:dyDescent="0.15">
      <c r="A2041" s="50" t="s">
        <v>32749</v>
      </c>
      <c r="B2041" s="50">
        <v>52</v>
      </c>
      <c r="C2041" s="50" t="s">
        <v>14</v>
      </c>
      <c r="D2041" s="50" t="s">
        <v>33105</v>
      </c>
      <c r="E2041" s="50"/>
      <c r="F2041" s="52">
        <v>42813</v>
      </c>
      <c r="G2041" s="50" t="s">
        <v>28330</v>
      </c>
      <c r="H2041" s="50" t="s">
        <v>14167</v>
      </c>
      <c r="I2041" s="50" t="s">
        <v>39</v>
      </c>
      <c r="J2041" s="50">
        <v>92241</v>
      </c>
      <c r="K2041" s="50" t="s">
        <v>767</v>
      </c>
      <c r="L2041" s="50" t="s">
        <v>768</v>
      </c>
      <c r="M2041" s="50" t="s">
        <v>21</v>
      </c>
      <c r="N2041" s="50" t="s">
        <v>28331</v>
      </c>
      <c r="O2041" s="42" t="s">
        <v>394</v>
      </c>
      <c r="P2041" s="50" t="s">
        <v>395</v>
      </c>
      <c r="Q2041" s="51" t="s">
        <v>28332</v>
      </c>
      <c r="R2041" s="50" t="s">
        <v>94</v>
      </c>
      <c r="S2041" s="50" t="s">
        <v>22</v>
      </c>
      <c r="T2041" s="54" t="s">
        <v>28739</v>
      </c>
      <c r="U2041" s="50" t="s">
        <v>28520</v>
      </c>
      <c r="V2041" s="50" t="s">
        <v>28521</v>
      </c>
      <c r="W2041" s="50" t="s">
        <v>94</v>
      </c>
      <c r="X2041" s="50">
        <v>2445</v>
      </c>
      <c r="Y2041" s="50"/>
      <c r="Z2041" s="50"/>
      <c r="AA2041" s="50"/>
      <c r="AB2041" s="50"/>
      <c r="AC2041" s="50"/>
      <c r="AD2041" s="50"/>
      <c r="AE2041" s="50"/>
      <c r="AF2041" s="50"/>
      <c r="AG2041" s="50"/>
      <c r="AH2041" s="53"/>
      <c r="AI2041" s="50"/>
      <c r="AJ2041" s="50"/>
      <c r="AK2041" s="50"/>
      <c r="AL2041" s="50"/>
      <c r="AM2041" s="50"/>
      <c r="AN2041" s="50"/>
      <c r="AO2041" s="50"/>
      <c r="AP2041" s="50"/>
      <c r="AQ2041" s="51"/>
      <c r="AR2041" s="50"/>
      <c r="AS2041" s="50"/>
      <c r="AT2041" s="50"/>
      <c r="AU2041" s="50"/>
      <c r="AV2041" s="50"/>
      <c r="AW2041" s="50"/>
      <c r="AX2041" s="50"/>
      <c r="AY2041" s="50"/>
      <c r="AZ2041" s="50"/>
      <c r="BA2041" s="50"/>
      <c r="BB2041" s="50"/>
      <c r="BC2041" s="50"/>
      <c r="BD2041" s="50"/>
      <c r="BE2041" s="50"/>
      <c r="BF2041" s="50"/>
      <c r="BG2041" s="50"/>
      <c r="BH2041" s="50"/>
      <c r="BI2041" s="50"/>
      <c r="BJ2041" s="50"/>
      <c r="BK2041" s="50"/>
      <c r="BL2041" s="50"/>
    </row>
    <row r="2042" spans="1:64" ht="12" customHeight="1" x14ac:dyDescent="0.15">
      <c r="A2042" s="50" t="s">
        <v>28350</v>
      </c>
      <c r="B2042" s="50">
        <v>59</v>
      </c>
      <c r="C2042" s="50" t="s">
        <v>14</v>
      </c>
      <c r="D2042" s="50" t="s">
        <v>31</v>
      </c>
      <c r="E2042" s="51" t="s">
        <v>28351</v>
      </c>
      <c r="F2042" s="52">
        <v>42813</v>
      </c>
      <c r="G2042" s="50" t="s">
        <v>28589</v>
      </c>
      <c r="H2042" s="50" t="s">
        <v>28352</v>
      </c>
      <c r="I2042" s="50" t="s">
        <v>425</v>
      </c>
      <c r="J2042" s="50">
        <v>63123</v>
      </c>
      <c r="K2042" s="50" t="s">
        <v>693</v>
      </c>
      <c r="L2042" s="50" t="s">
        <v>7029</v>
      </c>
      <c r="M2042" s="50" t="s">
        <v>21</v>
      </c>
      <c r="N2042" s="50" t="s">
        <v>28353</v>
      </c>
      <c r="O2042" s="42" t="s">
        <v>394</v>
      </c>
      <c r="P2042" s="50" t="s">
        <v>395</v>
      </c>
      <c r="Q2042" s="51" t="s">
        <v>28354</v>
      </c>
      <c r="R2042" s="50" t="s">
        <v>94</v>
      </c>
      <c r="S2042" s="50" t="s">
        <v>22</v>
      </c>
      <c r="T2042" s="54" t="s">
        <v>28746</v>
      </c>
      <c r="U2042" s="50" t="s">
        <v>28520</v>
      </c>
      <c r="V2042" s="50" t="s">
        <v>20623</v>
      </c>
      <c r="W2042" s="50" t="s">
        <v>94</v>
      </c>
      <c r="X2042" s="50">
        <v>2441</v>
      </c>
      <c r="Y2042" s="50"/>
      <c r="Z2042" s="50"/>
      <c r="AA2042" s="50"/>
      <c r="AB2042" s="50"/>
      <c r="AC2042" s="50"/>
      <c r="AD2042" s="50"/>
      <c r="AE2042" s="50"/>
      <c r="AF2042" s="50"/>
      <c r="AG2042" s="50"/>
      <c r="AH2042" s="53"/>
      <c r="AI2042" s="50"/>
      <c r="AJ2042" s="50"/>
      <c r="AK2042" s="50"/>
      <c r="AL2042" s="50"/>
      <c r="AM2042" s="50"/>
      <c r="AN2042" s="50"/>
      <c r="AO2042" s="50"/>
      <c r="AP2042" s="50"/>
      <c r="AQ2042" s="50"/>
      <c r="AR2042" s="50"/>
      <c r="AS2042" s="50"/>
      <c r="AT2042" s="50"/>
      <c r="AU2042" s="50"/>
      <c r="AV2042" s="50"/>
      <c r="AW2042" s="50"/>
      <c r="AX2042" s="50"/>
      <c r="AY2042" s="50"/>
      <c r="AZ2042" s="50"/>
      <c r="BA2042" s="50"/>
      <c r="BB2042" s="50"/>
      <c r="BC2042" s="50"/>
      <c r="BD2042" s="50"/>
      <c r="BE2042" s="50"/>
      <c r="BF2042" s="50"/>
      <c r="BG2042" s="50"/>
      <c r="BH2042" s="50"/>
      <c r="BI2042" s="50"/>
      <c r="BJ2042" s="50"/>
      <c r="BK2042" s="50"/>
      <c r="BL2042" s="50"/>
    </row>
    <row r="2043" spans="1:64" ht="12" customHeight="1" x14ac:dyDescent="0.15">
      <c r="A2043" s="50" t="s">
        <v>28327</v>
      </c>
      <c r="B2043" s="50">
        <v>23</v>
      </c>
      <c r="C2043" s="50" t="s">
        <v>14</v>
      </c>
      <c r="D2043" s="50" t="s">
        <v>31</v>
      </c>
      <c r="E2043" s="50"/>
      <c r="F2043" s="52">
        <v>42813</v>
      </c>
      <c r="G2043" s="50" t="s">
        <v>28590</v>
      </c>
      <c r="H2043" s="50" t="s">
        <v>7411</v>
      </c>
      <c r="I2043" s="50" t="s">
        <v>39</v>
      </c>
      <c r="J2043" s="50">
        <v>96003</v>
      </c>
      <c r="K2043" s="50" t="s">
        <v>7413</v>
      </c>
      <c r="L2043" s="50" t="s">
        <v>941</v>
      </c>
      <c r="M2043" s="50" t="s">
        <v>21</v>
      </c>
      <c r="N2043" s="50" t="s">
        <v>28328</v>
      </c>
      <c r="O2043" s="42" t="s">
        <v>394</v>
      </c>
      <c r="P2043" s="50" t="s">
        <v>395</v>
      </c>
      <c r="Q2043" s="51" t="s">
        <v>28329</v>
      </c>
      <c r="R2043" s="50" t="s">
        <v>94</v>
      </c>
      <c r="S2043" s="50" t="s">
        <v>29</v>
      </c>
      <c r="T2043" s="50" t="s">
        <v>28523</v>
      </c>
      <c r="U2043" s="50" t="s">
        <v>28523</v>
      </c>
      <c r="V2043" s="50" t="s">
        <v>28521</v>
      </c>
      <c r="W2043" s="50"/>
      <c r="Y2043" s="50"/>
      <c r="Z2043" s="50"/>
      <c r="AA2043" s="50"/>
      <c r="AB2043" s="50"/>
      <c r="AC2043" s="50"/>
      <c r="AD2043" s="50"/>
      <c r="AE2043" s="50"/>
      <c r="AF2043" s="50"/>
      <c r="AG2043" s="50"/>
      <c r="AH2043" s="53"/>
      <c r="AI2043" s="50"/>
      <c r="AJ2043" s="50"/>
      <c r="AK2043" s="50"/>
      <c r="AL2043" s="50"/>
      <c r="AM2043" s="50"/>
      <c r="AN2043" s="50"/>
      <c r="AO2043" s="50"/>
      <c r="AP2043" s="50"/>
      <c r="AQ2043" s="50"/>
      <c r="AR2043" s="50"/>
      <c r="AS2043" s="50"/>
      <c r="AT2043" s="50"/>
      <c r="AU2043" s="50"/>
      <c r="AV2043" s="50"/>
      <c r="AW2043" s="50"/>
      <c r="AX2043" s="50"/>
      <c r="AY2043" s="50"/>
      <c r="AZ2043" s="50"/>
      <c r="BA2043" s="50"/>
      <c r="BB2043" s="50"/>
      <c r="BC2043" s="50"/>
      <c r="BD2043" s="50"/>
      <c r="BE2043" s="50"/>
      <c r="BF2043" s="50"/>
      <c r="BG2043" s="50"/>
      <c r="BH2043" s="50"/>
      <c r="BI2043" s="50"/>
      <c r="BJ2043" s="50"/>
      <c r="BK2043" s="50"/>
      <c r="BL2043" s="50"/>
    </row>
    <row r="2044" spans="1:64" ht="12" customHeight="1" x14ac:dyDescent="0.15">
      <c r="A2044" s="50" t="s">
        <v>28317</v>
      </c>
      <c r="B2044" s="50">
        <v>21</v>
      </c>
      <c r="C2044" s="50" t="s">
        <v>108</v>
      </c>
      <c r="D2044" s="50" t="s">
        <v>31</v>
      </c>
      <c r="E2044" s="51" t="s">
        <v>28318</v>
      </c>
      <c r="F2044" s="52">
        <v>42812</v>
      </c>
      <c r="G2044" s="50" t="s">
        <v>28591</v>
      </c>
      <c r="H2044" s="50" t="s">
        <v>2442</v>
      </c>
      <c r="I2044" s="50" t="s">
        <v>389</v>
      </c>
      <c r="J2044" s="50">
        <v>74137</v>
      </c>
      <c r="K2044" s="50" t="s">
        <v>2442</v>
      </c>
      <c r="L2044" s="50" t="s">
        <v>3299</v>
      </c>
      <c r="M2044" s="50" t="s">
        <v>373</v>
      </c>
      <c r="N2044" s="50" t="s">
        <v>28319</v>
      </c>
      <c r="O2044" s="42" t="s">
        <v>394</v>
      </c>
      <c r="P2044" s="50" t="s">
        <v>395</v>
      </c>
      <c r="Q2044" s="51" t="s">
        <v>28320</v>
      </c>
      <c r="R2044" s="50" t="s">
        <v>94</v>
      </c>
      <c r="S2044" s="50" t="s">
        <v>22</v>
      </c>
      <c r="T2044" s="54" t="s">
        <v>28746</v>
      </c>
      <c r="U2044" s="50" t="s">
        <v>28520</v>
      </c>
      <c r="V2044" s="50" t="s">
        <v>28521</v>
      </c>
      <c r="W2044" s="50"/>
      <c r="Y2044" s="50"/>
      <c r="Z2044" s="50"/>
      <c r="AA2044" s="50"/>
      <c r="AB2044" s="50"/>
      <c r="AC2044" s="50"/>
      <c r="AD2044" s="50"/>
      <c r="AE2044" s="50"/>
      <c r="AF2044" s="50"/>
      <c r="AG2044" s="50"/>
      <c r="AH2044" s="53"/>
      <c r="AI2044" s="50"/>
      <c r="AJ2044" s="50"/>
      <c r="AK2044" s="50"/>
      <c r="AL2044" s="50"/>
      <c r="AM2044" s="50"/>
      <c r="AN2044" s="50"/>
      <c r="AO2044" s="50"/>
      <c r="AP2044" s="50"/>
      <c r="AQ2044" s="50"/>
      <c r="AR2044" s="50"/>
      <c r="AS2044" s="50"/>
      <c r="AT2044" s="50"/>
      <c r="AU2044" s="50"/>
      <c r="AV2044" s="50"/>
      <c r="AW2044" s="50"/>
      <c r="AX2044" s="50"/>
      <c r="AY2044" s="50"/>
      <c r="AZ2044" s="50"/>
      <c r="BA2044" s="50"/>
      <c r="BB2044" s="50"/>
      <c r="BC2044" s="50"/>
      <c r="BD2044" s="50"/>
      <c r="BE2044" s="50"/>
      <c r="BF2044" s="50"/>
      <c r="BG2044" s="50"/>
      <c r="BH2044" s="50"/>
      <c r="BI2044" s="50"/>
      <c r="BJ2044" s="50"/>
      <c r="BK2044" s="50"/>
      <c r="BL2044" s="50"/>
    </row>
    <row r="2045" spans="1:64" ht="12" customHeight="1" x14ac:dyDescent="0.15">
      <c r="A2045" s="50" t="s">
        <v>28308</v>
      </c>
      <c r="B2045" s="50">
        <v>42</v>
      </c>
      <c r="C2045" s="50" t="s">
        <v>14</v>
      </c>
      <c r="D2045" s="50" t="s">
        <v>31</v>
      </c>
      <c r="E2045" s="51" t="s">
        <v>28309</v>
      </c>
      <c r="F2045" s="52">
        <v>42812</v>
      </c>
      <c r="G2045" s="50" t="s">
        <v>28310</v>
      </c>
      <c r="H2045" s="50" t="s">
        <v>4141</v>
      </c>
      <c r="I2045" s="50" t="s">
        <v>774</v>
      </c>
      <c r="J2045" s="50">
        <v>83702</v>
      </c>
      <c r="K2045" s="50" t="s">
        <v>4143</v>
      </c>
      <c r="L2045" s="50" t="s">
        <v>4144</v>
      </c>
      <c r="M2045" s="50" t="s">
        <v>21</v>
      </c>
      <c r="N2045" s="50" t="s">
        <v>28311</v>
      </c>
      <c r="O2045" s="42" t="s">
        <v>394</v>
      </c>
      <c r="P2045" s="50" t="s">
        <v>395</v>
      </c>
      <c r="Q2045" s="51" t="s">
        <v>28312</v>
      </c>
      <c r="R2045" s="50" t="s">
        <v>23</v>
      </c>
      <c r="S2045" s="50" t="s">
        <v>22</v>
      </c>
      <c r="T2045" s="54" t="s">
        <v>28746</v>
      </c>
      <c r="U2045" s="50" t="s">
        <v>28520</v>
      </c>
      <c r="V2045" s="50" t="s">
        <v>28521</v>
      </c>
      <c r="W2045" s="50" t="s">
        <v>94</v>
      </c>
      <c r="X2045" s="50">
        <v>2438</v>
      </c>
      <c r="Y2045" s="50"/>
      <c r="Z2045" s="50"/>
      <c r="AA2045" s="50"/>
      <c r="AB2045" s="50"/>
      <c r="AC2045" s="50"/>
      <c r="AD2045" s="50"/>
      <c r="AE2045" s="50"/>
      <c r="AF2045" s="50"/>
      <c r="AG2045" s="50"/>
      <c r="AH2045" s="53"/>
      <c r="AI2045" s="50"/>
      <c r="AJ2045" s="50"/>
      <c r="AK2045" s="50"/>
      <c r="AL2045" s="50"/>
      <c r="AM2045" s="50"/>
      <c r="AN2045" s="50"/>
      <c r="AO2045" s="50"/>
      <c r="AP2045" s="50"/>
      <c r="AQ2045" s="50"/>
      <c r="AR2045" s="50"/>
      <c r="AS2045" s="50"/>
      <c r="AT2045" s="50"/>
      <c r="AU2045" s="50"/>
      <c r="AV2045" s="50"/>
      <c r="AW2045" s="50"/>
      <c r="AX2045" s="50"/>
      <c r="AY2045" s="50"/>
      <c r="AZ2045" s="50"/>
      <c r="BA2045" s="50"/>
      <c r="BB2045" s="50"/>
      <c r="BC2045" s="50"/>
      <c r="BD2045" s="50"/>
      <c r="BE2045" s="50"/>
      <c r="BF2045" s="50"/>
      <c r="BG2045" s="50"/>
      <c r="BH2045" s="50"/>
      <c r="BI2045" s="50"/>
      <c r="BJ2045" s="50"/>
      <c r="BK2045" s="50"/>
      <c r="BL2045" s="50"/>
    </row>
    <row r="2046" spans="1:64" ht="12" customHeight="1" x14ac:dyDescent="0.15">
      <c r="A2046" s="50" t="s">
        <v>28313</v>
      </c>
      <c r="B2046" s="50">
        <v>25</v>
      </c>
      <c r="C2046" s="50" t="s">
        <v>14</v>
      </c>
      <c r="D2046" s="50" t="s">
        <v>31</v>
      </c>
      <c r="E2046" s="50"/>
      <c r="F2046" s="52">
        <v>42812</v>
      </c>
      <c r="G2046" s="50" t="s">
        <v>28314</v>
      </c>
      <c r="H2046" s="50" t="s">
        <v>667</v>
      </c>
      <c r="I2046" s="50" t="s">
        <v>357</v>
      </c>
      <c r="J2046" s="50">
        <v>67216</v>
      </c>
      <c r="K2046" s="50" t="s">
        <v>668</v>
      </c>
      <c r="L2046" s="50" t="s">
        <v>669</v>
      </c>
      <c r="M2046" s="50" t="s">
        <v>21</v>
      </c>
      <c r="N2046" s="50" t="s">
        <v>28315</v>
      </c>
      <c r="O2046" s="42" t="s">
        <v>394</v>
      </c>
      <c r="P2046" s="50" t="s">
        <v>395</v>
      </c>
      <c r="Q2046" s="51" t="s">
        <v>28316</v>
      </c>
      <c r="R2046" s="50" t="s">
        <v>94</v>
      </c>
      <c r="S2046" s="50" t="s">
        <v>22</v>
      </c>
      <c r="T2046" s="54" t="s">
        <v>28746</v>
      </c>
      <c r="U2046" s="50" t="s">
        <v>28520</v>
      </c>
      <c r="V2046" s="50" t="s">
        <v>28521</v>
      </c>
      <c r="W2046" s="50" t="s">
        <v>94</v>
      </c>
      <c r="X2046" s="50">
        <v>2437</v>
      </c>
      <c r="Y2046" s="50"/>
      <c r="Z2046" s="50"/>
      <c r="AA2046" s="50"/>
      <c r="AB2046" s="50"/>
      <c r="AC2046" s="50"/>
      <c r="AD2046" s="50"/>
      <c r="AE2046" s="50"/>
      <c r="AF2046" s="50"/>
      <c r="AG2046" s="50"/>
      <c r="AH2046" s="53"/>
      <c r="AI2046" s="50"/>
      <c r="AJ2046" s="50"/>
      <c r="AK2046" s="50"/>
      <c r="AL2046" s="50"/>
      <c r="AM2046" s="50"/>
      <c r="AN2046" s="50"/>
      <c r="AO2046" s="50"/>
      <c r="AP2046" s="50"/>
      <c r="AQ2046" s="50"/>
      <c r="AR2046" s="50"/>
      <c r="AS2046" s="50"/>
      <c r="AT2046" s="50"/>
      <c r="AU2046" s="50"/>
      <c r="AV2046" s="50"/>
      <c r="AW2046" s="50"/>
      <c r="AX2046" s="50"/>
      <c r="AY2046" s="50"/>
      <c r="AZ2046" s="50"/>
      <c r="BA2046" s="50"/>
      <c r="BB2046" s="50"/>
      <c r="BC2046" s="50"/>
      <c r="BD2046" s="50"/>
      <c r="BE2046" s="50"/>
      <c r="BF2046" s="50"/>
      <c r="BG2046" s="50"/>
      <c r="BH2046" s="50"/>
      <c r="BI2046" s="50"/>
      <c r="BJ2046" s="50"/>
      <c r="BK2046" s="50"/>
      <c r="BL2046" s="50"/>
    </row>
    <row r="2047" spans="1:64" ht="12" customHeight="1" x14ac:dyDescent="0.15">
      <c r="A2047" s="50" t="s">
        <v>31929</v>
      </c>
      <c r="B2047" s="50">
        <v>29</v>
      </c>
      <c r="C2047" s="50" t="s">
        <v>14</v>
      </c>
      <c r="D2047" s="50" t="s">
        <v>33105</v>
      </c>
      <c r="E2047" s="50"/>
      <c r="F2047" s="52">
        <v>42812</v>
      </c>
      <c r="G2047" s="50" t="s">
        <v>28305</v>
      </c>
      <c r="H2047" s="50" t="s">
        <v>1879</v>
      </c>
      <c r="I2047" s="50" t="s">
        <v>167</v>
      </c>
      <c r="J2047" s="50">
        <v>30349</v>
      </c>
      <c r="K2047" s="50" t="s">
        <v>1526</v>
      </c>
      <c r="L2047" s="50" t="s">
        <v>27066</v>
      </c>
      <c r="M2047" s="50" t="s">
        <v>21</v>
      </c>
      <c r="N2047" s="50" t="s">
        <v>28306</v>
      </c>
      <c r="O2047" s="42" t="s">
        <v>394</v>
      </c>
      <c r="P2047" s="50" t="s">
        <v>395</v>
      </c>
      <c r="Q2047" s="51" t="s">
        <v>28307</v>
      </c>
      <c r="R2047" s="50" t="s">
        <v>94</v>
      </c>
      <c r="S2047" s="50" t="s">
        <v>373</v>
      </c>
      <c r="T2047" s="50" t="s">
        <v>28836</v>
      </c>
      <c r="U2047" s="50" t="s">
        <v>28520</v>
      </c>
      <c r="V2047" s="50" t="s">
        <v>28519</v>
      </c>
      <c r="W2047" s="50"/>
      <c r="Y2047" s="50"/>
      <c r="Z2047" s="50"/>
      <c r="AA2047" s="50"/>
      <c r="AB2047" s="50"/>
      <c r="AC2047" s="50"/>
      <c r="AD2047" s="50"/>
      <c r="AE2047" s="50"/>
      <c r="AF2047" s="50"/>
      <c r="AG2047" s="50"/>
      <c r="AH2047" s="53"/>
      <c r="AI2047" s="50"/>
      <c r="AJ2047" s="50"/>
      <c r="AK2047" s="50"/>
      <c r="AL2047" s="50"/>
      <c r="AM2047" s="50"/>
      <c r="AN2047" s="50"/>
      <c r="AO2047" s="50"/>
      <c r="AP2047" s="50"/>
      <c r="AQ2047" s="50"/>
      <c r="AR2047" s="50"/>
      <c r="AS2047" s="50"/>
      <c r="AT2047" s="50"/>
      <c r="AU2047" s="50"/>
      <c r="AV2047" s="50"/>
      <c r="AW2047" s="50"/>
      <c r="AX2047" s="50"/>
      <c r="AY2047" s="50"/>
      <c r="AZ2047" s="50"/>
      <c r="BA2047" s="50"/>
      <c r="BB2047" s="50"/>
      <c r="BC2047" s="50"/>
      <c r="BD2047" s="50"/>
      <c r="BE2047" s="50"/>
      <c r="BF2047" s="50"/>
      <c r="BG2047" s="50"/>
      <c r="BH2047" s="50"/>
      <c r="BI2047" s="50"/>
      <c r="BJ2047" s="50"/>
      <c r="BK2047" s="50"/>
      <c r="BL2047" s="50"/>
    </row>
    <row r="2048" spans="1:64" ht="12" customHeight="1" x14ac:dyDescent="0.15">
      <c r="A2048" s="50" t="s">
        <v>28301</v>
      </c>
      <c r="B2048" s="50">
        <v>36</v>
      </c>
      <c r="C2048" s="50" t="s">
        <v>14</v>
      </c>
      <c r="D2048" s="50" t="s">
        <v>31</v>
      </c>
      <c r="E2048" s="50"/>
      <c r="F2048" s="52">
        <v>42812</v>
      </c>
      <c r="G2048" s="50" t="s">
        <v>28302</v>
      </c>
      <c r="H2048" s="50" t="s">
        <v>7016</v>
      </c>
      <c r="I2048" s="50" t="s">
        <v>167</v>
      </c>
      <c r="J2048" s="50">
        <v>30125</v>
      </c>
      <c r="K2048" s="50" t="s">
        <v>1829</v>
      </c>
      <c r="L2048" s="50" t="s">
        <v>19292</v>
      </c>
      <c r="M2048" s="50" t="s">
        <v>21</v>
      </c>
      <c r="N2048" s="50" t="s">
        <v>28303</v>
      </c>
      <c r="O2048" s="42" t="s">
        <v>394</v>
      </c>
      <c r="P2048" s="50" t="s">
        <v>395</v>
      </c>
      <c r="Q2048" s="51" t="s">
        <v>28304</v>
      </c>
      <c r="R2048" s="50" t="s">
        <v>94</v>
      </c>
      <c r="S2048" s="50" t="s">
        <v>373</v>
      </c>
      <c r="T2048" s="54" t="s">
        <v>28836</v>
      </c>
      <c r="U2048" s="50" t="s">
        <v>28518</v>
      </c>
      <c r="V2048" s="50" t="s">
        <v>28519</v>
      </c>
      <c r="W2048" s="50" t="s">
        <v>94</v>
      </c>
      <c r="X2048" s="50">
        <v>2446</v>
      </c>
      <c r="Y2048" s="50"/>
      <c r="Z2048" s="50"/>
      <c r="AA2048" s="50"/>
      <c r="AB2048" s="50"/>
      <c r="AC2048" s="50"/>
      <c r="AD2048" s="50"/>
      <c r="AE2048" s="50"/>
      <c r="AF2048" s="50"/>
      <c r="AG2048" s="50"/>
      <c r="AH2048" s="53"/>
      <c r="AI2048" s="50"/>
      <c r="AJ2048" s="50"/>
      <c r="AK2048" s="50"/>
      <c r="AL2048" s="50"/>
      <c r="AM2048" s="50"/>
      <c r="AN2048" s="50"/>
      <c r="AO2048" s="50"/>
      <c r="AP2048" s="50"/>
      <c r="AQ2048" s="50"/>
      <c r="AR2048" s="50"/>
      <c r="AS2048" s="50"/>
      <c r="AT2048" s="50"/>
      <c r="AU2048" s="50"/>
      <c r="AV2048" s="50"/>
      <c r="AW2048" s="50"/>
      <c r="AX2048" s="50"/>
      <c r="AY2048" s="50"/>
      <c r="AZ2048" s="50"/>
      <c r="BA2048" s="50"/>
      <c r="BB2048" s="50"/>
      <c r="BC2048" s="50"/>
      <c r="BD2048" s="50"/>
      <c r="BE2048" s="50"/>
      <c r="BF2048" s="50"/>
      <c r="BG2048" s="50"/>
      <c r="BH2048" s="50"/>
      <c r="BI2048" s="50"/>
      <c r="BJ2048" s="50"/>
      <c r="BK2048" s="50"/>
      <c r="BL2048" s="50"/>
    </row>
    <row r="2049" spans="1:64" ht="12" customHeight="1" x14ac:dyDescent="0.15">
      <c r="A2049" s="50" t="s">
        <v>28298</v>
      </c>
      <c r="B2049" s="50">
        <v>59</v>
      </c>
      <c r="C2049" s="50" t="s">
        <v>108</v>
      </c>
      <c r="D2049" s="50" t="s">
        <v>31</v>
      </c>
      <c r="E2049" s="50"/>
      <c r="F2049" s="52">
        <v>42811</v>
      </c>
      <c r="G2049" s="50" t="s">
        <v>28593</v>
      </c>
      <c r="H2049" s="50" t="s">
        <v>3929</v>
      </c>
      <c r="I2049" s="50" t="s">
        <v>313</v>
      </c>
      <c r="J2049" s="50">
        <v>38002</v>
      </c>
      <c r="K2049" s="50" t="s">
        <v>1169</v>
      </c>
      <c r="L2049" s="50" t="s">
        <v>24119</v>
      </c>
      <c r="M2049" s="50" t="s">
        <v>21</v>
      </c>
      <c r="N2049" s="50" t="s">
        <v>28299</v>
      </c>
      <c r="O2049" s="42" t="s">
        <v>394</v>
      </c>
      <c r="P2049" s="50" t="s">
        <v>395</v>
      </c>
      <c r="Q2049" s="51" t="s">
        <v>28300</v>
      </c>
      <c r="R2049" s="50" t="s">
        <v>542</v>
      </c>
      <c r="S2049" s="50" t="s">
        <v>12</v>
      </c>
      <c r="T2049" s="50" t="s">
        <v>31675</v>
      </c>
      <c r="U2049" s="50" t="s">
        <v>28520</v>
      </c>
      <c r="V2049" s="50" t="s">
        <v>28521</v>
      </c>
      <c r="W2049" s="50" t="s">
        <v>94</v>
      </c>
      <c r="X2049" s="50">
        <v>2439</v>
      </c>
      <c r="Y2049" s="50"/>
      <c r="Z2049" s="50"/>
      <c r="AA2049" s="50"/>
      <c r="AB2049" s="50"/>
      <c r="AC2049" s="50"/>
      <c r="AD2049" s="50"/>
      <c r="AE2049" s="50"/>
      <c r="AF2049" s="50"/>
      <c r="AG2049" s="50"/>
      <c r="AH2049" s="53"/>
      <c r="AI2049" s="50"/>
      <c r="AJ2049" s="50"/>
      <c r="AK2049" s="50"/>
      <c r="AL2049" s="50"/>
      <c r="AM2049" s="50"/>
      <c r="AN2049" s="50"/>
      <c r="AO2049" s="50"/>
      <c r="AP2049" s="50"/>
      <c r="AQ2049" s="50"/>
      <c r="AR2049" s="50"/>
      <c r="AS2049" s="50"/>
      <c r="AT2049" s="50"/>
      <c r="AU2049" s="50"/>
      <c r="AV2049" s="50"/>
      <c r="AW2049" s="50"/>
      <c r="AX2049" s="50"/>
      <c r="AY2049" s="50"/>
      <c r="AZ2049" s="50"/>
      <c r="BA2049" s="50"/>
      <c r="BB2049" s="50"/>
      <c r="BC2049" s="50"/>
      <c r="BD2049" s="50"/>
      <c r="BE2049" s="50"/>
      <c r="BF2049" s="50"/>
      <c r="BG2049" s="50"/>
      <c r="BH2049" s="50"/>
      <c r="BI2049" s="50"/>
      <c r="BJ2049" s="50"/>
      <c r="BK2049" s="50"/>
      <c r="BL2049" s="50"/>
    </row>
    <row r="2050" spans="1:64" ht="12" customHeight="1" x14ac:dyDescent="0.15">
      <c r="A2050" s="50" t="s">
        <v>28292</v>
      </c>
      <c r="B2050" s="50">
        <v>25</v>
      </c>
      <c r="C2050" s="50" t="s">
        <v>14</v>
      </c>
      <c r="D2050" s="50" t="s">
        <v>79</v>
      </c>
      <c r="E2050" s="51" t="s">
        <v>28293</v>
      </c>
      <c r="F2050" s="52">
        <v>42811</v>
      </c>
      <c r="G2050" s="50" t="s">
        <v>28592</v>
      </c>
      <c r="H2050" s="50" t="s">
        <v>13680</v>
      </c>
      <c r="I2050" s="50" t="s">
        <v>39</v>
      </c>
      <c r="J2050" s="50">
        <v>95926</v>
      </c>
      <c r="K2050" s="50" t="s">
        <v>5131</v>
      </c>
      <c r="L2050" s="50" t="s">
        <v>13681</v>
      </c>
      <c r="M2050" s="50" t="s">
        <v>5307</v>
      </c>
      <c r="N2050" s="50" t="s">
        <v>28294</v>
      </c>
      <c r="O2050" s="42" t="s">
        <v>394</v>
      </c>
      <c r="P2050" s="50" t="s">
        <v>395</v>
      </c>
      <c r="Q2050" s="51" t="s">
        <v>28295</v>
      </c>
      <c r="R2050" s="50" t="s">
        <v>542</v>
      </c>
      <c r="S2050" s="50" t="s">
        <v>22</v>
      </c>
      <c r="T2050" s="54" t="s">
        <v>28739</v>
      </c>
      <c r="U2050" s="50" t="s">
        <v>28518</v>
      </c>
      <c r="V2050" s="50" t="s">
        <v>28521</v>
      </c>
      <c r="W2050" s="50" t="s">
        <v>94</v>
      </c>
      <c r="X2050" s="50">
        <v>2440</v>
      </c>
      <c r="Y2050" s="50"/>
      <c r="Z2050" s="50"/>
      <c r="AA2050" s="50"/>
      <c r="AB2050" s="50"/>
      <c r="AC2050" s="50"/>
      <c r="AD2050" s="50"/>
      <c r="AE2050" s="50"/>
      <c r="AF2050" s="50"/>
      <c r="AG2050" s="50"/>
      <c r="AH2050" s="53"/>
      <c r="AI2050" s="50"/>
      <c r="AJ2050" s="50"/>
      <c r="AK2050" s="50"/>
      <c r="AL2050" s="50"/>
      <c r="AM2050" s="50"/>
      <c r="AN2050" s="50"/>
      <c r="AO2050" s="50"/>
      <c r="AP2050" s="50"/>
      <c r="AQ2050" s="50"/>
      <c r="AR2050" s="50"/>
      <c r="AS2050" s="50"/>
      <c r="AT2050" s="50"/>
      <c r="AU2050" s="50"/>
      <c r="AV2050" s="50"/>
      <c r="AW2050" s="50"/>
      <c r="AX2050" s="50"/>
      <c r="AY2050" s="50"/>
      <c r="AZ2050" s="50"/>
      <c r="BA2050" s="50"/>
      <c r="BB2050" s="50"/>
      <c r="BC2050" s="50"/>
      <c r="BD2050" s="50"/>
      <c r="BE2050" s="50"/>
      <c r="BF2050" s="50"/>
      <c r="BG2050" s="50"/>
      <c r="BH2050" s="50"/>
      <c r="BI2050" s="50"/>
      <c r="BJ2050" s="50"/>
      <c r="BK2050" s="50"/>
      <c r="BL2050" s="50"/>
    </row>
    <row r="2051" spans="1:64" ht="12" customHeight="1" x14ac:dyDescent="0.15">
      <c r="A2051" s="50" t="s">
        <v>28270</v>
      </c>
      <c r="B2051" s="50">
        <v>25</v>
      </c>
      <c r="C2051" s="50" t="s">
        <v>14</v>
      </c>
      <c r="D2051" s="50" t="s">
        <v>31</v>
      </c>
      <c r="E2051" s="50"/>
      <c r="F2051" s="52">
        <v>42811</v>
      </c>
      <c r="G2051" s="50" t="s">
        <v>28271</v>
      </c>
      <c r="H2051" s="50" t="s">
        <v>22989</v>
      </c>
      <c r="I2051" s="50" t="s">
        <v>4274</v>
      </c>
      <c r="J2051" s="50">
        <v>4769</v>
      </c>
      <c r="K2051" s="50" t="s">
        <v>4276</v>
      </c>
      <c r="L2051" s="50" t="s">
        <v>22990</v>
      </c>
      <c r="M2051" s="50" t="s">
        <v>21</v>
      </c>
      <c r="N2051" s="50" t="s">
        <v>28272</v>
      </c>
      <c r="O2051" s="42" t="s">
        <v>394</v>
      </c>
      <c r="P2051" s="50" t="s">
        <v>395</v>
      </c>
      <c r="Q2051" s="51" t="s">
        <v>28273</v>
      </c>
      <c r="R2051" s="50" t="s">
        <v>23</v>
      </c>
      <c r="S2051" s="50" t="s">
        <v>22</v>
      </c>
      <c r="T2051" s="54" t="s">
        <v>28739</v>
      </c>
      <c r="U2051" s="50" t="s">
        <v>28518</v>
      </c>
      <c r="V2051" s="50" t="s">
        <v>28521</v>
      </c>
      <c r="W2051" s="50" t="s">
        <v>94</v>
      </c>
      <c r="X2051" s="50">
        <v>2436</v>
      </c>
      <c r="Y2051" s="50"/>
      <c r="Z2051" s="50"/>
      <c r="AA2051" s="50"/>
      <c r="AB2051" s="50"/>
      <c r="AC2051" s="50"/>
      <c r="AD2051" s="50"/>
      <c r="AE2051" s="50"/>
      <c r="AF2051" s="50"/>
      <c r="AG2051" s="50"/>
      <c r="AH2051" s="53"/>
      <c r="AI2051" s="50"/>
      <c r="AJ2051" s="50"/>
      <c r="AK2051" s="50"/>
      <c r="AL2051" s="50"/>
      <c r="AM2051" s="50"/>
      <c r="AN2051" s="50"/>
      <c r="AO2051" s="50"/>
      <c r="AP2051" s="50"/>
      <c r="AQ2051" s="50"/>
      <c r="AR2051" s="50"/>
      <c r="AS2051" s="50"/>
      <c r="AT2051" s="50"/>
      <c r="AU2051" s="50"/>
      <c r="AV2051" s="50"/>
      <c r="AW2051" s="50"/>
      <c r="AX2051" s="50"/>
      <c r="AY2051" s="50"/>
      <c r="AZ2051" s="50"/>
      <c r="BA2051" s="50"/>
      <c r="BB2051" s="50"/>
      <c r="BC2051" s="50"/>
      <c r="BD2051" s="50"/>
      <c r="BE2051" s="50"/>
      <c r="BF2051" s="50"/>
      <c r="BG2051" s="50"/>
      <c r="BH2051" s="50"/>
      <c r="BI2051" s="50"/>
      <c r="BJ2051" s="50"/>
      <c r="BK2051" s="50"/>
      <c r="BL2051" s="50"/>
    </row>
    <row r="2052" spans="1:64" ht="12" customHeight="1" x14ac:dyDescent="0.15">
      <c r="A2052" s="50" t="s">
        <v>31930</v>
      </c>
      <c r="B2052" s="50">
        <v>44</v>
      </c>
      <c r="C2052" s="50" t="s">
        <v>14</v>
      </c>
      <c r="D2052" s="50" t="s">
        <v>42</v>
      </c>
      <c r="E2052" s="50"/>
      <c r="F2052" s="52">
        <v>42811</v>
      </c>
      <c r="G2052" s="50" t="s">
        <v>28594</v>
      </c>
      <c r="H2052" s="50" t="s">
        <v>11940</v>
      </c>
      <c r="I2052" s="50" t="s">
        <v>203</v>
      </c>
      <c r="J2052" s="50">
        <v>80260</v>
      </c>
      <c r="K2052" s="50" t="s">
        <v>1883</v>
      </c>
      <c r="L2052" s="50" t="s">
        <v>11625</v>
      </c>
      <c r="M2052" s="50" t="s">
        <v>385</v>
      </c>
      <c r="N2052" s="50" t="s">
        <v>28296</v>
      </c>
      <c r="O2052" s="42" t="s">
        <v>394</v>
      </c>
      <c r="P2052" s="50" t="s">
        <v>395</v>
      </c>
      <c r="Q2052" s="51" t="s">
        <v>28297</v>
      </c>
      <c r="R2052" s="50" t="s">
        <v>94</v>
      </c>
      <c r="S2052" s="50" t="s">
        <v>12</v>
      </c>
      <c r="T2052" s="50" t="s">
        <v>31978</v>
      </c>
      <c r="U2052" s="50" t="s">
        <v>28518</v>
      </c>
      <c r="V2052" s="50" t="s">
        <v>28522</v>
      </c>
      <c r="W2052" s="50"/>
      <c r="Y2052" s="50"/>
      <c r="Z2052" s="50"/>
      <c r="AA2052" s="50"/>
      <c r="AB2052" s="50"/>
      <c r="AC2052" s="50"/>
      <c r="AD2052" s="50"/>
      <c r="AE2052" s="50"/>
      <c r="AF2052" s="50"/>
      <c r="AG2052" s="50"/>
      <c r="AH2052" s="53"/>
      <c r="AI2052" s="50"/>
      <c r="AJ2052" s="50"/>
      <c r="AK2052" s="50"/>
      <c r="AL2052" s="50"/>
      <c r="AM2052" s="50"/>
      <c r="AN2052" s="50"/>
      <c r="AO2052" s="50"/>
      <c r="AP2052" s="50"/>
      <c r="AQ2052" s="50"/>
      <c r="AR2052" s="50"/>
      <c r="AS2052" s="50"/>
      <c r="AT2052" s="50"/>
      <c r="AU2052" s="50"/>
      <c r="AV2052" s="50"/>
      <c r="AW2052" s="50"/>
      <c r="AX2052" s="50"/>
      <c r="AY2052" s="50"/>
      <c r="AZ2052" s="50"/>
      <c r="BA2052" s="50"/>
      <c r="BB2052" s="50"/>
      <c r="BC2052" s="50"/>
      <c r="BD2052" s="50"/>
      <c r="BE2052" s="50"/>
      <c r="BF2052" s="50"/>
      <c r="BG2052" s="50"/>
      <c r="BH2052" s="50"/>
      <c r="BI2052" s="50"/>
      <c r="BJ2052" s="50"/>
      <c r="BK2052" s="50"/>
      <c r="BL2052" s="50"/>
    </row>
    <row r="2053" spans="1:64" ht="12" customHeight="1" x14ac:dyDescent="0.15">
      <c r="A2053" s="50" t="s">
        <v>28274</v>
      </c>
      <c r="B2053" s="50">
        <v>34</v>
      </c>
      <c r="C2053" s="50" t="s">
        <v>14</v>
      </c>
      <c r="D2053" s="50" t="s">
        <v>79</v>
      </c>
      <c r="E2053" s="50"/>
      <c r="F2053" s="52">
        <v>42810</v>
      </c>
      <c r="G2053" s="50" t="s">
        <v>28275</v>
      </c>
      <c r="H2053" s="50" t="s">
        <v>5855</v>
      </c>
      <c r="I2053" s="50" t="s">
        <v>51</v>
      </c>
      <c r="J2053" s="50">
        <v>48093</v>
      </c>
      <c r="K2053" s="50" t="s">
        <v>1091</v>
      </c>
      <c r="L2053" s="50" t="s">
        <v>5525</v>
      </c>
      <c r="M2053" s="50" t="s">
        <v>21</v>
      </c>
      <c r="N2053" s="50" t="s">
        <v>28276</v>
      </c>
      <c r="O2053" s="42" t="s">
        <v>394</v>
      </c>
      <c r="P2053" s="50" t="s">
        <v>395</v>
      </c>
      <c r="Q2053" s="51" t="s">
        <v>28277</v>
      </c>
      <c r="R2053" s="50" t="s">
        <v>94</v>
      </c>
      <c r="S2053" s="50" t="s">
        <v>22</v>
      </c>
      <c r="T2053" s="54" t="s">
        <v>28746</v>
      </c>
      <c r="U2053" s="50" t="s">
        <v>28520</v>
      </c>
      <c r="V2053" s="50" t="s">
        <v>28521</v>
      </c>
      <c r="W2053" s="50" t="s">
        <v>94</v>
      </c>
      <c r="X2053" s="50">
        <v>2429</v>
      </c>
      <c r="Y2053" s="50"/>
      <c r="Z2053" s="50"/>
      <c r="AA2053" s="50"/>
      <c r="AB2053" s="50"/>
      <c r="AC2053" s="50"/>
      <c r="AD2053" s="50"/>
      <c r="AE2053" s="50"/>
      <c r="AF2053" s="50"/>
      <c r="AG2053" s="50"/>
      <c r="AH2053" s="53"/>
      <c r="AI2053" s="50"/>
      <c r="AJ2053" s="50"/>
      <c r="AK2053" s="50"/>
      <c r="AL2053" s="50"/>
      <c r="AM2053" s="50"/>
      <c r="AN2053" s="50"/>
      <c r="AO2053" s="50"/>
      <c r="AP2053" s="50"/>
      <c r="AQ2053" s="50"/>
      <c r="AR2053" s="50"/>
      <c r="AS2053" s="50"/>
      <c r="AT2053" s="50"/>
      <c r="AU2053" s="50"/>
      <c r="AV2053" s="50"/>
      <c r="AW2053" s="50"/>
      <c r="AX2053" s="50"/>
      <c r="AY2053" s="50"/>
      <c r="AZ2053" s="50"/>
      <c r="BA2053" s="50"/>
      <c r="BB2053" s="50"/>
      <c r="BC2053" s="50"/>
      <c r="BD2053" s="50"/>
      <c r="BE2053" s="50"/>
      <c r="BF2053" s="50"/>
      <c r="BG2053" s="50"/>
      <c r="BH2053" s="50"/>
      <c r="BI2053" s="50"/>
      <c r="BJ2053" s="50"/>
      <c r="BK2053" s="50"/>
      <c r="BL2053" s="50"/>
    </row>
    <row r="2054" spans="1:64" ht="12" customHeight="1" x14ac:dyDescent="0.15">
      <c r="A2054" s="50" t="s">
        <v>28288</v>
      </c>
      <c r="B2054" s="50">
        <v>32</v>
      </c>
      <c r="C2054" s="50" t="s">
        <v>14</v>
      </c>
      <c r="D2054" s="50" t="s">
        <v>79</v>
      </c>
      <c r="E2054" s="51" t="s">
        <v>28289</v>
      </c>
      <c r="F2054" s="52">
        <v>42810</v>
      </c>
      <c r="G2054" s="50" t="s">
        <v>28596</v>
      </c>
      <c r="H2054" s="50" t="s">
        <v>871</v>
      </c>
      <c r="I2054" s="50" t="s">
        <v>432</v>
      </c>
      <c r="J2054" s="50">
        <v>53209</v>
      </c>
      <c r="K2054" s="50" t="s">
        <v>871</v>
      </c>
      <c r="L2054" s="50" t="s">
        <v>28456</v>
      </c>
      <c r="M2054" s="50" t="s">
        <v>21</v>
      </c>
      <c r="N2054" s="50" t="s">
        <v>28290</v>
      </c>
      <c r="O2054" s="42" t="s">
        <v>394</v>
      </c>
      <c r="P2054" s="50" t="s">
        <v>395</v>
      </c>
      <c r="Q2054" s="51" t="s">
        <v>28291</v>
      </c>
      <c r="R2054" s="50" t="s">
        <v>94</v>
      </c>
      <c r="S2054" s="50" t="s">
        <v>22</v>
      </c>
      <c r="T2054" s="54" t="s">
        <v>28746</v>
      </c>
      <c r="U2054" s="50" t="s">
        <v>28518</v>
      </c>
      <c r="V2054" s="50" t="s">
        <v>28521</v>
      </c>
      <c r="W2054" s="50" t="s">
        <v>94</v>
      </c>
      <c r="X2054" s="50">
        <v>2431</v>
      </c>
      <c r="Y2054" s="50"/>
      <c r="Z2054" s="50"/>
      <c r="AA2054" s="50"/>
      <c r="AB2054" s="50"/>
      <c r="AC2054" s="50"/>
      <c r="AD2054" s="50"/>
      <c r="AE2054" s="50"/>
      <c r="AF2054" s="50"/>
      <c r="AG2054" s="50"/>
      <c r="AH2054" s="53"/>
      <c r="AI2054" s="50"/>
      <c r="AJ2054" s="50"/>
      <c r="AK2054" s="50"/>
      <c r="AL2054" s="50"/>
      <c r="AM2054" s="50"/>
      <c r="AN2054" s="50"/>
      <c r="AO2054" s="50"/>
      <c r="AP2054" s="50"/>
      <c r="AQ2054" s="51"/>
      <c r="AR2054" s="50"/>
      <c r="AS2054" s="50"/>
      <c r="AT2054" s="50"/>
      <c r="AU2054" s="50"/>
      <c r="AV2054" s="50"/>
      <c r="AW2054" s="50"/>
      <c r="AX2054" s="50"/>
      <c r="AY2054" s="50"/>
      <c r="AZ2054" s="50"/>
      <c r="BA2054" s="50"/>
      <c r="BB2054" s="50"/>
      <c r="BC2054" s="50"/>
      <c r="BD2054" s="50"/>
      <c r="BE2054" s="50"/>
      <c r="BF2054" s="50"/>
      <c r="BG2054" s="50"/>
      <c r="BH2054" s="50"/>
      <c r="BI2054" s="50"/>
      <c r="BJ2054" s="50"/>
      <c r="BK2054" s="50"/>
      <c r="BL2054" s="50"/>
    </row>
    <row r="2055" spans="1:64" ht="12" customHeight="1" x14ac:dyDescent="0.15">
      <c r="A2055" s="50" t="s">
        <v>28278</v>
      </c>
      <c r="B2055" s="50">
        <v>32</v>
      </c>
      <c r="C2055" s="50" t="s">
        <v>14</v>
      </c>
      <c r="D2055" s="50" t="s">
        <v>79</v>
      </c>
      <c r="E2055" s="51" t="s">
        <v>28279</v>
      </c>
      <c r="F2055" s="52">
        <v>42810</v>
      </c>
      <c r="G2055" s="50" t="s">
        <v>28595</v>
      </c>
      <c r="H2055" s="50" t="s">
        <v>5840</v>
      </c>
      <c r="I2055" s="50" t="s">
        <v>360</v>
      </c>
      <c r="J2055" s="50">
        <v>28301</v>
      </c>
      <c r="K2055" s="50" t="s">
        <v>3086</v>
      </c>
      <c r="L2055" s="50" t="s">
        <v>5842</v>
      </c>
      <c r="M2055" s="50" t="s">
        <v>5307</v>
      </c>
      <c r="N2055" s="50" t="s">
        <v>28280</v>
      </c>
      <c r="O2055" s="42" t="s">
        <v>394</v>
      </c>
      <c r="P2055" s="50" t="s">
        <v>395</v>
      </c>
      <c r="Q2055" s="51" t="s">
        <v>28281</v>
      </c>
      <c r="R2055" s="50" t="s">
        <v>94</v>
      </c>
      <c r="S2055" s="50" t="s">
        <v>22</v>
      </c>
      <c r="T2055" s="54" t="s">
        <v>28746</v>
      </c>
      <c r="U2055" s="50" t="s">
        <v>28520</v>
      </c>
      <c r="V2055" s="50" t="s">
        <v>28521</v>
      </c>
      <c r="W2055" s="50" t="s">
        <v>94</v>
      </c>
      <c r="X2055" s="50">
        <v>2432</v>
      </c>
      <c r="Y2055" s="50"/>
      <c r="Z2055" s="50"/>
      <c r="AA2055" s="50"/>
      <c r="AB2055" s="50"/>
      <c r="AC2055" s="50"/>
      <c r="AD2055" s="50"/>
      <c r="AE2055" s="50"/>
      <c r="AF2055" s="50"/>
      <c r="AG2055" s="50"/>
      <c r="AH2055" s="53"/>
      <c r="AI2055" s="50"/>
      <c r="AJ2055" s="50"/>
      <c r="AK2055" s="50"/>
      <c r="AL2055" s="50"/>
      <c r="AM2055" s="50"/>
      <c r="AN2055" s="50"/>
      <c r="AO2055" s="50"/>
      <c r="AP2055" s="50"/>
      <c r="AQ2055" s="51"/>
      <c r="AR2055" s="50"/>
      <c r="AS2055" s="50"/>
      <c r="AT2055" s="50"/>
      <c r="AU2055" s="50"/>
      <c r="AV2055" s="50"/>
      <c r="AW2055" s="50"/>
      <c r="AX2055" s="50"/>
      <c r="AY2055" s="50"/>
      <c r="AZ2055" s="50"/>
      <c r="BA2055" s="50"/>
      <c r="BB2055" s="50"/>
      <c r="BC2055" s="50"/>
      <c r="BD2055" s="50"/>
      <c r="BE2055" s="50"/>
      <c r="BF2055" s="50"/>
      <c r="BG2055" s="50"/>
      <c r="BH2055" s="50"/>
      <c r="BI2055" s="50"/>
      <c r="BJ2055" s="50"/>
      <c r="BK2055" s="50"/>
      <c r="BL2055" s="50"/>
    </row>
    <row r="2056" spans="1:64" ht="12" customHeight="1" x14ac:dyDescent="0.15">
      <c r="A2056" s="50" t="s">
        <v>28264</v>
      </c>
      <c r="B2056" s="50">
        <v>58</v>
      </c>
      <c r="C2056" s="50" t="s">
        <v>14</v>
      </c>
      <c r="D2056" s="50" t="s">
        <v>31</v>
      </c>
      <c r="E2056" s="51" t="s">
        <v>28265</v>
      </c>
      <c r="F2056" s="52">
        <v>42810</v>
      </c>
      <c r="G2056" s="50" t="s">
        <v>28266</v>
      </c>
      <c r="H2056" s="50" t="s">
        <v>3798</v>
      </c>
      <c r="I2056" s="50" t="s">
        <v>56</v>
      </c>
      <c r="J2056" s="50">
        <v>32738</v>
      </c>
      <c r="K2056" s="50" t="s">
        <v>3800</v>
      </c>
      <c r="L2056" s="50" t="s">
        <v>28267</v>
      </c>
      <c r="M2056" s="50" t="s">
        <v>21</v>
      </c>
      <c r="N2056" s="50" t="s">
        <v>28268</v>
      </c>
      <c r="O2056" s="42" t="s">
        <v>394</v>
      </c>
      <c r="P2056" s="50" t="s">
        <v>395</v>
      </c>
      <c r="Q2056" s="51" t="s">
        <v>28269</v>
      </c>
      <c r="R2056" s="50" t="s">
        <v>542</v>
      </c>
      <c r="S2056" s="50" t="s">
        <v>22</v>
      </c>
      <c r="T2056" s="54" t="s">
        <v>28746</v>
      </c>
      <c r="U2056" s="50" t="s">
        <v>28520</v>
      </c>
      <c r="V2056" s="50" t="s">
        <v>28521</v>
      </c>
      <c r="W2056" s="50" t="s">
        <v>94</v>
      </c>
      <c r="X2056" s="50">
        <v>2433</v>
      </c>
      <c r="Y2056" s="50"/>
      <c r="Z2056" s="50"/>
      <c r="AA2056" s="50"/>
      <c r="AB2056" s="50"/>
      <c r="AC2056" s="50"/>
      <c r="AD2056" s="50"/>
      <c r="AE2056" s="50"/>
      <c r="AF2056" s="50"/>
      <c r="AG2056" s="50"/>
      <c r="AH2056" s="53"/>
      <c r="AI2056" s="50"/>
      <c r="AJ2056" s="50"/>
      <c r="AK2056" s="50"/>
      <c r="AL2056" s="50"/>
      <c r="AM2056" s="50"/>
      <c r="AN2056" s="50"/>
      <c r="AO2056" s="50"/>
      <c r="AP2056" s="50"/>
      <c r="AQ2056" s="50"/>
      <c r="AR2056" s="50"/>
      <c r="AS2056" s="50"/>
      <c r="AT2056" s="50"/>
      <c r="AU2056" s="50"/>
      <c r="AV2056" s="50"/>
      <c r="AW2056" s="50"/>
      <c r="AX2056" s="50"/>
      <c r="AY2056" s="50"/>
      <c r="AZ2056" s="50"/>
      <c r="BA2056" s="50"/>
      <c r="BB2056" s="50"/>
      <c r="BC2056" s="50"/>
      <c r="BD2056" s="50"/>
      <c r="BE2056" s="50"/>
      <c r="BF2056" s="50"/>
      <c r="BG2056" s="50"/>
      <c r="BH2056" s="50"/>
      <c r="BI2056" s="50"/>
      <c r="BJ2056" s="50"/>
      <c r="BK2056" s="50"/>
      <c r="BL2056" s="50"/>
    </row>
    <row r="2057" spans="1:64" ht="12" customHeight="1" x14ac:dyDescent="0.15">
      <c r="A2057" s="50" t="s">
        <v>28282</v>
      </c>
      <c r="B2057" s="50">
        <v>36</v>
      </c>
      <c r="C2057" s="50" t="s">
        <v>14</v>
      </c>
      <c r="D2057" s="50" t="s">
        <v>79</v>
      </c>
      <c r="E2057" s="51" t="s">
        <v>28283</v>
      </c>
      <c r="F2057" s="52">
        <v>42810</v>
      </c>
      <c r="G2057" s="50" t="s">
        <v>28284</v>
      </c>
      <c r="H2057" s="50" t="s">
        <v>22971</v>
      </c>
      <c r="I2057" s="50" t="s">
        <v>313</v>
      </c>
      <c r="J2057" s="50">
        <v>38001</v>
      </c>
      <c r="K2057" s="50" t="s">
        <v>23001</v>
      </c>
      <c r="L2057" s="50" t="s">
        <v>28285</v>
      </c>
      <c r="M2057" s="50" t="s">
        <v>21</v>
      </c>
      <c r="N2057" s="50" t="s">
        <v>28286</v>
      </c>
      <c r="O2057" s="42" t="s">
        <v>394</v>
      </c>
      <c r="P2057" s="50" t="s">
        <v>395</v>
      </c>
      <c r="Q2057" s="51" t="s">
        <v>28287</v>
      </c>
      <c r="R2057" s="50" t="s">
        <v>542</v>
      </c>
      <c r="S2057" s="50" t="s">
        <v>373</v>
      </c>
      <c r="T2057" s="54" t="s">
        <v>28836</v>
      </c>
      <c r="U2057" s="50" t="s">
        <v>28520</v>
      </c>
      <c r="V2057" s="50" t="s">
        <v>28521</v>
      </c>
      <c r="W2057" s="50" t="s">
        <v>542</v>
      </c>
      <c r="X2057" s="50">
        <v>2434</v>
      </c>
      <c r="Y2057" s="50"/>
      <c r="Z2057" s="50"/>
      <c r="AA2057" s="50"/>
      <c r="AB2057" s="50"/>
      <c r="AC2057" s="50"/>
      <c r="AD2057" s="50"/>
      <c r="AE2057" s="50"/>
      <c r="AF2057" s="50"/>
      <c r="AG2057" s="50"/>
      <c r="AH2057" s="53"/>
      <c r="AI2057" s="50"/>
      <c r="AJ2057" s="50"/>
      <c r="AK2057" s="50"/>
      <c r="AL2057" s="50"/>
      <c r="AM2057" s="50"/>
      <c r="AN2057" s="50"/>
      <c r="AO2057" s="50"/>
      <c r="AP2057" s="50"/>
      <c r="AQ2057" s="50"/>
      <c r="AR2057" s="50"/>
      <c r="AS2057" s="50"/>
      <c r="AT2057" s="50"/>
      <c r="AU2057" s="50"/>
      <c r="AV2057" s="50"/>
      <c r="AW2057" s="50"/>
      <c r="AX2057" s="50"/>
      <c r="AY2057" s="50"/>
      <c r="AZ2057" s="50"/>
      <c r="BA2057" s="50"/>
      <c r="BB2057" s="50"/>
      <c r="BC2057" s="50"/>
      <c r="BD2057" s="50"/>
      <c r="BE2057" s="50"/>
      <c r="BF2057" s="50"/>
      <c r="BG2057" s="50"/>
      <c r="BH2057" s="50"/>
      <c r="BI2057" s="50"/>
      <c r="BJ2057" s="50"/>
      <c r="BK2057" s="50"/>
      <c r="BL2057" s="50"/>
    </row>
    <row r="2058" spans="1:64" ht="12" customHeight="1" x14ac:dyDescent="0.15">
      <c r="A2058" s="50" t="s">
        <v>28258</v>
      </c>
      <c r="B2058" s="50">
        <v>29</v>
      </c>
      <c r="C2058" s="50" t="s">
        <v>14</v>
      </c>
      <c r="D2058" s="50" t="s">
        <v>79</v>
      </c>
      <c r="E2058" s="51" t="s">
        <v>28259</v>
      </c>
      <c r="F2058" s="52">
        <v>42809</v>
      </c>
      <c r="G2058" s="50" t="s">
        <v>28260</v>
      </c>
      <c r="H2058" s="50" t="s">
        <v>28261</v>
      </c>
      <c r="I2058" s="50" t="s">
        <v>127</v>
      </c>
      <c r="J2058" s="50">
        <v>55106</v>
      </c>
      <c r="K2058" s="50" t="s">
        <v>3503</v>
      </c>
      <c r="L2058" s="50" t="s">
        <v>4810</v>
      </c>
      <c r="M2058" s="50" t="s">
        <v>21</v>
      </c>
      <c r="N2058" s="50" t="s">
        <v>28262</v>
      </c>
      <c r="O2058" s="42" t="s">
        <v>394</v>
      </c>
      <c r="P2058" s="50" t="s">
        <v>395</v>
      </c>
      <c r="Q2058" s="51" t="s">
        <v>28263</v>
      </c>
      <c r="R2058" s="50" t="s">
        <v>94</v>
      </c>
      <c r="S2058" s="50" t="s">
        <v>22</v>
      </c>
      <c r="T2058" s="50" t="s">
        <v>28746</v>
      </c>
      <c r="U2058" s="50" t="s">
        <v>28518</v>
      </c>
      <c r="V2058" s="50" t="s">
        <v>28521</v>
      </c>
      <c r="W2058" s="50" t="s">
        <v>94</v>
      </c>
      <c r="X2058" s="50">
        <v>2418</v>
      </c>
      <c r="Y2058" s="50"/>
      <c r="Z2058" s="50"/>
      <c r="AA2058" s="50"/>
      <c r="AB2058" s="50"/>
      <c r="AC2058" s="50"/>
      <c r="AD2058" s="50"/>
      <c r="AE2058" s="50"/>
      <c r="AF2058" s="50"/>
      <c r="AG2058" s="50"/>
      <c r="AH2058" s="53"/>
      <c r="AI2058" s="50"/>
      <c r="AJ2058" s="50"/>
      <c r="AK2058" s="50"/>
      <c r="AL2058" s="50"/>
      <c r="AM2058" s="50"/>
      <c r="AN2058" s="50"/>
      <c r="AO2058" s="50"/>
      <c r="AP2058" s="50"/>
      <c r="AQ2058" s="50"/>
      <c r="AR2058" s="50"/>
      <c r="AS2058" s="50"/>
      <c r="AT2058" s="50"/>
      <c r="AU2058" s="50"/>
      <c r="AV2058" s="50"/>
      <c r="AW2058" s="50"/>
      <c r="AX2058" s="50"/>
      <c r="AY2058" s="50"/>
      <c r="AZ2058" s="50"/>
      <c r="BA2058" s="50"/>
      <c r="BB2058" s="50"/>
      <c r="BC2058" s="50"/>
      <c r="BD2058" s="50"/>
      <c r="BE2058" s="50"/>
      <c r="BF2058" s="50"/>
      <c r="BG2058" s="50"/>
      <c r="BH2058" s="50"/>
      <c r="BI2058" s="50"/>
      <c r="BJ2058" s="50"/>
      <c r="BK2058" s="50"/>
      <c r="BL2058" s="50"/>
    </row>
    <row r="2059" spans="1:64" ht="12" customHeight="1" x14ac:dyDescent="0.15">
      <c r="A2059" s="50" t="s">
        <v>28253</v>
      </c>
      <c r="B2059" s="50">
        <v>25</v>
      </c>
      <c r="C2059" s="50" t="s">
        <v>14</v>
      </c>
      <c r="D2059" s="50" t="s">
        <v>31</v>
      </c>
      <c r="E2059" s="51" t="s">
        <v>28254</v>
      </c>
      <c r="F2059" s="52">
        <v>42809</v>
      </c>
      <c r="G2059" s="50" t="s">
        <v>28255</v>
      </c>
      <c r="H2059" s="50" t="s">
        <v>616</v>
      </c>
      <c r="I2059" s="50" t="s">
        <v>117</v>
      </c>
      <c r="J2059" s="50">
        <v>85085</v>
      </c>
      <c r="K2059" s="50" t="s">
        <v>617</v>
      </c>
      <c r="L2059" s="50" t="s">
        <v>618</v>
      </c>
      <c r="M2059" s="50" t="s">
        <v>21</v>
      </c>
      <c r="N2059" s="50" t="s">
        <v>28256</v>
      </c>
      <c r="O2059" s="42" t="s">
        <v>394</v>
      </c>
      <c r="P2059" s="50" t="s">
        <v>395</v>
      </c>
      <c r="Q2059" s="51" t="s">
        <v>28257</v>
      </c>
      <c r="R2059" s="50" t="s">
        <v>94</v>
      </c>
      <c r="S2059" s="50" t="s">
        <v>373</v>
      </c>
      <c r="T2059" s="54" t="s">
        <v>28836</v>
      </c>
      <c r="U2059" s="50" t="s">
        <v>28518</v>
      </c>
      <c r="V2059" s="50" t="s">
        <v>28519</v>
      </c>
      <c r="W2059" s="50" t="s">
        <v>94</v>
      </c>
      <c r="X2059" s="50">
        <v>2428</v>
      </c>
      <c r="Y2059" s="50"/>
      <c r="Z2059" s="50"/>
      <c r="AA2059" s="50"/>
      <c r="AB2059" s="50"/>
      <c r="AC2059" s="50"/>
      <c r="AD2059" s="50"/>
      <c r="AE2059" s="50"/>
      <c r="AF2059" s="50"/>
      <c r="AG2059" s="50"/>
      <c r="AH2059" s="53"/>
      <c r="AI2059" s="50"/>
      <c r="AJ2059" s="50"/>
      <c r="AK2059" s="50"/>
      <c r="AL2059" s="50"/>
      <c r="AM2059" s="50"/>
      <c r="AN2059" s="50"/>
      <c r="AO2059" s="50"/>
      <c r="AP2059" s="50"/>
      <c r="AQ2059" s="50"/>
      <c r="AR2059" s="50"/>
      <c r="AS2059" s="50"/>
      <c r="AT2059" s="50"/>
      <c r="AU2059" s="50"/>
      <c r="AV2059" s="50"/>
      <c r="AW2059" s="50"/>
      <c r="AX2059" s="50"/>
      <c r="AY2059" s="50"/>
      <c r="AZ2059" s="50"/>
      <c r="BA2059" s="50"/>
      <c r="BB2059" s="50"/>
      <c r="BC2059" s="50"/>
      <c r="BD2059" s="50"/>
      <c r="BE2059" s="50"/>
      <c r="BF2059" s="50"/>
      <c r="BG2059" s="50"/>
      <c r="BH2059" s="50"/>
      <c r="BI2059" s="50"/>
      <c r="BJ2059" s="50"/>
      <c r="BK2059" s="50"/>
      <c r="BL2059" s="50"/>
    </row>
    <row r="2060" spans="1:64" ht="12" customHeight="1" x14ac:dyDescent="0.15">
      <c r="A2060" s="50" t="s">
        <v>28218</v>
      </c>
      <c r="B2060" s="50">
        <v>16</v>
      </c>
      <c r="C2060" s="50" t="s">
        <v>108</v>
      </c>
      <c r="D2060" s="50" t="s">
        <v>42</v>
      </c>
      <c r="E2060" s="51" t="s">
        <v>28219</v>
      </c>
      <c r="F2060" s="52">
        <v>42808</v>
      </c>
      <c r="G2060" s="50" t="s">
        <v>28220</v>
      </c>
      <c r="H2060" s="50" t="s">
        <v>8549</v>
      </c>
      <c r="I2060" s="50" t="s">
        <v>39</v>
      </c>
      <c r="J2060" s="50">
        <v>94542</v>
      </c>
      <c r="K2060" s="50" t="s">
        <v>589</v>
      </c>
      <c r="L2060" s="50" t="s">
        <v>1118</v>
      </c>
      <c r="M2060" s="50" t="s">
        <v>21</v>
      </c>
      <c r="N2060" s="50" t="s">
        <v>28221</v>
      </c>
      <c r="O2060" s="42" t="s">
        <v>394</v>
      </c>
      <c r="P2060" s="50" t="s">
        <v>395</v>
      </c>
      <c r="Q2060" s="51" t="s">
        <v>28222</v>
      </c>
      <c r="R2060" s="50" t="s">
        <v>94</v>
      </c>
      <c r="S2060" s="50" t="s">
        <v>12</v>
      </c>
      <c r="T2060" s="50" t="s">
        <v>31978</v>
      </c>
      <c r="U2060" s="50" t="s">
        <v>28518</v>
      </c>
      <c r="V2060" s="50" t="s">
        <v>28521</v>
      </c>
      <c r="W2060" s="50" t="s">
        <v>94</v>
      </c>
      <c r="X2060" s="50">
        <v>2426</v>
      </c>
      <c r="Y2060" s="50"/>
      <c r="Z2060" s="50"/>
      <c r="AA2060" s="50"/>
      <c r="AB2060" s="50"/>
      <c r="AC2060" s="50"/>
      <c r="AD2060" s="50"/>
      <c r="AE2060" s="50"/>
      <c r="AF2060" s="50"/>
      <c r="AG2060" s="50"/>
      <c r="AH2060" s="53"/>
      <c r="AI2060" s="50"/>
      <c r="AJ2060" s="50"/>
      <c r="AK2060" s="50"/>
      <c r="AL2060" s="50"/>
      <c r="AM2060" s="50"/>
      <c r="AN2060" s="50"/>
      <c r="AO2060" s="50"/>
      <c r="AP2060" s="50"/>
      <c r="AQ2060" s="50"/>
      <c r="AR2060" s="50"/>
      <c r="AS2060" s="50"/>
      <c r="AT2060" s="50"/>
      <c r="AU2060" s="50"/>
      <c r="AV2060" s="50"/>
      <c r="AW2060" s="50"/>
      <c r="AX2060" s="50"/>
      <c r="AY2060" s="50"/>
      <c r="AZ2060" s="50"/>
      <c r="BA2060" s="50"/>
      <c r="BB2060" s="50"/>
      <c r="BC2060" s="50"/>
      <c r="BD2060" s="50"/>
      <c r="BE2060" s="50"/>
      <c r="BF2060" s="50"/>
      <c r="BG2060" s="50"/>
      <c r="BH2060" s="50"/>
      <c r="BI2060" s="50"/>
      <c r="BJ2060" s="50"/>
      <c r="BK2060" s="50"/>
      <c r="BL2060" s="50"/>
    </row>
    <row r="2061" spans="1:64" ht="12" customHeight="1" x14ac:dyDescent="0.15">
      <c r="A2061" s="50" t="s">
        <v>28223</v>
      </c>
      <c r="B2061" s="50">
        <v>18</v>
      </c>
      <c r="C2061" s="50" t="s">
        <v>14</v>
      </c>
      <c r="D2061" s="50" t="s">
        <v>31</v>
      </c>
      <c r="E2061" s="51" t="s">
        <v>28224</v>
      </c>
      <c r="F2061" s="52">
        <v>42808</v>
      </c>
      <c r="G2061" s="50" t="s">
        <v>28225</v>
      </c>
      <c r="H2061" s="50" t="s">
        <v>22607</v>
      </c>
      <c r="I2061" s="50" t="s">
        <v>203</v>
      </c>
      <c r="J2061" s="50">
        <v>80031</v>
      </c>
      <c r="K2061" s="50" t="s">
        <v>1883</v>
      </c>
      <c r="L2061" s="50" t="s">
        <v>28226</v>
      </c>
      <c r="M2061" s="50" t="s">
        <v>21</v>
      </c>
      <c r="N2061" s="50" t="s">
        <v>28227</v>
      </c>
      <c r="O2061" s="42" t="s">
        <v>394</v>
      </c>
      <c r="P2061" s="50" t="s">
        <v>94</v>
      </c>
      <c r="Q2061" s="51" t="s">
        <v>28228</v>
      </c>
      <c r="R2061" s="50" t="s">
        <v>94</v>
      </c>
      <c r="S2061" s="50" t="s">
        <v>22</v>
      </c>
      <c r="T2061" s="50" t="s">
        <v>28746</v>
      </c>
      <c r="U2061" s="50" t="s">
        <v>28520</v>
      </c>
      <c r="V2061" s="50" t="s">
        <v>28521</v>
      </c>
      <c r="W2061" s="50" t="s">
        <v>94</v>
      </c>
      <c r="X2061" s="50">
        <v>2423</v>
      </c>
      <c r="Y2061" s="50"/>
      <c r="Z2061" s="50"/>
      <c r="AA2061" s="50"/>
      <c r="AB2061" s="50"/>
      <c r="AC2061" s="50"/>
      <c r="AD2061" s="50"/>
      <c r="AE2061" s="50"/>
      <c r="AF2061" s="50"/>
      <c r="AG2061" s="50"/>
      <c r="AH2061" s="53"/>
      <c r="AI2061" s="50"/>
      <c r="AJ2061" s="50"/>
      <c r="AK2061" s="50"/>
      <c r="AL2061" s="50"/>
      <c r="AM2061" s="50"/>
      <c r="AN2061" s="50"/>
      <c r="AO2061" s="50"/>
      <c r="AP2061" s="50"/>
      <c r="AQ2061" s="50"/>
      <c r="AR2061" s="50"/>
      <c r="AS2061" s="50"/>
      <c r="AT2061" s="51"/>
      <c r="AU2061" s="50"/>
      <c r="AV2061" s="50"/>
      <c r="AW2061" s="50"/>
      <c r="AX2061" s="50"/>
      <c r="AY2061" s="50"/>
      <c r="AZ2061" s="50"/>
      <c r="BA2061" s="50"/>
      <c r="BB2061" s="50"/>
      <c r="BC2061" s="50"/>
      <c r="BD2061" s="50"/>
      <c r="BE2061" s="50"/>
      <c r="BF2061" s="50"/>
      <c r="BG2061" s="50"/>
      <c r="BH2061" s="50"/>
      <c r="BI2061" s="50"/>
      <c r="BJ2061" s="50"/>
      <c r="BK2061" s="50"/>
      <c r="BL2061" s="50"/>
    </row>
    <row r="2062" spans="1:64" ht="12" customHeight="1" x14ac:dyDescent="0.15">
      <c r="A2062" s="50" t="s">
        <v>28229</v>
      </c>
      <c r="B2062" s="50">
        <v>43</v>
      </c>
      <c r="C2062" s="50" t="s">
        <v>14</v>
      </c>
      <c r="D2062" s="50" t="s">
        <v>31</v>
      </c>
      <c r="E2062" s="51" t="s">
        <v>28230</v>
      </c>
      <c r="F2062" s="52">
        <v>42808</v>
      </c>
      <c r="G2062" s="50" t="s">
        <v>28231</v>
      </c>
      <c r="H2062" s="50" t="s">
        <v>28232</v>
      </c>
      <c r="I2062" s="50" t="s">
        <v>56</v>
      </c>
      <c r="J2062" s="50">
        <v>32413</v>
      </c>
      <c r="K2062" s="50" t="s">
        <v>2758</v>
      </c>
      <c r="L2062" s="50" t="s">
        <v>28233</v>
      </c>
      <c r="M2062" s="50" t="s">
        <v>21</v>
      </c>
      <c r="N2062" s="50" t="s">
        <v>28234</v>
      </c>
      <c r="O2062" s="42" t="s">
        <v>394</v>
      </c>
      <c r="P2062" s="50" t="s">
        <v>395</v>
      </c>
      <c r="Q2062" s="51" t="s">
        <v>28235</v>
      </c>
      <c r="R2062" s="50" t="s">
        <v>94</v>
      </c>
      <c r="S2062" s="50" t="s">
        <v>22</v>
      </c>
      <c r="T2062" s="54" t="s">
        <v>28746</v>
      </c>
      <c r="U2062" s="50" t="s">
        <v>28520</v>
      </c>
      <c r="V2062" s="50" t="s">
        <v>28521</v>
      </c>
      <c r="W2062" s="50" t="s">
        <v>94</v>
      </c>
      <c r="X2062" s="50">
        <v>2424</v>
      </c>
      <c r="Y2062" s="50"/>
      <c r="Z2062" s="50"/>
      <c r="AA2062" s="50"/>
      <c r="AB2062" s="50"/>
      <c r="AC2062" s="50"/>
      <c r="AD2062" s="50"/>
      <c r="AE2062" s="50"/>
      <c r="AF2062" s="50"/>
      <c r="AG2062" s="50"/>
      <c r="AH2062" s="53"/>
      <c r="AI2062" s="50"/>
      <c r="AJ2062" s="50"/>
      <c r="AK2062" s="50"/>
      <c r="AL2062" s="50"/>
      <c r="AM2062" s="50"/>
      <c r="AN2062" s="50"/>
      <c r="AO2062" s="50"/>
      <c r="AP2062" s="50"/>
      <c r="AQ2062" s="50"/>
      <c r="AR2062" s="50"/>
      <c r="AS2062" s="50"/>
      <c r="AT2062" s="50"/>
      <c r="AU2062" s="50"/>
      <c r="AV2062" s="50"/>
      <c r="AW2062" s="50"/>
      <c r="AX2062" s="50"/>
      <c r="AY2062" s="50"/>
      <c r="AZ2062" s="50"/>
      <c r="BA2062" s="50"/>
      <c r="BB2062" s="50"/>
      <c r="BC2062" s="50"/>
      <c r="BD2062" s="50"/>
      <c r="BE2062" s="50"/>
      <c r="BF2062" s="50"/>
      <c r="BG2062" s="50"/>
      <c r="BH2062" s="50"/>
      <c r="BI2062" s="50"/>
      <c r="BJ2062" s="50"/>
      <c r="BK2062" s="50"/>
      <c r="BL2062" s="50"/>
    </row>
    <row r="2063" spans="1:64" ht="12" customHeight="1" x14ac:dyDescent="0.15">
      <c r="A2063" s="50" t="s">
        <v>28242</v>
      </c>
      <c r="B2063" s="50">
        <v>56</v>
      </c>
      <c r="C2063" s="50" t="s">
        <v>14</v>
      </c>
      <c r="D2063" s="50" t="s">
        <v>31</v>
      </c>
      <c r="E2063" s="50"/>
      <c r="F2063" s="52">
        <v>42808</v>
      </c>
      <c r="G2063" s="50" t="s">
        <v>28243</v>
      </c>
      <c r="H2063" s="50" t="s">
        <v>21258</v>
      </c>
      <c r="I2063" s="50" t="s">
        <v>75</v>
      </c>
      <c r="J2063" s="50">
        <v>8755</v>
      </c>
      <c r="K2063" s="50" t="s">
        <v>627</v>
      </c>
      <c r="L2063" s="50" t="s">
        <v>28244</v>
      </c>
      <c r="M2063" s="50" t="s">
        <v>21</v>
      </c>
      <c r="N2063" s="50" t="s">
        <v>28245</v>
      </c>
      <c r="O2063" s="42" t="s">
        <v>394</v>
      </c>
      <c r="P2063" s="50" t="s">
        <v>395</v>
      </c>
      <c r="Q2063" s="51" t="s">
        <v>28246</v>
      </c>
      <c r="R2063" s="50" t="s">
        <v>542</v>
      </c>
      <c r="S2063" s="50" t="s">
        <v>12</v>
      </c>
      <c r="T2063" s="50" t="s">
        <v>31978</v>
      </c>
      <c r="U2063" s="50" t="s">
        <v>28520</v>
      </c>
      <c r="V2063" s="50" t="s">
        <v>28521</v>
      </c>
      <c r="W2063" s="50" t="s">
        <v>94</v>
      </c>
      <c r="X2063" s="50">
        <v>2419</v>
      </c>
      <c r="Y2063" s="50"/>
      <c r="Z2063" s="50"/>
      <c r="AA2063" s="50"/>
      <c r="AB2063" s="50"/>
      <c r="AC2063" s="50"/>
      <c r="AD2063" s="50"/>
      <c r="AE2063" s="50"/>
      <c r="AF2063" s="50"/>
      <c r="AG2063" s="50"/>
      <c r="AH2063" s="53"/>
      <c r="AI2063" s="50"/>
      <c r="AJ2063" s="50"/>
      <c r="AK2063" s="50"/>
      <c r="AL2063" s="50"/>
      <c r="AM2063" s="50"/>
      <c r="AN2063" s="50"/>
      <c r="AO2063" s="50"/>
      <c r="AP2063" s="50"/>
      <c r="AQ2063" s="50"/>
      <c r="AR2063" s="50"/>
      <c r="AS2063" s="50"/>
      <c r="AT2063" s="50"/>
      <c r="AU2063" s="50"/>
      <c r="AV2063" s="50"/>
      <c r="AW2063" s="50"/>
      <c r="AX2063" s="50"/>
      <c r="AY2063" s="50"/>
      <c r="AZ2063" s="50"/>
      <c r="BA2063" s="50"/>
      <c r="BB2063" s="50"/>
      <c r="BC2063" s="50"/>
      <c r="BD2063" s="50"/>
      <c r="BE2063" s="50"/>
      <c r="BF2063" s="50"/>
      <c r="BG2063" s="50"/>
      <c r="BH2063" s="50"/>
      <c r="BI2063" s="50"/>
      <c r="BJ2063" s="50"/>
      <c r="BK2063" s="50"/>
      <c r="BL2063" s="50"/>
    </row>
    <row r="2064" spans="1:64" ht="12" customHeight="1" x14ac:dyDescent="0.15">
      <c r="A2064" s="50" t="s">
        <v>28247</v>
      </c>
      <c r="B2064" s="50">
        <v>36</v>
      </c>
      <c r="C2064" s="50" t="s">
        <v>14</v>
      </c>
      <c r="D2064" s="50" t="s">
        <v>31</v>
      </c>
      <c r="E2064" s="50"/>
      <c r="F2064" s="52">
        <v>42808</v>
      </c>
      <c r="G2064" s="50" t="s">
        <v>28248</v>
      </c>
      <c r="H2064" s="50" t="s">
        <v>28249</v>
      </c>
      <c r="I2064" s="50" t="s">
        <v>297</v>
      </c>
      <c r="J2064" s="50">
        <v>98424</v>
      </c>
      <c r="K2064" s="50" t="s">
        <v>867</v>
      </c>
      <c r="L2064" s="50" t="s">
        <v>28250</v>
      </c>
      <c r="M2064" s="50" t="s">
        <v>21</v>
      </c>
      <c r="N2064" s="50" t="s">
        <v>28251</v>
      </c>
      <c r="O2064" s="42" t="s">
        <v>394</v>
      </c>
      <c r="P2064" s="50" t="s">
        <v>395</v>
      </c>
      <c r="Q2064" s="51" t="s">
        <v>28252</v>
      </c>
      <c r="R2064" s="50" t="s">
        <v>94</v>
      </c>
      <c r="S2064" s="50" t="s">
        <v>373</v>
      </c>
      <c r="T2064" s="54" t="s">
        <v>28836</v>
      </c>
      <c r="U2064" s="50" t="s">
        <v>28520</v>
      </c>
      <c r="V2064" s="50" t="s">
        <v>28521</v>
      </c>
      <c r="W2064" s="50" t="s">
        <v>94</v>
      </c>
      <c r="X2064" s="50">
        <v>2422</v>
      </c>
      <c r="Y2064" s="50"/>
      <c r="Z2064" s="50"/>
      <c r="AA2064" s="50"/>
      <c r="AB2064" s="50"/>
      <c r="AC2064" s="50"/>
      <c r="AD2064" s="50"/>
      <c r="AE2064" s="50"/>
      <c r="AF2064" s="50"/>
      <c r="AG2064" s="50"/>
      <c r="AH2064" s="50"/>
      <c r="AI2064" s="50"/>
      <c r="AJ2064" s="50"/>
      <c r="AK2064" s="50"/>
      <c r="AL2064" s="50"/>
      <c r="AM2064" s="50"/>
      <c r="AN2064" s="50"/>
      <c r="AO2064" s="50"/>
      <c r="AP2064" s="50"/>
      <c r="AQ2064" s="50"/>
      <c r="AR2064" s="50"/>
      <c r="AS2064" s="50"/>
      <c r="AT2064" s="50"/>
      <c r="AU2064" s="50"/>
      <c r="AV2064" s="50"/>
      <c r="AW2064" s="50"/>
      <c r="AX2064" s="50"/>
      <c r="AY2064" s="50"/>
      <c r="AZ2064" s="50"/>
      <c r="BA2064" s="50"/>
      <c r="BB2064" s="50"/>
      <c r="BC2064" s="50"/>
      <c r="BD2064" s="50"/>
      <c r="BE2064" s="50"/>
      <c r="BF2064" s="50"/>
      <c r="BG2064" s="50"/>
      <c r="BH2064" s="50"/>
      <c r="BI2064" s="50"/>
      <c r="BJ2064" s="50"/>
      <c r="BK2064" s="50"/>
      <c r="BL2064" s="50"/>
    </row>
    <row r="2065" spans="1:64" ht="12" customHeight="1" x14ac:dyDescent="0.15">
      <c r="A2065" s="50" t="s">
        <v>28214</v>
      </c>
      <c r="B2065" s="50">
        <v>23</v>
      </c>
      <c r="C2065" s="50" t="s">
        <v>14</v>
      </c>
      <c r="D2065" s="50" t="s">
        <v>31</v>
      </c>
      <c r="E2065" s="50"/>
      <c r="F2065" s="52">
        <v>42807</v>
      </c>
      <c r="G2065" s="50" t="s">
        <v>28215</v>
      </c>
      <c r="H2065" s="50" t="s">
        <v>3544</v>
      </c>
      <c r="I2065" s="50" t="s">
        <v>39</v>
      </c>
      <c r="J2065" s="50">
        <v>94559</v>
      </c>
      <c r="K2065" s="50" t="s">
        <v>3544</v>
      </c>
      <c r="L2065" s="50" t="s">
        <v>3546</v>
      </c>
      <c r="M2065" s="50" t="s">
        <v>21</v>
      </c>
      <c r="N2065" s="50" t="s">
        <v>28216</v>
      </c>
      <c r="O2065" s="42" t="s">
        <v>394</v>
      </c>
      <c r="P2065" s="50" t="s">
        <v>395</v>
      </c>
      <c r="Q2065" s="51" t="s">
        <v>28217</v>
      </c>
      <c r="R2065" s="50" t="s">
        <v>542</v>
      </c>
      <c r="S2065" s="50" t="s">
        <v>22</v>
      </c>
      <c r="T2065" s="54" t="s">
        <v>28739</v>
      </c>
      <c r="U2065" s="50" t="s">
        <v>28518</v>
      </c>
      <c r="V2065" s="50" t="s">
        <v>28521</v>
      </c>
      <c r="W2065" s="50" t="s">
        <v>94</v>
      </c>
      <c r="X2065" s="50">
        <v>2417</v>
      </c>
      <c r="Y2065" s="50"/>
      <c r="Z2065" s="50"/>
      <c r="AA2065" s="50"/>
      <c r="AB2065" s="50"/>
      <c r="AC2065" s="50"/>
      <c r="AD2065" s="50"/>
      <c r="AE2065" s="50"/>
      <c r="AF2065" s="50"/>
      <c r="AG2065" s="50"/>
      <c r="AH2065" s="53"/>
      <c r="AI2065" s="50"/>
      <c r="AJ2065" s="50"/>
      <c r="AK2065" s="50"/>
      <c r="AL2065" s="50"/>
      <c r="AM2065" s="50"/>
      <c r="AN2065" s="50"/>
      <c r="AO2065" s="50"/>
      <c r="AP2065" s="50"/>
      <c r="AQ2065" s="50"/>
      <c r="AR2065" s="50"/>
      <c r="AS2065" s="50"/>
      <c r="AT2065" s="50"/>
      <c r="AU2065" s="50"/>
      <c r="AV2065" s="50"/>
      <c r="AW2065" s="50"/>
      <c r="AX2065" s="50"/>
      <c r="AY2065" s="50"/>
      <c r="AZ2065" s="50"/>
      <c r="BA2065" s="50"/>
      <c r="BB2065" s="50"/>
      <c r="BC2065" s="50"/>
      <c r="BD2065" s="50"/>
      <c r="BE2065" s="50"/>
      <c r="BF2065" s="50"/>
      <c r="BG2065" s="50"/>
      <c r="BH2065" s="50"/>
      <c r="BI2065" s="50"/>
      <c r="BJ2065" s="50"/>
      <c r="BK2065" s="50"/>
      <c r="BL2065" s="50"/>
    </row>
    <row r="2066" spans="1:64" ht="12" customHeight="1" x14ac:dyDescent="0.15">
      <c r="A2066" s="50" t="s">
        <v>28208</v>
      </c>
      <c r="B2066" s="50">
        <v>23</v>
      </c>
      <c r="C2066" s="50" t="s">
        <v>14</v>
      </c>
      <c r="D2066" s="50" t="s">
        <v>79</v>
      </c>
      <c r="E2066" s="50"/>
      <c r="F2066" s="52">
        <v>42807</v>
      </c>
      <c r="G2066" s="50" t="s">
        <v>28209</v>
      </c>
      <c r="H2066" s="50" t="s">
        <v>28210</v>
      </c>
      <c r="I2066" s="50" t="s">
        <v>63</v>
      </c>
      <c r="J2066" s="50">
        <v>44123</v>
      </c>
      <c r="K2066" s="50" t="s">
        <v>99</v>
      </c>
      <c r="L2066" s="50" t="s">
        <v>28211</v>
      </c>
      <c r="M2066" s="50" t="s">
        <v>21</v>
      </c>
      <c r="N2066" s="50" t="s">
        <v>28212</v>
      </c>
      <c r="O2066" s="42" t="s">
        <v>394</v>
      </c>
      <c r="P2066" s="50" t="s">
        <v>395</v>
      </c>
      <c r="Q2066" s="51" t="s">
        <v>28213</v>
      </c>
      <c r="R2066" s="50" t="s">
        <v>23</v>
      </c>
      <c r="S2066" s="50" t="s">
        <v>373</v>
      </c>
      <c r="T2066" s="54" t="s">
        <v>28836</v>
      </c>
      <c r="U2066" s="50" t="s">
        <v>28518</v>
      </c>
      <c r="V2066" s="50" t="s">
        <v>28521</v>
      </c>
      <c r="W2066" s="50" t="s">
        <v>542</v>
      </c>
      <c r="X2066" s="50">
        <v>2416</v>
      </c>
      <c r="Y2066" s="50"/>
      <c r="Z2066" s="50"/>
      <c r="AA2066" s="50"/>
      <c r="AB2066" s="50"/>
      <c r="AC2066" s="50"/>
      <c r="AD2066" s="50"/>
      <c r="AE2066" s="50"/>
      <c r="AF2066" s="50"/>
      <c r="AG2066" s="50"/>
      <c r="AH2066" s="53"/>
      <c r="AI2066" s="50"/>
      <c r="AJ2066" s="50"/>
      <c r="AK2066" s="50"/>
      <c r="AL2066" s="50"/>
      <c r="AM2066" s="50"/>
      <c r="AN2066" s="50"/>
      <c r="AO2066" s="50"/>
      <c r="AP2066" s="50"/>
      <c r="AQ2066" s="50"/>
      <c r="AR2066" s="50"/>
      <c r="AS2066" s="50"/>
      <c r="AT2066" s="50"/>
      <c r="AU2066" s="50"/>
      <c r="AV2066" s="50"/>
      <c r="AW2066" s="50"/>
      <c r="AX2066" s="50"/>
      <c r="AY2066" s="50"/>
      <c r="AZ2066" s="50"/>
      <c r="BA2066" s="50"/>
      <c r="BB2066" s="50"/>
      <c r="BC2066" s="50"/>
      <c r="BD2066" s="50"/>
      <c r="BE2066" s="50"/>
      <c r="BF2066" s="50"/>
      <c r="BG2066" s="50"/>
      <c r="BH2066" s="50"/>
      <c r="BI2066" s="50"/>
      <c r="BJ2066" s="50"/>
      <c r="BK2066" s="50"/>
      <c r="BL2066" s="50"/>
    </row>
    <row r="2067" spans="1:64" ht="12" customHeight="1" x14ac:dyDescent="0.15">
      <c r="A2067" s="50" t="s">
        <v>28236</v>
      </c>
      <c r="B2067" s="50">
        <v>20</v>
      </c>
      <c r="C2067" s="50" t="s">
        <v>14</v>
      </c>
      <c r="D2067" s="50" t="s">
        <v>79</v>
      </c>
      <c r="E2067" s="51" t="s">
        <v>28237</v>
      </c>
      <c r="F2067" s="52">
        <v>42807</v>
      </c>
      <c r="G2067" s="50" t="s">
        <v>28238</v>
      </c>
      <c r="H2067" s="50" t="s">
        <v>28239</v>
      </c>
      <c r="I2067" s="50" t="s">
        <v>46</v>
      </c>
      <c r="J2067" s="50">
        <v>21207</v>
      </c>
      <c r="K2067" s="50" t="s">
        <v>1562</v>
      </c>
      <c r="L2067" s="50" t="s">
        <v>225</v>
      </c>
      <c r="M2067" s="50" t="s">
        <v>21</v>
      </c>
      <c r="N2067" s="50" t="s">
        <v>28240</v>
      </c>
      <c r="O2067" s="42" t="s">
        <v>394</v>
      </c>
      <c r="P2067" s="50" t="s">
        <v>395</v>
      </c>
      <c r="Q2067" s="51" t="s">
        <v>28241</v>
      </c>
      <c r="R2067" s="50" t="s">
        <v>94</v>
      </c>
      <c r="S2067" s="50" t="s">
        <v>373</v>
      </c>
      <c r="T2067" s="54" t="s">
        <v>28836</v>
      </c>
      <c r="U2067" s="50" t="s">
        <v>28518</v>
      </c>
      <c r="V2067" s="50" t="s">
        <v>20623</v>
      </c>
      <c r="W2067" s="50" t="s">
        <v>542</v>
      </c>
      <c r="X2067" s="50">
        <v>2421</v>
      </c>
      <c r="Y2067" s="50"/>
      <c r="Z2067" s="50"/>
      <c r="AA2067" s="50"/>
      <c r="AB2067" s="50"/>
      <c r="AC2067" s="50"/>
      <c r="AD2067" s="50"/>
      <c r="AE2067" s="50"/>
      <c r="AF2067" s="50"/>
      <c r="AG2067" s="50"/>
      <c r="AH2067" s="53"/>
      <c r="AI2067" s="50"/>
      <c r="AJ2067" s="50"/>
      <c r="AK2067" s="50"/>
      <c r="AL2067" s="50"/>
      <c r="AM2067" s="50"/>
      <c r="AN2067" s="50"/>
      <c r="AO2067" s="50"/>
      <c r="AP2067" s="50"/>
      <c r="AQ2067" s="50"/>
      <c r="AR2067" s="50"/>
      <c r="AS2067" s="50"/>
      <c r="AT2067" s="50"/>
      <c r="AU2067" s="50"/>
      <c r="AV2067" s="50"/>
      <c r="AW2067" s="50"/>
      <c r="AX2067" s="50"/>
      <c r="AY2067" s="50"/>
      <c r="AZ2067" s="50"/>
      <c r="BA2067" s="50"/>
      <c r="BB2067" s="50"/>
      <c r="BC2067" s="50"/>
      <c r="BD2067" s="50"/>
      <c r="BE2067" s="50"/>
      <c r="BF2067" s="50"/>
      <c r="BG2067" s="50"/>
      <c r="BH2067" s="50"/>
      <c r="BI2067" s="50"/>
      <c r="BJ2067" s="50"/>
      <c r="BK2067" s="50"/>
      <c r="BL2067" s="50"/>
    </row>
    <row r="2068" spans="1:64" ht="12" customHeight="1" x14ac:dyDescent="0.15">
      <c r="A2068" s="50" t="s">
        <v>28202</v>
      </c>
      <c r="B2068" s="50">
        <v>28</v>
      </c>
      <c r="C2068" s="50" t="s">
        <v>14</v>
      </c>
      <c r="D2068" s="50" t="s">
        <v>42</v>
      </c>
      <c r="E2068" s="50"/>
      <c r="F2068" s="52">
        <v>42806</v>
      </c>
      <c r="G2068" s="50" t="s">
        <v>28203</v>
      </c>
      <c r="H2068" s="50" t="s">
        <v>28204</v>
      </c>
      <c r="I2068" s="50" t="s">
        <v>297</v>
      </c>
      <c r="J2068" s="50">
        <v>98225</v>
      </c>
      <c r="K2068" s="50" t="s">
        <v>3388</v>
      </c>
      <c r="L2068" s="50" t="s">
        <v>28205</v>
      </c>
      <c r="M2068" s="50" t="s">
        <v>21</v>
      </c>
      <c r="N2068" s="50" t="s">
        <v>28206</v>
      </c>
      <c r="O2068" s="42" t="s">
        <v>394</v>
      </c>
      <c r="P2068" s="50" t="s">
        <v>395</v>
      </c>
      <c r="Q2068" s="51" t="s">
        <v>28207</v>
      </c>
      <c r="R2068" s="50" t="s">
        <v>94</v>
      </c>
      <c r="S2068" s="50" t="s">
        <v>22</v>
      </c>
      <c r="T2068" s="54" t="s">
        <v>28739</v>
      </c>
      <c r="U2068" s="50" t="s">
        <v>28520</v>
      </c>
      <c r="V2068" s="50" t="s">
        <v>28522</v>
      </c>
      <c r="W2068" s="50" t="s">
        <v>542</v>
      </c>
      <c r="X2068" s="50">
        <v>2414</v>
      </c>
      <c r="Y2068" s="50"/>
      <c r="Z2068" s="50"/>
      <c r="AA2068" s="50"/>
      <c r="AB2068" s="50"/>
      <c r="AC2068" s="50"/>
      <c r="AD2068" s="50"/>
      <c r="AE2068" s="50"/>
      <c r="AF2068" s="50"/>
      <c r="AG2068" s="50"/>
      <c r="AH2068" s="53"/>
      <c r="AI2068" s="50"/>
      <c r="AJ2068" s="50"/>
      <c r="AK2068" s="50"/>
      <c r="AL2068" s="50"/>
      <c r="AM2068" s="50"/>
      <c r="AN2068" s="50"/>
      <c r="AO2068" s="50"/>
      <c r="AP2068" s="50"/>
      <c r="AQ2068" s="50"/>
      <c r="AR2068" s="50"/>
      <c r="AS2068" s="50"/>
      <c r="AT2068" s="50"/>
      <c r="AU2068" s="50"/>
      <c r="AV2068" s="50"/>
      <c r="AW2068" s="50"/>
      <c r="AX2068" s="50"/>
      <c r="AY2068" s="50"/>
      <c r="AZ2068" s="50"/>
      <c r="BA2068" s="50"/>
      <c r="BB2068" s="50"/>
      <c r="BC2068" s="50"/>
      <c r="BD2068" s="50"/>
      <c r="BE2068" s="50"/>
      <c r="BF2068" s="50"/>
      <c r="BG2068" s="50"/>
      <c r="BH2068" s="50"/>
      <c r="BI2068" s="50"/>
      <c r="BJ2068" s="50"/>
      <c r="BK2068" s="50"/>
      <c r="BL2068" s="50"/>
    </row>
    <row r="2069" spans="1:64" ht="12" customHeight="1" x14ac:dyDescent="0.15">
      <c r="A2069" s="50" t="s">
        <v>28198</v>
      </c>
      <c r="B2069" s="50">
        <v>33</v>
      </c>
      <c r="C2069" s="50" t="s">
        <v>14</v>
      </c>
      <c r="D2069" s="50" t="s">
        <v>42</v>
      </c>
      <c r="E2069" s="51" t="s">
        <v>28199</v>
      </c>
      <c r="F2069" s="52">
        <v>42806</v>
      </c>
      <c r="G2069" s="50" t="s">
        <v>28597</v>
      </c>
      <c r="H2069" s="50" t="s">
        <v>1044</v>
      </c>
      <c r="I2069" s="50" t="s">
        <v>39</v>
      </c>
      <c r="J2069" s="50">
        <v>92867</v>
      </c>
      <c r="K2069" s="50" t="s">
        <v>1044</v>
      </c>
      <c r="L2069" s="50" t="s">
        <v>15550</v>
      </c>
      <c r="M2069" s="50" t="s">
        <v>5307</v>
      </c>
      <c r="N2069" s="50" t="s">
        <v>28200</v>
      </c>
      <c r="O2069" s="42" t="s">
        <v>394</v>
      </c>
      <c r="P2069" s="50" t="s">
        <v>395</v>
      </c>
      <c r="Q2069" s="51" t="s">
        <v>28201</v>
      </c>
      <c r="R2069" s="50" t="s">
        <v>542</v>
      </c>
      <c r="S2069" s="50" t="s">
        <v>22</v>
      </c>
      <c r="T2069" s="54" t="s">
        <v>28739</v>
      </c>
      <c r="U2069" s="50" t="s">
        <v>28518</v>
      </c>
      <c r="V2069" s="50" t="s">
        <v>28521</v>
      </c>
      <c r="W2069" s="50" t="s">
        <v>94</v>
      </c>
      <c r="X2069" s="50">
        <v>2412</v>
      </c>
      <c r="Y2069" s="50"/>
      <c r="Z2069" s="50"/>
      <c r="AA2069" s="50"/>
      <c r="AB2069" s="50"/>
      <c r="AC2069" s="50"/>
      <c r="AD2069" s="50"/>
      <c r="AE2069" s="50"/>
      <c r="AF2069" s="50"/>
      <c r="AG2069" s="50"/>
      <c r="AH2069" s="53"/>
      <c r="AI2069" s="50"/>
      <c r="AJ2069" s="50"/>
      <c r="AK2069" s="50"/>
      <c r="AL2069" s="50"/>
      <c r="AM2069" s="50"/>
      <c r="AN2069" s="50"/>
      <c r="AO2069" s="50"/>
      <c r="AP2069" s="50"/>
      <c r="AQ2069" s="50"/>
      <c r="AR2069" s="50"/>
      <c r="AS2069" s="50"/>
      <c r="AT2069" s="50"/>
      <c r="AU2069" s="50"/>
      <c r="AV2069" s="50"/>
      <c r="AW2069" s="50"/>
      <c r="AX2069" s="50"/>
      <c r="AY2069" s="50"/>
      <c r="AZ2069" s="50"/>
      <c r="BA2069" s="50"/>
      <c r="BB2069" s="50"/>
      <c r="BC2069" s="50"/>
      <c r="BD2069" s="50"/>
      <c r="BE2069" s="50"/>
      <c r="BF2069" s="50"/>
      <c r="BG2069" s="50"/>
      <c r="BH2069" s="50"/>
      <c r="BI2069" s="50"/>
      <c r="BJ2069" s="50"/>
      <c r="BK2069" s="50"/>
      <c r="BL2069" s="50"/>
    </row>
    <row r="2070" spans="1:64" ht="12" customHeight="1" x14ac:dyDescent="0.15">
      <c r="A2070" s="50" t="s">
        <v>28194</v>
      </c>
      <c r="B2070" s="50">
        <v>38</v>
      </c>
      <c r="C2070" s="50" t="s">
        <v>108</v>
      </c>
      <c r="D2070" s="50" t="s">
        <v>79</v>
      </c>
      <c r="E2070" s="50" t="s">
        <v>29885</v>
      </c>
      <c r="F2070" s="52">
        <v>42805</v>
      </c>
      <c r="G2070" s="50" t="s">
        <v>28195</v>
      </c>
      <c r="H2070" s="50" t="s">
        <v>871</v>
      </c>
      <c r="I2070" s="50" t="s">
        <v>432</v>
      </c>
      <c r="J2070" s="50">
        <v>53224</v>
      </c>
      <c r="K2070" s="50" t="s">
        <v>871</v>
      </c>
      <c r="L2070" s="50" t="s">
        <v>3774</v>
      </c>
      <c r="M2070" s="50" t="s">
        <v>21</v>
      </c>
      <c r="N2070" s="50" t="s">
        <v>28196</v>
      </c>
      <c r="O2070" s="42" t="s">
        <v>394</v>
      </c>
      <c r="P2070" s="50" t="s">
        <v>395</v>
      </c>
      <c r="Q2070" s="51" t="s">
        <v>28197</v>
      </c>
      <c r="R2070" s="50" t="s">
        <v>94</v>
      </c>
      <c r="S2070" s="50" t="s">
        <v>12</v>
      </c>
      <c r="T2070" s="50" t="s">
        <v>31978</v>
      </c>
      <c r="U2070" s="50" t="s">
        <v>28518</v>
      </c>
      <c r="V2070" s="50" t="s">
        <v>28521</v>
      </c>
      <c r="W2070" s="50"/>
      <c r="Y2070" s="50"/>
      <c r="Z2070" s="50"/>
      <c r="AA2070" s="50"/>
      <c r="AB2070" s="50"/>
      <c r="AC2070" s="50"/>
      <c r="AD2070" s="50"/>
      <c r="AE2070" s="50"/>
      <c r="AF2070" s="50"/>
      <c r="AG2070" s="50"/>
      <c r="AH2070" s="53"/>
      <c r="AI2070" s="50"/>
      <c r="AJ2070" s="50"/>
      <c r="AK2070" s="50"/>
      <c r="AL2070" s="50"/>
      <c r="AM2070" s="50"/>
      <c r="AN2070" s="50"/>
      <c r="AO2070" s="50"/>
      <c r="AP2070" s="50"/>
      <c r="AQ2070" s="50"/>
      <c r="AR2070" s="50"/>
      <c r="AS2070" s="50"/>
      <c r="AT2070" s="50"/>
      <c r="AU2070" s="50"/>
      <c r="AV2070" s="50"/>
      <c r="AW2070" s="50"/>
      <c r="AX2070" s="50"/>
      <c r="AY2070" s="50"/>
      <c r="AZ2070" s="50"/>
      <c r="BA2070" s="50"/>
      <c r="BB2070" s="50"/>
      <c r="BC2070" s="50"/>
      <c r="BD2070" s="50"/>
      <c r="BE2070" s="50"/>
      <c r="BF2070" s="50"/>
      <c r="BG2070" s="50"/>
      <c r="BH2070" s="50"/>
      <c r="BI2070" s="50"/>
      <c r="BJ2070" s="50"/>
      <c r="BK2070" s="50"/>
      <c r="BL2070" s="50"/>
    </row>
    <row r="2071" spans="1:64" ht="12" customHeight="1" x14ac:dyDescent="0.15">
      <c r="A2071" s="50" t="s">
        <v>28321</v>
      </c>
      <c r="B2071" s="50">
        <v>30</v>
      </c>
      <c r="C2071" s="50" t="s">
        <v>14</v>
      </c>
      <c r="D2071" s="50" t="s">
        <v>79</v>
      </c>
      <c r="E2071" s="51" t="s">
        <v>28322</v>
      </c>
      <c r="F2071" s="52">
        <v>42805</v>
      </c>
      <c r="G2071" s="50" t="s">
        <v>28323</v>
      </c>
      <c r="H2071" s="50" t="s">
        <v>183</v>
      </c>
      <c r="I2071" s="50" t="s">
        <v>19</v>
      </c>
      <c r="J2071" s="50">
        <v>70816</v>
      </c>
      <c r="K2071" s="50" t="s">
        <v>3652</v>
      </c>
      <c r="L2071" s="50" t="s">
        <v>28324</v>
      </c>
      <c r="M2071" s="50" t="s">
        <v>21</v>
      </c>
      <c r="N2071" s="50" t="s">
        <v>28325</v>
      </c>
      <c r="O2071" s="42" t="s">
        <v>394</v>
      </c>
      <c r="P2071" s="50" t="s">
        <v>395</v>
      </c>
      <c r="Q2071" s="51" t="s">
        <v>28326</v>
      </c>
      <c r="R2071" s="50" t="s">
        <v>94</v>
      </c>
      <c r="S2071" s="50" t="s">
        <v>22</v>
      </c>
      <c r="T2071" s="54" t="s">
        <v>28746</v>
      </c>
      <c r="U2071" s="50" t="s">
        <v>28520</v>
      </c>
      <c r="V2071" s="50" t="s">
        <v>28521</v>
      </c>
      <c r="W2071" s="50" t="s">
        <v>94</v>
      </c>
      <c r="X2071" s="50">
        <v>2447</v>
      </c>
      <c r="Y2071" s="50"/>
      <c r="Z2071" s="50"/>
      <c r="AA2071" s="50"/>
      <c r="AB2071" s="50"/>
      <c r="AC2071" s="50"/>
      <c r="AD2071" s="50"/>
      <c r="AE2071" s="50"/>
      <c r="AF2071" s="50"/>
      <c r="AG2071" s="50"/>
      <c r="AH2071" s="53"/>
      <c r="AI2071" s="50"/>
      <c r="AJ2071" s="50"/>
      <c r="AK2071" s="50"/>
      <c r="AL2071" s="50"/>
      <c r="AM2071" s="50"/>
      <c r="AN2071" s="50"/>
      <c r="AO2071" s="50"/>
      <c r="AP2071" s="50"/>
      <c r="AQ2071" s="50"/>
      <c r="AR2071" s="50"/>
      <c r="AS2071" s="50"/>
      <c r="AT2071" s="50"/>
      <c r="AU2071" s="50"/>
      <c r="AV2071" s="50"/>
      <c r="AW2071" s="50"/>
      <c r="AX2071" s="50"/>
      <c r="AY2071" s="50"/>
      <c r="AZ2071" s="50"/>
      <c r="BA2071" s="50"/>
      <c r="BB2071" s="50"/>
      <c r="BC2071" s="50"/>
      <c r="BD2071" s="50"/>
      <c r="BE2071" s="50"/>
      <c r="BF2071" s="50"/>
      <c r="BG2071" s="50"/>
      <c r="BH2071" s="50"/>
      <c r="BI2071" s="50"/>
      <c r="BJ2071" s="50"/>
      <c r="BK2071" s="50"/>
      <c r="BL2071" s="50"/>
    </row>
    <row r="2072" spans="1:64" ht="12" customHeight="1" x14ac:dyDescent="0.15">
      <c r="A2072" s="50" t="s">
        <v>28190</v>
      </c>
      <c r="B2072" s="50">
        <v>51</v>
      </c>
      <c r="C2072" s="50" t="s">
        <v>14</v>
      </c>
      <c r="D2072" s="50" t="s">
        <v>31</v>
      </c>
      <c r="E2072" s="50"/>
      <c r="F2072" s="52">
        <v>42805</v>
      </c>
      <c r="G2072" s="50" t="s">
        <v>28598</v>
      </c>
      <c r="H2072" s="50" t="s">
        <v>17912</v>
      </c>
      <c r="I2072" s="50" t="s">
        <v>67</v>
      </c>
      <c r="J2072" s="50">
        <v>76065</v>
      </c>
      <c r="K2072" s="50" t="s">
        <v>1938</v>
      </c>
      <c r="L2072" s="50" t="s">
        <v>28191</v>
      </c>
      <c r="M2072" s="50" t="s">
        <v>21</v>
      </c>
      <c r="N2072" s="50" t="s">
        <v>28192</v>
      </c>
      <c r="O2072" s="42" t="s">
        <v>394</v>
      </c>
      <c r="P2072" s="50" t="s">
        <v>395</v>
      </c>
      <c r="Q2072" s="51" t="s">
        <v>28193</v>
      </c>
      <c r="R2072" s="50" t="s">
        <v>94</v>
      </c>
      <c r="S2072" s="50" t="s">
        <v>22</v>
      </c>
      <c r="T2072" s="54" t="s">
        <v>28746</v>
      </c>
      <c r="U2072" s="50" t="s">
        <v>28520</v>
      </c>
      <c r="V2072" s="50" t="s">
        <v>28521</v>
      </c>
      <c r="W2072" s="50" t="s">
        <v>94</v>
      </c>
      <c r="X2072" s="50">
        <v>2413</v>
      </c>
      <c r="Y2072" s="50"/>
      <c r="Z2072" s="50"/>
      <c r="AA2072" s="50"/>
      <c r="AB2072" s="50"/>
      <c r="AC2072" s="50"/>
      <c r="AD2072" s="50"/>
      <c r="AE2072" s="50"/>
      <c r="AF2072" s="50"/>
      <c r="AG2072" s="50"/>
      <c r="AH2072" s="53"/>
      <c r="AI2072" s="50"/>
      <c r="AJ2072" s="50"/>
      <c r="AK2072" s="50"/>
      <c r="AL2072" s="50"/>
      <c r="AM2072" s="50"/>
      <c r="AN2072" s="50"/>
      <c r="AO2072" s="50"/>
      <c r="AP2072" s="50"/>
      <c r="AQ2072" s="50"/>
      <c r="AR2072" s="50"/>
      <c r="AS2072" s="50"/>
      <c r="AT2072" s="50"/>
      <c r="AU2072" s="50"/>
      <c r="AV2072" s="50"/>
      <c r="AW2072" s="50"/>
      <c r="AX2072" s="50"/>
      <c r="AY2072" s="50"/>
      <c r="AZ2072" s="50"/>
      <c r="BA2072" s="50"/>
      <c r="BB2072" s="50"/>
      <c r="BC2072" s="50"/>
      <c r="BD2072" s="50"/>
      <c r="BE2072" s="50"/>
      <c r="BF2072" s="50"/>
      <c r="BG2072" s="50"/>
      <c r="BH2072" s="50"/>
      <c r="BI2072" s="50"/>
      <c r="BJ2072" s="50"/>
      <c r="BK2072" s="50"/>
      <c r="BL2072" s="50"/>
    </row>
    <row r="2073" spans="1:64" ht="12" customHeight="1" x14ac:dyDescent="0.15">
      <c r="A2073" s="50" t="s">
        <v>28186</v>
      </c>
      <c r="B2073" s="50">
        <v>40</v>
      </c>
      <c r="C2073" s="50" t="s">
        <v>14</v>
      </c>
      <c r="D2073" s="50" t="s">
        <v>31</v>
      </c>
      <c r="E2073" s="51" t="s">
        <v>28187</v>
      </c>
      <c r="F2073" s="52">
        <v>42804</v>
      </c>
      <c r="G2073" s="50" t="s">
        <v>28599</v>
      </c>
      <c r="H2073" s="50" t="s">
        <v>11631</v>
      </c>
      <c r="I2073" s="50" t="s">
        <v>39</v>
      </c>
      <c r="J2073" s="50">
        <v>92027</v>
      </c>
      <c r="K2073" s="50" t="s">
        <v>150</v>
      </c>
      <c r="L2073" s="50" t="s">
        <v>16389</v>
      </c>
      <c r="M2073" s="50" t="s">
        <v>21</v>
      </c>
      <c r="N2073" s="50" t="s">
        <v>28188</v>
      </c>
      <c r="O2073" s="42" t="s">
        <v>394</v>
      </c>
      <c r="P2073" s="50" t="s">
        <v>395</v>
      </c>
      <c r="Q2073" s="51" t="s">
        <v>28189</v>
      </c>
      <c r="R2073" s="50" t="s">
        <v>94</v>
      </c>
      <c r="S2073" s="50" t="s">
        <v>22</v>
      </c>
      <c r="T2073" s="54" t="s">
        <v>28746</v>
      </c>
      <c r="U2073" s="50" t="s">
        <v>28520</v>
      </c>
      <c r="V2073" s="50" t="s">
        <v>28521</v>
      </c>
      <c r="W2073" s="50" t="s">
        <v>94</v>
      </c>
      <c r="X2073" s="50">
        <v>2415</v>
      </c>
      <c r="Y2073" s="50"/>
      <c r="Z2073" s="50"/>
      <c r="AA2073" s="50"/>
      <c r="AB2073" s="50"/>
      <c r="AC2073" s="50"/>
      <c r="AD2073" s="50"/>
      <c r="AE2073" s="50"/>
      <c r="AF2073" s="50"/>
      <c r="AG2073" s="50"/>
      <c r="AH2073" s="53"/>
      <c r="AI2073" s="50"/>
      <c r="AJ2073" s="50"/>
      <c r="AK2073" s="50"/>
      <c r="AL2073" s="50"/>
      <c r="AM2073" s="50"/>
      <c r="AN2073" s="50"/>
      <c r="AO2073" s="50"/>
      <c r="AP2073" s="50"/>
      <c r="AQ2073" s="50"/>
      <c r="AR2073" s="50"/>
      <c r="AS2073" s="50"/>
      <c r="AT2073" s="50"/>
      <c r="AU2073" s="50"/>
      <c r="AV2073" s="50"/>
      <c r="AW2073" s="50"/>
      <c r="AX2073" s="50"/>
      <c r="AY2073" s="50"/>
      <c r="AZ2073" s="50"/>
      <c r="BA2073" s="50"/>
      <c r="BB2073" s="50"/>
      <c r="BC2073" s="50"/>
      <c r="BD2073" s="50"/>
      <c r="BE2073" s="50"/>
      <c r="BF2073" s="50"/>
      <c r="BG2073" s="50"/>
      <c r="BH2073" s="50"/>
      <c r="BI2073" s="50"/>
      <c r="BJ2073" s="50"/>
      <c r="BK2073" s="50"/>
      <c r="BL2073" s="50"/>
    </row>
    <row r="2074" spans="1:64" ht="12" customHeight="1" x14ac:dyDescent="0.15">
      <c r="A2074" s="50" t="s">
        <v>28181</v>
      </c>
      <c r="B2074" s="50">
        <v>35</v>
      </c>
      <c r="C2074" s="50" t="s">
        <v>108</v>
      </c>
      <c r="D2074" s="50" t="s">
        <v>31</v>
      </c>
      <c r="E2074" s="51" t="s">
        <v>28182</v>
      </c>
      <c r="F2074" s="52">
        <v>42803</v>
      </c>
      <c r="G2074" s="50" t="s">
        <v>28183</v>
      </c>
      <c r="H2074" s="50" t="s">
        <v>5178</v>
      </c>
      <c r="I2074" s="50" t="s">
        <v>67</v>
      </c>
      <c r="J2074" s="50">
        <v>77550</v>
      </c>
      <c r="K2074" s="50" t="s">
        <v>5178</v>
      </c>
      <c r="L2074" s="50" t="s">
        <v>22159</v>
      </c>
      <c r="M2074" s="50" t="s">
        <v>21</v>
      </c>
      <c r="N2074" s="50" t="s">
        <v>28184</v>
      </c>
      <c r="O2074" s="42" t="s">
        <v>394</v>
      </c>
      <c r="P2074" s="50" t="s">
        <v>395</v>
      </c>
      <c r="Q2074" s="51" t="s">
        <v>28185</v>
      </c>
      <c r="R2074" s="50" t="s">
        <v>94</v>
      </c>
      <c r="S2074" s="50" t="s">
        <v>22</v>
      </c>
      <c r="T2074" s="54" t="s">
        <v>28746</v>
      </c>
      <c r="U2074" s="50" t="s">
        <v>28520</v>
      </c>
      <c r="V2074" s="50" t="s">
        <v>28521</v>
      </c>
      <c r="W2074" s="50"/>
      <c r="Y2074" s="50"/>
      <c r="Z2074" s="50"/>
      <c r="AA2074" s="50"/>
      <c r="AB2074" s="50"/>
      <c r="AC2074" s="50"/>
      <c r="AD2074" s="50"/>
      <c r="AE2074" s="50"/>
      <c r="AF2074" s="50"/>
      <c r="AG2074" s="50"/>
      <c r="AH2074" s="53"/>
      <c r="AI2074" s="50"/>
      <c r="AJ2074" s="50"/>
      <c r="AK2074" s="50"/>
      <c r="AL2074" s="50"/>
      <c r="AM2074" s="50"/>
      <c r="AN2074" s="50"/>
      <c r="AO2074" s="50"/>
      <c r="AP2074" s="50"/>
      <c r="AQ2074" s="50"/>
      <c r="AR2074" s="50"/>
      <c r="AS2074" s="50"/>
      <c r="AT2074" s="50"/>
      <c r="AU2074" s="50"/>
      <c r="AV2074" s="50"/>
      <c r="AW2074" s="50"/>
      <c r="AX2074" s="50"/>
      <c r="AY2074" s="50"/>
      <c r="AZ2074" s="50"/>
      <c r="BA2074" s="50"/>
      <c r="BB2074" s="50"/>
      <c r="BC2074" s="50"/>
      <c r="BD2074" s="50"/>
      <c r="BE2074" s="50"/>
      <c r="BF2074" s="50"/>
      <c r="BG2074" s="50"/>
      <c r="BH2074" s="50"/>
      <c r="BI2074" s="50"/>
      <c r="BJ2074" s="50"/>
      <c r="BK2074" s="50"/>
      <c r="BL2074" s="50"/>
    </row>
    <row r="2075" spans="1:64" ht="12" customHeight="1" x14ac:dyDescent="0.15">
      <c r="A2075" s="50" t="s">
        <v>28172</v>
      </c>
      <c r="B2075" s="50">
        <v>24</v>
      </c>
      <c r="C2075" s="50" t="s">
        <v>14</v>
      </c>
      <c r="D2075" s="50" t="s">
        <v>42</v>
      </c>
      <c r="E2075" s="50" t="s">
        <v>28173</v>
      </c>
      <c r="F2075" s="52">
        <v>42803</v>
      </c>
      <c r="G2075" s="50" t="s">
        <v>28174</v>
      </c>
      <c r="H2075" s="50" t="s">
        <v>592</v>
      </c>
      <c r="I2075" s="50" t="s">
        <v>39</v>
      </c>
      <c r="J2075" s="50">
        <v>95050</v>
      </c>
      <c r="K2075" s="50" t="s">
        <v>592</v>
      </c>
      <c r="L2075" s="50" t="s">
        <v>3285</v>
      </c>
      <c r="M2075" s="50" t="s">
        <v>5307</v>
      </c>
      <c r="N2075" s="50" t="s">
        <v>28175</v>
      </c>
      <c r="O2075" s="42" t="s">
        <v>394</v>
      </c>
      <c r="P2075" s="50" t="s">
        <v>395</v>
      </c>
      <c r="Q2075" s="51" t="s">
        <v>28176</v>
      </c>
      <c r="R2075" s="50" t="s">
        <v>542</v>
      </c>
      <c r="S2075" s="50" t="s">
        <v>22</v>
      </c>
      <c r="T2075" s="54" t="s">
        <v>28739</v>
      </c>
      <c r="U2075" s="50" t="s">
        <v>28518</v>
      </c>
      <c r="V2075" s="50" t="s">
        <v>28521</v>
      </c>
      <c r="W2075" s="50" t="s">
        <v>94</v>
      </c>
      <c r="X2075" s="50">
        <v>2410</v>
      </c>
      <c r="Y2075" s="50"/>
      <c r="Z2075" s="50"/>
      <c r="AA2075" s="50"/>
      <c r="AB2075" s="50"/>
      <c r="AC2075" s="50"/>
      <c r="AD2075" s="50"/>
      <c r="AE2075" s="50"/>
      <c r="AF2075" s="50"/>
      <c r="AG2075" s="50"/>
      <c r="AH2075" s="53"/>
      <c r="AI2075" s="50"/>
      <c r="AJ2075" s="50"/>
      <c r="AK2075" s="50"/>
      <c r="AL2075" s="50"/>
      <c r="AM2075" s="50"/>
      <c r="AN2075" s="50"/>
      <c r="AO2075" s="50"/>
      <c r="AP2075" s="50"/>
      <c r="AQ2075" s="50"/>
      <c r="AR2075" s="50"/>
      <c r="AS2075" s="50"/>
      <c r="AT2075" s="50"/>
      <c r="AU2075" s="50"/>
      <c r="AV2075" s="50"/>
      <c r="AW2075" s="50"/>
      <c r="AX2075" s="50"/>
      <c r="AY2075" s="50"/>
      <c r="AZ2075" s="50"/>
      <c r="BA2075" s="50"/>
      <c r="BB2075" s="50"/>
      <c r="BC2075" s="50"/>
      <c r="BD2075" s="50"/>
      <c r="BE2075" s="50"/>
      <c r="BF2075" s="50"/>
      <c r="BG2075" s="50"/>
      <c r="BH2075" s="50"/>
      <c r="BI2075" s="50"/>
      <c r="BJ2075" s="50"/>
      <c r="BK2075" s="50"/>
      <c r="BL2075" s="50"/>
    </row>
    <row r="2076" spans="1:64" ht="12" customHeight="1" x14ac:dyDescent="0.15">
      <c r="A2076" s="50" t="s">
        <v>28177</v>
      </c>
      <c r="B2076" s="50">
        <v>29</v>
      </c>
      <c r="C2076" s="50" t="s">
        <v>14</v>
      </c>
      <c r="D2076" s="50" t="s">
        <v>31</v>
      </c>
      <c r="E2076" s="50"/>
      <c r="F2076" s="52">
        <v>42803</v>
      </c>
      <c r="G2076" s="50" t="s">
        <v>28178</v>
      </c>
      <c r="H2076" s="50" t="s">
        <v>6366</v>
      </c>
      <c r="I2076" s="50" t="s">
        <v>39</v>
      </c>
      <c r="J2076" s="50">
        <v>92647</v>
      </c>
      <c r="K2076" s="50" t="s">
        <v>1044</v>
      </c>
      <c r="L2076" s="50" t="s">
        <v>6368</v>
      </c>
      <c r="M2076" s="50" t="s">
        <v>21</v>
      </c>
      <c r="N2076" s="50" t="s">
        <v>28179</v>
      </c>
      <c r="O2076" s="42" t="s">
        <v>394</v>
      </c>
      <c r="P2076" s="50" t="s">
        <v>395</v>
      </c>
      <c r="Q2076" s="51" t="s">
        <v>28180</v>
      </c>
      <c r="R2076" s="50" t="s">
        <v>542</v>
      </c>
      <c r="S2076" s="50" t="s">
        <v>22</v>
      </c>
      <c r="T2076" s="50" t="s">
        <v>28525</v>
      </c>
      <c r="U2076" s="50" t="s">
        <v>28518</v>
      </c>
      <c r="V2076" s="50" t="s">
        <v>28521</v>
      </c>
      <c r="W2076" s="50" t="s">
        <v>94</v>
      </c>
      <c r="X2076" s="50">
        <v>2411</v>
      </c>
      <c r="Y2076" s="50"/>
      <c r="Z2076" s="50"/>
      <c r="AA2076" s="50"/>
      <c r="AB2076" s="50"/>
      <c r="AC2076" s="50"/>
      <c r="AD2076" s="50"/>
      <c r="AE2076" s="50"/>
      <c r="AF2076" s="50"/>
      <c r="AG2076" s="50"/>
      <c r="AH2076" s="53"/>
      <c r="AI2076" s="50"/>
      <c r="AJ2076" s="50"/>
      <c r="AK2076" s="50"/>
      <c r="AL2076" s="50"/>
      <c r="AM2076" s="50"/>
      <c r="AN2076" s="50"/>
      <c r="AO2076" s="50"/>
      <c r="AP2076" s="50"/>
      <c r="AQ2076" s="50"/>
      <c r="AR2076" s="50"/>
      <c r="AS2076" s="50"/>
      <c r="AT2076" s="50"/>
      <c r="AU2076" s="50"/>
      <c r="AV2076" s="50"/>
      <c r="AW2076" s="50"/>
      <c r="AX2076" s="50"/>
      <c r="AY2076" s="50"/>
      <c r="AZ2076" s="50"/>
      <c r="BA2076" s="50"/>
      <c r="BB2076" s="50"/>
      <c r="BC2076" s="50"/>
      <c r="BD2076" s="50"/>
      <c r="BE2076" s="50"/>
      <c r="BF2076" s="50"/>
      <c r="BG2076" s="50"/>
      <c r="BH2076" s="50"/>
      <c r="BI2076" s="50"/>
      <c r="BJ2076" s="50"/>
      <c r="BK2076" s="50"/>
      <c r="BL2076" s="50"/>
    </row>
    <row r="2077" spans="1:64" ht="12" customHeight="1" x14ac:dyDescent="0.15">
      <c r="A2077" s="50" t="s">
        <v>3186</v>
      </c>
      <c r="B2077" s="50" t="s">
        <v>23</v>
      </c>
      <c r="C2077" s="50" t="s">
        <v>14</v>
      </c>
      <c r="D2077" s="50" t="s">
        <v>33105</v>
      </c>
      <c r="E2077" s="50"/>
      <c r="F2077" s="52">
        <v>42802</v>
      </c>
      <c r="G2077" s="50" t="s">
        <v>28601</v>
      </c>
      <c r="H2077" s="50" t="s">
        <v>5383</v>
      </c>
      <c r="I2077" s="50" t="s">
        <v>39</v>
      </c>
      <c r="J2077" s="50">
        <v>92570</v>
      </c>
      <c r="K2077" s="50" t="s">
        <v>767</v>
      </c>
      <c r="L2077" s="50" t="s">
        <v>768</v>
      </c>
      <c r="M2077" s="50" t="s">
        <v>21</v>
      </c>
      <c r="N2077" s="50" t="s">
        <v>28170</v>
      </c>
      <c r="O2077" s="42" t="s">
        <v>394</v>
      </c>
      <c r="P2077" s="50" t="s">
        <v>395</v>
      </c>
      <c r="Q2077" s="51" t="s">
        <v>28171</v>
      </c>
      <c r="R2077" s="50" t="s">
        <v>94</v>
      </c>
      <c r="S2077" s="50" t="s">
        <v>22</v>
      </c>
      <c r="T2077" s="54" t="s">
        <v>28739</v>
      </c>
      <c r="U2077" s="50" t="s">
        <v>28518</v>
      </c>
      <c r="V2077" s="50" t="s">
        <v>28521</v>
      </c>
      <c r="W2077" s="50" t="s">
        <v>94</v>
      </c>
      <c r="X2077" s="50">
        <v>2408</v>
      </c>
      <c r="Y2077" s="50"/>
      <c r="Z2077" s="50"/>
      <c r="AA2077" s="50"/>
      <c r="AB2077" s="50"/>
      <c r="AC2077" s="50"/>
      <c r="AD2077" s="50"/>
      <c r="AE2077" s="50"/>
      <c r="AF2077" s="50"/>
      <c r="AG2077" s="50"/>
      <c r="AH2077" s="53"/>
      <c r="AI2077" s="50"/>
      <c r="AJ2077" s="50"/>
      <c r="AK2077" s="50"/>
      <c r="AL2077" s="50"/>
      <c r="AM2077" s="50"/>
      <c r="AN2077" s="50"/>
      <c r="AO2077" s="50"/>
      <c r="AP2077" s="50"/>
      <c r="AQ2077" s="51"/>
      <c r="AR2077" s="50"/>
      <c r="AS2077" s="50"/>
      <c r="AT2077" s="50"/>
      <c r="AU2077" s="50"/>
      <c r="AV2077" s="50"/>
      <c r="AW2077" s="50"/>
      <c r="AX2077" s="50"/>
      <c r="AY2077" s="50"/>
      <c r="AZ2077" s="50"/>
      <c r="BA2077" s="50"/>
      <c r="BB2077" s="50"/>
      <c r="BC2077" s="50"/>
      <c r="BD2077" s="50"/>
      <c r="BE2077" s="50"/>
      <c r="BF2077" s="50"/>
      <c r="BG2077" s="50"/>
      <c r="BH2077" s="50"/>
      <c r="BI2077" s="50"/>
      <c r="BJ2077" s="50"/>
      <c r="BK2077" s="50"/>
      <c r="BL2077" s="50"/>
    </row>
    <row r="2078" spans="1:64" ht="12" customHeight="1" x14ac:dyDescent="0.15">
      <c r="A2078" s="50" t="s">
        <v>28160</v>
      </c>
      <c r="B2078" s="50">
        <v>91</v>
      </c>
      <c r="C2078" s="50" t="s">
        <v>14</v>
      </c>
      <c r="D2078" s="50" t="s">
        <v>31</v>
      </c>
      <c r="E2078" s="51" t="s">
        <v>28161</v>
      </c>
      <c r="F2078" s="52">
        <v>42802</v>
      </c>
      <c r="G2078" s="50" t="s">
        <v>28162</v>
      </c>
      <c r="H2078" s="50" t="s">
        <v>3719</v>
      </c>
      <c r="I2078" s="50" t="s">
        <v>398</v>
      </c>
      <c r="J2078" s="50">
        <v>16101</v>
      </c>
      <c r="K2078" s="50" t="s">
        <v>2028</v>
      </c>
      <c r="L2078" s="50" t="s">
        <v>28163</v>
      </c>
      <c r="M2078" s="50" t="s">
        <v>21</v>
      </c>
      <c r="N2078" s="50" t="s">
        <v>28164</v>
      </c>
      <c r="O2078" s="42" t="s">
        <v>394</v>
      </c>
      <c r="P2078" s="50" t="s">
        <v>395</v>
      </c>
      <c r="Q2078" s="51" t="s">
        <v>28165</v>
      </c>
      <c r="R2078" s="50" t="s">
        <v>94</v>
      </c>
      <c r="S2078" s="50" t="s">
        <v>22</v>
      </c>
      <c r="T2078" s="54" t="s">
        <v>28746</v>
      </c>
      <c r="U2078" s="50" t="s">
        <v>28520</v>
      </c>
      <c r="V2078" s="50" t="s">
        <v>28521</v>
      </c>
      <c r="W2078" s="50" t="s">
        <v>94</v>
      </c>
      <c r="X2078" s="50">
        <v>2407</v>
      </c>
      <c r="Y2078" s="50"/>
      <c r="Z2078" s="50"/>
      <c r="AA2078" s="50"/>
      <c r="AB2078" s="50"/>
      <c r="AC2078" s="50"/>
      <c r="AD2078" s="50"/>
      <c r="AE2078" s="50"/>
      <c r="AF2078" s="50"/>
      <c r="AG2078" s="50"/>
      <c r="AH2078" s="53"/>
      <c r="AI2078" s="50"/>
      <c r="AJ2078" s="50"/>
      <c r="AK2078" s="50"/>
      <c r="AL2078" s="50"/>
      <c r="AM2078" s="50"/>
      <c r="AN2078" s="50"/>
      <c r="AO2078" s="50"/>
      <c r="AP2078" s="50"/>
      <c r="AQ2078" s="50"/>
      <c r="AR2078" s="50"/>
      <c r="AS2078" s="50"/>
      <c r="AT2078" s="50"/>
      <c r="AU2078" s="50"/>
      <c r="AV2078" s="50"/>
      <c r="AW2078" s="50"/>
      <c r="AX2078" s="50"/>
      <c r="AY2078" s="50"/>
      <c r="AZ2078" s="50"/>
      <c r="BA2078" s="50"/>
      <c r="BB2078" s="50"/>
      <c r="BC2078" s="50"/>
      <c r="BD2078" s="50"/>
      <c r="BE2078" s="50"/>
      <c r="BF2078" s="50"/>
      <c r="BG2078" s="50"/>
      <c r="BH2078" s="50"/>
      <c r="BI2078" s="50"/>
      <c r="BJ2078" s="50"/>
      <c r="BK2078" s="50"/>
      <c r="BL2078" s="50"/>
    </row>
    <row r="2079" spans="1:64" ht="12" customHeight="1" x14ac:dyDescent="0.15">
      <c r="A2079" s="50" t="s">
        <v>28166</v>
      </c>
      <c r="B2079" s="50">
        <v>25</v>
      </c>
      <c r="C2079" s="50" t="s">
        <v>14</v>
      </c>
      <c r="D2079" s="50" t="s">
        <v>31</v>
      </c>
      <c r="E2079" s="51" t="s">
        <v>28167</v>
      </c>
      <c r="F2079" s="52">
        <v>42802</v>
      </c>
      <c r="G2079" s="50" t="s">
        <v>28600</v>
      </c>
      <c r="H2079" s="50" t="s">
        <v>4094</v>
      </c>
      <c r="I2079" s="50" t="s">
        <v>360</v>
      </c>
      <c r="J2079" s="50">
        <v>28206</v>
      </c>
      <c r="K2079" s="50" t="s">
        <v>4096</v>
      </c>
      <c r="L2079" s="50" t="s">
        <v>4097</v>
      </c>
      <c r="M2079" s="50" t="s">
        <v>21</v>
      </c>
      <c r="N2079" s="50" t="s">
        <v>28168</v>
      </c>
      <c r="O2079" s="42" t="s">
        <v>394</v>
      </c>
      <c r="P2079" s="50" t="s">
        <v>395</v>
      </c>
      <c r="Q2079" s="51" t="s">
        <v>28169</v>
      </c>
      <c r="R2079" s="50" t="s">
        <v>542</v>
      </c>
      <c r="S2079" s="50" t="s">
        <v>22</v>
      </c>
      <c r="T2079" s="54" t="s">
        <v>28746</v>
      </c>
      <c r="U2079" s="50" t="s">
        <v>28518</v>
      </c>
      <c r="V2079" s="50" t="s">
        <v>28521</v>
      </c>
      <c r="W2079" s="50" t="s">
        <v>94</v>
      </c>
      <c r="X2079" s="50">
        <v>2409</v>
      </c>
      <c r="Y2079" s="50"/>
      <c r="Z2079" s="50"/>
      <c r="AA2079" s="50"/>
      <c r="AB2079" s="50"/>
      <c r="AC2079" s="50"/>
      <c r="AD2079" s="50"/>
      <c r="AE2079" s="50"/>
      <c r="AF2079" s="50"/>
      <c r="AG2079" s="50"/>
      <c r="AH2079" s="53"/>
      <c r="AI2079" s="50"/>
      <c r="AJ2079" s="50"/>
      <c r="AK2079" s="50"/>
      <c r="AL2079" s="50"/>
      <c r="AM2079" s="50"/>
      <c r="AN2079" s="50"/>
      <c r="AO2079" s="50"/>
      <c r="AP2079" s="50"/>
      <c r="AQ2079" s="50"/>
      <c r="AR2079" s="50"/>
      <c r="AS2079" s="50"/>
      <c r="AT2079" s="50"/>
      <c r="AU2079" s="50"/>
      <c r="AV2079" s="50"/>
      <c r="AW2079" s="50"/>
      <c r="AX2079" s="50"/>
      <c r="AY2079" s="50"/>
      <c r="AZ2079" s="50"/>
      <c r="BA2079" s="50"/>
      <c r="BB2079" s="50"/>
      <c r="BC2079" s="50"/>
      <c r="BD2079" s="50"/>
      <c r="BE2079" s="50"/>
      <c r="BF2079" s="50"/>
      <c r="BG2079" s="50"/>
      <c r="BH2079" s="50"/>
      <c r="BI2079" s="50"/>
      <c r="BJ2079" s="50"/>
      <c r="BK2079" s="50"/>
      <c r="BL2079" s="50"/>
    </row>
    <row r="2080" spans="1:64" ht="12" customHeight="1" x14ac:dyDescent="0.15">
      <c r="A2080" s="50" t="s">
        <v>28154</v>
      </c>
      <c r="B2080" s="50">
        <v>30</v>
      </c>
      <c r="C2080" s="50" t="s">
        <v>14</v>
      </c>
      <c r="D2080" s="50" t="s">
        <v>79</v>
      </c>
      <c r="E2080" s="51" t="s">
        <v>28155</v>
      </c>
      <c r="F2080" s="52">
        <v>42802</v>
      </c>
      <c r="G2080" s="50" t="s">
        <v>28602</v>
      </c>
      <c r="H2080" s="50" t="s">
        <v>20936</v>
      </c>
      <c r="I2080" s="50" t="s">
        <v>238</v>
      </c>
      <c r="J2080" s="50">
        <v>24017</v>
      </c>
      <c r="K2080" s="50" t="s">
        <v>28156</v>
      </c>
      <c r="L2080" s="50" t="s">
        <v>28157</v>
      </c>
      <c r="M2080" s="50" t="s">
        <v>2246</v>
      </c>
      <c r="N2080" s="50" t="s">
        <v>28158</v>
      </c>
      <c r="O2080" s="42" t="s">
        <v>394</v>
      </c>
      <c r="P2080" s="50" t="s">
        <v>395</v>
      </c>
      <c r="Q2080" s="51" t="s">
        <v>28159</v>
      </c>
      <c r="R2080" s="50" t="s">
        <v>23</v>
      </c>
      <c r="S2080" s="50" t="s">
        <v>12</v>
      </c>
      <c r="T2080" s="50" t="s">
        <v>31978</v>
      </c>
      <c r="U2080" s="50" t="s">
        <v>28520</v>
      </c>
      <c r="V2080" s="50" t="s">
        <v>28521</v>
      </c>
      <c r="W2080" s="50"/>
      <c r="Y2080" s="50"/>
      <c r="Z2080" s="50"/>
      <c r="AA2080" s="50"/>
      <c r="AB2080" s="50"/>
      <c r="AC2080" s="50"/>
      <c r="AD2080" s="50"/>
      <c r="AE2080" s="50"/>
      <c r="AF2080" s="50"/>
      <c r="AG2080" s="50"/>
      <c r="AH2080" s="53"/>
      <c r="AI2080" s="50"/>
      <c r="AJ2080" s="50"/>
      <c r="AK2080" s="50"/>
      <c r="AL2080" s="50"/>
      <c r="AM2080" s="50"/>
      <c r="AN2080" s="50"/>
      <c r="AO2080" s="50"/>
      <c r="AP2080" s="50"/>
      <c r="AQ2080" s="51"/>
      <c r="AR2080" s="50"/>
      <c r="AS2080" s="50"/>
      <c r="AT2080" s="50"/>
      <c r="AU2080" s="50"/>
      <c r="AV2080" s="50"/>
      <c r="AW2080" s="50"/>
      <c r="AX2080" s="50"/>
      <c r="AY2080" s="50"/>
      <c r="AZ2080" s="50"/>
      <c r="BA2080" s="50"/>
      <c r="BB2080" s="50"/>
      <c r="BC2080" s="50"/>
      <c r="BD2080" s="50"/>
      <c r="BE2080" s="50"/>
      <c r="BF2080" s="50"/>
      <c r="BG2080" s="50"/>
      <c r="BH2080" s="50"/>
      <c r="BI2080" s="50"/>
      <c r="BJ2080" s="50"/>
      <c r="BK2080" s="50"/>
      <c r="BL2080" s="50"/>
    </row>
    <row r="2081" spans="1:64" ht="12" customHeight="1" x14ac:dyDescent="0.15">
      <c r="A2081" s="50" t="s">
        <v>28142</v>
      </c>
      <c r="B2081" s="50">
        <v>41</v>
      </c>
      <c r="C2081" s="50" t="s">
        <v>14</v>
      </c>
      <c r="D2081" s="50" t="s">
        <v>79</v>
      </c>
      <c r="E2081" s="51" t="s">
        <v>33045</v>
      </c>
      <c r="F2081" s="52">
        <v>42801</v>
      </c>
      <c r="G2081" s="50" t="s">
        <v>28143</v>
      </c>
      <c r="H2081" s="50" t="s">
        <v>28144</v>
      </c>
      <c r="I2081" s="50" t="s">
        <v>39</v>
      </c>
      <c r="J2081" s="50">
        <v>90056</v>
      </c>
      <c r="K2081" s="50" t="s">
        <v>92</v>
      </c>
      <c r="L2081" s="50" t="s">
        <v>408</v>
      </c>
      <c r="M2081" s="50" t="s">
        <v>5307</v>
      </c>
      <c r="N2081" s="50" t="s">
        <v>28145</v>
      </c>
      <c r="O2081" s="42" t="s">
        <v>394</v>
      </c>
      <c r="P2081" s="50" t="s">
        <v>395</v>
      </c>
      <c r="Q2081" s="51" t="s">
        <v>28146</v>
      </c>
      <c r="R2081" s="50" t="s">
        <v>542</v>
      </c>
      <c r="S2081" s="50" t="s">
        <v>29</v>
      </c>
      <c r="T2081" s="50" t="s">
        <v>33046</v>
      </c>
      <c r="U2081" s="50" t="s">
        <v>28518</v>
      </c>
      <c r="V2081" s="50" t="s">
        <v>28521</v>
      </c>
      <c r="W2081" s="50" t="s">
        <v>94</v>
      </c>
      <c r="X2081" s="50">
        <v>2406</v>
      </c>
      <c r="Y2081" s="50"/>
      <c r="Z2081" s="50"/>
      <c r="AA2081" s="50"/>
      <c r="AB2081" s="50"/>
      <c r="AC2081" s="50"/>
      <c r="AD2081" s="50"/>
      <c r="AE2081" s="50"/>
      <c r="AF2081" s="50"/>
      <c r="AG2081" s="50"/>
      <c r="AH2081" s="53"/>
      <c r="AI2081" s="50"/>
      <c r="AJ2081" s="50"/>
      <c r="AK2081" s="50"/>
      <c r="AL2081" s="50"/>
      <c r="AM2081" s="50"/>
      <c r="AN2081" s="50"/>
      <c r="AO2081" s="50"/>
      <c r="AP2081" s="50"/>
      <c r="AQ2081" s="51"/>
      <c r="AR2081" s="50"/>
      <c r="AS2081" s="50"/>
      <c r="AT2081" s="50"/>
      <c r="AU2081" s="50"/>
      <c r="AV2081" s="50"/>
      <c r="AW2081" s="50"/>
      <c r="AX2081" s="50"/>
      <c r="AY2081" s="50"/>
      <c r="AZ2081" s="50"/>
      <c r="BA2081" s="50"/>
      <c r="BB2081" s="50"/>
      <c r="BC2081" s="50"/>
      <c r="BD2081" s="50"/>
      <c r="BE2081" s="50"/>
      <c r="BF2081" s="50"/>
      <c r="BG2081" s="50"/>
      <c r="BH2081" s="50"/>
      <c r="BI2081" s="50"/>
      <c r="BJ2081" s="50"/>
      <c r="BK2081" s="50"/>
      <c r="BL2081" s="50"/>
    </row>
    <row r="2082" spans="1:64" ht="12" customHeight="1" x14ac:dyDescent="0.15">
      <c r="A2082" s="50" t="s">
        <v>28147</v>
      </c>
      <c r="B2082" s="50">
        <v>38</v>
      </c>
      <c r="C2082" s="50" t="s">
        <v>14</v>
      </c>
      <c r="D2082" s="50" t="s">
        <v>31</v>
      </c>
      <c r="E2082" s="51" t="s">
        <v>28148</v>
      </c>
      <c r="F2082" s="52">
        <v>42801</v>
      </c>
      <c r="G2082" s="50" t="s">
        <v>28149</v>
      </c>
      <c r="H2082" s="50" t="s">
        <v>28150</v>
      </c>
      <c r="I2082" s="50" t="s">
        <v>63</v>
      </c>
      <c r="J2082" s="50">
        <v>44136</v>
      </c>
      <c r="K2082" s="50" t="s">
        <v>99</v>
      </c>
      <c r="L2082" s="50" t="s">
        <v>28151</v>
      </c>
      <c r="M2082" s="50" t="s">
        <v>21</v>
      </c>
      <c r="N2082" s="50" t="s">
        <v>28152</v>
      </c>
      <c r="O2082" s="42" t="s">
        <v>394</v>
      </c>
      <c r="P2082" s="50" t="s">
        <v>395</v>
      </c>
      <c r="Q2082" s="51" t="s">
        <v>28153</v>
      </c>
      <c r="R2082" s="50" t="s">
        <v>94</v>
      </c>
      <c r="S2082" s="50" t="s">
        <v>373</v>
      </c>
      <c r="T2082" s="54" t="s">
        <v>28836</v>
      </c>
      <c r="U2082" s="50" t="s">
        <v>28518</v>
      </c>
      <c r="V2082" s="50" t="s">
        <v>28519</v>
      </c>
      <c r="W2082" s="50" t="s">
        <v>94</v>
      </c>
      <c r="X2082" s="50">
        <v>2405</v>
      </c>
      <c r="Y2082" s="50"/>
      <c r="Z2082" s="50"/>
      <c r="AA2082" s="50"/>
      <c r="AB2082" s="50"/>
      <c r="AC2082" s="50"/>
      <c r="AD2082" s="50"/>
      <c r="AE2082" s="50"/>
      <c r="AF2082" s="50"/>
      <c r="AG2082" s="50"/>
      <c r="AH2082" s="53"/>
      <c r="AI2082" s="50"/>
      <c r="AJ2082" s="50"/>
      <c r="AK2082" s="50"/>
      <c r="AL2082" s="50"/>
      <c r="AM2082" s="50"/>
      <c r="AN2082" s="50"/>
      <c r="AO2082" s="50"/>
      <c r="AP2082" s="50"/>
      <c r="AQ2082" s="50"/>
      <c r="AR2082" s="50"/>
      <c r="AS2082" s="50"/>
      <c r="AT2082" s="50"/>
      <c r="AU2082" s="50"/>
      <c r="AV2082" s="50"/>
      <c r="AW2082" s="50"/>
      <c r="AX2082" s="50"/>
      <c r="AY2082" s="50"/>
      <c r="AZ2082" s="50"/>
      <c r="BA2082" s="50"/>
      <c r="BB2082" s="50"/>
      <c r="BC2082" s="50"/>
      <c r="BD2082" s="50"/>
      <c r="BE2082" s="50"/>
      <c r="BF2082" s="50"/>
      <c r="BG2082" s="50"/>
      <c r="BH2082" s="50"/>
      <c r="BI2082" s="50"/>
      <c r="BJ2082" s="50"/>
      <c r="BK2082" s="50"/>
      <c r="BL2082" s="50"/>
    </row>
    <row r="2083" spans="1:64" ht="12" customHeight="1" x14ac:dyDescent="0.15">
      <c r="A2083" s="50" t="s">
        <v>28135</v>
      </c>
      <c r="B2083" s="50">
        <v>47</v>
      </c>
      <c r="C2083" s="50" t="s">
        <v>14</v>
      </c>
      <c r="D2083" s="50" t="s">
        <v>31</v>
      </c>
      <c r="E2083" s="51" t="s">
        <v>31931</v>
      </c>
      <c r="F2083" s="52">
        <v>42800</v>
      </c>
      <c r="G2083" s="50" t="s">
        <v>28136</v>
      </c>
      <c r="H2083" s="50" t="s">
        <v>822</v>
      </c>
      <c r="I2083" s="50" t="s">
        <v>297</v>
      </c>
      <c r="J2083" s="50">
        <v>99005</v>
      </c>
      <c r="K2083" s="50" t="s">
        <v>822</v>
      </c>
      <c r="L2083" s="50" t="s">
        <v>11222</v>
      </c>
      <c r="M2083" s="50" t="s">
        <v>21</v>
      </c>
      <c r="N2083" s="50" t="s">
        <v>28137</v>
      </c>
      <c r="O2083" s="42" t="s">
        <v>394</v>
      </c>
      <c r="P2083" s="50" t="s">
        <v>395</v>
      </c>
      <c r="Q2083" s="51" t="s">
        <v>28138</v>
      </c>
      <c r="R2083" s="50" t="s">
        <v>94</v>
      </c>
      <c r="S2083" s="50" t="s">
        <v>22</v>
      </c>
      <c r="T2083" s="50" t="s">
        <v>28746</v>
      </c>
      <c r="U2083" s="50" t="s">
        <v>28520</v>
      </c>
      <c r="V2083" s="50" t="s">
        <v>28521</v>
      </c>
      <c r="W2083" s="50"/>
      <c r="Y2083" s="50"/>
      <c r="Z2083" s="50"/>
      <c r="AA2083" s="50"/>
      <c r="AB2083" s="50"/>
      <c r="AC2083" s="50"/>
      <c r="AD2083" s="50"/>
      <c r="AE2083" s="50"/>
      <c r="AF2083" s="50"/>
      <c r="AG2083" s="50"/>
      <c r="AH2083" s="53"/>
      <c r="AI2083" s="50"/>
      <c r="AJ2083" s="50"/>
      <c r="AK2083" s="50"/>
      <c r="AL2083" s="50"/>
      <c r="AM2083" s="50"/>
      <c r="AN2083" s="50"/>
      <c r="AO2083" s="50"/>
      <c r="AP2083" s="50"/>
      <c r="AQ2083" s="51"/>
      <c r="AR2083" s="50"/>
      <c r="AS2083" s="50"/>
      <c r="AT2083" s="50"/>
      <c r="AU2083" s="50"/>
      <c r="AV2083" s="50"/>
      <c r="AW2083" s="50"/>
      <c r="AX2083" s="50"/>
      <c r="AY2083" s="50"/>
      <c r="AZ2083" s="50"/>
      <c r="BA2083" s="50"/>
      <c r="BB2083" s="50"/>
      <c r="BC2083" s="50"/>
      <c r="BD2083" s="50"/>
      <c r="BE2083" s="50"/>
      <c r="BF2083" s="50"/>
      <c r="BG2083" s="50"/>
      <c r="BH2083" s="50"/>
      <c r="BI2083" s="50"/>
      <c r="BJ2083" s="50"/>
      <c r="BK2083" s="50"/>
      <c r="BL2083" s="50"/>
    </row>
    <row r="2084" spans="1:64" ht="12" customHeight="1" x14ac:dyDescent="0.15">
      <c r="A2084" s="50" t="s">
        <v>3186</v>
      </c>
      <c r="B2084" s="50" t="s">
        <v>23</v>
      </c>
      <c r="C2084" s="50" t="s">
        <v>14</v>
      </c>
      <c r="D2084" s="50" t="s">
        <v>33105</v>
      </c>
      <c r="E2084" s="50"/>
      <c r="F2084" s="52">
        <v>42800</v>
      </c>
      <c r="G2084" s="50" t="s">
        <v>28139</v>
      </c>
      <c r="H2084" s="50" t="s">
        <v>874</v>
      </c>
      <c r="I2084" s="50" t="s">
        <v>309</v>
      </c>
      <c r="J2084" s="50">
        <v>40214</v>
      </c>
      <c r="K2084" s="50" t="s">
        <v>1747</v>
      </c>
      <c r="L2084" s="50" t="s">
        <v>875</v>
      </c>
      <c r="M2084" s="50" t="s">
        <v>373</v>
      </c>
      <c r="N2084" s="50" t="s">
        <v>28140</v>
      </c>
      <c r="O2084" s="42" t="s">
        <v>394</v>
      </c>
      <c r="P2084" s="50" t="s">
        <v>395</v>
      </c>
      <c r="Q2084" s="51" t="s">
        <v>28141</v>
      </c>
      <c r="R2084" s="50" t="s">
        <v>94</v>
      </c>
      <c r="S2084" s="50" t="s">
        <v>373</v>
      </c>
      <c r="T2084" s="50" t="s">
        <v>28836</v>
      </c>
      <c r="U2084" s="50" t="s">
        <v>28518</v>
      </c>
      <c r="V2084" s="50" t="s">
        <v>28519</v>
      </c>
      <c r="W2084" s="50"/>
      <c r="Y2084" s="50"/>
      <c r="Z2084" s="50"/>
      <c r="AA2084" s="50"/>
      <c r="AB2084" s="50"/>
      <c r="AC2084" s="50"/>
      <c r="AD2084" s="50"/>
      <c r="AE2084" s="50"/>
      <c r="AF2084" s="50"/>
      <c r="AG2084" s="50"/>
      <c r="AH2084" s="53"/>
      <c r="AI2084" s="50"/>
      <c r="AJ2084" s="50"/>
      <c r="AK2084" s="50"/>
      <c r="AL2084" s="50"/>
      <c r="AM2084" s="50"/>
      <c r="AN2084" s="50"/>
      <c r="AO2084" s="50"/>
      <c r="AP2084" s="50"/>
      <c r="AQ2084" s="50"/>
      <c r="AR2084" s="50"/>
      <c r="AS2084" s="50"/>
      <c r="AT2084" s="50"/>
      <c r="AU2084" s="50"/>
      <c r="AV2084" s="50"/>
      <c r="AW2084" s="50"/>
      <c r="AX2084" s="50"/>
      <c r="AY2084" s="50"/>
      <c r="AZ2084" s="50"/>
      <c r="BA2084" s="50"/>
      <c r="BB2084" s="50"/>
      <c r="BC2084" s="50"/>
      <c r="BD2084" s="50"/>
      <c r="BE2084" s="50"/>
      <c r="BF2084" s="50"/>
      <c r="BG2084" s="50"/>
      <c r="BH2084" s="50"/>
      <c r="BI2084" s="50"/>
      <c r="BJ2084" s="50"/>
      <c r="BK2084" s="50"/>
      <c r="BL2084" s="50"/>
    </row>
    <row r="2085" spans="1:64" ht="12" customHeight="1" x14ac:dyDescent="0.15">
      <c r="A2085" s="50" t="s">
        <v>28128</v>
      </c>
      <c r="B2085" s="50">
        <v>70</v>
      </c>
      <c r="C2085" s="50" t="s">
        <v>14</v>
      </c>
      <c r="D2085" s="50" t="s">
        <v>42</v>
      </c>
      <c r="E2085" s="50"/>
      <c r="F2085" s="52">
        <v>42798</v>
      </c>
      <c r="G2085" s="50" t="s">
        <v>28129</v>
      </c>
      <c r="H2085" s="50" t="s">
        <v>92</v>
      </c>
      <c r="I2085" s="50" t="s">
        <v>39</v>
      </c>
      <c r="J2085" s="50">
        <v>90015</v>
      </c>
      <c r="K2085" s="50" t="s">
        <v>92</v>
      </c>
      <c r="L2085" s="50" t="s">
        <v>93</v>
      </c>
      <c r="M2085" s="50" t="s">
        <v>5307</v>
      </c>
      <c r="N2085" s="50" t="s">
        <v>28130</v>
      </c>
      <c r="O2085" s="42" t="s">
        <v>394</v>
      </c>
      <c r="P2085" s="50" t="s">
        <v>395</v>
      </c>
      <c r="Q2085" s="51" t="s">
        <v>28131</v>
      </c>
      <c r="R2085" s="50" t="s">
        <v>23</v>
      </c>
      <c r="S2085" s="50" t="s">
        <v>22</v>
      </c>
      <c r="T2085" s="50" t="s">
        <v>28527</v>
      </c>
      <c r="U2085" s="50" t="s">
        <v>28518</v>
      </c>
      <c r="V2085" s="50" t="s">
        <v>28521</v>
      </c>
      <c r="W2085" s="50" t="s">
        <v>94</v>
      </c>
      <c r="X2085" s="50">
        <v>2402</v>
      </c>
      <c r="Y2085" s="50"/>
      <c r="Z2085" s="50"/>
      <c r="AA2085" s="50"/>
      <c r="AB2085" s="50"/>
      <c r="AC2085" s="50"/>
      <c r="AD2085" s="50"/>
      <c r="AE2085" s="50"/>
      <c r="AF2085" s="50"/>
      <c r="AG2085" s="50"/>
      <c r="AH2085" s="53"/>
      <c r="AI2085" s="50"/>
      <c r="AJ2085" s="50"/>
      <c r="AK2085" s="50"/>
      <c r="AL2085" s="50"/>
      <c r="AM2085" s="50"/>
      <c r="AN2085" s="50"/>
      <c r="AO2085" s="50"/>
      <c r="AP2085" s="50"/>
      <c r="AQ2085" s="50"/>
      <c r="AR2085" s="50"/>
      <c r="AS2085" s="50"/>
      <c r="AT2085" s="50"/>
      <c r="AU2085" s="50"/>
      <c r="AV2085" s="50"/>
      <c r="AW2085" s="50"/>
      <c r="AX2085" s="50"/>
      <c r="AY2085" s="50"/>
      <c r="AZ2085" s="50"/>
      <c r="BA2085" s="50"/>
      <c r="BB2085" s="50"/>
      <c r="BC2085" s="50"/>
      <c r="BD2085" s="50"/>
      <c r="BE2085" s="50"/>
      <c r="BF2085" s="50"/>
      <c r="BG2085" s="50"/>
      <c r="BH2085" s="50"/>
      <c r="BI2085" s="50"/>
      <c r="BJ2085" s="50"/>
      <c r="BK2085" s="50"/>
      <c r="BL2085" s="50"/>
    </row>
    <row r="2086" spans="1:64" ht="12" customHeight="1" x14ac:dyDescent="0.15">
      <c r="A2086" s="50" t="s">
        <v>31902</v>
      </c>
      <c r="B2086" s="50">
        <v>23</v>
      </c>
      <c r="C2086" s="50" t="s">
        <v>14</v>
      </c>
      <c r="D2086" s="50" t="s">
        <v>31</v>
      </c>
      <c r="E2086" s="50"/>
      <c r="F2086" s="52">
        <v>42798</v>
      </c>
      <c r="G2086" s="50" t="s">
        <v>28132</v>
      </c>
      <c r="H2086" s="50" t="s">
        <v>14982</v>
      </c>
      <c r="I2086" s="50" t="s">
        <v>39</v>
      </c>
      <c r="J2086" s="50">
        <v>92230</v>
      </c>
      <c r="K2086" s="50" t="s">
        <v>767</v>
      </c>
      <c r="L2086" s="50" t="s">
        <v>768</v>
      </c>
      <c r="M2086" s="50" t="s">
        <v>21</v>
      </c>
      <c r="N2086" s="50" t="s">
        <v>28133</v>
      </c>
      <c r="O2086" s="42" t="s">
        <v>394</v>
      </c>
      <c r="P2086" s="50" t="s">
        <v>395</v>
      </c>
      <c r="Q2086" s="51" t="s">
        <v>28134</v>
      </c>
      <c r="R2086" s="50" t="s">
        <v>23</v>
      </c>
      <c r="S2086" s="50" t="s">
        <v>29</v>
      </c>
      <c r="T2086" s="50" t="s">
        <v>28568</v>
      </c>
      <c r="U2086" s="50" t="s">
        <v>28518</v>
      </c>
      <c r="V2086" s="50" t="s">
        <v>28522</v>
      </c>
      <c r="W2086" s="50" t="s">
        <v>94</v>
      </c>
      <c r="X2086" s="50">
        <v>2404</v>
      </c>
      <c r="Y2086" s="50"/>
      <c r="Z2086" s="50"/>
      <c r="AA2086" s="50"/>
      <c r="AB2086" s="50"/>
      <c r="AC2086" s="50"/>
      <c r="AD2086" s="50"/>
      <c r="AE2086" s="50"/>
      <c r="AF2086" s="50"/>
      <c r="AG2086" s="50"/>
      <c r="AH2086" s="53"/>
      <c r="AI2086" s="50"/>
      <c r="AJ2086" s="50"/>
      <c r="AK2086" s="50"/>
      <c r="AL2086" s="50"/>
      <c r="AM2086" s="50"/>
      <c r="AN2086" s="50"/>
      <c r="AO2086" s="50"/>
      <c r="AP2086" s="50"/>
      <c r="AQ2086" s="50"/>
      <c r="AR2086" s="50"/>
      <c r="AS2086" s="50"/>
      <c r="AT2086" s="50"/>
      <c r="AU2086" s="50"/>
      <c r="AV2086" s="50"/>
      <c r="AW2086" s="50"/>
      <c r="AX2086" s="50"/>
      <c r="AY2086" s="50"/>
      <c r="AZ2086" s="50"/>
      <c r="BA2086" s="50"/>
      <c r="BB2086" s="50"/>
      <c r="BC2086" s="50"/>
      <c r="BD2086" s="50"/>
      <c r="BE2086" s="50"/>
      <c r="BF2086" s="50"/>
      <c r="BG2086" s="50"/>
      <c r="BH2086" s="50"/>
      <c r="BI2086" s="50"/>
      <c r="BJ2086" s="50"/>
      <c r="BK2086" s="50"/>
      <c r="BL2086" s="50"/>
    </row>
    <row r="2087" spans="1:64" ht="12" customHeight="1" x14ac:dyDescent="0.15">
      <c r="A2087" s="50" t="s">
        <v>28124</v>
      </c>
      <c r="B2087" s="50">
        <v>38</v>
      </c>
      <c r="C2087" s="50" t="s">
        <v>14</v>
      </c>
      <c r="D2087" s="50" t="s">
        <v>31</v>
      </c>
      <c r="E2087" s="50"/>
      <c r="F2087" s="52">
        <v>42798</v>
      </c>
      <c r="G2087" s="50" t="s">
        <v>28125</v>
      </c>
      <c r="H2087" s="50" t="s">
        <v>1077</v>
      </c>
      <c r="I2087" s="50" t="s">
        <v>389</v>
      </c>
      <c r="J2087" s="50">
        <v>73129</v>
      </c>
      <c r="K2087" s="50" t="s">
        <v>1078</v>
      </c>
      <c r="L2087" s="50" t="s">
        <v>1079</v>
      </c>
      <c r="M2087" s="50" t="s">
        <v>21</v>
      </c>
      <c r="N2087" s="50" t="s">
        <v>28126</v>
      </c>
      <c r="O2087" s="42" t="s">
        <v>394</v>
      </c>
      <c r="P2087" s="50" t="s">
        <v>395</v>
      </c>
      <c r="Q2087" s="51" t="s">
        <v>28127</v>
      </c>
      <c r="R2087" s="50" t="s">
        <v>94</v>
      </c>
      <c r="S2087" s="50" t="s">
        <v>373</v>
      </c>
      <c r="T2087" s="54" t="s">
        <v>28836</v>
      </c>
      <c r="U2087" s="50" t="s">
        <v>28520</v>
      </c>
      <c r="V2087" s="50" t="s">
        <v>28519</v>
      </c>
      <c r="W2087" s="50" t="s">
        <v>542</v>
      </c>
      <c r="X2087" s="50">
        <v>2399</v>
      </c>
      <c r="Y2087" s="50"/>
      <c r="Z2087" s="50"/>
      <c r="AA2087" s="50"/>
      <c r="AB2087" s="50"/>
      <c r="AC2087" s="50"/>
      <c r="AD2087" s="50"/>
      <c r="AE2087" s="50"/>
      <c r="AF2087" s="50"/>
      <c r="AG2087" s="50"/>
      <c r="AH2087" s="53"/>
      <c r="AI2087" s="50"/>
      <c r="AJ2087" s="50"/>
      <c r="AK2087" s="50"/>
      <c r="AL2087" s="50"/>
      <c r="AM2087" s="50"/>
      <c r="AN2087" s="50"/>
      <c r="AO2087" s="50"/>
      <c r="AP2087" s="50"/>
      <c r="AQ2087" s="50"/>
      <c r="AR2087" s="50"/>
      <c r="AS2087" s="50"/>
      <c r="AT2087" s="50"/>
      <c r="AU2087" s="50"/>
      <c r="AV2087" s="50"/>
      <c r="AW2087" s="50"/>
      <c r="AX2087" s="50"/>
      <c r="AY2087" s="50"/>
      <c r="AZ2087" s="50"/>
      <c r="BA2087" s="50"/>
      <c r="BB2087" s="50"/>
      <c r="BC2087" s="50"/>
      <c r="BD2087" s="50"/>
      <c r="BE2087" s="50"/>
      <c r="BF2087" s="50"/>
      <c r="BG2087" s="50"/>
      <c r="BH2087" s="50"/>
      <c r="BI2087" s="50"/>
      <c r="BJ2087" s="50"/>
      <c r="BK2087" s="50"/>
      <c r="BL2087" s="50"/>
    </row>
    <row r="2088" spans="1:64" ht="12" customHeight="1" x14ac:dyDescent="0.15">
      <c r="A2088" s="50" t="s">
        <v>28114</v>
      </c>
      <c r="B2088" s="50">
        <v>32</v>
      </c>
      <c r="C2088" s="50" t="s">
        <v>14</v>
      </c>
      <c r="D2088" s="50" t="s">
        <v>31</v>
      </c>
      <c r="E2088" s="51" t="s">
        <v>28115</v>
      </c>
      <c r="F2088" s="52">
        <v>42797</v>
      </c>
      <c r="G2088" s="50" t="s">
        <v>28603</v>
      </c>
      <c r="H2088" s="50" t="s">
        <v>27208</v>
      </c>
      <c r="I2088" s="50" t="s">
        <v>203</v>
      </c>
      <c r="J2088" s="50">
        <v>80110</v>
      </c>
      <c r="K2088" s="50" t="s">
        <v>3734</v>
      </c>
      <c r="L2088" s="50" t="s">
        <v>27504</v>
      </c>
      <c r="M2088" s="50" t="s">
        <v>21</v>
      </c>
      <c r="N2088" s="50" t="s">
        <v>28116</v>
      </c>
      <c r="O2088" s="42" t="s">
        <v>394</v>
      </c>
      <c r="P2088" s="50" t="s">
        <v>395</v>
      </c>
      <c r="Q2088" s="51" t="s">
        <v>28117</v>
      </c>
      <c r="R2088" s="50" t="s">
        <v>94</v>
      </c>
      <c r="S2088" s="50" t="s">
        <v>22</v>
      </c>
      <c r="T2088" s="54" t="s">
        <v>28746</v>
      </c>
      <c r="U2088" s="50" t="s">
        <v>28518</v>
      </c>
      <c r="V2088" s="50" t="s">
        <v>28521</v>
      </c>
      <c r="W2088" s="50" t="s">
        <v>94</v>
      </c>
      <c r="X2088" s="50">
        <v>2401</v>
      </c>
      <c r="Y2088" s="50"/>
      <c r="Z2088" s="50"/>
      <c r="AA2088" s="50"/>
      <c r="AB2088" s="50"/>
      <c r="AC2088" s="50"/>
      <c r="AD2088" s="50"/>
      <c r="AE2088" s="50"/>
      <c r="AF2088" s="50"/>
      <c r="AG2088" s="50"/>
      <c r="AH2088" s="53"/>
      <c r="AI2088" s="50"/>
      <c r="AJ2088" s="50"/>
      <c r="AK2088" s="50"/>
      <c r="AL2088" s="50"/>
      <c r="AM2088" s="50"/>
      <c r="AN2088" s="50"/>
      <c r="AO2088" s="50"/>
      <c r="AP2088" s="50"/>
      <c r="AQ2088" s="50"/>
      <c r="AR2088" s="50"/>
      <c r="AS2088" s="50"/>
      <c r="AT2088" s="50"/>
      <c r="AU2088" s="50"/>
      <c r="AV2088" s="50"/>
      <c r="AW2088" s="50"/>
      <c r="AX2088" s="50"/>
      <c r="AY2088" s="50"/>
      <c r="AZ2088" s="50"/>
      <c r="BA2088" s="50"/>
      <c r="BB2088" s="50"/>
      <c r="BC2088" s="50"/>
      <c r="BD2088" s="50"/>
      <c r="BE2088" s="50"/>
      <c r="BF2088" s="50"/>
      <c r="BG2088" s="50"/>
      <c r="BH2088" s="50"/>
      <c r="BI2088" s="50"/>
      <c r="BJ2088" s="50"/>
      <c r="BK2088" s="50"/>
      <c r="BL2088" s="50"/>
    </row>
    <row r="2089" spans="1:64" ht="12" customHeight="1" x14ac:dyDescent="0.15">
      <c r="A2089" s="50" t="s">
        <v>28118</v>
      </c>
      <c r="B2089" s="50">
        <v>25</v>
      </c>
      <c r="C2089" s="50" t="s">
        <v>14</v>
      </c>
      <c r="D2089" s="50" t="s">
        <v>133</v>
      </c>
      <c r="E2089" s="50"/>
      <c r="F2089" s="52">
        <v>42797</v>
      </c>
      <c r="G2089" s="50" t="s">
        <v>28119</v>
      </c>
      <c r="H2089" s="50" t="s">
        <v>28120</v>
      </c>
      <c r="I2089" s="50" t="s">
        <v>39</v>
      </c>
      <c r="J2089" s="50">
        <v>93245</v>
      </c>
      <c r="K2089" s="50" t="s">
        <v>1681</v>
      </c>
      <c r="L2089" s="50" t="s">
        <v>28121</v>
      </c>
      <c r="M2089" s="50" t="s">
        <v>21</v>
      </c>
      <c r="N2089" s="50" t="s">
        <v>28122</v>
      </c>
      <c r="O2089" s="42" t="s">
        <v>394</v>
      </c>
      <c r="P2089" s="50" t="s">
        <v>395</v>
      </c>
      <c r="Q2089" s="51" t="s">
        <v>28123</v>
      </c>
      <c r="R2089" s="50" t="s">
        <v>94</v>
      </c>
      <c r="S2089" s="50" t="s">
        <v>12</v>
      </c>
      <c r="T2089" s="50" t="s">
        <v>31675</v>
      </c>
      <c r="U2089" s="50" t="s">
        <v>28520</v>
      </c>
      <c r="V2089" s="50" t="s">
        <v>28521</v>
      </c>
      <c r="W2089" s="50" t="s">
        <v>94</v>
      </c>
      <c r="X2089" s="50">
        <v>2403</v>
      </c>
      <c r="Y2089" s="50"/>
      <c r="Z2089" s="50"/>
      <c r="AA2089" s="50"/>
      <c r="AB2089" s="50"/>
      <c r="AC2089" s="50"/>
      <c r="AD2089" s="50"/>
      <c r="AE2089" s="50"/>
      <c r="AF2089" s="50"/>
      <c r="AG2089" s="50"/>
      <c r="AH2089" s="53"/>
      <c r="AI2089" s="50"/>
      <c r="AJ2089" s="50"/>
      <c r="AK2089" s="50"/>
      <c r="AL2089" s="50"/>
      <c r="AM2089" s="50"/>
      <c r="AN2089" s="50"/>
      <c r="AO2089" s="50"/>
      <c r="AP2089" s="50"/>
      <c r="AQ2089" s="50"/>
      <c r="AR2089" s="50"/>
      <c r="AS2089" s="50"/>
      <c r="AT2089" s="50"/>
      <c r="AU2089" s="50"/>
      <c r="AV2089" s="50"/>
      <c r="AW2089" s="50"/>
      <c r="AX2089" s="50"/>
      <c r="AY2089" s="50"/>
      <c r="AZ2089" s="50"/>
      <c r="BA2089" s="50"/>
      <c r="BB2089" s="50"/>
      <c r="BC2089" s="50"/>
      <c r="BD2089" s="50"/>
      <c r="BE2089" s="50"/>
      <c r="BF2089" s="50"/>
      <c r="BG2089" s="50"/>
      <c r="BH2089" s="50"/>
      <c r="BI2089" s="50"/>
      <c r="BJ2089" s="50"/>
      <c r="BK2089" s="50"/>
      <c r="BL2089" s="50"/>
    </row>
    <row r="2090" spans="1:64" ht="12" customHeight="1" x14ac:dyDescent="0.15">
      <c r="A2090" s="50" t="s">
        <v>28106</v>
      </c>
      <c r="B2090" s="50">
        <v>25</v>
      </c>
      <c r="C2090" s="50" t="s">
        <v>14</v>
      </c>
      <c r="D2090" s="50" t="s">
        <v>42</v>
      </c>
      <c r="E2090" s="50"/>
      <c r="F2090" s="52">
        <v>42796</v>
      </c>
      <c r="G2090" s="50" t="s">
        <v>28107</v>
      </c>
      <c r="H2090" s="50" t="s">
        <v>1581</v>
      </c>
      <c r="I2090" s="50" t="s">
        <v>263</v>
      </c>
      <c r="J2090" s="50">
        <v>89502</v>
      </c>
      <c r="K2090" s="50" t="s">
        <v>6131</v>
      </c>
      <c r="L2090" s="50" t="s">
        <v>7340</v>
      </c>
      <c r="M2090" s="50" t="s">
        <v>21</v>
      </c>
      <c r="N2090" s="50" t="s">
        <v>28108</v>
      </c>
      <c r="O2090" s="42" t="s">
        <v>394</v>
      </c>
      <c r="P2090" s="50" t="s">
        <v>395</v>
      </c>
      <c r="Q2090" s="51" t="s">
        <v>28109</v>
      </c>
      <c r="R2090" s="50" t="s">
        <v>94</v>
      </c>
      <c r="S2090" s="50" t="s">
        <v>22</v>
      </c>
      <c r="T2090" s="50" t="s">
        <v>28746</v>
      </c>
      <c r="U2090" s="50" t="s">
        <v>28520</v>
      </c>
      <c r="V2090" s="50" t="s">
        <v>28522</v>
      </c>
      <c r="W2090" s="50" t="s">
        <v>94</v>
      </c>
      <c r="X2090" s="50">
        <v>2398</v>
      </c>
      <c r="Y2090" s="50"/>
      <c r="Z2090" s="50"/>
      <c r="AA2090" s="50"/>
      <c r="AB2090" s="50"/>
      <c r="AC2090" s="50"/>
      <c r="AD2090" s="50"/>
      <c r="AE2090" s="50"/>
      <c r="AF2090" s="50"/>
      <c r="AG2090" s="50"/>
      <c r="AH2090" s="53"/>
      <c r="AI2090" s="50"/>
      <c r="AJ2090" s="50"/>
      <c r="AK2090" s="50"/>
      <c r="AL2090" s="50"/>
      <c r="AM2090" s="50"/>
      <c r="AN2090" s="50"/>
      <c r="AO2090" s="50"/>
      <c r="AP2090" s="50"/>
      <c r="AQ2090" s="50"/>
      <c r="AR2090" s="50"/>
      <c r="AS2090" s="50"/>
      <c r="AT2090" s="50"/>
      <c r="AU2090" s="50"/>
      <c r="AV2090" s="50"/>
      <c r="AW2090" s="50"/>
      <c r="AX2090" s="50"/>
      <c r="AY2090" s="50"/>
      <c r="AZ2090" s="50"/>
      <c r="BA2090" s="50"/>
      <c r="BB2090" s="50"/>
      <c r="BC2090" s="50"/>
      <c r="BD2090" s="50"/>
      <c r="BE2090" s="50"/>
      <c r="BF2090" s="50"/>
      <c r="BG2090" s="50"/>
      <c r="BH2090" s="50"/>
      <c r="BI2090" s="50"/>
      <c r="BJ2090" s="50"/>
      <c r="BK2090" s="50"/>
      <c r="BL2090" s="50"/>
    </row>
    <row r="2091" spans="1:64" ht="12" customHeight="1" x14ac:dyDescent="0.15">
      <c r="A2091" s="50" t="s">
        <v>28110</v>
      </c>
      <c r="B2091" s="50">
        <v>37</v>
      </c>
      <c r="C2091" s="50" t="s">
        <v>14</v>
      </c>
      <c r="D2091" s="50" t="s">
        <v>42</v>
      </c>
      <c r="E2091" s="50"/>
      <c r="F2091" s="52">
        <v>42796</v>
      </c>
      <c r="G2091" s="50" t="s">
        <v>28111</v>
      </c>
      <c r="H2091" s="50" t="s">
        <v>11905</v>
      </c>
      <c r="I2091" s="50" t="s">
        <v>75</v>
      </c>
      <c r="J2091" s="50">
        <v>7503</v>
      </c>
      <c r="K2091" s="50" t="s">
        <v>9289</v>
      </c>
      <c r="L2091" s="50" t="s">
        <v>11907</v>
      </c>
      <c r="M2091" s="50" t="s">
        <v>21</v>
      </c>
      <c r="N2091" s="50" t="s">
        <v>28112</v>
      </c>
      <c r="O2091" s="42" t="s">
        <v>394</v>
      </c>
      <c r="P2091" s="50" t="s">
        <v>395</v>
      </c>
      <c r="Q2091" s="51" t="s">
        <v>28113</v>
      </c>
      <c r="R2091" s="50" t="s">
        <v>542</v>
      </c>
      <c r="S2091" s="50" t="s">
        <v>22</v>
      </c>
      <c r="T2091" s="54" t="s">
        <v>28739</v>
      </c>
      <c r="U2091" s="50" t="s">
        <v>28518</v>
      </c>
      <c r="V2091" s="50" t="s">
        <v>28521</v>
      </c>
      <c r="W2091" s="50" t="s">
        <v>94</v>
      </c>
      <c r="X2091" s="50">
        <v>2435</v>
      </c>
      <c r="Y2091" s="50"/>
      <c r="Z2091" s="50"/>
      <c r="AA2091" s="50"/>
      <c r="AB2091" s="50"/>
      <c r="AC2091" s="50"/>
      <c r="AD2091" s="50"/>
      <c r="AE2091" s="50"/>
      <c r="AF2091" s="50"/>
      <c r="AG2091" s="50"/>
      <c r="AH2091" s="53"/>
      <c r="AI2091" s="50"/>
      <c r="AJ2091" s="50"/>
      <c r="AK2091" s="50"/>
      <c r="AL2091" s="50"/>
      <c r="AM2091" s="50"/>
      <c r="AN2091" s="50"/>
      <c r="AO2091" s="50"/>
      <c r="AP2091" s="50"/>
      <c r="AQ2091" s="50"/>
      <c r="AR2091" s="50"/>
      <c r="AS2091" s="50"/>
      <c r="AT2091" s="50"/>
      <c r="AU2091" s="50"/>
      <c r="AV2091" s="50"/>
      <c r="AW2091" s="50"/>
      <c r="AX2091" s="50"/>
      <c r="AY2091" s="50"/>
      <c r="AZ2091" s="50"/>
      <c r="BA2091" s="50"/>
      <c r="BB2091" s="50"/>
      <c r="BC2091" s="50"/>
      <c r="BD2091" s="50"/>
      <c r="BE2091" s="50"/>
      <c r="BF2091" s="50"/>
      <c r="BG2091" s="50"/>
      <c r="BH2091" s="50"/>
      <c r="BI2091" s="50"/>
      <c r="BJ2091" s="50"/>
      <c r="BK2091" s="50"/>
      <c r="BL2091" s="50"/>
    </row>
    <row r="2092" spans="1:64" ht="12" customHeight="1" x14ac:dyDescent="0.15">
      <c r="A2092" s="50" t="s">
        <v>28095</v>
      </c>
      <c r="B2092" s="50">
        <v>33</v>
      </c>
      <c r="C2092" s="50" t="s">
        <v>14</v>
      </c>
      <c r="D2092" s="50" t="s">
        <v>31</v>
      </c>
      <c r="E2092" s="51" t="s">
        <v>28096</v>
      </c>
      <c r="F2092" s="52">
        <v>42796</v>
      </c>
      <c r="G2092" s="50" t="s">
        <v>28097</v>
      </c>
      <c r="H2092" s="50" t="s">
        <v>28098</v>
      </c>
      <c r="I2092" s="50" t="s">
        <v>432</v>
      </c>
      <c r="J2092" s="50">
        <v>54401</v>
      </c>
      <c r="K2092" s="50" t="s">
        <v>22839</v>
      </c>
      <c r="L2092" s="50" t="s">
        <v>28099</v>
      </c>
      <c r="M2092" s="50" t="s">
        <v>21</v>
      </c>
      <c r="N2092" s="50" t="s">
        <v>28100</v>
      </c>
      <c r="O2092" s="42" t="s">
        <v>394</v>
      </c>
      <c r="P2092" s="50" t="s">
        <v>395</v>
      </c>
      <c r="Q2092" s="51" t="s">
        <v>28101</v>
      </c>
      <c r="R2092" s="50" t="s">
        <v>542</v>
      </c>
      <c r="S2092" s="50" t="s">
        <v>22</v>
      </c>
      <c r="T2092" s="50" t="s">
        <v>28746</v>
      </c>
      <c r="U2092" s="50" t="s">
        <v>28520</v>
      </c>
      <c r="V2092" s="50" t="s">
        <v>28521</v>
      </c>
      <c r="W2092" s="50" t="s">
        <v>94</v>
      </c>
      <c r="X2092" s="50">
        <v>2395</v>
      </c>
      <c r="Y2092" s="50"/>
      <c r="Z2092" s="50"/>
      <c r="AA2092" s="50"/>
      <c r="AB2092" s="50"/>
      <c r="AC2092" s="50"/>
      <c r="AD2092" s="50"/>
      <c r="AE2092" s="50"/>
      <c r="AF2092" s="50"/>
      <c r="AG2092" s="50"/>
      <c r="AH2092" s="53"/>
      <c r="AI2092" s="50"/>
      <c r="AJ2092" s="50"/>
      <c r="AK2092" s="50"/>
      <c r="AL2092" s="50"/>
      <c r="AM2092" s="50"/>
      <c r="AN2092" s="50"/>
      <c r="AO2092" s="50"/>
      <c r="AP2092" s="50"/>
      <c r="AQ2092" s="50"/>
      <c r="AR2092" s="50"/>
      <c r="AS2092" s="50"/>
      <c r="AT2092" s="50"/>
      <c r="AU2092" s="50"/>
      <c r="AV2092" s="50"/>
      <c r="AW2092" s="50"/>
      <c r="AX2092" s="50"/>
      <c r="AY2092" s="50"/>
      <c r="AZ2092" s="50"/>
      <c r="BA2092" s="50"/>
      <c r="BB2092" s="50"/>
      <c r="BC2092" s="50"/>
      <c r="BD2092" s="50"/>
      <c r="BE2092" s="50"/>
      <c r="BF2092" s="50"/>
      <c r="BG2092" s="50"/>
      <c r="BH2092" s="50"/>
      <c r="BI2092" s="50"/>
      <c r="BJ2092" s="50"/>
      <c r="BK2092" s="50"/>
      <c r="BL2092" s="50"/>
    </row>
    <row r="2093" spans="1:64" ht="12" customHeight="1" x14ac:dyDescent="0.15">
      <c r="A2093" s="50" t="s">
        <v>28102</v>
      </c>
      <c r="B2093" s="50">
        <v>27</v>
      </c>
      <c r="C2093" s="50" t="s">
        <v>14</v>
      </c>
      <c r="D2093" s="50" t="s">
        <v>42</v>
      </c>
      <c r="E2093" s="50"/>
      <c r="F2093" s="52">
        <v>42796</v>
      </c>
      <c r="G2093" s="50" t="s">
        <v>28103</v>
      </c>
      <c r="H2093" s="50" t="s">
        <v>616</v>
      </c>
      <c r="I2093" s="50" t="s">
        <v>117</v>
      </c>
      <c r="J2093" s="50">
        <v>85006</v>
      </c>
      <c r="K2093" s="50" t="s">
        <v>617</v>
      </c>
      <c r="L2093" s="50" t="s">
        <v>618</v>
      </c>
      <c r="M2093" s="50" t="s">
        <v>21</v>
      </c>
      <c r="N2093" s="50" t="s">
        <v>28104</v>
      </c>
      <c r="O2093" s="42" t="s">
        <v>394</v>
      </c>
      <c r="P2093" s="50" t="s">
        <v>395</v>
      </c>
      <c r="Q2093" s="51" t="s">
        <v>28105</v>
      </c>
      <c r="R2093" s="50" t="s">
        <v>94</v>
      </c>
      <c r="S2093" s="50" t="s">
        <v>12</v>
      </c>
      <c r="T2093" s="50" t="s">
        <v>31675</v>
      </c>
      <c r="U2093" s="50" t="s">
        <v>28520</v>
      </c>
      <c r="V2093" s="50" t="s">
        <v>28521</v>
      </c>
      <c r="W2093" s="50" t="s">
        <v>94</v>
      </c>
      <c r="X2093" s="50">
        <v>2397</v>
      </c>
      <c r="Y2093" s="50"/>
      <c r="Z2093" s="50"/>
      <c r="AA2093" s="50"/>
      <c r="AB2093" s="50"/>
      <c r="AC2093" s="50"/>
      <c r="AD2093" s="50"/>
      <c r="AE2093" s="50"/>
      <c r="AF2093" s="50"/>
      <c r="AG2093" s="50"/>
      <c r="AH2093" s="53"/>
      <c r="AI2093" s="50"/>
      <c r="AJ2093" s="50"/>
      <c r="AK2093" s="50"/>
      <c r="AL2093" s="50"/>
      <c r="AM2093" s="50"/>
      <c r="AN2093" s="50"/>
      <c r="AO2093" s="50"/>
      <c r="AP2093" s="50"/>
      <c r="AQ2093" s="51"/>
      <c r="AR2093" s="50"/>
      <c r="AS2093" s="50"/>
      <c r="AT2093" s="50"/>
      <c r="AU2093" s="50"/>
      <c r="AV2093" s="50"/>
      <c r="AW2093" s="50"/>
      <c r="AX2093" s="50"/>
      <c r="AY2093" s="50"/>
      <c r="AZ2093" s="50"/>
      <c r="BA2093" s="50"/>
      <c r="BB2093" s="50"/>
      <c r="BC2093" s="50"/>
      <c r="BD2093" s="50"/>
      <c r="BE2093" s="50"/>
      <c r="BF2093" s="50"/>
      <c r="BG2093" s="50"/>
      <c r="BH2093" s="50"/>
      <c r="BI2093" s="50"/>
      <c r="BJ2093" s="50"/>
      <c r="BK2093" s="50"/>
      <c r="BL2093" s="50"/>
    </row>
    <row r="2094" spans="1:64" ht="12" customHeight="1" x14ac:dyDescent="0.15">
      <c r="A2094" s="50" t="s">
        <v>28091</v>
      </c>
      <c r="B2094" s="50">
        <v>34</v>
      </c>
      <c r="C2094" s="50" t="s">
        <v>14</v>
      </c>
      <c r="D2094" s="50" t="s">
        <v>42</v>
      </c>
      <c r="E2094" s="51" t="s">
        <v>28092</v>
      </c>
      <c r="F2094" s="52">
        <v>42796</v>
      </c>
      <c r="G2094" s="50" t="s">
        <v>28604</v>
      </c>
      <c r="H2094" s="50" t="s">
        <v>14121</v>
      </c>
      <c r="I2094" s="50" t="s">
        <v>39</v>
      </c>
      <c r="J2094" s="50">
        <v>92078</v>
      </c>
      <c r="K2094" s="50" t="s">
        <v>150</v>
      </c>
      <c r="L2094" s="50" t="s">
        <v>2074</v>
      </c>
      <c r="M2094" s="50" t="s">
        <v>21</v>
      </c>
      <c r="N2094" s="50" t="s">
        <v>28093</v>
      </c>
      <c r="O2094" s="42" t="s">
        <v>394</v>
      </c>
      <c r="P2094" s="50" t="s">
        <v>395</v>
      </c>
      <c r="Q2094" s="51" t="s">
        <v>28094</v>
      </c>
      <c r="R2094" s="50" t="s">
        <v>94</v>
      </c>
      <c r="S2094" s="50" t="s">
        <v>29</v>
      </c>
      <c r="T2094" s="50" t="s">
        <v>28528</v>
      </c>
      <c r="U2094" s="50" t="s">
        <v>28518</v>
      </c>
      <c r="V2094" s="50" t="s">
        <v>28521</v>
      </c>
      <c r="W2094" s="50" t="s">
        <v>94</v>
      </c>
      <c r="X2094" s="50">
        <v>2396</v>
      </c>
      <c r="Y2094" s="50"/>
      <c r="Z2094" s="50"/>
      <c r="AA2094" s="50"/>
      <c r="AB2094" s="50"/>
      <c r="AC2094" s="50"/>
      <c r="AD2094" s="50"/>
      <c r="AE2094" s="50"/>
      <c r="AF2094" s="50"/>
      <c r="AG2094" s="50"/>
      <c r="AH2094" s="53"/>
      <c r="AI2094" s="50"/>
      <c r="AJ2094" s="50"/>
      <c r="AK2094" s="50"/>
      <c r="AL2094" s="50"/>
      <c r="AM2094" s="50"/>
      <c r="AN2094" s="50"/>
      <c r="AO2094" s="50"/>
      <c r="AP2094" s="50"/>
      <c r="AQ2094" s="50"/>
      <c r="AR2094" s="50"/>
      <c r="AS2094" s="50"/>
      <c r="AT2094" s="50"/>
      <c r="AU2094" s="50"/>
      <c r="AV2094" s="50"/>
      <c r="AW2094" s="50"/>
      <c r="AX2094" s="50"/>
      <c r="AY2094" s="50"/>
      <c r="AZ2094" s="50"/>
      <c r="BA2094" s="50"/>
      <c r="BB2094" s="50"/>
      <c r="BC2094" s="50"/>
      <c r="BD2094" s="50"/>
      <c r="BE2094" s="50"/>
      <c r="BF2094" s="50"/>
      <c r="BG2094" s="50"/>
      <c r="BH2094" s="50"/>
      <c r="BI2094" s="50"/>
      <c r="BJ2094" s="50"/>
      <c r="BK2094" s="50"/>
      <c r="BL2094" s="50"/>
    </row>
    <row r="2095" spans="1:64" ht="12" customHeight="1" x14ac:dyDescent="0.15">
      <c r="A2095" s="50" t="s">
        <v>28084</v>
      </c>
      <c r="B2095" s="50">
        <v>40</v>
      </c>
      <c r="C2095" s="50" t="s">
        <v>14</v>
      </c>
      <c r="D2095" s="50" t="s">
        <v>79</v>
      </c>
      <c r="E2095" s="51" t="s">
        <v>28085</v>
      </c>
      <c r="F2095" s="52">
        <v>42795</v>
      </c>
      <c r="G2095" s="50" t="s">
        <v>28086</v>
      </c>
      <c r="H2095" s="50" t="s">
        <v>28087</v>
      </c>
      <c r="I2095" s="50" t="s">
        <v>67</v>
      </c>
      <c r="J2095" s="50">
        <v>75904</v>
      </c>
      <c r="K2095" s="50" t="s">
        <v>14511</v>
      </c>
      <c r="L2095" s="50" t="s">
        <v>28088</v>
      </c>
      <c r="M2095" s="50" t="s">
        <v>21</v>
      </c>
      <c r="N2095" s="50" t="s">
        <v>28089</v>
      </c>
      <c r="O2095" s="42" t="s">
        <v>394</v>
      </c>
      <c r="P2095" s="50" t="s">
        <v>395</v>
      </c>
      <c r="Q2095" s="51" t="s">
        <v>28090</v>
      </c>
      <c r="R2095" s="50" t="s">
        <v>94</v>
      </c>
      <c r="S2095" s="50" t="s">
        <v>22</v>
      </c>
      <c r="T2095" s="54" t="s">
        <v>28739</v>
      </c>
      <c r="U2095" s="50" t="s">
        <v>28520</v>
      </c>
      <c r="V2095" s="50" t="s">
        <v>28521</v>
      </c>
      <c r="W2095" s="50" t="s">
        <v>542</v>
      </c>
      <c r="X2095" s="50">
        <v>2392</v>
      </c>
      <c r="Y2095" s="50"/>
      <c r="Z2095" s="50"/>
      <c r="AA2095" s="50"/>
      <c r="AB2095" s="50"/>
      <c r="AC2095" s="50"/>
      <c r="AD2095" s="50"/>
      <c r="AE2095" s="50"/>
      <c r="AF2095" s="50"/>
      <c r="AG2095" s="50"/>
      <c r="AH2095" s="53"/>
      <c r="AI2095" s="50"/>
      <c r="AJ2095" s="50"/>
      <c r="AK2095" s="50"/>
      <c r="AL2095" s="50"/>
      <c r="AM2095" s="50"/>
      <c r="AN2095" s="50"/>
      <c r="AO2095" s="50"/>
      <c r="AP2095" s="50"/>
      <c r="AQ2095" s="50"/>
      <c r="AR2095" s="50"/>
      <c r="AS2095" s="50"/>
      <c r="AT2095" s="50"/>
      <c r="AU2095" s="50"/>
      <c r="AV2095" s="50"/>
      <c r="AW2095" s="50"/>
      <c r="AX2095" s="50"/>
      <c r="AY2095" s="50"/>
      <c r="AZ2095" s="50"/>
      <c r="BA2095" s="50"/>
      <c r="BB2095" s="50"/>
      <c r="BC2095" s="50"/>
      <c r="BD2095" s="50"/>
      <c r="BE2095" s="50"/>
      <c r="BF2095" s="50"/>
      <c r="BG2095" s="50"/>
      <c r="BH2095" s="50"/>
      <c r="BI2095" s="50"/>
      <c r="BJ2095" s="50"/>
      <c r="BK2095" s="50"/>
      <c r="BL2095" s="50"/>
    </row>
    <row r="2096" spans="1:64" ht="12" customHeight="1" x14ac:dyDescent="0.15">
      <c r="A2096" s="50" t="s">
        <v>28064</v>
      </c>
      <c r="B2096" s="50">
        <v>20</v>
      </c>
      <c r="C2096" s="50" t="s">
        <v>14</v>
      </c>
      <c r="D2096" s="50" t="s">
        <v>79</v>
      </c>
      <c r="E2096" s="50"/>
      <c r="F2096" s="52">
        <v>42794</v>
      </c>
      <c r="G2096" s="50" t="s">
        <v>28605</v>
      </c>
      <c r="H2096" s="50" t="s">
        <v>1043</v>
      </c>
      <c r="I2096" s="50" t="s">
        <v>56</v>
      </c>
      <c r="J2096" s="50">
        <v>32839</v>
      </c>
      <c r="K2096" s="50" t="s">
        <v>1044</v>
      </c>
      <c r="L2096" s="50" t="s">
        <v>4327</v>
      </c>
      <c r="M2096" s="50" t="s">
        <v>21</v>
      </c>
      <c r="N2096" s="50" t="s">
        <v>28065</v>
      </c>
      <c r="O2096" s="42" t="s">
        <v>394</v>
      </c>
      <c r="P2096" s="50" t="s">
        <v>395</v>
      </c>
      <c r="Q2096" s="51" t="s">
        <v>28066</v>
      </c>
      <c r="R2096" s="50" t="s">
        <v>94</v>
      </c>
      <c r="S2096" s="50" t="s">
        <v>22</v>
      </c>
      <c r="T2096" s="54" t="s">
        <v>28746</v>
      </c>
      <c r="U2096" s="50" t="s">
        <v>28520</v>
      </c>
      <c r="V2096" s="50" t="s">
        <v>28522</v>
      </c>
      <c r="W2096" s="50" t="s">
        <v>94</v>
      </c>
      <c r="X2096" s="50">
        <v>2394</v>
      </c>
      <c r="Y2096" s="50"/>
      <c r="Z2096" s="50"/>
      <c r="AA2096" s="50"/>
      <c r="AB2096" s="50"/>
      <c r="AC2096" s="50"/>
      <c r="AD2096" s="50"/>
      <c r="AE2096" s="50"/>
      <c r="AF2096" s="50"/>
      <c r="AG2096" s="50"/>
      <c r="AH2096" s="53"/>
      <c r="AI2096" s="50"/>
      <c r="AJ2096" s="50"/>
      <c r="AK2096" s="50"/>
      <c r="AL2096" s="50"/>
      <c r="AM2096" s="50"/>
      <c r="AN2096" s="50"/>
      <c r="AO2096" s="50"/>
      <c r="AP2096" s="50"/>
      <c r="AQ2096" s="50"/>
      <c r="AR2096" s="50"/>
      <c r="AS2096" s="50"/>
      <c r="AT2096" s="50"/>
      <c r="AU2096" s="50"/>
      <c r="AV2096" s="50"/>
      <c r="AW2096" s="50"/>
      <c r="AX2096" s="50"/>
      <c r="AY2096" s="50"/>
      <c r="AZ2096" s="50"/>
      <c r="BA2096" s="50"/>
      <c r="BB2096" s="50"/>
      <c r="BC2096" s="50"/>
      <c r="BD2096" s="50"/>
      <c r="BE2096" s="50"/>
      <c r="BF2096" s="50"/>
      <c r="BG2096" s="50"/>
      <c r="BH2096" s="50"/>
      <c r="BI2096" s="50"/>
      <c r="BJ2096" s="50"/>
      <c r="BK2096" s="50"/>
      <c r="BL2096" s="50"/>
    </row>
    <row r="2097" spans="1:64" ht="12" customHeight="1" x14ac:dyDescent="0.15">
      <c r="A2097" s="50" t="s">
        <v>28067</v>
      </c>
      <c r="B2097" s="50">
        <v>25</v>
      </c>
      <c r="C2097" s="50" t="s">
        <v>14</v>
      </c>
      <c r="D2097" s="50" t="s">
        <v>79</v>
      </c>
      <c r="E2097" s="51" t="s">
        <v>28068</v>
      </c>
      <c r="F2097" s="52">
        <v>42794</v>
      </c>
      <c r="G2097" s="50" t="s">
        <v>28069</v>
      </c>
      <c r="H2097" s="50" t="s">
        <v>707</v>
      </c>
      <c r="I2097" s="50" t="s">
        <v>67</v>
      </c>
      <c r="J2097" s="50">
        <v>77031</v>
      </c>
      <c r="K2097" s="50" t="s">
        <v>545</v>
      </c>
      <c r="L2097" s="50" t="s">
        <v>708</v>
      </c>
      <c r="M2097" s="50" t="s">
        <v>21</v>
      </c>
      <c r="N2097" s="50" t="s">
        <v>28070</v>
      </c>
      <c r="O2097" s="42" t="s">
        <v>394</v>
      </c>
      <c r="P2097" s="50" t="s">
        <v>395</v>
      </c>
      <c r="Q2097" s="51" t="s">
        <v>28071</v>
      </c>
      <c r="R2097" s="50" t="s">
        <v>94</v>
      </c>
      <c r="S2097" s="50" t="s">
        <v>22</v>
      </c>
      <c r="T2097" s="54" t="s">
        <v>28746</v>
      </c>
      <c r="U2097" s="50" t="s">
        <v>28520</v>
      </c>
      <c r="V2097" s="50" t="s">
        <v>28521</v>
      </c>
      <c r="W2097" s="50" t="s">
        <v>94</v>
      </c>
      <c r="X2097" s="50">
        <v>2393</v>
      </c>
      <c r="Y2097" s="50"/>
      <c r="Z2097" s="50"/>
      <c r="AA2097" s="50"/>
      <c r="AB2097" s="50"/>
      <c r="AC2097" s="50"/>
      <c r="AD2097" s="50"/>
      <c r="AE2097" s="50"/>
      <c r="AF2097" s="50"/>
      <c r="AG2097" s="50"/>
      <c r="AH2097" s="53"/>
      <c r="AI2097" s="50"/>
      <c r="AJ2097" s="50"/>
      <c r="AK2097" s="50"/>
      <c r="AL2097" s="50"/>
      <c r="AM2097" s="50"/>
      <c r="AN2097" s="50"/>
      <c r="AO2097" s="50"/>
      <c r="AP2097" s="50"/>
      <c r="AQ2097" s="50"/>
      <c r="AR2097" s="50"/>
      <c r="AS2097" s="50"/>
      <c r="AT2097" s="50"/>
      <c r="AU2097" s="50"/>
      <c r="AV2097" s="50"/>
      <c r="AW2097" s="50"/>
      <c r="AX2097" s="50"/>
      <c r="AY2097" s="50"/>
      <c r="AZ2097" s="50"/>
      <c r="BA2097" s="50"/>
      <c r="BB2097" s="50"/>
      <c r="BC2097" s="50"/>
      <c r="BD2097" s="50"/>
      <c r="BE2097" s="50"/>
      <c r="BF2097" s="50"/>
      <c r="BG2097" s="50"/>
      <c r="BH2097" s="50"/>
      <c r="BI2097" s="50"/>
      <c r="BJ2097" s="50"/>
      <c r="BK2097" s="50"/>
      <c r="BL2097" s="50"/>
    </row>
    <row r="2098" spans="1:64" ht="12" customHeight="1" x14ac:dyDescent="0.15">
      <c r="A2098" s="50" t="s">
        <v>28072</v>
      </c>
      <c r="B2098" s="50">
        <v>43</v>
      </c>
      <c r="C2098" s="50" t="s">
        <v>14</v>
      </c>
      <c r="D2098" s="50" t="s">
        <v>42</v>
      </c>
      <c r="E2098" s="51" t="s">
        <v>28073</v>
      </c>
      <c r="F2098" s="52">
        <v>42794</v>
      </c>
      <c r="G2098" s="50" t="s">
        <v>28606</v>
      </c>
      <c r="H2098" s="50" t="s">
        <v>985</v>
      </c>
      <c r="I2098" s="50" t="s">
        <v>19</v>
      </c>
      <c r="J2098" s="50">
        <v>70363</v>
      </c>
      <c r="K2098" s="50" t="s">
        <v>986</v>
      </c>
      <c r="L2098" s="50" t="s">
        <v>28074</v>
      </c>
      <c r="M2098" s="50" t="s">
        <v>21</v>
      </c>
      <c r="N2098" s="50" t="s">
        <v>28075</v>
      </c>
      <c r="O2098" s="42" t="s">
        <v>394</v>
      </c>
      <c r="P2098" s="50" t="s">
        <v>395</v>
      </c>
      <c r="Q2098" s="51" t="s">
        <v>28076</v>
      </c>
      <c r="R2098" s="50" t="s">
        <v>94</v>
      </c>
      <c r="S2098" s="50" t="s">
        <v>22</v>
      </c>
      <c r="T2098" s="50" t="s">
        <v>28746</v>
      </c>
      <c r="U2098" s="50" t="s">
        <v>28518</v>
      </c>
      <c r="V2098" s="50" t="s">
        <v>28521</v>
      </c>
      <c r="W2098" s="50" t="s">
        <v>94</v>
      </c>
      <c r="X2098" s="50">
        <v>2711</v>
      </c>
      <c r="Y2098" s="50"/>
      <c r="Z2098" s="50"/>
      <c r="AA2098" s="50"/>
      <c r="AB2098" s="50"/>
      <c r="AC2098" s="50"/>
      <c r="AD2098" s="50"/>
      <c r="AE2098" s="50"/>
      <c r="AF2098" s="50"/>
      <c r="AG2098" s="50"/>
      <c r="AH2098" s="53"/>
      <c r="AI2098" s="50"/>
      <c r="AJ2098" s="50"/>
      <c r="AK2098" s="50"/>
      <c r="AL2098" s="50"/>
      <c r="AM2098" s="50"/>
      <c r="AN2098" s="50"/>
      <c r="AO2098" s="50"/>
      <c r="AP2098" s="50"/>
      <c r="AQ2098" s="50"/>
      <c r="AR2098" s="50"/>
      <c r="AS2098" s="50"/>
      <c r="AT2098" s="50"/>
      <c r="AU2098" s="50"/>
      <c r="AV2098" s="50"/>
      <c r="AW2098" s="50"/>
      <c r="AX2098" s="50"/>
      <c r="AY2098" s="50"/>
      <c r="AZ2098" s="50"/>
      <c r="BA2098" s="50"/>
      <c r="BB2098" s="50"/>
      <c r="BC2098" s="50"/>
      <c r="BD2098" s="50"/>
      <c r="BE2098" s="50"/>
      <c r="BF2098" s="50"/>
      <c r="BG2098" s="50"/>
      <c r="BH2098" s="50"/>
      <c r="BI2098" s="50"/>
      <c r="BJ2098" s="50"/>
      <c r="BK2098" s="50"/>
      <c r="BL2098" s="50"/>
    </row>
    <row r="2099" spans="1:64" ht="12" customHeight="1" x14ac:dyDescent="0.15">
      <c r="A2099" s="50" t="s">
        <v>28077</v>
      </c>
      <c r="B2099" s="50">
        <v>42</v>
      </c>
      <c r="C2099" s="50" t="s">
        <v>14</v>
      </c>
      <c r="D2099" s="50" t="s">
        <v>31</v>
      </c>
      <c r="E2099" s="51" t="s">
        <v>31932</v>
      </c>
      <c r="F2099" s="52">
        <v>42794</v>
      </c>
      <c r="G2099" s="50" t="s">
        <v>28078</v>
      </c>
      <c r="H2099" s="50" t="s">
        <v>28079</v>
      </c>
      <c r="I2099" s="50" t="s">
        <v>38</v>
      </c>
      <c r="J2099" s="50">
        <v>62014</v>
      </c>
      <c r="K2099" s="50" t="s">
        <v>28080</v>
      </c>
      <c r="L2099" s="50" t="s">
        <v>28081</v>
      </c>
      <c r="M2099" s="50" t="s">
        <v>373</v>
      </c>
      <c r="N2099" s="50" t="s">
        <v>28082</v>
      </c>
      <c r="O2099" s="42" t="s">
        <v>394</v>
      </c>
      <c r="P2099" s="50" t="s">
        <v>395</v>
      </c>
      <c r="Q2099" s="51" t="s">
        <v>28083</v>
      </c>
      <c r="R2099" s="50" t="s">
        <v>94</v>
      </c>
      <c r="S2099" s="50" t="s">
        <v>373</v>
      </c>
      <c r="T2099" s="50" t="s">
        <v>28836</v>
      </c>
      <c r="U2099" s="50" t="s">
        <v>28518</v>
      </c>
      <c r="V2099" s="50" t="s">
        <v>28521</v>
      </c>
      <c r="W2099" s="50"/>
      <c r="Y2099" s="50"/>
      <c r="Z2099" s="50"/>
      <c r="AA2099" s="50"/>
      <c r="AB2099" s="50"/>
      <c r="AC2099" s="50"/>
      <c r="AD2099" s="50"/>
      <c r="AE2099" s="50"/>
      <c r="AF2099" s="50"/>
      <c r="AG2099" s="50"/>
      <c r="AH2099" s="53"/>
      <c r="AI2099" s="50"/>
      <c r="AJ2099" s="50"/>
      <c r="AK2099" s="50"/>
      <c r="AL2099" s="50"/>
      <c r="AM2099" s="50"/>
      <c r="AN2099" s="50"/>
      <c r="AO2099" s="50"/>
      <c r="AP2099" s="50"/>
      <c r="AQ2099" s="50"/>
      <c r="AR2099" s="50"/>
      <c r="AS2099" s="50"/>
      <c r="AT2099" s="50"/>
      <c r="AU2099" s="50"/>
      <c r="AV2099" s="50"/>
      <c r="AW2099" s="50"/>
      <c r="AX2099" s="50"/>
      <c r="AY2099" s="50"/>
      <c r="AZ2099" s="50"/>
      <c r="BA2099" s="50"/>
      <c r="BB2099" s="50"/>
      <c r="BC2099" s="50"/>
      <c r="BD2099" s="50"/>
      <c r="BE2099" s="50"/>
      <c r="BF2099" s="50"/>
      <c r="BG2099" s="50"/>
      <c r="BH2099" s="50"/>
      <c r="BI2099" s="50"/>
      <c r="BJ2099" s="50"/>
      <c r="BK2099" s="50"/>
      <c r="BL2099" s="50"/>
    </row>
    <row r="2100" spans="1:64" ht="12" customHeight="1" x14ac:dyDescent="0.15">
      <c r="A2100" s="50" t="s">
        <v>27277</v>
      </c>
      <c r="B2100" s="50">
        <v>27</v>
      </c>
      <c r="C2100" s="50" t="s">
        <v>14</v>
      </c>
      <c r="D2100" s="50" t="s">
        <v>31</v>
      </c>
      <c r="E2100" s="50"/>
      <c r="F2100" s="52">
        <v>42793</v>
      </c>
      <c r="G2100" s="50" t="s">
        <v>27278</v>
      </c>
      <c r="H2100" s="50" t="s">
        <v>1169</v>
      </c>
      <c r="I2100" s="50" t="s">
        <v>360</v>
      </c>
      <c r="J2100" s="50">
        <v>28152</v>
      </c>
      <c r="K2100" s="50" t="s">
        <v>968</v>
      </c>
      <c r="L2100" s="50" t="s">
        <v>27279</v>
      </c>
      <c r="M2100" s="50" t="s">
        <v>21</v>
      </c>
      <c r="N2100" s="50" t="s">
        <v>27280</v>
      </c>
      <c r="O2100" s="42" t="s">
        <v>394</v>
      </c>
      <c r="P2100" s="50" t="s">
        <v>395</v>
      </c>
      <c r="Q2100" s="51" t="s">
        <v>27281</v>
      </c>
      <c r="R2100" s="50" t="s">
        <v>542</v>
      </c>
      <c r="S2100" s="50" t="s">
        <v>22</v>
      </c>
      <c r="T2100" s="54" t="s">
        <v>28746</v>
      </c>
      <c r="U2100" s="50" t="s">
        <v>28520</v>
      </c>
      <c r="V2100" s="50" t="s">
        <v>28522</v>
      </c>
      <c r="W2100" s="50" t="s">
        <v>94</v>
      </c>
      <c r="X2100" s="50">
        <v>2378</v>
      </c>
      <c r="Y2100" s="50"/>
      <c r="Z2100" s="50"/>
      <c r="AA2100" s="50"/>
      <c r="AB2100" s="50"/>
      <c r="AC2100" s="50"/>
      <c r="AD2100" s="50"/>
      <c r="AE2100" s="50"/>
      <c r="AF2100" s="50"/>
      <c r="AG2100" s="50"/>
      <c r="AH2100" s="53"/>
      <c r="AI2100" s="50"/>
      <c r="AJ2100" s="50"/>
      <c r="AK2100" s="50"/>
      <c r="AL2100" s="50"/>
      <c r="AM2100" s="50"/>
      <c r="AN2100" s="50"/>
      <c r="AO2100" s="50"/>
      <c r="AP2100" s="50"/>
      <c r="AQ2100" s="50"/>
      <c r="AR2100" s="50"/>
      <c r="AS2100" s="50"/>
      <c r="AT2100" s="50"/>
      <c r="AU2100" s="50"/>
      <c r="AV2100" s="50"/>
      <c r="AW2100" s="50"/>
      <c r="AX2100" s="50"/>
      <c r="AY2100" s="50"/>
      <c r="AZ2100" s="50"/>
      <c r="BA2100" s="50"/>
      <c r="BB2100" s="50"/>
      <c r="BC2100" s="50"/>
      <c r="BD2100" s="50"/>
      <c r="BE2100" s="50"/>
      <c r="BF2100" s="50"/>
      <c r="BG2100" s="50"/>
      <c r="BH2100" s="50"/>
      <c r="BI2100" s="50"/>
      <c r="BJ2100" s="50"/>
      <c r="BK2100" s="50"/>
      <c r="BL2100" s="50"/>
    </row>
    <row r="2101" spans="1:64" ht="12" customHeight="1" x14ac:dyDescent="0.15">
      <c r="A2101" s="50" t="s">
        <v>27496</v>
      </c>
      <c r="B2101" s="50">
        <v>40</v>
      </c>
      <c r="C2101" s="50" t="s">
        <v>14</v>
      </c>
      <c r="D2101" s="50" t="s">
        <v>31</v>
      </c>
      <c r="E2101" s="51" t="s">
        <v>27497</v>
      </c>
      <c r="F2101" s="52">
        <v>42793</v>
      </c>
      <c r="G2101" s="50" t="s">
        <v>27498</v>
      </c>
      <c r="H2101" s="50" t="s">
        <v>27499</v>
      </c>
      <c r="I2101" s="50" t="s">
        <v>432</v>
      </c>
      <c r="J2101" s="50">
        <v>54452</v>
      </c>
      <c r="K2101" s="50" t="s">
        <v>2271</v>
      </c>
      <c r="L2101" s="50" t="s">
        <v>10570</v>
      </c>
      <c r="M2101" s="50" t="s">
        <v>21</v>
      </c>
      <c r="N2101" s="50" t="s">
        <v>27500</v>
      </c>
      <c r="O2101" s="42" t="s">
        <v>394</v>
      </c>
      <c r="P2101" s="50" t="s">
        <v>395</v>
      </c>
      <c r="Q2101" s="51" t="s">
        <v>27501</v>
      </c>
      <c r="R2101" s="50" t="s">
        <v>94</v>
      </c>
      <c r="S2101" s="50" t="s">
        <v>22</v>
      </c>
      <c r="T2101" s="54" t="s">
        <v>28746</v>
      </c>
      <c r="U2101" s="50" t="s">
        <v>28520</v>
      </c>
      <c r="V2101" s="50" t="s">
        <v>28521</v>
      </c>
      <c r="W2101" s="50" t="s">
        <v>94</v>
      </c>
      <c r="X2101" s="50">
        <v>2391</v>
      </c>
      <c r="Y2101" s="50"/>
      <c r="Z2101" s="50"/>
      <c r="AA2101" s="50"/>
      <c r="AB2101" s="50"/>
      <c r="AC2101" s="50"/>
      <c r="AD2101" s="50"/>
      <c r="AE2101" s="50"/>
      <c r="AF2101" s="50"/>
      <c r="AG2101" s="50"/>
      <c r="AH2101" s="53"/>
      <c r="AI2101" s="50"/>
      <c r="AJ2101" s="50"/>
      <c r="AK2101" s="50"/>
      <c r="AL2101" s="50"/>
      <c r="AM2101" s="50"/>
      <c r="AN2101" s="50"/>
      <c r="AO2101" s="50"/>
      <c r="AP2101" s="50"/>
      <c r="AQ2101" s="50"/>
      <c r="AR2101" s="50"/>
      <c r="AS2101" s="50"/>
      <c r="AT2101" s="50"/>
      <c r="AU2101" s="50"/>
      <c r="AV2101" s="50"/>
      <c r="AW2101" s="50"/>
      <c r="AX2101" s="50"/>
      <c r="AY2101" s="50"/>
      <c r="AZ2101" s="50"/>
      <c r="BA2101" s="50"/>
      <c r="BB2101" s="50"/>
      <c r="BC2101" s="50"/>
      <c r="BD2101" s="50"/>
      <c r="BE2101" s="50"/>
      <c r="BF2101" s="50"/>
      <c r="BG2101" s="50"/>
      <c r="BH2101" s="50"/>
      <c r="BI2101" s="50"/>
      <c r="BJ2101" s="50"/>
      <c r="BK2101" s="50"/>
      <c r="BL2101" s="50"/>
    </row>
    <row r="2102" spans="1:64" ht="12" customHeight="1" x14ac:dyDescent="0.15">
      <c r="A2102" s="50" t="s">
        <v>27808</v>
      </c>
      <c r="B2102" s="50">
        <v>46</v>
      </c>
      <c r="C2102" s="50" t="s">
        <v>108</v>
      </c>
      <c r="D2102" s="50" t="s">
        <v>31</v>
      </c>
      <c r="E2102" s="50" t="s">
        <v>28061</v>
      </c>
      <c r="F2102" s="52">
        <v>42792</v>
      </c>
      <c r="G2102" s="50" t="s">
        <v>27809</v>
      </c>
      <c r="H2102" s="50" t="s">
        <v>21413</v>
      </c>
      <c r="I2102" s="50" t="s">
        <v>39</v>
      </c>
      <c r="J2102" s="50">
        <v>95366</v>
      </c>
      <c r="K2102" s="50" t="s">
        <v>1731</v>
      </c>
      <c r="L2102" s="50" t="s">
        <v>27810</v>
      </c>
      <c r="M2102" s="50" t="s">
        <v>21</v>
      </c>
      <c r="N2102" s="50" t="s">
        <v>27811</v>
      </c>
      <c r="O2102" s="42" t="s">
        <v>394</v>
      </c>
      <c r="P2102" s="50" t="s">
        <v>395</v>
      </c>
      <c r="Q2102" s="51" t="s">
        <v>27812</v>
      </c>
      <c r="R2102" s="50" t="s">
        <v>94</v>
      </c>
      <c r="S2102" s="50" t="s">
        <v>373</v>
      </c>
      <c r="T2102" s="54" t="s">
        <v>28836</v>
      </c>
      <c r="U2102" s="50" t="s">
        <v>28518</v>
      </c>
      <c r="V2102" s="50" t="s">
        <v>28519</v>
      </c>
      <c r="W2102" s="50" t="s">
        <v>94</v>
      </c>
      <c r="X2102" s="50">
        <v>2380</v>
      </c>
      <c r="Y2102" s="50"/>
      <c r="Z2102" s="50"/>
      <c r="AA2102" s="50"/>
      <c r="AB2102" s="50"/>
      <c r="AC2102" s="50"/>
      <c r="AD2102" s="50"/>
      <c r="AE2102" s="50"/>
      <c r="AF2102" s="50"/>
      <c r="AG2102" s="50"/>
      <c r="AH2102" s="53"/>
      <c r="AI2102" s="50"/>
      <c r="AJ2102" s="50"/>
      <c r="AK2102" s="50"/>
      <c r="AL2102" s="50"/>
      <c r="AM2102" s="50"/>
      <c r="AN2102" s="50"/>
      <c r="AO2102" s="50"/>
      <c r="AP2102" s="50"/>
      <c r="AQ2102" s="50"/>
      <c r="AR2102" s="50"/>
      <c r="AS2102" s="50"/>
      <c r="AT2102" s="50"/>
      <c r="AU2102" s="50"/>
      <c r="AV2102" s="50"/>
      <c r="AW2102" s="50"/>
      <c r="AX2102" s="50"/>
      <c r="AY2102" s="50"/>
      <c r="AZ2102" s="50"/>
      <c r="BA2102" s="50"/>
      <c r="BB2102" s="50"/>
      <c r="BC2102" s="50"/>
      <c r="BD2102" s="50"/>
      <c r="BE2102" s="50"/>
      <c r="BF2102" s="50"/>
      <c r="BG2102" s="50"/>
      <c r="BH2102" s="50"/>
      <c r="BI2102" s="50"/>
      <c r="BJ2102" s="50"/>
      <c r="BK2102" s="50"/>
      <c r="BL2102" s="50"/>
    </row>
    <row r="2103" spans="1:64" ht="12" customHeight="1" x14ac:dyDescent="0.15">
      <c r="A2103" s="50" t="s">
        <v>32750</v>
      </c>
      <c r="B2103" s="50">
        <v>36</v>
      </c>
      <c r="C2103" s="50" t="s">
        <v>14</v>
      </c>
      <c r="D2103" s="50" t="s">
        <v>31</v>
      </c>
      <c r="E2103" s="50"/>
      <c r="F2103" s="52">
        <v>42792</v>
      </c>
      <c r="G2103" s="50" t="s">
        <v>27447</v>
      </c>
      <c r="H2103" s="50" t="s">
        <v>5153</v>
      </c>
      <c r="I2103" s="50" t="s">
        <v>234</v>
      </c>
      <c r="J2103" s="50">
        <v>84074</v>
      </c>
      <c r="K2103" s="50" t="s">
        <v>5153</v>
      </c>
      <c r="L2103" s="50" t="s">
        <v>27448</v>
      </c>
      <c r="M2103" s="50" t="s">
        <v>21</v>
      </c>
      <c r="N2103" s="50" t="s">
        <v>27449</v>
      </c>
      <c r="O2103" s="42" t="s">
        <v>394</v>
      </c>
      <c r="P2103" s="50" t="s">
        <v>395</v>
      </c>
      <c r="Q2103" s="51" t="s">
        <v>27450</v>
      </c>
      <c r="R2103" s="50" t="s">
        <v>542</v>
      </c>
      <c r="S2103" s="50" t="s">
        <v>22</v>
      </c>
      <c r="T2103" s="54" t="s">
        <v>28746</v>
      </c>
      <c r="U2103" s="50" t="s">
        <v>28518</v>
      </c>
      <c r="V2103" s="50" t="s">
        <v>28521</v>
      </c>
      <c r="W2103" s="50" t="s">
        <v>94</v>
      </c>
      <c r="X2103" s="50">
        <v>2381</v>
      </c>
      <c r="Y2103" s="50"/>
      <c r="Z2103" s="50"/>
      <c r="AA2103" s="50"/>
      <c r="AB2103" s="67"/>
      <c r="AC2103" s="50"/>
      <c r="AD2103" s="50"/>
      <c r="AE2103" s="50"/>
      <c r="AF2103" s="50"/>
      <c r="AG2103" s="50"/>
      <c r="AH2103" s="53"/>
      <c r="AI2103" s="50"/>
      <c r="AJ2103" s="50"/>
      <c r="AK2103" s="50"/>
      <c r="AL2103" s="50"/>
      <c r="AM2103" s="50"/>
      <c r="AN2103" s="50"/>
      <c r="AO2103" s="50"/>
      <c r="AP2103" s="50"/>
      <c r="AQ2103" s="50"/>
      <c r="AR2103" s="50"/>
      <c r="AS2103" s="50"/>
      <c r="AT2103" s="50"/>
      <c r="AU2103" s="50"/>
      <c r="AV2103" s="50"/>
      <c r="AW2103" s="50"/>
      <c r="AX2103" s="50"/>
      <c r="AY2103" s="50"/>
      <c r="AZ2103" s="50"/>
      <c r="BA2103" s="50"/>
      <c r="BB2103" s="50"/>
      <c r="BC2103" s="50"/>
      <c r="BD2103" s="50"/>
      <c r="BE2103" s="50"/>
      <c r="BF2103" s="50"/>
      <c r="BG2103" s="50"/>
      <c r="BH2103" s="50"/>
      <c r="BI2103" s="50"/>
      <c r="BJ2103" s="50"/>
      <c r="BK2103" s="50"/>
      <c r="BL2103" s="50"/>
    </row>
    <row r="2104" spans="1:64" ht="12" customHeight="1" x14ac:dyDescent="0.15">
      <c r="A2104" s="50" t="s">
        <v>27207</v>
      </c>
      <c r="B2104" s="50">
        <v>41</v>
      </c>
      <c r="C2104" s="50" t="s">
        <v>14</v>
      </c>
      <c r="D2104" s="50" t="s">
        <v>31</v>
      </c>
      <c r="E2104" s="50"/>
      <c r="F2104" s="52">
        <v>42792</v>
      </c>
      <c r="G2104" s="50" t="s">
        <v>27996</v>
      </c>
      <c r="H2104" s="50" t="s">
        <v>27208</v>
      </c>
      <c r="I2104" s="50" t="s">
        <v>56</v>
      </c>
      <c r="J2104" s="50">
        <v>34224</v>
      </c>
      <c r="K2104" s="50" t="s">
        <v>4094</v>
      </c>
      <c r="L2104" s="50" t="s">
        <v>27209</v>
      </c>
      <c r="M2104" s="50" t="s">
        <v>21</v>
      </c>
      <c r="N2104" s="50" t="s">
        <v>27210</v>
      </c>
      <c r="O2104" s="42" t="s">
        <v>394</v>
      </c>
      <c r="P2104" s="50" t="s">
        <v>395</v>
      </c>
      <c r="Q2104" s="51" t="s">
        <v>27211</v>
      </c>
      <c r="R2104" s="50" t="s">
        <v>94</v>
      </c>
      <c r="S2104" s="50" t="s">
        <v>22</v>
      </c>
      <c r="T2104" s="54" t="s">
        <v>28739</v>
      </c>
      <c r="U2104" s="50" t="s">
        <v>28518</v>
      </c>
      <c r="V2104" s="50" t="s">
        <v>28521</v>
      </c>
      <c r="W2104" s="50" t="s">
        <v>94</v>
      </c>
      <c r="X2104" s="50">
        <v>2379</v>
      </c>
      <c r="Y2104" s="50"/>
      <c r="Z2104" s="50"/>
      <c r="AA2104" s="50"/>
      <c r="AB2104" s="50"/>
      <c r="AC2104" s="50"/>
      <c r="AD2104" s="50"/>
      <c r="AE2104" s="50"/>
      <c r="AF2104" s="50"/>
      <c r="AG2104" s="50"/>
      <c r="AH2104" s="53"/>
      <c r="AI2104" s="50"/>
      <c r="AJ2104" s="50"/>
      <c r="AK2104" s="50"/>
      <c r="AL2104" s="50"/>
      <c r="AM2104" s="50"/>
      <c r="AN2104" s="50"/>
      <c r="AO2104" s="50"/>
      <c r="AP2104" s="50"/>
      <c r="AQ2104" s="50"/>
      <c r="AR2104" s="50"/>
      <c r="AS2104" s="50"/>
      <c r="AT2104" s="50"/>
      <c r="AU2104" s="50"/>
      <c r="AV2104" s="50"/>
      <c r="AW2104" s="50"/>
      <c r="AX2104" s="50"/>
      <c r="AY2104" s="50"/>
      <c r="AZ2104" s="50"/>
      <c r="BA2104" s="50"/>
      <c r="BB2104" s="50"/>
      <c r="BC2104" s="50"/>
      <c r="BD2104" s="50"/>
      <c r="BE2104" s="50"/>
      <c r="BF2104" s="50"/>
      <c r="BG2104" s="50"/>
      <c r="BH2104" s="50"/>
      <c r="BI2104" s="50"/>
      <c r="BJ2104" s="50"/>
      <c r="BK2104" s="50"/>
      <c r="BL2104" s="50"/>
    </row>
    <row r="2105" spans="1:64" ht="12" customHeight="1" x14ac:dyDescent="0.15">
      <c r="A2105" s="50" t="s">
        <v>27221</v>
      </c>
      <c r="B2105" s="50">
        <v>66</v>
      </c>
      <c r="C2105" s="50" t="s">
        <v>14</v>
      </c>
      <c r="D2105" s="50" t="s">
        <v>31</v>
      </c>
      <c r="E2105" s="50" t="s">
        <v>28053</v>
      </c>
      <c r="F2105" s="52">
        <v>42792</v>
      </c>
      <c r="G2105" s="50" t="s">
        <v>27222</v>
      </c>
      <c r="H2105" s="50" t="s">
        <v>27223</v>
      </c>
      <c r="I2105" s="50" t="s">
        <v>56</v>
      </c>
      <c r="J2105" s="50">
        <v>34436</v>
      </c>
      <c r="K2105" s="50" t="s">
        <v>5879</v>
      </c>
      <c r="L2105" s="50" t="s">
        <v>23088</v>
      </c>
      <c r="M2105" s="50" t="s">
        <v>21</v>
      </c>
      <c r="N2105" s="50" t="s">
        <v>27224</v>
      </c>
      <c r="O2105" s="42" t="s">
        <v>394</v>
      </c>
      <c r="P2105" s="50" t="s">
        <v>395</v>
      </c>
      <c r="Q2105" s="51" t="s">
        <v>27225</v>
      </c>
      <c r="R2105" s="50" t="s">
        <v>94</v>
      </c>
      <c r="S2105" s="50" t="s">
        <v>22</v>
      </c>
      <c r="T2105" s="54" t="s">
        <v>28746</v>
      </c>
      <c r="U2105" s="50" t="s">
        <v>28518</v>
      </c>
      <c r="V2105" s="50" t="s">
        <v>28519</v>
      </c>
      <c r="W2105" s="50" t="s">
        <v>94</v>
      </c>
      <c r="X2105" s="50">
        <v>2382</v>
      </c>
      <c r="Y2105" s="50"/>
      <c r="Z2105" s="50"/>
      <c r="AA2105" s="50"/>
      <c r="AB2105" s="50"/>
      <c r="AC2105" s="50"/>
      <c r="AD2105" s="50"/>
      <c r="AE2105" s="50"/>
      <c r="AF2105" s="50"/>
      <c r="AG2105" s="50"/>
      <c r="AH2105" s="53"/>
      <c r="AI2105" s="50"/>
      <c r="AJ2105" s="50"/>
      <c r="AK2105" s="50"/>
      <c r="AL2105" s="50"/>
      <c r="AM2105" s="50"/>
      <c r="AN2105" s="50"/>
      <c r="AO2105" s="50"/>
      <c r="AP2105" s="50"/>
      <c r="AQ2105" s="50"/>
      <c r="AR2105" s="50"/>
      <c r="AS2105" s="50"/>
      <c r="AT2105" s="50"/>
      <c r="AU2105" s="50"/>
      <c r="AV2105" s="50"/>
      <c r="AW2105" s="50"/>
      <c r="AX2105" s="50"/>
      <c r="AY2105" s="50"/>
      <c r="AZ2105" s="50"/>
      <c r="BA2105" s="50"/>
      <c r="BB2105" s="50"/>
      <c r="BC2105" s="50"/>
      <c r="BD2105" s="50"/>
      <c r="BE2105" s="50"/>
      <c r="BF2105" s="50"/>
      <c r="BG2105" s="50"/>
      <c r="BH2105" s="50"/>
      <c r="BI2105" s="50"/>
      <c r="BJ2105" s="50"/>
      <c r="BK2105" s="50"/>
      <c r="BL2105" s="50"/>
    </row>
    <row r="2106" spans="1:64" ht="12" customHeight="1" x14ac:dyDescent="0.15">
      <c r="A2106" s="50" t="s">
        <v>28677</v>
      </c>
      <c r="B2106" s="50">
        <v>39</v>
      </c>
      <c r="C2106" s="50" t="s">
        <v>14</v>
      </c>
      <c r="D2106" s="50" t="s">
        <v>31</v>
      </c>
      <c r="E2106" s="50"/>
      <c r="F2106" s="52">
        <v>42791</v>
      </c>
      <c r="G2106" s="50" t="s">
        <v>27651</v>
      </c>
      <c r="H2106" s="50" t="s">
        <v>27652</v>
      </c>
      <c r="I2106" s="50" t="s">
        <v>167</v>
      </c>
      <c r="J2106" s="50">
        <v>31815</v>
      </c>
      <c r="K2106" s="50" t="s">
        <v>27653</v>
      </c>
      <c r="L2106" s="50" t="s">
        <v>19292</v>
      </c>
      <c r="M2106" s="50" t="s">
        <v>21</v>
      </c>
      <c r="N2106" s="50" t="s">
        <v>32751</v>
      </c>
      <c r="O2106" s="42" t="s">
        <v>394</v>
      </c>
      <c r="P2106" s="50" t="s">
        <v>395</v>
      </c>
      <c r="Q2106" s="50" t="s">
        <v>29883</v>
      </c>
      <c r="R2106" s="50" t="s">
        <v>94</v>
      </c>
      <c r="S2106" s="50" t="s">
        <v>22</v>
      </c>
      <c r="T2106" s="54" t="s">
        <v>28746</v>
      </c>
      <c r="U2106" s="50" t="s">
        <v>28520</v>
      </c>
      <c r="V2106" s="50" t="s">
        <v>28519</v>
      </c>
      <c r="W2106" s="50" t="s">
        <v>94</v>
      </c>
      <c r="X2106" s="50">
        <v>2384</v>
      </c>
      <c r="Y2106" s="50"/>
      <c r="Z2106" s="50"/>
      <c r="AA2106" s="50"/>
      <c r="AB2106" s="50"/>
      <c r="AC2106" s="50"/>
      <c r="AD2106" s="50"/>
      <c r="AE2106" s="50"/>
      <c r="AF2106" s="50"/>
      <c r="AG2106" s="50"/>
      <c r="AH2106" s="53"/>
      <c r="AI2106" s="50"/>
      <c r="AJ2106" s="50"/>
      <c r="AK2106" s="50"/>
      <c r="AL2106" s="50"/>
      <c r="AM2106" s="50"/>
      <c r="AN2106" s="50"/>
      <c r="AO2106" s="50"/>
      <c r="AP2106" s="50"/>
      <c r="AQ2106" s="50"/>
      <c r="AR2106" s="50"/>
      <c r="AS2106" s="50"/>
      <c r="AT2106" s="50"/>
      <c r="AU2106" s="50"/>
      <c r="AV2106" s="50"/>
      <c r="AW2106" s="50"/>
      <c r="AX2106" s="50"/>
      <c r="AY2106" s="50"/>
      <c r="AZ2106" s="50"/>
      <c r="BA2106" s="50"/>
      <c r="BB2106" s="50"/>
      <c r="BC2106" s="50"/>
      <c r="BD2106" s="50"/>
      <c r="BE2106" s="50"/>
      <c r="BF2106" s="50"/>
      <c r="BG2106" s="50"/>
      <c r="BH2106" s="50"/>
      <c r="BI2106" s="50"/>
      <c r="BJ2106" s="50"/>
      <c r="BK2106" s="50"/>
      <c r="BL2106" s="50"/>
    </row>
    <row r="2107" spans="1:64" ht="12" customHeight="1" x14ac:dyDescent="0.15">
      <c r="A2107" s="50" t="s">
        <v>32691</v>
      </c>
      <c r="B2107" s="50">
        <v>23</v>
      </c>
      <c r="C2107" s="50" t="s">
        <v>14</v>
      </c>
      <c r="D2107" s="50" t="s">
        <v>79</v>
      </c>
      <c r="E2107" s="50"/>
      <c r="F2107" s="52">
        <v>42791</v>
      </c>
      <c r="G2107" s="50" t="s">
        <v>28041</v>
      </c>
      <c r="H2107" s="50" t="s">
        <v>27897</v>
      </c>
      <c r="I2107" s="50" t="s">
        <v>39</v>
      </c>
      <c r="J2107" s="50">
        <v>95765</v>
      </c>
      <c r="K2107" s="50" t="s">
        <v>1049</v>
      </c>
      <c r="L2107" s="50" t="s">
        <v>27898</v>
      </c>
      <c r="M2107" s="50" t="s">
        <v>21</v>
      </c>
      <c r="N2107" s="50" t="s">
        <v>27899</v>
      </c>
      <c r="O2107" s="42" t="s">
        <v>394</v>
      </c>
      <c r="P2107" s="50" t="s">
        <v>395</v>
      </c>
      <c r="Q2107" s="51" t="s">
        <v>27900</v>
      </c>
      <c r="R2107" s="50" t="s">
        <v>94</v>
      </c>
      <c r="S2107" s="50" t="s">
        <v>12</v>
      </c>
      <c r="T2107" s="50" t="s">
        <v>31675</v>
      </c>
      <c r="U2107" s="50" t="s">
        <v>28520</v>
      </c>
      <c r="V2107" s="50" t="s">
        <v>28522</v>
      </c>
      <c r="W2107" s="50" t="s">
        <v>94</v>
      </c>
      <c r="X2107" s="50">
        <v>2383</v>
      </c>
      <c r="Y2107" s="50"/>
      <c r="Z2107" s="50"/>
      <c r="AA2107" s="50"/>
      <c r="AB2107" s="50"/>
      <c r="AC2107" s="50"/>
      <c r="AD2107" s="50"/>
      <c r="AE2107" s="50"/>
      <c r="AF2107" s="50"/>
      <c r="AG2107" s="50"/>
      <c r="AH2107" s="53"/>
      <c r="AI2107" s="50"/>
      <c r="AJ2107" s="50"/>
      <c r="AK2107" s="50"/>
      <c r="AL2107" s="50"/>
      <c r="AM2107" s="50"/>
      <c r="AN2107" s="50"/>
      <c r="AO2107" s="50"/>
      <c r="AP2107" s="50"/>
      <c r="AQ2107" s="50"/>
      <c r="AR2107" s="50"/>
      <c r="AS2107" s="50"/>
      <c r="AT2107" s="50"/>
      <c r="AU2107" s="50"/>
      <c r="AV2107" s="50"/>
      <c r="AW2107" s="50"/>
      <c r="AX2107" s="50"/>
      <c r="AY2107" s="50"/>
      <c r="AZ2107" s="50"/>
      <c r="BA2107" s="50"/>
      <c r="BB2107" s="50"/>
      <c r="BC2107" s="50"/>
      <c r="BD2107" s="50"/>
      <c r="BE2107" s="50"/>
      <c r="BF2107" s="50"/>
      <c r="BG2107" s="50"/>
      <c r="BH2107" s="50"/>
      <c r="BI2107" s="50"/>
      <c r="BJ2107" s="50"/>
      <c r="BK2107" s="50"/>
      <c r="BL2107" s="50"/>
    </row>
    <row r="2108" spans="1:64" ht="12" customHeight="1" x14ac:dyDescent="0.15">
      <c r="A2108" s="50" t="s">
        <v>27212</v>
      </c>
      <c r="B2108" s="50">
        <v>33</v>
      </c>
      <c r="C2108" s="50" t="s">
        <v>108</v>
      </c>
      <c r="D2108" s="50" t="s">
        <v>31</v>
      </c>
      <c r="E2108" s="50"/>
      <c r="F2108" s="52">
        <v>42790</v>
      </c>
      <c r="G2108" s="50" t="s">
        <v>27213</v>
      </c>
      <c r="H2108" s="50" t="s">
        <v>4823</v>
      </c>
      <c r="I2108" s="50" t="s">
        <v>67</v>
      </c>
      <c r="J2108" s="50">
        <v>77566</v>
      </c>
      <c r="K2108" s="50" t="s">
        <v>4825</v>
      </c>
      <c r="L2108" s="50" t="s">
        <v>4826</v>
      </c>
      <c r="M2108" s="50" t="s">
        <v>21</v>
      </c>
      <c r="N2108" s="50" t="s">
        <v>27214</v>
      </c>
      <c r="O2108" s="42" t="s">
        <v>394</v>
      </c>
      <c r="P2108" s="50" t="s">
        <v>395</v>
      </c>
      <c r="Q2108" s="51" t="s">
        <v>27215</v>
      </c>
      <c r="R2108" s="50" t="s">
        <v>94</v>
      </c>
      <c r="S2108" s="50" t="s">
        <v>22</v>
      </c>
      <c r="T2108" s="54" t="s">
        <v>28746</v>
      </c>
      <c r="U2108" s="50" t="s">
        <v>28520</v>
      </c>
      <c r="V2108" s="50" t="s">
        <v>28519</v>
      </c>
      <c r="W2108" s="50" t="s">
        <v>94</v>
      </c>
      <c r="X2108" s="50">
        <v>2390</v>
      </c>
      <c r="Y2108" s="50"/>
      <c r="Z2108" s="50"/>
      <c r="AA2108" s="50"/>
      <c r="AB2108" s="50"/>
      <c r="AC2108" s="50"/>
      <c r="AD2108" s="50"/>
      <c r="AE2108" s="50"/>
      <c r="AF2108" s="50"/>
      <c r="AG2108" s="50"/>
      <c r="AH2108" s="53"/>
      <c r="AI2108" s="50"/>
      <c r="AJ2108" s="50"/>
      <c r="AK2108" s="50"/>
      <c r="AL2108" s="50"/>
      <c r="AM2108" s="50"/>
      <c r="AN2108" s="50"/>
      <c r="AO2108" s="50"/>
      <c r="AP2108" s="50"/>
      <c r="AQ2108" s="50"/>
      <c r="AR2108" s="50"/>
      <c r="AS2108" s="50"/>
      <c r="AT2108" s="50"/>
      <c r="AU2108" s="50"/>
      <c r="AV2108" s="50"/>
      <c r="AW2108" s="50"/>
      <c r="AX2108" s="50"/>
      <c r="AY2108" s="50"/>
      <c r="AZ2108" s="50"/>
      <c r="BA2108" s="50"/>
      <c r="BB2108" s="50"/>
      <c r="BC2108" s="50"/>
      <c r="BD2108" s="50"/>
      <c r="BE2108" s="50"/>
      <c r="BF2108" s="50"/>
      <c r="BG2108" s="50"/>
      <c r="BH2108" s="50"/>
      <c r="BI2108" s="50"/>
      <c r="BJ2108" s="50"/>
      <c r="BK2108" s="50"/>
      <c r="BL2108" s="50"/>
    </row>
    <row r="2109" spans="1:64" ht="12" customHeight="1" x14ac:dyDescent="0.15">
      <c r="A2109" s="50" t="s">
        <v>27195</v>
      </c>
      <c r="B2109" s="50">
        <v>44</v>
      </c>
      <c r="C2109" s="50" t="s">
        <v>14</v>
      </c>
      <c r="D2109" s="50" t="s">
        <v>79</v>
      </c>
      <c r="E2109" s="50" t="s">
        <v>28049</v>
      </c>
      <c r="F2109" s="52">
        <v>42790</v>
      </c>
      <c r="G2109" s="50" t="s">
        <v>27196</v>
      </c>
      <c r="H2109" s="50" t="s">
        <v>9559</v>
      </c>
      <c r="I2109" s="50" t="s">
        <v>962</v>
      </c>
      <c r="J2109" s="50">
        <v>72205</v>
      </c>
      <c r="K2109" s="50" t="s">
        <v>2450</v>
      </c>
      <c r="L2109" s="50" t="s">
        <v>9561</v>
      </c>
      <c r="M2109" s="50" t="s">
        <v>21</v>
      </c>
      <c r="N2109" s="50" t="s">
        <v>27197</v>
      </c>
      <c r="O2109" s="42" t="s">
        <v>394</v>
      </c>
      <c r="P2109" s="50" t="s">
        <v>395</v>
      </c>
      <c r="Q2109" s="51" t="s">
        <v>27198</v>
      </c>
      <c r="R2109" s="50" t="s">
        <v>94</v>
      </c>
      <c r="S2109" s="50" t="s">
        <v>22</v>
      </c>
      <c r="T2109" s="50" t="s">
        <v>28746</v>
      </c>
      <c r="U2109" s="50" t="s">
        <v>28520</v>
      </c>
      <c r="V2109" s="50" t="s">
        <v>28521</v>
      </c>
      <c r="W2109" s="50"/>
      <c r="Y2109" s="50"/>
      <c r="Z2109" s="50"/>
      <c r="AA2109" s="50"/>
      <c r="AB2109" s="50"/>
      <c r="AC2109" s="50"/>
      <c r="AD2109" s="50"/>
      <c r="AE2109" s="50"/>
      <c r="AF2109" s="50"/>
      <c r="AG2109" s="50"/>
      <c r="AH2109" s="53"/>
      <c r="AI2109" s="50"/>
      <c r="AJ2109" s="50"/>
      <c r="AK2109" s="50"/>
      <c r="AL2109" s="50"/>
      <c r="AM2109" s="50"/>
      <c r="AN2109" s="50"/>
      <c r="AO2109" s="50"/>
      <c r="AP2109" s="50"/>
      <c r="AQ2109" s="50"/>
      <c r="AR2109" s="50"/>
      <c r="AS2109" s="50"/>
      <c r="AT2109" s="50"/>
      <c r="AU2109" s="50"/>
      <c r="AV2109" s="50"/>
      <c r="AW2109" s="50"/>
      <c r="AX2109" s="50"/>
      <c r="AY2109" s="50"/>
      <c r="AZ2109" s="50"/>
      <c r="BA2109" s="50"/>
      <c r="BB2109" s="50"/>
      <c r="BC2109" s="50"/>
      <c r="BD2109" s="50"/>
      <c r="BE2109" s="50"/>
      <c r="BF2109" s="50"/>
      <c r="BG2109" s="50"/>
      <c r="BH2109" s="50"/>
      <c r="BI2109" s="50"/>
      <c r="BJ2109" s="50"/>
      <c r="BK2109" s="50"/>
      <c r="BL2109" s="50"/>
    </row>
    <row r="2110" spans="1:64" ht="12" customHeight="1" x14ac:dyDescent="0.15">
      <c r="A2110" s="50" t="s">
        <v>27272</v>
      </c>
      <c r="B2110" s="50">
        <v>30</v>
      </c>
      <c r="C2110" s="50" t="s">
        <v>14</v>
      </c>
      <c r="D2110" s="50" t="s">
        <v>31</v>
      </c>
      <c r="E2110" s="51" t="s">
        <v>27273</v>
      </c>
      <c r="F2110" s="52">
        <v>42790</v>
      </c>
      <c r="G2110" s="50" t="s">
        <v>28002</v>
      </c>
      <c r="H2110" s="50" t="s">
        <v>27274</v>
      </c>
      <c r="I2110" s="50" t="s">
        <v>309</v>
      </c>
      <c r="J2110" s="50">
        <v>40744</v>
      </c>
      <c r="K2110" s="50" t="s">
        <v>22080</v>
      </c>
      <c r="L2110" s="50" t="s">
        <v>22081</v>
      </c>
      <c r="M2110" s="50" t="s">
        <v>21</v>
      </c>
      <c r="N2110" s="50" t="s">
        <v>27275</v>
      </c>
      <c r="O2110" s="42" t="s">
        <v>394</v>
      </c>
      <c r="P2110" s="50" t="s">
        <v>395</v>
      </c>
      <c r="Q2110" s="51" t="s">
        <v>27276</v>
      </c>
      <c r="R2110" s="50" t="s">
        <v>542</v>
      </c>
      <c r="S2110" s="50" t="s">
        <v>22</v>
      </c>
      <c r="T2110" s="54" t="s">
        <v>28746</v>
      </c>
      <c r="U2110" s="50" t="s">
        <v>28520</v>
      </c>
      <c r="V2110" s="50" t="s">
        <v>28521</v>
      </c>
      <c r="W2110" s="50" t="s">
        <v>94</v>
      </c>
      <c r="X2110" s="50">
        <v>2388</v>
      </c>
      <c r="Y2110" s="50"/>
      <c r="Z2110" s="50"/>
      <c r="AA2110" s="50"/>
      <c r="AB2110" s="50"/>
      <c r="AC2110" s="50"/>
      <c r="AD2110" s="50"/>
      <c r="AE2110" s="50"/>
      <c r="AF2110" s="50"/>
      <c r="AG2110" s="50"/>
      <c r="AH2110" s="53"/>
      <c r="AI2110" s="50"/>
      <c r="AJ2110" s="50"/>
      <c r="AK2110" s="50"/>
      <c r="AL2110" s="50"/>
      <c r="AM2110" s="50"/>
      <c r="AN2110" s="50"/>
      <c r="AO2110" s="50"/>
      <c r="AP2110" s="50"/>
      <c r="AQ2110" s="50"/>
      <c r="AR2110" s="50"/>
      <c r="AS2110" s="50"/>
      <c r="AT2110" s="50"/>
      <c r="AU2110" s="50"/>
      <c r="AV2110" s="50"/>
      <c r="AW2110" s="50"/>
      <c r="AX2110" s="50"/>
      <c r="AY2110" s="50"/>
      <c r="AZ2110" s="50"/>
      <c r="BA2110" s="50"/>
      <c r="BB2110" s="50"/>
      <c r="BC2110" s="50"/>
      <c r="BD2110" s="50"/>
      <c r="BE2110" s="50"/>
      <c r="BF2110" s="50"/>
      <c r="BG2110" s="50"/>
      <c r="BH2110" s="50"/>
      <c r="BI2110" s="50"/>
      <c r="BJ2110" s="50"/>
      <c r="BK2110" s="50"/>
      <c r="BL2110" s="50"/>
    </row>
    <row r="2111" spans="1:64" ht="12" customHeight="1" x14ac:dyDescent="0.15">
      <c r="A2111" s="50" t="s">
        <v>27414</v>
      </c>
      <c r="B2111" s="50">
        <v>62</v>
      </c>
      <c r="C2111" s="50" t="s">
        <v>14</v>
      </c>
      <c r="D2111" s="50" t="s">
        <v>31</v>
      </c>
      <c r="E2111" s="50"/>
      <c r="F2111" s="52">
        <v>42790</v>
      </c>
      <c r="G2111" s="50" t="s">
        <v>28014</v>
      </c>
      <c r="H2111" s="50" t="s">
        <v>4216</v>
      </c>
      <c r="I2111" s="50" t="s">
        <v>398</v>
      </c>
      <c r="J2111" s="50">
        <v>19602</v>
      </c>
      <c r="K2111" s="50" t="s">
        <v>4217</v>
      </c>
      <c r="L2111" s="50" t="s">
        <v>27415</v>
      </c>
      <c r="M2111" s="50" t="s">
        <v>21</v>
      </c>
      <c r="N2111" s="50" t="s">
        <v>27416</v>
      </c>
      <c r="O2111" s="42" t="s">
        <v>394</v>
      </c>
      <c r="P2111" s="50" t="s">
        <v>395</v>
      </c>
      <c r="Q2111" s="51" t="s">
        <v>27417</v>
      </c>
      <c r="R2111" s="50" t="s">
        <v>23</v>
      </c>
      <c r="S2111" s="50" t="s">
        <v>22</v>
      </c>
      <c r="T2111" s="54" t="s">
        <v>28746</v>
      </c>
      <c r="U2111" s="50" t="s">
        <v>28520</v>
      </c>
      <c r="V2111" s="50" t="s">
        <v>28521</v>
      </c>
      <c r="W2111" s="50" t="s">
        <v>94</v>
      </c>
      <c r="X2111" s="50">
        <v>2386</v>
      </c>
      <c r="Y2111" s="50"/>
      <c r="Z2111" s="50"/>
      <c r="AA2111" s="50"/>
      <c r="AB2111" s="50"/>
      <c r="AC2111" s="50"/>
      <c r="AD2111" s="50"/>
      <c r="AE2111" s="50"/>
      <c r="AF2111" s="50"/>
      <c r="AG2111" s="50"/>
      <c r="AH2111" s="53"/>
      <c r="AI2111" s="50"/>
      <c r="AJ2111" s="50"/>
      <c r="AK2111" s="50"/>
      <c r="AL2111" s="50"/>
      <c r="AM2111" s="50"/>
      <c r="AN2111" s="50"/>
      <c r="AO2111" s="50"/>
      <c r="AP2111" s="50"/>
      <c r="AQ2111" s="50"/>
      <c r="AR2111" s="50"/>
      <c r="AS2111" s="50"/>
      <c r="AT2111" s="50"/>
      <c r="AU2111" s="50"/>
      <c r="AV2111" s="50"/>
      <c r="AW2111" s="50"/>
      <c r="AX2111" s="50"/>
      <c r="AY2111" s="50"/>
      <c r="AZ2111" s="50"/>
      <c r="BA2111" s="50"/>
      <c r="BB2111" s="50"/>
      <c r="BC2111" s="50"/>
      <c r="BD2111" s="50"/>
      <c r="BE2111" s="50"/>
      <c r="BF2111" s="50"/>
      <c r="BG2111" s="50"/>
      <c r="BH2111" s="50"/>
      <c r="BI2111" s="50"/>
      <c r="BJ2111" s="50"/>
      <c r="BK2111" s="50"/>
      <c r="BL2111" s="50"/>
    </row>
    <row r="2112" spans="1:64" ht="12" customHeight="1" x14ac:dyDescent="0.15">
      <c r="A2112" s="50" t="s">
        <v>27650</v>
      </c>
      <c r="B2112" s="50">
        <v>53</v>
      </c>
      <c r="C2112" s="50" t="s">
        <v>14</v>
      </c>
      <c r="D2112" s="50" t="s">
        <v>31</v>
      </c>
      <c r="E2112" s="50"/>
      <c r="F2112" s="52">
        <v>42790</v>
      </c>
      <c r="G2112" s="50" t="s">
        <v>33070</v>
      </c>
      <c r="H2112" s="50" t="s">
        <v>427</v>
      </c>
      <c r="I2112" s="50" t="s">
        <v>167</v>
      </c>
      <c r="J2112" s="50">
        <v>30233</v>
      </c>
      <c r="K2112" s="50" t="s">
        <v>22878</v>
      </c>
      <c r="L2112" s="50" t="s">
        <v>33071</v>
      </c>
      <c r="M2112" s="50" t="s">
        <v>385</v>
      </c>
      <c r="N2112" s="50" t="s">
        <v>27654</v>
      </c>
      <c r="O2112" s="42" t="s">
        <v>394</v>
      </c>
      <c r="P2112" s="50" t="s">
        <v>395</v>
      </c>
      <c r="Q2112" s="51" t="s">
        <v>27655</v>
      </c>
      <c r="R2112" s="50" t="s">
        <v>23</v>
      </c>
      <c r="S2112" s="50" t="s">
        <v>12</v>
      </c>
      <c r="T2112" s="50" t="s">
        <v>31978</v>
      </c>
      <c r="U2112" s="50" t="s">
        <v>28520</v>
      </c>
      <c r="V2112" s="50" t="s">
        <v>28521</v>
      </c>
      <c r="W2112" s="50"/>
      <c r="Y2112" s="50"/>
      <c r="Z2112" s="50"/>
      <c r="AA2112" s="50"/>
      <c r="AB2112" s="50"/>
      <c r="AC2112" s="50"/>
      <c r="AD2112" s="50"/>
      <c r="AE2112" s="50"/>
      <c r="AF2112" s="50"/>
      <c r="AG2112" s="50"/>
      <c r="AH2112" s="53"/>
      <c r="AI2112" s="50"/>
      <c r="AJ2112" s="50"/>
      <c r="AK2112" s="50"/>
      <c r="AL2112" s="50"/>
      <c r="AM2112" s="50"/>
      <c r="AN2112" s="50"/>
      <c r="AO2112" s="50"/>
      <c r="AP2112" s="50"/>
      <c r="AQ2112" s="50"/>
      <c r="AR2112" s="50"/>
      <c r="AS2112" s="50"/>
      <c r="AT2112" s="50"/>
      <c r="AU2112" s="50"/>
      <c r="AV2112" s="50"/>
      <c r="AW2112" s="50"/>
      <c r="AX2112" s="50"/>
      <c r="AY2112" s="50"/>
      <c r="AZ2112" s="50"/>
      <c r="BA2112" s="50"/>
      <c r="BB2112" s="50"/>
      <c r="BC2112" s="50"/>
      <c r="BD2112" s="50"/>
      <c r="BE2112" s="50"/>
      <c r="BF2112" s="50"/>
      <c r="BG2112" s="50"/>
      <c r="BH2112" s="50"/>
      <c r="BI2112" s="50"/>
      <c r="BJ2112" s="50"/>
      <c r="BK2112" s="50"/>
      <c r="BL2112" s="50"/>
    </row>
    <row r="2113" spans="1:64" ht="12" customHeight="1" x14ac:dyDescent="0.15">
      <c r="A2113" s="50" t="s">
        <v>27522</v>
      </c>
      <c r="B2113" s="50">
        <v>24</v>
      </c>
      <c r="C2113" s="50" t="s">
        <v>14</v>
      </c>
      <c r="D2113" s="50" t="s">
        <v>79</v>
      </c>
      <c r="E2113" s="51" t="s">
        <v>27523</v>
      </c>
      <c r="F2113" s="52">
        <v>42789</v>
      </c>
      <c r="G2113" s="50" t="s">
        <v>27524</v>
      </c>
      <c r="H2113" s="50" t="s">
        <v>1581</v>
      </c>
      <c r="I2113" s="50" t="s">
        <v>263</v>
      </c>
      <c r="J2113" s="50">
        <v>89501</v>
      </c>
      <c r="K2113" s="50" t="s">
        <v>6131</v>
      </c>
      <c r="L2113" s="50" t="s">
        <v>7340</v>
      </c>
      <c r="M2113" s="50" t="s">
        <v>21</v>
      </c>
      <c r="N2113" s="50" t="s">
        <v>27525</v>
      </c>
      <c r="O2113" s="42" t="s">
        <v>394</v>
      </c>
      <c r="P2113" s="50" t="s">
        <v>395</v>
      </c>
      <c r="Q2113" s="51" t="s">
        <v>27526</v>
      </c>
      <c r="R2113" s="50" t="s">
        <v>94</v>
      </c>
      <c r="S2113" s="50" t="s">
        <v>22</v>
      </c>
      <c r="T2113" s="54" t="s">
        <v>28746</v>
      </c>
      <c r="U2113" s="50" t="s">
        <v>28518</v>
      </c>
      <c r="V2113" s="50" t="s">
        <v>28522</v>
      </c>
      <c r="W2113" s="50" t="s">
        <v>94</v>
      </c>
      <c r="X2113" s="50">
        <v>2376</v>
      </c>
      <c r="Y2113" s="50"/>
      <c r="Z2113" s="50"/>
      <c r="AA2113" s="50"/>
      <c r="AB2113" s="50"/>
      <c r="AC2113" s="50"/>
      <c r="AD2113" s="50"/>
      <c r="AE2113" s="50"/>
      <c r="AF2113" s="50"/>
      <c r="AG2113" s="50"/>
      <c r="AH2113" s="53"/>
      <c r="AI2113" s="50"/>
      <c r="AJ2113" s="50"/>
      <c r="AK2113" s="50"/>
      <c r="AL2113" s="50"/>
      <c r="AM2113" s="50"/>
      <c r="AN2113" s="50"/>
      <c r="AO2113" s="50"/>
      <c r="AP2113" s="50"/>
      <c r="AQ2113" s="50"/>
      <c r="AR2113" s="50"/>
      <c r="AS2113" s="50"/>
      <c r="AT2113" s="50"/>
      <c r="AU2113" s="50"/>
      <c r="AV2113" s="50"/>
      <c r="AW2113" s="50"/>
      <c r="AX2113" s="50"/>
      <c r="AY2113" s="50"/>
      <c r="AZ2113" s="50"/>
      <c r="BA2113" s="50"/>
      <c r="BB2113" s="50"/>
      <c r="BC2113" s="50"/>
      <c r="BD2113" s="50"/>
      <c r="BE2113" s="50"/>
      <c r="BF2113" s="50"/>
      <c r="BG2113" s="50"/>
      <c r="BH2113" s="50"/>
      <c r="BI2113" s="50"/>
      <c r="BJ2113" s="50"/>
      <c r="BK2113" s="50"/>
      <c r="BL2113" s="50"/>
    </row>
    <row r="2114" spans="1:64" ht="12" customHeight="1" x14ac:dyDescent="0.15">
      <c r="A2114" s="50" t="s">
        <v>27941</v>
      </c>
      <c r="B2114" s="50">
        <v>47</v>
      </c>
      <c r="C2114" s="50" t="s">
        <v>14</v>
      </c>
      <c r="D2114" s="50" t="s">
        <v>79</v>
      </c>
      <c r="E2114" s="51" t="s">
        <v>32736</v>
      </c>
      <c r="F2114" s="52">
        <v>42789</v>
      </c>
      <c r="G2114" s="50" t="s">
        <v>28045</v>
      </c>
      <c r="H2114" s="50" t="s">
        <v>112</v>
      </c>
      <c r="I2114" s="50" t="s">
        <v>3573</v>
      </c>
      <c r="J2114" s="50">
        <v>20002</v>
      </c>
      <c r="K2114" s="50" t="s">
        <v>3575</v>
      </c>
      <c r="L2114" s="50" t="s">
        <v>18877</v>
      </c>
      <c r="M2114" s="50" t="s">
        <v>21</v>
      </c>
      <c r="N2114" s="50" t="s">
        <v>27942</v>
      </c>
      <c r="O2114" s="42" t="s">
        <v>394</v>
      </c>
      <c r="P2114" s="50" t="s">
        <v>395</v>
      </c>
      <c r="Q2114" s="51" t="s">
        <v>27943</v>
      </c>
      <c r="R2114" s="50" t="s">
        <v>94</v>
      </c>
      <c r="S2114" s="50" t="s">
        <v>22</v>
      </c>
      <c r="T2114" s="54" t="s">
        <v>28746</v>
      </c>
      <c r="U2114" s="50" t="s">
        <v>28520</v>
      </c>
      <c r="V2114" s="50" t="s">
        <v>28522</v>
      </c>
      <c r="W2114" s="50" t="s">
        <v>542</v>
      </c>
      <c r="X2114" s="50">
        <v>2377</v>
      </c>
      <c r="Y2114" s="50"/>
      <c r="Z2114" s="50"/>
      <c r="AA2114" s="50"/>
      <c r="AB2114" s="50"/>
      <c r="AC2114" s="50"/>
      <c r="AD2114" s="50"/>
      <c r="AE2114" s="50"/>
      <c r="AF2114" s="50"/>
      <c r="AG2114" s="50"/>
      <c r="AH2114" s="53"/>
      <c r="AI2114" s="50"/>
      <c r="AJ2114" s="50"/>
      <c r="AK2114" s="50"/>
      <c r="AL2114" s="50"/>
      <c r="AM2114" s="50"/>
      <c r="AN2114" s="50"/>
      <c r="AO2114" s="50"/>
      <c r="AP2114" s="50"/>
      <c r="AQ2114" s="50"/>
      <c r="AR2114" s="50"/>
      <c r="AS2114" s="50"/>
      <c r="AT2114" s="50"/>
      <c r="AU2114" s="50"/>
      <c r="AV2114" s="50"/>
      <c r="AW2114" s="50"/>
      <c r="AX2114" s="50"/>
      <c r="AY2114" s="50"/>
      <c r="AZ2114" s="50"/>
      <c r="BA2114" s="50"/>
      <c r="BB2114" s="50"/>
      <c r="BC2114" s="50"/>
      <c r="BD2114" s="50"/>
      <c r="BE2114" s="50"/>
      <c r="BF2114" s="50"/>
      <c r="BG2114" s="50"/>
      <c r="BH2114" s="50"/>
      <c r="BI2114" s="50"/>
      <c r="BJ2114" s="50"/>
      <c r="BK2114" s="50"/>
      <c r="BL2114" s="50"/>
    </row>
    <row r="2115" spans="1:64" ht="12" customHeight="1" x14ac:dyDescent="0.15">
      <c r="A2115" s="50" t="s">
        <v>27117</v>
      </c>
      <c r="B2115" s="50">
        <v>33</v>
      </c>
      <c r="C2115" s="50" t="s">
        <v>14</v>
      </c>
      <c r="D2115" s="50" t="s">
        <v>42</v>
      </c>
      <c r="E2115" s="51" t="s">
        <v>27118</v>
      </c>
      <c r="F2115" s="52">
        <v>42789</v>
      </c>
      <c r="G2115" s="50" t="s">
        <v>27119</v>
      </c>
      <c r="H2115" s="50" t="s">
        <v>1313</v>
      </c>
      <c r="I2115" s="50" t="s">
        <v>357</v>
      </c>
      <c r="J2115" s="50">
        <v>67114</v>
      </c>
      <c r="K2115" s="50" t="s">
        <v>2250</v>
      </c>
      <c r="L2115" s="50" t="s">
        <v>7723</v>
      </c>
      <c r="M2115" s="50" t="s">
        <v>21</v>
      </c>
      <c r="N2115" s="50" t="s">
        <v>27120</v>
      </c>
      <c r="O2115" s="42" t="s">
        <v>394</v>
      </c>
      <c r="P2115" s="50" t="s">
        <v>395</v>
      </c>
      <c r="Q2115" s="51" t="s">
        <v>27121</v>
      </c>
      <c r="R2115" s="50" t="s">
        <v>94</v>
      </c>
      <c r="S2115" s="50" t="s">
        <v>22</v>
      </c>
      <c r="T2115" s="54" t="s">
        <v>28746</v>
      </c>
      <c r="U2115" s="50" t="s">
        <v>28520</v>
      </c>
      <c r="V2115" s="50" t="s">
        <v>28521</v>
      </c>
      <c r="W2115" s="50" t="s">
        <v>94</v>
      </c>
      <c r="X2115" s="50">
        <v>2370</v>
      </c>
      <c r="Y2115" s="50"/>
      <c r="Z2115" s="50"/>
      <c r="AA2115" s="50"/>
      <c r="AB2115" s="50"/>
      <c r="AC2115" s="50"/>
      <c r="AD2115" s="50"/>
      <c r="AE2115" s="50"/>
      <c r="AF2115" s="50"/>
      <c r="AG2115" s="50"/>
      <c r="AH2115" s="53"/>
      <c r="AI2115" s="50"/>
      <c r="AJ2115" s="50"/>
      <c r="AK2115" s="50"/>
      <c r="AL2115" s="50"/>
      <c r="AM2115" s="50"/>
      <c r="AN2115" s="50"/>
      <c r="AO2115" s="50"/>
      <c r="AP2115" s="50"/>
      <c r="AQ2115" s="50"/>
      <c r="AR2115" s="50"/>
      <c r="AS2115" s="50"/>
      <c r="AT2115" s="50"/>
      <c r="AU2115" s="50"/>
      <c r="AV2115" s="50"/>
      <c r="AW2115" s="50"/>
      <c r="AX2115" s="50"/>
      <c r="AY2115" s="50"/>
      <c r="AZ2115" s="50"/>
      <c r="BA2115" s="50"/>
      <c r="BB2115" s="50"/>
      <c r="BC2115" s="50"/>
      <c r="BD2115" s="50"/>
      <c r="BE2115" s="50"/>
      <c r="BF2115" s="50"/>
      <c r="BG2115" s="50"/>
      <c r="BH2115" s="50"/>
      <c r="BI2115" s="50"/>
      <c r="BJ2115" s="50"/>
      <c r="BK2115" s="50"/>
      <c r="BL2115" s="50"/>
    </row>
    <row r="2116" spans="1:64" ht="12" customHeight="1" x14ac:dyDescent="0.15">
      <c r="A2116" s="50" t="s">
        <v>27263</v>
      </c>
      <c r="B2116" s="50">
        <v>38</v>
      </c>
      <c r="C2116" s="50" t="s">
        <v>14</v>
      </c>
      <c r="D2116" s="50" t="s">
        <v>31</v>
      </c>
      <c r="E2116" s="51" t="s">
        <v>27264</v>
      </c>
      <c r="F2116" s="52">
        <v>42789</v>
      </c>
      <c r="G2116" s="50" t="s">
        <v>28001</v>
      </c>
      <c r="H2116" s="50" t="s">
        <v>1262</v>
      </c>
      <c r="I2116" s="50" t="s">
        <v>63</v>
      </c>
      <c r="J2116" s="50">
        <v>43207</v>
      </c>
      <c r="K2116" s="50" t="s">
        <v>1263</v>
      </c>
      <c r="L2116" s="50" t="s">
        <v>12268</v>
      </c>
      <c r="M2116" s="50" t="s">
        <v>21</v>
      </c>
      <c r="N2116" s="50" t="s">
        <v>27265</v>
      </c>
      <c r="O2116" s="42" t="s">
        <v>394</v>
      </c>
      <c r="P2116" s="50" t="s">
        <v>395</v>
      </c>
      <c r="Q2116" s="51" t="s">
        <v>27266</v>
      </c>
      <c r="R2116" s="50" t="s">
        <v>948</v>
      </c>
      <c r="S2116" s="50" t="s">
        <v>22</v>
      </c>
      <c r="T2116" s="54" t="s">
        <v>28746</v>
      </c>
      <c r="U2116" s="50" t="s">
        <v>28520</v>
      </c>
      <c r="V2116" s="50" t="s">
        <v>28521</v>
      </c>
      <c r="W2116" s="50" t="s">
        <v>94</v>
      </c>
      <c r="X2116" s="50">
        <v>2375</v>
      </c>
      <c r="Y2116" s="50"/>
      <c r="Z2116" s="50"/>
      <c r="AA2116" s="50"/>
      <c r="AB2116" s="50"/>
      <c r="AC2116" s="50"/>
      <c r="AD2116" s="50"/>
      <c r="AE2116" s="50"/>
      <c r="AF2116" s="50"/>
      <c r="AG2116" s="50"/>
      <c r="AH2116" s="53"/>
      <c r="AI2116" s="50"/>
      <c r="AJ2116" s="50"/>
      <c r="AK2116" s="50"/>
      <c r="AL2116" s="50"/>
      <c r="AM2116" s="50"/>
      <c r="AN2116" s="50"/>
      <c r="AO2116" s="50"/>
      <c r="AP2116" s="50"/>
      <c r="AQ2116" s="50"/>
      <c r="AR2116" s="50"/>
      <c r="AS2116" s="50"/>
      <c r="AT2116" s="50"/>
      <c r="AU2116" s="50"/>
      <c r="AV2116" s="50"/>
      <c r="AW2116" s="50"/>
      <c r="AX2116" s="50"/>
      <c r="AY2116" s="50"/>
      <c r="AZ2116" s="50"/>
      <c r="BA2116" s="50"/>
      <c r="BB2116" s="50"/>
      <c r="BC2116" s="50"/>
      <c r="BD2116" s="50"/>
      <c r="BE2116" s="50"/>
      <c r="BF2116" s="50"/>
      <c r="BG2116" s="50"/>
      <c r="BH2116" s="50"/>
      <c r="BI2116" s="50"/>
      <c r="BJ2116" s="50"/>
      <c r="BK2116" s="50"/>
      <c r="BL2116" s="50"/>
    </row>
    <row r="2117" spans="1:64" ht="12" customHeight="1" x14ac:dyDescent="0.15">
      <c r="A2117" s="50" t="s">
        <v>27335</v>
      </c>
      <c r="B2117" s="50">
        <v>54</v>
      </c>
      <c r="C2117" s="50" t="s">
        <v>14</v>
      </c>
      <c r="D2117" s="50" t="s">
        <v>31</v>
      </c>
      <c r="E2117" s="51" t="s">
        <v>31933</v>
      </c>
      <c r="F2117" s="52">
        <v>42789</v>
      </c>
      <c r="G2117" s="50" t="s">
        <v>27336</v>
      </c>
      <c r="H2117" s="50" t="s">
        <v>4314</v>
      </c>
      <c r="I2117" s="50" t="s">
        <v>389</v>
      </c>
      <c r="J2117" s="50">
        <v>74637</v>
      </c>
      <c r="K2117" s="50" t="s">
        <v>4056</v>
      </c>
      <c r="L2117" s="50" t="s">
        <v>4057</v>
      </c>
      <c r="M2117" s="50" t="s">
        <v>21</v>
      </c>
      <c r="N2117" s="50" t="s">
        <v>27337</v>
      </c>
      <c r="O2117" s="42" t="s">
        <v>394</v>
      </c>
      <c r="P2117" s="50" t="s">
        <v>395</v>
      </c>
      <c r="Q2117" s="51" t="s">
        <v>27338</v>
      </c>
      <c r="R2117" s="50" t="s">
        <v>94</v>
      </c>
      <c r="S2117" s="50" t="s">
        <v>22</v>
      </c>
      <c r="T2117" s="54" t="s">
        <v>28746</v>
      </c>
      <c r="U2117" s="50" t="s">
        <v>28520</v>
      </c>
      <c r="V2117" s="50" t="s">
        <v>28521</v>
      </c>
      <c r="W2117" s="50" t="s">
        <v>94</v>
      </c>
      <c r="X2117" s="50">
        <v>2373</v>
      </c>
      <c r="Y2117" s="50"/>
      <c r="Z2117" s="50"/>
      <c r="AA2117" s="50"/>
      <c r="AB2117" s="50"/>
      <c r="AC2117" s="50"/>
      <c r="AD2117" s="50"/>
      <c r="AE2117" s="50"/>
      <c r="AF2117" s="50"/>
      <c r="AG2117" s="50"/>
      <c r="AH2117" s="53"/>
      <c r="AI2117" s="50"/>
      <c r="AJ2117" s="50"/>
      <c r="AK2117" s="50"/>
      <c r="AL2117" s="50"/>
      <c r="AM2117" s="50"/>
      <c r="AN2117" s="50"/>
      <c r="AO2117" s="50"/>
      <c r="AP2117" s="50"/>
      <c r="AQ2117" s="50"/>
      <c r="AR2117" s="50"/>
      <c r="AS2117" s="50"/>
      <c r="AT2117" s="50"/>
      <c r="AU2117" s="50"/>
      <c r="AV2117" s="50"/>
      <c r="AW2117" s="50"/>
      <c r="AX2117" s="50"/>
      <c r="AY2117" s="50"/>
      <c r="AZ2117" s="50"/>
      <c r="BA2117" s="50"/>
      <c r="BB2117" s="50"/>
      <c r="BC2117" s="50"/>
      <c r="BD2117" s="50"/>
      <c r="BE2117" s="50"/>
      <c r="BF2117" s="50"/>
      <c r="BG2117" s="50"/>
      <c r="BH2117" s="50"/>
      <c r="BI2117" s="50"/>
      <c r="BJ2117" s="50"/>
      <c r="BK2117" s="50"/>
      <c r="BL2117" s="50"/>
    </row>
    <row r="2118" spans="1:64" ht="12" customHeight="1" x14ac:dyDescent="0.15">
      <c r="A2118" s="50" t="s">
        <v>27434</v>
      </c>
      <c r="B2118" s="50">
        <v>30</v>
      </c>
      <c r="C2118" s="50" t="s">
        <v>108</v>
      </c>
      <c r="D2118" s="50" t="s">
        <v>79</v>
      </c>
      <c r="E2118" s="50"/>
      <c r="F2118" s="52">
        <v>42788</v>
      </c>
      <c r="G2118" s="50" t="s">
        <v>27435</v>
      </c>
      <c r="H2118" s="50" t="s">
        <v>1288</v>
      </c>
      <c r="I2118" s="50" t="s">
        <v>67</v>
      </c>
      <c r="J2118" s="50">
        <v>78745</v>
      </c>
      <c r="K2118" s="50" t="s">
        <v>1289</v>
      </c>
      <c r="L2118" s="50" t="s">
        <v>1290</v>
      </c>
      <c r="M2118" s="50" t="s">
        <v>21</v>
      </c>
      <c r="N2118" s="50" t="s">
        <v>27436</v>
      </c>
      <c r="O2118" s="42" t="s">
        <v>394</v>
      </c>
      <c r="P2118" s="50" t="s">
        <v>395</v>
      </c>
      <c r="Q2118" s="51" t="s">
        <v>27437</v>
      </c>
      <c r="R2118" s="50" t="s">
        <v>542</v>
      </c>
      <c r="S2118" s="50" t="s">
        <v>22</v>
      </c>
      <c r="T2118" s="54" t="s">
        <v>28739</v>
      </c>
      <c r="U2118" s="50" t="s">
        <v>28518</v>
      </c>
      <c r="V2118" s="50" t="s">
        <v>28519</v>
      </c>
      <c r="W2118" s="50" t="s">
        <v>94</v>
      </c>
      <c r="X2118" s="50">
        <v>2372</v>
      </c>
      <c r="Y2118" s="50"/>
      <c r="Z2118" s="50"/>
      <c r="AA2118" s="50"/>
      <c r="AB2118" s="50"/>
      <c r="AC2118" s="50"/>
      <c r="AD2118" s="50"/>
      <c r="AE2118" s="50"/>
      <c r="AF2118" s="50"/>
      <c r="AG2118" s="50"/>
      <c r="AH2118" s="53"/>
      <c r="AI2118" s="50"/>
      <c r="AJ2118" s="50"/>
      <c r="AK2118" s="50"/>
      <c r="AL2118" s="50"/>
      <c r="AM2118" s="50"/>
      <c r="AN2118" s="50"/>
      <c r="AO2118" s="50"/>
      <c r="AP2118" s="50"/>
      <c r="AQ2118" s="51"/>
      <c r="AR2118" s="50"/>
      <c r="AS2118" s="50"/>
      <c r="AT2118" s="50"/>
      <c r="AU2118" s="50"/>
      <c r="AV2118" s="50"/>
      <c r="AW2118" s="50"/>
      <c r="AX2118" s="50"/>
      <c r="AY2118" s="50"/>
      <c r="AZ2118" s="50"/>
      <c r="BA2118" s="50"/>
      <c r="BB2118" s="50"/>
      <c r="BC2118" s="50"/>
      <c r="BD2118" s="50"/>
      <c r="BE2118" s="50"/>
      <c r="BF2118" s="50"/>
      <c r="BG2118" s="50"/>
      <c r="BH2118" s="50"/>
      <c r="BI2118" s="50"/>
      <c r="BJ2118" s="50"/>
      <c r="BK2118" s="50"/>
      <c r="BL2118" s="50"/>
    </row>
    <row r="2119" spans="1:64" ht="12" customHeight="1" x14ac:dyDescent="0.15">
      <c r="A2119" s="50" t="s">
        <v>27888</v>
      </c>
      <c r="B2119" s="50">
        <v>41</v>
      </c>
      <c r="C2119" s="50" t="s">
        <v>14</v>
      </c>
      <c r="D2119" s="50" t="s">
        <v>79</v>
      </c>
      <c r="E2119" s="51" t="s">
        <v>27889</v>
      </c>
      <c r="F2119" s="52">
        <v>42788</v>
      </c>
      <c r="G2119" s="50" t="s">
        <v>27890</v>
      </c>
      <c r="H2119" s="50" t="s">
        <v>10431</v>
      </c>
      <c r="I2119" s="50" t="s">
        <v>67</v>
      </c>
      <c r="J2119" s="50">
        <v>77384</v>
      </c>
      <c r="K2119" s="50" t="s">
        <v>1039</v>
      </c>
      <c r="L2119" s="50" t="s">
        <v>19900</v>
      </c>
      <c r="M2119" s="50" t="s">
        <v>21</v>
      </c>
      <c r="N2119" s="50" t="s">
        <v>27891</v>
      </c>
      <c r="O2119" s="42" t="s">
        <v>394</v>
      </c>
      <c r="P2119" s="50" t="s">
        <v>395</v>
      </c>
      <c r="Q2119" s="51" t="s">
        <v>27892</v>
      </c>
      <c r="R2119" s="50" t="s">
        <v>94</v>
      </c>
      <c r="S2119" s="50" t="s">
        <v>22</v>
      </c>
      <c r="T2119" s="54" t="s">
        <v>28739</v>
      </c>
      <c r="U2119" s="50" t="s">
        <v>28520</v>
      </c>
      <c r="V2119" s="50" t="s">
        <v>28521</v>
      </c>
      <c r="W2119" s="50" t="s">
        <v>94</v>
      </c>
      <c r="X2119" s="50">
        <v>2369</v>
      </c>
      <c r="Y2119" s="50"/>
      <c r="Z2119" s="50"/>
      <c r="AA2119" s="50"/>
      <c r="AB2119" s="50"/>
      <c r="AC2119" s="50"/>
      <c r="AD2119" s="50"/>
      <c r="AE2119" s="50"/>
      <c r="AF2119" s="50"/>
      <c r="AG2119" s="50"/>
      <c r="AH2119" s="53"/>
      <c r="AI2119" s="50"/>
      <c r="AJ2119" s="50"/>
      <c r="AK2119" s="50"/>
      <c r="AL2119" s="50"/>
      <c r="AM2119" s="50"/>
      <c r="AN2119" s="50"/>
      <c r="AO2119" s="50"/>
      <c r="AP2119" s="50"/>
      <c r="AQ2119" s="50"/>
      <c r="AR2119" s="50"/>
      <c r="AS2119" s="50"/>
      <c r="AT2119" s="50"/>
      <c r="AU2119" s="50"/>
      <c r="AV2119" s="50"/>
      <c r="AW2119" s="50"/>
      <c r="AX2119" s="50"/>
      <c r="AY2119" s="50"/>
      <c r="AZ2119" s="50"/>
      <c r="BA2119" s="50"/>
      <c r="BB2119" s="50"/>
      <c r="BC2119" s="50"/>
      <c r="BD2119" s="50"/>
      <c r="BE2119" s="50"/>
      <c r="BF2119" s="50"/>
      <c r="BG2119" s="50"/>
      <c r="BH2119" s="50"/>
      <c r="BI2119" s="50"/>
      <c r="BJ2119" s="50"/>
      <c r="BK2119" s="50"/>
      <c r="BL2119" s="50"/>
    </row>
    <row r="2120" spans="1:64" ht="12" customHeight="1" x14ac:dyDescent="0.15">
      <c r="A2120" s="50" t="s">
        <v>27351</v>
      </c>
      <c r="B2120" s="50">
        <v>28</v>
      </c>
      <c r="C2120" s="50" t="s">
        <v>14</v>
      </c>
      <c r="D2120" s="50" t="s">
        <v>31</v>
      </c>
      <c r="E2120" s="51" t="s">
        <v>27352</v>
      </c>
      <c r="F2120" s="52">
        <v>42788</v>
      </c>
      <c r="G2120" s="50" t="s">
        <v>27353</v>
      </c>
      <c r="H2120" s="50" t="s">
        <v>27354</v>
      </c>
      <c r="I2120" s="50" t="s">
        <v>56</v>
      </c>
      <c r="J2120" s="50">
        <v>33850</v>
      </c>
      <c r="K2120" s="50" t="s">
        <v>1829</v>
      </c>
      <c r="L2120" s="50" t="s">
        <v>251</v>
      </c>
      <c r="M2120" s="50" t="s">
        <v>21</v>
      </c>
      <c r="N2120" s="50" t="s">
        <v>27355</v>
      </c>
      <c r="O2120" s="42" t="s">
        <v>394</v>
      </c>
      <c r="P2120" s="50" t="s">
        <v>395</v>
      </c>
      <c r="Q2120" s="51" t="s">
        <v>27356</v>
      </c>
      <c r="R2120" s="50" t="s">
        <v>94</v>
      </c>
      <c r="S2120" s="50" t="s">
        <v>22</v>
      </c>
      <c r="T2120" s="50" t="s">
        <v>28746</v>
      </c>
      <c r="U2120" s="50" t="s">
        <v>28520</v>
      </c>
      <c r="V2120" s="50" t="s">
        <v>28521</v>
      </c>
      <c r="W2120" s="50"/>
      <c r="Y2120" s="50"/>
      <c r="Z2120" s="50"/>
      <c r="AA2120" s="50"/>
      <c r="AB2120" s="50"/>
      <c r="AC2120" s="50"/>
      <c r="AD2120" s="50"/>
      <c r="AE2120" s="50"/>
      <c r="AF2120" s="50"/>
      <c r="AG2120" s="50"/>
      <c r="AH2120" s="53"/>
      <c r="AI2120" s="50"/>
      <c r="AJ2120" s="50"/>
      <c r="AK2120" s="50"/>
      <c r="AL2120" s="50"/>
      <c r="AM2120" s="50"/>
      <c r="AN2120" s="50"/>
      <c r="AO2120" s="50"/>
      <c r="AP2120" s="50"/>
      <c r="AQ2120" s="50"/>
      <c r="AR2120" s="50"/>
      <c r="AS2120" s="50"/>
      <c r="AT2120" s="50"/>
      <c r="AU2120" s="50"/>
      <c r="AV2120" s="50"/>
      <c r="AW2120" s="50"/>
      <c r="AX2120" s="50"/>
      <c r="AY2120" s="50"/>
      <c r="AZ2120" s="50"/>
      <c r="BA2120" s="50"/>
      <c r="BB2120" s="50"/>
      <c r="BC2120" s="50"/>
      <c r="BD2120" s="50"/>
      <c r="BE2120" s="50"/>
      <c r="BF2120" s="50"/>
      <c r="BG2120" s="50"/>
      <c r="BH2120" s="50"/>
      <c r="BI2120" s="50"/>
      <c r="BJ2120" s="50"/>
      <c r="BK2120" s="50"/>
      <c r="BL2120" s="50"/>
    </row>
    <row r="2121" spans="1:64" ht="12" customHeight="1" x14ac:dyDescent="0.15">
      <c r="A2121" s="50" t="s">
        <v>27357</v>
      </c>
      <c r="B2121" s="50">
        <v>26</v>
      </c>
      <c r="C2121" s="50" t="s">
        <v>14</v>
      </c>
      <c r="D2121" s="50" t="s">
        <v>31</v>
      </c>
      <c r="E2121" s="50"/>
      <c r="F2121" s="52">
        <v>42788</v>
      </c>
      <c r="G2121" s="50" t="s">
        <v>27358</v>
      </c>
      <c r="H2121" s="50" t="s">
        <v>8474</v>
      </c>
      <c r="I2121" s="50" t="s">
        <v>144</v>
      </c>
      <c r="J2121" s="50">
        <v>24740</v>
      </c>
      <c r="K2121" s="50" t="s">
        <v>2845</v>
      </c>
      <c r="L2121" s="50" t="s">
        <v>146</v>
      </c>
      <c r="M2121" s="50" t="s">
        <v>21</v>
      </c>
      <c r="N2121" s="50" t="s">
        <v>27359</v>
      </c>
      <c r="O2121" s="42" t="s">
        <v>394</v>
      </c>
      <c r="P2121" s="50" t="s">
        <v>395</v>
      </c>
      <c r="Q2121" s="51" t="s">
        <v>27360</v>
      </c>
      <c r="R2121" s="50" t="s">
        <v>23</v>
      </c>
      <c r="S2121" s="50" t="s">
        <v>22</v>
      </c>
      <c r="T2121" s="54" t="s">
        <v>28739</v>
      </c>
      <c r="U2121" s="50" t="s">
        <v>28518</v>
      </c>
      <c r="V2121" s="50" t="s">
        <v>28521</v>
      </c>
      <c r="W2121" s="50" t="s">
        <v>94</v>
      </c>
      <c r="X2121" s="50">
        <v>2371</v>
      </c>
      <c r="Y2121" s="50"/>
      <c r="Z2121" s="50"/>
      <c r="AA2121" s="50"/>
      <c r="AB2121" s="50"/>
      <c r="AC2121" s="50"/>
      <c r="AD2121" s="50"/>
      <c r="AE2121" s="50"/>
      <c r="AF2121" s="50"/>
      <c r="AG2121" s="50"/>
      <c r="AH2121" s="53"/>
      <c r="AI2121" s="50"/>
      <c r="AJ2121" s="50"/>
      <c r="AK2121" s="50"/>
      <c r="AL2121" s="50"/>
      <c r="AM2121" s="50"/>
      <c r="AN2121" s="50"/>
      <c r="AO2121" s="50"/>
      <c r="AP2121" s="50"/>
      <c r="AQ2121" s="50"/>
      <c r="AR2121" s="50"/>
      <c r="AS2121" s="50"/>
      <c r="AT2121" s="50"/>
      <c r="AU2121" s="50"/>
      <c r="AV2121" s="50"/>
      <c r="AW2121" s="50"/>
      <c r="AX2121" s="50"/>
      <c r="AY2121" s="50"/>
      <c r="AZ2121" s="50"/>
      <c r="BA2121" s="50"/>
      <c r="BB2121" s="50"/>
      <c r="BC2121" s="50"/>
      <c r="BD2121" s="50"/>
      <c r="BE2121" s="50"/>
      <c r="BF2121" s="50"/>
      <c r="BG2121" s="50"/>
      <c r="BH2121" s="50"/>
      <c r="BI2121" s="50"/>
      <c r="BJ2121" s="50"/>
      <c r="BK2121" s="50"/>
      <c r="BL2121" s="50"/>
    </row>
    <row r="2122" spans="1:64" ht="12" customHeight="1" x14ac:dyDescent="0.15">
      <c r="A2122" s="50" t="s">
        <v>27140</v>
      </c>
      <c r="B2122" s="50">
        <v>63</v>
      </c>
      <c r="C2122" s="50" t="s">
        <v>14</v>
      </c>
      <c r="D2122" s="50" t="s">
        <v>79</v>
      </c>
      <c r="E2122" s="51" t="s">
        <v>27141</v>
      </c>
      <c r="F2122" s="52">
        <v>42787</v>
      </c>
      <c r="G2122" s="50" t="s">
        <v>27989</v>
      </c>
      <c r="H2122" s="50" t="s">
        <v>693</v>
      </c>
      <c r="I2122" s="50" t="s">
        <v>425</v>
      </c>
      <c r="J2122" s="50">
        <v>63118</v>
      </c>
      <c r="K2122" s="50" t="s">
        <v>693</v>
      </c>
      <c r="L2122" s="50" t="s">
        <v>4419</v>
      </c>
      <c r="M2122" s="50" t="s">
        <v>21</v>
      </c>
      <c r="N2122" s="50" t="s">
        <v>27142</v>
      </c>
      <c r="O2122" s="42" t="s">
        <v>394</v>
      </c>
      <c r="P2122" s="50" t="s">
        <v>395</v>
      </c>
      <c r="Q2122" s="51" t="s">
        <v>27143</v>
      </c>
      <c r="R2122" s="50" t="s">
        <v>94</v>
      </c>
      <c r="S2122" s="50" t="s">
        <v>22</v>
      </c>
      <c r="T2122" s="54" t="s">
        <v>28746</v>
      </c>
      <c r="U2122" s="50" t="s">
        <v>28520</v>
      </c>
      <c r="V2122" s="50" t="s">
        <v>28521</v>
      </c>
      <c r="W2122" s="50" t="s">
        <v>94</v>
      </c>
      <c r="X2122" s="50">
        <v>2365</v>
      </c>
      <c r="Y2122" s="50"/>
      <c r="Z2122" s="50"/>
      <c r="AA2122" s="50"/>
      <c r="AB2122" s="50"/>
      <c r="AC2122" s="50"/>
      <c r="AD2122" s="50"/>
      <c r="AE2122" s="50"/>
      <c r="AF2122" s="50"/>
      <c r="AG2122" s="50"/>
      <c r="AH2122" s="53"/>
      <c r="AI2122" s="50"/>
      <c r="AJ2122" s="50"/>
      <c r="AK2122" s="50"/>
      <c r="AL2122" s="50"/>
      <c r="AM2122" s="50"/>
      <c r="AN2122" s="50"/>
      <c r="AO2122" s="50"/>
      <c r="AP2122" s="50"/>
      <c r="AQ2122" s="50"/>
      <c r="AR2122" s="50"/>
      <c r="AS2122" s="50"/>
      <c r="AT2122" s="50"/>
      <c r="AU2122" s="50"/>
      <c r="AV2122" s="50"/>
      <c r="AW2122" s="50"/>
      <c r="AX2122" s="50"/>
      <c r="AY2122" s="50"/>
      <c r="AZ2122" s="50"/>
      <c r="BA2122" s="50"/>
      <c r="BB2122" s="50"/>
      <c r="BC2122" s="50"/>
      <c r="BD2122" s="50"/>
      <c r="BE2122" s="50"/>
      <c r="BF2122" s="50"/>
      <c r="BG2122" s="50"/>
      <c r="BH2122" s="50"/>
      <c r="BI2122" s="50"/>
      <c r="BJ2122" s="50"/>
      <c r="BK2122" s="50"/>
      <c r="BL2122" s="50"/>
    </row>
    <row r="2123" spans="1:64" ht="12" customHeight="1" x14ac:dyDescent="0.15">
      <c r="A2123" s="50" t="s">
        <v>27032</v>
      </c>
      <c r="B2123" s="50">
        <v>25</v>
      </c>
      <c r="C2123" s="50" t="s">
        <v>14</v>
      </c>
      <c r="D2123" s="50" t="s">
        <v>42</v>
      </c>
      <c r="E2123" s="51" t="s">
        <v>27033</v>
      </c>
      <c r="F2123" s="52">
        <v>42787</v>
      </c>
      <c r="G2123" s="50" t="s">
        <v>27034</v>
      </c>
      <c r="H2123" s="50" t="s">
        <v>1421</v>
      </c>
      <c r="I2123" s="50" t="s">
        <v>234</v>
      </c>
      <c r="J2123" s="50">
        <v>84401</v>
      </c>
      <c r="K2123" s="50" t="s">
        <v>1422</v>
      </c>
      <c r="L2123" s="50" t="s">
        <v>7198</v>
      </c>
      <c r="M2123" s="50" t="s">
        <v>21</v>
      </c>
      <c r="N2123" s="50" t="s">
        <v>27035</v>
      </c>
      <c r="O2123" s="42" t="s">
        <v>394</v>
      </c>
      <c r="P2123" s="50" t="s">
        <v>395</v>
      </c>
      <c r="Q2123" s="51" t="s">
        <v>27036</v>
      </c>
      <c r="R2123" s="50" t="s">
        <v>94</v>
      </c>
      <c r="S2123" s="50" t="s">
        <v>22</v>
      </c>
      <c r="T2123" s="54" t="s">
        <v>28746</v>
      </c>
      <c r="U2123" s="50" t="s">
        <v>28520</v>
      </c>
      <c r="V2123" s="50" t="s">
        <v>28521</v>
      </c>
      <c r="W2123" s="50" t="s">
        <v>542</v>
      </c>
      <c r="X2123" s="50">
        <v>2367</v>
      </c>
      <c r="Y2123" s="50"/>
      <c r="Z2123" s="50"/>
      <c r="AA2123" s="50"/>
      <c r="AB2123" s="50"/>
      <c r="AC2123" s="50"/>
      <c r="AD2123" s="50"/>
      <c r="AE2123" s="50"/>
      <c r="AF2123" s="50"/>
      <c r="AG2123" s="50"/>
      <c r="AH2123" s="53"/>
      <c r="AI2123" s="50"/>
      <c r="AJ2123" s="50"/>
      <c r="AK2123" s="50"/>
      <c r="AL2123" s="50"/>
      <c r="AM2123" s="50"/>
      <c r="AN2123" s="50"/>
      <c r="AO2123" s="50"/>
      <c r="AP2123" s="50"/>
      <c r="AQ2123" s="50"/>
      <c r="AR2123" s="50"/>
      <c r="AS2123" s="50"/>
      <c r="AT2123" s="50"/>
      <c r="AU2123" s="50"/>
      <c r="AV2123" s="50"/>
      <c r="AW2123" s="50"/>
      <c r="AX2123" s="50"/>
      <c r="AY2123" s="50"/>
      <c r="AZ2123" s="50"/>
      <c r="BA2123" s="50"/>
      <c r="BB2123" s="50"/>
      <c r="BC2123" s="50"/>
      <c r="BD2123" s="50"/>
      <c r="BE2123" s="50"/>
      <c r="BF2123" s="50"/>
      <c r="BG2123" s="50"/>
      <c r="BH2123" s="50"/>
      <c r="BI2123" s="50"/>
      <c r="BJ2123" s="50"/>
      <c r="BK2123" s="50"/>
      <c r="BL2123" s="50"/>
    </row>
    <row r="2124" spans="1:64" ht="12" customHeight="1" x14ac:dyDescent="0.15">
      <c r="A2124" s="50" t="s">
        <v>27893</v>
      </c>
      <c r="B2124" s="50">
        <v>39</v>
      </c>
      <c r="C2124" s="50" t="s">
        <v>14</v>
      </c>
      <c r="D2124" s="50" t="s">
        <v>42</v>
      </c>
      <c r="E2124" s="51" t="s">
        <v>27894</v>
      </c>
      <c r="F2124" s="52">
        <v>42787</v>
      </c>
      <c r="G2124" s="50" t="s">
        <v>28040</v>
      </c>
      <c r="H2124" s="50" t="s">
        <v>19533</v>
      </c>
      <c r="I2124" s="50" t="s">
        <v>203</v>
      </c>
      <c r="J2124" s="50">
        <v>80907</v>
      </c>
      <c r="K2124" s="50" t="s">
        <v>841</v>
      </c>
      <c r="L2124" s="50" t="s">
        <v>19535</v>
      </c>
      <c r="M2124" s="50" t="s">
        <v>21</v>
      </c>
      <c r="N2124" s="50" t="s">
        <v>27895</v>
      </c>
      <c r="O2124" s="42" t="s">
        <v>394</v>
      </c>
      <c r="P2124" s="50" t="s">
        <v>395</v>
      </c>
      <c r="Q2124" s="51" t="s">
        <v>27896</v>
      </c>
      <c r="R2124" s="50" t="s">
        <v>94</v>
      </c>
      <c r="S2124" s="50" t="s">
        <v>22</v>
      </c>
      <c r="T2124" s="54" t="s">
        <v>28746</v>
      </c>
      <c r="U2124" s="50" t="s">
        <v>28518</v>
      </c>
      <c r="V2124" s="50" t="s">
        <v>20623</v>
      </c>
      <c r="W2124" s="50" t="s">
        <v>94</v>
      </c>
      <c r="X2124" s="50">
        <v>2368</v>
      </c>
      <c r="Y2124" s="50"/>
      <c r="Z2124" s="50"/>
      <c r="AA2124" s="50"/>
      <c r="AB2124" s="50"/>
      <c r="AC2124" s="50"/>
      <c r="AD2124" s="50"/>
      <c r="AE2124" s="50"/>
      <c r="AF2124" s="50"/>
      <c r="AG2124" s="50"/>
      <c r="AH2124" s="53"/>
      <c r="AI2124" s="50"/>
      <c r="AJ2124" s="50"/>
      <c r="AK2124" s="50"/>
      <c r="AL2124" s="50"/>
      <c r="AM2124" s="50"/>
      <c r="AN2124" s="50"/>
      <c r="AO2124" s="50"/>
      <c r="AP2124" s="50"/>
      <c r="AQ2124" s="50"/>
      <c r="AR2124" s="50"/>
      <c r="AS2124" s="50"/>
      <c r="AT2124" s="50"/>
      <c r="AU2124" s="50"/>
      <c r="AV2124" s="50"/>
      <c r="AW2124" s="50"/>
      <c r="AX2124" s="50"/>
      <c r="AY2124" s="50"/>
      <c r="AZ2124" s="50"/>
      <c r="BA2124" s="50"/>
      <c r="BB2124" s="50"/>
      <c r="BC2124" s="50"/>
      <c r="BD2124" s="50"/>
      <c r="BE2124" s="50"/>
      <c r="BF2124" s="50"/>
      <c r="BG2124" s="50"/>
      <c r="BH2124" s="50"/>
      <c r="BI2124" s="50"/>
      <c r="BJ2124" s="50"/>
      <c r="BK2124" s="50"/>
      <c r="BL2124" s="50"/>
    </row>
    <row r="2125" spans="1:64" ht="12" customHeight="1" x14ac:dyDescent="0.15">
      <c r="A2125" s="50" t="s">
        <v>27723</v>
      </c>
      <c r="B2125" s="50">
        <v>38</v>
      </c>
      <c r="C2125" s="50" t="s">
        <v>14</v>
      </c>
      <c r="D2125" s="50" t="s">
        <v>42</v>
      </c>
      <c r="E2125" s="51" t="s">
        <v>27724</v>
      </c>
      <c r="F2125" s="52">
        <v>42787</v>
      </c>
      <c r="G2125" s="50" t="s">
        <v>27725</v>
      </c>
      <c r="H2125" s="50" t="s">
        <v>6465</v>
      </c>
      <c r="I2125" s="50" t="s">
        <v>234</v>
      </c>
      <c r="J2125" s="50">
        <v>84067</v>
      </c>
      <c r="K2125" s="50" t="s">
        <v>1422</v>
      </c>
      <c r="L2125" s="50" t="s">
        <v>6467</v>
      </c>
      <c r="M2125" s="50" t="s">
        <v>21</v>
      </c>
      <c r="N2125" s="50" t="s">
        <v>27726</v>
      </c>
      <c r="O2125" s="42" t="s">
        <v>394</v>
      </c>
      <c r="P2125" s="50" t="s">
        <v>395</v>
      </c>
      <c r="Q2125" s="51" t="s">
        <v>27727</v>
      </c>
      <c r="R2125" s="50" t="s">
        <v>23</v>
      </c>
      <c r="S2125" s="50" t="s">
        <v>22</v>
      </c>
      <c r="T2125" s="54" t="s">
        <v>28746</v>
      </c>
      <c r="U2125" s="50" t="s">
        <v>28520</v>
      </c>
      <c r="V2125" s="50" t="s">
        <v>28521</v>
      </c>
      <c r="W2125" s="50" t="s">
        <v>542</v>
      </c>
      <c r="X2125" s="50">
        <v>2366</v>
      </c>
      <c r="Y2125" s="50"/>
      <c r="Z2125" s="50"/>
      <c r="AA2125" s="50"/>
      <c r="AB2125" s="50"/>
      <c r="AC2125" s="50"/>
      <c r="AD2125" s="50"/>
      <c r="AE2125" s="50"/>
      <c r="AF2125" s="50"/>
      <c r="AG2125" s="50"/>
      <c r="AH2125" s="53"/>
      <c r="AI2125" s="50"/>
      <c r="AJ2125" s="50"/>
      <c r="AK2125" s="50"/>
      <c r="AL2125" s="50"/>
      <c r="AM2125" s="50"/>
      <c r="AN2125" s="50"/>
      <c r="AO2125" s="50"/>
      <c r="AP2125" s="50"/>
      <c r="AQ2125" s="50"/>
      <c r="AR2125" s="50"/>
      <c r="AS2125" s="50"/>
      <c r="AT2125" s="50"/>
      <c r="AU2125" s="50"/>
      <c r="AV2125" s="50"/>
      <c r="AW2125" s="50"/>
      <c r="AX2125" s="50"/>
      <c r="AY2125" s="50"/>
      <c r="AZ2125" s="50"/>
      <c r="BA2125" s="50"/>
      <c r="BB2125" s="50"/>
      <c r="BC2125" s="50"/>
      <c r="BD2125" s="50"/>
      <c r="BE2125" s="50"/>
      <c r="BF2125" s="50"/>
      <c r="BG2125" s="50"/>
      <c r="BH2125" s="50"/>
      <c r="BI2125" s="50"/>
      <c r="BJ2125" s="50"/>
      <c r="BK2125" s="50"/>
      <c r="BL2125" s="50"/>
    </row>
    <row r="2126" spans="1:64" ht="12" customHeight="1" x14ac:dyDescent="0.15">
      <c r="A2126" s="50" t="s">
        <v>27156</v>
      </c>
      <c r="B2126" s="50">
        <v>51</v>
      </c>
      <c r="C2126" s="50" t="s">
        <v>14</v>
      </c>
      <c r="D2126" s="50" t="s">
        <v>31</v>
      </c>
      <c r="E2126" s="51" t="s">
        <v>27157</v>
      </c>
      <c r="F2126" s="52">
        <v>42787</v>
      </c>
      <c r="G2126" s="50" t="s">
        <v>27158</v>
      </c>
      <c r="H2126" s="50" t="s">
        <v>319</v>
      </c>
      <c r="I2126" s="50" t="s">
        <v>111</v>
      </c>
      <c r="J2126" s="50">
        <v>97006</v>
      </c>
      <c r="K2126" s="50" t="s">
        <v>112</v>
      </c>
      <c r="L2126" s="50" t="s">
        <v>1356</v>
      </c>
      <c r="M2126" s="50" t="s">
        <v>21</v>
      </c>
      <c r="N2126" s="50" t="s">
        <v>27159</v>
      </c>
      <c r="O2126" s="42" t="s">
        <v>394</v>
      </c>
      <c r="P2126" s="50" t="s">
        <v>395</v>
      </c>
      <c r="Q2126" s="51" t="s">
        <v>27160</v>
      </c>
      <c r="R2126" s="50" t="s">
        <v>23</v>
      </c>
      <c r="S2126" s="50" t="s">
        <v>22</v>
      </c>
      <c r="T2126" s="54" t="s">
        <v>28746</v>
      </c>
      <c r="U2126" s="50" t="s">
        <v>28518</v>
      </c>
      <c r="V2126" s="50" t="s">
        <v>28521</v>
      </c>
      <c r="W2126" s="50" t="s">
        <v>94</v>
      </c>
      <c r="X2126" s="50">
        <v>2357</v>
      </c>
      <c r="Y2126" s="50"/>
      <c r="Z2126" s="50"/>
      <c r="AA2126" s="50"/>
      <c r="AB2126" s="50"/>
      <c r="AC2126" s="50"/>
      <c r="AD2126" s="50"/>
      <c r="AE2126" s="50"/>
      <c r="AF2126" s="50"/>
      <c r="AG2126" s="50"/>
      <c r="AH2126" s="53"/>
      <c r="AI2126" s="50"/>
      <c r="AJ2126" s="50"/>
      <c r="AK2126" s="50"/>
      <c r="AL2126" s="50"/>
      <c r="AM2126" s="50"/>
      <c r="AN2126" s="50"/>
      <c r="AO2126" s="50"/>
      <c r="AP2126" s="50"/>
      <c r="AQ2126" s="50"/>
      <c r="AR2126" s="50"/>
      <c r="AS2126" s="50"/>
      <c r="AT2126" s="50"/>
      <c r="AU2126" s="50"/>
      <c r="AV2126" s="50"/>
      <c r="AW2126" s="50"/>
      <c r="AX2126" s="50"/>
      <c r="AY2126" s="50"/>
      <c r="AZ2126" s="50"/>
      <c r="BA2126" s="50"/>
      <c r="BB2126" s="50"/>
      <c r="BC2126" s="50"/>
      <c r="BD2126" s="50"/>
      <c r="BE2126" s="50"/>
      <c r="BF2126" s="50"/>
      <c r="BG2126" s="50"/>
      <c r="BH2126" s="50"/>
      <c r="BI2126" s="50"/>
      <c r="BJ2126" s="50"/>
      <c r="BK2126" s="50"/>
      <c r="BL2126" s="50"/>
    </row>
    <row r="2127" spans="1:64" ht="12" customHeight="1" x14ac:dyDescent="0.15">
      <c r="A2127" s="50" t="s">
        <v>27533</v>
      </c>
      <c r="B2127" s="50">
        <v>26</v>
      </c>
      <c r="C2127" s="50" t="s">
        <v>14</v>
      </c>
      <c r="D2127" s="50" t="s">
        <v>31</v>
      </c>
      <c r="E2127" s="50"/>
      <c r="F2127" s="52">
        <v>42786</v>
      </c>
      <c r="G2127" s="50" t="s">
        <v>27534</v>
      </c>
      <c r="H2127" s="50" t="s">
        <v>9811</v>
      </c>
      <c r="I2127" s="50" t="s">
        <v>56</v>
      </c>
      <c r="J2127" s="50">
        <v>34601</v>
      </c>
      <c r="K2127" s="50" t="s">
        <v>9539</v>
      </c>
      <c r="L2127" s="50" t="s">
        <v>9540</v>
      </c>
      <c r="M2127" s="50" t="s">
        <v>5307</v>
      </c>
      <c r="N2127" s="50" t="s">
        <v>27535</v>
      </c>
      <c r="O2127" s="42" t="s">
        <v>394</v>
      </c>
      <c r="P2127" s="50" t="s">
        <v>395</v>
      </c>
      <c r="Q2127" s="51" t="s">
        <v>27536</v>
      </c>
      <c r="R2127" s="50" t="s">
        <v>23</v>
      </c>
      <c r="S2127" s="50" t="s">
        <v>22</v>
      </c>
      <c r="T2127" s="54" t="s">
        <v>28739</v>
      </c>
      <c r="U2127" s="50" t="s">
        <v>28520</v>
      </c>
      <c r="V2127" s="50" t="s">
        <v>28521</v>
      </c>
      <c r="W2127" s="50" t="s">
        <v>94</v>
      </c>
      <c r="X2127" s="50">
        <v>2355</v>
      </c>
      <c r="Y2127" s="50"/>
      <c r="Z2127" s="50"/>
      <c r="AA2127" s="50"/>
      <c r="AB2127" s="50"/>
      <c r="AC2127" s="50"/>
      <c r="AD2127" s="50"/>
      <c r="AE2127" s="50"/>
      <c r="AF2127" s="50"/>
      <c r="AG2127" s="50"/>
      <c r="AH2127" s="53"/>
      <c r="AI2127" s="50"/>
      <c r="AJ2127" s="50"/>
      <c r="AK2127" s="50"/>
      <c r="AL2127" s="50"/>
      <c r="AM2127" s="50"/>
      <c r="AN2127" s="50"/>
      <c r="AO2127" s="50"/>
      <c r="AP2127" s="50"/>
      <c r="AQ2127" s="50"/>
      <c r="AR2127" s="50"/>
      <c r="AS2127" s="50"/>
      <c r="AT2127" s="50"/>
      <c r="AU2127" s="50"/>
      <c r="AV2127" s="50"/>
      <c r="AW2127" s="50"/>
      <c r="AX2127" s="50"/>
      <c r="AY2127" s="50"/>
      <c r="AZ2127" s="50"/>
      <c r="BA2127" s="50"/>
      <c r="BB2127" s="50"/>
      <c r="BC2127" s="50"/>
      <c r="BD2127" s="50"/>
      <c r="BE2127" s="50"/>
      <c r="BF2127" s="50"/>
      <c r="BG2127" s="50"/>
      <c r="BH2127" s="50"/>
      <c r="BI2127" s="50"/>
      <c r="BJ2127" s="50"/>
      <c r="BK2127" s="50"/>
      <c r="BL2127" s="50"/>
    </row>
    <row r="2128" spans="1:64" ht="12" customHeight="1" x14ac:dyDescent="0.15">
      <c r="A2128" s="50" t="s">
        <v>27828</v>
      </c>
      <c r="B2128" s="50">
        <v>27</v>
      </c>
      <c r="C2128" s="50" t="s">
        <v>14</v>
      </c>
      <c r="D2128" s="50" t="s">
        <v>31</v>
      </c>
      <c r="E2128" s="51" t="s">
        <v>27829</v>
      </c>
      <c r="F2128" s="52">
        <v>42786</v>
      </c>
      <c r="G2128" s="50" t="s">
        <v>27830</v>
      </c>
      <c r="H2128" s="50" t="s">
        <v>10904</v>
      </c>
      <c r="I2128" s="50" t="s">
        <v>425</v>
      </c>
      <c r="J2128" s="50">
        <v>64501</v>
      </c>
      <c r="K2128" s="50" t="s">
        <v>10906</v>
      </c>
      <c r="L2128" s="50" t="s">
        <v>10907</v>
      </c>
      <c r="M2128" s="50" t="s">
        <v>21</v>
      </c>
      <c r="N2128" s="50" t="s">
        <v>27831</v>
      </c>
      <c r="O2128" s="42" t="s">
        <v>394</v>
      </c>
      <c r="P2128" s="50" t="s">
        <v>395</v>
      </c>
      <c r="Q2128" s="51" t="s">
        <v>27832</v>
      </c>
      <c r="R2128" s="50" t="s">
        <v>94</v>
      </c>
      <c r="S2128" s="50" t="s">
        <v>373</v>
      </c>
      <c r="T2128" s="54" t="s">
        <v>28836</v>
      </c>
      <c r="U2128" s="50" t="s">
        <v>28520</v>
      </c>
      <c r="V2128" s="50" t="s">
        <v>28521</v>
      </c>
      <c r="W2128" s="50" t="s">
        <v>94</v>
      </c>
      <c r="X2128" s="50">
        <v>2353</v>
      </c>
      <c r="Y2128" s="50"/>
      <c r="Z2128" s="50"/>
      <c r="AA2128" s="50"/>
      <c r="AB2128" s="50"/>
      <c r="AC2128" s="50"/>
      <c r="AD2128" s="50"/>
      <c r="AE2128" s="50"/>
      <c r="AF2128" s="50"/>
      <c r="AG2128" s="50"/>
      <c r="AH2128" s="53"/>
      <c r="AI2128" s="50"/>
      <c r="AJ2128" s="50"/>
      <c r="AK2128" s="50"/>
      <c r="AL2128" s="50"/>
      <c r="AM2128" s="50"/>
      <c r="AN2128" s="50"/>
      <c r="AO2128" s="50"/>
      <c r="AP2128" s="50"/>
      <c r="AQ2128" s="50"/>
      <c r="AR2128" s="50"/>
      <c r="AS2128" s="50"/>
      <c r="AT2128" s="50"/>
      <c r="AU2128" s="50"/>
      <c r="AV2128" s="50"/>
      <c r="AW2128" s="50"/>
      <c r="AX2128" s="50"/>
      <c r="AY2128" s="50"/>
      <c r="AZ2128" s="50"/>
      <c r="BA2128" s="50"/>
      <c r="BB2128" s="50"/>
      <c r="BC2128" s="50"/>
      <c r="BD2128" s="50"/>
      <c r="BE2128" s="50"/>
      <c r="BF2128" s="50"/>
      <c r="BG2128" s="50"/>
      <c r="BH2128" s="50"/>
      <c r="BI2128" s="50"/>
      <c r="BJ2128" s="50"/>
      <c r="BK2128" s="50"/>
      <c r="BL2128" s="50"/>
    </row>
    <row r="2129" spans="1:64" ht="12" customHeight="1" x14ac:dyDescent="0.15">
      <c r="A2129" s="50" t="s">
        <v>27699</v>
      </c>
      <c r="B2129" s="50">
        <v>27</v>
      </c>
      <c r="C2129" s="50" t="s">
        <v>14</v>
      </c>
      <c r="D2129" s="50" t="s">
        <v>79</v>
      </c>
      <c r="E2129" s="50"/>
      <c r="F2129" s="52">
        <v>42785</v>
      </c>
      <c r="G2129" s="50" t="s">
        <v>27700</v>
      </c>
      <c r="H2129" s="50" t="s">
        <v>2489</v>
      </c>
      <c r="I2129" s="50" t="s">
        <v>63</v>
      </c>
      <c r="J2129" s="50">
        <v>44240</v>
      </c>
      <c r="K2129" s="50" t="s">
        <v>2295</v>
      </c>
      <c r="L2129" s="50" t="s">
        <v>3382</v>
      </c>
      <c r="M2129" s="50" t="s">
        <v>21</v>
      </c>
      <c r="N2129" s="50" t="s">
        <v>27701</v>
      </c>
      <c r="O2129" s="42" t="s">
        <v>394</v>
      </c>
      <c r="P2129" s="50" t="s">
        <v>395</v>
      </c>
      <c r="Q2129" s="51" t="s">
        <v>27702</v>
      </c>
      <c r="R2129" s="50" t="s">
        <v>94</v>
      </c>
      <c r="S2129" s="50" t="s">
        <v>22</v>
      </c>
      <c r="T2129" s="54" t="s">
        <v>28739</v>
      </c>
      <c r="U2129" s="50" t="s">
        <v>28520</v>
      </c>
      <c r="V2129" s="50" t="s">
        <v>28521</v>
      </c>
      <c r="W2129" s="50" t="s">
        <v>94</v>
      </c>
      <c r="X2129" s="50">
        <v>2356</v>
      </c>
      <c r="Y2129" s="50"/>
      <c r="Z2129" s="50"/>
      <c r="AA2129" s="50"/>
      <c r="AB2129" s="50"/>
      <c r="AC2129" s="50"/>
      <c r="AD2129" s="50"/>
      <c r="AE2129" s="50"/>
      <c r="AF2129" s="50"/>
      <c r="AG2129" s="50"/>
      <c r="AH2129" s="53"/>
      <c r="AI2129" s="50"/>
      <c r="AJ2129" s="50"/>
      <c r="AK2129" s="50"/>
      <c r="AL2129" s="50"/>
      <c r="AM2129" s="50"/>
      <c r="AN2129" s="50"/>
      <c r="AO2129" s="50"/>
      <c r="AP2129" s="50"/>
      <c r="AQ2129" s="50"/>
      <c r="AR2129" s="50"/>
      <c r="AS2129" s="50"/>
      <c r="AT2129" s="50"/>
      <c r="AU2129" s="50"/>
      <c r="AV2129" s="50"/>
      <c r="AW2129" s="50"/>
      <c r="AX2129" s="50"/>
      <c r="AY2129" s="50"/>
      <c r="AZ2129" s="50"/>
      <c r="BA2129" s="50"/>
      <c r="BB2129" s="50"/>
      <c r="BC2129" s="50"/>
      <c r="BD2129" s="50"/>
      <c r="BE2129" s="50"/>
      <c r="BF2129" s="50"/>
      <c r="BG2129" s="50"/>
      <c r="BH2129" s="50"/>
      <c r="BI2129" s="50"/>
      <c r="BJ2129" s="50"/>
      <c r="BK2129" s="50"/>
      <c r="BL2129" s="50"/>
    </row>
    <row r="2130" spans="1:64" ht="12" customHeight="1" x14ac:dyDescent="0.15">
      <c r="A2130" s="50" t="s">
        <v>27373</v>
      </c>
      <c r="B2130" s="50">
        <v>26</v>
      </c>
      <c r="C2130" s="50" t="s">
        <v>14</v>
      </c>
      <c r="D2130" s="50" t="s">
        <v>42</v>
      </c>
      <c r="E2130" s="51" t="s">
        <v>27374</v>
      </c>
      <c r="F2130" s="52">
        <v>42785</v>
      </c>
      <c r="G2130" s="50" t="s">
        <v>27375</v>
      </c>
      <c r="H2130" s="50" t="s">
        <v>548</v>
      </c>
      <c r="I2130" s="50" t="s">
        <v>117</v>
      </c>
      <c r="J2130" s="50">
        <v>85756</v>
      </c>
      <c r="K2130" s="50" t="s">
        <v>549</v>
      </c>
      <c r="L2130" s="50" t="s">
        <v>12427</v>
      </c>
      <c r="M2130" s="50" t="s">
        <v>21</v>
      </c>
      <c r="N2130" s="50" t="s">
        <v>27376</v>
      </c>
      <c r="O2130" s="42" t="s">
        <v>394</v>
      </c>
      <c r="P2130" s="50" t="s">
        <v>395</v>
      </c>
      <c r="Q2130" s="51" t="s">
        <v>27377</v>
      </c>
      <c r="R2130" s="50" t="s">
        <v>94</v>
      </c>
      <c r="S2130" s="50" t="s">
        <v>22</v>
      </c>
      <c r="T2130" s="54" t="s">
        <v>28746</v>
      </c>
      <c r="U2130" s="50" t="s">
        <v>28520</v>
      </c>
      <c r="V2130" s="50" t="s">
        <v>28521</v>
      </c>
      <c r="W2130" s="50" t="s">
        <v>94</v>
      </c>
      <c r="X2130" s="50">
        <v>2362</v>
      </c>
      <c r="Y2130" s="50"/>
      <c r="Z2130" s="50"/>
      <c r="AA2130" s="50"/>
      <c r="AB2130" s="50"/>
      <c r="AC2130" s="50"/>
      <c r="AD2130" s="50"/>
      <c r="AE2130" s="50"/>
      <c r="AF2130" s="50"/>
      <c r="AG2130" s="50"/>
      <c r="AH2130" s="53"/>
      <c r="AI2130" s="50"/>
      <c r="AJ2130" s="50"/>
      <c r="AK2130" s="50"/>
      <c r="AL2130" s="50"/>
      <c r="AM2130" s="50"/>
      <c r="AN2130" s="50"/>
      <c r="AO2130" s="50"/>
      <c r="AP2130" s="50"/>
      <c r="AQ2130" s="50"/>
      <c r="AR2130" s="50"/>
      <c r="AS2130" s="50"/>
      <c r="AT2130" s="50"/>
      <c r="AU2130" s="50"/>
      <c r="AV2130" s="50"/>
      <c r="AW2130" s="50"/>
      <c r="AX2130" s="50"/>
      <c r="AY2130" s="50"/>
      <c r="AZ2130" s="50"/>
      <c r="BA2130" s="50"/>
      <c r="BB2130" s="50"/>
      <c r="BC2130" s="50"/>
      <c r="BD2130" s="50"/>
      <c r="BE2130" s="50"/>
      <c r="BF2130" s="50"/>
      <c r="BG2130" s="50"/>
      <c r="BH2130" s="50"/>
      <c r="BI2130" s="50"/>
      <c r="BJ2130" s="50"/>
      <c r="BK2130" s="50"/>
      <c r="BL2130" s="50"/>
    </row>
    <row r="2131" spans="1:64" ht="12" customHeight="1" x14ac:dyDescent="0.15">
      <c r="A2131" s="50" t="s">
        <v>27361</v>
      </c>
      <c r="B2131" s="50">
        <v>33</v>
      </c>
      <c r="C2131" s="50" t="s">
        <v>14</v>
      </c>
      <c r="D2131" s="50" t="s">
        <v>31</v>
      </c>
      <c r="E2131" s="51" t="s">
        <v>27362</v>
      </c>
      <c r="F2131" s="52">
        <v>42785</v>
      </c>
      <c r="G2131" s="50"/>
      <c r="H2131" s="50" t="s">
        <v>27363</v>
      </c>
      <c r="I2131" s="50" t="s">
        <v>962</v>
      </c>
      <c r="J2131" s="50">
        <v>72619</v>
      </c>
      <c r="K2131" s="50" t="s">
        <v>414</v>
      </c>
      <c r="L2131" s="50" t="s">
        <v>27364</v>
      </c>
      <c r="M2131" s="50" t="s">
        <v>21</v>
      </c>
      <c r="N2131" s="50" t="s">
        <v>27365</v>
      </c>
      <c r="O2131" s="42" t="s">
        <v>394</v>
      </c>
      <c r="P2131" s="50" t="s">
        <v>395</v>
      </c>
      <c r="Q2131" s="51" t="s">
        <v>27366</v>
      </c>
      <c r="R2131" s="50" t="s">
        <v>94</v>
      </c>
      <c r="S2131" s="50" t="s">
        <v>22</v>
      </c>
      <c r="T2131" s="54" t="s">
        <v>28746</v>
      </c>
      <c r="U2131" s="50" t="s">
        <v>28520</v>
      </c>
      <c r="V2131" s="50" t="s">
        <v>28521</v>
      </c>
      <c r="W2131" s="50" t="s">
        <v>94</v>
      </c>
      <c r="X2131" s="50">
        <v>2360</v>
      </c>
      <c r="Y2131" s="50"/>
      <c r="Z2131" s="50"/>
      <c r="AA2131" s="50"/>
      <c r="AB2131" s="50"/>
      <c r="AC2131" s="50"/>
      <c r="AD2131" s="50"/>
      <c r="AE2131" s="50"/>
      <c r="AF2131" s="50"/>
      <c r="AG2131" s="50"/>
      <c r="AH2131" s="53"/>
      <c r="AI2131" s="50"/>
      <c r="AJ2131" s="50"/>
      <c r="AK2131" s="50"/>
      <c r="AL2131" s="50"/>
      <c r="AM2131" s="50"/>
      <c r="AN2131" s="50"/>
      <c r="AO2131" s="50"/>
      <c r="AP2131" s="50"/>
      <c r="AQ2131" s="50"/>
      <c r="AR2131" s="50"/>
      <c r="AS2131" s="50"/>
      <c r="AT2131" s="50"/>
      <c r="AU2131" s="50"/>
      <c r="AV2131" s="50"/>
      <c r="AW2131" s="50"/>
      <c r="AX2131" s="50"/>
      <c r="AY2131" s="50"/>
      <c r="AZ2131" s="50"/>
      <c r="BA2131" s="50"/>
      <c r="BB2131" s="50"/>
      <c r="BC2131" s="50"/>
      <c r="BD2131" s="50"/>
      <c r="BE2131" s="50"/>
      <c r="BF2131" s="50"/>
      <c r="BG2131" s="50"/>
      <c r="BH2131" s="50"/>
      <c r="BI2131" s="50"/>
      <c r="BJ2131" s="50"/>
      <c r="BK2131" s="50"/>
      <c r="BL2131" s="50"/>
    </row>
    <row r="2132" spans="1:64" ht="12" customHeight="1" x14ac:dyDescent="0.15">
      <c r="A2132" s="50" t="s">
        <v>27638</v>
      </c>
      <c r="B2132" s="50">
        <v>18</v>
      </c>
      <c r="C2132" s="50" t="s">
        <v>14</v>
      </c>
      <c r="D2132" s="50" t="s">
        <v>42</v>
      </c>
      <c r="E2132" s="51" t="s">
        <v>27639</v>
      </c>
      <c r="F2132" s="52">
        <v>42785</v>
      </c>
      <c r="G2132" s="50" t="s">
        <v>27640</v>
      </c>
      <c r="H2132" s="50" t="s">
        <v>1679</v>
      </c>
      <c r="I2132" s="50" t="s">
        <v>417</v>
      </c>
      <c r="J2132" s="50">
        <v>11237</v>
      </c>
      <c r="K2132" s="50" t="s">
        <v>1681</v>
      </c>
      <c r="L2132" s="50" t="s">
        <v>569</v>
      </c>
      <c r="M2132" s="50" t="s">
        <v>21</v>
      </c>
      <c r="N2132" s="50" t="s">
        <v>27641</v>
      </c>
      <c r="O2132" s="42" t="s">
        <v>394</v>
      </c>
      <c r="P2132" s="50" t="s">
        <v>395</v>
      </c>
      <c r="Q2132" s="51" t="s">
        <v>27642</v>
      </c>
      <c r="R2132" s="50" t="s">
        <v>94</v>
      </c>
      <c r="S2132" s="50" t="s">
        <v>12</v>
      </c>
      <c r="T2132" s="50" t="s">
        <v>31675</v>
      </c>
      <c r="U2132" s="50" t="s">
        <v>28520</v>
      </c>
      <c r="V2132" s="50" t="s">
        <v>28522</v>
      </c>
      <c r="W2132" s="50" t="s">
        <v>94</v>
      </c>
      <c r="X2132" s="50">
        <v>2358</v>
      </c>
      <c r="Y2132" s="50"/>
      <c r="Z2132" s="50"/>
      <c r="AA2132" s="50"/>
      <c r="AB2132" s="50"/>
      <c r="AC2132" s="50"/>
      <c r="AD2132" s="50"/>
      <c r="AE2132" s="50"/>
      <c r="AF2132" s="50"/>
      <c r="AG2132" s="50"/>
      <c r="AH2132" s="53"/>
      <c r="AI2132" s="50"/>
      <c r="AJ2132" s="50"/>
      <c r="AK2132" s="50"/>
      <c r="AL2132" s="50"/>
      <c r="AM2132" s="50"/>
      <c r="AN2132" s="50"/>
      <c r="AO2132" s="50"/>
      <c r="AP2132" s="50"/>
      <c r="AQ2132" s="50"/>
      <c r="AR2132" s="50"/>
      <c r="AS2132" s="50"/>
      <c r="AT2132" s="50"/>
      <c r="AU2132" s="50"/>
      <c r="AV2132" s="50"/>
      <c r="AW2132" s="50"/>
      <c r="AX2132" s="50"/>
      <c r="AY2132" s="50"/>
      <c r="AZ2132" s="50"/>
      <c r="BA2132" s="50"/>
      <c r="BB2132" s="50"/>
      <c r="BC2132" s="50"/>
      <c r="BD2132" s="50"/>
      <c r="BE2132" s="50"/>
      <c r="BF2132" s="50"/>
      <c r="BG2132" s="50"/>
      <c r="BH2132" s="50"/>
      <c r="BI2132" s="50"/>
      <c r="BJ2132" s="50"/>
      <c r="BK2132" s="50"/>
      <c r="BL2132" s="50"/>
    </row>
    <row r="2133" spans="1:64" ht="12" customHeight="1" x14ac:dyDescent="0.15">
      <c r="A2133" s="50" t="s">
        <v>27339</v>
      </c>
      <c r="B2133" s="50">
        <v>46</v>
      </c>
      <c r="C2133" s="50" t="s">
        <v>14</v>
      </c>
      <c r="D2133" s="50" t="s">
        <v>79</v>
      </c>
      <c r="E2133" s="50"/>
      <c r="F2133" s="52">
        <v>42784</v>
      </c>
      <c r="G2133" s="50" t="s">
        <v>27340</v>
      </c>
      <c r="H2133" s="50" t="s">
        <v>11287</v>
      </c>
      <c r="I2133" s="50" t="s">
        <v>360</v>
      </c>
      <c r="J2133" s="50">
        <v>27243</v>
      </c>
      <c r="K2133" s="50" t="s">
        <v>1044</v>
      </c>
      <c r="L2133" s="50" t="s">
        <v>4327</v>
      </c>
      <c r="M2133" s="50" t="s">
        <v>21</v>
      </c>
      <c r="N2133" s="50" t="s">
        <v>27341</v>
      </c>
      <c r="O2133" s="42" t="s">
        <v>394</v>
      </c>
      <c r="P2133" s="50" t="s">
        <v>395</v>
      </c>
      <c r="Q2133" s="51" t="s">
        <v>27342</v>
      </c>
      <c r="R2133" s="50" t="s">
        <v>94</v>
      </c>
      <c r="S2133" s="50" t="s">
        <v>22</v>
      </c>
      <c r="T2133" s="54" t="s">
        <v>28746</v>
      </c>
      <c r="U2133" s="50" t="s">
        <v>28520</v>
      </c>
      <c r="V2133" s="50" t="s">
        <v>28521</v>
      </c>
      <c r="W2133" s="50" t="s">
        <v>94</v>
      </c>
      <c r="X2133" s="50">
        <v>2352</v>
      </c>
      <c r="Y2133" s="50"/>
      <c r="Z2133" s="50"/>
      <c r="AA2133" s="50"/>
      <c r="AB2133" s="50"/>
      <c r="AC2133" s="50"/>
      <c r="AD2133" s="50"/>
      <c r="AE2133" s="50"/>
      <c r="AF2133" s="50"/>
      <c r="AG2133" s="50"/>
      <c r="AH2133" s="53"/>
      <c r="AI2133" s="50"/>
      <c r="AJ2133" s="50"/>
      <c r="AK2133" s="50"/>
      <c r="AL2133" s="50"/>
      <c r="AM2133" s="50"/>
      <c r="AN2133" s="50"/>
      <c r="AO2133" s="50"/>
      <c r="AP2133" s="50"/>
      <c r="AQ2133" s="50"/>
      <c r="AR2133" s="50"/>
      <c r="AS2133" s="50"/>
      <c r="AT2133" s="50"/>
      <c r="AU2133" s="50"/>
      <c r="AV2133" s="50"/>
      <c r="AW2133" s="50"/>
      <c r="AX2133" s="50"/>
      <c r="AY2133" s="50"/>
      <c r="AZ2133" s="50"/>
      <c r="BA2133" s="50"/>
      <c r="BB2133" s="50"/>
      <c r="BC2133" s="50"/>
      <c r="BD2133" s="50"/>
      <c r="BE2133" s="50"/>
      <c r="BF2133" s="50"/>
      <c r="BG2133" s="50"/>
      <c r="BH2133" s="50"/>
      <c r="BI2133" s="50"/>
      <c r="BJ2133" s="50"/>
      <c r="BK2133" s="50"/>
      <c r="BL2133" s="50"/>
    </row>
    <row r="2134" spans="1:64" ht="12" customHeight="1" x14ac:dyDescent="0.15">
      <c r="A2134" s="50" t="s">
        <v>27622</v>
      </c>
      <c r="B2134" s="50">
        <v>22</v>
      </c>
      <c r="C2134" s="50" t="s">
        <v>14</v>
      </c>
      <c r="D2134" s="50" t="s">
        <v>79</v>
      </c>
      <c r="E2134" s="51" t="s">
        <v>27623</v>
      </c>
      <c r="F2134" s="52">
        <v>42784</v>
      </c>
      <c r="G2134" s="50" t="s">
        <v>27624</v>
      </c>
      <c r="H2134" s="50" t="s">
        <v>1531</v>
      </c>
      <c r="I2134" s="50" t="s">
        <v>4274</v>
      </c>
      <c r="J2134" s="50">
        <v>4102</v>
      </c>
      <c r="K2134" s="50" t="s">
        <v>3086</v>
      </c>
      <c r="L2134" s="50" t="s">
        <v>27625</v>
      </c>
      <c r="M2134" s="50" t="s">
        <v>21</v>
      </c>
      <c r="N2134" s="50" t="s">
        <v>27626</v>
      </c>
      <c r="O2134" s="42" t="s">
        <v>394</v>
      </c>
      <c r="P2134" s="50" t="s">
        <v>395</v>
      </c>
      <c r="Q2134" s="51" t="s">
        <v>27627</v>
      </c>
      <c r="R2134" s="50" t="s">
        <v>23</v>
      </c>
      <c r="S2134" s="50" t="s">
        <v>12</v>
      </c>
      <c r="T2134" s="50" t="s">
        <v>31675</v>
      </c>
      <c r="U2134" s="50" t="s">
        <v>28518</v>
      </c>
      <c r="V2134" s="50" t="s">
        <v>28521</v>
      </c>
      <c r="W2134" s="50" t="s">
        <v>94</v>
      </c>
      <c r="X2134" s="50">
        <v>2351</v>
      </c>
      <c r="Y2134" s="50"/>
      <c r="Z2134" s="50"/>
      <c r="AA2134" s="50"/>
      <c r="AB2134" s="50"/>
      <c r="AC2134" s="50"/>
      <c r="AD2134" s="50"/>
      <c r="AE2134" s="50"/>
      <c r="AF2134" s="50"/>
      <c r="AG2134" s="50"/>
      <c r="AH2134" s="53"/>
      <c r="AI2134" s="50"/>
      <c r="AJ2134" s="50"/>
      <c r="AK2134" s="50"/>
      <c r="AL2134" s="50"/>
      <c r="AM2134" s="50"/>
      <c r="AN2134" s="50"/>
      <c r="AO2134" s="50"/>
      <c r="AP2134" s="50"/>
      <c r="AQ2134" s="50"/>
      <c r="AR2134" s="50"/>
      <c r="AS2134" s="50"/>
      <c r="AT2134" s="50"/>
      <c r="AU2134" s="50"/>
      <c r="AV2134" s="50"/>
      <c r="AW2134" s="50"/>
      <c r="AX2134" s="50"/>
      <c r="AY2134" s="50"/>
      <c r="AZ2134" s="50"/>
      <c r="BA2134" s="50"/>
      <c r="BB2134" s="50"/>
      <c r="BC2134" s="50"/>
      <c r="BD2134" s="50"/>
      <c r="BE2134" s="50"/>
      <c r="BF2134" s="50"/>
      <c r="BG2134" s="50"/>
      <c r="BH2134" s="50"/>
      <c r="BI2134" s="50"/>
      <c r="BJ2134" s="50"/>
      <c r="BK2134" s="50"/>
      <c r="BL2134" s="50"/>
    </row>
    <row r="2135" spans="1:64" ht="12" customHeight="1" x14ac:dyDescent="0.15">
      <c r="A2135" s="50" t="s">
        <v>27588</v>
      </c>
      <c r="B2135" s="50">
        <v>48</v>
      </c>
      <c r="C2135" s="50" t="s">
        <v>14</v>
      </c>
      <c r="D2135" s="50" t="s">
        <v>926</v>
      </c>
      <c r="E2135" s="50"/>
      <c r="F2135" s="52">
        <v>42784</v>
      </c>
      <c r="G2135" s="50" t="s">
        <v>27589</v>
      </c>
      <c r="H2135" s="50" t="s">
        <v>2317</v>
      </c>
      <c r="I2135" s="50" t="s">
        <v>854</v>
      </c>
      <c r="J2135" s="50">
        <v>96819</v>
      </c>
      <c r="K2135" s="50" t="s">
        <v>2317</v>
      </c>
      <c r="L2135" s="50" t="s">
        <v>27590</v>
      </c>
      <c r="M2135" s="50" t="s">
        <v>2246</v>
      </c>
      <c r="N2135" s="50" t="s">
        <v>27591</v>
      </c>
      <c r="O2135" s="42" t="s">
        <v>394</v>
      </c>
      <c r="P2135" s="50" t="s">
        <v>395</v>
      </c>
      <c r="Q2135" s="51" t="s">
        <v>27592</v>
      </c>
      <c r="R2135" s="50" t="s">
        <v>94</v>
      </c>
      <c r="S2135" s="50" t="s">
        <v>12</v>
      </c>
      <c r="T2135" s="50" t="s">
        <v>31978</v>
      </c>
      <c r="U2135" s="50" t="s">
        <v>28518</v>
      </c>
      <c r="V2135" s="50" t="s">
        <v>28521</v>
      </c>
      <c r="W2135" s="50"/>
      <c r="Y2135" s="50"/>
      <c r="Z2135" s="50"/>
      <c r="AA2135" s="50"/>
      <c r="AB2135" s="50"/>
      <c r="AC2135" s="50"/>
      <c r="AD2135" s="50"/>
      <c r="AE2135" s="50"/>
      <c r="AF2135" s="50"/>
      <c r="AG2135" s="50"/>
      <c r="AH2135" s="53"/>
      <c r="AI2135" s="50"/>
      <c r="AJ2135" s="50"/>
      <c r="AK2135" s="50"/>
      <c r="AL2135" s="50"/>
      <c r="AM2135" s="50"/>
      <c r="AN2135" s="50"/>
      <c r="AO2135" s="50"/>
      <c r="AP2135" s="50"/>
      <c r="AQ2135" s="51"/>
      <c r="AR2135" s="50"/>
      <c r="AS2135" s="50"/>
      <c r="AT2135" s="50"/>
      <c r="AU2135" s="50"/>
      <c r="AV2135" s="50"/>
      <c r="AW2135" s="50"/>
      <c r="AX2135" s="50"/>
      <c r="AY2135" s="50"/>
      <c r="AZ2135" s="50"/>
      <c r="BA2135" s="50"/>
      <c r="BB2135" s="50"/>
      <c r="BC2135" s="50"/>
      <c r="BD2135" s="50"/>
      <c r="BE2135" s="50"/>
      <c r="BF2135" s="50"/>
      <c r="BG2135" s="50"/>
      <c r="BH2135" s="50"/>
      <c r="BI2135" s="50"/>
      <c r="BJ2135" s="50"/>
      <c r="BK2135" s="50"/>
      <c r="BL2135" s="50"/>
    </row>
    <row r="2136" spans="1:64" ht="12" customHeight="1" x14ac:dyDescent="0.15">
      <c r="A2136" s="50" t="s">
        <v>27838</v>
      </c>
      <c r="B2136" s="50">
        <v>35</v>
      </c>
      <c r="C2136" s="50" t="s">
        <v>14</v>
      </c>
      <c r="D2136" s="50" t="s">
        <v>79</v>
      </c>
      <c r="E2136" s="51" t="s">
        <v>27839</v>
      </c>
      <c r="F2136" s="52">
        <v>42783</v>
      </c>
      <c r="G2136" s="50"/>
      <c r="H2136" s="50" t="s">
        <v>27840</v>
      </c>
      <c r="I2136" s="50" t="s">
        <v>324</v>
      </c>
      <c r="J2136" s="50">
        <v>99654</v>
      </c>
      <c r="K2136" s="50" t="s">
        <v>21207</v>
      </c>
      <c r="L2136" s="50" t="s">
        <v>10961</v>
      </c>
      <c r="M2136" s="50" t="s">
        <v>21</v>
      </c>
      <c r="N2136" s="50" t="s">
        <v>27841</v>
      </c>
      <c r="O2136" s="42" t="s">
        <v>394</v>
      </c>
      <c r="P2136" s="50" t="s">
        <v>395</v>
      </c>
      <c r="Q2136" s="51" t="s">
        <v>27842</v>
      </c>
      <c r="R2136" s="50" t="s">
        <v>94</v>
      </c>
      <c r="S2136" s="50" t="s">
        <v>22</v>
      </c>
      <c r="T2136" s="54" t="s">
        <v>28746</v>
      </c>
      <c r="U2136" s="50" t="s">
        <v>28520</v>
      </c>
      <c r="V2136" s="50" t="s">
        <v>28521</v>
      </c>
      <c r="W2136" s="50" t="s">
        <v>94</v>
      </c>
      <c r="X2136" s="50">
        <v>2363</v>
      </c>
      <c r="Y2136" s="50"/>
      <c r="Z2136" s="50"/>
      <c r="AA2136" s="50"/>
      <c r="AB2136" s="50"/>
      <c r="AC2136" s="50"/>
      <c r="AD2136" s="50"/>
      <c r="AE2136" s="50"/>
      <c r="AF2136" s="50"/>
      <c r="AG2136" s="50"/>
      <c r="AH2136" s="53"/>
      <c r="AI2136" s="50"/>
      <c r="AJ2136" s="50"/>
      <c r="AK2136" s="50"/>
      <c r="AL2136" s="50"/>
      <c r="AM2136" s="50"/>
      <c r="AN2136" s="50"/>
      <c r="AO2136" s="50"/>
      <c r="AP2136" s="50"/>
      <c r="AQ2136" s="50"/>
      <c r="AR2136" s="50"/>
      <c r="AS2136" s="50"/>
      <c r="AT2136" s="50"/>
      <c r="AU2136" s="50"/>
      <c r="AV2136" s="50"/>
      <c r="AW2136" s="50"/>
      <c r="AX2136" s="50"/>
      <c r="AY2136" s="50"/>
      <c r="AZ2136" s="50"/>
      <c r="BA2136" s="50"/>
      <c r="BB2136" s="50"/>
      <c r="BC2136" s="50"/>
      <c r="BD2136" s="50"/>
      <c r="BE2136" s="50"/>
      <c r="BF2136" s="50"/>
      <c r="BG2136" s="50"/>
      <c r="BH2136" s="50"/>
      <c r="BI2136" s="50"/>
      <c r="BJ2136" s="50"/>
      <c r="BK2136" s="50"/>
      <c r="BL2136" s="50"/>
    </row>
    <row r="2137" spans="1:64" ht="12" customHeight="1" x14ac:dyDescent="0.15">
      <c r="A2137" s="50" t="s">
        <v>27085</v>
      </c>
      <c r="B2137" s="50">
        <v>33</v>
      </c>
      <c r="C2137" s="50" t="s">
        <v>14</v>
      </c>
      <c r="D2137" s="50" t="s">
        <v>31</v>
      </c>
      <c r="E2137" s="51" t="s">
        <v>31934</v>
      </c>
      <c r="F2137" s="52">
        <v>42783</v>
      </c>
      <c r="G2137" s="50" t="s">
        <v>27086</v>
      </c>
      <c r="H2137" s="50" t="s">
        <v>2394</v>
      </c>
      <c r="I2137" s="50" t="s">
        <v>39</v>
      </c>
      <c r="J2137" s="50">
        <v>90703</v>
      </c>
      <c r="K2137" s="50" t="s">
        <v>92</v>
      </c>
      <c r="L2137" s="50" t="s">
        <v>477</v>
      </c>
      <c r="M2137" s="50" t="s">
        <v>21</v>
      </c>
      <c r="N2137" s="50" t="s">
        <v>27087</v>
      </c>
      <c r="O2137" s="42" t="s">
        <v>394</v>
      </c>
      <c r="P2137" s="50" t="s">
        <v>395</v>
      </c>
      <c r="Q2137" s="51" t="s">
        <v>27088</v>
      </c>
      <c r="R2137" s="50" t="s">
        <v>94</v>
      </c>
      <c r="S2137" s="50" t="s">
        <v>22</v>
      </c>
      <c r="T2137" s="50" t="s">
        <v>28746</v>
      </c>
      <c r="U2137" s="50" t="s">
        <v>28520</v>
      </c>
      <c r="V2137" s="50" t="s">
        <v>28521</v>
      </c>
      <c r="W2137" s="50"/>
      <c r="Y2137" s="50"/>
      <c r="Z2137" s="50"/>
      <c r="AA2137" s="50"/>
      <c r="AB2137" s="50"/>
      <c r="AC2137" s="50"/>
      <c r="AD2137" s="50"/>
      <c r="AE2137" s="50"/>
      <c r="AF2137" s="50"/>
      <c r="AG2137" s="50"/>
      <c r="AH2137" s="53"/>
      <c r="AI2137" s="50"/>
      <c r="AJ2137" s="50"/>
      <c r="AK2137" s="50"/>
      <c r="AL2137" s="50"/>
      <c r="AM2137" s="50"/>
      <c r="AN2137" s="50"/>
      <c r="AO2137" s="50"/>
      <c r="AP2137" s="50"/>
      <c r="AQ2137" s="50"/>
      <c r="AR2137" s="50"/>
      <c r="AS2137" s="50"/>
      <c r="AT2137" s="50"/>
      <c r="AU2137" s="50"/>
      <c r="AV2137" s="50"/>
      <c r="AW2137" s="50"/>
      <c r="AX2137" s="50"/>
      <c r="AY2137" s="50"/>
      <c r="AZ2137" s="50"/>
      <c r="BA2137" s="50"/>
      <c r="BB2137" s="50"/>
      <c r="BC2137" s="50"/>
      <c r="BD2137" s="50"/>
      <c r="BE2137" s="50"/>
      <c r="BF2137" s="50"/>
      <c r="BG2137" s="50"/>
      <c r="BH2137" s="50"/>
      <c r="BI2137" s="50"/>
      <c r="BJ2137" s="50"/>
      <c r="BK2137" s="50"/>
      <c r="BL2137" s="50"/>
    </row>
    <row r="2138" spans="1:64" ht="12" customHeight="1" x14ac:dyDescent="0.15">
      <c r="A2138" s="50" t="s">
        <v>27569</v>
      </c>
      <c r="B2138" s="50">
        <v>34</v>
      </c>
      <c r="C2138" s="50" t="s">
        <v>14</v>
      </c>
      <c r="D2138" s="50" t="s">
        <v>31</v>
      </c>
      <c r="E2138" s="50"/>
      <c r="F2138" s="52">
        <v>42783</v>
      </c>
      <c r="G2138" s="50" t="s">
        <v>28021</v>
      </c>
      <c r="H2138" s="50" t="s">
        <v>2442</v>
      </c>
      <c r="I2138" s="50" t="s">
        <v>389</v>
      </c>
      <c r="J2138" s="50">
        <v>74146</v>
      </c>
      <c r="K2138" s="50" t="s">
        <v>2442</v>
      </c>
      <c r="L2138" s="50" t="s">
        <v>3299</v>
      </c>
      <c r="M2138" s="50" t="s">
        <v>21</v>
      </c>
      <c r="N2138" s="50" t="s">
        <v>27570</v>
      </c>
      <c r="O2138" s="42" t="s">
        <v>394</v>
      </c>
      <c r="P2138" s="50" t="s">
        <v>395</v>
      </c>
      <c r="Q2138" s="51" t="s">
        <v>27571</v>
      </c>
      <c r="R2138" s="50" t="s">
        <v>542</v>
      </c>
      <c r="S2138" s="50" t="s">
        <v>22</v>
      </c>
      <c r="T2138" s="54" t="s">
        <v>28739</v>
      </c>
      <c r="U2138" s="50" t="s">
        <v>28520</v>
      </c>
      <c r="V2138" s="50" t="s">
        <v>28521</v>
      </c>
      <c r="W2138" s="50" t="s">
        <v>94</v>
      </c>
      <c r="X2138" s="50">
        <v>2361</v>
      </c>
      <c r="Y2138" s="50"/>
      <c r="Z2138" s="50"/>
      <c r="AA2138" s="50"/>
      <c r="AB2138" s="50"/>
      <c r="AC2138" s="50"/>
      <c r="AD2138" s="50"/>
      <c r="AE2138" s="50"/>
      <c r="AF2138" s="50"/>
      <c r="AG2138" s="50"/>
      <c r="AH2138" s="53"/>
      <c r="AI2138" s="50"/>
      <c r="AJ2138" s="50"/>
      <c r="AK2138" s="50"/>
      <c r="AL2138" s="50"/>
      <c r="AM2138" s="50"/>
      <c r="AN2138" s="50"/>
      <c r="AO2138" s="50"/>
      <c r="AP2138" s="50"/>
      <c r="AQ2138" s="50"/>
      <c r="AR2138" s="50"/>
      <c r="AS2138" s="50"/>
      <c r="AT2138" s="50"/>
      <c r="AU2138" s="50"/>
      <c r="AV2138" s="50"/>
      <c r="AW2138" s="50"/>
      <c r="AX2138" s="50"/>
      <c r="AY2138" s="50"/>
      <c r="AZ2138" s="50"/>
      <c r="BA2138" s="50"/>
      <c r="BB2138" s="50"/>
      <c r="BC2138" s="50"/>
      <c r="BD2138" s="50"/>
      <c r="BE2138" s="50"/>
      <c r="BF2138" s="50"/>
      <c r="BG2138" s="50"/>
      <c r="BH2138" s="50"/>
      <c r="BI2138" s="50"/>
      <c r="BJ2138" s="50"/>
      <c r="BK2138" s="50"/>
      <c r="BL2138" s="50"/>
    </row>
    <row r="2139" spans="1:64" ht="12" customHeight="1" x14ac:dyDescent="0.15">
      <c r="A2139" s="50" t="s">
        <v>27258</v>
      </c>
      <c r="B2139" s="50">
        <v>32</v>
      </c>
      <c r="C2139" s="50" t="s">
        <v>14</v>
      </c>
      <c r="D2139" s="50" t="s">
        <v>31</v>
      </c>
      <c r="E2139" s="51" t="s">
        <v>27259</v>
      </c>
      <c r="F2139" s="52">
        <v>42783</v>
      </c>
      <c r="G2139" s="50" t="s">
        <v>27260</v>
      </c>
      <c r="H2139" s="50" t="s">
        <v>588</v>
      </c>
      <c r="I2139" s="50" t="s">
        <v>39</v>
      </c>
      <c r="J2139" s="50">
        <v>94605</v>
      </c>
      <c r="K2139" s="50" t="s">
        <v>589</v>
      </c>
      <c r="L2139" s="50" t="s">
        <v>590</v>
      </c>
      <c r="M2139" s="50" t="s">
        <v>21</v>
      </c>
      <c r="N2139" s="50" t="s">
        <v>27261</v>
      </c>
      <c r="O2139" s="42" t="s">
        <v>394</v>
      </c>
      <c r="P2139" s="50" t="s">
        <v>395</v>
      </c>
      <c r="Q2139" s="51" t="s">
        <v>27262</v>
      </c>
      <c r="R2139" s="50" t="s">
        <v>94</v>
      </c>
      <c r="S2139" s="50" t="s">
        <v>22</v>
      </c>
      <c r="T2139" s="54" t="s">
        <v>28746</v>
      </c>
      <c r="U2139" s="50" t="s">
        <v>28520</v>
      </c>
      <c r="V2139" s="50" t="s">
        <v>28521</v>
      </c>
      <c r="W2139" s="50" t="s">
        <v>94</v>
      </c>
      <c r="X2139" s="50">
        <v>2364</v>
      </c>
      <c r="Y2139" s="50"/>
      <c r="Z2139" s="50"/>
      <c r="AA2139" s="50"/>
      <c r="AB2139" s="50"/>
      <c r="AC2139" s="50"/>
      <c r="AD2139" s="50"/>
      <c r="AE2139" s="50"/>
      <c r="AF2139" s="50"/>
      <c r="AG2139" s="50"/>
      <c r="AH2139" s="53"/>
      <c r="AI2139" s="50"/>
      <c r="AJ2139" s="50"/>
      <c r="AK2139" s="50"/>
      <c r="AL2139" s="50"/>
      <c r="AM2139" s="50"/>
      <c r="AN2139" s="50"/>
      <c r="AO2139" s="50"/>
      <c r="AP2139" s="50"/>
      <c r="AQ2139" s="50"/>
      <c r="AR2139" s="50"/>
      <c r="AS2139" s="50"/>
      <c r="AT2139" s="50"/>
      <c r="AU2139" s="50"/>
      <c r="AV2139" s="50"/>
      <c r="AW2139" s="50"/>
      <c r="AX2139" s="50"/>
      <c r="AY2139" s="50"/>
      <c r="AZ2139" s="50"/>
      <c r="BA2139" s="50"/>
      <c r="BB2139" s="50"/>
      <c r="BC2139" s="50"/>
      <c r="BD2139" s="50"/>
      <c r="BE2139" s="50"/>
      <c r="BF2139" s="50"/>
      <c r="BG2139" s="50"/>
      <c r="BH2139" s="50"/>
      <c r="BI2139" s="50"/>
      <c r="BJ2139" s="50"/>
      <c r="BK2139" s="50"/>
      <c r="BL2139" s="50"/>
    </row>
    <row r="2140" spans="1:64" ht="12" customHeight="1" x14ac:dyDescent="0.15">
      <c r="A2140" s="50" t="s">
        <v>27865</v>
      </c>
      <c r="B2140" s="50">
        <v>30</v>
      </c>
      <c r="C2140" s="50" t="s">
        <v>14</v>
      </c>
      <c r="D2140" s="50" t="s">
        <v>31</v>
      </c>
      <c r="E2140" s="51" t="s">
        <v>27866</v>
      </c>
      <c r="F2140" s="52">
        <v>42783</v>
      </c>
      <c r="G2140" s="50" t="s">
        <v>28037</v>
      </c>
      <c r="H2140" s="50" t="s">
        <v>12120</v>
      </c>
      <c r="I2140" s="50" t="s">
        <v>67</v>
      </c>
      <c r="J2140" s="50">
        <v>75051</v>
      </c>
      <c r="K2140" s="50" t="s">
        <v>279</v>
      </c>
      <c r="L2140" s="50" t="s">
        <v>12122</v>
      </c>
      <c r="M2140" s="50" t="s">
        <v>21</v>
      </c>
      <c r="N2140" s="50" t="s">
        <v>27867</v>
      </c>
      <c r="O2140" s="42" t="s">
        <v>394</v>
      </c>
      <c r="P2140" s="50" t="s">
        <v>395</v>
      </c>
      <c r="Q2140" s="51" t="s">
        <v>27868</v>
      </c>
      <c r="R2140" s="50" t="s">
        <v>542</v>
      </c>
      <c r="S2140" s="50" t="s">
        <v>12</v>
      </c>
      <c r="T2140" s="50" t="s">
        <v>31978</v>
      </c>
      <c r="U2140" s="50" t="s">
        <v>28520</v>
      </c>
      <c r="V2140" s="50" t="s">
        <v>28521</v>
      </c>
      <c r="W2140" s="50" t="s">
        <v>542</v>
      </c>
      <c r="X2140" s="50">
        <v>2359</v>
      </c>
      <c r="Y2140" s="50"/>
      <c r="Z2140" s="50"/>
      <c r="AA2140" s="50"/>
      <c r="AB2140" s="50"/>
      <c r="AC2140" s="50"/>
      <c r="AD2140" s="50"/>
      <c r="AE2140" s="50"/>
      <c r="AF2140" s="50"/>
      <c r="AG2140" s="50"/>
      <c r="AH2140" s="53"/>
      <c r="AI2140" s="50"/>
      <c r="AJ2140" s="50"/>
      <c r="AK2140" s="50"/>
      <c r="AL2140" s="50"/>
      <c r="AM2140" s="50"/>
      <c r="AN2140" s="50"/>
      <c r="AO2140" s="50"/>
      <c r="AP2140" s="50"/>
      <c r="AQ2140" s="50"/>
      <c r="AR2140" s="50"/>
      <c r="AS2140" s="50"/>
      <c r="AT2140" s="50"/>
      <c r="AU2140" s="50"/>
      <c r="AV2140" s="50"/>
      <c r="AW2140" s="50"/>
      <c r="AX2140" s="50"/>
      <c r="AY2140" s="50"/>
      <c r="AZ2140" s="50"/>
      <c r="BA2140" s="50"/>
      <c r="BB2140" s="50"/>
      <c r="BC2140" s="50"/>
      <c r="BD2140" s="50"/>
      <c r="BE2140" s="50"/>
      <c r="BF2140" s="50"/>
      <c r="BG2140" s="50"/>
      <c r="BH2140" s="50"/>
      <c r="BI2140" s="50"/>
      <c r="BJ2140" s="50"/>
      <c r="BK2140" s="50"/>
      <c r="BL2140" s="50"/>
    </row>
    <row r="2141" spans="1:64" ht="12" customHeight="1" x14ac:dyDescent="0.15">
      <c r="A2141" s="50" t="s">
        <v>28514</v>
      </c>
      <c r="B2141" s="50">
        <v>21</v>
      </c>
      <c r="C2141" s="50" t="s">
        <v>14</v>
      </c>
      <c r="D2141" s="50" t="s">
        <v>79</v>
      </c>
      <c r="E2141" s="50"/>
      <c r="F2141" s="52">
        <v>42782</v>
      </c>
      <c r="G2141" s="50" t="s">
        <v>28015</v>
      </c>
      <c r="H2141" s="50" t="s">
        <v>15836</v>
      </c>
      <c r="I2141" s="50" t="s">
        <v>39</v>
      </c>
      <c r="J2141" s="50">
        <v>90247</v>
      </c>
      <c r="K2141" s="50" t="s">
        <v>92</v>
      </c>
      <c r="L2141" s="50" t="s">
        <v>15838</v>
      </c>
      <c r="M2141" s="50" t="s">
        <v>21</v>
      </c>
      <c r="N2141" s="50" t="s">
        <v>27445</v>
      </c>
      <c r="O2141" s="42" t="s">
        <v>394</v>
      </c>
      <c r="P2141" s="50" t="s">
        <v>395</v>
      </c>
      <c r="Q2141" s="51" t="s">
        <v>27446</v>
      </c>
      <c r="R2141" s="50" t="s">
        <v>94</v>
      </c>
      <c r="S2141" s="50" t="s">
        <v>22</v>
      </c>
      <c r="T2141" s="54" t="s">
        <v>28746</v>
      </c>
      <c r="U2141" s="50" t="s">
        <v>28520</v>
      </c>
      <c r="V2141" s="50" t="s">
        <v>28522</v>
      </c>
      <c r="W2141" s="50" t="s">
        <v>94</v>
      </c>
      <c r="X2141" s="50">
        <v>2350</v>
      </c>
      <c r="Y2141" s="50"/>
      <c r="Z2141" s="50"/>
      <c r="AA2141" s="50"/>
      <c r="AB2141" s="50"/>
      <c r="AC2141" s="50"/>
      <c r="AD2141" s="50"/>
      <c r="AE2141" s="50"/>
      <c r="AF2141" s="50"/>
      <c r="AG2141" s="50"/>
      <c r="AH2141" s="53"/>
      <c r="AI2141" s="50"/>
      <c r="AJ2141" s="50"/>
      <c r="AK2141" s="50"/>
      <c r="AL2141" s="50"/>
      <c r="AM2141" s="50"/>
      <c r="AN2141" s="50"/>
      <c r="AO2141" s="50"/>
      <c r="AP2141" s="50"/>
      <c r="AQ2141" s="50"/>
      <c r="AR2141" s="50"/>
      <c r="AS2141" s="50"/>
      <c r="AT2141" s="50"/>
      <c r="AU2141" s="50"/>
      <c r="AV2141" s="50"/>
      <c r="AW2141" s="50"/>
      <c r="AX2141" s="50"/>
      <c r="AY2141" s="50"/>
      <c r="AZ2141" s="50"/>
      <c r="BA2141" s="50"/>
      <c r="BB2141" s="50"/>
      <c r="BC2141" s="50"/>
      <c r="BD2141" s="50"/>
      <c r="BE2141" s="50"/>
      <c r="BF2141" s="50"/>
      <c r="BG2141" s="50"/>
      <c r="BH2141" s="50"/>
      <c r="BI2141" s="50"/>
      <c r="BJ2141" s="50"/>
      <c r="BK2141" s="50"/>
      <c r="BL2141" s="50"/>
    </row>
    <row r="2142" spans="1:64" ht="12" customHeight="1" x14ac:dyDescent="0.15">
      <c r="A2142" s="50" t="s">
        <v>27572</v>
      </c>
      <c r="B2142" s="50">
        <v>17</v>
      </c>
      <c r="C2142" s="50" t="s">
        <v>14</v>
      </c>
      <c r="D2142" s="50" t="s">
        <v>79</v>
      </c>
      <c r="E2142" s="51" t="s">
        <v>27573</v>
      </c>
      <c r="F2142" s="52">
        <v>42782</v>
      </c>
      <c r="G2142" s="50" t="s">
        <v>27574</v>
      </c>
      <c r="H2142" s="50" t="s">
        <v>1679</v>
      </c>
      <c r="I2142" s="50" t="s">
        <v>417</v>
      </c>
      <c r="J2142" s="50">
        <v>11208</v>
      </c>
      <c r="K2142" s="50" t="s">
        <v>1681</v>
      </c>
      <c r="L2142" s="50" t="s">
        <v>569</v>
      </c>
      <c r="M2142" s="50" t="s">
        <v>21</v>
      </c>
      <c r="N2142" s="50" t="s">
        <v>27575</v>
      </c>
      <c r="O2142" s="42" t="s">
        <v>394</v>
      </c>
      <c r="P2142" s="50" t="s">
        <v>395</v>
      </c>
      <c r="Q2142" s="51" t="s">
        <v>27576</v>
      </c>
      <c r="R2142" s="50" t="s">
        <v>94</v>
      </c>
      <c r="S2142" s="50" t="s">
        <v>22</v>
      </c>
      <c r="T2142" s="54" t="s">
        <v>28746</v>
      </c>
      <c r="U2142" s="50" t="s">
        <v>28520</v>
      </c>
      <c r="V2142" s="50" t="s">
        <v>28522</v>
      </c>
      <c r="W2142" s="50" t="s">
        <v>94</v>
      </c>
      <c r="X2142" s="50">
        <v>2346</v>
      </c>
      <c r="Y2142" s="50"/>
      <c r="Z2142" s="50"/>
      <c r="AA2142" s="50"/>
      <c r="AB2142" s="50"/>
      <c r="AC2142" s="50"/>
      <c r="AD2142" s="50"/>
      <c r="AE2142" s="50"/>
      <c r="AF2142" s="50"/>
      <c r="AG2142" s="50"/>
      <c r="AH2142" s="53"/>
      <c r="AI2142" s="50"/>
      <c r="AJ2142" s="50"/>
      <c r="AK2142" s="50"/>
      <c r="AL2142" s="50"/>
      <c r="AM2142" s="50"/>
      <c r="AN2142" s="50"/>
      <c r="AO2142" s="50"/>
      <c r="AP2142" s="50"/>
      <c r="AQ2142" s="50"/>
      <c r="AR2142" s="50"/>
      <c r="AS2142" s="50"/>
      <c r="AT2142" s="50"/>
      <c r="AU2142" s="50"/>
      <c r="AV2142" s="50"/>
      <c r="AW2142" s="50"/>
      <c r="AX2142" s="50"/>
      <c r="AY2142" s="50"/>
      <c r="AZ2142" s="50"/>
      <c r="BA2142" s="50"/>
      <c r="BB2142" s="50"/>
      <c r="BC2142" s="50"/>
      <c r="BD2142" s="50"/>
      <c r="BE2142" s="50"/>
      <c r="BF2142" s="50"/>
      <c r="BG2142" s="50"/>
      <c r="BH2142" s="50"/>
      <c r="BI2142" s="50"/>
      <c r="BJ2142" s="50"/>
      <c r="BK2142" s="50"/>
      <c r="BL2142" s="50"/>
    </row>
    <row r="2143" spans="1:64" ht="12" customHeight="1" x14ac:dyDescent="0.15">
      <c r="A2143" s="50" t="s">
        <v>27304</v>
      </c>
      <c r="B2143" s="50">
        <v>48</v>
      </c>
      <c r="C2143" s="50" t="s">
        <v>14</v>
      </c>
      <c r="D2143" s="50" t="s">
        <v>42</v>
      </c>
      <c r="E2143" s="50"/>
      <c r="F2143" s="52">
        <v>42782</v>
      </c>
      <c r="G2143" s="50" t="s">
        <v>28005</v>
      </c>
      <c r="H2143" s="50" t="s">
        <v>562</v>
      </c>
      <c r="I2143" s="50" t="s">
        <v>67</v>
      </c>
      <c r="J2143" s="50">
        <v>78211</v>
      </c>
      <c r="K2143" s="50" t="s">
        <v>563</v>
      </c>
      <c r="L2143" s="50" t="s">
        <v>564</v>
      </c>
      <c r="M2143" s="50" t="s">
        <v>21</v>
      </c>
      <c r="N2143" s="50" t="s">
        <v>27305</v>
      </c>
      <c r="O2143" s="42" t="s">
        <v>394</v>
      </c>
      <c r="P2143" s="50" t="s">
        <v>395</v>
      </c>
      <c r="Q2143" s="51" t="s">
        <v>27306</v>
      </c>
      <c r="R2143" s="50" t="s">
        <v>94</v>
      </c>
      <c r="S2143" s="50" t="s">
        <v>22</v>
      </c>
      <c r="T2143" s="54" t="s">
        <v>28746</v>
      </c>
      <c r="U2143" s="50" t="s">
        <v>28520</v>
      </c>
      <c r="V2143" s="50" t="s">
        <v>28521</v>
      </c>
      <c r="W2143" s="50" t="s">
        <v>94</v>
      </c>
      <c r="X2143" s="50">
        <v>2349</v>
      </c>
      <c r="Y2143" s="50"/>
      <c r="Z2143" s="50"/>
      <c r="AA2143" s="50"/>
      <c r="AB2143" s="50"/>
      <c r="AC2143" s="50"/>
      <c r="AD2143" s="50"/>
      <c r="AE2143" s="50"/>
      <c r="AF2143" s="50"/>
      <c r="AG2143" s="50"/>
      <c r="AH2143" s="53"/>
      <c r="AI2143" s="50"/>
      <c r="AJ2143" s="50"/>
      <c r="AK2143" s="50"/>
      <c r="AL2143" s="50"/>
      <c r="AM2143" s="50"/>
      <c r="AN2143" s="50"/>
      <c r="AO2143" s="50"/>
      <c r="AP2143" s="50"/>
      <c r="AQ2143" s="50"/>
      <c r="AR2143" s="50"/>
      <c r="AS2143" s="50"/>
      <c r="AT2143" s="50"/>
      <c r="AU2143" s="50"/>
      <c r="AV2143" s="50"/>
      <c r="AW2143" s="50"/>
      <c r="AX2143" s="50"/>
      <c r="AY2143" s="50"/>
      <c r="AZ2143" s="50"/>
      <c r="BA2143" s="50"/>
      <c r="BB2143" s="50"/>
      <c r="BC2143" s="50"/>
      <c r="BD2143" s="50"/>
      <c r="BE2143" s="50"/>
      <c r="BF2143" s="50"/>
      <c r="BG2143" s="50"/>
      <c r="BH2143" s="50"/>
      <c r="BI2143" s="50"/>
      <c r="BJ2143" s="50"/>
      <c r="BK2143" s="50"/>
      <c r="BL2143" s="50"/>
    </row>
    <row r="2144" spans="1:64" ht="12" customHeight="1" x14ac:dyDescent="0.15">
      <c r="A2144" s="50" t="s">
        <v>32725</v>
      </c>
      <c r="B2144" s="50">
        <v>22</v>
      </c>
      <c r="C2144" s="50" t="s">
        <v>14</v>
      </c>
      <c r="D2144" s="50" t="s">
        <v>31</v>
      </c>
      <c r="E2144" s="50"/>
      <c r="F2144" s="52">
        <v>42782</v>
      </c>
      <c r="G2144" s="50" t="s">
        <v>32726</v>
      </c>
      <c r="H2144" s="50" t="s">
        <v>32727</v>
      </c>
      <c r="I2144" s="50" t="s">
        <v>39</v>
      </c>
      <c r="J2144" s="50">
        <v>96024</v>
      </c>
      <c r="K2144" s="50" t="s">
        <v>15776</v>
      </c>
      <c r="L2144" s="50" t="s">
        <v>15777</v>
      </c>
      <c r="M2144" s="50" t="s">
        <v>21</v>
      </c>
      <c r="N2144" s="50" t="s">
        <v>32728</v>
      </c>
      <c r="O2144" s="42" t="s">
        <v>394</v>
      </c>
      <c r="P2144" s="50" t="s">
        <v>32398</v>
      </c>
      <c r="Q2144" s="51" t="s">
        <v>32729</v>
      </c>
      <c r="R2144" s="50" t="s">
        <v>94</v>
      </c>
      <c r="S2144" s="50" t="s">
        <v>22</v>
      </c>
      <c r="T2144" s="50" t="s">
        <v>28746</v>
      </c>
      <c r="U2144" s="50" t="s">
        <v>28518</v>
      </c>
      <c r="V2144" s="50" t="s">
        <v>28521</v>
      </c>
      <c r="W2144" s="50" t="s">
        <v>94</v>
      </c>
      <c r="X2144" s="50">
        <v>2710</v>
      </c>
      <c r="Y2144" s="50"/>
      <c r="Z2144" s="50"/>
      <c r="AA2144" s="50"/>
      <c r="AB2144" s="50"/>
      <c r="AC2144" s="50"/>
      <c r="AD2144" s="50"/>
      <c r="AE2144" s="50"/>
      <c r="AF2144" s="50"/>
      <c r="AG2144" s="50"/>
      <c r="AH2144" s="53"/>
      <c r="AI2144" s="50"/>
      <c r="AJ2144" s="50"/>
      <c r="AK2144" s="50"/>
      <c r="AL2144" s="50"/>
      <c r="AM2144" s="50"/>
      <c r="AN2144" s="50"/>
      <c r="AO2144" s="50"/>
      <c r="AP2144" s="50"/>
      <c r="AQ2144" s="50"/>
      <c r="AR2144" s="50"/>
      <c r="AS2144" s="50"/>
      <c r="AT2144" s="50"/>
      <c r="AU2144" s="50"/>
      <c r="AV2144" s="50"/>
      <c r="AW2144" s="50"/>
      <c r="AX2144" s="50"/>
      <c r="AY2144" s="50"/>
      <c r="AZ2144" s="50"/>
      <c r="BA2144" s="50"/>
      <c r="BB2144" s="50"/>
      <c r="BC2144" s="50"/>
      <c r="BD2144" s="50"/>
      <c r="BE2144" s="50"/>
      <c r="BF2144" s="50"/>
      <c r="BG2144" s="50"/>
      <c r="BH2144" s="50"/>
      <c r="BI2144" s="50"/>
      <c r="BJ2144" s="50"/>
      <c r="BK2144" s="50"/>
      <c r="BL2144" s="50"/>
    </row>
    <row r="2145" spans="1:64" ht="12" customHeight="1" x14ac:dyDescent="0.15">
      <c r="A2145" s="50" t="s">
        <v>27331</v>
      </c>
      <c r="B2145" s="50">
        <v>24</v>
      </c>
      <c r="C2145" s="50" t="s">
        <v>14</v>
      </c>
      <c r="D2145" s="50" t="s">
        <v>79</v>
      </c>
      <c r="E2145" s="51" t="s">
        <v>27332</v>
      </c>
      <c r="F2145" s="52">
        <v>42781</v>
      </c>
      <c r="G2145" s="50" t="s">
        <v>28008</v>
      </c>
      <c r="H2145" s="50" t="s">
        <v>480</v>
      </c>
      <c r="I2145" s="50" t="s">
        <v>360</v>
      </c>
      <c r="J2145" s="50">
        <v>27704</v>
      </c>
      <c r="K2145" s="50" t="s">
        <v>480</v>
      </c>
      <c r="L2145" s="50" t="s">
        <v>482</v>
      </c>
      <c r="M2145" s="50" t="s">
        <v>21</v>
      </c>
      <c r="N2145" s="50" t="s">
        <v>27333</v>
      </c>
      <c r="O2145" s="42" t="s">
        <v>394</v>
      </c>
      <c r="P2145" s="50" t="s">
        <v>395</v>
      </c>
      <c r="Q2145" s="51" t="s">
        <v>27334</v>
      </c>
      <c r="R2145" s="50" t="s">
        <v>94</v>
      </c>
      <c r="S2145" s="50" t="s">
        <v>22</v>
      </c>
      <c r="T2145" s="54" t="s">
        <v>28746</v>
      </c>
      <c r="U2145" s="50" t="s">
        <v>28520</v>
      </c>
      <c r="V2145" s="50" t="s">
        <v>28522</v>
      </c>
      <c r="W2145" s="50" t="s">
        <v>94</v>
      </c>
      <c r="X2145" s="50">
        <v>2342</v>
      </c>
      <c r="Y2145" s="50"/>
      <c r="Z2145" s="50"/>
      <c r="AA2145" s="50"/>
      <c r="AB2145" s="50"/>
      <c r="AC2145" s="50"/>
      <c r="AD2145" s="50"/>
      <c r="AE2145" s="50"/>
      <c r="AF2145" s="50"/>
      <c r="AG2145" s="50"/>
      <c r="AH2145" s="53"/>
      <c r="AI2145" s="50"/>
      <c r="AJ2145" s="50"/>
      <c r="AK2145" s="50"/>
      <c r="AL2145" s="50"/>
      <c r="AM2145" s="50"/>
      <c r="AN2145" s="50"/>
      <c r="AO2145" s="50"/>
      <c r="AP2145" s="50"/>
      <c r="AQ2145" s="50"/>
      <c r="AR2145" s="50"/>
      <c r="AS2145" s="50"/>
      <c r="AT2145" s="50"/>
      <c r="AU2145" s="50"/>
      <c r="AV2145" s="50"/>
      <c r="AW2145" s="50"/>
      <c r="AX2145" s="50"/>
      <c r="AY2145" s="50"/>
      <c r="AZ2145" s="50"/>
      <c r="BA2145" s="50"/>
      <c r="BB2145" s="50"/>
      <c r="BC2145" s="50"/>
      <c r="BD2145" s="50"/>
      <c r="BE2145" s="50"/>
      <c r="BF2145" s="50"/>
      <c r="BG2145" s="50"/>
      <c r="BH2145" s="50"/>
      <c r="BI2145" s="50"/>
      <c r="BJ2145" s="50"/>
      <c r="BK2145" s="50"/>
      <c r="BL2145" s="50"/>
    </row>
    <row r="2146" spans="1:64" ht="12" customHeight="1" x14ac:dyDescent="0.15">
      <c r="A2146" s="50" t="s">
        <v>27012</v>
      </c>
      <c r="B2146" s="50">
        <v>33</v>
      </c>
      <c r="C2146" s="50" t="s">
        <v>14</v>
      </c>
      <c r="D2146" s="50" t="s">
        <v>31</v>
      </c>
      <c r="E2146" s="51" t="s">
        <v>27013</v>
      </c>
      <c r="F2146" s="52">
        <v>42781</v>
      </c>
      <c r="G2146" s="50" t="s">
        <v>27979</v>
      </c>
      <c r="H2146" s="50" t="s">
        <v>22840</v>
      </c>
      <c r="I2146" s="50" t="s">
        <v>425</v>
      </c>
      <c r="J2146" s="50">
        <v>63701</v>
      </c>
      <c r="K2146" s="50" t="s">
        <v>22840</v>
      </c>
      <c r="L2146" s="50" t="s">
        <v>27014</v>
      </c>
      <c r="M2146" s="50" t="s">
        <v>21</v>
      </c>
      <c r="N2146" s="50" t="s">
        <v>27015</v>
      </c>
      <c r="O2146" s="42" t="s">
        <v>394</v>
      </c>
      <c r="P2146" s="50" t="s">
        <v>395</v>
      </c>
      <c r="Q2146" s="51" t="s">
        <v>27016</v>
      </c>
      <c r="R2146" s="50" t="s">
        <v>94</v>
      </c>
      <c r="S2146" s="50" t="s">
        <v>22</v>
      </c>
      <c r="T2146" s="54" t="s">
        <v>28739</v>
      </c>
      <c r="U2146" s="50" t="s">
        <v>28518</v>
      </c>
      <c r="V2146" s="50" t="s">
        <v>28521</v>
      </c>
      <c r="W2146" s="50" t="s">
        <v>94</v>
      </c>
      <c r="X2146" s="50">
        <v>2344</v>
      </c>
      <c r="Y2146" s="50"/>
      <c r="Z2146" s="50"/>
      <c r="AA2146" s="50"/>
      <c r="AB2146" s="50"/>
      <c r="AC2146" s="50"/>
      <c r="AD2146" s="50"/>
      <c r="AE2146" s="50"/>
      <c r="AF2146" s="50"/>
      <c r="AG2146" s="50"/>
      <c r="AH2146" s="53"/>
      <c r="AI2146" s="50"/>
      <c r="AJ2146" s="50"/>
      <c r="AK2146" s="50"/>
      <c r="AL2146" s="50"/>
      <c r="AM2146" s="50"/>
      <c r="AN2146" s="50"/>
      <c r="AO2146" s="50"/>
      <c r="AP2146" s="50"/>
      <c r="AQ2146" s="50"/>
      <c r="AR2146" s="50"/>
      <c r="AS2146" s="50"/>
      <c r="AT2146" s="50"/>
      <c r="AU2146" s="50"/>
      <c r="AV2146" s="50"/>
      <c r="AW2146" s="50"/>
      <c r="AX2146" s="50"/>
      <c r="AY2146" s="50"/>
      <c r="AZ2146" s="50"/>
      <c r="BA2146" s="50"/>
      <c r="BB2146" s="50"/>
      <c r="BC2146" s="50"/>
      <c r="BD2146" s="50"/>
      <c r="BE2146" s="50"/>
      <c r="BF2146" s="50"/>
      <c r="BG2146" s="50"/>
      <c r="BH2146" s="50"/>
      <c r="BI2146" s="50"/>
      <c r="BJ2146" s="50"/>
      <c r="BK2146" s="50"/>
      <c r="BL2146" s="50"/>
    </row>
    <row r="2147" spans="1:64" ht="12" customHeight="1" x14ac:dyDescent="0.15">
      <c r="A2147" s="50" t="s">
        <v>27884</v>
      </c>
      <c r="B2147" s="50">
        <v>55</v>
      </c>
      <c r="C2147" s="50" t="s">
        <v>14</v>
      </c>
      <c r="D2147" s="50" t="s">
        <v>42</v>
      </c>
      <c r="E2147" s="50"/>
      <c r="F2147" s="52">
        <v>42781</v>
      </c>
      <c r="G2147" s="50" t="s">
        <v>28039</v>
      </c>
      <c r="H2147" s="50" t="s">
        <v>27885</v>
      </c>
      <c r="I2147" s="50" t="s">
        <v>39</v>
      </c>
      <c r="J2147" s="50">
        <v>95360</v>
      </c>
      <c r="K2147" s="50" t="s">
        <v>3138</v>
      </c>
      <c r="L2147" s="50" t="s">
        <v>27886</v>
      </c>
      <c r="M2147" s="50" t="s">
        <v>21</v>
      </c>
      <c r="N2147" s="50" t="s">
        <v>27887</v>
      </c>
      <c r="O2147" s="42" t="s">
        <v>394</v>
      </c>
      <c r="P2147" s="50" t="s">
        <v>395</v>
      </c>
      <c r="Q2147" s="50" t="s">
        <v>28063</v>
      </c>
      <c r="R2147" s="50" t="s">
        <v>94</v>
      </c>
      <c r="S2147" s="50" t="s">
        <v>29</v>
      </c>
      <c r="T2147" s="50" t="s">
        <v>28523</v>
      </c>
      <c r="U2147" s="50" t="s">
        <v>28520</v>
      </c>
      <c r="V2147" s="50" t="s">
        <v>28521</v>
      </c>
      <c r="W2147" s="50" t="s">
        <v>94</v>
      </c>
      <c r="X2147" s="50">
        <v>2345</v>
      </c>
      <c r="Y2147" s="50"/>
      <c r="Z2147" s="50"/>
      <c r="AA2147" s="50"/>
      <c r="AB2147" s="50"/>
      <c r="AC2147" s="50"/>
      <c r="AD2147" s="50"/>
      <c r="AE2147" s="50"/>
      <c r="AF2147" s="50"/>
      <c r="AG2147" s="50"/>
      <c r="AH2147" s="53"/>
      <c r="AI2147" s="50"/>
      <c r="AJ2147" s="50"/>
      <c r="AK2147" s="50"/>
      <c r="AL2147" s="50"/>
      <c r="AM2147" s="50"/>
      <c r="AN2147" s="50"/>
      <c r="AO2147" s="50"/>
      <c r="AP2147" s="50"/>
      <c r="AQ2147" s="50"/>
      <c r="AR2147" s="50"/>
      <c r="AS2147" s="50"/>
      <c r="AT2147" s="50"/>
      <c r="AU2147" s="50"/>
      <c r="AV2147" s="50"/>
      <c r="AW2147" s="50"/>
      <c r="AX2147" s="50"/>
      <c r="AY2147" s="50"/>
      <c r="AZ2147" s="50"/>
      <c r="BA2147" s="50"/>
      <c r="BB2147" s="50"/>
      <c r="BC2147" s="50"/>
      <c r="BD2147" s="50"/>
      <c r="BE2147" s="50"/>
      <c r="BF2147" s="50"/>
      <c r="BG2147" s="50"/>
      <c r="BH2147" s="50"/>
      <c r="BI2147" s="50"/>
      <c r="BJ2147" s="50"/>
      <c r="BK2147" s="50"/>
      <c r="BL2147" s="50"/>
    </row>
    <row r="2148" spans="1:64" ht="12" customHeight="1" x14ac:dyDescent="0.15">
      <c r="A2148" s="50" t="s">
        <v>27798</v>
      </c>
      <c r="B2148" s="50">
        <v>35</v>
      </c>
      <c r="C2148" s="50" t="s">
        <v>14</v>
      </c>
      <c r="D2148" s="50" t="s">
        <v>31</v>
      </c>
      <c r="E2148" s="50"/>
      <c r="F2148" s="52">
        <v>42780</v>
      </c>
      <c r="G2148" s="50" t="s">
        <v>27799</v>
      </c>
      <c r="H2148" s="50" t="s">
        <v>16511</v>
      </c>
      <c r="I2148" s="50" t="s">
        <v>211</v>
      </c>
      <c r="J2148" s="50">
        <v>47591</v>
      </c>
      <c r="K2148" s="50" t="s">
        <v>2628</v>
      </c>
      <c r="L2148" s="50" t="s">
        <v>19436</v>
      </c>
      <c r="M2148" s="50" t="s">
        <v>21</v>
      </c>
      <c r="N2148" s="50" t="s">
        <v>27800</v>
      </c>
      <c r="O2148" s="42" t="s">
        <v>394</v>
      </c>
      <c r="P2148" s="50" t="s">
        <v>395</v>
      </c>
      <c r="Q2148" s="51" t="s">
        <v>27801</v>
      </c>
      <c r="R2148" s="50" t="s">
        <v>94</v>
      </c>
      <c r="S2148" s="50" t="s">
        <v>22</v>
      </c>
      <c r="T2148" s="54" t="s">
        <v>28746</v>
      </c>
      <c r="U2148" s="50" t="s">
        <v>28518</v>
      </c>
      <c r="V2148" s="50" t="s">
        <v>20623</v>
      </c>
      <c r="W2148" s="50" t="s">
        <v>94</v>
      </c>
      <c r="X2148" s="50">
        <v>2339</v>
      </c>
      <c r="Y2148" s="50"/>
      <c r="Z2148" s="50"/>
      <c r="AA2148" s="50"/>
      <c r="AB2148" s="50"/>
      <c r="AC2148" s="50"/>
      <c r="AD2148" s="50"/>
      <c r="AE2148" s="50"/>
      <c r="AF2148" s="50"/>
      <c r="AG2148" s="50"/>
      <c r="AH2148" s="53"/>
      <c r="AI2148" s="50"/>
      <c r="AJ2148" s="50"/>
      <c r="AK2148" s="50"/>
      <c r="AL2148" s="50"/>
      <c r="AM2148" s="50"/>
      <c r="AN2148" s="50"/>
      <c r="AO2148" s="50"/>
      <c r="AP2148" s="50"/>
      <c r="AQ2148" s="50"/>
      <c r="AR2148" s="50"/>
      <c r="AS2148" s="50"/>
      <c r="AT2148" s="50"/>
      <c r="AU2148" s="50"/>
      <c r="AV2148" s="50"/>
      <c r="AW2148" s="50"/>
      <c r="AX2148" s="50"/>
      <c r="AY2148" s="50"/>
      <c r="AZ2148" s="50"/>
      <c r="BA2148" s="50"/>
      <c r="BB2148" s="50"/>
      <c r="BC2148" s="50"/>
      <c r="BD2148" s="50"/>
      <c r="BE2148" s="50"/>
      <c r="BF2148" s="50"/>
      <c r="BG2148" s="50"/>
      <c r="BH2148" s="50"/>
      <c r="BI2148" s="50"/>
      <c r="BJ2148" s="50"/>
      <c r="BK2148" s="50"/>
      <c r="BL2148" s="50"/>
    </row>
    <row r="2149" spans="1:64" ht="12" customHeight="1" x14ac:dyDescent="0.15">
      <c r="A2149" s="50" t="s">
        <v>27402</v>
      </c>
      <c r="B2149" s="50">
        <v>53</v>
      </c>
      <c r="C2149" s="50" t="s">
        <v>14</v>
      </c>
      <c r="D2149" s="50" t="s">
        <v>31</v>
      </c>
      <c r="E2149" s="50"/>
      <c r="F2149" s="52">
        <v>42780</v>
      </c>
      <c r="G2149" s="50" t="s">
        <v>28012</v>
      </c>
      <c r="H2149" s="50" t="s">
        <v>1262</v>
      </c>
      <c r="I2149" s="50" t="s">
        <v>63</v>
      </c>
      <c r="J2149" s="50">
        <v>43204</v>
      </c>
      <c r="K2149" s="50" t="s">
        <v>1263</v>
      </c>
      <c r="L2149" s="50" t="s">
        <v>12268</v>
      </c>
      <c r="M2149" s="50" t="s">
        <v>21</v>
      </c>
      <c r="N2149" s="50" t="s">
        <v>27403</v>
      </c>
      <c r="O2149" s="42" t="s">
        <v>394</v>
      </c>
      <c r="P2149" s="50" t="s">
        <v>395</v>
      </c>
      <c r="Q2149" s="51" t="s">
        <v>27404</v>
      </c>
      <c r="R2149" s="50" t="s">
        <v>542</v>
      </c>
      <c r="S2149" s="50" t="s">
        <v>22</v>
      </c>
      <c r="T2149" s="54" t="s">
        <v>28739</v>
      </c>
      <c r="U2149" s="50" t="s">
        <v>28518</v>
      </c>
      <c r="V2149" s="50" t="s">
        <v>28521</v>
      </c>
      <c r="W2149" s="50" t="s">
        <v>94</v>
      </c>
      <c r="X2149" s="50">
        <v>2338</v>
      </c>
      <c r="Y2149" s="50"/>
      <c r="Z2149" s="50"/>
      <c r="AA2149" s="50"/>
      <c r="AB2149" s="50"/>
      <c r="AC2149" s="50"/>
      <c r="AD2149" s="50"/>
      <c r="AE2149" s="50"/>
      <c r="AF2149" s="50"/>
      <c r="AG2149" s="50"/>
      <c r="AH2149" s="53"/>
      <c r="AI2149" s="50"/>
      <c r="AJ2149" s="50"/>
      <c r="AK2149" s="50"/>
      <c r="AL2149" s="50"/>
      <c r="AM2149" s="50"/>
      <c r="AN2149" s="50"/>
      <c r="AO2149" s="50"/>
      <c r="AP2149" s="50"/>
      <c r="AQ2149" s="50"/>
      <c r="AR2149" s="50"/>
      <c r="AS2149" s="50"/>
      <c r="AT2149" s="50"/>
      <c r="AU2149" s="50"/>
      <c r="AV2149" s="50"/>
      <c r="AW2149" s="50"/>
      <c r="AX2149" s="50"/>
      <c r="AY2149" s="50"/>
      <c r="AZ2149" s="50"/>
      <c r="BA2149" s="50"/>
      <c r="BB2149" s="50"/>
      <c r="BC2149" s="50"/>
      <c r="BD2149" s="50"/>
      <c r="BE2149" s="50"/>
      <c r="BF2149" s="50"/>
      <c r="BG2149" s="50"/>
      <c r="BH2149" s="50"/>
      <c r="BI2149" s="50"/>
      <c r="BJ2149" s="50"/>
      <c r="BK2149" s="50"/>
      <c r="BL2149" s="50"/>
    </row>
    <row r="2150" spans="1:64" ht="12" customHeight="1" x14ac:dyDescent="0.15">
      <c r="A2150" s="50" t="s">
        <v>27518</v>
      </c>
      <c r="B2150" s="50">
        <v>64</v>
      </c>
      <c r="C2150" s="50" t="s">
        <v>14</v>
      </c>
      <c r="D2150" s="50" t="s">
        <v>31</v>
      </c>
      <c r="E2150" s="50"/>
      <c r="F2150" s="52">
        <v>42780</v>
      </c>
      <c r="G2150" s="50" t="s">
        <v>27519</v>
      </c>
      <c r="H2150" s="50" t="s">
        <v>283</v>
      </c>
      <c r="I2150" s="50" t="s">
        <v>211</v>
      </c>
      <c r="J2150" s="50">
        <v>46176</v>
      </c>
      <c r="K2150" s="50" t="s">
        <v>1169</v>
      </c>
      <c r="L2150" s="50" t="s">
        <v>24619</v>
      </c>
      <c r="M2150" s="50" t="s">
        <v>21</v>
      </c>
      <c r="N2150" s="50" t="s">
        <v>27520</v>
      </c>
      <c r="O2150" s="42" t="s">
        <v>394</v>
      </c>
      <c r="P2150" s="50" t="s">
        <v>395</v>
      </c>
      <c r="Q2150" s="51" t="s">
        <v>27521</v>
      </c>
      <c r="R2150" s="50" t="s">
        <v>94</v>
      </c>
      <c r="S2150" s="50" t="s">
        <v>22</v>
      </c>
      <c r="T2150" s="50" t="s">
        <v>28746</v>
      </c>
      <c r="U2150" s="50" t="s">
        <v>28520</v>
      </c>
      <c r="V2150" s="50" t="s">
        <v>28521</v>
      </c>
      <c r="W2150" s="50" t="s">
        <v>94</v>
      </c>
      <c r="X2150" s="50">
        <v>2709</v>
      </c>
      <c r="Y2150" s="50"/>
      <c r="Z2150" s="50"/>
      <c r="AA2150" s="50"/>
      <c r="AB2150" s="50"/>
      <c r="AC2150" s="50"/>
      <c r="AD2150" s="50"/>
      <c r="AE2150" s="50"/>
      <c r="AF2150" s="50"/>
      <c r="AG2150" s="50"/>
      <c r="AH2150" s="53"/>
      <c r="AI2150" s="50"/>
      <c r="AJ2150" s="50"/>
      <c r="AK2150" s="50"/>
      <c r="AL2150" s="50"/>
      <c r="AM2150" s="50"/>
      <c r="AN2150" s="50"/>
      <c r="AO2150" s="50"/>
      <c r="AP2150" s="50"/>
      <c r="AQ2150" s="50"/>
      <c r="AR2150" s="50"/>
      <c r="AS2150" s="50"/>
      <c r="AT2150" s="50"/>
      <c r="AU2150" s="50"/>
      <c r="AV2150" s="50"/>
      <c r="AW2150" s="50"/>
      <c r="AX2150" s="50"/>
      <c r="AY2150" s="50"/>
      <c r="AZ2150" s="50"/>
      <c r="BA2150" s="50"/>
      <c r="BB2150" s="50"/>
      <c r="BC2150" s="50"/>
      <c r="BD2150" s="50"/>
      <c r="BE2150" s="50"/>
      <c r="BF2150" s="50"/>
      <c r="BG2150" s="50"/>
      <c r="BH2150" s="50"/>
      <c r="BI2150" s="50"/>
      <c r="BJ2150" s="50"/>
      <c r="BK2150" s="50"/>
      <c r="BL2150" s="50"/>
    </row>
    <row r="2151" spans="1:64" ht="12" customHeight="1" x14ac:dyDescent="0.15">
      <c r="A2151" s="50" t="s">
        <v>27161</v>
      </c>
      <c r="B2151" s="50">
        <v>53</v>
      </c>
      <c r="C2151" s="50" t="s">
        <v>14</v>
      </c>
      <c r="D2151" s="50" t="s">
        <v>31</v>
      </c>
      <c r="E2151" s="50"/>
      <c r="F2151" s="52">
        <v>42779</v>
      </c>
      <c r="G2151" s="50" t="s">
        <v>27990</v>
      </c>
      <c r="H2151" s="50" t="s">
        <v>27162</v>
      </c>
      <c r="I2151" s="50" t="s">
        <v>117</v>
      </c>
      <c r="J2151" s="50">
        <v>86436</v>
      </c>
      <c r="K2151" s="50" t="s">
        <v>5727</v>
      </c>
      <c r="L2151" s="50" t="s">
        <v>3632</v>
      </c>
      <c r="M2151" s="50" t="s">
        <v>21</v>
      </c>
      <c r="N2151" s="50" t="s">
        <v>27163</v>
      </c>
      <c r="O2151" s="42" t="s">
        <v>394</v>
      </c>
      <c r="P2151" s="50" t="s">
        <v>395</v>
      </c>
      <c r="Q2151" s="51" t="s">
        <v>27164</v>
      </c>
      <c r="R2151" s="50" t="s">
        <v>23</v>
      </c>
      <c r="S2151" s="50" t="s">
        <v>22</v>
      </c>
      <c r="T2151" s="54" t="s">
        <v>28746</v>
      </c>
      <c r="U2151" s="50" t="s">
        <v>28520</v>
      </c>
      <c r="V2151" s="50" t="s">
        <v>28521</v>
      </c>
      <c r="W2151" s="50" t="s">
        <v>94</v>
      </c>
      <c r="X2151" s="50">
        <v>2335</v>
      </c>
      <c r="Y2151" s="50"/>
      <c r="Z2151" s="50"/>
      <c r="AA2151" s="50"/>
      <c r="AB2151" s="50"/>
      <c r="AC2151" s="50"/>
      <c r="AD2151" s="50"/>
      <c r="AE2151" s="50"/>
      <c r="AF2151" s="50"/>
      <c r="AG2151" s="50"/>
      <c r="AH2151" s="53"/>
      <c r="AI2151" s="50"/>
      <c r="AJ2151" s="50"/>
      <c r="AK2151" s="50"/>
      <c r="AL2151" s="50"/>
      <c r="AM2151" s="50"/>
      <c r="AN2151" s="50"/>
      <c r="AO2151" s="50"/>
      <c r="AP2151" s="50"/>
      <c r="AQ2151" s="50"/>
      <c r="AR2151" s="50"/>
      <c r="AS2151" s="50"/>
      <c r="AT2151" s="50"/>
      <c r="AU2151" s="50"/>
      <c r="AV2151" s="50"/>
      <c r="AW2151" s="50"/>
      <c r="AX2151" s="50"/>
      <c r="AY2151" s="50"/>
      <c r="AZ2151" s="50"/>
      <c r="BA2151" s="50"/>
      <c r="BB2151" s="50"/>
      <c r="BC2151" s="50"/>
      <c r="BD2151" s="50"/>
      <c r="BE2151" s="50"/>
      <c r="BF2151" s="50"/>
      <c r="BG2151" s="50"/>
      <c r="BH2151" s="50"/>
      <c r="BI2151" s="50"/>
      <c r="BJ2151" s="50"/>
      <c r="BK2151" s="50"/>
      <c r="BL2151" s="50"/>
    </row>
    <row r="2152" spans="1:64" ht="12" customHeight="1" x14ac:dyDescent="0.15">
      <c r="A2152" s="50" t="s">
        <v>27917</v>
      </c>
      <c r="B2152" s="50">
        <v>19</v>
      </c>
      <c r="C2152" s="50" t="s">
        <v>14</v>
      </c>
      <c r="D2152" s="50" t="s">
        <v>79</v>
      </c>
      <c r="E2152" s="51" t="s">
        <v>27918</v>
      </c>
      <c r="F2152" s="52">
        <v>42779</v>
      </c>
      <c r="G2152" s="50" t="s">
        <v>28043</v>
      </c>
      <c r="H2152" s="50" t="s">
        <v>438</v>
      </c>
      <c r="I2152" s="50" t="s">
        <v>51</v>
      </c>
      <c r="J2152" s="50">
        <v>48204</v>
      </c>
      <c r="K2152" s="50" t="s">
        <v>1107</v>
      </c>
      <c r="L2152" s="50" t="s">
        <v>2136</v>
      </c>
      <c r="M2152" s="50" t="s">
        <v>21</v>
      </c>
      <c r="N2152" s="50" t="s">
        <v>31907</v>
      </c>
      <c r="O2152" s="42" t="s">
        <v>394</v>
      </c>
      <c r="P2152" s="50" t="s">
        <v>395</v>
      </c>
      <c r="Q2152" s="51" t="s">
        <v>27919</v>
      </c>
      <c r="R2152" s="50" t="s">
        <v>94</v>
      </c>
      <c r="S2152" s="50" t="s">
        <v>12</v>
      </c>
      <c r="T2152" s="50" t="s">
        <v>31978</v>
      </c>
      <c r="U2152" s="50" t="s">
        <v>28520</v>
      </c>
      <c r="V2152" s="50" t="s">
        <v>20623</v>
      </c>
      <c r="W2152" s="50" t="s">
        <v>94</v>
      </c>
      <c r="X2152" s="50">
        <v>2337</v>
      </c>
      <c r="Y2152" s="50"/>
      <c r="Z2152" s="50"/>
      <c r="AA2152" s="50"/>
      <c r="AB2152" s="50"/>
      <c r="AC2152" s="50"/>
      <c r="AD2152" s="50"/>
      <c r="AE2152" s="50"/>
      <c r="AF2152" s="50"/>
      <c r="AG2152" s="50"/>
      <c r="AH2152" s="53"/>
      <c r="AI2152" s="50"/>
      <c r="AJ2152" s="50"/>
      <c r="AK2152" s="50"/>
      <c r="AL2152" s="50"/>
      <c r="AM2152" s="50"/>
      <c r="AN2152" s="50"/>
      <c r="AO2152" s="50"/>
      <c r="AP2152" s="50"/>
      <c r="AQ2152" s="50"/>
      <c r="AR2152" s="50"/>
      <c r="AS2152" s="50"/>
      <c r="AT2152" s="50"/>
      <c r="AU2152" s="50"/>
      <c r="AV2152" s="50"/>
      <c r="AW2152" s="50"/>
      <c r="AX2152" s="50"/>
      <c r="AY2152" s="50"/>
      <c r="AZ2152" s="50"/>
      <c r="BA2152" s="50"/>
      <c r="BB2152" s="50"/>
      <c r="BC2152" s="50"/>
      <c r="BD2152" s="50"/>
      <c r="BE2152" s="50"/>
      <c r="BF2152" s="50"/>
      <c r="BG2152" s="50"/>
      <c r="BH2152" s="50"/>
      <c r="BI2152" s="50"/>
      <c r="BJ2152" s="50"/>
      <c r="BK2152" s="50"/>
      <c r="BL2152" s="50"/>
    </row>
    <row r="2153" spans="1:64" ht="12" customHeight="1" x14ac:dyDescent="0.15">
      <c r="A2153" s="50" t="s">
        <v>27735</v>
      </c>
      <c r="B2153" s="50">
        <v>32</v>
      </c>
      <c r="C2153" s="50" t="s">
        <v>14</v>
      </c>
      <c r="D2153" s="50" t="s">
        <v>31</v>
      </c>
      <c r="E2153" s="51" t="s">
        <v>27736</v>
      </c>
      <c r="F2153" s="52">
        <v>42779</v>
      </c>
      <c r="G2153" s="50" t="s">
        <v>27737</v>
      </c>
      <c r="H2153" s="50" t="s">
        <v>381</v>
      </c>
      <c r="I2153" s="50" t="s">
        <v>313</v>
      </c>
      <c r="J2153" s="50">
        <v>37934</v>
      </c>
      <c r="K2153" s="50" t="s">
        <v>2628</v>
      </c>
      <c r="L2153" s="50" t="s">
        <v>27738</v>
      </c>
      <c r="M2153" s="50" t="s">
        <v>21</v>
      </c>
      <c r="N2153" s="50" t="s">
        <v>27739</v>
      </c>
      <c r="O2153" s="42" t="s">
        <v>394</v>
      </c>
      <c r="P2153" s="50" t="s">
        <v>395</v>
      </c>
      <c r="Q2153" s="51" t="s">
        <v>27740</v>
      </c>
      <c r="R2153" s="50" t="s">
        <v>948</v>
      </c>
      <c r="S2153" s="50" t="s">
        <v>373</v>
      </c>
      <c r="T2153" s="54" t="s">
        <v>28836</v>
      </c>
      <c r="U2153" s="50" t="s">
        <v>28520</v>
      </c>
      <c r="V2153" s="50" t="s">
        <v>28519</v>
      </c>
      <c r="W2153" s="50" t="s">
        <v>94</v>
      </c>
      <c r="X2153" s="50">
        <v>2334</v>
      </c>
      <c r="Y2153" s="50"/>
      <c r="Z2153" s="50"/>
      <c r="AA2153" s="50"/>
      <c r="AB2153" s="50"/>
      <c r="AC2153" s="50"/>
      <c r="AD2153" s="50"/>
      <c r="AE2153" s="50"/>
      <c r="AF2153" s="50"/>
      <c r="AG2153" s="50"/>
      <c r="AH2153" s="53"/>
      <c r="AI2153" s="50"/>
      <c r="AJ2153" s="50"/>
      <c r="AK2153" s="50"/>
      <c r="AL2153" s="50"/>
      <c r="AM2153" s="50"/>
      <c r="AN2153" s="50"/>
      <c r="AO2153" s="50"/>
      <c r="AP2153" s="50"/>
      <c r="AQ2153" s="50"/>
      <c r="AR2153" s="50"/>
      <c r="AS2153" s="50"/>
      <c r="AT2153" s="50"/>
      <c r="AU2153" s="50"/>
      <c r="AV2153" s="50"/>
      <c r="AW2153" s="50"/>
      <c r="AX2153" s="50"/>
      <c r="AY2153" s="50"/>
      <c r="AZ2153" s="50"/>
      <c r="BA2153" s="50"/>
      <c r="BB2153" s="50"/>
      <c r="BC2153" s="50"/>
      <c r="BD2153" s="50"/>
      <c r="BE2153" s="50"/>
      <c r="BF2153" s="50"/>
      <c r="BG2153" s="50"/>
      <c r="BH2153" s="50"/>
      <c r="BI2153" s="50"/>
      <c r="BJ2153" s="50"/>
      <c r="BK2153" s="50"/>
      <c r="BL2153" s="50"/>
    </row>
    <row r="2154" spans="1:64" ht="12" customHeight="1" x14ac:dyDescent="0.15">
      <c r="A2154" s="50" t="s">
        <v>27960</v>
      </c>
      <c r="B2154" s="50">
        <v>31</v>
      </c>
      <c r="C2154" s="50" t="s">
        <v>14</v>
      </c>
      <c r="D2154" s="50" t="s">
        <v>79</v>
      </c>
      <c r="E2154" s="51" t="s">
        <v>27961</v>
      </c>
      <c r="F2154" s="52">
        <v>42778</v>
      </c>
      <c r="G2154" s="50" t="s">
        <v>27962</v>
      </c>
      <c r="H2154" s="50" t="s">
        <v>480</v>
      </c>
      <c r="I2154" s="50" t="s">
        <v>360</v>
      </c>
      <c r="J2154" s="50">
        <v>27704</v>
      </c>
      <c r="K2154" s="50" t="s">
        <v>480</v>
      </c>
      <c r="L2154" s="50" t="s">
        <v>15871</v>
      </c>
      <c r="M2154" s="50" t="s">
        <v>21</v>
      </c>
      <c r="N2154" s="50" t="s">
        <v>27963</v>
      </c>
      <c r="O2154" s="42" t="s">
        <v>394</v>
      </c>
      <c r="P2154" s="50" t="s">
        <v>395</v>
      </c>
      <c r="Q2154" s="51" t="s">
        <v>27964</v>
      </c>
      <c r="R2154" s="50" t="s">
        <v>948</v>
      </c>
      <c r="S2154" s="50" t="s">
        <v>22</v>
      </c>
      <c r="T2154" s="54" t="s">
        <v>28746</v>
      </c>
      <c r="U2154" s="50" t="s">
        <v>28518</v>
      </c>
      <c r="V2154" s="50" t="s">
        <v>20623</v>
      </c>
      <c r="W2154" s="50" t="s">
        <v>94</v>
      </c>
      <c r="X2154" s="50">
        <v>2329</v>
      </c>
      <c r="Y2154" s="50"/>
      <c r="Z2154" s="50"/>
      <c r="AA2154" s="50"/>
      <c r="AB2154" s="50"/>
      <c r="AC2154" s="50"/>
      <c r="AD2154" s="50"/>
      <c r="AE2154" s="50"/>
      <c r="AF2154" s="50"/>
      <c r="AG2154" s="50"/>
      <c r="AH2154" s="53"/>
      <c r="AI2154" s="50"/>
      <c r="AJ2154" s="50"/>
      <c r="AK2154" s="50"/>
      <c r="AL2154" s="50"/>
      <c r="AM2154" s="50"/>
      <c r="AN2154" s="50"/>
      <c r="AO2154" s="50"/>
      <c r="AP2154" s="50"/>
      <c r="AQ2154" s="50"/>
      <c r="AR2154" s="50"/>
      <c r="AS2154" s="50"/>
      <c r="AT2154" s="50"/>
      <c r="AU2154" s="50"/>
      <c r="AV2154" s="50"/>
      <c r="AW2154" s="50"/>
      <c r="AX2154" s="50"/>
      <c r="AY2154" s="50"/>
      <c r="AZ2154" s="50"/>
      <c r="BA2154" s="50"/>
      <c r="BB2154" s="50"/>
      <c r="BC2154" s="50"/>
      <c r="BD2154" s="50"/>
      <c r="BE2154" s="50"/>
      <c r="BF2154" s="50"/>
      <c r="BG2154" s="50"/>
      <c r="BH2154" s="50"/>
      <c r="BI2154" s="50"/>
      <c r="BJ2154" s="50"/>
      <c r="BK2154" s="50"/>
      <c r="BL2154" s="50"/>
    </row>
    <row r="2155" spans="1:64" ht="12" customHeight="1" x14ac:dyDescent="0.15">
      <c r="A2155" s="50" t="s">
        <v>27046</v>
      </c>
      <c r="B2155" s="50">
        <v>26</v>
      </c>
      <c r="C2155" s="50" t="s">
        <v>14</v>
      </c>
      <c r="D2155" s="50" t="s">
        <v>42</v>
      </c>
      <c r="E2155" s="51" t="s">
        <v>27047</v>
      </c>
      <c r="F2155" s="52">
        <v>42778</v>
      </c>
      <c r="G2155" s="50" t="s">
        <v>27984</v>
      </c>
      <c r="H2155" s="50" t="s">
        <v>27048</v>
      </c>
      <c r="I2155" s="50" t="s">
        <v>39</v>
      </c>
      <c r="J2155" s="50">
        <v>93110</v>
      </c>
      <c r="K2155" s="50" t="s">
        <v>1912</v>
      </c>
      <c r="L2155" s="50" t="s">
        <v>24937</v>
      </c>
      <c r="M2155" s="50" t="s">
        <v>21</v>
      </c>
      <c r="N2155" s="50" t="s">
        <v>27049</v>
      </c>
      <c r="O2155" s="42" t="s">
        <v>394</v>
      </c>
      <c r="P2155" s="50" t="s">
        <v>395</v>
      </c>
      <c r="Q2155" s="51" t="s">
        <v>27050</v>
      </c>
      <c r="R2155" s="50" t="s">
        <v>542</v>
      </c>
      <c r="S2155" s="50" t="s">
        <v>22</v>
      </c>
      <c r="T2155" s="54" t="s">
        <v>28739</v>
      </c>
      <c r="U2155" s="50" t="s">
        <v>28518</v>
      </c>
      <c r="V2155" s="50" t="s">
        <v>28522</v>
      </c>
      <c r="W2155" s="50" t="s">
        <v>94</v>
      </c>
      <c r="X2155" s="50">
        <v>2333</v>
      </c>
      <c r="Y2155" s="50"/>
      <c r="Z2155" s="50"/>
      <c r="AA2155" s="50"/>
      <c r="AB2155" s="50"/>
      <c r="AC2155" s="50"/>
      <c r="AD2155" s="50"/>
      <c r="AE2155" s="50"/>
      <c r="AF2155" s="50"/>
      <c r="AG2155" s="50"/>
      <c r="AH2155" s="53"/>
      <c r="AI2155" s="50"/>
      <c r="AJ2155" s="50"/>
      <c r="AK2155" s="50"/>
      <c r="AL2155" s="50"/>
      <c r="AM2155" s="50"/>
      <c r="AN2155" s="50"/>
      <c r="AO2155" s="50"/>
      <c r="AP2155" s="50"/>
      <c r="AQ2155" s="50"/>
      <c r="AR2155" s="50"/>
      <c r="AS2155" s="50"/>
      <c r="AT2155" s="50"/>
      <c r="AU2155" s="50"/>
      <c r="AV2155" s="50"/>
      <c r="AW2155" s="50"/>
      <c r="AX2155" s="50"/>
      <c r="AY2155" s="50"/>
      <c r="AZ2155" s="50"/>
      <c r="BA2155" s="50"/>
      <c r="BB2155" s="50"/>
      <c r="BC2155" s="50"/>
      <c r="BD2155" s="50"/>
      <c r="BE2155" s="50"/>
      <c r="BF2155" s="50"/>
      <c r="BG2155" s="50"/>
      <c r="BH2155" s="50"/>
      <c r="BI2155" s="50"/>
      <c r="BJ2155" s="50"/>
      <c r="BK2155" s="50"/>
      <c r="BL2155" s="50"/>
    </row>
    <row r="2156" spans="1:64" ht="12" customHeight="1" x14ac:dyDescent="0.15">
      <c r="A2156" s="50" t="s">
        <v>3186</v>
      </c>
      <c r="B2156" s="50" t="s">
        <v>23</v>
      </c>
      <c r="C2156" s="50" t="s">
        <v>14</v>
      </c>
      <c r="D2156" s="50" t="s">
        <v>33105</v>
      </c>
      <c r="E2156" s="50"/>
      <c r="F2156" s="52">
        <v>42778</v>
      </c>
      <c r="G2156" s="50" t="s">
        <v>27787</v>
      </c>
      <c r="H2156" s="50" t="s">
        <v>27788</v>
      </c>
      <c r="I2156" s="50" t="s">
        <v>67</v>
      </c>
      <c r="J2156" s="50">
        <v>75160</v>
      </c>
      <c r="K2156" s="50" t="s">
        <v>16538</v>
      </c>
      <c r="L2156" s="50" t="s">
        <v>27789</v>
      </c>
      <c r="M2156" s="50" t="s">
        <v>21</v>
      </c>
      <c r="N2156" s="50" t="s">
        <v>27790</v>
      </c>
      <c r="O2156" s="42" t="s">
        <v>394</v>
      </c>
      <c r="P2156" s="50" t="s">
        <v>395</v>
      </c>
      <c r="Q2156" s="51" t="s">
        <v>27791</v>
      </c>
      <c r="R2156" s="50" t="s">
        <v>94</v>
      </c>
      <c r="S2156" s="50" t="s">
        <v>373</v>
      </c>
      <c r="T2156" s="54" t="s">
        <v>28836</v>
      </c>
      <c r="U2156" s="50" t="s">
        <v>28518</v>
      </c>
      <c r="V2156" s="50" t="s">
        <v>20623</v>
      </c>
      <c r="W2156" s="50" t="s">
        <v>94</v>
      </c>
      <c r="X2156" s="50">
        <v>2328</v>
      </c>
      <c r="Y2156" s="50"/>
      <c r="Z2156" s="50"/>
      <c r="AA2156" s="50"/>
      <c r="AB2156" s="50"/>
      <c r="AC2156" s="50"/>
      <c r="AD2156" s="50"/>
      <c r="AE2156" s="50"/>
      <c r="AF2156" s="50"/>
      <c r="AG2156" s="50"/>
      <c r="AH2156" s="53"/>
      <c r="AI2156" s="50"/>
      <c r="AJ2156" s="50"/>
      <c r="AK2156" s="50"/>
      <c r="AL2156" s="50"/>
      <c r="AM2156" s="50"/>
      <c r="AN2156" s="50"/>
      <c r="AO2156" s="50"/>
      <c r="AP2156" s="50"/>
      <c r="AQ2156" s="50"/>
      <c r="AR2156" s="50"/>
      <c r="AS2156" s="50"/>
      <c r="AT2156" s="50"/>
      <c r="AU2156" s="50"/>
      <c r="AV2156" s="50"/>
      <c r="AW2156" s="50"/>
      <c r="AX2156" s="50"/>
      <c r="AY2156" s="50"/>
      <c r="AZ2156" s="50"/>
      <c r="BA2156" s="50"/>
      <c r="BB2156" s="50"/>
      <c r="BC2156" s="50"/>
      <c r="BD2156" s="50"/>
      <c r="BE2156" s="50"/>
      <c r="BF2156" s="50"/>
      <c r="BG2156" s="50"/>
      <c r="BH2156" s="50"/>
      <c r="BI2156" s="50"/>
      <c r="BJ2156" s="50"/>
      <c r="BK2156" s="50"/>
      <c r="BL2156" s="50"/>
    </row>
    <row r="2157" spans="1:64" ht="12" customHeight="1" x14ac:dyDescent="0.15">
      <c r="A2157" s="50" t="s">
        <v>27008</v>
      </c>
      <c r="B2157" s="50">
        <v>27</v>
      </c>
      <c r="C2157" s="50" t="s">
        <v>14</v>
      </c>
      <c r="D2157" s="50" t="s">
        <v>79</v>
      </c>
      <c r="E2157" s="50"/>
      <c r="F2157" s="52">
        <v>42777</v>
      </c>
      <c r="G2157" s="50" t="s">
        <v>27009</v>
      </c>
      <c r="H2157" s="50" t="s">
        <v>424</v>
      </c>
      <c r="I2157" s="50" t="s">
        <v>425</v>
      </c>
      <c r="J2157" s="50">
        <v>64134</v>
      </c>
      <c r="K2157" s="50" t="s">
        <v>427</v>
      </c>
      <c r="L2157" s="50" t="s">
        <v>428</v>
      </c>
      <c r="M2157" s="50" t="s">
        <v>21</v>
      </c>
      <c r="N2157" s="50" t="s">
        <v>27010</v>
      </c>
      <c r="O2157" s="42" t="s">
        <v>394</v>
      </c>
      <c r="P2157" s="50" t="s">
        <v>395</v>
      </c>
      <c r="Q2157" s="51" t="s">
        <v>27011</v>
      </c>
      <c r="R2157" s="50" t="s">
        <v>94</v>
      </c>
      <c r="S2157" s="50" t="s">
        <v>22</v>
      </c>
      <c r="T2157" s="54" t="s">
        <v>28746</v>
      </c>
      <c r="U2157" s="50" t="s">
        <v>28520</v>
      </c>
      <c r="V2157" s="50" t="s">
        <v>28521</v>
      </c>
      <c r="W2157" s="50" t="s">
        <v>94</v>
      </c>
      <c r="X2157" s="50">
        <v>2321</v>
      </c>
      <c r="Y2157" s="50"/>
      <c r="Z2157" s="50"/>
      <c r="AA2157" s="50"/>
      <c r="AB2157" s="50"/>
      <c r="AC2157" s="50"/>
      <c r="AD2157" s="50"/>
      <c r="AE2157" s="50"/>
      <c r="AF2157" s="50"/>
      <c r="AG2157" s="50"/>
      <c r="AH2157" s="53"/>
      <c r="AI2157" s="50"/>
      <c r="AJ2157" s="50"/>
      <c r="AK2157" s="50"/>
      <c r="AL2157" s="50"/>
      <c r="AM2157" s="50"/>
      <c r="AN2157" s="50"/>
      <c r="AO2157" s="50"/>
      <c r="AP2157" s="50"/>
      <c r="AQ2157" s="50"/>
      <c r="AR2157" s="50"/>
      <c r="AS2157" s="50"/>
      <c r="AT2157" s="50"/>
      <c r="AU2157" s="50"/>
      <c r="AV2157" s="50"/>
      <c r="AW2157" s="50"/>
      <c r="AX2157" s="50"/>
      <c r="AY2157" s="50"/>
      <c r="AZ2157" s="50"/>
      <c r="BA2157" s="50"/>
      <c r="BB2157" s="50"/>
      <c r="BC2157" s="50"/>
      <c r="BD2157" s="50"/>
      <c r="BE2157" s="50"/>
      <c r="BF2157" s="50"/>
      <c r="BG2157" s="50"/>
      <c r="BH2157" s="50"/>
      <c r="BI2157" s="50"/>
      <c r="BJ2157" s="50"/>
      <c r="BK2157" s="50"/>
      <c r="BL2157" s="50"/>
    </row>
    <row r="2158" spans="1:64" ht="12" customHeight="1" x14ac:dyDescent="0.15">
      <c r="A2158" s="50" t="s">
        <v>27833</v>
      </c>
      <c r="B2158" s="50">
        <v>37</v>
      </c>
      <c r="C2158" s="50" t="s">
        <v>14</v>
      </c>
      <c r="D2158" s="50" t="s">
        <v>31</v>
      </c>
      <c r="E2158" s="51" t="s">
        <v>27834</v>
      </c>
      <c r="F2158" s="52">
        <v>42777</v>
      </c>
      <c r="G2158" s="50" t="s">
        <v>27835</v>
      </c>
      <c r="H2158" s="50" t="s">
        <v>27</v>
      </c>
      <c r="I2158" s="50" t="s">
        <v>26</v>
      </c>
      <c r="J2158" s="50">
        <v>29605</v>
      </c>
      <c r="K2158" s="50" t="s">
        <v>27</v>
      </c>
      <c r="L2158" s="50" t="s">
        <v>28</v>
      </c>
      <c r="M2158" s="50" t="s">
        <v>21</v>
      </c>
      <c r="N2158" s="50" t="s">
        <v>27836</v>
      </c>
      <c r="O2158" s="42" t="s">
        <v>394</v>
      </c>
      <c r="P2158" s="50" t="s">
        <v>395</v>
      </c>
      <c r="Q2158" s="51" t="s">
        <v>27837</v>
      </c>
      <c r="R2158" s="50" t="s">
        <v>94</v>
      </c>
      <c r="S2158" s="50" t="s">
        <v>22</v>
      </c>
      <c r="T2158" s="54" t="s">
        <v>28746</v>
      </c>
      <c r="U2158" s="50" t="s">
        <v>28518</v>
      </c>
      <c r="V2158" s="50" t="s">
        <v>28521</v>
      </c>
      <c r="W2158" s="50" t="s">
        <v>94</v>
      </c>
      <c r="X2158" s="50">
        <v>2318</v>
      </c>
      <c r="Y2158" s="50"/>
      <c r="Z2158" s="50"/>
      <c r="AA2158" s="50"/>
      <c r="AB2158" s="50"/>
      <c r="AC2158" s="50"/>
      <c r="AD2158" s="50"/>
      <c r="AE2158" s="50"/>
      <c r="AF2158" s="50"/>
      <c r="AG2158" s="50"/>
      <c r="AH2158" s="53"/>
      <c r="AI2158" s="50"/>
      <c r="AJ2158" s="50"/>
      <c r="AK2158" s="50"/>
      <c r="AL2158" s="50"/>
      <c r="AM2158" s="50"/>
      <c r="AN2158" s="50"/>
      <c r="AO2158" s="50"/>
      <c r="AP2158" s="50"/>
      <c r="AQ2158" s="50"/>
      <c r="AR2158" s="50"/>
      <c r="AS2158" s="50"/>
      <c r="AT2158" s="50"/>
      <c r="AU2158" s="50"/>
      <c r="AV2158" s="50"/>
      <c r="AW2158" s="50"/>
      <c r="AX2158" s="50"/>
      <c r="AY2158" s="50"/>
      <c r="AZ2158" s="50"/>
      <c r="BA2158" s="50"/>
      <c r="BB2158" s="50"/>
      <c r="BC2158" s="50"/>
      <c r="BD2158" s="50"/>
      <c r="BE2158" s="50"/>
      <c r="BF2158" s="50"/>
      <c r="BG2158" s="50"/>
      <c r="BH2158" s="50"/>
      <c r="BI2158" s="50"/>
      <c r="BJ2158" s="50"/>
      <c r="BK2158" s="50"/>
      <c r="BL2158" s="50"/>
    </row>
    <row r="2159" spans="1:64" ht="12" customHeight="1" x14ac:dyDescent="0.15">
      <c r="A2159" s="50" t="s">
        <v>27974</v>
      </c>
      <c r="B2159" s="50">
        <v>32</v>
      </c>
      <c r="C2159" s="50" t="s">
        <v>14</v>
      </c>
      <c r="D2159" s="50" t="s">
        <v>31</v>
      </c>
      <c r="E2159" s="51" t="s">
        <v>27975</v>
      </c>
      <c r="F2159" s="52">
        <v>42777</v>
      </c>
      <c r="G2159" s="50" t="s">
        <v>27976</v>
      </c>
      <c r="H2159" s="50" t="s">
        <v>874</v>
      </c>
      <c r="I2159" s="50" t="s">
        <v>309</v>
      </c>
      <c r="J2159" s="50">
        <v>40215</v>
      </c>
      <c r="K2159" s="50" t="s">
        <v>1747</v>
      </c>
      <c r="L2159" s="50" t="s">
        <v>875</v>
      </c>
      <c r="M2159" s="50" t="s">
        <v>21</v>
      </c>
      <c r="N2159" s="50" t="s">
        <v>27977</v>
      </c>
      <c r="O2159" s="42" t="s">
        <v>394</v>
      </c>
      <c r="P2159" s="50" t="s">
        <v>395</v>
      </c>
      <c r="Q2159" s="51" t="s">
        <v>27978</v>
      </c>
      <c r="R2159" s="50" t="s">
        <v>542</v>
      </c>
      <c r="S2159" s="50" t="s">
        <v>29</v>
      </c>
      <c r="T2159" s="50" t="s">
        <v>28529</v>
      </c>
      <c r="U2159" s="50" t="s">
        <v>28520</v>
      </c>
      <c r="V2159" s="50" t="s">
        <v>28521</v>
      </c>
      <c r="W2159" s="50" t="s">
        <v>542</v>
      </c>
      <c r="X2159" s="50">
        <v>2323</v>
      </c>
      <c r="Y2159" s="50"/>
      <c r="Z2159" s="50"/>
      <c r="AA2159" s="50"/>
      <c r="AB2159" s="50"/>
      <c r="AC2159" s="50"/>
      <c r="AD2159" s="50"/>
      <c r="AE2159" s="50"/>
      <c r="AF2159" s="50"/>
      <c r="AG2159" s="50"/>
      <c r="AH2159" s="53"/>
      <c r="AI2159" s="50"/>
      <c r="AJ2159" s="50"/>
      <c r="AK2159" s="50"/>
      <c r="AL2159" s="50"/>
      <c r="AM2159" s="50"/>
      <c r="AN2159" s="50"/>
      <c r="AO2159" s="50"/>
      <c r="AP2159" s="50"/>
      <c r="AQ2159" s="50"/>
      <c r="AR2159" s="50"/>
      <c r="AS2159" s="50"/>
      <c r="AT2159" s="50"/>
      <c r="AU2159" s="50"/>
      <c r="AV2159" s="50"/>
      <c r="AW2159" s="50"/>
      <c r="AX2159" s="50"/>
      <c r="AY2159" s="50"/>
      <c r="AZ2159" s="50"/>
      <c r="BA2159" s="50"/>
      <c r="BB2159" s="50"/>
      <c r="BC2159" s="50"/>
      <c r="BD2159" s="50"/>
      <c r="BE2159" s="50"/>
      <c r="BF2159" s="50"/>
      <c r="BG2159" s="50"/>
      <c r="BH2159" s="50"/>
      <c r="BI2159" s="50"/>
      <c r="BJ2159" s="50"/>
      <c r="BK2159" s="50"/>
      <c r="BL2159" s="50"/>
    </row>
    <row r="2160" spans="1:64" ht="12" customHeight="1" x14ac:dyDescent="0.15">
      <c r="A2160" s="50" t="s">
        <v>27905</v>
      </c>
      <c r="B2160" s="50">
        <v>33</v>
      </c>
      <c r="C2160" s="50" t="s">
        <v>14</v>
      </c>
      <c r="D2160" s="50" t="s">
        <v>926</v>
      </c>
      <c r="E2160" s="51" t="s">
        <v>27906</v>
      </c>
      <c r="F2160" s="52">
        <v>42777</v>
      </c>
      <c r="G2160" s="50" t="s">
        <v>27907</v>
      </c>
      <c r="H2160" s="50" t="s">
        <v>27908</v>
      </c>
      <c r="I2160" s="50" t="s">
        <v>854</v>
      </c>
      <c r="J2160" s="50">
        <v>96701</v>
      </c>
      <c r="K2160" s="50" t="s">
        <v>2317</v>
      </c>
      <c r="L2160" s="50" t="s">
        <v>3493</v>
      </c>
      <c r="M2160" s="50" t="s">
        <v>21</v>
      </c>
      <c r="N2160" s="50" t="s">
        <v>27909</v>
      </c>
      <c r="O2160" s="42" t="s">
        <v>394</v>
      </c>
      <c r="P2160" s="50" t="s">
        <v>395</v>
      </c>
      <c r="Q2160" s="51" t="s">
        <v>27910</v>
      </c>
      <c r="R2160" s="50" t="s">
        <v>94</v>
      </c>
      <c r="S2160" s="50" t="s">
        <v>373</v>
      </c>
      <c r="T2160" s="54" t="s">
        <v>28836</v>
      </c>
      <c r="U2160" s="50" t="s">
        <v>28518</v>
      </c>
      <c r="V2160" s="50" t="s">
        <v>28519</v>
      </c>
      <c r="W2160" s="50" t="s">
        <v>94</v>
      </c>
      <c r="X2160" s="50">
        <v>2320</v>
      </c>
      <c r="Y2160" s="50"/>
      <c r="Z2160" s="50"/>
      <c r="AA2160" s="50"/>
      <c r="AB2160" s="50"/>
      <c r="AC2160" s="50"/>
      <c r="AD2160" s="50"/>
      <c r="AE2160" s="50"/>
      <c r="AF2160" s="50"/>
      <c r="AG2160" s="50"/>
      <c r="AH2160" s="53"/>
      <c r="AI2160" s="50"/>
      <c r="AJ2160" s="50"/>
      <c r="AK2160" s="50"/>
      <c r="AL2160" s="50"/>
      <c r="AM2160" s="50"/>
      <c r="AN2160" s="50"/>
      <c r="AO2160" s="50"/>
      <c r="AP2160" s="50"/>
      <c r="AQ2160" s="50"/>
      <c r="AR2160" s="50"/>
      <c r="AS2160" s="50"/>
      <c r="AT2160" s="50"/>
      <c r="AU2160" s="50"/>
      <c r="AV2160" s="50"/>
      <c r="AW2160" s="50"/>
      <c r="AX2160" s="50"/>
      <c r="AY2160" s="50"/>
      <c r="AZ2160" s="50"/>
      <c r="BA2160" s="50"/>
      <c r="BB2160" s="50"/>
      <c r="BC2160" s="50"/>
      <c r="BD2160" s="50"/>
      <c r="BE2160" s="50"/>
      <c r="BF2160" s="50"/>
      <c r="BG2160" s="50"/>
      <c r="BH2160" s="50"/>
      <c r="BI2160" s="50"/>
      <c r="BJ2160" s="50"/>
      <c r="BK2160" s="50"/>
      <c r="BL2160" s="50"/>
    </row>
    <row r="2161" spans="1:64" ht="12" customHeight="1" x14ac:dyDescent="0.15">
      <c r="A2161" s="50" t="s">
        <v>27418</v>
      </c>
      <c r="B2161" s="50">
        <v>55</v>
      </c>
      <c r="C2161" s="50" t="s">
        <v>108</v>
      </c>
      <c r="D2161" s="50" t="s">
        <v>31</v>
      </c>
      <c r="E2161" s="51" t="s">
        <v>27419</v>
      </c>
      <c r="F2161" s="52">
        <v>42776</v>
      </c>
      <c r="G2161" s="50" t="s">
        <v>27420</v>
      </c>
      <c r="H2161" s="50" t="s">
        <v>81</v>
      </c>
      <c r="I2161" s="50" t="s">
        <v>38</v>
      </c>
      <c r="J2161" s="50">
        <v>60618</v>
      </c>
      <c r="K2161" s="50" t="s">
        <v>82</v>
      </c>
      <c r="L2161" s="50" t="s">
        <v>83</v>
      </c>
      <c r="M2161" s="50" t="s">
        <v>5307</v>
      </c>
      <c r="N2161" s="50" t="s">
        <v>27421</v>
      </c>
      <c r="O2161" s="42" t="s">
        <v>394</v>
      </c>
      <c r="P2161" s="50" t="s">
        <v>395</v>
      </c>
      <c r="Q2161" s="51" t="s">
        <v>27422</v>
      </c>
      <c r="R2161" s="50" t="s">
        <v>542</v>
      </c>
      <c r="S2161" s="50" t="s">
        <v>22</v>
      </c>
      <c r="T2161" s="54" t="s">
        <v>28739</v>
      </c>
      <c r="U2161" s="50" t="s">
        <v>28520</v>
      </c>
      <c r="V2161" s="50" t="s">
        <v>28521</v>
      </c>
      <c r="W2161" s="50" t="s">
        <v>94</v>
      </c>
      <c r="X2161" s="50">
        <v>2326</v>
      </c>
      <c r="Y2161" s="50"/>
      <c r="Z2161" s="50"/>
      <c r="AA2161" s="50"/>
      <c r="AB2161" s="50"/>
      <c r="AC2161" s="50"/>
      <c r="AD2161" s="50"/>
      <c r="AE2161" s="50"/>
      <c r="AF2161" s="50"/>
      <c r="AG2161" s="50"/>
      <c r="AH2161" s="53"/>
      <c r="AI2161" s="50"/>
      <c r="AJ2161" s="50"/>
      <c r="AK2161" s="50"/>
      <c r="AL2161" s="50"/>
      <c r="AM2161" s="50"/>
      <c r="AN2161" s="50"/>
      <c r="AO2161" s="50"/>
      <c r="AP2161" s="50"/>
      <c r="AQ2161" s="50"/>
      <c r="AR2161" s="50"/>
      <c r="AS2161" s="50"/>
      <c r="AT2161" s="50"/>
      <c r="AU2161" s="50"/>
      <c r="AV2161" s="50"/>
      <c r="AW2161" s="50"/>
      <c r="AX2161" s="50"/>
      <c r="AY2161" s="50"/>
      <c r="AZ2161" s="50"/>
      <c r="BA2161" s="50"/>
      <c r="BB2161" s="50"/>
      <c r="BC2161" s="50"/>
      <c r="BD2161" s="50"/>
      <c r="BE2161" s="50"/>
      <c r="BF2161" s="50"/>
      <c r="BG2161" s="50"/>
      <c r="BH2161" s="50"/>
      <c r="BI2161" s="50"/>
      <c r="BJ2161" s="50"/>
      <c r="BK2161" s="50"/>
      <c r="BL2161" s="50"/>
    </row>
    <row r="2162" spans="1:64" ht="12" customHeight="1" x14ac:dyDescent="0.15">
      <c r="A2162" s="50" t="s">
        <v>27608</v>
      </c>
      <c r="B2162" s="50">
        <v>18</v>
      </c>
      <c r="C2162" s="50" t="s">
        <v>108</v>
      </c>
      <c r="D2162" s="50" t="s">
        <v>31</v>
      </c>
      <c r="E2162" s="51" t="s">
        <v>27609</v>
      </c>
      <c r="F2162" s="52">
        <v>42776</v>
      </c>
      <c r="G2162" s="50" t="s">
        <v>27610</v>
      </c>
      <c r="H2162" s="50" t="s">
        <v>27611</v>
      </c>
      <c r="I2162" s="50" t="s">
        <v>4274</v>
      </c>
      <c r="J2162" s="50">
        <v>4989</v>
      </c>
      <c r="K2162" s="50" t="s">
        <v>27612</v>
      </c>
      <c r="L2162" s="50" t="s">
        <v>1301</v>
      </c>
      <c r="M2162" s="50" t="s">
        <v>21</v>
      </c>
      <c r="N2162" s="50" t="s">
        <v>27613</v>
      </c>
      <c r="O2162" s="42" t="s">
        <v>394</v>
      </c>
      <c r="P2162" s="50" t="s">
        <v>395</v>
      </c>
      <c r="Q2162" s="51" t="s">
        <v>27614</v>
      </c>
      <c r="R2162" s="50" t="s">
        <v>94</v>
      </c>
      <c r="S2162" s="50" t="s">
        <v>12</v>
      </c>
      <c r="T2162" s="50" t="s">
        <v>31978</v>
      </c>
      <c r="U2162" s="50" t="s">
        <v>28518</v>
      </c>
      <c r="V2162" s="50" t="s">
        <v>28521</v>
      </c>
      <c r="W2162" s="50" t="s">
        <v>94</v>
      </c>
      <c r="X2162" s="50">
        <v>2325</v>
      </c>
      <c r="Y2162" s="50"/>
      <c r="Z2162" s="50"/>
      <c r="AA2162" s="50"/>
      <c r="AB2162" s="50"/>
      <c r="AC2162" s="50"/>
      <c r="AD2162" s="50"/>
      <c r="AE2162" s="50"/>
      <c r="AF2162" s="50"/>
      <c r="AG2162" s="50"/>
      <c r="AH2162" s="53"/>
      <c r="AI2162" s="50"/>
      <c r="AJ2162" s="50"/>
      <c r="AK2162" s="50"/>
      <c r="AL2162" s="50"/>
      <c r="AM2162" s="50"/>
      <c r="AN2162" s="50"/>
      <c r="AO2162" s="50"/>
      <c r="AP2162" s="50"/>
      <c r="AQ2162" s="50"/>
      <c r="AR2162" s="50"/>
      <c r="AS2162" s="50"/>
      <c r="AT2162" s="50"/>
      <c r="AU2162" s="50"/>
      <c r="AV2162" s="50"/>
      <c r="AW2162" s="50"/>
      <c r="AX2162" s="50"/>
      <c r="AY2162" s="50"/>
      <c r="AZ2162" s="50"/>
      <c r="BA2162" s="50"/>
      <c r="BB2162" s="50"/>
      <c r="BC2162" s="50"/>
      <c r="BD2162" s="50"/>
      <c r="BE2162" s="50"/>
      <c r="BF2162" s="50"/>
      <c r="BG2162" s="50"/>
      <c r="BH2162" s="50"/>
      <c r="BI2162" s="50"/>
      <c r="BJ2162" s="50"/>
      <c r="BK2162" s="50"/>
      <c r="BL2162" s="50"/>
    </row>
    <row r="2163" spans="1:64" ht="12" customHeight="1" x14ac:dyDescent="0.15">
      <c r="A2163" s="50" t="s">
        <v>27055</v>
      </c>
      <c r="B2163" s="50">
        <v>25</v>
      </c>
      <c r="C2163" s="50" t="s">
        <v>14</v>
      </c>
      <c r="D2163" s="50" t="s">
        <v>79</v>
      </c>
      <c r="E2163" s="50"/>
      <c r="F2163" s="52">
        <v>42776</v>
      </c>
      <c r="G2163" s="50" t="s">
        <v>27056</v>
      </c>
      <c r="H2163" s="50" t="s">
        <v>6344</v>
      </c>
      <c r="I2163" s="50" t="s">
        <v>360</v>
      </c>
      <c r="J2163" s="50">
        <v>27407</v>
      </c>
      <c r="K2163" s="50" t="s">
        <v>631</v>
      </c>
      <c r="L2163" s="50" t="s">
        <v>10619</v>
      </c>
      <c r="M2163" s="50" t="s">
        <v>21</v>
      </c>
      <c r="N2163" s="50" t="s">
        <v>27057</v>
      </c>
      <c r="O2163" s="42" t="s">
        <v>394</v>
      </c>
      <c r="P2163" s="50" t="s">
        <v>395</v>
      </c>
      <c r="Q2163" s="51" t="s">
        <v>27058</v>
      </c>
      <c r="R2163" s="50" t="s">
        <v>94</v>
      </c>
      <c r="S2163" s="50" t="s">
        <v>22</v>
      </c>
      <c r="T2163" s="54" t="s">
        <v>28746</v>
      </c>
      <c r="U2163" s="50" t="s">
        <v>28520</v>
      </c>
      <c r="V2163" s="50" t="s">
        <v>20623</v>
      </c>
      <c r="W2163" s="50" t="s">
        <v>542</v>
      </c>
      <c r="X2163" s="50">
        <v>2331</v>
      </c>
      <c r="Y2163" s="50"/>
      <c r="Z2163" s="50"/>
      <c r="AA2163" s="50"/>
      <c r="AB2163" s="50"/>
      <c r="AC2163" s="50"/>
      <c r="AD2163" s="50"/>
      <c r="AE2163" s="50"/>
      <c r="AF2163" s="50"/>
      <c r="AG2163" s="50"/>
      <c r="AH2163" s="53"/>
      <c r="AI2163" s="50"/>
      <c r="AJ2163" s="50"/>
      <c r="AK2163" s="50"/>
      <c r="AL2163" s="50"/>
      <c r="AM2163" s="50"/>
      <c r="AN2163" s="50"/>
      <c r="AO2163" s="50"/>
      <c r="AP2163" s="50"/>
      <c r="AQ2163" s="50"/>
      <c r="AR2163" s="50"/>
      <c r="AS2163" s="50"/>
      <c r="AT2163" s="50"/>
      <c r="AU2163" s="50"/>
      <c r="AV2163" s="50"/>
      <c r="AW2163" s="50"/>
      <c r="AX2163" s="50"/>
      <c r="AY2163" s="50"/>
      <c r="AZ2163" s="50"/>
      <c r="BA2163" s="50"/>
      <c r="BB2163" s="50"/>
      <c r="BC2163" s="50"/>
      <c r="BD2163" s="50"/>
      <c r="BE2163" s="50"/>
      <c r="BF2163" s="50"/>
      <c r="BG2163" s="50"/>
      <c r="BH2163" s="50"/>
      <c r="BI2163" s="50"/>
      <c r="BJ2163" s="50"/>
      <c r="BK2163" s="50"/>
      <c r="BL2163" s="50"/>
    </row>
    <row r="2164" spans="1:64" ht="12" customHeight="1" x14ac:dyDescent="0.15">
      <c r="A2164" s="50" t="s">
        <v>27113</v>
      </c>
      <c r="B2164" s="50">
        <v>23</v>
      </c>
      <c r="C2164" s="50" t="s">
        <v>14</v>
      </c>
      <c r="D2164" s="50" t="s">
        <v>79</v>
      </c>
      <c r="E2164" s="51" t="s">
        <v>27114</v>
      </c>
      <c r="F2164" s="52">
        <v>42776</v>
      </c>
      <c r="G2164" s="50" t="s">
        <v>27987</v>
      </c>
      <c r="H2164" s="50" t="s">
        <v>5105</v>
      </c>
      <c r="I2164" s="50" t="s">
        <v>75</v>
      </c>
      <c r="J2164" s="50">
        <v>8302</v>
      </c>
      <c r="K2164" s="50" t="s">
        <v>3086</v>
      </c>
      <c r="L2164" s="50" t="s">
        <v>5107</v>
      </c>
      <c r="M2164" s="50" t="s">
        <v>21</v>
      </c>
      <c r="N2164" s="50" t="s">
        <v>27115</v>
      </c>
      <c r="O2164" s="42" t="s">
        <v>394</v>
      </c>
      <c r="P2164" s="50" t="s">
        <v>395</v>
      </c>
      <c r="Q2164" s="51" t="s">
        <v>27116</v>
      </c>
      <c r="R2164" s="50" t="s">
        <v>94</v>
      </c>
      <c r="S2164" s="50" t="s">
        <v>22</v>
      </c>
      <c r="T2164" s="54" t="s">
        <v>28746</v>
      </c>
      <c r="U2164" s="50" t="s">
        <v>28518</v>
      </c>
      <c r="V2164" s="50" t="s">
        <v>28522</v>
      </c>
      <c r="W2164" s="50" t="s">
        <v>94</v>
      </c>
      <c r="X2164" s="50">
        <v>2332</v>
      </c>
      <c r="Y2164" s="50"/>
      <c r="Z2164" s="50"/>
      <c r="AA2164" s="50"/>
      <c r="AB2164" s="50"/>
      <c r="AC2164" s="50"/>
      <c r="AD2164" s="50"/>
      <c r="AE2164" s="50"/>
      <c r="AF2164" s="50"/>
      <c r="AG2164" s="50"/>
      <c r="AH2164" s="53"/>
      <c r="AI2164" s="50"/>
      <c r="AJ2164" s="50"/>
      <c r="AK2164" s="50"/>
      <c r="AL2164" s="50"/>
      <c r="AM2164" s="50"/>
      <c r="AN2164" s="50"/>
      <c r="AO2164" s="50"/>
      <c r="AP2164" s="50"/>
      <c r="AQ2164" s="50"/>
      <c r="AR2164" s="50"/>
      <c r="AS2164" s="50"/>
      <c r="AT2164" s="50"/>
      <c r="AU2164" s="50"/>
      <c r="AV2164" s="50"/>
      <c r="AW2164" s="50"/>
      <c r="AX2164" s="50"/>
      <c r="AY2164" s="50"/>
      <c r="AZ2164" s="50"/>
      <c r="BA2164" s="50"/>
      <c r="BB2164" s="50"/>
      <c r="BC2164" s="50"/>
      <c r="BD2164" s="50"/>
      <c r="BE2164" s="50"/>
      <c r="BF2164" s="50"/>
      <c r="BG2164" s="50"/>
      <c r="BH2164" s="50"/>
      <c r="BI2164" s="50"/>
      <c r="BJ2164" s="50"/>
      <c r="BK2164" s="50"/>
      <c r="BL2164" s="50"/>
    </row>
    <row r="2165" spans="1:64" ht="12" customHeight="1" x14ac:dyDescent="0.15">
      <c r="A2165" s="50" t="s">
        <v>27267</v>
      </c>
      <c r="B2165" s="50">
        <v>31</v>
      </c>
      <c r="C2165" s="50" t="s">
        <v>14</v>
      </c>
      <c r="D2165" s="50" t="s">
        <v>79</v>
      </c>
      <c r="E2165" s="51" t="s">
        <v>27268</v>
      </c>
      <c r="F2165" s="52">
        <v>42776</v>
      </c>
      <c r="G2165" s="50" t="s">
        <v>27269</v>
      </c>
      <c r="H2165" s="50" t="s">
        <v>1987</v>
      </c>
      <c r="I2165" s="50" t="s">
        <v>313</v>
      </c>
      <c r="J2165" s="50">
        <v>37206</v>
      </c>
      <c r="K2165" s="50" t="s">
        <v>863</v>
      </c>
      <c r="L2165" s="50" t="s">
        <v>864</v>
      </c>
      <c r="M2165" s="50" t="s">
        <v>21</v>
      </c>
      <c r="N2165" s="50" t="s">
        <v>27270</v>
      </c>
      <c r="O2165" s="42" t="s">
        <v>394</v>
      </c>
      <c r="P2165" s="50" t="s">
        <v>395</v>
      </c>
      <c r="Q2165" s="51" t="s">
        <v>27271</v>
      </c>
      <c r="R2165" s="50" t="s">
        <v>94</v>
      </c>
      <c r="S2165" s="50" t="s">
        <v>22</v>
      </c>
      <c r="T2165" s="54" t="s">
        <v>28746</v>
      </c>
      <c r="U2165" s="50" t="s">
        <v>28518</v>
      </c>
      <c r="V2165" s="50" t="s">
        <v>28522</v>
      </c>
      <c r="W2165" s="50" t="s">
        <v>94</v>
      </c>
      <c r="X2165" s="50">
        <v>2322</v>
      </c>
      <c r="Y2165" s="50"/>
      <c r="Z2165" s="50"/>
      <c r="AA2165" s="50"/>
      <c r="AB2165" s="50"/>
      <c r="AC2165" s="50"/>
      <c r="AD2165" s="50"/>
      <c r="AE2165" s="50"/>
      <c r="AF2165" s="50"/>
      <c r="AG2165" s="50"/>
      <c r="AH2165" s="53"/>
      <c r="AI2165" s="50"/>
      <c r="AJ2165" s="50"/>
      <c r="AK2165" s="50"/>
      <c r="AL2165" s="50"/>
      <c r="AM2165" s="50"/>
      <c r="AN2165" s="50"/>
      <c r="AO2165" s="50"/>
      <c r="AP2165" s="50"/>
      <c r="AQ2165" s="50"/>
      <c r="AR2165" s="50"/>
      <c r="AS2165" s="50"/>
      <c r="AT2165" s="50"/>
      <c r="AU2165" s="51"/>
      <c r="AV2165" s="50"/>
      <c r="AW2165" s="50"/>
      <c r="AX2165" s="50"/>
      <c r="AY2165" s="50"/>
      <c r="AZ2165" s="50"/>
      <c r="BA2165" s="50"/>
      <c r="BB2165" s="50"/>
      <c r="BC2165" s="50"/>
      <c r="BD2165" s="50"/>
      <c r="BE2165" s="50"/>
      <c r="BF2165" s="50"/>
      <c r="BG2165" s="50"/>
      <c r="BH2165" s="50"/>
      <c r="BI2165" s="50"/>
      <c r="BJ2165" s="50"/>
      <c r="BK2165" s="50"/>
      <c r="BL2165" s="50"/>
    </row>
    <row r="2166" spans="1:64" ht="12" customHeight="1" x14ac:dyDescent="0.15">
      <c r="A2166" s="50" t="s">
        <v>27230</v>
      </c>
      <c r="B2166" s="50">
        <v>45</v>
      </c>
      <c r="C2166" s="50" t="s">
        <v>14</v>
      </c>
      <c r="D2166" s="50" t="s">
        <v>31</v>
      </c>
      <c r="E2166" s="50"/>
      <c r="F2166" s="52">
        <v>42776</v>
      </c>
      <c r="G2166" s="50" t="s">
        <v>27997</v>
      </c>
      <c r="H2166" s="50" t="s">
        <v>27231</v>
      </c>
      <c r="I2166" s="50" t="s">
        <v>389</v>
      </c>
      <c r="J2166" s="50">
        <v>73008</v>
      </c>
      <c r="K2166" s="50" t="s">
        <v>1078</v>
      </c>
      <c r="L2166" s="50" t="s">
        <v>27232</v>
      </c>
      <c r="M2166" s="50" t="s">
        <v>21</v>
      </c>
      <c r="N2166" s="50" t="s">
        <v>27233</v>
      </c>
      <c r="O2166" s="42" t="s">
        <v>394</v>
      </c>
      <c r="P2166" s="50" t="s">
        <v>395</v>
      </c>
      <c r="Q2166" s="51" t="s">
        <v>27234</v>
      </c>
      <c r="R2166" s="50" t="s">
        <v>23</v>
      </c>
      <c r="S2166" s="50" t="s">
        <v>22</v>
      </c>
      <c r="T2166" s="54" t="s">
        <v>28746</v>
      </c>
      <c r="U2166" s="50" t="s">
        <v>28520</v>
      </c>
      <c r="V2166" s="50" t="s">
        <v>28521</v>
      </c>
      <c r="W2166" s="50" t="s">
        <v>94</v>
      </c>
      <c r="X2166" s="50">
        <v>2330</v>
      </c>
      <c r="Y2166" s="50"/>
      <c r="Z2166" s="50"/>
      <c r="AA2166" s="50"/>
      <c r="AB2166" s="50"/>
      <c r="AC2166" s="50"/>
      <c r="AD2166" s="50"/>
      <c r="AE2166" s="50"/>
      <c r="AF2166" s="50"/>
      <c r="AG2166" s="50"/>
      <c r="AH2166" s="53"/>
      <c r="AI2166" s="50"/>
      <c r="AJ2166" s="50"/>
      <c r="AK2166" s="50"/>
      <c r="AL2166" s="50"/>
      <c r="AM2166" s="50"/>
      <c r="AN2166" s="50"/>
      <c r="AO2166" s="50"/>
      <c r="AP2166" s="50"/>
      <c r="AQ2166" s="50"/>
      <c r="AR2166" s="50"/>
      <c r="AS2166" s="50"/>
      <c r="AT2166" s="50"/>
      <c r="AU2166" s="50"/>
      <c r="AV2166" s="50"/>
      <c r="AW2166" s="50"/>
      <c r="AX2166" s="50"/>
      <c r="AY2166" s="50"/>
      <c r="AZ2166" s="50"/>
      <c r="BA2166" s="50"/>
      <c r="BB2166" s="50"/>
      <c r="BC2166" s="50"/>
      <c r="BD2166" s="50"/>
      <c r="BE2166" s="50"/>
      <c r="BF2166" s="50"/>
      <c r="BG2166" s="50"/>
      <c r="BH2166" s="50"/>
      <c r="BI2166" s="50"/>
      <c r="BJ2166" s="50"/>
      <c r="BK2166" s="50"/>
      <c r="BL2166" s="50"/>
    </row>
    <row r="2167" spans="1:64" ht="12" customHeight="1" x14ac:dyDescent="0.15">
      <c r="A2167" s="50" t="s">
        <v>27873</v>
      </c>
      <c r="B2167" s="50">
        <v>25</v>
      </c>
      <c r="C2167" s="50" t="s">
        <v>14</v>
      </c>
      <c r="D2167" s="50" t="s">
        <v>31</v>
      </c>
      <c r="E2167" s="50"/>
      <c r="F2167" s="52">
        <v>42776</v>
      </c>
      <c r="G2167" s="50" t="s">
        <v>27874</v>
      </c>
      <c r="H2167" s="50" t="s">
        <v>3273</v>
      </c>
      <c r="I2167" s="50" t="s">
        <v>297</v>
      </c>
      <c r="J2167" s="50">
        <v>98661</v>
      </c>
      <c r="K2167" s="50" t="s">
        <v>557</v>
      </c>
      <c r="L2167" s="50" t="s">
        <v>5695</v>
      </c>
      <c r="M2167" s="50" t="s">
        <v>21</v>
      </c>
      <c r="N2167" s="50" t="s">
        <v>27875</v>
      </c>
      <c r="O2167" s="42" t="s">
        <v>394</v>
      </c>
      <c r="P2167" s="50" t="s">
        <v>395</v>
      </c>
      <c r="Q2167" s="51" t="s">
        <v>27876</v>
      </c>
      <c r="R2167" s="50" t="s">
        <v>94</v>
      </c>
      <c r="S2167" s="50" t="s">
        <v>22</v>
      </c>
      <c r="T2167" s="54" t="s">
        <v>28739</v>
      </c>
      <c r="U2167" s="50" t="s">
        <v>28518</v>
      </c>
      <c r="V2167" s="50" t="s">
        <v>28522</v>
      </c>
      <c r="W2167" s="50" t="s">
        <v>94</v>
      </c>
      <c r="X2167" s="50">
        <v>2317</v>
      </c>
      <c r="Y2167" s="50"/>
      <c r="Z2167" s="50"/>
      <c r="AA2167" s="50"/>
      <c r="AB2167" s="50"/>
      <c r="AC2167" s="50"/>
      <c r="AD2167" s="50"/>
      <c r="AE2167" s="50"/>
      <c r="AF2167" s="50"/>
      <c r="AG2167" s="50"/>
      <c r="AH2167" s="53"/>
      <c r="AI2167" s="50"/>
      <c r="AJ2167" s="50"/>
      <c r="AK2167" s="50"/>
      <c r="AL2167" s="50"/>
      <c r="AM2167" s="50"/>
      <c r="AN2167" s="50"/>
      <c r="AO2167" s="50"/>
      <c r="AP2167" s="50"/>
      <c r="AQ2167" s="51"/>
      <c r="AR2167" s="50"/>
      <c r="AS2167" s="50"/>
      <c r="AT2167" s="50"/>
      <c r="AU2167" s="50"/>
      <c r="AV2167" s="50"/>
      <c r="AW2167" s="50"/>
      <c r="AX2167" s="50"/>
      <c r="AY2167" s="50"/>
      <c r="AZ2167" s="50"/>
      <c r="BA2167" s="50"/>
      <c r="BB2167" s="50"/>
      <c r="BC2167" s="50"/>
      <c r="BD2167" s="50"/>
      <c r="BE2167" s="50"/>
      <c r="BF2167" s="50"/>
      <c r="BG2167" s="50"/>
      <c r="BH2167" s="50"/>
      <c r="BI2167" s="50"/>
      <c r="BJ2167" s="50"/>
      <c r="BK2167" s="50"/>
      <c r="BL2167" s="50"/>
    </row>
    <row r="2168" spans="1:64" ht="12" customHeight="1" x14ac:dyDescent="0.15">
      <c r="A2168" s="50" t="s">
        <v>27759</v>
      </c>
      <c r="B2168" s="50">
        <v>25</v>
      </c>
      <c r="C2168" s="50" t="s">
        <v>14</v>
      </c>
      <c r="D2168" s="50" t="s">
        <v>31</v>
      </c>
      <c r="E2168" s="51" t="s">
        <v>27760</v>
      </c>
      <c r="F2168" s="52">
        <v>42776</v>
      </c>
      <c r="G2168" s="50" t="s">
        <v>27610</v>
      </c>
      <c r="H2168" s="50" t="s">
        <v>27611</v>
      </c>
      <c r="I2168" s="50" t="s">
        <v>4274</v>
      </c>
      <c r="J2168" s="50">
        <v>4989</v>
      </c>
      <c r="K2168" s="50" t="s">
        <v>27612</v>
      </c>
      <c r="L2168" s="50" t="s">
        <v>1301</v>
      </c>
      <c r="M2168" s="50" t="s">
        <v>21</v>
      </c>
      <c r="N2168" s="50" t="s">
        <v>27613</v>
      </c>
      <c r="O2168" s="42" t="s">
        <v>394</v>
      </c>
      <c r="P2168" s="50" t="s">
        <v>395</v>
      </c>
      <c r="Q2168" s="51" t="s">
        <v>27761</v>
      </c>
      <c r="R2168" s="50" t="s">
        <v>94</v>
      </c>
      <c r="S2168" s="50" t="s">
        <v>373</v>
      </c>
      <c r="T2168" s="54" t="s">
        <v>28836</v>
      </c>
      <c r="U2168" s="50" t="s">
        <v>28518</v>
      </c>
      <c r="V2168" s="50" t="s">
        <v>28521</v>
      </c>
      <c r="W2168" s="50" t="s">
        <v>94</v>
      </c>
      <c r="X2168" s="50">
        <v>2324</v>
      </c>
      <c r="Y2168" s="50"/>
      <c r="Z2168" s="50"/>
      <c r="AA2168" s="50"/>
      <c r="AB2168" s="50"/>
      <c r="AC2168" s="50"/>
      <c r="AD2168" s="50"/>
      <c r="AE2168" s="50"/>
      <c r="AF2168" s="50"/>
      <c r="AG2168" s="50"/>
      <c r="AH2168" s="53"/>
      <c r="AI2168" s="50"/>
      <c r="AJ2168" s="50"/>
      <c r="AK2168" s="50"/>
      <c r="AL2168" s="50"/>
      <c r="AM2168" s="50"/>
      <c r="AN2168" s="50"/>
      <c r="AO2168" s="50"/>
      <c r="AP2168" s="50"/>
      <c r="AQ2168" s="50"/>
      <c r="AR2168" s="50"/>
      <c r="AS2168" s="50"/>
      <c r="AT2168" s="50"/>
      <c r="AU2168" s="50"/>
      <c r="AV2168" s="50"/>
      <c r="AW2168" s="50"/>
      <c r="AX2168" s="50"/>
      <c r="AY2168" s="50"/>
      <c r="AZ2168" s="50"/>
      <c r="BA2168" s="50"/>
      <c r="BB2168" s="50"/>
      <c r="BC2168" s="50"/>
      <c r="BD2168" s="50"/>
      <c r="BE2168" s="50"/>
      <c r="BF2168" s="50"/>
      <c r="BG2168" s="50"/>
      <c r="BH2168" s="50"/>
      <c r="BI2168" s="50"/>
      <c r="BJ2168" s="50"/>
      <c r="BK2168" s="50"/>
      <c r="BL2168" s="50"/>
    </row>
    <row r="2169" spans="1:64" ht="12" customHeight="1" x14ac:dyDescent="0.15">
      <c r="A2169" s="50" t="s">
        <v>27327</v>
      </c>
      <c r="B2169" s="50">
        <v>33</v>
      </c>
      <c r="C2169" s="50" t="s">
        <v>14</v>
      </c>
      <c r="D2169" s="50" t="s">
        <v>42</v>
      </c>
      <c r="E2169" s="50"/>
      <c r="F2169" s="52">
        <v>42775</v>
      </c>
      <c r="G2169" s="50" t="s">
        <v>27328</v>
      </c>
      <c r="H2169" s="50" t="s">
        <v>16804</v>
      </c>
      <c r="I2169" s="50" t="s">
        <v>297</v>
      </c>
      <c r="J2169" s="50">
        <v>98258</v>
      </c>
      <c r="K2169" s="50" t="s">
        <v>2109</v>
      </c>
      <c r="L2169" s="50" t="s">
        <v>16805</v>
      </c>
      <c r="M2169" s="50" t="s">
        <v>5307</v>
      </c>
      <c r="N2169" s="50" t="s">
        <v>27329</v>
      </c>
      <c r="O2169" s="42" t="s">
        <v>394</v>
      </c>
      <c r="P2169" s="50" t="s">
        <v>395</v>
      </c>
      <c r="Q2169" s="51" t="s">
        <v>27330</v>
      </c>
      <c r="R2169" s="50" t="s">
        <v>542</v>
      </c>
      <c r="S2169" s="50" t="s">
        <v>22</v>
      </c>
      <c r="T2169" s="54" t="s">
        <v>28739</v>
      </c>
      <c r="U2169" s="50" t="s">
        <v>28518</v>
      </c>
      <c r="V2169" s="50" t="s">
        <v>28521</v>
      </c>
      <c r="W2169" s="50" t="s">
        <v>94</v>
      </c>
      <c r="X2169" s="50">
        <v>2315</v>
      </c>
      <c r="Y2169" s="50"/>
      <c r="Z2169" s="50"/>
      <c r="AA2169" s="50"/>
      <c r="AB2169" s="50"/>
      <c r="AC2169" s="50"/>
      <c r="AD2169" s="50"/>
      <c r="AE2169" s="50"/>
      <c r="AF2169" s="50"/>
      <c r="AG2169" s="50"/>
      <c r="AH2169" s="53"/>
      <c r="AI2169" s="50"/>
      <c r="AJ2169" s="50"/>
      <c r="AK2169" s="50"/>
      <c r="AL2169" s="50"/>
      <c r="AM2169" s="50"/>
      <c r="AN2169" s="50"/>
      <c r="AO2169" s="50"/>
      <c r="AP2169" s="50"/>
      <c r="AQ2169" s="50"/>
      <c r="AR2169" s="50"/>
      <c r="AS2169" s="50"/>
      <c r="AT2169" s="50"/>
      <c r="AU2169" s="50"/>
      <c r="AV2169" s="50"/>
      <c r="AW2169" s="50"/>
      <c r="AX2169" s="50"/>
      <c r="AY2169" s="50"/>
      <c r="AZ2169" s="50"/>
      <c r="BA2169" s="50"/>
      <c r="BB2169" s="50"/>
      <c r="BC2169" s="50"/>
      <c r="BD2169" s="50"/>
      <c r="BE2169" s="50"/>
      <c r="BF2169" s="50"/>
      <c r="BG2169" s="50"/>
      <c r="BH2169" s="50"/>
      <c r="BI2169" s="50"/>
      <c r="BJ2169" s="50"/>
      <c r="BK2169" s="50"/>
      <c r="BL2169" s="50"/>
    </row>
    <row r="2170" spans="1:64" ht="12" customHeight="1" x14ac:dyDescent="0.15">
      <c r="A2170" s="50" t="s">
        <v>27634</v>
      </c>
      <c r="B2170" s="50">
        <v>17</v>
      </c>
      <c r="C2170" s="50" t="s">
        <v>14</v>
      </c>
      <c r="D2170" s="50" t="s">
        <v>79</v>
      </c>
      <c r="E2170" s="51" t="s">
        <v>27635</v>
      </c>
      <c r="F2170" s="52">
        <v>42775</v>
      </c>
      <c r="G2170" s="50" t="s">
        <v>28024</v>
      </c>
      <c r="H2170" s="50" t="s">
        <v>1531</v>
      </c>
      <c r="I2170" s="50" t="s">
        <v>111</v>
      </c>
      <c r="J2170" s="50">
        <v>97220</v>
      </c>
      <c r="K2170" s="50" t="s">
        <v>1533</v>
      </c>
      <c r="L2170" s="50" t="s">
        <v>17235</v>
      </c>
      <c r="M2170" s="50" t="s">
        <v>21</v>
      </c>
      <c r="N2170" s="50" t="s">
        <v>27636</v>
      </c>
      <c r="O2170" s="42" t="s">
        <v>394</v>
      </c>
      <c r="P2170" s="50" t="s">
        <v>395</v>
      </c>
      <c r="Q2170" s="51" t="s">
        <v>27637</v>
      </c>
      <c r="R2170" s="50" t="s">
        <v>94</v>
      </c>
      <c r="S2170" s="50" t="s">
        <v>12</v>
      </c>
      <c r="T2170" s="50" t="s">
        <v>31675</v>
      </c>
      <c r="U2170" s="50" t="s">
        <v>28518</v>
      </c>
      <c r="V2170" s="50" t="s">
        <v>28522</v>
      </c>
      <c r="W2170" s="50" t="s">
        <v>94</v>
      </c>
      <c r="X2170" s="50">
        <v>2316</v>
      </c>
      <c r="Y2170" s="50"/>
      <c r="Z2170" s="50"/>
      <c r="AA2170" s="50"/>
      <c r="AB2170" s="50"/>
      <c r="AC2170" s="50"/>
      <c r="AD2170" s="50"/>
      <c r="AE2170" s="50"/>
      <c r="AF2170" s="50"/>
      <c r="AG2170" s="50"/>
      <c r="AH2170" s="53"/>
      <c r="AI2170" s="50"/>
      <c r="AJ2170" s="50"/>
      <c r="AK2170" s="50"/>
      <c r="AL2170" s="50"/>
      <c r="AM2170" s="50"/>
      <c r="AN2170" s="50"/>
      <c r="AO2170" s="50"/>
      <c r="AP2170" s="50"/>
      <c r="AQ2170" s="50"/>
      <c r="AR2170" s="50"/>
      <c r="AS2170" s="50"/>
      <c r="AT2170" s="50"/>
      <c r="AU2170" s="50"/>
      <c r="AV2170" s="50"/>
      <c r="AW2170" s="50"/>
      <c r="AX2170" s="50"/>
      <c r="AY2170" s="50"/>
      <c r="AZ2170" s="50"/>
      <c r="BA2170" s="50"/>
      <c r="BB2170" s="50"/>
      <c r="BC2170" s="50"/>
      <c r="BD2170" s="50"/>
      <c r="BE2170" s="50"/>
      <c r="BF2170" s="50"/>
      <c r="BG2170" s="50"/>
      <c r="BH2170" s="50"/>
      <c r="BI2170" s="50"/>
      <c r="BJ2170" s="50"/>
      <c r="BK2170" s="50"/>
      <c r="BL2170" s="50"/>
    </row>
    <row r="2171" spans="1:64" ht="12" customHeight="1" x14ac:dyDescent="0.15">
      <c r="A2171" s="50" t="s">
        <v>27950</v>
      </c>
      <c r="B2171" s="50">
        <v>26</v>
      </c>
      <c r="C2171" s="50" t="s">
        <v>14</v>
      </c>
      <c r="D2171" s="50" t="s">
        <v>31</v>
      </c>
      <c r="E2171" s="51" t="s">
        <v>27951</v>
      </c>
      <c r="F2171" s="52">
        <v>42775</v>
      </c>
      <c r="G2171" s="50" t="s">
        <v>28046</v>
      </c>
      <c r="H2171" s="50" t="s">
        <v>27716</v>
      </c>
      <c r="I2171" s="50" t="s">
        <v>63</v>
      </c>
      <c r="J2171" s="50">
        <v>44041</v>
      </c>
      <c r="K2171" s="50" t="s">
        <v>24734</v>
      </c>
      <c r="L2171" s="50" t="s">
        <v>24735</v>
      </c>
      <c r="M2171" s="50" t="s">
        <v>5307</v>
      </c>
      <c r="N2171" s="50" t="s">
        <v>27952</v>
      </c>
      <c r="O2171" s="42" t="s">
        <v>394</v>
      </c>
      <c r="P2171" s="50" t="s">
        <v>395</v>
      </c>
      <c r="Q2171" s="51" t="s">
        <v>27953</v>
      </c>
      <c r="R2171" s="50" t="s">
        <v>94</v>
      </c>
      <c r="S2171" s="50" t="s">
        <v>12</v>
      </c>
      <c r="T2171" s="50" t="s">
        <v>31978</v>
      </c>
      <c r="U2171" s="50" t="s">
        <v>28518</v>
      </c>
      <c r="V2171" s="50" t="s">
        <v>28521</v>
      </c>
      <c r="W2171" s="50" t="s">
        <v>94</v>
      </c>
      <c r="X2171" s="50">
        <v>2313</v>
      </c>
      <c r="Y2171" s="50"/>
      <c r="Z2171" s="50"/>
      <c r="AA2171" s="50"/>
      <c r="AB2171" s="50"/>
      <c r="AC2171" s="50"/>
      <c r="AD2171" s="50"/>
      <c r="AE2171" s="50"/>
      <c r="AF2171" s="50"/>
      <c r="AG2171" s="50"/>
      <c r="AH2171" s="53"/>
      <c r="AI2171" s="50"/>
      <c r="AJ2171" s="50"/>
      <c r="AK2171" s="50"/>
      <c r="AL2171" s="50"/>
      <c r="AM2171" s="50"/>
      <c r="AN2171" s="50"/>
      <c r="AO2171" s="50"/>
      <c r="AP2171" s="50"/>
      <c r="AQ2171" s="50"/>
      <c r="AR2171" s="50"/>
      <c r="AS2171" s="50"/>
      <c r="AT2171" s="50"/>
      <c r="AU2171" s="50"/>
      <c r="AV2171" s="50"/>
      <c r="AW2171" s="50"/>
      <c r="AX2171" s="50"/>
      <c r="AY2171" s="50"/>
      <c r="AZ2171" s="50"/>
      <c r="BA2171" s="50"/>
      <c r="BB2171" s="50"/>
      <c r="BC2171" s="50"/>
      <c r="BD2171" s="50"/>
      <c r="BE2171" s="50"/>
      <c r="BF2171" s="50"/>
      <c r="BG2171" s="50"/>
      <c r="BH2171" s="50"/>
      <c r="BI2171" s="50"/>
      <c r="BJ2171" s="50"/>
      <c r="BK2171" s="50"/>
      <c r="BL2171" s="50"/>
    </row>
    <row r="2172" spans="1:64" ht="12" customHeight="1" x14ac:dyDescent="0.15">
      <c r="A2172" s="50" t="s">
        <v>3186</v>
      </c>
      <c r="B2172" s="50" t="s">
        <v>23</v>
      </c>
      <c r="C2172" s="50" t="s">
        <v>14</v>
      </c>
      <c r="D2172" s="50" t="s">
        <v>133</v>
      </c>
      <c r="E2172" s="50"/>
      <c r="F2172" s="52">
        <v>42775</v>
      </c>
      <c r="G2172" s="50" t="s">
        <v>27719</v>
      </c>
      <c r="H2172" s="50" t="s">
        <v>7438</v>
      </c>
      <c r="I2172" s="50" t="s">
        <v>189</v>
      </c>
      <c r="J2172" s="50">
        <v>87413</v>
      </c>
      <c r="K2172" s="50" t="s">
        <v>5627</v>
      </c>
      <c r="L2172" s="50" t="s">
        <v>27720</v>
      </c>
      <c r="M2172" s="50" t="s">
        <v>21</v>
      </c>
      <c r="N2172" s="50" t="s">
        <v>27721</v>
      </c>
      <c r="O2172" s="42" t="s">
        <v>394</v>
      </c>
      <c r="P2172" s="50" t="s">
        <v>395</v>
      </c>
      <c r="Q2172" s="51" t="s">
        <v>27722</v>
      </c>
      <c r="R2172" s="50" t="s">
        <v>94</v>
      </c>
      <c r="S2172" s="50" t="s">
        <v>29</v>
      </c>
      <c r="T2172" s="50" t="s">
        <v>28523</v>
      </c>
      <c r="U2172" s="50" t="s">
        <v>28523</v>
      </c>
      <c r="V2172" s="50" t="s">
        <v>20623</v>
      </c>
      <c r="W2172" s="50" t="s">
        <v>94</v>
      </c>
      <c r="X2172" s="50">
        <v>2319</v>
      </c>
      <c r="Y2172" s="50"/>
      <c r="Z2172" s="50"/>
      <c r="AA2172" s="50"/>
      <c r="AB2172" s="50"/>
      <c r="AC2172" s="50"/>
      <c r="AD2172" s="50"/>
      <c r="AE2172" s="50"/>
      <c r="AF2172" s="50"/>
      <c r="AG2172" s="50"/>
      <c r="AH2172" s="53"/>
      <c r="AI2172" s="50"/>
      <c r="AJ2172" s="50"/>
      <c r="AK2172" s="50"/>
      <c r="AL2172" s="50"/>
      <c r="AM2172" s="50"/>
      <c r="AN2172" s="50"/>
      <c r="AO2172" s="50"/>
      <c r="AP2172" s="50"/>
      <c r="AQ2172" s="50"/>
      <c r="AR2172" s="50"/>
      <c r="AS2172" s="50"/>
      <c r="AT2172" s="50"/>
      <c r="AU2172" s="50"/>
      <c r="AV2172" s="50"/>
      <c r="AW2172" s="50"/>
      <c r="AX2172" s="50"/>
      <c r="AY2172" s="50"/>
      <c r="AZ2172" s="50"/>
      <c r="BA2172" s="50"/>
      <c r="BB2172" s="50"/>
      <c r="BC2172" s="50"/>
      <c r="BD2172" s="50"/>
      <c r="BE2172" s="50"/>
      <c r="BF2172" s="50"/>
      <c r="BG2172" s="50"/>
      <c r="BH2172" s="50"/>
      <c r="BI2172" s="50"/>
      <c r="BJ2172" s="50"/>
      <c r="BK2172" s="50"/>
      <c r="BL2172" s="50"/>
    </row>
    <row r="2173" spans="1:64" ht="12" customHeight="1" x14ac:dyDescent="0.15">
      <c r="A2173" s="50" t="s">
        <v>27615</v>
      </c>
      <c r="B2173" s="50">
        <v>25</v>
      </c>
      <c r="C2173" s="50" t="s">
        <v>14</v>
      </c>
      <c r="D2173" s="50" t="s">
        <v>79</v>
      </c>
      <c r="E2173" s="51" t="s">
        <v>27616</v>
      </c>
      <c r="F2173" s="52">
        <v>42774</v>
      </c>
      <c r="G2173" s="50" t="s">
        <v>27617</v>
      </c>
      <c r="H2173" s="50" t="s">
        <v>81</v>
      </c>
      <c r="I2173" s="50" t="s">
        <v>38</v>
      </c>
      <c r="J2173" s="50">
        <v>60606</v>
      </c>
      <c r="K2173" s="50" t="s">
        <v>82</v>
      </c>
      <c r="L2173" s="50" t="s">
        <v>27618</v>
      </c>
      <c r="M2173" s="50" t="s">
        <v>21</v>
      </c>
      <c r="N2173" s="50" t="s">
        <v>27619</v>
      </c>
      <c r="O2173" s="42" t="s">
        <v>1134</v>
      </c>
      <c r="P2173" s="50" t="s">
        <v>1135</v>
      </c>
      <c r="Q2173" s="51" t="s">
        <v>27621</v>
      </c>
      <c r="R2173" s="50" t="s">
        <v>94</v>
      </c>
      <c r="S2173" s="50" t="s">
        <v>12</v>
      </c>
      <c r="T2173" s="50" t="s">
        <v>31978</v>
      </c>
      <c r="U2173" s="50" t="s">
        <v>28518</v>
      </c>
      <c r="V2173" s="50" t="s">
        <v>28522</v>
      </c>
      <c r="W2173" s="50" t="s">
        <v>94</v>
      </c>
      <c r="X2173" s="50">
        <v>2343</v>
      </c>
      <c r="Y2173" s="50"/>
      <c r="Z2173" s="50"/>
      <c r="AA2173" s="50"/>
      <c r="AB2173" s="50"/>
      <c r="AC2173" s="50"/>
      <c r="AD2173" s="50"/>
      <c r="AE2173" s="50"/>
      <c r="AF2173" s="50"/>
      <c r="AG2173" s="50"/>
      <c r="AH2173" s="53"/>
      <c r="AI2173" s="50"/>
      <c r="AJ2173" s="50"/>
      <c r="AK2173" s="50"/>
      <c r="AL2173" s="50"/>
      <c r="AM2173" s="50"/>
      <c r="AN2173" s="50"/>
      <c r="AO2173" s="50"/>
      <c r="AP2173" s="50"/>
      <c r="AQ2173" s="50"/>
      <c r="AR2173" s="50"/>
      <c r="AS2173" s="50"/>
      <c r="AT2173" s="50"/>
      <c r="AU2173" s="50"/>
      <c r="AV2173" s="50"/>
      <c r="AW2173" s="50"/>
      <c r="AX2173" s="50"/>
      <c r="AY2173" s="50"/>
      <c r="AZ2173" s="50"/>
      <c r="BA2173" s="50"/>
      <c r="BB2173" s="50"/>
      <c r="BC2173" s="50"/>
      <c r="BD2173" s="50"/>
      <c r="BE2173" s="50"/>
      <c r="BF2173" s="50"/>
      <c r="BG2173" s="50"/>
      <c r="BH2173" s="50"/>
      <c r="BI2173" s="50"/>
      <c r="BJ2173" s="50"/>
      <c r="BK2173" s="50"/>
      <c r="BL2173" s="50"/>
    </row>
    <row r="2174" spans="1:64" ht="12" customHeight="1" x14ac:dyDescent="0.15">
      <c r="A2174" s="50" t="s">
        <v>27818</v>
      </c>
      <c r="B2174" s="50">
        <v>34</v>
      </c>
      <c r="C2174" s="50" t="s">
        <v>14</v>
      </c>
      <c r="D2174" s="50" t="s">
        <v>133</v>
      </c>
      <c r="E2174" s="51" t="s">
        <v>27819</v>
      </c>
      <c r="F2174" s="52">
        <v>42774</v>
      </c>
      <c r="G2174" s="50" t="s">
        <v>27820</v>
      </c>
      <c r="H2174" s="50" t="s">
        <v>22539</v>
      </c>
      <c r="I2174" s="50" t="s">
        <v>389</v>
      </c>
      <c r="J2174" s="50">
        <v>73005</v>
      </c>
      <c r="K2174" s="50" t="s">
        <v>5798</v>
      </c>
      <c r="L2174" s="50" t="s">
        <v>27821</v>
      </c>
      <c r="M2174" s="50" t="s">
        <v>21</v>
      </c>
      <c r="N2174" s="50" t="s">
        <v>27822</v>
      </c>
      <c r="O2174" s="42" t="s">
        <v>394</v>
      </c>
      <c r="P2174" s="50" t="s">
        <v>395</v>
      </c>
      <c r="Q2174" s="51" t="s">
        <v>27823</v>
      </c>
      <c r="R2174" s="50" t="s">
        <v>94</v>
      </c>
      <c r="S2174" s="50" t="s">
        <v>22</v>
      </c>
      <c r="T2174" s="54" t="s">
        <v>28739</v>
      </c>
      <c r="U2174" s="50" t="s">
        <v>28518</v>
      </c>
      <c r="V2174" s="50" t="s">
        <v>20623</v>
      </c>
      <c r="W2174" s="50" t="s">
        <v>94</v>
      </c>
      <c r="X2174" s="50">
        <v>2314</v>
      </c>
      <c r="Y2174" s="50"/>
      <c r="Z2174" s="50"/>
      <c r="AA2174" s="50"/>
      <c r="AB2174" s="50"/>
      <c r="AC2174" s="50"/>
      <c r="AD2174" s="50"/>
      <c r="AE2174" s="50"/>
      <c r="AF2174" s="50"/>
      <c r="AG2174" s="50"/>
      <c r="AH2174" s="53"/>
      <c r="AI2174" s="50"/>
      <c r="AJ2174" s="50"/>
      <c r="AK2174" s="50"/>
      <c r="AL2174" s="50"/>
      <c r="AM2174" s="50"/>
      <c r="AN2174" s="50"/>
      <c r="AO2174" s="50"/>
      <c r="AP2174" s="50"/>
      <c r="AQ2174" s="50"/>
      <c r="AR2174" s="50"/>
      <c r="AS2174" s="50"/>
      <c r="AT2174" s="50"/>
      <c r="AU2174" s="50"/>
      <c r="AV2174" s="50"/>
      <c r="AW2174" s="50"/>
      <c r="AX2174" s="50"/>
      <c r="AY2174" s="50"/>
      <c r="AZ2174" s="50"/>
      <c r="BA2174" s="50"/>
      <c r="BB2174" s="50"/>
      <c r="BC2174" s="50"/>
      <c r="BD2174" s="50"/>
      <c r="BE2174" s="50"/>
      <c r="BF2174" s="50"/>
      <c r="BG2174" s="50"/>
      <c r="BH2174" s="50"/>
      <c r="BI2174" s="50"/>
      <c r="BJ2174" s="50"/>
      <c r="BK2174" s="50"/>
      <c r="BL2174" s="50"/>
    </row>
    <row r="2175" spans="1:64" ht="12" customHeight="1" x14ac:dyDescent="0.15">
      <c r="A2175" s="50" t="s">
        <v>27144</v>
      </c>
      <c r="B2175" s="50">
        <v>29</v>
      </c>
      <c r="C2175" s="50" t="s">
        <v>14</v>
      </c>
      <c r="D2175" s="50" t="s">
        <v>31</v>
      </c>
      <c r="E2175" s="51" t="s">
        <v>27145</v>
      </c>
      <c r="F2175" s="52">
        <v>42774</v>
      </c>
      <c r="G2175" s="50" t="s">
        <v>27146</v>
      </c>
      <c r="H2175" s="50" t="s">
        <v>27147</v>
      </c>
      <c r="I2175" s="50" t="s">
        <v>211</v>
      </c>
      <c r="J2175" s="50">
        <v>47012</v>
      </c>
      <c r="K2175" s="50" t="s">
        <v>1263</v>
      </c>
      <c r="L2175" s="50" t="s">
        <v>27148</v>
      </c>
      <c r="M2175" s="50" t="s">
        <v>21</v>
      </c>
      <c r="N2175" s="50" t="s">
        <v>27149</v>
      </c>
      <c r="O2175" s="42" t="s">
        <v>394</v>
      </c>
      <c r="P2175" s="50" t="s">
        <v>395</v>
      </c>
      <c r="Q2175" s="51" t="s">
        <v>27150</v>
      </c>
      <c r="R2175" s="50" t="s">
        <v>94</v>
      </c>
      <c r="S2175" s="50" t="s">
        <v>22</v>
      </c>
      <c r="T2175" s="54" t="s">
        <v>28746</v>
      </c>
      <c r="U2175" s="50" t="s">
        <v>28518</v>
      </c>
      <c r="V2175" s="50" t="s">
        <v>28521</v>
      </c>
      <c r="W2175" s="50" t="s">
        <v>94</v>
      </c>
      <c r="X2175" s="50">
        <v>2307</v>
      </c>
      <c r="Y2175" s="50"/>
      <c r="Z2175" s="50"/>
      <c r="AA2175" s="50"/>
      <c r="AB2175" s="50"/>
      <c r="AC2175" s="50"/>
      <c r="AD2175" s="50"/>
      <c r="AE2175" s="50"/>
      <c r="AF2175" s="50"/>
      <c r="AG2175" s="50"/>
      <c r="AH2175" s="53"/>
      <c r="AI2175" s="50"/>
      <c r="AJ2175" s="50"/>
      <c r="AK2175" s="50"/>
      <c r="AL2175" s="50"/>
      <c r="AM2175" s="50"/>
      <c r="AN2175" s="50"/>
      <c r="AO2175" s="50"/>
      <c r="AP2175" s="50"/>
      <c r="AQ2175" s="50"/>
      <c r="AR2175" s="50"/>
      <c r="AS2175" s="50"/>
      <c r="AT2175" s="50"/>
      <c r="AU2175" s="50"/>
      <c r="AV2175" s="50"/>
      <c r="AW2175" s="50"/>
      <c r="AX2175" s="50"/>
      <c r="AY2175" s="50"/>
      <c r="AZ2175" s="50"/>
      <c r="BA2175" s="50"/>
      <c r="BB2175" s="50"/>
      <c r="BC2175" s="50"/>
      <c r="BD2175" s="50"/>
      <c r="BE2175" s="50"/>
      <c r="BF2175" s="50"/>
      <c r="BG2175" s="50"/>
      <c r="BH2175" s="50"/>
      <c r="BI2175" s="50"/>
      <c r="BJ2175" s="50"/>
      <c r="BK2175" s="50"/>
      <c r="BL2175" s="50"/>
    </row>
    <row r="2176" spans="1:64" ht="12" customHeight="1" x14ac:dyDescent="0.15">
      <c r="A2176" s="50" t="s">
        <v>27584</v>
      </c>
      <c r="B2176" s="50">
        <v>30</v>
      </c>
      <c r="C2176" s="50" t="s">
        <v>14</v>
      </c>
      <c r="D2176" s="50" t="s">
        <v>42</v>
      </c>
      <c r="E2176" s="51" t="s">
        <v>27585</v>
      </c>
      <c r="F2176" s="52">
        <v>42774</v>
      </c>
      <c r="G2176" s="50" t="s">
        <v>28023</v>
      </c>
      <c r="H2176" s="50" t="s">
        <v>1872</v>
      </c>
      <c r="I2176" s="50" t="s">
        <v>39</v>
      </c>
      <c r="J2176" s="50">
        <v>95776</v>
      </c>
      <c r="K2176" s="50" t="s">
        <v>7678</v>
      </c>
      <c r="L2176" s="50" t="s">
        <v>1874</v>
      </c>
      <c r="M2176" s="50" t="s">
        <v>385</v>
      </c>
      <c r="N2176" s="50" t="s">
        <v>27586</v>
      </c>
      <c r="O2176" s="42" t="s">
        <v>394</v>
      </c>
      <c r="P2176" s="50" t="s">
        <v>395</v>
      </c>
      <c r="Q2176" s="51" t="s">
        <v>27587</v>
      </c>
      <c r="R2176" s="50" t="s">
        <v>23</v>
      </c>
      <c r="S2176" s="50" t="s">
        <v>29</v>
      </c>
      <c r="T2176" s="50" t="s">
        <v>31676</v>
      </c>
      <c r="U2176" s="50" t="s">
        <v>28520</v>
      </c>
      <c r="V2176" s="50" t="s">
        <v>28521</v>
      </c>
      <c r="W2176" s="50"/>
      <c r="Y2176" s="50"/>
      <c r="Z2176" s="50"/>
      <c r="AA2176" s="50"/>
      <c r="AB2176" s="50"/>
      <c r="AC2176" s="50"/>
      <c r="AD2176" s="50"/>
      <c r="AE2176" s="50"/>
      <c r="AF2176" s="50"/>
      <c r="AG2176" s="50"/>
      <c r="AH2176" s="53"/>
      <c r="AI2176" s="50"/>
      <c r="AJ2176" s="50"/>
      <c r="AK2176" s="50"/>
      <c r="AL2176" s="50"/>
      <c r="AM2176" s="50"/>
      <c r="AN2176" s="50"/>
      <c r="AO2176" s="50"/>
      <c r="AP2176" s="50"/>
      <c r="AQ2176" s="50"/>
      <c r="AR2176" s="50"/>
      <c r="AS2176" s="50"/>
      <c r="AT2176" s="50"/>
      <c r="AU2176" s="50"/>
      <c r="AV2176" s="50"/>
      <c r="AW2176" s="50"/>
      <c r="AX2176" s="50"/>
      <c r="AY2176" s="50"/>
      <c r="AZ2176" s="50"/>
      <c r="BA2176" s="50"/>
      <c r="BB2176" s="50"/>
      <c r="BC2176" s="50"/>
      <c r="BD2176" s="50"/>
      <c r="BE2176" s="50"/>
      <c r="BF2176" s="50"/>
      <c r="BG2176" s="50"/>
      <c r="BH2176" s="50"/>
      <c r="BI2176" s="50"/>
      <c r="BJ2176" s="50"/>
      <c r="BK2176" s="50"/>
      <c r="BL2176" s="50"/>
    </row>
    <row r="2177" spans="1:64" ht="12" customHeight="1" x14ac:dyDescent="0.15">
      <c r="A2177" s="50" t="s">
        <v>27603</v>
      </c>
      <c r="B2177" s="50">
        <v>20</v>
      </c>
      <c r="C2177" s="50" t="s">
        <v>14</v>
      </c>
      <c r="D2177" s="50" t="s">
        <v>79</v>
      </c>
      <c r="E2177" s="51" t="s">
        <v>27604</v>
      </c>
      <c r="F2177" s="52">
        <v>42773</v>
      </c>
      <c r="G2177" s="50" t="s">
        <v>27605</v>
      </c>
      <c r="H2177" s="50" t="s">
        <v>12945</v>
      </c>
      <c r="I2177" s="50" t="s">
        <v>417</v>
      </c>
      <c r="J2177" s="50">
        <v>14213</v>
      </c>
      <c r="K2177" s="50" t="s">
        <v>8596</v>
      </c>
      <c r="L2177" s="50" t="s">
        <v>20631</v>
      </c>
      <c r="M2177" s="50" t="s">
        <v>2246</v>
      </c>
      <c r="N2177" s="50" t="s">
        <v>27606</v>
      </c>
      <c r="O2177" s="42" t="s">
        <v>394</v>
      </c>
      <c r="P2177" s="50" t="s">
        <v>94</v>
      </c>
      <c r="Q2177" s="51" t="s">
        <v>27607</v>
      </c>
      <c r="R2177" s="50" t="s">
        <v>94</v>
      </c>
      <c r="S2177" s="50" t="s">
        <v>12</v>
      </c>
      <c r="T2177" s="50" t="s">
        <v>31978</v>
      </c>
      <c r="U2177" s="50" t="s">
        <v>28523</v>
      </c>
      <c r="V2177" s="50" t="s">
        <v>28522</v>
      </c>
      <c r="W2177" s="50"/>
      <c r="Y2177" s="50"/>
      <c r="Z2177" s="50"/>
      <c r="AA2177" s="50"/>
      <c r="AB2177" s="50"/>
      <c r="AC2177" s="50"/>
      <c r="AD2177" s="50"/>
      <c r="AE2177" s="50"/>
      <c r="AF2177" s="50"/>
      <c r="AG2177" s="50"/>
      <c r="AH2177" s="53"/>
      <c r="AI2177" s="50"/>
      <c r="AJ2177" s="50"/>
      <c r="AK2177" s="50"/>
      <c r="AL2177" s="50"/>
      <c r="AM2177" s="50"/>
      <c r="AN2177" s="50"/>
      <c r="AO2177" s="50"/>
      <c r="AP2177" s="50"/>
      <c r="AQ2177" s="51"/>
      <c r="AR2177" s="50"/>
      <c r="AS2177" s="50"/>
      <c r="AT2177" s="50"/>
      <c r="AU2177" s="50"/>
      <c r="AV2177" s="50"/>
      <c r="AW2177" s="50"/>
      <c r="AX2177" s="50"/>
      <c r="AY2177" s="50"/>
      <c r="AZ2177" s="50"/>
      <c r="BA2177" s="50"/>
      <c r="BB2177" s="50"/>
      <c r="BC2177" s="50"/>
      <c r="BD2177" s="50"/>
      <c r="BE2177" s="50"/>
      <c r="BF2177" s="50"/>
      <c r="BG2177" s="50"/>
      <c r="BH2177" s="50"/>
      <c r="BI2177" s="50"/>
      <c r="BJ2177" s="50"/>
      <c r="BK2177" s="50"/>
      <c r="BL2177" s="50"/>
    </row>
    <row r="2178" spans="1:64" ht="12" customHeight="1" x14ac:dyDescent="0.15">
      <c r="A2178" s="50" t="s">
        <v>27094</v>
      </c>
      <c r="B2178" s="50">
        <v>18</v>
      </c>
      <c r="C2178" s="50" t="s">
        <v>14</v>
      </c>
      <c r="D2178" s="50" t="s">
        <v>79</v>
      </c>
      <c r="E2178" s="50"/>
      <c r="F2178" s="52">
        <v>42773</v>
      </c>
      <c r="G2178" s="50" t="s">
        <v>27095</v>
      </c>
      <c r="H2178" s="50" t="s">
        <v>1562</v>
      </c>
      <c r="I2178" s="50" t="s">
        <v>46</v>
      </c>
      <c r="J2178" s="50">
        <v>21223</v>
      </c>
      <c r="K2178" s="50" t="s">
        <v>4594</v>
      </c>
      <c r="L2178" s="50" t="s">
        <v>2717</v>
      </c>
      <c r="M2178" s="50" t="s">
        <v>21</v>
      </c>
      <c r="N2178" s="50" t="s">
        <v>27096</v>
      </c>
      <c r="O2178" s="42" t="s">
        <v>394</v>
      </c>
      <c r="P2178" s="50" t="s">
        <v>395</v>
      </c>
      <c r="Q2178" s="51" t="s">
        <v>27097</v>
      </c>
      <c r="R2178" s="50" t="s">
        <v>94</v>
      </c>
      <c r="S2178" s="50" t="s">
        <v>22</v>
      </c>
      <c r="T2178" s="54" t="s">
        <v>28746</v>
      </c>
      <c r="U2178" s="50" t="s">
        <v>28518</v>
      </c>
      <c r="V2178" s="50" t="s">
        <v>20623</v>
      </c>
      <c r="W2178" s="50" t="s">
        <v>542</v>
      </c>
      <c r="X2178" s="50">
        <v>2310</v>
      </c>
      <c r="Y2178" s="50"/>
      <c r="Z2178" s="50"/>
      <c r="AA2178" s="50"/>
      <c r="AB2178" s="50"/>
      <c r="AC2178" s="50"/>
      <c r="AD2178" s="50"/>
      <c r="AE2178" s="50"/>
      <c r="AF2178" s="50"/>
      <c r="AG2178" s="50"/>
      <c r="AH2178" s="53"/>
      <c r="AI2178" s="50"/>
      <c r="AJ2178" s="50"/>
      <c r="AK2178" s="50"/>
      <c r="AL2178" s="50"/>
      <c r="AM2178" s="50"/>
      <c r="AN2178" s="50"/>
      <c r="AO2178" s="50"/>
      <c r="AP2178" s="50"/>
      <c r="AQ2178" s="50"/>
      <c r="AR2178" s="50"/>
      <c r="AS2178" s="50"/>
      <c r="AT2178" s="50"/>
      <c r="AU2178" s="50"/>
      <c r="AV2178" s="50"/>
      <c r="AW2178" s="50"/>
      <c r="AX2178" s="50"/>
      <c r="AY2178" s="50"/>
      <c r="AZ2178" s="50"/>
      <c r="BA2178" s="50"/>
      <c r="BB2178" s="50"/>
      <c r="BC2178" s="50"/>
      <c r="BD2178" s="50"/>
      <c r="BE2178" s="50"/>
      <c r="BF2178" s="50"/>
      <c r="BG2178" s="50"/>
      <c r="BH2178" s="50"/>
      <c r="BI2178" s="50"/>
      <c r="BJ2178" s="50"/>
      <c r="BK2178" s="50"/>
      <c r="BL2178" s="50"/>
    </row>
    <row r="2179" spans="1:64" ht="12" customHeight="1" x14ac:dyDescent="0.15">
      <c r="A2179" s="50" t="s">
        <v>27037</v>
      </c>
      <c r="B2179" s="50">
        <v>35</v>
      </c>
      <c r="C2179" s="50" t="s">
        <v>14</v>
      </c>
      <c r="D2179" s="50" t="s">
        <v>31</v>
      </c>
      <c r="E2179" s="50" t="s">
        <v>28052</v>
      </c>
      <c r="F2179" s="52">
        <v>42773</v>
      </c>
      <c r="G2179" s="50" t="s">
        <v>27038</v>
      </c>
      <c r="H2179" s="50" t="s">
        <v>27039</v>
      </c>
      <c r="I2179" s="50" t="s">
        <v>313</v>
      </c>
      <c r="J2179" s="50">
        <v>38474</v>
      </c>
      <c r="K2179" s="50" t="s">
        <v>1804</v>
      </c>
      <c r="L2179" s="50" t="s">
        <v>27040</v>
      </c>
      <c r="M2179" s="50" t="s">
        <v>21</v>
      </c>
      <c r="N2179" s="50" t="s">
        <v>27041</v>
      </c>
      <c r="O2179" s="42" t="s">
        <v>394</v>
      </c>
      <c r="P2179" s="50" t="s">
        <v>395</v>
      </c>
      <c r="Q2179" s="51" t="s">
        <v>27042</v>
      </c>
      <c r="R2179" s="50" t="s">
        <v>948</v>
      </c>
      <c r="S2179" s="50" t="s">
        <v>22</v>
      </c>
      <c r="T2179" s="50" t="s">
        <v>28746</v>
      </c>
      <c r="U2179" s="50" t="s">
        <v>28520</v>
      </c>
      <c r="V2179" s="50" t="s">
        <v>28519</v>
      </c>
      <c r="W2179" s="50" t="s">
        <v>94</v>
      </c>
      <c r="X2179" s="50">
        <v>2309</v>
      </c>
      <c r="Y2179" s="50"/>
      <c r="Z2179" s="50"/>
      <c r="AA2179" s="50"/>
      <c r="AB2179" s="50"/>
      <c r="AC2179" s="50"/>
      <c r="AD2179" s="50"/>
      <c r="AE2179" s="50"/>
      <c r="AF2179" s="50"/>
      <c r="AG2179" s="50"/>
      <c r="AH2179" s="53"/>
      <c r="AI2179" s="50"/>
      <c r="AJ2179" s="50"/>
      <c r="AK2179" s="50"/>
      <c r="AL2179" s="50"/>
      <c r="AM2179" s="50"/>
      <c r="AN2179" s="50"/>
      <c r="AO2179" s="50"/>
      <c r="AP2179" s="50"/>
      <c r="AQ2179" s="50"/>
      <c r="AR2179" s="50"/>
      <c r="AS2179" s="50"/>
      <c r="AT2179" s="50"/>
      <c r="AU2179" s="50"/>
      <c r="AV2179" s="50"/>
      <c r="AW2179" s="50"/>
      <c r="AX2179" s="50"/>
      <c r="AY2179" s="50"/>
      <c r="AZ2179" s="50"/>
      <c r="BA2179" s="50"/>
      <c r="BB2179" s="50"/>
      <c r="BC2179" s="50"/>
      <c r="BD2179" s="50"/>
      <c r="BE2179" s="50"/>
      <c r="BF2179" s="50"/>
      <c r="BG2179" s="50"/>
      <c r="BH2179" s="50"/>
      <c r="BI2179" s="50"/>
      <c r="BJ2179" s="50"/>
      <c r="BK2179" s="50"/>
      <c r="BL2179" s="50"/>
    </row>
    <row r="2180" spans="1:64" ht="12" customHeight="1" x14ac:dyDescent="0.15">
      <c r="A2180" s="50" t="s">
        <v>27465</v>
      </c>
      <c r="B2180" s="50">
        <v>34</v>
      </c>
      <c r="C2180" s="50" t="s">
        <v>14</v>
      </c>
      <c r="D2180" s="50" t="s">
        <v>31</v>
      </c>
      <c r="E2180" s="51" t="s">
        <v>27466</v>
      </c>
      <c r="F2180" s="52">
        <v>42773</v>
      </c>
      <c r="G2180" s="50" t="s">
        <v>27467</v>
      </c>
      <c r="H2180" s="50" t="s">
        <v>5855</v>
      </c>
      <c r="I2180" s="50" t="s">
        <v>63</v>
      </c>
      <c r="J2180" s="50">
        <v>44484</v>
      </c>
      <c r="K2180" s="50" t="s">
        <v>1237</v>
      </c>
      <c r="L2180" s="50" t="s">
        <v>27468</v>
      </c>
      <c r="M2180" s="50" t="s">
        <v>21</v>
      </c>
      <c r="N2180" s="50" t="s">
        <v>27469</v>
      </c>
      <c r="O2180" s="42" t="s">
        <v>394</v>
      </c>
      <c r="P2180" s="50" t="s">
        <v>395</v>
      </c>
      <c r="Q2180" s="51" t="s">
        <v>27470</v>
      </c>
      <c r="R2180" s="50" t="s">
        <v>94</v>
      </c>
      <c r="S2180" s="50" t="s">
        <v>22</v>
      </c>
      <c r="T2180" s="54" t="s">
        <v>28746</v>
      </c>
      <c r="U2180" s="50" t="s">
        <v>28520</v>
      </c>
      <c r="V2180" s="50" t="s">
        <v>28521</v>
      </c>
      <c r="W2180" s="50" t="s">
        <v>94</v>
      </c>
      <c r="X2180" s="50">
        <v>2312</v>
      </c>
      <c r="Y2180" s="50"/>
      <c r="Z2180" s="50"/>
      <c r="AA2180" s="50"/>
      <c r="AB2180" s="50"/>
      <c r="AC2180" s="50"/>
      <c r="AD2180" s="50"/>
      <c r="AE2180" s="50"/>
      <c r="AF2180" s="50"/>
      <c r="AG2180" s="50"/>
      <c r="AH2180" s="53"/>
      <c r="AI2180" s="50"/>
      <c r="AJ2180" s="50"/>
      <c r="AK2180" s="50"/>
      <c r="AL2180" s="50"/>
      <c r="AM2180" s="50"/>
      <c r="AN2180" s="50"/>
      <c r="AO2180" s="50"/>
      <c r="AP2180" s="50"/>
      <c r="AQ2180" s="50"/>
      <c r="AR2180" s="50"/>
      <c r="AS2180" s="50"/>
      <c r="AT2180" s="50"/>
      <c r="AU2180" s="50"/>
      <c r="AV2180" s="50"/>
      <c r="AW2180" s="50"/>
      <c r="AX2180" s="50"/>
      <c r="AY2180" s="50"/>
      <c r="AZ2180" s="50"/>
      <c r="BA2180" s="50"/>
      <c r="BB2180" s="50"/>
      <c r="BC2180" s="50"/>
      <c r="BD2180" s="50"/>
      <c r="BE2180" s="50"/>
      <c r="BF2180" s="50"/>
      <c r="BG2180" s="50"/>
      <c r="BH2180" s="50"/>
      <c r="BI2180" s="50"/>
      <c r="BJ2180" s="50"/>
      <c r="BK2180" s="50"/>
      <c r="BL2180" s="50"/>
    </row>
    <row r="2181" spans="1:64" ht="12" customHeight="1" x14ac:dyDescent="0.15">
      <c r="A2181" s="50" t="s">
        <v>27693</v>
      </c>
      <c r="B2181" s="50">
        <v>18</v>
      </c>
      <c r="C2181" s="50" t="s">
        <v>14</v>
      </c>
      <c r="D2181" s="50" t="s">
        <v>31</v>
      </c>
      <c r="E2181" s="51" t="s">
        <v>27694</v>
      </c>
      <c r="F2181" s="52">
        <v>42773</v>
      </c>
      <c r="G2181" s="50" t="s">
        <v>28029</v>
      </c>
      <c r="H2181" s="50" t="s">
        <v>27695</v>
      </c>
      <c r="I2181" s="50" t="s">
        <v>88</v>
      </c>
      <c r="J2181" s="50">
        <v>35765</v>
      </c>
      <c r="K2181" s="50" t="s">
        <v>427</v>
      </c>
      <c r="L2181" s="50" t="s">
        <v>27696</v>
      </c>
      <c r="M2181" s="50" t="s">
        <v>5307</v>
      </c>
      <c r="N2181" s="50" t="s">
        <v>27697</v>
      </c>
      <c r="O2181" s="42" t="s">
        <v>394</v>
      </c>
      <c r="P2181" s="50" t="s">
        <v>395</v>
      </c>
      <c r="Q2181" s="51" t="s">
        <v>27698</v>
      </c>
      <c r="R2181" s="50" t="s">
        <v>23</v>
      </c>
      <c r="S2181" s="50" t="s">
        <v>29</v>
      </c>
      <c r="T2181" s="50" t="s">
        <v>28530</v>
      </c>
      <c r="U2181" s="50" t="s">
        <v>28518</v>
      </c>
      <c r="V2181" s="50" t="s">
        <v>28521</v>
      </c>
      <c r="W2181" s="50" t="s">
        <v>94</v>
      </c>
      <c r="X2181" s="50">
        <v>2308</v>
      </c>
      <c r="Y2181" s="50"/>
      <c r="Z2181" s="50"/>
      <c r="AA2181" s="50"/>
      <c r="AB2181" s="50"/>
      <c r="AC2181" s="50"/>
      <c r="AD2181" s="50"/>
      <c r="AE2181" s="50"/>
      <c r="AF2181" s="50"/>
      <c r="AG2181" s="50"/>
      <c r="AH2181" s="53"/>
      <c r="AI2181" s="50"/>
      <c r="AJ2181" s="50"/>
      <c r="AK2181" s="50"/>
      <c r="AL2181" s="50"/>
      <c r="AM2181" s="50"/>
      <c r="AN2181" s="50"/>
      <c r="AO2181" s="50"/>
      <c r="AP2181" s="50"/>
      <c r="AQ2181" s="50"/>
      <c r="AR2181" s="50"/>
      <c r="AS2181" s="50"/>
      <c r="AT2181" s="50"/>
      <c r="AU2181" s="50"/>
      <c r="AV2181" s="50"/>
      <c r="AW2181" s="50"/>
      <c r="AX2181" s="50"/>
      <c r="AY2181" s="50"/>
      <c r="AZ2181" s="50"/>
      <c r="BA2181" s="50"/>
      <c r="BB2181" s="50"/>
      <c r="BC2181" s="50"/>
      <c r="BD2181" s="50"/>
      <c r="BE2181" s="50"/>
      <c r="BF2181" s="50"/>
      <c r="BG2181" s="50"/>
      <c r="BH2181" s="50"/>
      <c r="BI2181" s="50"/>
      <c r="BJ2181" s="50"/>
      <c r="BK2181" s="50"/>
      <c r="BL2181" s="50"/>
    </row>
    <row r="2182" spans="1:64" ht="12" customHeight="1" x14ac:dyDescent="0.15">
      <c r="A2182" s="50" t="s">
        <v>27762</v>
      </c>
      <c r="B2182" s="50">
        <v>51</v>
      </c>
      <c r="C2182" s="50" t="s">
        <v>14</v>
      </c>
      <c r="D2182" s="50" t="s">
        <v>31</v>
      </c>
      <c r="E2182" s="50" t="s">
        <v>28060</v>
      </c>
      <c r="F2182" s="52">
        <v>42773</v>
      </c>
      <c r="G2182" s="50" t="s">
        <v>27763</v>
      </c>
      <c r="H2182" s="50" t="s">
        <v>858</v>
      </c>
      <c r="I2182" s="50" t="s">
        <v>309</v>
      </c>
      <c r="J2182" s="50">
        <v>40475</v>
      </c>
      <c r="K2182" s="50" t="s">
        <v>2119</v>
      </c>
      <c r="L2182" s="50" t="s">
        <v>19579</v>
      </c>
      <c r="M2182" s="50" t="s">
        <v>21</v>
      </c>
      <c r="N2182" s="50" t="s">
        <v>27764</v>
      </c>
      <c r="O2182" s="42" t="s">
        <v>394</v>
      </c>
      <c r="P2182" s="50" t="s">
        <v>395</v>
      </c>
      <c r="Q2182" s="51" t="s">
        <v>27765</v>
      </c>
      <c r="R2182" s="50" t="s">
        <v>94</v>
      </c>
      <c r="S2182" s="50" t="s">
        <v>373</v>
      </c>
      <c r="T2182" s="54" t="s">
        <v>28836</v>
      </c>
      <c r="U2182" s="50" t="s">
        <v>28518</v>
      </c>
      <c r="V2182" s="50" t="s">
        <v>28519</v>
      </c>
      <c r="W2182" s="50" t="s">
        <v>94</v>
      </c>
      <c r="X2182" s="50">
        <v>2347</v>
      </c>
      <c r="Y2182" s="50"/>
      <c r="Z2182" s="50"/>
      <c r="AA2182" s="50"/>
      <c r="AB2182" s="50"/>
      <c r="AC2182" s="50"/>
      <c r="AD2182" s="50"/>
      <c r="AE2182" s="50"/>
      <c r="AF2182" s="50"/>
      <c r="AG2182" s="50"/>
      <c r="AH2182" s="53"/>
      <c r="AI2182" s="50"/>
      <c r="AJ2182" s="50"/>
      <c r="AK2182" s="50"/>
      <c r="AL2182" s="50"/>
      <c r="AM2182" s="50"/>
      <c r="AN2182" s="50"/>
      <c r="AO2182" s="50"/>
      <c r="AP2182" s="50"/>
      <c r="AQ2182" s="50"/>
      <c r="AR2182" s="50"/>
      <c r="AS2182" s="50"/>
      <c r="AT2182" s="50"/>
      <c r="AU2182" s="50"/>
      <c r="AV2182" s="50"/>
      <c r="AW2182" s="50"/>
      <c r="AX2182" s="50"/>
      <c r="AY2182" s="50"/>
      <c r="AZ2182" s="50"/>
      <c r="BA2182" s="50"/>
      <c r="BB2182" s="50"/>
      <c r="BC2182" s="50"/>
      <c r="BD2182" s="50"/>
      <c r="BE2182" s="50"/>
      <c r="BF2182" s="50"/>
      <c r="BG2182" s="50"/>
      <c r="BH2182" s="50"/>
      <c r="BI2182" s="50"/>
      <c r="BJ2182" s="50"/>
      <c r="BK2182" s="50"/>
      <c r="BL2182" s="50"/>
    </row>
    <row r="2183" spans="1:64" ht="12" customHeight="1" x14ac:dyDescent="0.15">
      <c r="A2183" s="50" t="s">
        <v>27089</v>
      </c>
      <c r="B2183" s="50">
        <v>50</v>
      </c>
      <c r="C2183" s="50" t="s">
        <v>14</v>
      </c>
      <c r="D2183" s="50" t="s">
        <v>79</v>
      </c>
      <c r="E2183" s="50"/>
      <c r="F2183" s="52">
        <v>42772</v>
      </c>
      <c r="G2183" s="50" t="s">
        <v>27985</v>
      </c>
      <c r="H2183" s="50" t="s">
        <v>27090</v>
      </c>
      <c r="I2183" s="50" t="s">
        <v>203</v>
      </c>
      <c r="J2183" s="50">
        <v>80022</v>
      </c>
      <c r="K2183" s="50" t="s">
        <v>1883</v>
      </c>
      <c r="L2183" s="50" t="s">
        <v>27091</v>
      </c>
      <c r="M2183" s="50" t="s">
        <v>21</v>
      </c>
      <c r="N2183" s="50" t="s">
        <v>27092</v>
      </c>
      <c r="O2183" s="42" t="s">
        <v>394</v>
      </c>
      <c r="P2183" s="50" t="s">
        <v>395</v>
      </c>
      <c r="Q2183" s="51" t="s">
        <v>27093</v>
      </c>
      <c r="R2183" s="50" t="s">
        <v>94</v>
      </c>
      <c r="S2183" s="50" t="s">
        <v>22</v>
      </c>
      <c r="T2183" s="54" t="s">
        <v>28746</v>
      </c>
      <c r="U2183" s="50" t="s">
        <v>28518</v>
      </c>
      <c r="V2183" s="50" t="s">
        <v>28521</v>
      </c>
      <c r="W2183" s="50" t="s">
        <v>94</v>
      </c>
      <c r="X2183" s="50">
        <v>2306</v>
      </c>
      <c r="Y2183" s="50"/>
      <c r="Z2183" s="50"/>
      <c r="AA2183" s="50"/>
      <c r="AB2183" s="50"/>
      <c r="AC2183" s="50"/>
      <c r="AD2183" s="50"/>
      <c r="AE2183" s="50"/>
      <c r="AF2183" s="50"/>
      <c r="AG2183" s="50"/>
      <c r="AH2183" s="53"/>
      <c r="AI2183" s="50"/>
      <c r="AJ2183" s="50"/>
      <c r="AK2183" s="50"/>
      <c r="AL2183" s="50"/>
      <c r="AM2183" s="50"/>
      <c r="AN2183" s="50"/>
      <c r="AO2183" s="50"/>
      <c r="AP2183" s="50"/>
      <c r="AQ2183" s="50"/>
      <c r="AR2183" s="50"/>
      <c r="AS2183" s="50"/>
      <c r="AT2183" s="50"/>
      <c r="AU2183" s="50"/>
      <c r="AV2183" s="50"/>
      <c r="AW2183" s="50"/>
      <c r="AX2183" s="50"/>
      <c r="AY2183" s="50"/>
      <c r="AZ2183" s="50"/>
      <c r="BA2183" s="50"/>
      <c r="BB2183" s="50"/>
      <c r="BC2183" s="50"/>
      <c r="BD2183" s="50"/>
      <c r="BE2183" s="50"/>
      <c r="BF2183" s="50"/>
      <c r="BG2183" s="50"/>
      <c r="BH2183" s="50"/>
      <c r="BI2183" s="50"/>
      <c r="BJ2183" s="50"/>
      <c r="BK2183" s="50"/>
      <c r="BL2183" s="50"/>
    </row>
    <row r="2184" spans="1:64" ht="12" customHeight="1" x14ac:dyDescent="0.15">
      <c r="A2184" s="50" t="s">
        <v>27187</v>
      </c>
      <c r="B2184" s="50">
        <v>52</v>
      </c>
      <c r="C2184" s="50" t="s">
        <v>14</v>
      </c>
      <c r="D2184" s="50" t="s">
        <v>42</v>
      </c>
      <c r="E2184" s="50"/>
      <c r="F2184" s="52">
        <v>42772</v>
      </c>
      <c r="G2184" s="50" t="s">
        <v>27994</v>
      </c>
      <c r="H2184" s="50" t="s">
        <v>15682</v>
      </c>
      <c r="I2184" s="50" t="s">
        <v>39</v>
      </c>
      <c r="J2184" s="50">
        <v>90064</v>
      </c>
      <c r="K2184" s="50" t="s">
        <v>92</v>
      </c>
      <c r="L2184" s="50" t="s">
        <v>941</v>
      </c>
      <c r="M2184" s="50" t="s">
        <v>5307</v>
      </c>
      <c r="N2184" s="50" t="s">
        <v>27188</v>
      </c>
      <c r="O2184" s="42" t="s">
        <v>394</v>
      </c>
      <c r="P2184" s="50" t="s">
        <v>395</v>
      </c>
      <c r="Q2184" s="51" t="s">
        <v>27189</v>
      </c>
      <c r="R2184" s="50" t="s">
        <v>94</v>
      </c>
      <c r="S2184" s="50" t="s">
        <v>22</v>
      </c>
      <c r="T2184" s="54" t="s">
        <v>28739</v>
      </c>
      <c r="U2184" s="50" t="s">
        <v>28520</v>
      </c>
      <c r="V2184" s="50" t="s">
        <v>28522</v>
      </c>
      <c r="W2184" s="50" t="s">
        <v>94</v>
      </c>
      <c r="X2184" s="50">
        <v>2287</v>
      </c>
      <c r="Y2184" s="50"/>
      <c r="Z2184" s="50"/>
      <c r="AA2184" s="50"/>
      <c r="AB2184" s="50"/>
      <c r="AC2184" s="50"/>
      <c r="AD2184" s="50"/>
      <c r="AE2184" s="50"/>
      <c r="AF2184" s="50"/>
      <c r="AG2184" s="50"/>
      <c r="AH2184" s="53"/>
      <c r="AI2184" s="50"/>
      <c r="AJ2184" s="50"/>
      <c r="AK2184" s="50"/>
      <c r="AL2184" s="50"/>
      <c r="AM2184" s="50"/>
      <c r="AN2184" s="50"/>
      <c r="AO2184" s="50"/>
      <c r="AP2184" s="50"/>
      <c r="AQ2184" s="50"/>
      <c r="AR2184" s="50"/>
      <c r="AS2184" s="50"/>
      <c r="AT2184" s="50"/>
      <c r="AU2184" s="50"/>
      <c r="AV2184" s="50"/>
      <c r="AW2184" s="50"/>
      <c r="AX2184" s="50"/>
      <c r="AY2184" s="50"/>
      <c r="AZ2184" s="50"/>
      <c r="BA2184" s="50"/>
      <c r="BB2184" s="50"/>
      <c r="BC2184" s="50"/>
      <c r="BD2184" s="50"/>
      <c r="BE2184" s="50"/>
      <c r="BF2184" s="50"/>
      <c r="BG2184" s="50"/>
      <c r="BH2184" s="50"/>
      <c r="BI2184" s="50"/>
      <c r="BJ2184" s="50"/>
      <c r="BK2184" s="50"/>
      <c r="BL2184" s="50"/>
    </row>
    <row r="2185" spans="1:64" ht="12" customHeight="1" x14ac:dyDescent="0.15">
      <c r="A2185" s="50" t="s">
        <v>27254</v>
      </c>
      <c r="B2185" s="50">
        <v>22</v>
      </c>
      <c r="C2185" s="50" t="s">
        <v>14</v>
      </c>
      <c r="D2185" s="50" t="s">
        <v>79</v>
      </c>
      <c r="E2185" s="51" t="s">
        <v>27255</v>
      </c>
      <c r="F2185" s="52">
        <v>42772</v>
      </c>
      <c r="G2185" s="50" t="s">
        <v>28000</v>
      </c>
      <c r="H2185" s="50" t="s">
        <v>635</v>
      </c>
      <c r="I2185" s="50" t="s">
        <v>56</v>
      </c>
      <c r="J2185" s="50">
        <v>32209</v>
      </c>
      <c r="K2185" s="50" t="s">
        <v>636</v>
      </c>
      <c r="L2185" s="50" t="s">
        <v>637</v>
      </c>
      <c r="M2185" s="50" t="s">
        <v>21</v>
      </c>
      <c r="N2185" s="50" t="s">
        <v>27256</v>
      </c>
      <c r="O2185" s="42" t="s">
        <v>394</v>
      </c>
      <c r="P2185" s="50" t="s">
        <v>395</v>
      </c>
      <c r="Q2185" s="51" t="s">
        <v>27257</v>
      </c>
      <c r="R2185" s="50" t="s">
        <v>94</v>
      </c>
      <c r="S2185" s="50" t="s">
        <v>12</v>
      </c>
      <c r="T2185" s="50" t="s">
        <v>31675</v>
      </c>
      <c r="U2185" s="50" t="s">
        <v>28520</v>
      </c>
      <c r="V2185" s="50" t="s">
        <v>28521</v>
      </c>
      <c r="W2185" s="50" t="s">
        <v>94</v>
      </c>
      <c r="X2185" s="50">
        <v>2305</v>
      </c>
      <c r="Y2185" s="50"/>
      <c r="Z2185" s="50"/>
      <c r="AA2185" s="50"/>
      <c r="AB2185" s="50"/>
      <c r="AC2185" s="50"/>
      <c r="AD2185" s="50"/>
      <c r="AE2185" s="50"/>
      <c r="AF2185" s="50"/>
      <c r="AG2185" s="50"/>
      <c r="AH2185" s="53"/>
      <c r="AI2185" s="50"/>
      <c r="AJ2185" s="50"/>
      <c r="AK2185" s="50"/>
      <c r="AL2185" s="50"/>
      <c r="AM2185" s="50"/>
      <c r="AN2185" s="50"/>
      <c r="AO2185" s="50"/>
      <c r="AP2185" s="50"/>
      <c r="AQ2185" s="50"/>
      <c r="AR2185" s="50"/>
      <c r="AS2185" s="50"/>
      <c r="AT2185" s="50"/>
      <c r="AU2185" s="50"/>
      <c r="AV2185" s="50"/>
      <c r="AW2185" s="50"/>
      <c r="AX2185" s="50"/>
      <c r="AY2185" s="50"/>
      <c r="AZ2185" s="50"/>
      <c r="BA2185" s="50"/>
      <c r="BB2185" s="50"/>
      <c r="BC2185" s="50"/>
      <c r="BD2185" s="50"/>
      <c r="BE2185" s="50"/>
      <c r="BF2185" s="50"/>
      <c r="BG2185" s="50"/>
      <c r="BH2185" s="50"/>
      <c r="BI2185" s="50"/>
      <c r="BJ2185" s="50"/>
      <c r="BK2185" s="50"/>
      <c r="BL2185" s="50"/>
    </row>
    <row r="2186" spans="1:64" ht="12" customHeight="1" x14ac:dyDescent="0.15">
      <c r="A2186" s="50" t="s">
        <v>27502</v>
      </c>
      <c r="B2186" s="50">
        <v>41</v>
      </c>
      <c r="C2186" s="50" t="s">
        <v>14</v>
      </c>
      <c r="D2186" s="50" t="s">
        <v>79</v>
      </c>
      <c r="E2186" s="50"/>
      <c r="F2186" s="52">
        <v>42771</v>
      </c>
      <c r="G2186" s="50" t="s">
        <v>27503</v>
      </c>
      <c r="H2186" s="50" t="s">
        <v>27208</v>
      </c>
      <c r="I2186" s="50" t="s">
        <v>63</v>
      </c>
      <c r="J2186" s="50">
        <v>45322</v>
      </c>
      <c r="K2186" s="50" t="s">
        <v>1039</v>
      </c>
      <c r="L2186" s="50" t="s">
        <v>27504</v>
      </c>
      <c r="M2186" s="50" t="s">
        <v>21</v>
      </c>
      <c r="N2186" s="50" t="s">
        <v>27505</v>
      </c>
      <c r="O2186" s="42" t="s">
        <v>394</v>
      </c>
      <c r="P2186" s="50" t="s">
        <v>395</v>
      </c>
      <c r="Q2186" s="51" t="s">
        <v>27506</v>
      </c>
      <c r="R2186" s="50" t="s">
        <v>94</v>
      </c>
      <c r="S2186" s="50" t="s">
        <v>22</v>
      </c>
      <c r="T2186" s="50" t="s">
        <v>28746</v>
      </c>
      <c r="U2186" s="50" t="s">
        <v>28520</v>
      </c>
      <c r="V2186" s="50" t="s">
        <v>28521</v>
      </c>
      <c r="W2186" s="50" t="s">
        <v>542</v>
      </c>
      <c r="X2186" s="50">
        <v>2286</v>
      </c>
      <c r="Y2186" s="50"/>
      <c r="Z2186" s="50"/>
      <c r="AA2186" s="50"/>
      <c r="AB2186" s="50"/>
      <c r="AC2186" s="50"/>
      <c r="AD2186" s="50"/>
      <c r="AE2186" s="50"/>
      <c r="AF2186" s="50"/>
      <c r="AG2186" s="50"/>
      <c r="AH2186" s="53"/>
      <c r="AI2186" s="50"/>
      <c r="AJ2186" s="50"/>
      <c r="AK2186" s="50"/>
      <c r="AL2186" s="50"/>
      <c r="AM2186" s="50"/>
      <c r="AN2186" s="50"/>
      <c r="AO2186" s="50"/>
      <c r="AP2186" s="50"/>
      <c r="AQ2186" s="50"/>
      <c r="AR2186" s="50"/>
      <c r="AS2186" s="50"/>
      <c r="AT2186" s="50"/>
      <c r="AU2186" s="50"/>
      <c r="AV2186" s="50"/>
      <c r="AW2186" s="50"/>
      <c r="AX2186" s="50"/>
      <c r="AY2186" s="50"/>
      <c r="AZ2186" s="50"/>
      <c r="BA2186" s="50"/>
      <c r="BB2186" s="50"/>
      <c r="BC2186" s="50"/>
      <c r="BD2186" s="50"/>
      <c r="BE2186" s="50"/>
      <c r="BF2186" s="50"/>
      <c r="BG2186" s="50"/>
      <c r="BH2186" s="50"/>
      <c r="BI2186" s="50"/>
      <c r="BJ2186" s="50"/>
      <c r="BK2186" s="50"/>
      <c r="BL2186" s="50"/>
    </row>
    <row r="2187" spans="1:64" ht="12" customHeight="1" x14ac:dyDescent="0.15">
      <c r="A2187" s="50" t="s">
        <v>27901</v>
      </c>
      <c r="B2187" s="50">
        <v>45</v>
      </c>
      <c r="C2187" s="50" t="s">
        <v>14</v>
      </c>
      <c r="D2187" s="50" t="s">
        <v>79</v>
      </c>
      <c r="E2187" s="50"/>
      <c r="F2187" s="52">
        <v>42771</v>
      </c>
      <c r="G2187" s="50" t="s">
        <v>27902</v>
      </c>
      <c r="H2187" s="50" t="s">
        <v>1117</v>
      </c>
      <c r="I2187" s="50" t="s">
        <v>39</v>
      </c>
      <c r="J2187" s="50">
        <v>94538</v>
      </c>
      <c r="K2187" s="50" t="s">
        <v>589</v>
      </c>
      <c r="L2187" s="50" t="s">
        <v>1118</v>
      </c>
      <c r="M2187" s="50" t="s">
        <v>21</v>
      </c>
      <c r="N2187" s="50" t="s">
        <v>27903</v>
      </c>
      <c r="O2187" s="42" t="s">
        <v>394</v>
      </c>
      <c r="P2187" s="50" t="s">
        <v>395</v>
      </c>
      <c r="Q2187" s="51" t="s">
        <v>27904</v>
      </c>
      <c r="R2187" s="50" t="s">
        <v>542</v>
      </c>
      <c r="S2187" s="50" t="s">
        <v>12</v>
      </c>
      <c r="T2187" s="50" t="s">
        <v>31978</v>
      </c>
      <c r="U2187" s="50" t="s">
        <v>28520</v>
      </c>
      <c r="V2187" s="50" t="s">
        <v>28521</v>
      </c>
      <c r="W2187" s="50" t="s">
        <v>94</v>
      </c>
      <c r="X2187" s="50">
        <v>2283</v>
      </c>
      <c r="Y2187" s="50"/>
      <c r="Z2187" s="50"/>
      <c r="AA2187" s="50"/>
      <c r="AB2187" s="50"/>
      <c r="AC2187" s="50"/>
      <c r="AD2187" s="50"/>
      <c r="AE2187" s="50"/>
      <c r="AF2187" s="50"/>
      <c r="AG2187" s="50"/>
      <c r="AH2187" s="53"/>
      <c r="AI2187" s="50"/>
      <c r="AJ2187" s="50"/>
      <c r="AK2187" s="50"/>
      <c r="AL2187" s="50"/>
      <c r="AM2187" s="50"/>
      <c r="AN2187" s="50"/>
      <c r="AO2187" s="50"/>
      <c r="AP2187" s="50"/>
      <c r="AQ2187" s="50"/>
      <c r="AR2187" s="50"/>
      <c r="AS2187" s="50"/>
      <c r="AT2187" s="50"/>
      <c r="AU2187" s="50"/>
      <c r="AV2187" s="50"/>
      <c r="AW2187" s="50"/>
      <c r="AX2187" s="50"/>
      <c r="AY2187" s="50"/>
      <c r="AZ2187" s="50"/>
      <c r="BA2187" s="50"/>
      <c r="BB2187" s="50"/>
      <c r="BC2187" s="50"/>
      <c r="BD2187" s="50"/>
      <c r="BE2187" s="50"/>
      <c r="BF2187" s="50"/>
      <c r="BG2187" s="50"/>
      <c r="BH2187" s="50"/>
      <c r="BI2187" s="50"/>
      <c r="BJ2187" s="50"/>
      <c r="BK2187" s="50"/>
      <c r="BL2187" s="50"/>
    </row>
    <row r="2188" spans="1:64" ht="12" customHeight="1" x14ac:dyDescent="0.15">
      <c r="A2188" s="50" t="s">
        <v>27730</v>
      </c>
      <c r="B2188" s="50">
        <v>33</v>
      </c>
      <c r="C2188" s="50" t="s">
        <v>14</v>
      </c>
      <c r="D2188" s="50" t="s">
        <v>42</v>
      </c>
      <c r="E2188" s="51" t="s">
        <v>27731</v>
      </c>
      <c r="F2188" s="52">
        <v>42771</v>
      </c>
      <c r="G2188" s="50" t="s">
        <v>27732</v>
      </c>
      <c r="H2188" s="50" t="s">
        <v>4577</v>
      </c>
      <c r="I2188" s="50" t="s">
        <v>203</v>
      </c>
      <c r="J2188" s="50">
        <v>81004</v>
      </c>
      <c r="K2188" s="50" t="s">
        <v>4577</v>
      </c>
      <c r="L2188" s="50" t="s">
        <v>4579</v>
      </c>
      <c r="M2188" s="50" t="s">
        <v>21</v>
      </c>
      <c r="N2188" s="50" t="s">
        <v>27733</v>
      </c>
      <c r="O2188" s="42" t="s">
        <v>394</v>
      </c>
      <c r="P2188" s="50" t="s">
        <v>395</v>
      </c>
      <c r="Q2188" s="51" t="s">
        <v>27734</v>
      </c>
      <c r="R2188" s="50" t="s">
        <v>94</v>
      </c>
      <c r="S2188" s="50" t="s">
        <v>373</v>
      </c>
      <c r="T2188" s="54" t="s">
        <v>28836</v>
      </c>
      <c r="U2188" s="50" t="s">
        <v>28518</v>
      </c>
      <c r="V2188" s="50" t="s">
        <v>28521</v>
      </c>
      <c r="W2188" s="50" t="s">
        <v>542</v>
      </c>
      <c r="X2188" s="50">
        <v>2300</v>
      </c>
      <c r="Y2188" s="50"/>
      <c r="Z2188" s="50"/>
      <c r="AA2188" s="50"/>
      <c r="AB2188" s="50"/>
      <c r="AC2188" s="50"/>
      <c r="AD2188" s="50"/>
      <c r="AE2188" s="50"/>
      <c r="AF2188" s="50"/>
      <c r="AG2188" s="50"/>
      <c r="AH2188" s="53"/>
      <c r="AI2188" s="50"/>
      <c r="AJ2188" s="50"/>
      <c r="AK2188" s="50"/>
      <c r="AL2188" s="50"/>
      <c r="AM2188" s="50"/>
      <c r="AN2188" s="50"/>
      <c r="AO2188" s="50"/>
      <c r="AP2188" s="50"/>
      <c r="AQ2188" s="50"/>
      <c r="AR2188" s="50"/>
      <c r="AS2188" s="50"/>
      <c r="AT2188" s="50"/>
      <c r="AU2188" s="50"/>
      <c r="AV2188" s="50"/>
      <c r="AW2188" s="50"/>
      <c r="AX2188" s="50"/>
      <c r="AY2188" s="50"/>
      <c r="AZ2188" s="50"/>
      <c r="BA2188" s="50"/>
      <c r="BB2188" s="50"/>
      <c r="BC2188" s="50"/>
      <c r="BD2188" s="50"/>
      <c r="BE2188" s="50"/>
      <c r="BF2188" s="50"/>
      <c r="BG2188" s="50"/>
      <c r="BH2188" s="50"/>
      <c r="BI2188" s="50"/>
      <c r="BJ2188" s="50"/>
      <c r="BK2188" s="50"/>
      <c r="BL2188" s="50"/>
    </row>
    <row r="2189" spans="1:64" ht="12" customHeight="1" x14ac:dyDescent="0.15">
      <c r="A2189" s="50" t="s">
        <v>27846</v>
      </c>
      <c r="B2189" s="50">
        <v>68</v>
      </c>
      <c r="C2189" s="50" t="s">
        <v>14</v>
      </c>
      <c r="D2189" s="50" t="s">
        <v>79</v>
      </c>
      <c r="E2189" s="50" t="s">
        <v>28062</v>
      </c>
      <c r="F2189" s="52">
        <v>42770</v>
      </c>
      <c r="G2189" s="50" t="s">
        <v>27847</v>
      </c>
      <c r="H2189" s="50" t="s">
        <v>424</v>
      </c>
      <c r="I2189" s="50" t="s">
        <v>425</v>
      </c>
      <c r="J2189" s="50">
        <v>64131</v>
      </c>
      <c r="K2189" s="50" t="s">
        <v>427</v>
      </c>
      <c r="L2189" s="50" t="s">
        <v>428</v>
      </c>
      <c r="M2189" s="50" t="s">
        <v>21</v>
      </c>
      <c r="N2189" s="50" t="s">
        <v>27848</v>
      </c>
      <c r="O2189" s="42" t="s">
        <v>394</v>
      </c>
      <c r="P2189" s="50" t="s">
        <v>395</v>
      </c>
      <c r="Q2189" s="51" t="s">
        <v>27849</v>
      </c>
      <c r="R2189" s="50" t="s">
        <v>542</v>
      </c>
      <c r="S2189" s="50" t="s">
        <v>22</v>
      </c>
      <c r="T2189" s="54" t="s">
        <v>28746</v>
      </c>
      <c r="U2189" s="50" t="s">
        <v>28520</v>
      </c>
      <c r="V2189" s="50" t="s">
        <v>28521</v>
      </c>
      <c r="W2189" s="50" t="s">
        <v>94</v>
      </c>
      <c r="X2189" s="50">
        <v>2288</v>
      </c>
      <c r="Y2189" s="50"/>
      <c r="Z2189" s="50"/>
      <c r="AA2189" s="50"/>
      <c r="AB2189" s="50"/>
      <c r="AC2189" s="50"/>
      <c r="AD2189" s="50"/>
      <c r="AE2189" s="50"/>
      <c r="AF2189" s="50"/>
      <c r="AG2189" s="50"/>
      <c r="AH2189" s="53"/>
      <c r="AI2189" s="50"/>
      <c r="AJ2189" s="50"/>
      <c r="AK2189" s="50"/>
      <c r="AL2189" s="50"/>
      <c r="AM2189" s="50"/>
      <c r="AN2189" s="50"/>
      <c r="AO2189" s="50"/>
      <c r="AP2189" s="50"/>
      <c r="AQ2189" s="51"/>
      <c r="AR2189" s="50"/>
      <c r="AS2189" s="50"/>
      <c r="AT2189" s="50"/>
      <c r="AU2189" s="50"/>
      <c r="AV2189" s="50"/>
      <c r="AW2189" s="50"/>
      <c r="AX2189" s="50"/>
      <c r="AY2189" s="50"/>
      <c r="AZ2189" s="50"/>
      <c r="BA2189" s="50"/>
      <c r="BB2189" s="50"/>
      <c r="BC2189" s="50"/>
      <c r="BD2189" s="50"/>
      <c r="BE2189" s="50"/>
      <c r="BF2189" s="50"/>
      <c r="BG2189" s="50"/>
      <c r="BH2189" s="50"/>
      <c r="BI2189" s="50"/>
      <c r="BJ2189" s="50"/>
      <c r="BK2189" s="50"/>
      <c r="BL2189" s="50"/>
    </row>
    <row r="2190" spans="1:64" ht="12" customHeight="1" x14ac:dyDescent="0.15">
      <c r="A2190" s="50" t="s">
        <v>27537</v>
      </c>
      <c r="B2190" s="50">
        <v>56</v>
      </c>
      <c r="C2190" s="50" t="s">
        <v>14</v>
      </c>
      <c r="D2190" s="50" t="s">
        <v>31</v>
      </c>
      <c r="E2190" s="50"/>
      <c r="F2190" s="52">
        <v>42770</v>
      </c>
      <c r="G2190" s="50" t="s">
        <v>28019</v>
      </c>
      <c r="H2190" s="50" t="s">
        <v>16313</v>
      </c>
      <c r="I2190" s="50" t="s">
        <v>56</v>
      </c>
      <c r="J2190" s="50">
        <v>32720</v>
      </c>
      <c r="K2190" s="50" t="s">
        <v>3800</v>
      </c>
      <c r="L2190" s="50" t="s">
        <v>1232</v>
      </c>
      <c r="M2190" s="50" t="s">
        <v>21</v>
      </c>
      <c r="N2190" s="50" t="s">
        <v>27538</v>
      </c>
      <c r="O2190" s="42" t="s">
        <v>394</v>
      </c>
      <c r="P2190" s="50" t="s">
        <v>395</v>
      </c>
      <c r="Q2190" s="51" t="s">
        <v>27539</v>
      </c>
      <c r="R2190" s="50" t="s">
        <v>542</v>
      </c>
      <c r="S2190" s="50" t="s">
        <v>22</v>
      </c>
      <c r="T2190" s="54" t="s">
        <v>28746</v>
      </c>
      <c r="U2190" s="50" t="s">
        <v>28520</v>
      </c>
      <c r="V2190" s="50" t="s">
        <v>28521</v>
      </c>
      <c r="W2190" s="50" t="s">
        <v>94</v>
      </c>
      <c r="X2190" s="50">
        <v>2293</v>
      </c>
      <c r="Y2190" s="50"/>
      <c r="Z2190" s="50"/>
      <c r="AA2190" s="50"/>
      <c r="AB2190" s="50"/>
      <c r="AC2190" s="50"/>
      <c r="AD2190" s="50"/>
      <c r="AE2190" s="50"/>
      <c r="AF2190" s="50"/>
      <c r="AG2190" s="50"/>
      <c r="AH2190" s="53"/>
      <c r="AI2190" s="50"/>
      <c r="AJ2190" s="50"/>
      <c r="AK2190" s="50"/>
      <c r="AL2190" s="50"/>
      <c r="AM2190" s="50"/>
      <c r="AN2190" s="50"/>
      <c r="AO2190" s="50"/>
      <c r="AP2190" s="50"/>
      <c r="AQ2190" s="50"/>
      <c r="AR2190" s="50"/>
      <c r="AS2190" s="50"/>
      <c r="AT2190" s="50"/>
      <c r="AU2190" s="50"/>
      <c r="AV2190" s="50"/>
      <c r="AW2190" s="50"/>
      <c r="AX2190" s="50"/>
      <c r="AY2190" s="50"/>
      <c r="AZ2190" s="50"/>
      <c r="BA2190" s="50"/>
      <c r="BB2190" s="50"/>
      <c r="BC2190" s="50"/>
      <c r="BD2190" s="50"/>
      <c r="BE2190" s="50"/>
      <c r="BF2190" s="50"/>
      <c r="BG2190" s="50"/>
      <c r="BH2190" s="50"/>
      <c r="BI2190" s="50"/>
      <c r="BJ2190" s="50"/>
      <c r="BK2190" s="50"/>
      <c r="BL2190" s="50"/>
    </row>
    <row r="2191" spans="1:64" ht="12" customHeight="1" x14ac:dyDescent="0.15">
      <c r="A2191" s="50" t="s">
        <v>27643</v>
      </c>
      <c r="B2191" s="50">
        <v>23</v>
      </c>
      <c r="C2191" s="50" t="s">
        <v>14</v>
      </c>
      <c r="D2191" s="50" t="s">
        <v>42</v>
      </c>
      <c r="E2191" s="51" t="s">
        <v>27644</v>
      </c>
      <c r="F2191" s="52">
        <v>42770</v>
      </c>
      <c r="G2191" s="50" t="s">
        <v>28025</v>
      </c>
      <c r="H2191" s="50" t="s">
        <v>27645</v>
      </c>
      <c r="I2191" s="50" t="s">
        <v>167</v>
      </c>
      <c r="J2191" s="50">
        <v>31788</v>
      </c>
      <c r="K2191" s="50" t="s">
        <v>27646</v>
      </c>
      <c r="L2191" s="50" t="s">
        <v>27647</v>
      </c>
      <c r="M2191" s="50" t="s">
        <v>21</v>
      </c>
      <c r="N2191" s="50" t="s">
        <v>27648</v>
      </c>
      <c r="O2191" s="42" t="s">
        <v>394</v>
      </c>
      <c r="P2191" s="50" t="s">
        <v>395</v>
      </c>
      <c r="Q2191" s="51" t="s">
        <v>27649</v>
      </c>
      <c r="R2191" s="50" t="s">
        <v>94</v>
      </c>
      <c r="S2191" s="50" t="s">
        <v>12</v>
      </c>
      <c r="T2191" s="50" t="s">
        <v>31978</v>
      </c>
      <c r="U2191" s="50" t="s">
        <v>28518</v>
      </c>
      <c r="V2191" s="50" t="s">
        <v>28521</v>
      </c>
      <c r="W2191" s="50" t="s">
        <v>94</v>
      </c>
      <c r="X2191" s="50">
        <v>2348</v>
      </c>
      <c r="Y2191" s="50"/>
      <c r="Z2191" s="50"/>
      <c r="AA2191" s="50"/>
      <c r="AB2191" s="50"/>
      <c r="AC2191" s="50"/>
      <c r="AD2191" s="50"/>
      <c r="AE2191" s="50"/>
      <c r="AF2191" s="50"/>
      <c r="AG2191" s="50"/>
      <c r="AH2191" s="50"/>
      <c r="AI2191" s="50"/>
      <c r="AJ2191" s="50"/>
      <c r="AK2191" s="50"/>
      <c r="AL2191" s="50"/>
      <c r="AM2191" s="50"/>
      <c r="AN2191" s="50"/>
      <c r="AO2191" s="50"/>
      <c r="AP2191" s="50"/>
      <c r="AQ2191" s="50"/>
      <c r="AR2191" s="50"/>
      <c r="AS2191" s="50"/>
      <c r="AT2191" s="50"/>
      <c r="AU2191" s="50"/>
      <c r="AV2191" s="50"/>
      <c r="AW2191" s="50"/>
      <c r="AX2191" s="50"/>
      <c r="AY2191" s="50"/>
      <c r="AZ2191" s="50"/>
      <c r="BA2191" s="50"/>
      <c r="BB2191" s="50"/>
      <c r="BC2191" s="50"/>
      <c r="BD2191" s="50"/>
      <c r="BE2191" s="50"/>
      <c r="BF2191" s="50"/>
      <c r="BG2191" s="50"/>
      <c r="BH2191" s="50"/>
      <c r="BI2191" s="50"/>
      <c r="BJ2191" s="50"/>
      <c r="BK2191" s="50"/>
      <c r="BL2191" s="50"/>
    </row>
    <row r="2192" spans="1:64" ht="12" customHeight="1" x14ac:dyDescent="0.15">
      <c r="A2192" s="50" t="s">
        <v>27563</v>
      </c>
      <c r="B2192" s="50">
        <v>41</v>
      </c>
      <c r="C2192" s="50" t="s">
        <v>14</v>
      </c>
      <c r="D2192" s="50" t="s">
        <v>15</v>
      </c>
      <c r="E2192" s="50"/>
      <c r="F2192" s="52">
        <v>42769</v>
      </c>
      <c r="G2192" s="50" t="s">
        <v>27564</v>
      </c>
      <c r="H2192" s="50" t="s">
        <v>27565</v>
      </c>
      <c r="I2192" s="50" t="s">
        <v>67</v>
      </c>
      <c r="J2192" s="50">
        <v>79068</v>
      </c>
      <c r="K2192" s="50" t="s">
        <v>5603</v>
      </c>
      <c r="L2192" s="50" t="s">
        <v>27566</v>
      </c>
      <c r="M2192" s="50" t="s">
        <v>21</v>
      </c>
      <c r="N2192" s="50" t="s">
        <v>27567</v>
      </c>
      <c r="O2192" s="42" t="s">
        <v>394</v>
      </c>
      <c r="P2192" s="50" t="s">
        <v>395</v>
      </c>
      <c r="Q2192" s="51" t="s">
        <v>27568</v>
      </c>
      <c r="R2192" s="50" t="s">
        <v>94</v>
      </c>
      <c r="S2192" s="50" t="s">
        <v>22</v>
      </c>
      <c r="T2192" s="54" t="s">
        <v>28746</v>
      </c>
      <c r="U2192" s="50" t="s">
        <v>28520</v>
      </c>
      <c r="V2192" s="50" t="s">
        <v>28521</v>
      </c>
      <c r="W2192" s="50" t="s">
        <v>94</v>
      </c>
      <c r="X2192" s="50">
        <v>2285</v>
      </c>
      <c r="Y2192" s="50"/>
      <c r="Z2192" s="50"/>
      <c r="AA2192" s="50"/>
      <c r="AB2192" s="50"/>
      <c r="AC2192" s="50"/>
      <c r="AD2192" s="50"/>
      <c r="AE2192" s="50"/>
      <c r="AF2192" s="50"/>
      <c r="AG2192" s="50"/>
      <c r="AH2192" s="53"/>
      <c r="AI2192" s="50"/>
      <c r="AJ2192" s="50"/>
      <c r="AK2192" s="50"/>
      <c r="AL2192" s="50"/>
      <c r="AM2192" s="50"/>
      <c r="AN2192" s="50"/>
      <c r="AO2192" s="50"/>
      <c r="AP2192" s="50"/>
      <c r="AQ2192" s="51"/>
      <c r="AR2192" s="50"/>
      <c r="AS2192" s="50"/>
      <c r="AT2192" s="50"/>
      <c r="AU2192" s="50"/>
      <c r="AV2192" s="50"/>
      <c r="AW2192" s="50"/>
      <c r="AX2192" s="50"/>
      <c r="AY2192" s="50"/>
      <c r="AZ2192" s="50"/>
      <c r="BA2192" s="50"/>
      <c r="BB2192" s="50"/>
      <c r="BC2192" s="50"/>
      <c r="BD2192" s="50"/>
      <c r="BE2192" s="50"/>
      <c r="BF2192" s="50"/>
      <c r="BG2192" s="50"/>
      <c r="BH2192" s="50"/>
      <c r="BI2192" s="50"/>
      <c r="BJ2192" s="50"/>
      <c r="BK2192" s="50"/>
      <c r="BL2192" s="50"/>
    </row>
    <row r="2193" spans="1:64" ht="12" customHeight="1" x14ac:dyDescent="0.15">
      <c r="A2193" s="50" t="s">
        <v>27824</v>
      </c>
      <c r="B2193" s="50">
        <v>22</v>
      </c>
      <c r="C2193" s="50" t="s">
        <v>14</v>
      </c>
      <c r="D2193" s="50" t="s">
        <v>79</v>
      </c>
      <c r="E2193" s="50"/>
      <c r="F2193" s="52">
        <v>42769</v>
      </c>
      <c r="G2193" s="50" t="s">
        <v>27825</v>
      </c>
      <c r="H2193" s="50" t="s">
        <v>5845</v>
      </c>
      <c r="I2193" s="50" t="s">
        <v>360</v>
      </c>
      <c r="J2193" s="50">
        <v>28340</v>
      </c>
      <c r="K2193" s="50" t="s">
        <v>5576</v>
      </c>
      <c r="L2193" s="50" t="s">
        <v>6296</v>
      </c>
      <c r="M2193" s="50" t="s">
        <v>21</v>
      </c>
      <c r="N2193" s="50" t="s">
        <v>27826</v>
      </c>
      <c r="O2193" s="42" t="s">
        <v>394</v>
      </c>
      <c r="P2193" s="50" t="s">
        <v>395</v>
      </c>
      <c r="Q2193" s="51" t="s">
        <v>27827</v>
      </c>
      <c r="R2193" s="50" t="s">
        <v>94</v>
      </c>
      <c r="S2193" s="50" t="s">
        <v>22</v>
      </c>
      <c r="T2193" s="54" t="s">
        <v>28746</v>
      </c>
      <c r="U2193" s="50" t="s">
        <v>28520</v>
      </c>
      <c r="V2193" s="50" t="s">
        <v>28519</v>
      </c>
      <c r="W2193" s="50" t="s">
        <v>94</v>
      </c>
      <c r="X2193" s="50">
        <v>2304</v>
      </c>
      <c r="Y2193" s="50"/>
      <c r="Z2193" s="50"/>
      <c r="AA2193" s="50"/>
      <c r="AB2193" s="50"/>
      <c r="AC2193" s="50"/>
      <c r="AD2193" s="50"/>
      <c r="AE2193" s="50"/>
      <c r="AF2193" s="50"/>
      <c r="AG2193" s="50"/>
      <c r="AH2193" s="53"/>
      <c r="AI2193" s="50"/>
      <c r="AJ2193" s="50"/>
      <c r="AK2193" s="50"/>
      <c r="AL2193" s="50"/>
      <c r="AM2193" s="50"/>
      <c r="AN2193" s="50"/>
      <c r="AO2193" s="50"/>
      <c r="AP2193" s="50"/>
      <c r="AQ2193" s="50"/>
      <c r="AR2193" s="50"/>
      <c r="AS2193" s="50"/>
      <c r="AT2193" s="50"/>
      <c r="AU2193" s="50"/>
      <c r="AV2193" s="50"/>
      <c r="AW2193" s="50"/>
      <c r="AX2193" s="50"/>
      <c r="AY2193" s="50"/>
      <c r="AZ2193" s="50"/>
      <c r="BA2193" s="50"/>
      <c r="BB2193" s="50"/>
      <c r="BC2193" s="50"/>
      <c r="BD2193" s="50"/>
      <c r="BE2193" s="50"/>
      <c r="BF2193" s="50"/>
      <c r="BG2193" s="50"/>
      <c r="BH2193" s="50"/>
      <c r="BI2193" s="50"/>
      <c r="BJ2193" s="50"/>
      <c r="BK2193" s="50"/>
      <c r="BL2193" s="50"/>
    </row>
    <row r="2194" spans="1:64" ht="12" customHeight="1" x14ac:dyDescent="0.15">
      <c r="A2194" s="50" t="s">
        <v>27299</v>
      </c>
      <c r="B2194" s="50">
        <v>27</v>
      </c>
      <c r="C2194" s="50" t="s">
        <v>14</v>
      </c>
      <c r="D2194" s="50" t="s">
        <v>42</v>
      </c>
      <c r="E2194" s="50"/>
      <c r="F2194" s="52">
        <v>42769</v>
      </c>
      <c r="G2194" s="50" t="s">
        <v>27300</v>
      </c>
      <c r="H2194" s="50" t="s">
        <v>27301</v>
      </c>
      <c r="I2194" s="50" t="s">
        <v>39</v>
      </c>
      <c r="J2194" s="50">
        <v>96146</v>
      </c>
      <c r="K2194" s="50" t="s">
        <v>1049</v>
      </c>
      <c r="L2194" s="50" t="s">
        <v>1050</v>
      </c>
      <c r="M2194" s="50" t="s">
        <v>21</v>
      </c>
      <c r="N2194" s="50" t="s">
        <v>27302</v>
      </c>
      <c r="O2194" s="42" t="s">
        <v>394</v>
      </c>
      <c r="P2194" s="50" t="s">
        <v>395</v>
      </c>
      <c r="Q2194" s="51" t="s">
        <v>27303</v>
      </c>
      <c r="R2194" s="50" t="s">
        <v>948</v>
      </c>
      <c r="S2194" s="50" t="s">
        <v>22</v>
      </c>
      <c r="T2194" s="54" t="s">
        <v>28746</v>
      </c>
      <c r="U2194" s="50" t="s">
        <v>28520</v>
      </c>
      <c r="V2194" s="50" t="s">
        <v>28519</v>
      </c>
      <c r="W2194" s="50" t="s">
        <v>94</v>
      </c>
      <c r="X2194" s="50">
        <v>2281</v>
      </c>
      <c r="Y2194" s="50"/>
      <c r="Z2194" s="50"/>
      <c r="AA2194" s="50"/>
      <c r="AB2194" s="50"/>
      <c r="AC2194" s="50"/>
      <c r="AD2194" s="50"/>
      <c r="AE2194" s="50"/>
      <c r="AF2194" s="50"/>
      <c r="AG2194" s="50"/>
      <c r="AH2194" s="53"/>
      <c r="AI2194" s="50"/>
      <c r="AJ2194" s="50"/>
      <c r="AK2194" s="50"/>
      <c r="AL2194" s="50"/>
      <c r="AM2194" s="50"/>
      <c r="AN2194" s="50"/>
      <c r="AO2194" s="50"/>
      <c r="AP2194" s="50"/>
      <c r="AQ2194" s="50"/>
      <c r="AR2194" s="50"/>
      <c r="AS2194" s="50"/>
      <c r="AT2194" s="50"/>
      <c r="AU2194" s="50"/>
      <c r="AV2194" s="50"/>
      <c r="AW2194" s="50"/>
      <c r="AX2194" s="50"/>
      <c r="AY2194" s="50"/>
      <c r="AZ2194" s="50"/>
      <c r="BA2194" s="50"/>
      <c r="BB2194" s="50"/>
      <c r="BC2194" s="50"/>
      <c r="BD2194" s="50"/>
      <c r="BE2194" s="50"/>
      <c r="BF2194" s="50"/>
      <c r="BG2194" s="50"/>
      <c r="BH2194" s="50"/>
      <c r="BI2194" s="50"/>
      <c r="BJ2194" s="50"/>
      <c r="BK2194" s="50"/>
      <c r="BL2194" s="50"/>
    </row>
    <row r="2195" spans="1:64" ht="12" customHeight="1" x14ac:dyDescent="0.15">
      <c r="A2195" s="50" t="s">
        <v>27103</v>
      </c>
      <c r="B2195" s="50">
        <v>45</v>
      </c>
      <c r="C2195" s="50" t="s">
        <v>14</v>
      </c>
      <c r="D2195" s="50" t="s">
        <v>31</v>
      </c>
      <c r="E2195" s="50"/>
      <c r="F2195" s="52">
        <v>42769</v>
      </c>
      <c r="G2195" s="50" t="s">
        <v>27104</v>
      </c>
      <c r="H2195" s="50" t="s">
        <v>6019</v>
      </c>
      <c r="I2195" s="50" t="s">
        <v>67</v>
      </c>
      <c r="J2195" s="50">
        <v>75039</v>
      </c>
      <c r="K2195" s="50" t="s">
        <v>279</v>
      </c>
      <c r="L2195" s="50" t="s">
        <v>6021</v>
      </c>
      <c r="M2195" s="50" t="s">
        <v>21</v>
      </c>
      <c r="N2195" s="50" t="s">
        <v>27105</v>
      </c>
      <c r="O2195" s="42" t="s">
        <v>394</v>
      </c>
      <c r="P2195" s="50" t="s">
        <v>395</v>
      </c>
      <c r="Q2195" s="51" t="s">
        <v>27106</v>
      </c>
      <c r="R2195" s="50" t="s">
        <v>94</v>
      </c>
      <c r="S2195" s="50" t="s">
        <v>22</v>
      </c>
      <c r="T2195" s="54" t="s">
        <v>28746</v>
      </c>
      <c r="U2195" s="50" t="s">
        <v>28518</v>
      </c>
      <c r="V2195" s="50" t="s">
        <v>28521</v>
      </c>
      <c r="W2195" s="50" t="s">
        <v>94</v>
      </c>
      <c r="X2195" s="50">
        <v>2299</v>
      </c>
      <c r="Y2195" s="50"/>
      <c r="Z2195" s="50"/>
      <c r="AA2195" s="50"/>
      <c r="AB2195" s="50"/>
      <c r="AC2195" s="50"/>
      <c r="AD2195" s="50"/>
      <c r="AE2195" s="50"/>
      <c r="AF2195" s="50"/>
      <c r="AG2195" s="50"/>
      <c r="AH2195" s="53"/>
      <c r="AI2195" s="50"/>
      <c r="AJ2195" s="50"/>
      <c r="AK2195" s="50"/>
      <c r="AL2195" s="50"/>
      <c r="AM2195" s="50"/>
      <c r="AN2195" s="50"/>
      <c r="AO2195" s="50"/>
      <c r="AP2195" s="50"/>
      <c r="AQ2195" s="50"/>
      <c r="AR2195" s="50"/>
      <c r="AS2195" s="50"/>
      <c r="AT2195" s="50"/>
      <c r="AU2195" s="50"/>
      <c r="AV2195" s="50"/>
      <c r="AW2195" s="50"/>
      <c r="AX2195" s="50"/>
      <c r="AY2195" s="50"/>
      <c r="AZ2195" s="50"/>
      <c r="BA2195" s="50"/>
      <c r="BB2195" s="50"/>
      <c r="BC2195" s="50"/>
      <c r="BD2195" s="50"/>
      <c r="BE2195" s="50"/>
      <c r="BF2195" s="50"/>
      <c r="BG2195" s="50"/>
      <c r="BH2195" s="50"/>
      <c r="BI2195" s="50"/>
      <c r="BJ2195" s="50"/>
      <c r="BK2195" s="50"/>
      <c r="BL2195" s="50"/>
    </row>
    <row r="2196" spans="1:64" ht="12" customHeight="1" x14ac:dyDescent="0.15">
      <c r="A2196" s="50" t="s">
        <v>27703</v>
      </c>
      <c r="B2196" s="50">
        <v>38</v>
      </c>
      <c r="C2196" s="50" t="s">
        <v>14</v>
      </c>
      <c r="D2196" s="50" t="s">
        <v>31</v>
      </c>
      <c r="E2196" s="50"/>
      <c r="F2196" s="52">
        <v>42769</v>
      </c>
      <c r="G2196" s="50" t="s">
        <v>27704</v>
      </c>
      <c r="H2196" s="50" t="s">
        <v>1413</v>
      </c>
      <c r="I2196" s="50" t="s">
        <v>144</v>
      </c>
      <c r="J2196" s="50">
        <v>26354</v>
      </c>
      <c r="K2196" s="50" t="s">
        <v>7164</v>
      </c>
      <c r="L2196" s="50" t="s">
        <v>27705</v>
      </c>
      <c r="M2196" s="50" t="s">
        <v>21</v>
      </c>
      <c r="N2196" s="50" t="s">
        <v>27706</v>
      </c>
      <c r="O2196" s="42" t="s">
        <v>394</v>
      </c>
      <c r="P2196" s="50" t="s">
        <v>395</v>
      </c>
      <c r="Q2196" s="51" t="s">
        <v>27707</v>
      </c>
      <c r="R2196" s="50" t="s">
        <v>94</v>
      </c>
      <c r="S2196" s="50" t="s">
        <v>22</v>
      </c>
      <c r="T2196" s="54" t="s">
        <v>28746</v>
      </c>
      <c r="U2196" s="50" t="s">
        <v>28520</v>
      </c>
      <c r="V2196" s="50" t="s">
        <v>28521</v>
      </c>
      <c r="W2196" s="50" t="s">
        <v>94</v>
      </c>
      <c r="X2196" s="50">
        <v>2297</v>
      </c>
      <c r="Y2196" s="50"/>
      <c r="Z2196" s="50"/>
      <c r="AA2196" s="50"/>
      <c r="AB2196" s="50"/>
      <c r="AC2196" s="50"/>
      <c r="AD2196" s="50"/>
      <c r="AE2196" s="50"/>
      <c r="AF2196" s="50"/>
      <c r="AG2196" s="50"/>
      <c r="AH2196" s="53"/>
      <c r="AI2196" s="50"/>
      <c r="AJ2196" s="50"/>
      <c r="AK2196" s="50"/>
      <c r="AL2196" s="50"/>
      <c r="AM2196" s="50"/>
      <c r="AN2196" s="50"/>
      <c r="AO2196" s="50"/>
      <c r="AP2196" s="50"/>
      <c r="AQ2196" s="50"/>
      <c r="AR2196" s="50"/>
      <c r="AS2196" s="50"/>
      <c r="AT2196" s="50"/>
      <c r="AU2196" s="50"/>
      <c r="AV2196" s="50"/>
      <c r="AW2196" s="50"/>
      <c r="AX2196" s="50"/>
      <c r="AY2196" s="50"/>
      <c r="AZ2196" s="50"/>
      <c r="BA2196" s="50"/>
      <c r="BB2196" s="50"/>
      <c r="BC2196" s="50"/>
      <c r="BD2196" s="50"/>
      <c r="BE2196" s="50"/>
      <c r="BF2196" s="50"/>
      <c r="BG2196" s="50"/>
      <c r="BH2196" s="50"/>
      <c r="BI2196" s="50"/>
      <c r="BJ2196" s="50"/>
      <c r="BK2196" s="50"/>
      <c r="BL2196" s="50"/>
    </row>
    <row r="2197" spans="1:64" ht="12" customHeight="1" x14ac:dyDescent="0.15">
      <c r="A2197" s="50" t="s">
        <v>27558</v>
      </c>
      <c r="B2197" s="50">
        <v>33</v>
      </c>
      <c r="C2197" s="50" t="s">
        <v>14</v>
      </c>
      <c r="D2197" s="50" t="s">
        <v>31</v>
      </c>
      <c r="E2197" s="51" t="s">
        <v>27559</v>
      </c>
      <c r="F2197" s="52">
        <v>42769</v>
      </c>
      <c r="G2197" s="50" t="s">
        <v>27560</v>
      </c>
      <c r="H2197" s="50" t="s">
        <v>9251</v>
      </c>
      <c r="I2197" s="50" t="s">
        <v>360</v>
      </c>
      <c r="J2197" s="50">
        <v>28601</v>
      </c>
      <c r="K2197" s="50" t="s">
        <v>9253</v>
      </c>
      <c r="L2197" s="50" t="s">
        <v>9254</v>
      </c>
      <c r="M2197" s="50" t="s">
        <v>21</v>
      </c>
      <c r="N2197" s="50" t="s">
        <v>27561</v>
      </c>
      <c r="O2197" s="42" t="s">
        <v>394</v>
      </c>
      <c r="P2197" s="50" t="s">
        <v>395</v>
      </c>
      <c r="Q2197" s="51" t="s">
        <v>27562</v>
      </c>
      <c r="R2197" s="50" t="s">
        <v>94</v>
      </c>
      <c r="S2197" s="50" t="s">
        <v>22</v>
      </c>
      <c r="T2197" s="54" t="s">
        <v>28746</v>
      </c>
      <c r="U2197" s="50" t="s">
        <v>28520</v>
      </c>
      <c r="V2197" s="50" t="s">
        <v>28521</v>
      </c>
      <c r="W2197" s="50" t="s">
        <v>94</v>
      </c>
      <c r="X2197" s="50">
        <v>2289</v>
      </c>
      <c r="Y2197" s="50"/>
      <c r="Z2197" s="50"/>
      <c r="AA2197" s="50"/>
      <c r="AB2197" s="50"/>
      <c r="AC2197" s="50"/>
      <c r="AD2197" s="50"/>
      <c r="AE2197" s="50"/>
      <c r="AF2197" s="50"/>
      <c r="AG2197" s="50"/>
      <c r="AH2197" s="53"/>
      <c r="AI2197" s="50"/>
      <c r="AJ2197" s="50"/>
      <c r="AK2197" s="50"/>
      <c r="AL2197" s="50"/>
      <c r="AM2197" s="50"/>
      <c r="AN2197" s="50"/>
      <c r="AO2197" s="50"/>
      <c r="AP2197" s="50"/>
      <c r="AQ2197" s="50"/>
      <c r="AR2197" s="50"/>
      <c r="AS2197" s="50"/>
      <c r="AT2197" s="50"/>
      <c r="AU2197" s="50"/>
      <c r="AV2197" s="50"/>
      <c r="AW2197" s="50"/>
      <c r="AX2197" s="50"/>
      <c r="AY2197" s="50"/>
      <c r="AZ2197" s="50"/>
      <c r="BA2197" s="50"/>
      <c r="BB2197" s="50"/>
      <c r="BC2197" s="50"/>
      <c r="BD2197" s="50"/>
      <c r="BE2197" s="50"/>
      <c r="BF2197" s="50"/>
      <c r="BG2197" s="50"/>
      <c r="BH2197" s="50"/>
      <c r="BI2197" s="50"/>
      <c r="BJ2197" s="50"/>
      <c r="BK2197" s="50"/>
      <c r="BL2197" s="50"/>
    </row>
    <row r="2198" spans="1:64" ht="12" customHeight="1" x14ac:dyDescent="0.15">
      <c r="A2198" s="50" t="s">
        <v>27766</v>
      </c>
      <c r="B2198" s="50">
        <v>26</v>
      </c>
      <c r="C2198" s="50" t="s">
        <v>14</v>
      </c>
      <c r="D2198" s="50" t="s">
        <v>42</v>
      </c>
      <c r="E2198" s="50"/>
      <c r="F2198" s="52">
        <v>42769</v>
      </c>
      <c r="G2198" s="50" t="s">
        <v>27767</v>
      </c>
      <c r="H2198" s="50" t="s">
        <v>27768</v>
      </c>
      <c r="I2198" s="50" t="s">
        <v>38</v>
      </c>
      <c r="J2198" s="50">
        <v>60304</v>
      </c>
      <c r="K2198" s="50" t="s">
        <v>82</v>
      </c>
      <c r="L2198" s="50" t="s">
        <v>27769</v>
      </c>
      <c r="M2198" s="50" t="s">
        <v>21</v>
      </c>
      <c r="N2198" s="50" t="s">
        <v>27770</v>
      </c>
      <c r="O2198" s="42" t="s">
        <v>394</v>
      </c>
      <c r="P2198" s="50" t="s">
        <v>395</v>
      </c>
      <c r="Q2198" s="51" t="s">
        <v>27771</v>
      </c>
      <c r="R2198" s="50" t="s">
        <v>23</v>
      </c>
      <c r="S2198" s="50" t="s">
        <v>373</v>
      </c>
      <c r="T2198" s="54" t="s">
        <v>28836</v>
      </c>
      <c r="U2198" s="50" t="s">
        <v>28518</v>
      </c>
      <c r="V2198" s="50" t="s">
        <v>28519</v>
      </c>
      <c r="W2198" s="50" t="s">
        <v>94</v>
      </c>
      <c r="X2198" s="50">
        <v>2298</v>
      </c>
      <c r="Y2198" s="50"/>
      <c r="Z2198" s="50"/>
      <c r="AA2198" s="50"/>
      <c r="AB2198" s="50"/>
      <c r="AC2198" s="50"/>
      <c r="AD2198" s="50"/>
      <c r="AE2198" s="50"/>
      <c r="AF2198" s="50"/>
      <c r="AG2198" s="50"/>
      <c r="AH2198" s="53"/>
      <c r="AI2198" s="50"/>
      <c r="AJ2198" s="50"/>
      <c r="AK2198" s="50"/>
      <c r="AL2198" s="50"/>
      <c r="AM2198" s="50"/>
      <c r="AN2198" s="50"/>
      <c r="AO2198" s="50"/>
      <c r="AP2198" s="50"/>
      <c r="AQ2198" s="50"/>
      <c r="AR2198" s="50"/>
      <c r="AS2198" s="50"/>
      <c r="AT2198" s="50"/>
      <c r="AU2198" s="50"/>
      <c r="AV2198" s="50"/>
      <c r="AW2198" s="50"/>
      <c r="AX2198" s="50"/>
      <c r="AY2198" s="50"/>
      <c r="AZ2198" s="50"/>
      <c r="BA2198" s="50"/>
      <c r="BB2198" s="50"/>
      <c r="BC2198" s="50"/>
      <c r="BD2198" s="50"/>
      <c r="BE2198" s="50"/>
      <c r="BF2198" s="50"/>
      <c r="BG2198" s="50"/>
      <c r="BH2198" s="50"/>
      <c r="BI2198" s="50"/>
      <c r="BJ2198" s="50"/>
      <c r="BK2198" s="50"/>
      <c r="BL2198" s="50"/>
    </row>
    <row r="2199" spans="1:64" ht="12" customHeight="1" x14ac:dyDescent="0.15">
      <c r="A2199" s="50" t="s">
        <v>27409</v>
      </c>
      <c r="B2199" s="50">
        <v>57</v>
      </c>
      <c r="C2199" s="50" t="s">
        <v>14</v>
      </c>
      <c r="D2199" s="50" t="s">
        <v>31</v>
      </c>
      <c r="E2199" s="51" t="s">
        <v>27410</v>
      </c>
      <c r="F2199" s="52">
        <v>42768</v>
      </c>
      <c r="G2199" s="50" t="s">
        <v>28013</v>
      </c>
      <c r="H2199" s="50" t="s">
        <v>27411</v>
      </c>
      <c r="I2199" s="50" t="s">
        <v>56</v>
      </c>
      <c r="J2199" s="50">
        <v>32065</v>
      </c>
      <c r="K2199" s="50" t="s">
        <v>3310</v>
      </c>
      <c r="L2199" s="50" t="s">
        <v>3311</v>
      </c>
      <c r="M2199" s="50" t="s">
        <v>21</v>
      </c>
      <c r="N2199" s="50" t="s">
        <v>27412</v>
      </c>
      <c r="O2199" s="42" t="s">
        <v>394</v>
      </c>
      <c r="P2199" s="50" t="s">
        <v>395</v>
      </c>
      <c r="Q2199" s="51" t="s">
        <v>27413</v>
      </c>
      <c r="R2199" s="50" t="s">
        <v>94</v>
      </c>
      <c r="S2199" s="50" t="s">
        <v>22</v>
      </c>
      <c r="T2199" s="54" t="s">
        <v>28746</v>
      </c>
      <c r="U2199" s="50" t="s">
        <v>28518</v>
      </c>
      <c r="V2199" s="50" t="s">
        <v>28521</v>
      </c>
      <c r="W2199" s="50" t="s">
        <v>94</v>
      </c>
      <c r="X2199" s="50">
        <v>2302</v>
      </c>
      <c r="Y2199" s="50"/>
      <c r="Z2199" s="50"/>
      <c r="AA2199" s="50"/>
      <c r="AB2199" s="50"/>
      <c r="AC2199" s="50"/>
      <c r="AD2199" s="50"/>
      <c r="AE2199" s="50"/>
      <c r="AF2199" s="50"/>
      <c r="AG2199" s="50"/>
      <c r="AH2199" s="53"/>
      <c r="AI2199" s="50"/>
      <c r="AJ2199" s="50"/>
      <c r="AK2199" s="50"/>
      <c r="AL2199" s="50"/>
      <c r="AM2199" s="50"/>
      <c r="AN2199" s="50"/>
      <c r="AO2199" s="50"/>
      <c r="AP2199" s="50"/>
      <c r="AQ2199" s="50"/>
      <c r="AR2199" s="50"/>
      <c r="AS2199" s="50"/>
      <c r="AT2199" s="50"/>
      <c r="AU2199" s="50"/>
      <c r="AV2199" s="50"/>
      <c r="AW2199" s="50"/>
      <c r="AX2199" s="50"/>
      <c r="AY2199" s="50"/>
      <c r="AZ2199" s="50"/>
      <c r="BA2199" s="50"/>
      <c r="BB2199" s="50"/>
      <c r="BC2199" s="50"/>
      <c r="BD2199" s="50"/>
      <c r="BE2199" s="50"/>
      <c r="BF2199" s="50"/>
      <c r="BG2199" s="50"/>
      <c r="BH2199" s="50"/>
      <c r="BI2199" s="50"/>
      <c r="BJ2199" s="50"/>
      <c r="BK2199" s="50"/>
      <c r="BL2199" s="50"/>
    </row>
    <row r="2200" spans="1:64" ht="12" customHeight="1" x14ac:dyDescent="0.15">
      <c r="A2200" s="50" t="s">
        <v>27713</v>
      </c>
      <c r="B2200" s="50">
        <v>26</v>
      </c>
      <c r="C2200" s="50" t="s">
        <v>14</v>
      </c>
      <c r="D2200" s="50" t="s">
        <v>31</v>
      </c>
      <c r="E2200" s="51" t="s">
        <v>27714</v>
      </c>
      <c r="F2200" s="52">
        <v>42768</v>
      </c>
      <c r="G2200" s="50" t="s">
        <v>27715</v>
      </c>
      <c r="H2200" s="50" t="s">
        <v>27716</v>
      </c>
      <c r="I2200" s="50" t="s">
        <v>432</v>
      </c>
      <c r="J2200" s="50">
        <v>53121</v>
      </c>
      <c r="K2200" s="50" t="s">
        <v>15544</v>
      </c>
      <c r="L2200" s="50" t="s">
        <v>15545</v>
      </c>
      <c r="M2200" s="50" t="s">
        <v>21</v>
      </c>
      <c r="N2200" s="50" t="s">
        <v>27717</v>
      </c>
      <c r="O2200" s="42" t="s">
        <v>394</v>
      </c>
      <c r="P2200" s="50" t="s">
        <v>395</v>
      </c>
      <c r="Q2200" s="51" t="s">
        <v>27718</v>
      </c>
      <c r="R2200" s="50" t="s">
        <v>94</v>
      </c>
      <c r="S2200" s="50" t="s">
        <v>12</v>
      </c>
      <c r="T2200" s="50" t="s">
        <v>31675</v>
      </c>
      <c r="U2200" s="50" t="s">
        <v>28518</v>
      </c>
      <c r="V2200" s="50" t="s">
        <v>28521</v>
      </c>
      <c r="W2200" s="50" t="s">
        <v>94</v>
      </c>
      <c r="X2200" s="50">
        <v>2282</v>
      </c>
      <c r="Y2200" s="50"/>
      <c r="Z2200" s="50"/>
      <c r="AA2200" s="50"/>
      <c r="AB2200" s="50"/>
      <c r="AC2200" s="50"/>
      <c r="AD2200" s="50"/>
      <c r="AE2200" s="50"/>
      <c r="AF2200" s="50"/>
      <c r="AG2200" s="50"/>
      <c r="AH2200" s="53"/>
      <c r="AI2200" s="50"/>
      <c r="AJ2200" s="50"/>
      <c r="AK2200" s="50"/>
      <c r="AL2200" s="50"/>
      <c r="AM2200" s="50"/>
      <c r="AN2200" s="50"/>
      <c r="AO2200" s="50"/>
      <c r="AP2200" s="50"/>
      <c r="AQ2200" s="50"/>
      <c r="AR2200" s="50"/>
      <c r="AS2200" s="50"/>
      <c r="AT2200" s="50"/>
      <c r="AU2200" s="50"/>
      <c r="AV2200" s="50"/>
      <c r="AW2200" s="50"/>
      <c r="AX2200" s="50"/>
      <c r="AY2200" s="50"/>
      <c r="AZ2200" s="50"/>
      <c r="BA2200" s="50"/>
      <c r="BB2200" s="50"/>
      <c r="BC2200" s="50"/>
      <c r="BD2200" s="50"/>
      <c r="BE2200" s="50"/>
      <c r="BF2200" s="50"/>
      <c r="BG2200" s="50"/>
      <c r="BH2200" s="50"/>
      <c r="BI2200" s="50"/>
      <c r="BJ2200" s="50"/>
      <c r="BK2200" s="50"/>
      <c r="BL2200" s="50"/>
    </row>
    <row r="2201" spans="1:64" ht="12" customHeight="1" x14ac:dyDescent="0.15">
      <c r="A2201" s="50" t="s">
        <v>27423</v>
      </c>
      <c r="B2201" s="50">
        <v>18</v>
      </c>
      <c r="C2201" s="50" t="s">
        <v>14</v>
      </c>
      <c r="D2201" s="50" t="s">
        <v>42</v>
      </c>
      <c r="E2201" s="51" t="s">
        <v>27424</v>
      </c>
      <c r="F2201" s="52">
        <v>42767</v>
      </c>
      <c r="G2201" s="50" t="s">
        <v>27425</v>
      </c>
      <c r="H2201" s="50" t="s">
        <v>8387</v>
      </c>
      <c r="I2201" s="50" t="s">
        <v>67</v>
      </c>
      <c r="J2201" s="50">
        <v>76308</v>
      </c>
      <c r="K2201" s="50" t="s">
        <v>667</v>
      </c>
      <c r="L2201" s="50" t="s">
        <v>8389</v>
      </c>
      <c r="M2201" s="50" t="s">
        <v>21</v>
      </c>
      <c r="N2201" s="50" t="s">
        <v>27426</v>
      </c>
      <c r="O2201" s="42" t="s">
        <v>394</v>
      </c>
      <c r="P2201" s="50" t="s">
        <v>395</v>
      </c>
      <c r="Q2201" s="51" t="s">
        <v>27427</v>
      </c>
      <c r="R2201" s="50" t="s">
        <v>94</v>
      </c>
      <c r="S2201" s="50" t="s">
        <v>22</v>
      </c>
      <c r="T2201" s="50" t="s">
        <v>28746</v>
      </c>
      <c r="U2201" s="50" t="s">
        <v>28520</v>
      </c>
      <c r="V2201" s="50" t="s">
        <v>28521</v>
      </c>
      <c r="W2201" s="50" t="s">
        <v>94</v>
      </c>
      <c r="X2201" s="50">
        <v>2708</v>
      </c>
      <c r="Y2201" s="50"/>
      <c r="Z2201" s="50"/>
      <c r="AA2201" s="50"/>
      <c r="AB2201" s="50"/>
      <c r="AC2201" s="50"/>
      <c r="AD2201" s="50"/>
      <c r="AE2201" s="50"/>
      <c r="AF2201" s="50"/>
      <c r="AG2201" s="50"/>
      <c r="AH2201" s="53"/>
      <c r="AI2201" s="50"/>
      <c r="AJ2201" s="50"/>
      <c r="AK2201" s="50"/>
      <c r="AL2201" s="50"/>
      <c r="AM2201" s="50"/>
      <c r="AN2201" s="50"/>
      <c r="AO2201" s="50"/>
      <c r="AP2201" s="50"/>
      <c r="AQ2201" s="50"/>
      <c r="AR2201" s="50"/>
      <c r="AS2201" s="50"/>
      <c r="AT2201" s="50"/>
      <c r="AU2201" s="50"/>
      <c r="AV2201" s="50"/>
      <c r="AW2201" s="50"/>
      <c r="AX2201" s="50"/>
      <c r="AY2201" s="50"/>
      <c r="AZ2201" s="50"/>
      <c r="BA2201" s="50"/>
      <c r="BB2201" s="50"/>
      <c r="BC2201" s="50"/>
      <c r="BD2201" s="50"/>
      <c r="BE2201" s="50"/>
      <c r="BF2201" s="50"/>
      <c r="BG2201" s="50"/>
      <c r="BH2201" s="50"/>
      <c r="BI2201" s="50"/>
      <c r="BJ2201" s="50"/>
      <c r="BK2201" s="50"/>
      <c r="BL2201" s="50"/>
    </row>
    <row r="2202" spans="1:64" ht="12" customHeight="1" x14ac:dyDescent="0.15">
      <c r="A2202" s="50" t="s">
        <v>27882</v>
      </c>
      <c r="B2202" s="50">
        <v>19</v>
      </c>
      <c r="C2202" s="50" t="s">
        <v>14</v>
      </c>
      <c r="D2202" s="50" t="s">
        <v>79</v>
      </c>
      <c r="E2202" s="50"/>
      <c r="F2202" s="52">
        <v>42767</v>
      </c>
      <c r="G2202" s="50" t="s">
        <v>28038</v>
      </c>
      <c r="H2202" s="50" t="s">
        <v>589</v>
      </c>
      <c r="I2202" s="50" t="s">
        <v>39</v>
      </c>
      <c r="J2202" s="50">
        <v>94501</v>
      </c>
      <c r="K2202" s="50" t="s">
        <v>589</v>
      </c>
      <c r="L2202" s="50" t="s">
        <v>21281</v>
      </c>
      <c r="M2202" s="50" t="s">
        <v>21</v>
      </c>
      <c r="N2202" s="50" t="s">
        <v>27883</v>
      </c>
      <c r="O2202" s="42" t="s">
        <v>394</v>
      </c>
      <c r="P2202" s="50" t="s">
        <v>395</v>
      </c>
      <c r="Q2202" s="51" t="s">
        <v>32692</v>
      </c>
      <c r="R2202" s="50" t="s">
        <v>94</v>
      </c>
      <c r="S2202" s="50" t="s">
        <v>12</v>
      </c>
      <c r="T2202" s="50" t="s">
        <v>31978</v>
      </c>
      <c r="U2202" s="50" t="s">
        <v>28520</v>
      </c>
      <c r="V2202" s="50" t="s">
        <v>28521</v>
      </c>
      <c r="W2202" s="50"/>
      <c r="Y2202" s="50"/>
      <c r="Z2202" s="50"/>
      <c r="AA2202" s="50"/>
      <c r="AB2202" s="50"/>
      <c r="AC2202" s="50"/>
      <c r="AD2202" s="50"/>
      <c r="AE2202" s="50"/>
      <c r="AF2202" s="50"/>
      <c r="AG2202" s="50"/>
      <c r="AH2202" s="53"/>
      <c r="AI2202" s="50"/>
      <c r="AJ2202" s="50"/>
      <c r="AK2202" s="50"/>
      <c r="AL2202" s="50"/>
      <c r="AM2202" s="50"/>
      <c r="AN2202" s="50"/>
      <c r="AO2202" s="50"/>
      <c r="AP2202" s="50"/>
      <c r="AQ2202" s="50"/>
      <c r="AR2202" s="50"/>
      <c r="AS2202" s="50"/>
      <c r="AT2202" s="50"/>
      <c r="AU2202" s="50"/>
      <c r="AV2202" s="50"/>
      <c r="AW2202" s="50"/>
      <c r="AX2202" s="50"/>
      <c r="AY2202" s="50"/>
      <c r="AZ2202" s="50"/>
      <c r="BA2202" s="50"/>
      <c r="BB2202" s="50"/>
      <c r="BC2202" s="50"/>
      <c r="BD2202" s="50"/>
      <c r="BE2202" s="50"/>
      <c r="BF2202" s="50"/>
      <c r="BG2202" s="50"/>
      <c r="BH2202" s="50"/>
      <c r="BI2202" s="50"/>
      <c r="BJ2202" s="50"/>
      <c r="BK2202" s="50"/>
      <c r="BL2202" s="50"/>
    </row>
    <row r="2203" spans="1:64" ht="12" customHeight="1" x14ac:dyDescent="0.15">
      <c r="A2203" s="50" t="s">
        <v>27781</v>
      </c>
      <c r="B2203" s="50">
        <v>31</v>
      </c>
      <c r="C2203" s="50" t="s">
        <v>14</v>
      </c>
      <c r="D2203" s="50" t="s">
        <v>79</v>
      </c>
      <c r="E2203" s="51" t="s">
        <v>27782</v>
      </c>
      <c r="F2203" s="52">
        <v>42767</v>
      </c>
      <c r="G2203" s="50" t="s">
        <v>27783</v>
      </c>
      <c r="H2203" s="50" t="s">
        <v>2830</v>
      </c>
      <c r="I2203" s="50" t="s">
        <v>39</v>
      </c>
      <c r="J2203" s="50">
        <v>92346</v>
      </c>
      <c r="K2203" s="50" t="s">
        <v>303</v>
      </c>
      <c r="L2203" s="50" t="s">
        <v>27784</v>
      </c>
      <c r="M2203" s="50" t="s">
        <v>21</v>
      </c>
      <c r="N2203" s="50" t="s">
        <v>27785</v>
      </c>
      <c r="O2203" s="42" t="s">
        <v>394</v>
      </c>
      <c r="P2203" s="50" t="s">
        <v>395</v>
      </c>
      <c r="Q2203" s="51" t="s">
        <v>27786</v>
      </c>
      <c r="R2203" s="50" t="s">
        <v>94</v>
      </c>
      <c r="S2203" s="50" t="s">
        <v>373</v>
      </c>
      <c r="T2203" s="54" t="s">
        <v>28836</v>
      </c>
      <c r="U2203" s="50" t="s">
        <v>28520</v>
      </c>
      <c r="V2203" s="50" t="s">
        <v>28519</v>
      </c>
      <c r="W2203" s="50" t="s">
        <v>94</v>
      </c>
      <c r="X2203" s="50">
        <v>2301</v>
      </c>
      <c r="Y2203" s="50"/>
      <c r="Z2203" s="50"/>
      <c r="AA2203" s="50"/>
      <c r="AB2203" s="50"/>
      <c r="AC2203" s="50"/>
      <c r="AD2203" s="50"/>
      <c r="AE2203" s="50"/>
      <c r="AF2203" s="50"/>
      <c r="AG2203" s="50"/>
      <c r="AH2203" s="53"/>
      <c r="AI2203" s="50"/>
      <c r="AJ2203" s="50"/>
      <c r="AK2203" s="50"/>
      <c r="AL2203" s="50"/>
      <c r="AM2203" s="50"/>
      <c r="AN2203" s="50"/>
      <c r="AO2203" s="50"/>
      <c r="AP2203" s="50"/>
      <c r="AQ2203" s="50"/>
      <c r="AR2203" s="50"/>
      <c r="AS2203" s="50"/>
      <c r="AT2203" s="50"/>
      <c r="AU2203" s="50"/>
      <c r="AV2203" s="50"/>
      <c r="AW2203" s="50"/>
      <c r="AX2203" s="50"/>
      <c r="AY2203" s="50"/>
      <c r="AZ2203" s="50"/>
      <c r="BA2203" s="50"/>
      <c r="BB2203" s="50"/>
      <c r="BC2203" s="50"/>
      <c r="BD2203" s="50"/>
      <c r="BE2203" s="50"/>
      <c r="BF2203" s="50"/>
      <c r="BG2203" s="50"/>
      <c r="BH2203" s="50"/>
      <c r="BI2203" s="50"/>
      <c r="BJ2203" s="50"/>
      <c r="BK2203" s="50"/>
      <c r="BL2203" s="50"/>
    </row>
    <row r="2204" spans="1:64" ht="12" customHeight="1" x14ac:dyDescent="0.15">
      <c r="A2204" s="50" t="s">
        <v>27937</v>
      </c>
      <c r="B2204" s="50">
        <v>23</v>
      </c>
      <c r="C2204" s="50" t="s">
        <v>14</v>
      </c>
      <c r="D2204" s="50" t="s">
        <v>79</v>
      </c>
      <c r="E2204" s="51" t="s">
        <v>27938</v>
      </c>
      <c r="F2204" s="52">
        <v>42767</v>
      </c>
      <c r="G2204" s="50" t="s">
        <v>28044</v>
      </c>
      <c r="H2204" s="50" t="s">
        <v>827</v>
      </c>
      <c r="I2204" s="50" t="s">
        <v>67</v>
      </c>
      <c r="J2204" s="50">
        <v>76012</v>
      </c>
      <c r="K2204" s="50" t="s">
        <v>68</v>
      </c>
      <c r="L2204" s="50" t="s">
        <v>828</v>
      </c>
      <c r="M2204" s="50" t="s">
        <v>21</v>
      </c>
      <c r="N2204" s="50" t="s">
        <v>27939</v>
      </c>
      <c r="O2204" s="42" t="s">
        <v>394</v>
      </c>
      <c r="P2204" s="50" t="s">
        <v>395</v>
      </c>
      <c r="Q2204" s="51" t="s">
        <v>27940</v>
      </c>
      <c r="R2204" s="50" t="s">
        <v>94</v>
      </c>
      <c r="S2204" s="50" t="s">
        <v>373</v>
      </c>
      <c r="T2204" s="54" t="s">
        <v>28836</v>
      </c>
      <c r="U2204" s="50" t="s">
        <v>28520</v>
      </c>
      <c r="V2204" s="50" t="s">
        <v>28519</v>
      </c>
      <c r="W2204" s="50" t="s">
        <v>94</v>
      </c>
      <c r="X2204" s="50">
        <v>2280</v>
      </c>
      <c r="Y2204" s="50"/>
      <c r="Z2204" s="50"/>
      <c r="AA2204" s="50"/>
      <c r="AB2204" s="50"/>
      <c r="AC2204" s="50"/>
      <c r="AD2204" s="50"/>
      <c r="AE2204" s="50"/>
      <c r="AF2204" s="50"/>
      <c r="AG2204" s="50"/>
      <c r="AH2204" s="53"/>
      <c r="AI2204" s="50"/>
      <c r="AJ2204" s="50"/>
      <c r="AK2204" s="50"/>
      <c r="AL2204" s="50"/>
      <c r="AM2204" s="50"/>
      <c r="AN2204" s="50"/>
      <c r="AO2204" s="50"/>
      <c r="AP2204" s="50"/>
      <c r="AQ2204" s="50"/>
      <c r="AR2204" s="50"/>
      <c r="AS2204" s="50"/>
      <c r="AT2204" s="50"/>
      <c r="AU2204" s="50"/>
      <c r="AV2204" s="50"/>
      <c r="AW2204" s="50"/>
      <c r="AX2204" s="50"/>
      <c r="AY2204" s="50"/>
      <c r="AZ2204" s="50"/>
      <c r="BA2204" s="50"/>
      <c r="BB2204" s="50"/>
      <c r="BC2204" s="50"/>
      <c r="BD2204" s="50"/>
      <c r="BE2204" s="50"/>
      <c r="BF2204" s="50"/>
      <c r="BG2204" s="50"/>
      <c r="BH2204" s="50"/>
      <c r="BI2204" s="50"/>
      <c r="BJ2204" s="50"/>
      <c r="BK2204" s="50"/>
      <c r="BL2204" s="50"/>
    </row>
    <row r="2205" spans="1:64" ht="12" customHeight="1" x14ac:dyDescent="0.15">
      <c r="A2205" s="50" t="s">
        <v>27511</v>
      </c>
      <c r="B2205" s="50">
        <v>37</v>
      </c>
      <c r="C2205" s="50" t="s">
        <v>14</v>
      </c>
      <c r="D2205" s="50" t="s">
        <v>79</v>
      </c>
      <c r="E2205" s="50"/>
      <c r="F2205" s="52">
        <v>42766</v>
      </c>
      <c r="G2205" s="50" t="s">
        <v>27512</v>
      </c>
      <c r="H2205" s="50" t="s">
        <v>92</v>
      </c>
      <c r="I2205" s="50" t="s">
        <v>39</v>
      </c>
      <c r="J2205" s="50">
        <v>90028</v>
      </c>
      <c r="K2205" s="50" t="s">
        <v>92</v>
      </c>
      <c r="L2205" s="50" t="s">
        <v>93</v>
      </c>
      <c r="M2205" s="50" t="s">
        <v>5307</v>
      </c>
      <c r="N2205" s="50" t="s">
        <v>27513</v>
      </c>
      <c r="O2205" s="42" t="s">
        <v>394</v>
      </c>
      <c r="P2205" s="50" t="s">
        <v>395</v>
      </c>
      <c r="Q2205" s="51" t="s">
        <v>27514</v>
      </c>
      <c r="R2205" s="50" t="s">
        <v>542</v>
      </c>
      <c r="S2205" s="50" t="s">
        <v>22</v>
      </c>
      <c r="T2205" s="54" t="s">
        <v>28739</v>
      </c>
      <c r="U2205" s="50" t="s">
        <v>28520</v>
      </c>
      <c r="V2205" s="50" t="s">
        <v>28521</v>
      </c>
      <c r="W2205" s="50" t="s">
        <v>94</v>
      </c>
      <c r="X2205" s="50">
        <v>2278</v>
      </c>
      <c r="Y2205" s="50"/>
      <c r="Z2205" s="50"/>
      <c r="AA2205" s="50"/>
      <c r="AB2205" s="50"/>
      <c r="AC2205" s="50"/>
      <c r="AD2205" s="50"/>
      <c r="AE2205" s="50"/>
      <c r="AF2205" s="50"/>
      <c r="AG2205" s="50"/>
      <c r="AH2205" s="53"/>
      <c r="AI2205" s="50"/>
      <c r="AJ2205" s="50"/>
      <c r="AK2205" s="50"/>
      <c r="AL2205" s="50"/>
      <c r="AM2205" s="50"/>
      <c r="AN2205" s="50"/>
      <c r="AO2205" s="50"/>
      <c r="AP2205" s="50"/>
      <c r="AQ2205" s="50"/>
      <c r="AR2205" s="50"/>
      <c r="AS2205" s="50"/>
      <c r="AT2205" s="50"/>
      <c r="AU2205" s="50"/>
      <c r="AV2205" s="50"/>
      <c r="AW2205" s="50"/>
      <c r="AX2205" s="50"/>
      <c r="AY2205" s="50"/>
      <c r="AZ2205" s="50"/>
      <c r="BA2205" s="50"/>
      <c r="BB2205" s="50"/>
      <c r="BC2205" s="50"/>
      <c r="BD2205" s="50"/>
      <c r="BE2205" s="50"/>
      <c r="BF2205" s="50"/>
      <c r="BG2205" s="50"/>
      <c r="BH2205" s="50"/>
      <c r="BI2205" s="50"/>
      <c r="BJ2205" s="50"/>
      <c r="BK2205" s="50"/>
      <c r="BL2205" s="50"/>
    </row>
    <row r="2206" spans="1:64" ht="12" customHeight="1" x14ac:dyDescent="0.15">
      <c r="A2206" s="50" t="s">
        <v>27577</v>
      </c>
      <c r="B2206" s="50">
        <v>44</v>
      </c>
      <c r="C2206" s="50" t="s">
        <v>14</v>
      </c>
      <c r="D2206" s="50" t="s">
        <v>31</v>
      </c>
      <c r="E2206" s="51" t="s">
        <v>27578</v>
      </c>
      <c r="F2206" s="52">
        <v>42766</v>
      </c>
      <c r="G2206" s="50" t="s">
        <v>28022</v>
      </c>
      <c r="H2206" s="50" t="s">
        <v>27579</v>
      </c>
      <c r="I2206" s="50" t="s">
        <v>167</v>
      </c>
      <c r="J2206" s="50">
        <v>30241</v>
      </c>
      <c r="K2206" s="50" t="s">
        <v>27580</v>
      </c>
      <c r="L2206" s="50" t="s">
        <v>27581</v>
      </c>
      <c r="M2206" s="50" t="s">
        <v>385</v>
      </c>
      <c r="N2206" s="50" t="s">
        <v>27582</v>
      </c>
      <c r="O2206" s="42" t="s">
        <v>394</v>
      </c>
      <c r="P2206" s="50" t="s">
        <v>395</v>
      </c>
      <c r="Q2206" s="51" t="s">
        <v>27583</v>
      </c>
      <c r="R2206" s="50" t="s">
        <v>23</v>
      </c>
      <c r="S2206" s="50" t="s">
        <v>22</v>
      </c>
      <c r="T2206" s="50" t="s">
        <v>28739</v>
      </c>
      <c r="U2206" s="50" t="s">
        <v>28520</v>
      </c>
      <c r="V2206" s="50" t="s">
        <v>28521</v>
      </c>
      <c r="W2206" s="50"/>
      <c r="Y2206" s="50"/>
      <c r="Z2206" s="50"/>
      <c r="AA2206" s="50"/>
      <c r="AB2206" s="50"/>
      <c r="AC2206" s="50"/>
      <c r="AD2206" s="50"/>
      <c r="AE2206" s="50"/>
      <c r="AF2206" s="50"/>
      <c r="AG2206" s="50"/>
      <c r="AH2206" s="53"/>
      <c r="AI2206" s="50"/>
      <c r="AJ2206" s="50"/>
      <c r="AK2206" s="50"/>
      <c r="AL2206" s="50"/>
      <c r="AM2206" s="50"/>
      <c r="AN2206" s="50"/>
      <c r="AO2206" s="50"/>
      <c r="AP2206" s="50"/>
      <c r="AQ2206" s="50"/>
      <c r="AR2206" s="50"/>
      <c r="AS2206" s="50"/>
      <c r="AT2206" s="50"/>
      <c r="AU2206" s="50"/>
      <c r="AV2206" s="50"/>
      <c r="AW2206" s="50"/>
      <c r="AX2206" s="50"/>
      <c r="AY2206" s="50"/>
      <c r="AZ2206" s="50"/>
      <c r="BA2206" s="50"/>
      <c r="BB2206" s="50"/>
      <c r="BC2206" s="50"/>
      <c r="BD2206" s="50"/>
      <c r="BE2206" s="50"/>
      <c r="BF2206" s="50"/>
      <c r="BG2206" s="50"/>
      <c r="BH2206" s="50"/>
      <c r="BI2206" s="50"/>
      <c r="BJ2206" s="50"/>
      <c r="BK2206" s="50"/>
      <c r="BL2206" s="50"/>
    </row>
    <row r="2207" spans="1:64" ht="12" customHeight="1" x14ac:dyDescent="0.15">
      <c r="A2207" s="50" t="s">
        <v>27385</v>
      </c>
      <c r="B2207" s="50">
        <v>50</v>
      </c>
      <c r="C2207" s="50" t="s">
        <v>14</v>
      </c>
      <c r="D2207" s="50" t="s">
        <v>79</v>
      </c>
      <c r="E2207" s="50"/>
      <c r="F2207" s="52">
        <v>42765</v>
      </c>
      <c r="G2207" s="50" t="s">
        <v>27386</v>
      </c>
      <c r="H2207" s="50" t="s">
        <v>27387</v>
      </c>
      <c r="I2207" s="50" t="s">
        <v>389</v>
      </c>
      <c r="J2207" s="50">
        <v>74553</v>
      </c>
      <c r="K2207" s="50" t="s">
        <v>13847</v>
      </c>
      <c r="L2207" s="50" t="s">
        <v>27388</v>
      </c>
      <c r="M2207" s="50" t="s">
        <v>21</v>
      </c>
      <c r="N2207" s="50" t="s">
        <v>27389</v>
      </c>
      <c r="O2207" s="42" t="s">
        <v>394</v>
      </c>
      <c r="P2207" s="50" t="s">
        <v>395</v>
      </c>
      <c r="Q2207" s="51" t="s">
        <v>27390</v>
      </c>
      <c r="R2207" s="50" t="s">
        <v>94</v>
      </c>
      <c r="S2207" s="50" t="s">
        <v>22</v>
      </c>
      <c r="T2207" s="54" t="s">
        <v>28746</v>
      </c>
      <c r="U2207" s="50" t="s">
        <v>28518</v>
      </c>
      <c r="V2207" s="50" t="s">
        <v>28521</v>
      </c>
      <c r="W2207" s="50" t="s">
        <v>94</v>
      </c>
      <c r="X2207" s="50">
        <v>2269</v>
      </c>
      <c r="Y2207" s="50"/>
      <c r="Z2207" s="50"/>
      <c r="AA2207" s="50"/>
      <c r="AB2207" s="50"/>
      <c r="AC2207" s="50"/>
      <c r="AD2207" s="50"/>
      <c r="AE2207" s="50"/>
      <c r="AF2207" s="50"/>
      <c r="AG2207" s="50"/>
      <c r="AH2207" s="53"/>
      <c r="AI2207" s="50"/>
      <c r="AJ2207" s="50"/>
      <c r="AK2207" s="50"/>
      <c r="AL2207" s="50"/>
      <c r="AM2207" s="50"/>
      <c r="AN2207" s="50"/>
      <c r="AO2207" s="50"/>
      <c r="AP2207" s="50"/>
      <c r="AQ2207" s="50"/>
      <c r="AR2207" s="50"/>
      <c r="AS2207" s="50"/>
      <c r="AT2207" s="50"/>
      <c r="AU2207" s="50"/>
      <c r="AV2207" s="50"/>
      <c r="AW2207" s="50"/>
      <c r="AX2207" s="50"/>
      <c r="AY2207" s="50"/>
      <c r="AZ2207" s="50"/>
      <c r="BA2207" s="50"/>
      <c r="BB2207" s="50"/>
      <c r="BC2207" s="50"/>
      <c r="BD2207" s="50"/>
      <c r="BE2207" s="50"/>
      <c r="BF2207" s="50"/>
      <c r="BG2207" s="50"/>
      <c r="BH2207" s="50"/>
      <c r="BI2207" s="50"/>
      <c r="BJ2207" s="50"/>
      <c r="BK2207" s="50"/>
      <c r="BL2207" s="50"/>
    </row>
    <row r="2208" spans="1:64" ht="12" customHeight="1" x14ac:dyDescent="0.15">
      <c r="A2208" s="50" t="s">
        <v>27461</v>
      </c>
      <c r="B2208" s="50">
        <v>45</v>
      </c>
      <c r="C2208" s="50" t="s">
        <v>14</v>
      </c>
      <c r="D2208" s="50" t="s">
        <v>42</v>
      </c>
      <c r="E2208" s="50"/>
      <c r="F2208" s="52">
        <v>42765</v>
      </c>
      <c r="G2208" s="50" t="s">
        <v>27462</v>
      </c>
      <c r="H2208" s="50" t="s">
        <v>194</v>
      </c>
      <c r="I2208" s="50" t="s">
        <v>39</v>
      </c>
      <c r="J2208" s="50">
        <v>93703</v>
      </c>
      <c r="K2208" s="50" t="s">
        <v>194</v>
      </c>
      <c r="L2208" s="50" t="s">
        <v>1568</v>
      </c>
      <c r="M2208" s="50" t="s">
        <v>5307</v>
      </c>
      <c r="N2208" s="50" t="s">
        <v>27463</v>
      </c>
      <c r="O2208" s="42" t="s">
        <v>394</v>
      </c>
      <c r="P2208" s="50" t="s">
        <v>395</v>
      </c>
      <c r="Q2208" s="51" t="s">
        <v>27464</v>
      </c>
      <c r="R2208" s="50" t="s">
        <v>542</v>
      </c>
      <c r="S2208" s="50" t="s">
        <v>22</v>
      </c>
      <c r="T2208" s="50" t="s">
        <v>31669</v>
      </c>
      <c r="U2208" s="50" t="s">
        <v>28520</v>
      </c>
      <c r="V2208" s="50" t="s">
        <v>28521</v>
      </c>
      <c r="W2208" s="50" t="s">
        <v>94</v>
      </c>
      <c r="X2208" s="50">
        <v>2276</v>
      </c>
      <c r="Y2208" s="50"/>
      <c r="Z2208" s="50"/>
      <c r="AA2208" s="50"/>
      <c r="AB2208" s="50"/>
      <c r="AC2208" s="50"/>
      <c r="AD2208" s="50"/>
      <c r="AE2208" s="50"/>
      <c r="AF2208" s="50"/>
      <c r="AG2208" s="50"/>
      <c r="AH2208" s="53"/>
      <c r="AI2208" s="50"/>
      <c r="AJ2208" s="50"/>
      <c r="AK2208" s="50"/>
      <c r="AL2208" s="50"/>
      <c r="AM2208" s="50"/>
      <c r="AN2208" s="50"/>
      <c r="AO2208" s="50"/>
      <c r="AP2208" s="50"/>
      <c r="AQ2208" s="50"/>
      <c r="AR2208" s="50"/>
      <c r="AS2208" s="50"/>
      <c r="AT2208" s="50"/>
      <c r="AU2208" s="50"/>
      <c r="AV2208" s="50"/>
      <c r="AW2208" s="50"/>
      <c r="AX2208" s="50"/>
      <c r="AY2208" s="50"/>
      <c r="AZ2208" s="50"/>
      <c r="BA2208" s="50"/>
      <c r="BB2208" s="50"/>
      <c r="BC2208" s="50"/>
      <c r="BD2208" s="50"/>
      <c r="BE2208" s="50"/>
      <c r="BF2208" s="50"/>
      <c r="BG2208" s="50"/>
      <c r="BH2208" s="50"/>
      <c r="BI2208" s="50"/>
      <c r="BJ2208" s="50"/>
      <c r="BK2208" s="50"/>
      <c r="BL2208" s="50"/>
    </row>
    <row r="2209" spans="1:64" ht="12" customHeight="1" x14ac:dyDescent="0.15">
      <c r="A2209" s="50" t="s">
        <v>27251</v>
      </c>
      <c r="B2209" s="50">
        <v>36</v>
      </c>
      <c r="C2209" s="50" t="s">
        <v>14</v>
      </c>
      <c r="D2209" s="50" t="s">
        <v>31</v>
      </c>
      <c r="E2209" s="50" t="s">
        <v>28055</v>
      </c>
      <c r="F2209" s="52">
        <v>42765</v>
      </c>
      <c r="G2209" s="50" t="s">
        <v>27999</v>
      </c>
      <c r="H2209" s="50" t="s">
        <v>15387</v>
      </c>
      <c r="I2209" s="50" t="s">
        <v>297</v>
      </c>
      <c r="J2209" s="50">
        <v>98036</v>
      </c>
      <c r="K2209" s="50" t="s">
        <v>2109</v>
      </c>
      <c r="L2209" s="50" t="s">
        <v>16015</v>
      </c>
      <c r="M2209" s="50" t="s">
        <v>21</v>
      </c>
      <c r="N2209" s="50" t="s">
        <v>27252</v>
      </c>
      <c r="O2209" s="42" t="s">
        <v>394</v>
      </c>
      <c r="P2209" s="50" t="s">
        <v>395</v>
      </c>
      <c r="Q2209" s="51" t="s">
        <v>27253</v>
      </c>
      <c r="R2209" s="50" t="s">
        <v>542</v>
      </c>
      <c r="S2209" s="50" t="s">
        <v>22</v>
      </c>
      <c r="T2209" s="54" t="s">
        <v>28739</v>
      </c>
      <c r="U2209" s="50" t="s">
        <v>28518</v>
      </c>
      <c r="V2209" s="50" t="s">
        <v>28521</v>
      </c>
      <c r="W2209" s="50" t="s">
        <v>94</v>
      </c>
      <c r="X2209" s="50">
        <v>2270</v>
      </c>
      <c r="Y2209" s="50"/>
      <c r="Z2209" s="50"/>
      <c r="AA2209" s="50"/>
      <c r="AB2209" s="50"/>
      <c r="AC2209" s="50"/>
      <c r="AD2209" s="50"/>
      <c r="AE2209" s="50"/>
      <c r="AF2209" s="50"/>
      <c r="AG2209" s="50"/>
      <c r="AH2209" s="53"/>
      <c r="AI2209" s="50"/>
      <c r="AJ2209" s="50"/>
      <c r="AK2209" s="50"/>
      <c r="AL2209" s="50"/>
      <c r="AM2209" s="50"/>
      <c r="AN2209" s="50"/>
      <c r="AO2209" s="50"/>
      <c r="AP2209" s="50"/>
      <c r="AQ2209" s="50"/>
      <c r="AR2209" s="50"/>
      <c r="AS2209" s="50"/>
      <c r="AT2209" s="50"/>
      <c r="AU2209" s="50"/>
      <c r="AV2209" s="50"/>
      <c r="AW2209" s="50"/>
      <c r="AX2209" s="50"/>
      <c r="AY2209" s="50"/>
      <c r="AZ2209" s="50"/>
      <c r="BA2209" s="50"/>
      <c r="BB2209" s="50"/>
      <c r="BC2209" s="50"/>
      <c r="BD2209" s="50"/>
      <c r="BE2209" s="50"/>
      <c r="BF2209" s="50"/>
      <c r="BG2209" s="50"/>
      <c r="BH2209" s="50"/>
      <c r="BI2209" s="50"/>
      <c r="BJ2209" s="50"/>
      <c r="BK2209" s="50"/>
      <c r="BL2209" s="50"/>
    </row>
    <row r="2210" spans="1:64" ht="12" customHeight="1" x14ac:dyDescent="0.15">
      <c r="A2210" s="50" t="s">
        <v>27515</v>
      </c>
      <c r="B2210" s="50">
        <v>42</v>
      </c>
      <c r="C2210" s="50" t="s">
        <v>14</v>
      </c>
      <c r="D2210" s="50" t="s">
        <v>31</v>
      </c>
      <c r="E2210" s="50"/>
      <c r="F2210" s="52">
        <v>42765</v>
      </c>
      <c r="G2210" s="50" t="s">
        <v>28017</v>
      </c>
      <c r="H2210" s="50" t="s">
        <v>10032</v>
      </c>
      <c r="I2210" s="50" t="s">
        <v>39</v>
      </c>
      <c r="J2210" s="50">
        <v>95356</v>
      </c>
      <c r="K2210" s="50" t="s">
        <v>3138</v>
      </c>
      <c r="L2210" s="50" t="s">
        <v>10034</v>
      </c>
      <c r="M2210" s="50" t="s">
        <v>5307</v>
      </c>
      <c r="N2210" s="50" t="s">
        <v>27516</v>
      </c>
      <c r="O2210" s="42" t="s">
        <v>394</v>
      </c>
      <c r="P2210" s="50" t="s">
        <v>395</v>
      </c>
      <c r="Q2210" s="51" t="s">
        <v>27517</v>
      </c>
      <c r="R2210" s="50" t="s">
        <v>948</v>
      </c>
      <c r="S2210" s="50" t="s">
        <v>29</v>
      </c>
      <c r="T2210" s="50" t="s">
        <v>28531</v>
      </c>
      <c r="U2210" s="50" t="s">
        <v>28518</v>
      </c>
      <c r="V2210" s="50" t="s">
        <v>28521</v>
      </c>
      <c r="W2210" s="50" t="s">
        <v>94</v>
      </c>
      <c r="X2210" s="50">
        <v>2277</v>
      </c>
      <c r="Y2210" s="50"/>
      <c r="Z2210" s="50"/>
      <c r="AA2210" s="50"/>
      <c r="AB2210" s="50"/>
      <c r="AC2210" s="50"/>
      <c r="AD2210" s="50"/>
      <c r="AE2210" s="50"/>
      <c r="AF2210" s="50"/>
      <c r="AG2210" s="50"/>
      <c r="AH2210" s="53"/>
      <c r="AI2210" s="50"/>
      <c r="AJ2210" s="50"/>
      <c r="AK2210" s="50"/>
      <c r="AL2210" s="50"/>
      <c r="AM2210" s="50"/>
      <c r="AN2210" s="50"/>
      <c r="AO2210" s="50"/>
      <c r="AP2210" s="50"/>
      <c r="AQ2210" s="50"/>
      <c r="AR2210" s="50"/>
      <c r="AS2210" s="50"/>
      <c r="AT2210" s="50"/>
      <c r="AU2210" s="50"/>
      <c r="AV2210" s="50"/>
      <c r="AW2210" s="50"/>
      <c r="AX2210" s="50"/>
      <c r="AY2210" s="50"/>
      <c r="AZ2210" s="50"/>
      <c r="BA2210" s="50"/>
      <c r="BB2210" s="50"/>
      <c r="BC2210" s="50"/>
      <c r="BD2210" s="50"/>
      <c r="BE2210" s="50"/>
      <c r="BF2210" s="50"/>
      <c r="BG2210" s="50"/>
      <c r="BH2210" s="50"/>
      <c r="BI2210" s="50"/>
      <c r="BJ2210" s="50"/>
      <c r="BK2210" s="50"/>
      <c r="BL2210" s="50"/>
    </row>
    <row r="2211" spans="1:64" ht="12" customHeight="1" x14ac:dyDescent="0.15">
      <c r="A2211" s="50" t="s">
        <v>27673</v>
      </c>
      <c r="B2211" s="50">
        <v>16</v>
      </c>
      <c r="C2211" s="50" t="s">
        <v>14</v>
      </c>
      <c r="D2211" s="50" t="s">
        <v>42</v>
      </c>
      <c r="E2211" s="50"/>
      <c r="F2211" s="52">
        <v>42764</v>
      </c>
      <c r="G2211" s="50" t="s">
        <v>27674</v>
      </c>
      <c r="H2211" s="50" t="s">
        <v>16642</v>
      </c>
      <c r="I2211" s="50" t="s">
        <v>167</v>
      </c>
      <c r="J2211" s="50">
        <v>30093</v>
      </c>
      <c r="K2211" s="50" t="s">
        <v>1300</v>
      </c>
      <c r="L2211" s="50" t="s">
        <v>1301</v>
      </c>
      <c r="M2211" s="50" t="s">
        <v>373</v>
      </c>
      <c r="N2211" s="50" t="s">
        <v>27675</v>
      </c>
      <c r="O2211" s="42" t="s">
        <v>1134</v>
      </c>
      <c r="P2211" s="50" t="s">
        <v>1135</v>
      </c>
      <c r="Q2211" s="51" t="s">
        <v>27676</v>
      </c>
      <c r="R2211" s="50" t="s">
        <v>94</v>
      </c>
      <c r="S2211" s="50" t="s">
        <v>12</v>
      </c>
      <c r="T2211" s="50" t="s">
        <v>31978</v>
      </c>
      <c r="U2211" s="50" t="s">
        <v>28518</v>
      </c>
      <c r="V2211" s="50" t="s">
        <v>28521</v>
      </c>
      <c r="W2211" s="50"/>
      <c r="Y2211" s="50"/>
      <c r="Z2211" s="50"/>
      <c r="AA2211" s="50"/>
      <c r="AB2211" s="50"/>
      <c r="AC2211" s="50"/>
      <c r="AD2211" s="50"/>
      <c r="AE2211" s="50"/>
      <c r="AF2211" s="50"/>
      <c r="AG2211" s="50"/>
      <c r="AH2211" s="53"/>
      <c r="AI2211" s="50"/>
      <c r="AJ2211" s="50"/>
      <c r="AK2211" s="50"/>
      <c r="AL2211" s="50"/>
      <c r="AM2211" s="50"/>
      <c r="AN2211" s="50"/>
      <c r="AO2211" s="50"/>
      <c r="AP2211" s="50"/>
      <c r="AQ2211" s="50"/>
      <c r="AR2211" s="50"/>
      <c r="AS2211" s="50"/>
      <c r="AT2211" s="50"/>
      <c r="AU2211" s="50"/>
      <c r="AV2211" s="50"/>
      <c r="AW2211" s="50"/>
      <c r="AX2211" s="50"/>
      <c r="AY2211" s="50"/>
      <c r="AZ2211" s="50"/>
      <c r="BA2211" s="50"/>
      <c r="BB2211" s="50"/>
      <c r="BC2211" s="50"/>
      <c r="BD2211" s="50"/>
      <c r="BE2211" s="50"/>
      <c r="BF2211" s="50"/>
      <c r="BG2211" s="50"/>
      <c r="BH2211" s="50"/>
      <c r="BI2211" s="50"/>
      <c r="BJ2211" s="50"/>
      <c r="BK2211" s="50"/>
      <c r="BL2211" s="50"/>
    </row>
    <row r="2212" spans="1:64" ht="12" customHeight="1" x14ac:dyDescent="0.15">
      <c r="A2212" s="50" t="s">
        <v>27547</v>
      </c>
      <c r="B2212" s="50">
        <v>53</v>
      </c>
      <c r="C2212" s="50" t="s">
        <v>14</v>
      </c>
      <c r="D2212" s="50" t="s">
        <v>33105</v>
      </c>
      <c r="E2212" s="50"/>
      <c r="F2212" s="52">
        <v>42764</v>
      </c>
      <c r="G2212" s="50" t="s">
        <v>27548</v>
      </c>
      <c r="H2212" s="50" t="s">
        <v>27549</v>
      </c>
      <c r="I2212" s="50" t="s">
        <v>35</v>
      </c>
      <c r="J2212" s="50">
        <v>6370</v>
      </c>
      <c r="K2212" s="50" t="s">
        <v>6729</v>
      </c>
      <c r="L2212" s="50" t="s">
        <v>27550</v>
      </c>
      <c r="M2212" s="50" t="s">
        <v>21</v>
      </c>
      <c r="N2212" s="50" t="s">
        <v>27551</v>
      </c>
      <c r="O2212" s="42" t="s">
        <v>394</v>
      </c>
      <c r="P2212" s="50" t="s">
        <v>395</v>
      </c>
      <c r="Q2212" s="51" t="s">
        <v>27552</v>
      </c>
      <c r="R2212" s="50" t="s">
        <v>542</v>
      </c>
      <c r="S2212" s="50" t="s">
        <v>22</v>
      </c>
      <c r="T2212" s="54" t="s">
        <v>29882</v>
      </c>
      <c r="U2212" s="50" t="s">
        <v>28520</v>
      </c>
      <c r="V2212" s="50" t="s">
        <v>28521</v>
      </c>
      <c r="W2212" s="50" t="s">
        <v>94</v>
      </c>
      <c r="X2212" s="50">
        <v>2271</v>
      </c>
      <c r="Y2212" s="50"/>
      <c r="Z2212" s="50"/>
      <c r="AA2212" s="50"/>
      <c r="AB2212" s="50"/>
      <c r="AC2212" s="50"/>
      <c r="AD2212" s="50"/>
      <c r="AE2212" s="50"/>
      <c r="AF2212" s="50"/>
      <c r="AG2212" s="50"/>
      <c r="AH2212" s="53"/>
      <c r="AI2212" s="50"/>
      <c r="AJ2212" s="50"/>
      <c r="AK2212" s="50"/>
      <c r="AL2212" s="50"/>
      <c r="AM2212" s="50"/>
      <c r="AN2212" s="50"/>
      <c r="AO2212" s="50"/>
      <c r="AP2212" s="50"/>
      <c r="AQ2212" s="50"/>
      <c r="AR2212" s="50"/>
      <c r="AS2212" s="50"/>
      <c r="AT2212" s="50"/>
      <c r="AU2212" s="50"/>
      <c r="AV2212" s="50"/>
      <c r="AW2212" s="50"/>
      <c r="AX2212" s="50"/>
      <c r="AY2212" s="50"/>
      <c r="AZ2212" s="50"/>
      <c r="BA2212" s="50"/>
      <c r="BB2212" s="50"/>
      <c r="BC2212" s="50"/>
      <c r="BD2212" s="50"/>
      <c r="BE2212" s="50"/>
      <c r="BF2212" s="50"/>
      <c r="BG2212" s="50"/>
      <c r="BH2212" s="50"/>
      <c r="BI2212" s="50"/>
      <c r="BJ2212" s="50"/>
      <c r="BK2212" s="50"/>
      <c r="BL2212" s="50"/>
    </row>
    <row r="2213" spans="1:64" ht="12" customHeight="1" x14ac:dyDescent="0.15">
      <c r="A2213" s="50" t="s">
        <v>27728</v>
      </c>
      <c r="B2213" s="50">
        <v>18</v>
      </c>
      <c r="C2213" s="50" t="s">
        <v>14</v>
      </c>
      <c r="D2213" s="50" t="s">
        <v>42</v>
      </c>
      <c r="E2213" s="50"/>
      <c r="F2213" s="52">
        <v>42764</v>
      </c>
      <c r="G2213" s="50" t="s">
        <v>28030</v>
      </c>
      <c r="H2213" s="50" t="s">
        <v>3599</v>
      </c>
      <c r="I2213" s="50" t="s">
        <v>39</v>
      </c>
      <c r="J2213" s="50">
        <v>92701</v>
      </c>
      <c r="K2213" s="50" t="s">
        <v>1044</v>
      </c>
      <c r="L2213" s="50" t="s">
        <v>3601</v>
      </c>
      <c r="M2213" s="50" t="s">
        <v>21</v>
      </c>
      <c r="N2213" s="50" t="s">
        <v>32696</v>
      </c>
      <c r="O2213" s="42" t="s">
        <v>394</v>
      </c>
      <c r="P2213" s="50" t="s">
        <v>395</v>
      </c>
      <c r="Q2213" s="51" t="s">
        <v>27729</v>
      </c>
      <c r="R2213" s="50" t="s">
        <v>94</v>
      </c>
      <c r="S2213" s="50" t="s">
        <v>12</v>
      </c>
      <c r="T2213" s="50" t="s">
        <v>31978</v>
      </c>
      <c r="U2213" s="50" t="s">
        <v>28518</v>
      </c>
      <c r="V2213" s="50" t="s">
        <v>28522</v>
      </c>
      <c r="W2213" s="50" t="s">
        <v>94</v>
      </c>
      <c r="X2213" s="50">
        <v>2275</v>
      </c>
      <c r="Y2213" s="50"/>
      <c r="Z2213" s="50"/>
      <c r="AA2213" s="50"/>
      <c r="AB2213" s="50"/>
      <c r="AC2213" s="50"/>
      <c r="AD2213" s="50"/>
      <c r="AE2213" s="50"/>
      <c r="AF2213" s="50"/>
      <c r="AG2213" s="50"/>
      <c r="AH2213" s="53"/>
      <c r="AI2213" s="50"/>
      <c r="AJ2213" s="50"/>
      <c r="AK2213" s="50"/>
      <c r="AL2213" s="50"/>
      <c r="AM2213" s="50"/>
      <c r="AN2213" s="50"/>
      <c r="AO2213" s="50"/>
      <c r="AP2213" s="50"/>
      <c r="AQ2213" s="50"/>
      <c r="AR2213" s="50"/>
      <c r="AS2213" s="50"/>
      <c r="AT2213" s="50"/>
      <c r="AU2213" s="50"/>
      <c r="AV2213" s="50"/>
      <c r="AW2213" s="50"/>
      <c r="AX2213" s="50"/>
      <c r="AY2213" s="50"/>
      <c r="AZ2213" s="50"/>
      <c r="BA2213" s="50"/>
      <c r="BB2213" s="50"/>
      <c r="BC2213" s="50"/>
      <c r="BD2213" s="50"/>
      <c r="BE2213" s="50"/>
      <c r="BF2213" s="50"/>
      <c r="BG2213" s="50"/>
      <c r="BH2213" s="50"/>
      <c r="BI2213" s="50"/>
      <c r="BJ2213" s="50"/>
      <c r="BK2213" s="50"/>
      <c r="BL2213" s="50"/>
    </row>
    <row r="2214" spans="1:64" ht="12" customHeight="1" x14ac:dyDescent="0.15">
      <c r="A2214" s="50" t="s">
        <v>27398</v>
      </c>
      <c r="B2214" s="50">
        <v>17</v>
      </c>
      <c r="C2214" s="50" t="s">
        <v>14</v>
      </c>
      <c r="D2214" s="50" t="s">
        <v>79</v>
      </c>
      <c r="E2214" s="51" t="s">
        <v>32737</v>
      </c>
      <c r="F2214" s="52">
        <v>42763</v>
      </c>
      <c r="G2214" s="50" t="s">
        <v>27399</v>
      </c>
      <c r="H2214" s="50" t="s">
        <v>1827</v>
      </c>
      <c r="I2214" s="50" t="s">
        <v>297</v>
      </c>
      <c r="J2214" s="50">
        <v>98198</v>
      </c>
      <c r="K2214" s="50" t="s">
        <v>1185</v>
      </c>
      <c r="L2214" s="50" t="s">
        <v>7854</v>
      </c>
      <c r="M2214" s="50" t="s">
        <v>21</v>
      </c>
      <c r="N2214" s="50" t="s">
        <v>27400</v>
      </c>
      <c r="O2214" s="42" t="s">
        <v>394</v>
      </c>
      <c r="P2214" s="50" t="s">
        <v>395</v>
      </c>
      <c r="Q2214" s="51" t="s">
        <v>27401</v>
      </c>
      <c r="R2214" s="50" t="s">
        <v>94</v>
      </c>
      <c r="S2214" s="50" t="s">
        <v>22</v>
      </c>
      <c r="T2214" s="54" t="s">
        <v>28746</v>
      </c>
      <c r="U2214" s="50" t="s">
        <v>28520</v>
      </c>
      <c r="V2214" s="50" t="s">
        <v>28521</v>
      </c>
      <c r="W2214" s="50" t="s">
        <v>94</v>
      </c>
      <c r="X2214" s="50">
        <v>2274</v>
      </c>
      <c r="Y2214" s="50"/>
      <c r="Z2214" s="50"/>
      <c r="AA2214" s="50"/>
      <c r="AB2214" s="50"/>
      <c r="AC2214" s="50"/>
      <c r="AD2214" s="50"/>
      <c r="AE2214" s="50"/>
      <c r="AF2214" s="50"/>
      <c r="AG2214" s="50"/>
      <c r="AH2214" s="53"/>
      <c r="AI2214" s="50"/>
      <c r="AJ2214" s="50"/>
      <c r="AK2214" s="50"/>
      <c r="AL2214" s="50"/>
      <c r="AM2214" s="50"/>
      <c r="AN2214" s="50"/>
      <c r="AO2214" s="50"/>
      <c r="AP2214" s="50"/>
      <c r="AQ2214" s="51"/>
      <c r="AR2214" s="50"/>
      <c r="AS2214" s="50"/>
      <c r="AT2214" s="50"/>
      <c r="AU2214" s="50"/>
      <c r="AV2214" s="50"/>
      <c r="AW2214" s="50"/>
      <c r="AX2214" s="50"/>
      <c r="AY2214" s="50"/>
      <c r="AZ2214" s="50"/>
      <c r="BA2214" s="50"/>
      <c r="BB2214" s="50"/>
      <c r="BC2214" s="50"/>
      <c r="BD2214" s="50"/>
      <c r="BE2214" s="50"/>
      <c r="BF2214" s="50"/>
      <c r="BG2214" s="50"/>
      <c r="BH2214" s="50"/>
      <c r="BI2214" s="50"/>
      <c r="BJ2214" s="50"/>
      <c r="BK2214" s="50"/>
      <c r="BL2214" s="50"/>
    </row>
    <row r="2215" spans="1:64" ht="12" customHeight="1" x14ac:dyDescent="0.15">
      <c r="A2215" s="50" t="s">
        <v>27180</v>
      </c>
      <c r="B2215" s="50">
        <v>25</v>
      </c>
      <c r="C2215" s="50" t="s">
        <v>14</v>
      </c>
      <c r="D2215" s="50" t="s">
        <v>42</v>
      </c>
      <c r="E2215" s="50"/>
      <c r="F2215" s="52">
        <v>42763</v>
      </c>
      <c r="G2215" s="50" t="s">
        <v>27181</v>
      </c>
      <c r="H2215" s="50" t="s">
        <v>27182</v>
      </c>
      <c r="I2215" s="50" t="s">
        <v>67</v>
      </c>
      <c r="J2215" s="50">
        <v>79735</v>
      </c>
      <c r="K2215" s="50" t="s">
        <v>27183</v>
      </c>
      <c r="L2215" s="50" t="s">
        <v>27184</v>
      </c>
      <c r="M2215" s="50" t="s">
        <v>21</v>
      </c>
      <c r="N2215" s="50" t="s">
        <v>27185</v>
      </c>
      <c r="O2215" s="42" t="s">
        <v>394</v>
      </c>
      <c r="P2215" s="50" t="s">
        <v>395</v>
      </c>
      <c r="Q2215" s="51" t="s">
        <v>27186</v>
      </c>
      <c r="R2215" s="50" t="s">
        <v>94</v>
      </c>
      <c r="S2215" s="50" t="s">
        <v>22</v>
      </c>
      <c r="T2215" s="54" t="s">
        <v>28746</v>
      </c>
      <c r="U2215" s="50" t="s">
        <v>28520</v>
      </c>
      <c r="V2215" s="50" t="s">
        <v>28519</v>
      </c>
      <c r="W2215" s="50" t="s">
        <v>94</v>
      </c>
      <c r="X2215" s="50">
        <v>2273</v>
      </c>
      <c r="Y2215" s="50"/>
      <c r="Z2215" s="50"/>
      <c r="AA2215" s="50"/>
      <c r="AB2215" s="50"/>
      <c r="AC2215" s="50"/>
      <c r="AD2215" s="50"/>
      <c r="AE2215" s="50"/>
      <c r="AF2215" s="50"/>
      <c r="AG2215" s="50"/>
      <c r="AH2215" s="53"/>
      <c r="AI2215" s="50"/>
      <c r="AJ2215" s="50"/>
      <c r="AK2215" s="50"/>
      <c r="AL2215" s="50"/>
      <c r="AM2215" s="50"/>
      <c r="AN2215" s="50"/>
      <c r="AO2215" s="50"/>
      <c r="AP2215" s="50"/>
      <c r="AQ2215" s="50"/>
      <c r="AR2215" s="50"/>
      <c r="AS2215" s="50"/>
      <c r="AT2215" s="50"/>
      <c r="AU2215" s="50"/>
      <c r="AV2215" s="50"/>
      <c r="AW2215" s="50"/>
      <c r="AX2215" s="50"/>
      <c r="AY2215" s="50"/>
      <c r="AZ2215" s="50"/>
      <c r="BA2215" s="50"/>
      <c r="BB2215" s="50"/>
      <c r="BC2215" s="50"/>
      <c r="BD2215" s="50"/>
      <c r="BE2215" s="50"/>
      <c r="BF2215" s="50"/>
      <c r="BG2215" s="50"/>
      <c r="BH2215" s="50"/>
      <c r="BI2215" s="50"/>
      <c r="BJ2215" s="50"/>
      <c r="BK2215" s="50"/>
      <c r="BL2215" s="50"/>
    </row>
    <row r="2216" spans="1:64" ht="12" customHeight="1" x14ac:dyDescent="0.15">
      <c r="A2216" s="50" t="s">
        <v>32719</v>
      </c>
      <c r="B2216" s="50">
        <v>45</v>
      </c>
      <c r="C2216" s="50" t="s">
        <v>14</v>
      </c>
      <c r="D2216" s="50" t="s">
        <v>31</v>
      </c>
      <c r="E2216" s="51" t="s">
        <v>32720</v>
      </c>
      <c r="F2216" s="52">
        <v>42763</v>
      </c>
      <c r="G2216" s="50" t="s">
        <v>32721</v>
      </c>
      <c r="H2216" s="50" t="s">
        <v>16689</v>
      </c>
      <c r="I2216" s="50" t="s">
        <v>117</v>
      </c>
      <c r="J2216" s="50">
        <v>85120</v>
      </c>
      <c r="K2216" s="50" t="s">
        <v>2345</v>
      </c>
      <c r="L2216" s="50" t="s">
        <v>32722</v>
      </c>
      <c r="M2216" s="50" t="s">
        <v>21</v>
      </c>
      <c r="N2216" s="50" t="s">
        <v>32723</v>
      </c>
      <c r="O2216" s="42" t="s">
        <v>394</v>
      </c>
      <c r="P2216" s="50" t="s">
        <v>32398</v>
      </c>
      <c r="Q2216" s="51" t="s">
        <v>32724</v>
      </c>
      <c r="R2216" s="50" t="s">
        <v>94</v>
      </c>
      <c r="S2216" s="50" t="s">
        <v>22</v>
      </c>
      <c r="T2216" s="50" t="s">
        <v>28746</v>
      </c>
      <c r="U2216" s="50" t="s">
        <v>28520</v>
      </c>
      <c r="V2216" s="50" t="s">
        <v>28521</v>
      </c>
      <c r="W2216" s="50" t="s">
        <v>94</v>
      </c>
      <c r="X2216" s="50">
        <v>2707</v>
      </c>
      <c r="Y2216" s="50"/>
      <c r="Z2216" s="50"/>
      <c r="AA2216" s="50"/>
      <c r="AB2216" s="50"/>
      <c r="AC2216" s="50"/>
      <c r="AD2216" s="50"/>
      <c r="AE2216" s="50"/>
      <c r="AF2216" s="50"/>
      <c r="AG2216" s="50"/>
      <c r="AH2216" s="53"/>
      <c r="AI2216" s="50"/>
      <c r="AJ2216" s="50"/>
      <c r="AK2216" s="50"/>
      <c r="AL2216" s="50"/>
      <c r="AM2216" s="50"/>
      <c r="AN2216" s="50"/>
      <c r="AO2216" s="50"/>
      <c r="AP2216" s="50"/>
      <c r="AQ2216" s="50"/>
      <c r="AR2216" s="50"/>
      <c r="AS2216" s="50"/>
      <c r="AT2216" s="50"/>
      <c r="AU2216" s="50"/>
      <c r="AV2216" s="50"/>
      <c r="AW2216" s="50"/>
      <c r="AX2216" s="50"/>
      <c r="AY2216" s="50"/>
      <c r="AZ2216" s="50"/>
      <c r="BA2216" s="50"/>
      <c r="BB2216" s="50"/>
      <c r="BC2216" s="50"/>
      <c r="BD2216" s="50"/>
      <c r="BE2216" s="50"/>
      <c r="BF2216" s="50"/>
      <c r="BG2216" s="50"/>
      <c r="BH2216" s="50"/>
      <c r="BI2216" s="50"/>
      <c r="BJ2216" s="50"/>
      <c r="BK2216" s="50"/>
      <c r="BL2216" s="50"/>
    </row>
    <row r="2217" spans="1:64" ht="12" customHeight="1" x14ac:dyDescent="0.15">
      <c r="A2217" s="50" t="s">
        <v>32699</v>
      </c>
      <c r="B2217" s="50">
        <v>49</v>
      </c>
      <c r="C2217" s="50" t="s">
        <v>14</v>
      </c>
      <c r="D2217" s="50" t="s">
        <v>31</v>
      </c>
      <c r="E2217" s="51" t="s">
        <v>31935</v>
      </c>
      <c r="F2217" s="52">
        <v>42763</v>
      </c>
      <c r="G2217" s="50" t="s">
        <v>27441</v>
      </c>
      <c r="H2217" s="50" t="s">
        <v>22349</v>
      </c>
      <c r="I2217" s="50" t="s">
        <v>432</v>
      </c>
      <c r="J2217" s="50">
        <v>54701</v>
      </c>
      <c r="K2217" s="50" t="s">
        <v>22349</v>
      </c>
      <c r="L2217" s="50" t="s">
        <v>27442</v>
      </c>
      <c r="M2217" s="50" t="s">
        <v>21</v>
      </c>
      <c r="N2217" s="50" t="s">
        <v>27443</v>
      </c>
      <c r="O2217" s="42" t="s">
        <v>394</v>
      </c>
      <c r="P2217" s="50" t="s">
        <v>395</v>
      </c>
      <c r="Q2217" s="51" t="s">
        <v>27444</v>
      </c>
      <c r="R2217" s="50" t="s">
        <v>23</v>
      </c>
      <c r="S2217" s="50" t="s">
        <v>12</v>
      </c>
      <c r="T2217" s="50" t="s">
        <v>31675</v>
      </c>
      <c r="U2217" s="50" t="s">
        <v>28520</v>
      </c>
      <c r="V2217" s="50" t="s">
        <v>28521</v>
      </c>
      <c r="W2217" s="50"/>
      <c r="Y2217" s="50"/>
      <c r="Z2217" s="50"/>
      <c r="AA2217" s="50"/>
      <c r="AB2217" s="50"/>
      <c r="AC2217" s="50"/>
      <c r="AD2217" s="50"/>
      <c r="AE2217" s="50"/>
      <c r="AF2217" s="50"/>
      <c r="AG2217" s="50"/>
      <c r="AH2217" s="53"/>
      <c r="AI2217" s="50"/>
      <c r="AJ2217" s="50"/>
      <c r="AK2217" s="50"/>
      <c r="AL2217" s="50"/>
      <c r="AM2217" s="50"/>
      <c r="AN2217" s="50"/>
      <c r="AO2217" s="50"/>
      <c r="AP2217" s="50"/>
      <c r="AQ2217" s="51"/>
      <c r="AR2217" s="50"/>
      <c r="AS2217" s="50"/>
      <c r="AT2217" s="50"/>
      <c r="AU2217" s="50"/>
      <c r="AV2217" s="50"/>
      <c r="AW2217" s="50"/>
      <c r="AX2217" s="50"/>
      <c r="AY2217" s="50"/>
      <c r="AZ2217" s="50"/>
      <c r="BA2217" s="50"/>
      <c r="BB2217" s="50"/>
      <c r="BC2217" s="50"/>
      <c r="BD2217" s="50"/>
      <c r="BE2217" s="50"/>
      <c r="BF2217" s="50"/>
      <c r="BG2217" s="50"/>
      <c r="BH2217" s="50"/>
      <c r="BI2217" s="50"/>
      <c r="BJ2217" s="50"/>
      <c r="BK2217" s="50"/>
      <c r="BL2217" s="50"/>
    </row>
    <row r="2218" spans="1:64" ht="12" customHeight="1" x14ac:dyDescent="0.15">
      <c r="A2218" s="50" t="s">
        <v>27165</v>
      </c>
      <c r="B2218" s="50">
        <v>25</v>
      </c>
      <c r="C2218" s="50" t="s">
        <v>14</v>
      </c>
      <c r="D2218" s="50" t="s">
        <v>42</v>
      </c>
      <c r="E2218" s="50"/>
      <c r="F2218" s="52">
        <v>42762</v>
      </c>
      <c r="G2218" s="50" t="s">
        <v>27991</v>
      </c>
      <c r="H2218" s="50" t="s">
        <v>16129</v>
      </c>
      <c r="I2218" s="50" t="s">
        <v>39</v>
      </c>
      <c r="J2218" s="50">
        <v>91801</v>
      </c>
      <c r="K2218" s="50" t="s">
        <v>92</v>
      </c>
      <c r="L2218" s="50" t="s">
        <v>16131</v>
      </c>
      <c r="M2218" s="50" t="s">
        <v>21</v>
      </c>
      <c r="N2218" s="50" t="s">
        <v>27166</v>
      </c>
      <c r="O2218" s="42" t="s">
        <v>394</v>
      </c>
      <c r="P2218" s="50" t="s">
        <v>395</v>
      </c>
      <c r="Q2218" s="51" t="s">
        <v>27167</v>
      </c>
      <c r="R2218" s="50" t="s">
        <v>94</v>
      </c>
      <c r="S2218" s="50" t="s">
        <v>22</v>
      </c>
      <c r="T2218" s="54" t="s">
        <v>28746</v>
      </c>
      <c r="U2218" s="50" t="s">
        <v>28520</v>
      </c>
      <c r="V2218" s="50" t="s">
        <v>28521</v>
      </c>
      <c r="W2218" s="50" t="s">
        <v>542</v>
      </c>
      <c r="X2218" s="50">
        <v>2272</v>
      </c>
      <c r="Y2218" s="50"/>
      <c r="Z2218" s="50"/>
      <c r="AA2218" s="50"/>
      <c r="AB2218" s="50"/>
      <c r="AC2218" s="50"/>
      <c r="AD2218" s="50"/>
      <c r="AE2218" s="50"/>
      <c r="AF2218" s="50"/>
      <c r="AG2218" s="50"/>
      <c r="AH2218" s="53"/>
      <c r="AI2218" s="50"/>
      <c r="AJ2218" s="50"/>
      <c r="AK2218" s="50"/>
      <c r="AL2218" s="50"/>
      <c r="AM2218" s="50"/>
      <c r="AN2218" s="50"/>
      <c r="AO2218" s="50"/>
      <c r="AP2218" s="50"/>
      <c r="AQ2218" s="50"/>
      <c r="AR2218" s="50"/>
      <c r="AS2218" s="50"/>
      <c r="AT2218" s="50"/>
      <c r="AU2218" s="50"/>
      <c r="AV2218" s="50"/>
      <c r="AW2218" s="50"/>
      <c r="AX2218" s="50"/>
      <c r="AY2218" s="50"/>
      <c r="AZ2218" s="50"/>
      <c r="BA2218" s="50"/>
      <c r="BB2218" s="50"/>
      <c r="BC2218" s="50"/>
      <c r="BD2218" s="50"/>
      <c r="BE2218" s="50"/>
      <c r="BF2218" s="50"/>
      <c r="BG2218" s="50"/>
      <c r="BH2218" s="50"/>
      <c r="BI2218" s="50"/>
      <c r="BJ2218" s="50"/>
      <c r="BK2218" s="50"/>
      <c r="BL2218" s="50"/>
    </row>
    <row r="2219" spans="1:64" ht="12" customHeight="1" x14ac:dyDescent="0.15">
      <c r="A2219" s="50" t="s">
        <v>27320</v>
      </c>
      <c r="B2219" s="50">
        <v>28</v>
      </c>
      <c r="C2219" s="50" t="s">
        <v>14</v>
      </c>
      <c r="D2219" s="50" t="s">
        <v>42</v>
      </c>
      <c r="E2219" s="51" t="s">
        <v>27321</v>
      </c>
      <c r="F2219" s="52">
        <v>42761</v>
      </c>
      <c r="G2219" s="50" t="s">
        <v>28006</v>
      </c>
      <c r="H2219" s="50" t="s">
        <v>4094</v>
      </c>
      <c r="I2219" s="50" t="s">
        <v>360</v>
      </c>
      <c r="J2219" s="50">
        <v>28212</v>
      </c>
      <c r="K2219" s="50" t="s">
        <v>4096</v>
      </c>
      <c r="L2219" s="50" t="s">
        <v>4097</v>
      </c>
      <c r="M2219" s="50" t="s">
        <v>21</v>
      </c>
      <c r="N2219" s="50" t="s">
        <v>27322</v>
      </c>
      <c r="O2219" s="42" t="s">
        <v>394</v>
      </c>
      <c r="P2219" s="50" t="s">
        <v>395</v>
      </c>
      <c r="Q2219" s="51" t="s">
        <v>27323</v>
      </c>
      <c r="R2219" s="50" t="s">
        <v>94</v>
      </c>
      <c r="S2219" s="50" t="s">
        <v>22</v>
      </c>
      <c r="T2219" s="54" t="s">
        <v>28746</v>
      </c>
      <c r="U2219" s="50" t="s">
        <v>28518</v>
      </c>
      <c r="V2219" s="50" t="s">
        <v>28519</v>
      </c>
      <c r="W2219" s="50" t="s">
        <v>94</v>
      </c>
      <c r="X2219" s="50">
        <v>2265</v>
      </c>
      <c r="Y2219" s="50"/>
      <c r="Z2219" s="50"/>
      <c r="AA2219" s="50"/>
      <c r="AB2219" s="50"/>
      <c r="AC2219" s="50"/>
      <c r="AD2219" s="50"/>
      <c r="AE2219" s="50"/>
      <c r="AF2219" s="50"/>
      <c r="AG2219" s="50"/>
      <c r="AH2219" s="53"/>
      <c r="AI2219" s="50"/>
      <c r="AJ2219" s="50"/>
      <c r="AK2219" s="50"/>
      <c r="AL2219" s="50"/>
      <c r="AM2219" s="50"/>
      <c r="AN2219" s="50"/>
      <c r="AO2219" s="50"/>
      <c r="AP2219" s="50"/>
      <c r="AQ2219" s="50"/>
      <c r="AR2219" s="50"/>
      <c r="AS2219" s="50"/>
      <c r="AT2219" s="50"/>
      <c r="AU2219" s="50"/>
      <c r="AV2219" s="50"/>
      <c r="AW2219" s="50"/>
      <c r="AX2219" s="50"/>
      <c r="AY2219" s="50"/>
      <c r="AZ2219" s="50"/>
      <c r="BA2219" s="50"/>
      <c r="BB2219" s="50"/>
      <c r="BC2219" s="50"/>
      <c r="BD2219" s="50"/>
      <c r="BE2219" s="50"/>
      <c r="BF2219" s="50"/>
      <c r="BG2219" s="50"/>
      <c r="BH2219" s="50"/>
      <c r="BI2219" s="50"/>
      <c r="BJ2219" s="50"/>
      <c r="BK2219" s="50"/>
      <c r="BL2219" s="50"/>
    </row>
    <row r="2220" spans="1:64" ht="12" customHeight="1" x14ac:dyDescent="0.15">
      <c r="A2220" s="50" t="s">
        <v>27343</v>
      </c>
      <c r="B2220" s="50">
        <v>59</v>
      </c>
      <c r="C2220" s="50" t="s">
        <v>14</v>
      </c>
      <c r="D2220" s="50" t="s">
        <v>31</v>
      </c>
      <c r="E2220" s="50" t="s">
        <v>28057</v>
      </c>
      <c r="F2220" s="52">
        <v>42761</v>
      </c>
      <c r="G2220" s="50" t="s">
        <v>28009</v>
      </c>
      <c r="H2220" s="50" t="s">
        <v>1562</v>
      </c>
      <c r="I2220" s="50" t="s">
        <v>46</v>
      </c>
      <c r="J2220" s="50">
        <v>21206</v>
      </c>
      <c r="K2220" s="50" t="s">
        <v>4594</v>
      </c>
      <c r="L2220" s="50" t="s">
        <v>225</v>
      </c>
      <c r="M2220" s="50" t="s">
        <v>21</v>
      </c>
      <c r="N2220" s="50" t="s">
        <v>27344</v>
      </c>
      <c r="O2220" s="42" t="s">
        <v>394</v>
      </c>
      <c r="P2220" s="50" t="s">
        <v>395</v>
      </c>
      <c r="Q2220" s="51" t="s">
        <v>27345</v>
      </c>
      <c r="R2220" s="50" t="s">
        <v>542</v>
      </c>
      <c r="S2220" s="50" t="s">
        <v>22</v>
      </c>
      <c r="T2220" s="54" t="s">
        <v>28746</v>
      </c>
      <c r="U2220" s="50" t="s">
        <v>28520</v>
      </c>
      <c r="V2220" s="50" t="s">
        <v>28521</v>
      </c>
      <c r="W2220" s="50" t="s">
        <v>542</v>
      </c>
      <c r="X2220" s="50">
        <v>2266</v>
      </c>
      <c r="Y2220" s="50"/>
      <c r="Z2220" s="50"/>
      <c r="AA2220" s="50"/>
      <c r="AB2220" s="50"/>
      <c r="AC2220" s="50"/>
      <c r="AD2220" s="50"/>
      <c r="AE2220" s="50"/>
      <c r="AF2220" s="50"/>
      <c r="AG2220" s="50"/>
      <c r="AH2220" s="53"/>
      <c r="AI2220" s="50"/>
      <c r="AJ2220" s="50"/>
      <c r="AK2220" s="50"/>
      <c r="AL2220" s="50"/>
      <c r="AM2220" s="50"/>
      <c r="AN2220" s="50"/>
      <c r="AO2220" s="50"/>
      <c r="AP2220" s="50"/>
      <c r="AQ2220" s="50"/>
      <c r="AR2220" s="50"/>
      <c r="AS2220" s="50"/>
      <c r="AT2220" s="50"/>
      <c r="AU2220" s="50"/>
      <c r="AV2220" s="50"/>
      <c r="AW2220" s="50"/>
      <c r="AX2220" s="50"/>
      <c r="AY2220" s="50"/>
      <c r="AZ2220" s="50"/>
      <c r="BA2220" s="50"/>
      <c r="BB2220" s="50"/>
      <c r="BC2220" s="50"/>
      <c r="BD2220" s="50"/>
      <c r="BE2220" s="50"/>
      <c r="BF2220" s="50"/>
      <c r="BG2220" s="50"/>
      <c r="BH2220" s="50"/>
      <c r="BI2220" s="50"/>
      <c r="BJ2220" s="50"/>
      <c r="BK2220" s="50"/>
      <c r="BL2220" s="50"/>
    </row>
    <row r="2221" spans="1:64" ht="12" customHeight="1" x14ac:dyDescent="0.15">
      <c r="A2221" s="50" t="s">
        <v>27965</v>
      </c>
      <c r="B2221" s="50">
        <v>34</v>
      </c>
      <c r="C2221" s="50" t="s">
        <v>14</v>
      </c>
      <c r="D2221" s="50" t="s">
        <v>31</v>
      </c>
      <c r="E2221" s="50"/>
      <c r="F2221" s="52">
        <v>42761</v>
      </c>
      <c r="G2221" s="50" t="s">
        <v>28047</v>
      </c>
      <c r="H2221" s="50" t="s">
        <v>27966</v>
      </c>
      <c r="I2221" s="50" t="s">
        <v>63</v>
      </c>
      <c r="J2221" s="50">
        <v>43125</v>
      </c>
      <c r="K2221" s="50" t="s">
        <v>1263</v>
      </c>
      <c r="L2221" s="50" t="s">
        <v>27967</v>
      </c>
      <c r="M2221" s="50" t="s">
        <v>21</v>
      </c>
      <c r="N2221" s="50" t="s">
        <v>27968</v>
      </c>
      <c r="O2221" s="42" t="s">
        <v>394</v>
      </c>
      <c r="P2221" s="50" t="s">
        <v>395</v>
      </c>
      <c r="Q2221" s="51" t="s">
        <v>27969</v>
      </c>
      <c r="R2221" s="50" t="s">
        <v>94</v>
      </c>
      <c r="S2221" s="50" t="s">
        <v>22</v>
      </c>
      <c r="T2221" s="50" t="s">
        <v>28532</v>
      </c>
      <c r="U2221" s="50" t="s">
        <v>28518</v>
      </c>
      <c r="V2221" s="50" t="s">
        <v>28521</v>
      </c>
      <c r="W2221" s="50" t="s">
        <v>94</v>
      </c>
      <c r="X2221" s="50">
        <v>2268</v>
      </c>
      <c r="Y2221" s="50"/>
      <c r="Z2221" s="50"/>
      <c r="AA2221" s="50"/>
      <c r="AB2221" s="50"/>
      <c r="AC2221" s="50"/>
      <c r="AD2221" s="50"/>
      <c r="AE2221" s="50"/>
      <c r="AF2221" s="50"/>
      <c r="AG2221" s="50"/>
      <c r="AH2221" s="53"/>
      <c r="AI2221" s="50"/>
      <c r="AJ2221" s="50"/>
      <c r="AK2221" s="50"/>
      <c r="AL2221" s="50"/>
      <c r="AM2221" s="50"/>
      <c r="AN2221" s="50"/>
      <c r="AO2221" s="50"/>
      <c r="AP2221" s="50"/>
      <c r="AQ2221" s="50"/>
      <c r="AR2221" s="50"/>
      <c r="AS2221" s="50"/>
      <c r="AT2221" s="50"/>
      <c r="AU2221" s="50"/>
      <c r="AV2221" s="50"/>
      <c r="AW2221" s="50"/>
      <c r="AX2221" s="50"/>
      <c r="AY2221" s="50"/>
      <c r="AZ2221" s="50"/>
      <c r="BA2221" s="50"/>
      <c r="BB2221" s="50"/>
      <c r="BC2221" s="50"/>
      <c r="BD2221" s="50"/>
      <c r="BE2221" s="50"/>
      <c r="BF2221" s="50"/>
      <c r="BG2221" s="50"/>
      <c r="BH2221" s="50"/>
      <c r="BI2221" s="50"/>
      <c r="BJ2221" s="50"/>
      <c r="BK2221" s="50"/>
      <c r="BL2221" s="50"/>
    </row>
    <row r="2222" spans="1:64" ht="12" customHeight="1" x14ac:dyDescent="0.15">
      <c r="A2222" s="50" t="s">
        <v>27802</v>
      </c>
      <c r="B2222" s="50">
        <v>24</v>
      </c>
      <c r="C2222" s="50" t="s">
        <v>14</v>
      </c>
      <c r="D2222" s="50" t="s">
        <v>79</v>
      </c>
      <c r="E2222" s="51" t="s">
        <v>27803</v>
      </c>
      <c r="F2222" s="52">
        <v>42761</v>
      </c>
      <c r="G2222" s="50" t="s">
        <v>27804</v>
      </c>
      <c r="H2222" s="50" t="s">
        <v>1879</v>
      </c>
      <c r="I2222" s="50" t="s">
        <v>167</v>
      </c>
      <c r="J2222" s="50">
        <v>30331</v>
      </c>
      <c r="K2222" s="50" t="s">
        <v>1526</v>
      </c>
      <c r="L2222" s="50" t="s">
        <v>2495</v>
      </c>
      <c r="M2222" s="50" t="s">
        <v>21</v>
      </c>
      <c r="N2222" s="50" t="s">
        <v>27805</v>
      </c>
      <c r="O2222" s="42" t="s">
        <v>394</v>
      </c>
      <c r="P2222" s="50" t="s">
        <v>395</v>
      </c>
      <c r="Q2222" s="51" t="s">
        <v>27806</v>
      </c>
      <c r="R2222" s="50" t="s">
        <v>948</v>
      </c>
      <c r="S2222" s="50" t="s">
        <v>12</v>
      </c>
      <c r="T2222" s="50" t="s">
        <v>31978</v>
      </c>
      <c r="U2222" s="50" t="s">
        <v>28518</v>
      </c>
      <c r="V2222" s="50" t="s">
        <v>28519</v>
      </c>
      <c r="W2222" s="50" t="s">
        <v>542</v>
      </c>
      <c r="X2222" s="50">
        <v>2267</v>
      </c>
      <c r="Y2222" s="50"/>
      <c r="Z2222" s="50"/>
      <c r="AA2222" s="50"/>
      <c r="AB2222" s="50"/>
      <c r="AC2222" s="50"/>
      <c r="AD2222" s="50"/>
      <c r="AE2222" s="50"/>
      <c r="AF2222" s="50"/>
      <c r="AG2222" s="50"/>
      <c r="AH2222" s="53"/>
      <c r="AI2222" s="50"/>
      <c r="AJ2222" s="50"/>
      <c r="AK2222" s="50"/>
      <c r="AL2222" s="50"/>
      <c r="AM2222" s="50"/>
      <c r="AN2222" s="50"/>
      <c r="AO2222" s="50"/>
      <c r="AP2222" s="50"/>
      <c r="AQ2222" s="50"/>
      <c r="AR2222" s="50"/>
      <c r="AS2222" s="50"/>
      <c r="AT2222" s="50"/>
      <c r="AU2222" s="50"/>
      <c r="AV2222" s="50"/>
      <c r="AW2222" s="50"/>
      <c r="AX2222" s="50"/>
      <c r="AY2222" s="50"/>
      <c r="AZ2222" s="50"/>
      <c r="BA2222" s="50"/>
      <c r="BB2222" s="50"/>
      <c r="BC2222" s="50"/>
      <c r="BD2222" s="50"/>
      <c r="BE2222" s="50"/>
      <c r="BF2222" s="50"/>
      <c r="BG2222" s="50"/>
      <c r="BH2222" s="50"/>
      <c r="BI2222" s="50"/>
      <c r="BJ2222" s="50"/>
      <c r="BK2222" s="50"/>
      <c r="BL2222" s="50"/>
    </row>
    <row r="2223" spans="1:64" ht="12" customHeight="1" x14ac:dyDescent="0.15">
      <c r="A2223" s="50" t="s">
        <v>27346</v>
      </c>
      <c r="B2223" s="50">
        <v>54</v>
      </c>
      <c r="C2223" s="50" t="s">
        <v>14</v>
      </c>
      <c r="D2223" s="50" t="s">
        <v>79</v>
      </c>
      <c r="E2223" s="51" t="s">
        <v>27347</v>
      </c>
      <c r="F2223" s="52">
        <v>42760</v>
      </c>
      <c r="G2223" s="50" t="s">
        <v>27348</v>
      </c>
      <c r="H2223" s="50" t="s">
        <v>6520</v>
      </c>
      <c r="I2223" s="50" t="s">
        <v>653</v>
      </c>
      <c r="J2223" s="50">
        <v>38671</v>
      </c>
      <c r="K2223" s="50" t="s">
        <v>1159</v>
      </c>
      <c r="L2223" s="50" t="s">
        <v>24128</v>
      </c>
      <c r="M2223" s="50" t="s">
        <v>21</v>
      </c>
      <c r="N2223" s="50" t="s">
        <v>27349</v>
      </c>
      <c r="O2223" s="42" t="s">
        <v>394</v>
      </c>
      <c r="P2223" s="50" t="s">
        <v>395</v>
      </c>
      <c r="Q2223" s="51" t="s">
        <v>27350</v>
      </c>
      <c r="R2223" s="50" t="s">
        <v>94</v>
      </c>
      <c r="S2223" s="50" t="s">
        <v>22</v>
      </c>
      <c r="T2223" s="54" t="s">
        <v>28746</v>
      </c>
      <c r="U2223" s="50" t="s">
        <v>28520</v>
      </c>
      <c r="V2223" s="50" t="s">
        <v>28521</v>
      </c>
      <c r="W2223" s="50" t="s">
        <v>94</v>
      </c>
      <c r="X2223" s="50">
        <v>2261</v>
      </c>
      <c r="Y2223" s="50"/>
      <c r="Z2223" s="50"/>
      <c r="AA2223" s="50"/>
      <c r="AB2223" s="50"/>
      <c r="AC2223" s="50"/>
      <c r="AD2223" s="50"/>
      <c r="AE2223" s="50"/>
      <c r="AF2223" s="50"/>
      <c r="AG2223" s="50"/>
      <c r="AH2223" s="53"/>
      <c r="AI2223" s="50"/>
      <c r="AJ2223" s="50"/>
      <c r="AK2223" s="50"/>
      <c r="AL2223" s="50"/>
      <c r="AM2223" s="50"/>
      <c r="AN2223" s="50"/>
      <c r="AO2223" s="50"/>
      <c r="AP2223" s="50"/>
      <c r="AQ2223" s="50"/>
      <c r="AR2223" s="50"/>
      <c r="AS2223" s="50"/>
      <c r="AT2223" s="50"/>
      <c r="AU2223" s="50"/>
      <c r="AV2223" s="50"/>
      <c r="AW2223" s="50"/>
      <c r="AX2223" s="50"/>
      <c r="AY2223" s="50"/>
      <c r="AZ2223" s="50"/>
      <c r="BA2223" s="50"/>
      <c r="BB2223" s="50"/>
      <c r="BC2223" s="50"/>
      <c r="BD2223" s="50"/>
      <c r="BE2223" s="50"/>
      <c r="BF2223" s="50"/>
      <c r="BG2223" s="50"/>
      <c r="BH2223" s="50"/>
      <c r="BI2223" s="50"/>
      <c r="BJ2223" s="50"/>
      <c r="BK2223" s="50"/>
      <c r="BL2223" s="50"/>
    </row>
    <row r="2224" spans="1:64" ht="12" customHeight="1" x14ac:dyDescent="0.15">
      <c r="A2224" s="50" t="s">
        <v>27151</v>
      </c>
      <c r="B2224" s="50">
        <v>50</v>
      </c>
      <c r="C2224" s="50" t="s">
        <v>14</v>
      </c>
      <c r="D2224" s="50" t="s">
        <v>31</v>
      </c>
      <c r="E2224" s="50"/>
      <c r="F2224" s="52">
        <v>42760</v>
      </c>
      <c r="G2224" s="50" t="s">
        <v>27152</v>
      </c>
      <c r="H2224" s="50" t="s">
        <v>27153</v>
      </c>
      <c r="I2224" s="50" t="s">
        <v>432</v>
      </c>
      <c r="J2224" s="50">
        <v>54615</v>
      </c>
      <c r="K2224" s="50" t="s">
        <v>427</v>
      </c>
      <c r="L2224" s="50" t="s">
        <v>9084</v>
      </c>
      <c r="M2224" s="50" t="s">
        <v>21</v>
      </c>
      <c r="N2224" s="50" t="s">
        <v>27154</v>
      </c>
      <c r="O2224" s="42" t="s">
        <v>394</v>
      </c>
      <c r="P2224" s="50" t="s">
        <v>395</v>
      </c>
      <c r="Q2224" s="51" t="s">
        <v>27155</v>
      </c>
      <c r="R2224" s="50" t="s">
        <v>542</v>
      </c>
      <c r="S2224" s="50" t="s">
        <v>22</v>
      </c>
      <c r="T2224" s="54" t="s">
        <v>28746</v>
      </c>
      <c r="U2224" s="50" t="s">
        <v>28520</v>
      </c>
      <c r="V2224" s="50" t="s">
        <v>28521</v>
      </c>
      <c r="W2224" s="50" t="s">
        <v>94</v>
      </c>
      <c r="X2224" s="50">
        <v>2262</v>
      </c>
      <c r="Y2224" s="50"/>
      <c r="Z2224" s="50"/>
      <c r="AA2224" s="50"/>
      <c r="AB2224" s="50"/>
      <c r="AC2224" s="50"/>
      <c r="AD2224" s="50"/>
      <c r="AE2224" s="50"/>
      <c r="AF2224" s="50"/>
      <c r="AG2224" s="50"/>
      <c r="AH2224" s="50"/>
      <c r="AI2224" s="50"/>
      <c r="AJ2224" s="50"/>
      <c r="AK2224" s="50"/>
      <c r="AL2224" s="50"/>
      <c r="AM2224" s="50"/>
      <c r="AN2224" s="50"/>
      <c r="AO2224" s="50"/>
      <c r="AP2224" s="50"/>
      <c r="AQ2224" s="50"/>
      <c r="AR2224" s="50"/>
      <c r="AS2224" s="50"/>
      <c r="AT2224" s="50"/>
      <c r="AU2224" s="50"/>
      <c r="AV2224" s="50"/>
      <c r="AW2224" s="50"/>
      <c r="AX2224" s="50"/>
      <c r="AY2224" s="50"/>
      <c r="AZ2224" s="50"/>
      <c r="BA2224" s="50"/>
      <c r="BB2224" s="50"/>
      <c r="BC2224" s="50"/>
      <c r="BD2224" s="50"/>
      <c r="BE2224" s="50"/>
      <c r="BF2224" s="50"/>
      <c r="BG2224" s="50"/>
      <c r="BH2224" s="50"/>
      <c r="BI2224" s="50"/>
      <c r="BJ2224" s="50"/>
      <c r="BK2224" s="50"/>
      <c r="BL2224" s="50"/>
    </row>
    <row r="2225" spans="1:64" ht="12" customHeight="1" x14ac:dyDescent="0.15">
      <c r="A2225" s="50" t="s">
        <v>27776</v>
      </c>
      <c r="B2225" s="50">
        <v>37</v>
      </c>
      <c r="C2225" s="50" t="s">
        <v>14</v>
      </c>
      <c r="D2225" s="50" t="s">
        <v>31</v>
      </c>
      <c r="E2225" s="50"/>
      <c r="F2225" s="52">
        <v>42760</v>
      </c>
      <c r="G2225" s="50" t="s">
        <v>27777</v>
      </c>
      <c r="H2225" s="50" t="s">
        <v>7690</v>
      </c>
      <c r="I2225" s="50" t="s">
        <v>88</v>
      </c>
      <c r="J2225" s="50">
        <v>36203</v>
      </c>
      <c r="K2225" s="50" t="s">
        <v>5995</v>
      </c>
      <c r="L2225" s="50" t="s">
        <v>27778</v>
      </c>
      <c r="M2225" s="50" t="s">
        <v>21</v>
      </c>
      <c r="N2225" s="50" t="s">
        <v>27779</v>
      </c>
      <c r="O2225" s="42" t="s">
        <v>394</v>
      </c>
      <c r="P2225" s="50" t="s">
        <v>395</v>
      </c>
      <c r="Q2225" s="51" t="s">
        <v>27780</v>
      </c>
      <c r="R2225" s="50" t="s">
        <v>542</v>
      </c>
      <c r="S2225" s="50" t="s">
        <v>373</v>
      </c>
      <c r="T2225" s="54" t="s">
        <v>28836</v>
      </c>
      <c r="U2225" s="50" t="s">
        <v>28520</v>
      </c>
      <c r="V2225" s="50" t="s">
        <v>28519</v>
      </c>
      <c r="W2225" s="50" t="s">
        <v>94</v>
      </c>
      <c r="X2225" s="50">
        <v>2260</v>
      </c>
      <c r="Y2225" s="50"/>
      <c r="Z2225" s="50"/>
      <c r="AA2225" s="50"/>
      <c r="AB2225" s="50"/>
      <c r="AC2225" s="50"/>
      <c r="AD2225" s="50"/>
      <c r="AE2225" s="50"/>
      <c r="AF2225" s="50"/>
      <c r="AG2225" s="50"/>
      <c r="AH2225" s="53"/>
      <c r="AI2225" s="50"/>
      <c r="AJ2225" s="50"/>
      <c r="AK2225" s="50"/>
      <c r="AL2225" s="50"/>
      <c r="AM2225" s="50"/>
      <c r="AN2225" s="50"/>
      <c r="AO2225" s="50"/>
      <c r="AP2225" s="50"/>
      <c r="AQ2225" s="50"/>
      <c r="AR2225" s="50"/>
      <c r="AS2225" s="50"/>
      <c r="AT2225" s="50"/>
      <c r="AU2225" s="50"/>
      <c r="AV2225" s="50"/>
      <c r="AW2225" s="50"/>
      <c r="AX2225" s="50"/>
      <c r="AY2225" s="50"/>
      <c r="AZ2225" s="50"/>
      <c r="BA2225" s="50"/>
      <c r="BB2225" s="50"/>
      <c r="BC2225" s="50"/>
      <c r="BD2225" s="50"/>
      <c r="BE2225" s="50"/>
      <c r="BF2225" s="50"/>
      <c r="BG2225" s="50"/>
      <c r="BH2225" s="50"/>
      <c r="BI2225" s="50"/>
      <c r="BJ2225" s="50"/>
      <c r="BK2225" s="50"/>
      <c r="BL2225" s="50"/>
    </row>
    <row r="2226" spans="1:64" ht="12" customHeight="1" x14ac:dyDescent="0.15">
      <c r="A2226" s="50" t="s">
        <v>27295</v>
      </c>
      <c r="B2226" s="50">
        <v>18</v>
      </c>
      <c r="C2226" s="50" t="s">
        <v>14</v>
      </c>
      <c r="D2226" s="50" t="s">
        <v>42</v>
      </c>
      <c r="E2226" s="50"/>
      <c r="F2226" s="52">
        <v>42759</v>
      </c>
      <c r="G2226" s="50" t="s">
        <v>27296</v>
      </c>
      <c r="H2226" s="50" t="s">
        <v>1467</v>
      </c>
      <c r="I2226" s="50" t="s">
        <v>398</v>
      </c>
      <c r="J2226" s="50">
        <v>17602</v>
      </c>
      <c r="K2226" s="50" t="s">
        <v>1467</v>
      </c>
      <c r="L2226" s="50" t="s">
        <v>2233</v>
      </c>
      <c r="M2226" s="50" t="s">
        <v>5307</v>
      </c>
      <c r="N2226" s="50" t="s">
        <v>27297</v>
      </c>
      <c r="O2226" s="42" t="s">
        <v>394</v>
      </c>
      <c r="P2226" s="50" t="s">
        <v>94</v>
      </c>
      <c r="Q2226" s="51" t="s">
        <v>27298</v>
      </c>
      <c r="R2226" s="50" t="s">
        <v>23</v>
      </c>
      <c r="S2226" s="50" t="s">
        <v>22</v>
      </c>
      <c r="T2226" s="54" t="s">
        <v>28746</v>
      </c>
      <c r="U2226" s="50" t="s">
        <v>28520</v>
      </c>
      <c r="V2226" s="50" t="s">
        <v>28521</v>
      </c>
      <c r="W2226" s="50" t="s">
        <v>94</v>
      </c>
      <c r="X2226" s="50">
        <v>2258</v>
      </c>
      <c r="Y2226" s="50"/>
      <c r="Z2226" s="50"/>
      <c r="AA2226" s="50"/>
      <c r="AB2226" s="50"/>
      <c r="AC2226" s="50"/>
      <c r="AD2226" s="50"/>
      <c r="AE2226" s="50"/>
      <c r="AF2226" s="50"/>
      <c r="AG2226" s="50"/>
      <c r="AH2226" s="53"/>
      <c r="AI2226" s="50"/>
      <c r="AJ2226" s="50"/>
      <c r="AK2226" s="50"/>
      <c r="AL2226" s="50"/>
      <c r="AM2226" s="50"/>
      <c r="AN2226" s="50"/>
      <c r="AO2226" s="50"/>
      <c r="AP2226" s="50"/>
      <c r="AQ2226" s="51"/>
      <c r="AR2226" s="50"/>
      <c r="AS2226" s="50"/>
      <c r="AT2226" s="50"/>
      <c r="AU2226" s="50"/>
      <c r="AV2226" s="50"/>
      <c r="AW2226" s="50"/>
      <c r="AX2226" s="50"/>
      <c r="AY2226" s="50"/>
      <c r="AZ2226" s="50"/>
      <c r="BA2226" s="50"/>
      <c r="BB2226" s="50"/>
      <c r="BC2226" s="50"/>
      <c r="BD2226" s="50"/>
      <c r="BE2226" s="50"/>
      <c r="BF2226" s="50"/>
      <c r="BG2226" s="50"/>
      <c r="BH2226" s="50"/>
      <c r="BI2226" s="50"/>
      <c r="BJ2226" s="50"/>
      <c r="BK2226" s="50"/>
      <c r="BL2226" s="50"/>
    </row>
    <row r="2227" spans="1:64" ht="12" customHeight="1" x14ac:dyDescent="0.15">
      <c r="A2227" s="50" t="s">
        <v>27028</v>
      </c>
      <c r="B2227" s="50">
        <v>26</v>
      </c>
      <c r="C2227" s="50" t="s">
        <v>14</v>
      </c>
      <c r="D2227" s="50" t="s">
        <v>79</v>
      </c>
      <c r="E2227" s="51" t="s">
        <v>27029</v>
      </c>
      <c r="F2227" s="52">
        <v>42759</v>
      </c>
      <c r="G2227" s="50" t="s">
        <v>27982</v>
      </c>
      <c r="H2227" s="50" t="s">
        <v>1023</v>
      </c>
      <c r="I2227" s="50" t="s">
        <v>19</v>
      </c>
      <c r="J2227" s="50">
        <v>70127</v>
      </c>
      <c r="K2227" s="50" t="s">
        <v>2534</v>
      </c>
      <c r="L2227" s="50" t="s">
        <v>1024</v>
      </c>
      <c r="M2227" s="50" t="s">
        <v>21</v>
      </c>
      <c r="N2227" s="50" t="s">
        <v>27030</v>
      </c>
      <c r="O2227" s="42" t="s">
        <v>394</v>
      </c>
      <c r="P2227" s="50" t="s">
        <v>395</v>
      </c>
      <c r="Q2227" s="51" t="s">
        <v>27031</v>
      </c>
      <c r="R2227" s="50" t="s">
        <v>94</v>
      </c>
      <c r="S2227" s="50" t="s">
        <v>22</v>
      </c>
      <c r="T2227" s="54" t="s">
        <v>28746</v>
      </c>
      <c r="U2227" s="50" t="s">
        <v>28520</v>
      </c>
      <c r="V2227" s="50" t="s">
        <v>28519</v>
      </c>
      <c r="W2227" s="50" t="s">
        <v>94</v>
      </c>
      <c r="X2227" s="50">
        <v>2254</v>
      </c>
      <c r="Y2227" s="50"/>
      <c r="Z2227" s="50"/>
      <c r="AA2227" s="50"/>
      <c r="AB2227" s="50"/>
      <c r="AC2227" s="50"/>
      <c r="AD2227" s="50"/>
      <c r="AE2227" s="50"/>
      <c r="AF2227" s="50"/>
      <c r="AG2227" s="50"/>
      <c r="AH2227" s="53"/>
      <c r="AI2227" s="50"/>
      <c r="AJ2227" s="50"/>
      <c r="AK2227" s="50"/>
      <c r="AL2227" s="50"/>
      <c r="AM2227" s="50"/>
      <c r="AN2227" s="50"/>
      <c r="AO2227" s="50"/>
      <c r="AP2227" s="50"/>
      <c r="AQ2227" s="50"/>
      <c r="AR2227" s="50"/>
      <c r="AS2227" s="50"/>
      <c r="AT2227" s="50"/>
      <c r="AU2227" s="50"/>
      <c r="AV2227" s="50"/>
      <c r="AW2227" s="50"/>
      <c r="AX2227" s="50"/>
      <c r="AY2227" s="50"/>
      <c r="AZ2227" s="50"/>
      <c r="BA2227" s="50"/>
      <c r="BB2227" s="50"/>
      <c r="BC2227" s="50"/>
      <c r="BD2227" s="50"/>
      <c r="BE2227" s="50"/>
      <c r="BF2227" s="50"/>
      <c r="BG2227" s="50"/>
      <c r="BH2227" s="50"/>
      <c r="BI2227" s="50"/>
      <c r="BJ2227" s="50"/>
      <c r="BK2227" s="50"/>
      <c r="BL2227" s="50"/>
    </row>
    <row r="2228" spans="1:64" ht="12" customHeight="1" x14ac:dyDescent="0.15">
      <c r="A2228" s="50" t="s">
        <v>27021</v>
      </c>
      <c r="B2228" s="50">
        <v>27</v>
      </c>
      <c r="C2228" s="50" t="s">
        <v>14</v>
      </c>
      <c r="D2228" s="50" t="s">
        <v>42</v>
      </c>
      <c r="E2228" s="50"/>
      <c r="F2228" s="52">
        <v>42759</v>
      </c>
      <c r="G2228" s="50" t="s">
        <v>27022</v>
      </c>
      <c r="H2228" s="50" t="s">
        <v>663</v>
      </c>
      <c r="I2228" s="50" t="s">
        <v>39</v>
      </c>
      <c r="J2228" s="50">
        <v>93305</v>
      </c>
      <c r="K2228" s="50" t="s">
        <v>664</v>
      </c>
      <c r="L2228" s="50" t="s">
        <v>665</v>
      </c>
      <c r="M2228" s="50" t="s">
        <v>21</v>
      </c>
      <c r="N2228" s="50" t="s">
        <v>27023</v>
      </c>
      <c r="O2228" s="42" t="s">
        <v>394</v>
      </c>
      <c r="P2228" s="50" t="s">
        <v>395</v>
      </c>
      <c r="Q2228" s="51" t="s">
        <v>27024</v>
      </c>
      <c r="R2228" s="50" t="s">
        <v>94</v>
      </c>
      <c r="S2228" s="50" t="s">
        <v>22</v>
      </c>
      <c r="T2228" s="54" t="s">
        <v>28746</v>
      </c>
      <c r="U2228" s="50" t="s">
        <v>28520</v>
      </c>
      <c r="V2228" s="50" t="s">
        <v>20623</v>
      </c>
      <c r="W2228" s="50" t="s">
        <v>94</v>
      </c>
      <c r="X2228" s="50">
        <v>2255</v>
      </c>
      <c r="Y2228" s="50"/>
      <c r="Z2228" s="50"/>
      <c r="AA2228" s="50"/>
      <c r="AB2228" s="50"/>
      <c r="AC2228" s="50"/>
      <c r="AD2228" s="50"/>
      <c r="AE2228" s="50"/>
      <c r="AF2228" s="50"/>
      <c r="AG2228" s="50"/>
      <c r="AH2228" s="53"/>
      <c r="AI2228" s="50"/>
      <c r="AJ2228" s="50"/>
      <c r="AK2228" s="50"/>
      <c r="AL2228" s="50"/>
      <c r="AM2228" s="50"/>
      <c r="AN2228" s="50"/>
      <c r="AO2228" s="50"/>
      <c r="AP2228" s="50"/>
      <c r="AQ2228" s="50"/>
      <c r="AR2228" s="50"/>
      <c r="AS2228" s="50"/>
      <c r="AT2228" s="50"/>
      <c r="AU2228" s="50"/>
      <c r="AV2228" s="50"/>
      <c r="AW2228" s="50"/>
      <c r="AX2228" s="50"/>
      <c r="AY2228" s="50"/>
      <c r="AZ2228" s="50"/>
      <c r="BA2228" s="50"/>
      <c r="BB2228" s="50"/>
      <c r="BC2228" s="50"/>
      <c r="BD2228" s="50"/>
      <c r="BE2228" s="50"/>
      <c r="BF2228" s="50"/>
      <c r="BG2228" s="50"/>
      <c r="BH2228" s="50"/>
      <c r="BI2228" s="50"/>
      <c r="BJ2228" s="50"/>
      <c r="BK2228" s="50"/>
      <c r="BL2228" s="50"/>
    </row>
    <row r="2229" spans="1:64" ht="12" customHeight="1" x14ac:dyDescent="0.15">
      <c r="A2229" s="50" t="s">
        <v>27246</v>
      </c>
      <c r="B2229" s="50">
        <v>29</v>
      </c>
      <c r="C2229" s="50" t="s">
        <v>14</v>
      </c>
      <c r="D2229" s="50" t="s">
        <v>42</v>
      </c>
      <c r="E2229" s="51" t="s">
        <v>27247</v>
      </c>
      <c r="F2229" s="52">
        <v>42759</v>
      </c>
      <c r="G2229" s="50" t="s">
        <v>27248</v>
      </c>
      <c r="H2229" s="50" t="s">
        <v>955</v>
      </c>
      <c r="I2229" s="50" t="s">
        <v>189</v>
      </c>
      <c r="J2229" s="50">
        <v>88001</v>
      </c>
      <c r="K2229" s="50" t="s">
        <v>956</v>
      </c>
      <c r="L2229" s="50" t="s">
        <v>7005</v>
      </c>
      <c r="M2229" s="50" t="s">
        <v>21</v>
      </c>
      <c r="N2229" s="50" t="s">
        <v>27249</v>
      </c>
      <c r="O2229" s="42" t="s">
        <v>394</v>
      </c>
      <c r="P2229" s="50" t="s">
        <v>395</v>
      </c>
      <c r="Q2229" s="51" t="s">
        <v>27250</v>
      </c>
      <c r="R2229" s="50" t="s">
        <v>94</v>
      </c>
      <c r="S2229" s="50" t="s">
        <v>22</v>
      </c>
      <c r="T2229" s="54" t="s">
        <v>28739</v>
      </c>
      <c r="U2229" s="50" t="s">
        <v>28520</v>
      </c>
      <c r="V2229" s="50" t="s">
        <v>28522</v>
      </c>
      <c r="W2229" s="50" t="s">
        <v>94</v>
      </c>
      <c r="X2229" s="50">
        <v>2256</v>
      </c>
      <c r="Y2229" s="50"/>
      <c r="Z2229" s="50"/>
      <c r="AA2229" s="50"/>
      <c r="AB2229" s="50"/>
      <c r="AC2229" s="50"/>
      <c r="AD2229" s="50"/>
      <c r="AE2229" s="50"/>
      <c r="AF2229" s="50"/>
      <c r="AG2229" s="50"/>
      <c r="AH2229" s="53"/>
      <c r="AI2229" s="50"/>
      <c r="AJ2229" s="50"/>
      <c r="AK2229" s="50"/>
      <c r="AL2229" s="50"/>
      <c r="AM2229" s="50"/>
      <c r="AN2229" s="50"/>
      <c r="AO2229" s="50"/>
      <c r="AP2229" s="50"/>
      <c r="AQ2229" s="50"/>
      <c r="AR2229" s="50"/>
      <c r="AS2229" s="50"/>
      <c r="AT2229" s="50"/>
      <c r="AU2229" s="50"/>
      <c r="AV2229" s="50"/>
      <c r="AW2229" s="50"/>
      <c r="AX2229" s="50"/>
      <c r="AY2229" s="50"/>
      <c r="AZ2229" s="50"/>
      <c r="BA2229" s="50"/>
      <c r="BB2229" s="50"/>
      <c r="BC2229" s="50"/>
      <c r="BD2229" s="50"/>
      <c r="BE2229" s="50"/>
      <c r="BF2229" s="50"/>
      <c r="BG2229" s="50"/>
      <c r="BH2229" s="50"/>
      <c r="BI2229" s="50"/>
      <c r="BJ2229" s="50"/>
      <c r="BK2229" s="50"/>
      <c r="BL2229" s="50"/>
    </row>
    <row r="2230" spans="1:64" ht="12" customHeight="1" x14ac:dyDescent="0.15">
      <c r="A2230" s="50" t="s">
        <v>27312</v>
      </c>
      <c r="B2230" s="50">
        <v>34</v>
      </c>
      <c r="C2230" s="50" t="s">
        <v>14</v>
      </c>
      <c r="D2230" s="50" t="s">
        <v>42</v>
      </c>
      <c r="E2230" s="51" t="s">
        <v>27313</v>
      </c>
      <c r="F2230" s="52">
        <v>42759</v>
      </c>
      <c r="G2230" s="50" t="s">
        <v>27314</v>
      </c>
      <c r="H2230" s="50" t="s">
        <v>27315</v>
      </c>
      <c r="I2230" s="50" t="s">
        <v>39</v>
      </c>
      <c r="J2230" s="50">
        <v>93422</v>
      </c>
      <c r="K2230" s="50" t="s">
        <v>27316</v>
      </c>
      <c r="L2230" s="50" t="s">
        <v>27317</v>
      </c>
      <c r="M2230" s="50" t="s">
        <v>21</v>
      </c>
      <c r="N2230" s="50" t="s">
        <v>27318</v>
      </c>
      <c r="O2230" s="42" t="s">
        <v>394</v>
      </c>
      <c r="P2230" s="50" t="s">
        <v>395</v>
      </c>
      <c r="Q2230" s="51" t="s">
        <v>27319</v>
      </c>
      <c r="R2230" s="50" t="s">
        <v>94</v>
      </c>
      <c r="S2230" s="50" t="s">
        <v>22</v>
      </c>
      <c r="T2230" s="54" t="s">
        <v>28746</v>
      </c>
      <c r="U2230" s="50" t="s">
        <v>28518</v>
      </c>
      <c r="V2230" s="50" t="s">
        <v>28521</v>
      </c>
      <c r="W2230" s="50" t="s">
        <v>94</v>
      </c>
      <c r="X2230" s="50">
        <v>2246</v>
      </c>
      <c r="Y2230" s="50"/>
      <c r="Z2230" s="50"/>
      <c r="AA2230" s="50"/>
      <c r="AB2230" s="50"/>
      <c r="AC2230" s="50"/>
      <c r="AD2230" s="50"/>
      <c r="AE2230" s="50"/>
      <c r="AF2230" s="50"/>
      <c r="AG2230" s="50"/>
      <c r="AH2230" s="53"/>
      <c r="AI2230" s="50"/>
      <c r="AJ2230" s="50"/>
      <c r="AK2230" s="50"/>
      <c r="AL2230" s="50"/>
      <c r="AM2230" s="50"/>
      <c r="AN2230" s="50"/>
      <c r="AO2230" s="50"/>
      <c r="AP2230" s="50"/>
      <c r="AQ2230" s="51"/>
      <c r="AR2230" s="50"/>
      <c r="AS2230" s="50"/>
      <c r="AT2230" s="50"/>
      <c r="AU2230" s="50"/>
      <c r="AV2230" s="50"/>
      <c r="AW2230" s="50"/>
      <c r="AX2230" s="50"/>
      <c r="AY2230" s="50"/>
      <c r="AZ2230" s="50"/>
      <c r="BA2230" s="50"/>
      <c r="BB2230" s="50"/>
      <c r="BC2230" s="50"/>
      <c r="BD2230" s="50"/>
      <c r="BE2230" s="50"/>
      <c r="BF2230" s="50"/>
      <c r="BG2230" s="50"/>
      <c r="BH2230" s="50"/>
      <c r="BI2230" s="50"/>
      <c r="BJ2230" s="50"/>
      <c r="BK2230" s="50"/>
      <c r="BL2230" s="50"/>
    </row>
    <row r="2231" spans="1:64" ht="12" customHeight="1" x14ac:dyDescent="0.15">
      <c r="A2231" s="50" t="s">
        <v>27911</v>
      </c>
      <c r="B2231" s="50">
        <v>32</v>
      </c>
      <c r="C2231" s="50" t="s">
        <v>14</v>
      </c>
      <c r="D2231" s="50" t="s">
        <v>42</v>
      </c>
      <c r="E2231" s="51" t="s">
        <v>27912</v>
      </c>
      <c r="F2231" s="52">
        <v>42759</v>
      </c>
      <c r="G2231" s="50" t="s">
        <v>28042</v>
      </c>
      <c r="H2231" s="50" t="s">
        <v>27913</v>
      </c>
      <c r="I2231" s="50" t="s">
        <v>774</v>
      </c>
      <c r="J2231" s="50">
        <v>83634</v>
      </c>
      <c r="K2231" s="50" t="s">
        <v>4143</v>
      </c>
      <c r="L2231" s="50" t="s">
        <v>27914</v>
      </c>
      <c r="M2231" s="50" t="s">
        <v>21</v>
      </c>
      <c r="N2231" s="50" t="s">
        <v>27915</v>
      </c>
      <c r="O2231" s="42" t="s">
        <v>394</v>
      </c>
      <c r="P2231" s="50" t="s">
        <v>395</v>
      </c>
      <c r="Q2231" s="51" t="s">
        <v>27916</v>
      </c>
      <c r="R2231" s="50" t="s">
        <v>94</v>
      </c>
      <c r="S2231" s="50" t="s">
        <v>22</v>
      </c>
      <c r="T2231" s="54" t="s">
        <v>28746</v>
      </c>
      <c r="U2231" s="50" t="s">
        <v>28520</v>
      </c>
      <c r="V2231" s="50" t="s">
        <v>28519</v>
      </c>
      <c r="W2231" s="50" t="s">
        <v>94</v>
      </c>
      <c r="X2231" s="50">
        <v>2259</v>
      </c>
      <c r="Y2231" s="50"/>
      <c r="Z2231" s="50"/>
      <c r="AA2231" s="50"/>
      <c r="AB2231" s="50"/>
      <c r="AC2231" s="50"/>
      <c r="AD2231" s="50"/>
      <c r="AE2231" s="50"/>
      <c r="AF2231" s="50"/>
      <c r="AG2231" s="50"/>
      <c r="AH2231" s="53"/>
      <c r="AI2231" s="50"/>
      <c r="AJ2231" s="50"/>
      <c r="AK2231" s="50"/>
      <c r="AL2231" s="50"/>
      <c r="AM2231" s="50"/>
      <c r="AN2231" s="50"/>
      <c r="AO2231" s="50"/>
      <c r="AP2231" s="50"/>
      <c r="AQ2231" s="50"/>
      <c r="AR2231" s="50"/>
      <c r="AS2231" s="50"/>
      <c r="AT2231" s="50"/>
      <c r="AU2231" s="50"/>
      <c r="AV2231" s="50"/>
      <c r="AW2231" s="50"/>
      <c r="AX2231" s="50"/>
      <c r="AY2231" s="50"/>
      <c r="AZ2231" s="50"/>
      <c r="BA2231" s="50"/>
      <c r="BB2231" s="50"/>
      <c r="BC2231" s="50"/>
      <c r="BD2231" s="50"/>
      <c r="BE2231" s="50"/>
      <c r="BF2231" s="50"/>
      <c r="BG2231" s="50"/>
      <c r="BH2231" s="50"/>
      <c r="BI2231" s="50"/>
      <c r="BJ2231" s="50"/>
      <c r="BK2231" s="50"/>
      <c r="BL2231" s="50"/>
    </row>
    <row r="2232" spans="1:64" ht="12" customHeight="1" x14ac:dyDescent="0.15">
      <c r="A2232" s="50" t="s">
        <v>27662</v>
      </c>
      <c r="B2232" s="50">
        <v>45</v>
      </c>
      <c r="C2232" s="50" t="s">
        <v>14</v>
      </c>
      <c r="D2232" s="50" t="s">
        <v>79</v>
      </c>
      <c r="E2232" s="51" t="s">
        <v>27663</v>
      </c>
      <c r="F2232" s="52">
        <v>42759</v>
      </c>
      <c r="G2232" s="50" t="s">
        <v>27664</v>
      </c>
      <c r="H2232" s="50" t="s">
        <v>27665</v>
      </c>
      <c r="I2232" s="50" t="s">
        <v>238</v>
      </c>
      <c r="J2232" s="50">
        <v>23970</v>
      </c>
      <c r="K2232" s="50" t="s">
        <v>4096</v>
      </c>
      <c r="L2232" s="50" t="s">
        <v>27666</v>
      </c>
      <c r="M2232" s="50" t="s">
        <v>385</v>
      </c>
      <c r="N2232" s="50" t="s">
        <v>27667</v>
      </c>
      <c r="O2232" s="42" t="s">
        <v>394</v>
      </c>
      <c r="P2232" s="50" t="s">
        <v>395</v>
      </c>
      <c r="Q2232" s="51" t="s">
        <v>27668</v>
      </c>
      <c r="R2232" s="50" t="s">
        <v>542</v>
      </c>
      <c r="S2232" s="50" t="s">
        <v>12</v>
      </c>
      <c r="T2232" s="50" t="s">
        <v>31978</v>
      </c>
      <c r="U2232" s="50" t="s">
        <v>28518</v>
      </c>
      <c r="V2232" s="50" t="s">
        <v>28521</v>
      </c>
      <c r="W2232" s="50"/>
      <c r="Y2232" s="50"/>
      <c r="Z2232" s="50"/>
      <c r="AA2232" s="50"/>
      <c r="AB2232" s="50"/>
      <c r="AC2232" s="50"/>
      <c r="AD2232" s="50"/>
      <c r="AE2232" s="50"/>
      <c r="AF2232" s="50"/>
      <c r="AG2232" s="50"/>
      <c r="AH2232" s="53"/>
      <c r="AI2232" s="50"/>
      <c r="AJ2232" s="50"/>
      <c r="AK2232" s="50"/>
      <c r="AL2232" s="50"/>
      <c r="AM2232" s="50"/>
      <c r="AN2232" s="50"/>
      <c r="AO2232" s="50"/>
      <c r="AP2232" s="50"/>
      <c r="AQ2232" s="50"/>
      <c r="AR2232" s="50"/>
      <c r="AS2232" s="50"/>
      <c r="AT2232" s="50"/>
      <c r="AU2232" s="50"/>
      <c r="AV2232" s="50"/>
      <c r="AW2232" s="50"/>
      <c r="AX2232" s="50"/>
      <c r="AY2232" s="50"/>
      <c r="AZ2232" s="50"/>
      <c r="BA2232" s="50"/>
      <c r="BB2232" s="50"/>
      <c r="BC2232" s="50"/>
      <c r="BD2232" s="50"/>
      <c r="BE2232" s="50"/>
      <c r="BF2232" s="50"/>
      <c r="BG2232" s="50"/>
      <c r="BH2232" s="50"/>
      <c r="BI2232" s="50"/>
      <c r="BJ2232" s="50"/>
      <c r="BK2232" s="50"/>
      <c r="BL2232" s="50"/>
    </row>
    <row r="2233" spans="1:64" ht="12" customHeight="1" x14ac:dyDescent="0.15">
      <c r="A2233" s="50" t="s">
        <v>27745</v>
      </c>
      <c r="B2233" s="50">
        <v>22</v>
      </c>
      <c r="C2233" s="50" t="s">
        <v>14</v>
      </c>
      <c r="D2233" s="50" t="s">
        <v>31</v>
      </c>
      <c r="E2233" s="51" t="s">
        <v>27746</v>
      </c>
      <c r="F2233" s="52">
        <v>42759</v>
      </c>
      <c r="G2233" s="50" t="s">
        <v>27747</v>
      </c>
      <c r="H2233" s="50" t="s">
        <v>424</v>
      </c>
      <c r="I2233" s="50" t="s">
        <v>425</v>
      </c>
      <c r="J2233" s="50">
        <v>64050</v>
      </c>
      <c r="K2233" s="50" t="s">
        <v>427</v>
      </c>
      <c r="L2233" s="50" t="s">
        <v>1387</v>
      </c>
      <c r="M2233" s="50" t="s">
        <v>21</v>
      </c>
      <c r="N2233" s="50" t="s">
        <v>27748</v>
      </c>
      <c r="O2233" s="42" t="s">
        <v>394</v>
      </c>
      <c r="P2233" s="50" t="s">
        <v>395</v>
      </c>
      <c r="Q2233" s="51" t="s">
        <v>27749</v>
      </c>
      <c r="R2233" s="50" t="s">
        <v>94</v>
      </c>
      <c r="S2233" s="50" t="s">
        <v>12</v>
      </c>
      <c r="T2233" s="50" t="s">
        <v>31978</v>
      </c>
      <c r="U2233" s="50" t="s">
        <v>28518</v>
      </c>
      <c r="V2233" s="50" t="s">
        <v>28519</v>
      </c>
      <c r="W2233" s="50" t="s">
        <v>94</v>
      </c>
      <c r="X2233" s="50">
        <v>2247</v>
      </c>
      <c r="Y2233" s="50"/>
      <c r="Z2233" s="50"/>
      <c r="AA2233" s="50"/>
      <c r="AB2233" s="50"/>
      <c r="AC2233" s="50"/>
      <c r="AD2233" s="50"/>
      <c r="AE2233" s="50"/>
      <c r="AF2233" s="50"/>
      <c r="AG2233" s="50"/>
      <c r="AH2233" s="53"/>
      <c r="AI2233" s="50"/>
      <c r="AJ2233" s="50"/>
      <c r="AK2233" s="50"/>
      <c r="AL2233" s="50"/>
      <c r="AM2233" s="50"/>
      <c r="AN2233" s="50"/>
      <c r="AO2233" s="50"/>
      <c r="AP2233" s="50"/>
      <c r="AQ2233" s="51"/>
      <c r="AR2233" s="50"/>
      <c r="AS2233" s="50"/>
      <c r="AT2233" s="50"/>
      <c r="AU2233" s="50"/>
      <c r="AV2233" s="50"/>
      <c r="AW2233" s="50"/>
      <c r="AX2233" s="50"/>
      <c r="AY2233" s="50"/>
      <c r="AZ2233" s="50"/>
      <c r="BA2233" s="50"/>
      <c r="BB2233" s="50"/>
      <c r="BC2233" s="50"/>
      <c r="BD2233" s="50"/>
      <c r="BE2233" s="50"/>
      <c r="BF2233" s="50"/>
      <c r="BG2233" s="50"/>
      <c r="BH2233" s="50"/>
      <c r="BI2233" s="50"/>
      <c r="BJ2233" s="50"/>
      <c r="BK2233" s="50"/>
      <c r="BL2233" s="50"/>
    </row>
    <row r="2234" spans="1:64" ht="12" customHeight="1" x14ac:dyDescent="0.15">
      <c r="A2234" s="50" t="s">
        <v>27850</v>
      </c>
      <c r="B2234" s="50">
        <v>30</v>
      </c>
      <c r="C2234" s="50" t="s">
        <v>14</v>
      </c>
      <c r="D2234" s="50" t="s">
        <v>31</v>
      </c>
      <c r="E2234" s="51" t="s">
        <v>27851</v>
      </c>
      <c r="F2234" s="52">
        <v>42759</v>
      </c>
      <c r="G2234" s="50" t="s">
        <v>27852</v>
      </c>
      <c r="H2234" s="50" t="s">
        <v>2288</v>
      </c>
      <c r="I2234" s="50" t="s">
        <v>51</v>
      </c>
      <c r="J2234" s="50">
        <v>49341</v>
      </c>
      <c r="K2234" s="50" t="s">
        <v>2489</v>
      </c>
      <c r="L2234" s="50" t="s">
        <v>27853</v>
      </c>
      <c r="M2234" s="50" t="s">
        <v>21</v>
      </c>
      <c r="N2234" s="50" t="s">
        <v>27854</v>
      </c>
      <c r="O2234" s="42" t="s">
        <v>394</v>
      </c>
      <c r="P2234" s="50" t="s">
        <v>395</v>
      </c>
      <c r="Q2234" s="51" t="s">
        <v>27855</v>
      </c>
      <c r="R2234" s="50" t="s">
        <v>542</v>
      </c>
      <c r="S2234" s="50" t="s">
        <v>12</v>
      </c>
      <c r="T2234" s="50" t="s">
        <v>31978</v>
      </c>
      <c r="U2234" s="50" t="s">
        <v>28520</v>
      </c>
      <c r="V2234" s="50" t="s">
        <v>28521</v>
      </c>
      <c r="W2234" s="50" t="s">
        <v>94</v>
      </c>
      <c r="X2234" s="50">
        <v>2257</v>
      </c>
      <c r="Y2234" s="50"/>
      <c r="Z2234" s="50"/>
      <c r="AA2234" s="50"/>
      <c r="AB2234" s="50"/>
      <c r="AC2234" s="50"/>
      <c r="AD2234" s="50"/>
      <c r="AE2234" s="50"/>
      <c r="AF2234" s="50"/>
      <c r="AG2234" s="50"/>
      <c r="AH2234" s="53"/>
      <c r="AI2234" s="50"/>
      <c r="AJ2234" s="50"/>
      <c r="AK2234" s="50"/>
      <c r="AL2234" s="50"/>
      <c r="AM2234" s="50"/>
      <c r="AN2234" s="50"/>
      <c r="AO2234" s="50"/>
      <c r="AP2234" s="50"/>
      <c r="AQ2234" s="50"/>
      <c r="AR2234" s="50"/>
      <c r="AS2234" s="50"/>
      <c r="AT2234" s="50"/>
      <c r="AU2234" s="50"/>
      <c r="AV2234" s="50"/>
      <c r="AW2234" s="50"/>
      <c r="AX2234" s="50"/>
      <c r="AY2234" s="50"/>
      <c r="AZ2234" s="50"/>
      <c r="BA2234" s="50"/>
      <c r="BB2234" s="50"/>
      <c r="BC2234" s="50"/>
      <c r="BD2234" s="50"/>
      <c r="BE2234" s="50"/>
      <c r="BF2234" s="50"/>
      <c r="BG2234" s="50"/>
      <c r="BH2234" s="50"/>
      <c r="BI2234" s="50"/>
      <c r="BJ2234" s="50"/>
      <c r="BK2234" s="50"/>
      <c r="BL2234" s="50"/>
    </row>
    <row r="2235" spans="1:64" ht="12" customHeight="1" x14ac:dyDescent="0.15">
      <c r="A2235" s="50" t="s">
        <v>27025</v>
      </c>
      <c r="B2235" s="50">
        <v>25</v>
      </c>
      <c r="C2235" s="50" t="s">
        <v>14</v>
      </c>
      <c r="D2235" s="50" t="s">
        <v>79</v>
      </c>
      <c r="E2235" s="50"/>
      <c r="F2235" s="52">
        <v>42758</v>
      </c>
      <c r="G2235" s="50" t="s">
        <v>27981</v>
      </c>
      <c r="H2235" s="50" t="s">
        <v>3353</v>
      </c>
      <c r="I2235" s="50" t="s">
        <v>19</v>
      </c>
      <c r="J2235" s="50">
        <v>70062</v>
      </c>
      <c r="K2235" s="50" t="s">
        <v>1747</v>
      </c>
      <c r="L2235" s="50" t="s">
        <v>11675</v>
      </c>
      <c r="M2235" s="50" t="s">
        <v>5307</v>
      </c>
      <c r="N2235" s="50" t="s">
        <v>27026</v>
      </c>
      <c r="O2235" s="42" t="s">
        <v>394</v>
      </c>
      <c r="P2235" s="50" t="s">
        <v>395</v>
      </c>
      <c r="Q2235" s="51" t="s">
        <v>27027</v>
      </c>
      <c r="R2235" s="50" t="s">
        <v>542</v>
      </c>
      <c r="S2235" s="50" t="s">
        <v>22</v>
      </c>
      <c r="T2235" s="54" t="s">
        <v>28739</v>
      </c>
      <c r="U2235" s="50" t="s">
        <v>28518</v>
      </c>
      <c r="V2235" s="50" t="s">
        <v>28521</v>
      </c>
      <c r="W2235" s="50" t="s">
        <v>94</v>
      </c>
      <c r="X2235" s="50">
        <v>2253</v>
      </c>
      <c r="Y2235" s="50"/>
      <c r="Z2235" s="50"/>
      <c r="AA2235" s="50"/>
      <c r="AB2235" s="50"/>
      <c r="AC2235" s="50"/>
      <c r="AD2235" s="50"/>
      <c r="AE2235" s="50"/>
      <c r="AF2235" s="50"/>
      <c r="AG2235" s="50"/>
      <c r="AH2235" s="53"/>
      <c r="AI2235" s="50"/>
      <c r="AJ2235" s="50"/>
      <c r="AK2235" s="50"/>
      <c r="AL2235" s="50"/>
      <c r="AM2235" s="50"/>
      <c r="AN2235" s="50"/>
      <c r="AO2235" s="50"/>
      <c r="AP2235" s="50"/>
      <c r="AQ2235" s="50"/>
      <c r="AR2235" s="50"/>
      <c r="AS2235" s="50"/>
      <c r="AT2235" s="50"/>
      <c r="AU2235" s="50"/>
      <c r="AV2235" s="50"/>
      <c r="AW2235" s="50"/>
      <c r="AX2235" s="50"/>
      <c r="AY2235" s="50"/>
      <c r="AZ2235" s="50"/>
      <c r="BA2235" s="50"/>
      <c r="BB2235" s="50"/>
      <c r="BC2235" s="50"/>
      <c r="BD2235" s="50"/>
      <c r="BE2235" s="50"/>
      <c r="BF2235" s="50"/>
      <c r="BG2235" s="50"/>
      <c r="BH2235" s="50"/>
      <c r="BI2235" s="50"/>
      <c r="BJ2235" s="50"/>
      <c r="BK2235" s="50"/>
      <c r="BL2235" s="50"/>
    </row>
    <row r="2236" spans="1:64" ht="12" customHeight="1" x14ac:dyDescent="0.15">
      <c r="A2236" s="50" t="s">
        <v>27017</v>
      </c>
      <c r="B2236" s="50">
        <v>21</v>
      </c>
      <c r="C2236" s="50" t="s">
        <v>14</v>
      </c>
      <c r="D2236" s="50" t="s">
        <v>42</v>
      </c>
      <c r="E2236" s="51" t="s">
        <v>27018</v>
      </c>
      <c r="F2236" s="52">
        <v>42758</v>
      </c>
      <c r="G2236" s="50" t="s">
        <v>27980</v>
      </c>
      <c r="H2236" s="50" t="s">
        <v>3336</v>
      </c>
      <c r="I2236" s="50" t="s">
        <v>39</v>
      </c>
      <c r="J2236" s="50">
        <v>94590</v>
      </c>
      <c r="K2236" s="50" t="s">
        <v>3338</v>
      </c>
      <c r="L2236" s="50" t="s">
        <v>3339</v>
      </c>
      <c r="M2236" s="50" t="s">
        <v>21</v>
      </c>
      <c r="N2236" s="50" t="s">
        <v>27019</v>
      </c>
      <c r="O2236" s="42" t="s">
        <v>394</v>
      </c>
      <c r="P2236" s="50" t="s">
        <v>395</v>
      </c>
      <c r="Q2236" s="51" t="s">
        <v>27020</v>
      </c>
      <c r="R2236" s="50" t="s">
        <v>94</v>
      </c>
      <c r="S2236" s="50" t="s">
        <v>22</v>
      </c>
      <c r="T2236" s="54" t="s">
        <v>28739</v>
      </c>
      <c r="U2236" s="50" t="s">
        <v>28520</v>
      </c>
      <c r="V2236" s="50" t="s">
        <v>28521</v>
      </c>
      <c r="W2236" s="50" t="s">
        <v>542</v>
      </c>
      <c r="X2236" s="50">
        <v>2235</v>
      </c>
      <c r="Y2236" s="50"/>
      <c r="Z2236" s="50"/>
      <c r="AA2236" s="50"/>
      <c r="AB2236" s="50"/>
      <c r="AC2236" s="50"/>
      <c r="AD2236" s="50"/>
      <c r="AE2236" s="50"/>
      <c r="AF2236" s="50"/>
      <c r="AG2236" s="50"/>
      <c r="AH2236" s="53"/>
      <c r="AI2236" s="50"/>
      <c r="AJ2236" s="50"/>
      <c r="AK2236" s="50"/>
      <c r="AL2236" s="50"/>
      <c r="AM2236" s="50"/>
      <c r="AN2236" s="50"/>
      <c r="AO2236" s="50"/>
      <c r="AP2236" s="50"/>
      <c r="AQ2236" s="50"/>
      <c r="AR2236" s="50"/>
      <c r="AS2236" s="50"/>
      <c r="AT2236" s="50"/>
      <c r="AU2236" s="50"/>
      <c r="AV2236" s="50"/>
      <c r="AW2236" s="50"/>
      <c r="AX2236" s="50"/>
      <c r="AY2236" s="50"/>
      <c r="AZ2236" s="50"/>
      <c r="BA2236" s="50"/>
      <c r="BB2236" s="50"/>
      <c r="BC2236" s="50"/>
      <c r="BD2236" s="50"/>
      <c r="BE2236" s="50"/>
      <c r="BF2236" s="50"/>
      <c r="BG2236" s="50"/>
      <c r="BH2236" s="50"/>
      <c r="BI2236" s="50"/>
      <c r="BJ2236" s="50"/>
      <c r="BK2236" s="50"/>
      <c r="BL2236" s="50"/>
    </row>
    <row r="2237" spans="1:64" ht="12" customHeight="1" x14ac:dyDescent="0.15">
      <c r="A2237" s="50" t="s">
        <v>27043</v>
      </c>
      <c r="B2237" s="50">
        <v>60</v>
      </c>
      <c r="C2237" s="50" t="s">
        <v>14</v>
      </c>
      <c r="D2237" s="50" t="s">
        <v>31</v>
      </c>
      <c r="E2237" s="50" t="s">
        <v>28051</v>
      </c>
      <c r="F2237" s="52">
        <v>42758</v>
      </c>
      <c r="G2237" s="50" t="s">
        <v>27983</v>
      </c>
      <c r="H2237" s="50" t="s">
        <v>218</v>
      </c>
      <c r="I2237" s="50" t="s">
        <v>219</v>
      </c>
      <c r="J2237" s="50">
        <v>19806</v>
      </c>
      <c r="K2237" s="50" t="s">
        <v>3719</v>
      </c>
      <c r="L2237" s="50" t="s">
        <v>220</v>
      </c>
      <c r="M2237" s="50" t="s">
        <v>21</v>
      </c>
      <c r="N2237" s="50" t="s">
        <v>27044</v>
      </c>
      <c r="O2237" s="42" t="s">
        <v>394</v>
      </c>
      <c r="P2237" s="50" t="s">
        <v>395</v>
      </c>
      <c r="Q2237" s="51" t="s">
        <v>27045</v>
      </c>
      <c r="R2237" s="50" t="s">
        <v>23</v>
      </c>
      <c r="S2237" s="50" t="s">
        <v>22</v>
      </c>
      <c r="T2237" s="54" t="s">
        <v>28746</v>
      </c>
      <c r="U2237" s="50" t="s">
        <v>28518</v>
      </c>
      <c r="V2237" s="50" t="s">
        <v>28521</v>
      </c>
      <c r="W2237" s="50" t="s">
        <v>94</v>
      </c>
      <c r="X2237" s="50">
        <v>2251</v>
      </c>
      <c r="Y2237" s="50"/>
      <c r="Z2237" s="50"/>
      <c r="AA2237" s="50"/>
      <c r="AB2237" s="50"/>
      <c r="AC2237" s="50"/>
      <c r="AD2237" s="50"/>
      <c r="AE2237" s="50"/>
      <c r="AF2237" s="50"/>
      <c r="AG2237" s="50"/>
      <c r="AH2237" s="53"/>
      <c r="AI2237" s="50"/>
      <c r="AJ2237" s="50"/>
      <c r="AK2237" s="50"/>
      <c r="AL2237" s="50"/>
      <c r="AM2237" s="50"/>
      <c r="AN2237" s="50"/>
      <c r="AO2237" s="50"/>
      <c r="AP2237" s="50"/>
      <c r="AQ2237" s="50"/>
      <c r="AR2237" s="50"/>
      <c r="AS2237" s="50"/>
      <c r="AT2237" s="50"/>
      <c r="AU2237" s="50"/>
      <c r="AV2237" s="50"/>
      <c r="AW2237" s="50"/>
      <c r="AX2237" s="50"/>
      <c r="AY2237" s="50"/>
      <c r="AZ2237" s="50"/>
      <c r="BA2237" s="50"/>
      <c r="BB2237" s="50"/>
      <c r="BC2237" s="50"/>
      <c r="BD2237" s="50"/>
      <c r="BE2237" s="50"/>
      <c r="BF2237" s="50"/>
      <c r="BG2237" s="50"/>
      <c r="BH2237" s="50"/>
      <c r="BI2237" s="50"/>
      <c r="BJ2237" s="50"/>
      <c r="BK2237" s="50"/>
      <c r="BL2237" s="50"/>
    </row>
    <row r="2238" spans="1:64" ht="12" customHeight="1" x14ac:dyDescent="0.15">
      <c r="A2238" s="50" t="s">
        <v>27174</v>
      </c>
      <c r="B2238" s="50">
        <v>52</v>
      </c>
      <c r="C2238" s="50" t="s">
        <v>14</v>
      </c>
      <c r="D2238" s="50" t="s">
        <v>31</v>
      </c>
      <c r="E2238" s="50"/>
      <c r="F2238" s="52">
        <v>42758</v>
      </c>
      <c r="G2238" s="50" t="s">
        <v>27175</v>
      </c>
      <c r="H2238" s="50" t="s">
        <v>27176</v>
      </c>
      <c r="I2238" s="50" t="s">
        <v>167</v>
      </c>
      <c r="J2238" s="50">
        <v>30415</v>
      </c>
      <c r="K2238" s="50" t="s">
        <v>12991</v>
      </c>
      <c r="L2238" s="50" t="s">
        <v>27177</v>
      </c>
      <c r="M2238" s="50" t="s">
        <v>21</v>
      </c>
      <c r="N2238" s="50" t="s">
        <v>27178</v>
      </c>
      <c r="O2238" s="42" t="s">
        <v>394</v>
      </c>
      <c r="P2238" s="50" t="s">
        <v>395</v>
      </c>
      <c r="Q2238" s="51" t="s">
        <v>27179</v>
      </c>
      <c r="R2238" s="50" t="s">
        <v>94</v>
      </c>
      <c r="S2238" s="50" t="s">
        <v>22</v>
      </c>
      <c r="T2238" s="54" t="s">
        <v>28746</v>
      </c>
      <c r="U2238" s="50" t="s">
        <v>28520</v>
      </c>
      <c r="V2238" s="50" t="s">
        <v>28522</v>
      </c>
      <c r="W2238" s="50" t="s">
        <v>94</v>
      </c>
      <c r="X2238" s="50">
        <v>2248</v>
      </c>
      <c r="Y2238" s="50"/>
      <c r="Z2238" s="50"/>
      <c r="AA2238" s="50"/>
      <c r="AB2238" s="50"/>
      <c r="AC2238" s="50"/>
      <c r="AD2238" s="50"/>
      <c r="AE2238" s="50"/>
      <c r="AF2238" s="50"/>
      <c r="AG2238" s="50"/>
      <c r="AH2238" s="53"/>
      <c r="AI2238" s="50"/>
      <c r="AJ2238" s="50"/>
      <c r="AK2238" s="50"/>
      <c r="AL2238" s="50"/>
      <c r="AM2238" s="50"/>
      <c r="AN2238" s="50"/>
      <c r="AO2238" s="50"/>
      <c r="AP2238" s="50"/>
      <c r="AQ2238" s="51"/>
      <c r="AR2238" s="50"/>
      <c r="AS2238" s="50"/>
      <c r="AT2238" s="50"/>
      <c r="AU2238" s="50"/>
      <c r="AV2238" s="50"/>
      <c r="AW2238" s="50"/>
      <c r="AX2238" s="50"/>
      <c r="AY2238" s="50"/>
      <c r="AZ2238" s="50"/>
      <c r="BA2238" s="50"/>
      <c r="BB2238" s="50"/>
      <c r="BC2238" s="50"/>
      <c r="BD2238" s="50"/>
      <c r="BE2238" s="50"/>
      <c r="BF2238" s="50"/>
      <c r="BG2238" s="50"/>
      <c r="BH2238" s="50"/>
      <c r="BI2238" s="50"/>
      <c r="BJ2238" s="50"/>
      <c r="BK2238" s="50"/>
      <c r="BL2238" s="50"/>
    </row>
    <row r="2239" spans="1:64" ht="12" customHeight="1" x14ac:dyDescent="0.15">
      <c r="A2239" s="50" t="s">
        <v>27628</v>
      </c>
      <c r="B2239" s="50">
        <v>27</v>
      </c>
      <c r="C2239" s="50" t="s">
        <v>14</v>
      </c>
      <c r="D2239" s="50" t="s">
        <v>31</v>
      </c>
      <c r="E2239" s="51" t="s">
        <v>27629</v>
      </c>
      <c r="F2239" s="52">
        <v>42758</v>
      </c>
      <c r="G2239" s="50" t="s">
        <v>27630</v>
      </c>
      <c r="H2239" s="50" t="s">
        <v>4085</v>
      </c>
      <c r="I2239" s="50" t="s">
        <v>38</v>
      </c>
      <c r="J2239" s="50">
        <v>62702</v>
      </c>
      <c r="K2239" s="50" t="s">
        <v>27631</v>
      </c>
      <c r="L2239" s="50" t="s">
        <v>4088</v>
      </c>
      <c r="M2239" s="50" t="s">
        <v>21</v>
      </c>
      <c r="N2239" s="50" t="s">
        <v>27632</v>
      </c>
      <c r="O2239" s="42" t="s">
        <v>394</v>
      </c>
      <c r="P2239" s="50" t="s">
        <v>395</v>
      </c>
      <c r="Q2239" s="51" t="s">
        <v>27633</v>
      </c>
      <c r="R2239" s="50" t="s">
        <v>542</v>
      </c>
      <c r="S2239" s="50" t="s">
        <v>12</v>
      </c>
      <c r="T2239" s="50" t="s">
        <v>31978</v>
      </c>
      <c r="U2239" s="50" t="s">
        <v>28520</v>
      </c>
      <c r="V2239" s="50" t="s">
        <v>28521</v>
      </c>
      <c r="W2239" s="50" t="s">
        <v>542</v>
      </c>
      <c r="X2239" s="50">
        <v>2249</v>
      </c>
      <c r="Y2239" s="50"/>
      <c r="Z2239" s="50"/>
      <c r="AA2239" s="50"/>
      <c r="AB2239" s="50"/>
      <c r="AC2239" s="50"/>
      <c r="AD2239" s="50"/>
      <c r="AE2239" s="50"/>
      <c r="AF2239" s="50"/>
      <c r="AG2239" s="50"/>
      <c r="AH2239" s="53"/>
      <c r="AI2239" s="50"/>
      <c r="AJ2239" s="50"/>
      <c r="AK2239" s="50"/>
      <c r="AL2239" s="50"/>
      <c r="AM2239" s="50"/>
      <c r="AN2239" s="50"/>
      <c r="AO2239" s="50"/>
      <c r="AP2239" s="50"/>
      <c r="AQ2239" s="50"/>
      <c r="AR2239" s="50"/>
      <c r="AS2239" s="50"/>
      <c r="AT2239" s="50"/>
      <c r="AU2239" s="50"/>
      <c r="AV2239" s="50"/>
      <c r="AW2239" s="50"/>
      <c r="AX2239" s="50"/>
      <c r="AY2239" s="50"/>
      <c r="AZ2239" s="50"/>
      <c r="BA2239" s="50"/>
      <c r="BB2239" s="50"/>
      <c r="BC2239" s="50"/>
      <c r="BD2239" s="50"/>
      <c r="BE2239" s="50"/>
      <c r="BF2239" s="50"/>
      <c r="BG2239" s="50"/>
      <c r="BH2239" s="50"/>
      <c r="BI2239" s="50"/>
      <c r="BJ2239" s="50"/>
      <c r="BK2239" s="50"/>
      <c r="BL2239" s="50"/>
    </row>
    <row r="2240" spans="1:64" ht="12" customHeight="1" x14ac:dyDescent="0.15">
      <c r="A2240" s="50" t="s">
        <v>27669</v>
      </c>
      <c r="B2240" s="50">
        <v>57</v>
      </c>
      <c r="C2240" s="50" t="s">
        <v>14</v>
      </c>
      <c r="D2240" s="50" t="s">
        <v>31</v>
      </c>
      <c r="E2240" s="51" t="s">
        <v>27670</v>
      </c>
      <c r="F2240" s="52">
        <v>42758</v>
      </c>
      <c r="G2240" s="50" t="s">
        <v>28027</v>
      </c>
      <c r="H2240" s="50" t="s">
        <v>693</v>
      </c>
      <c r="I2240" s="50" t="s">
        <v>425</v>
      </c>
      <c r="J2240" s="50">
        <v>63129</v>
      </c>
      <c r="K2240" s="50" t="s">
        <v>693</v>
      </c>
      <c r="L2240" s="50" t="s">
        <v>7029</v>
      </c>
      <c r="M2240" s="50" t="s">
        <v>385</v>
      </c>
      <c r="N2240" s="50" t="s">
        <v>27671</v>
      </c>
      <c r="O2240" s="42" t="s">
        <v>394</v>
      </c>
      <c r="P2240" s="50" t="s">
        <v>395</v>
      </c>
      <c r="Q2240" s="51" t="s">
        <v>27672</v>
      </c>
      <c r="R2240" s="50" t="s">
        <v>948</v>
      </c>
      <c r="S2240" s="50" t="s">
        <v>12</v>
      </c>
      <c r="T2240" s="50" t="s">
        <v>31978</v>
      </c>
      <c r="U2240" s="50" t="s">
        <v>28520</v>
      </c>
      <c r="V2240" s="50" t="s">
        <v>28521</v>
      </c>
      <c r="W2240" s="50"/>
      <c r="Y2240" s="50"/>
      <c r="Z2240" s="50"/>
      <c r="AA2240" s="50"/>
      <c r="AB2240" s="50"/>
      <c r="AC2240" s="50"/>
      <c r="AD2240" s="50"/>
      <c r="AE2240" s="50"/>
      <c r="AF2240" s="50"/>
      <c r="AG2240" s="50"/>
      <c r="AH2240" s="53"/>
      <c r="AI2240" s="50"/>
      <c r="AJ2240" s="50"/>
      <c r="AK2240" s="50"/>
      <c r="AL2240" s="50"/>
      <c r="AM2240" s="50"/>
      <c r="AN2240" s="50"/>
      <c r="AO2240" s="50"/>
      <c r="AP2240" s="50"/>
      <c r="AQ2240" s="50"/>
      <c r="AR2240" s="50"/>
      <c r="AS2240" s="50"/>
      <c r="AT2240" s="50"/>
      <c r="AU2240" s="50"/>
      <c r="AV2240" s="50"/>
      <c r="AW2240" s="50"/>
      <c r="AX2240" s="50"/>
      <c r="AY2240" s="50"/>
      <c r="AZ2240" s="50"/>
      <c r="BA2240" s="50"/>
      <c r="BB2240" s="50"/>
      <c r="BC2240" s="50"/>
      <c r="BD2240" s="50"/>
      <c r="BE2240" s="50"/>
      <c r="BF2240" s="50"/>
      <c r="BG2240" s="50"/>
      <c r="BH2240" s="50"/>
      <c r="BI2240" s="50"/>
      <c r="BJ2240" s="50"/>
      <c r="BK2240" s="50"/>
      <c r="BL2240" s="50"/>
    </row>
    <row r="2241" spans="1:64" ht="12" customHeight="1" x14ac:dyDescent="0.15">
      <c r="A2241" s="50" t="s">
        <v>27081</v>
      </c>
      <c r="B2241" s="50">
        <v>57</v>
      </c>
      <c r="C2241" s="50" t="s">
        <v>14</v>
      </c>
      <c r="D2241" s="50" t="s">
        <v>79</v>
      </c>
      <c r="E2241" s="50"/>
      <c r="F2241" s="52">
        <v>42757</v>
      </c>
      <c r="G2241" s="50" t="s">
        <v>27082</v>
      </c>
      <c r="H2241" s="50" t="s">
        <v>540</v>
      </c>
      <c r="I2241" s="50" t="s">
        <v>398</v>
      </c>
      <c r="J2241" s="50">
        <v>15206</v>
      </c>
      <c r="K2241" s="50" t="s">
        <v>1605</v>
      </c>
      <c r="L2241" s="50" t="s">
        <v>34605</v>
      </c>
      <c r="M2241" s="50" t="s">
        <v>21</v>
      </c>
      <c r="N2241" s="50" t="s">
        <v>27083</v>
      </c>
      <c r="O2241" s="42" t="s">
        <v>394</v>
      </c>
      <c r="P2241" s="50" t="s">
        <v>395</v>
      </c>
      <c r="Q2241" s="51" t="s">
        <v>27084</v>
      </c>
      <c r="R2241" s="50" t="s">
        <v>94</v>
      </c>
      <c r="S2241" s="50" t="s">
        <v>22</v>
      </c>
      <c r="T2241" s="54" t="s">
        <v>28746</v>
      </c>
      <c r="U2241" s="50" t="s">
        <v>28520</v>
      </c>
      <c r="V2241" s="50" t="s">
        <v>28521</v>
      </c>
      <c r="W2241" s="50" t="s">
        <v>94</v>
      </c>
      <c r="X2241" s="50">
        <v>2234</v>
      </c>
      <c r="Y2241" s="50"/>
      <c r="Z2241" s="50"/>
      <c r="AA2241" s="50"/>
      <c r="AB2241" s="50"/>
      <c r="AC2241" s="50"/>
      <c r="AD2241" s="50"/>
      <c r="AE2241" s="50"/>
      <c r="AF2241" s="50"/>
      <c r="AG2241" s="50"/>
      <c r="AH2241" s="53"/>
      <c r="AI2241" s="50"/>
      <c r="AJ2241" s="50"/>
      <c r="AK2241" s="50"/>
      <c r="AL2241" s="50"/>
      <c r="AM2241" s="50"/>
      <c r="AN2241" s="50"/>
      <c r="AO2241" s="50"/>
      <c r="AP2241" s="50"/>
      <c r="AQ2241" s="50"/>
      <c r="AR2241" s="50"/>
      <c r="AS2241" s="50"/>
      <c r="AT2241" s="50"/>
      <c r="AU2241" s="50"/>
      <c r="AV2241" s="50"/>
      <c r="AW2241" s="50"/>
      <c r="AX2241" s="50"/>
      <c r="AY2241" s="50"/>
      <c r="AZ2241" s="50"/>
      <c r="BA2241" s="50"/>
      <c r="BB2241" s="50"/>
      <c r="BC2241" s="50"/>
      <c r="BD2241" s="50"/>
      <c r="BE2241" s="50"/>
      <c r="BF2241" s="50"/>
      <c r="BG2241" s="50"/>
      <c r="BH2241" s="50"/>
      <c r="BI2241" s="50"/>
      <c r="BJ2241" s="50"/>
      <c r="BK2241" s="50"/>
      <c r="BL2241" s="50"/>
    </row>
    <row r="2242" spans="1:64" ht="12" customHeight="1" x14ac:dyDescent="0.15">
      <c r="A2242" s="50" t="s">
        <v>27288</v>
      </c>
      <c r="B2242" s="50">
        <v>33</v>
      </c>
      <c r="C2242" s="50" t="s">
        <v>14</v>
      </c>
      <c r="D2242" s="50" t="s">
        <v>42</v>
      </c>
      <c r="E2242" s="50"/>
      <c r="F2242" s="52">
        <v>42757</v>
      </c>
      <c r="G2242" s="50" t="s">
        <v>28003</v>
      </c>
      <c r="H2242" s="50" t="s">
        <v>5603</v>
      </c>
      <c r="I2242" s="50" t="s">
        <v>39</v>
      </c>
      <c r="J2242" s="50">
        <v>90810</v>
      </c>
      <c r="K2242" s="50" t="s">
        <v>92</v>
      </c>
      <c r="L2242" s="50" t="s">
        <v>477</v>
      </c>
      <c r="M2242" s="50" t="s">
        <v>21</v>
      </c>
      <c r="N2242" s="50" t="s">
        <v>27289</v>
      </c>
      <c r="O2242" s="42" t="s">
        <v>394</v>
      </c>
      <c r="P2242" s="50" t="s">
        <v>395</v>
      </c>
      <c r="Q2242" s="51" t="s">
        <v>27290</v>
      </c>
      <c r="R2242" s="50" t="s">
        <v>94</v>
      </c>
      <c r="S2242" s="50" t="s">
        <v>22</v>
      </c>
      <c r="T2242" s="54" t="s">
        <v>28746</v>
      </c>
      <c r="U2242" s="50" t="s">
        <v>28518</v>
      </c>
      <c r="V2242" s="50" t="s">
        <v>28521</v>
      </c>
      <c r="W2242" s="50" t="s">
        <v>94</v>
      </c>
      <c r="X2242" s="50">
        <v>2238</v>
      </c>
      <c r="Y2242" s="50"/>
      <c r="Z2242" s="50"/>
      <c r="AA2242" s="50"/>
      <c r="AB2242" s="50"/>
      <c r="AC2242" s="50"/>
      <c r="AD2242" s="50"/>
      <c r="AE2242" s="50"/>
      <c r="AF2242" s="50"/>
      <c r="AG2242" s="50"/>
      <c r="AH2242" s="53"/>
      <c r="AI2242" s="50"/>
      <c r="AJ2242" s="50"/>
      <c r="AK2242" s="50"/>
      <c r="AL2242" s="50"/>
      <c r="AM2242" s="50"/>
      <c r="AN2242" s="50"/>
      <c r="AO2242" s="50"/>
      <c r="AP2242" s="50"/>
      <c r="AQ2242" s="50"/>
      <c r="AR2242" s="50"/>
      <c r="AS2242" s="50"/>
      <c r="AT2242" s="50"/>
      <c r="AU2242" s="50"/>
      <c r="AV2242" s="50"/>
      <c r="AW2242" s="50"/>
      <c r="AX2242" s="50"/>
      <c r="AY2242" s="50"/>
      <c r="AZ2242" s="50"/>
      <c r="BA2242" s="50"/>
      <c r="BB2242" s="50"/>
      <c r="BC2242" s="50"/>
      <c r="BD2242" s="50"/>
      <c r="BE2242" s="50"/>
      <c r="BF2242" s="50"/>
      <c r="BG2242" s="50"/>
      <c r="BH2242" s="50"/>
      <c r="BI2242" s="50"/>
      <c r="BJ2242" s="50"/>
      <c r="BK2242" s="50"/>
      <c r="BL2242" s="50"/>
    </row>
    <row r="2243" spans="1:64" ht="12" customHeight="1" x14ac:dyDescent="0.15">
      <c r="A2243" s="50" t="s">
        <v>27282</v>
      </c>
      <c r="B2243" s="50">
        <v>57</v>
      </c>
      <c r="C2243" s="50" t="s">
        <v>14</v>
      </c>
      <c r="D2243" s="50" t="s">
        <v>31</v>
      </c>
      <c r="E2243" s="50" t="s">
        <v>28056</v>
      </c>
      <c r="F2243" s="52">
        <v>42757</v>
      </c>
      <c r="G2243" s="50" t="s">
        <v>27283</v>
      </c>
      <c r="H2243" s="50" t="s">
        <v>27284</v>
      </c>
      <c r="I2243" s="50" t="s">
        <v>4274</v>
      </c>
      <c r="J2243" s="50">
        <v>4572</v>
      </c>
      <c r="K2243" s="50" t="s">
        <v>2271</v>
      </c>
      <c r="L2243" s="50" t="s">
        <v>27285</v>
      </c>
      <c r="M2243" s="50" t="s">
        <v>21</v>
      </c>
      <c r="N2243" s="50" t="s">
        <v>27286</v>
      </c>
      <c r="O2243" s="42" t="s">
        <v>394</v>
      </c>
      <c r="P2243" s="50" t="s">
        <v>395</v>
      </c>
      <c r="Q2243" s="51" t="s">
        <v>27287</v>
      </c>
      <c r="R2243" s="50" t="s">
        <v>94</v>
      </c>
      <c r="S2243" s="50" t="s">
        <v>22</v>
      </c>
      <c r="T2243" s="54" t="s">
        <v>28746</v>
      </c>
      <c r="U2243" s="50" t="s">
        <v>28520</v>
      </c>
      <c r="V2243" s="50" t="s">
        <v>28521</v>
      </c>
      <c r="W2243" s="50" t="s">
        <v>94</v>
      </c>
      <c r="X2243" s="50">
        <v>2233</v>
      </c>
      <c r="Y2243" s="50"/>
      <c r="Z2243" s="50"/>
      <c r="AA2243" s="50"/>
      <c r="AB2243" s="50"/>
      <c r="AC2243" s="50"/>
      <c r="AD2243" s="50"/>
      <c r="AE2243" s="50"/>
      <c r="AF2243" s="50"/>
      <c r="AG2243" s="50"/>
      <c r="AH2243" s="53"/>
      <c r="AI2243" s="50"/>
      <c r="AJ2243" s="50"/>
      <c r="AK2243" s="50"/>
      <c r="AL2243" s="50"/>
      <c r="AM2243" s="50"/>
      <c r="AN2243" s="50"/>
      <c r="AO2243" s="50"/>
      <c r="AP2243" s="50"/>
      <c r="AQ2243" s="50"/>
      <c r="AR2243" s="50"/>
      <c r="AS2243" s="50"/>
      <c r="AT2243" s="50"/>
      <c r="AU2243" s="50"/>
      <c r="AV2243" s="50"/>
      <c r="AW2243" s="50"/>
      <c r="AX2243" s="50"/>
      <c r="AY2243" s="50"/>
      <c r="AZ2243" s="50"/>
      <c r="BA2243" s="50"/>
      <c r="BB2243" s="50"/>
      <c r="BC2243" s="50"/>
      <c r="BD2243" s="50"/>
      <c r="BE2243" s="50"/>
      <c r="BF2243" s="50"/>
      <c r="BG2243" s="50"/>
      <c r="BH2243" s="50"/>
      <c r="BI2243" s="50"/>
      <c r="BJ2243" s="50"/>
      <c r="BK2243" s="50"/>
      <c r="BL2243" s="50"/>
    </row>
    <row r="2244" spans="1:64" ht="12" customHeight="1" x14ac:dyDescent="0.15">
      <c r="A2244" s="50" t="s">
        <v>27477</v>
      </c>
      <c r="B2244" s="50">
        <v>44</v>
      </c>
      <c r="C2244" s="50" t="s">
        <v>14</v>
      </c>
      <c r="D2244" s="50" t="s">
        <v>79</v>
      </c>
      <c r="E2244" s="51" t="s">
        <v>27478</v>
      </c>
      <c r="F2244" s="52">
        <v>42756</v>
      </c>
      <c r="G2244" s="50" t="s">
        <v>27479</v>
      </c>
      <c r="H2244" s="50" t="s">
        <v>27</v>
      </c>
      <c r="I2244" s="50" t="s">
        <v>653</v>
      </c>
      <c r="J2244" s="50">
        <v>38701</v>
      </c>
      <c r="K2244" s="50" t="s">
        <v>112</v>
      </c>
      <c r="L2244" s="50" t="s">
        <v>811</v>
      </c>
      <c r="M2244" s="50" t="s">
        <v>21</v>
      </c>
      <c r="N2244" s="50" t="s">
        <v>27480</v>
      </c>
      <c r="O2244" s="42" t="s">
        <v>394</v>
      </c>
      <c r="P2244" s="50" t="s">
        <v>395</v>
      </c>
      <c r="Q2244" s="51" t="s">
        <v>27481</v>
      </c>
      <c r="R2244" s="50" t="s">
        <v>94</v>
      </c>
      <c r="S2244" s="50" t="s">
        <v>22</v>
      </c>
      <c r="T2244" s="54" t="s">
        <v>28746</v>
      </c>
      <c r="U2244" s="50" t="s">
        <v>28520</v>
      </c>
      <c r="V2244" s="50" t="s">
        <v>28521</v>
      </c>
      <c r="W2244" s="50" t="s">
        <v>94</v>
      </c>
      <c r="X2244" s="50">
        <v>2237</v>
      </c>
      <c r="Y2244" s="50"/>
      <c r="Z2244" s="50"/>
      <c r="AA2244" s="50"/>
      <c r="AB2244" s="50"/>
      <c r="AC2244" s="50"/>
      <c r="AD2244" s="50"/>
      <c r="AE2244" s="50"/>
      <c r="AF2244" s="50"/>
      <c r="AG2244" s="50"/>
      <c r="AH2244" s="53"/>
      <c r="AI2244" s="50"/>
      <c r="AJ2244" s="50"/>
      <c r="AK2244" s="50"/>
      <c r="AL2244" s="50"/>
      <c r="AM2244" s="50"/>
      <c r="AN2244" s="50"/>
      <c r="AO2244" s="50"/>
      <c r="AP2244" s="50"/>
      <c r="AQ2244" s="50"/>
      <c r="AR2244" s="50"/>
      <c r="AS2244" s="50"/>
      <c r="AT2244" s="50"/>
      <c r="AU2244" s="50"/>
      <c r="AV2244" s="50"/>
      <c r="AW2244" s="50"/>
      <c r="AX2244" s="50"/>
      <c r="AY2244" s="50"/>
      <c r="AZ2244" s="50"/>
      <c r="BA2244" s="50"/>
      <c r="BB2244" s="50"/>
      <c r="BC2244" s="50"/>
      <c r="BD2244" s="50"/>
      <c r="BE2244" s="50"/>
      <c r="BF2244" s="50"/>
      <c r="BG2244" s="50"/>
      <c r="BH2244" s="50"/>
      <c r="BI2244" s="50"/>
      <c r="BJ2244" s="50"/>
      <c r="BK2244" s="50"/>
      <c r="BL2244" s="50"/>
    </row>
    <row r="2245" spans="1:64" ht="12" customHeight="1" x14ac:dyDescent="0.15">
      <c r="A2245" s="50" t="s">
        <v>27451</v>
      </c>
      <c r="B2245" s="50">
        <v>57</v>
      </c>
      <c r="C2245" s="50" t="s">
        <v>14</v>
      </c>
      <c r="D2245" s="50" t="s">
        <v>31</v>
      </c>
      <c r="E2245" s="50" t="s">
        <v>28058</v>
      </c>
      <c r="F2245" s="52">
        <v>42756</v>
      </c>
      <c r="G2245" s="50" t="s">
        <v>27452</v>
      </c>
      <c r="H2245" s="50" t="s">
        <v>6416</v>
      </c>
      <c r="I2245" s="50" t="s">
        <v>263</v>
      </c>
      <c r="J2245" s="50">
        <v>89019</v>
      </c>
      <c r="K2245" s="50" t="s">
        <v>557</v>
      </c>
      <c r="L2245" s="50" t="s">
        <v>558</v>
      </c>
      <c r="M2245" s="50" t="s">
        <v>5307</v>
      </c>
      <c r="N2245" s="50" t="s">
        <v>27453</v>
      </c>
      <c r="O2245" s="42" t="s">
        <v>394</v>
      </c>
      <c r="P2245" s="50" t="s">
        <v>395</v>
      </c>
      <c r="Q2245" s="51" t="s">
        <v>27454</v>
      </c>
      <c r="R2245" s="50" t="s">
        <v>542</v>
      </c>
      <c r="S2245" s="50" t="s">
        <v>22</v>
      </c>
      <c r="T2245" s="54" t="s">
        <v>28739</v>
      </c>
      <c r="U2245" s="50" t="s">
        <v>28520</v>
      </c>
      <c r="V2245" s="50" t="s">
        <v>28521</v>
      </c>
      <c r="W2245" s="50" t="s">
        <v>94</v>
      </c>
      <c r="X2245" s="50">
        <v>2239</v>
      </c>
      <c r="Y2245" s="50"/>
      <c r="Z2245" s="50"/>
      <c r="AA2245" s="50"/>
      <c r="AB2245" s="50"/>
      <c r="AC2245" s="50"/>
      <c r="AD2245" s="50"/>
      <c r="AE2245" s="50"/>
      <c r="AF2245" s="50"/>
      <c r="AG2245" s="50"/>
      <c r="AH2245" s="53"/>
      <c r="AI2245" s="50"/>
      <c r="AJ2245" s="50"/>
      <c r="AK2245" s="50"/>
      <c r="AL2245" s="50"/>
      <c r="AM2245" s="50"/>
      <c r="AN2245" s="50"/>
      <c r="AO2245" s="50"/>
      <c r="AP2245" s="50"/>
      <c r="AQ2245" s="50"/>
      <c r="AR2245" s="50"/>
      <c r="AS2245" s="50"/>
      <c r="AT2245" s="50"/>
      <c r="AU2245" s="50"/>
      <c r="AV2245" s="50"/>
      <c r="AW2245" s="50"/>
      <c r="AX2245" s="50"/>
      <c r="AY2245" s="50"/>
      <c r="AZ2245" s="50"/>
      <c r="BA2245" s="50"/>
      <c r="BB2245" s="50"/>
      <c r="BC2245" s="50"/>
      <c r="BD2245" s="50"/>
      <c r="BE2245" s="50"/>
      <c r="BF2245" s="50"/>
      <c r="BG2245" s="50"/>
      <c r="BH2245" s="50"/>
      <c r="BI2245" s="50"/>
      <c r="BJ2245" s="50"/>
      <c r="BK2245" s="50"/>
      <c r="BL2245" s="50"/>
    </row>
    <row r="2246" spans="1:64" ht="12" customHeight="1" x14ac:dyDescent="0.15">
      <c r="A2246" s="50" t="s">
        <v>27860</v>
      </c>
      <c r="B2246" s="50">
        <v>20</v>
      </c>
      <c r="C2246" s="50" t="s">
        <v>14</v>
      </c>
      <c r="D2246" s="50" t="s">
        <v>79</v>
      </c>
      <c r="E2246" s="51" t="s">
        <v>27861</v>
      </c>
      <c r="F2246" s="52">
        <v>42755</v>
      </c>
      <c r="G2246" s="50" t="s">
        <v>28036</v>
      </c>
      <c r="H2246" s="50" t="s">
        <v>81</v>
      </c>
      <c r="I2246" s="50" t="s">
        <v>38</v>
      </c>
      <c r="J2246" s="50">
        <v>60628</v>
      </c>
      <c r="K2246" s="50" t="s">
        <v>82</v>
      </c>
      <c r="L2246" s="50" t="s">
        <v>27862</v>
      </c>
      <c r="M2246" s="50" t="s">
        <v>21</v>
      </c>
      <c r="N2246" s="50" t="s">
        <v>27863</v>
      </c>
      <c r="O2246" s="42" t="s">
        <v>394</v>
      </c>
      <c r="P2246" s="50" t="s">
        <v>395</v>
      </c>
      <c r="Q2246" s="51" t="s">
        <v>27864</v>
      </c>
      <c r="R2246" s="50" t="s">
        <v>94</v>
      </c>
      <c r="S2246" s="50" t="s">
        <v>22</v>
      </c>
      <c r="T2246" s="50" t="s">
        <v>28746</v>
      </c>
      <c r="U2246" s="50" t="s">
        <v>28520</v>
      </c>
      <c r="V2246" s="50" t="s">
        <v>28521</v>
      </c>
      <c r="W2246" s="50"/>
      <c r="Y2246" s="50"/>
      <c r="Z2246" s="50"/>
      <c r="AA2246" s="50"/>
      <c r="AB2246" s="50"/>
      <c r="AC2246" s="50"/>
      <c r="AD2246" s="50"/>
      <c r="AE2246" s="50"/>
      <c r="AF2246" s="50"/>
      <c r="AG2246" s="50"/>
      <c r="AH2246" s="53"/>
      <c r="AI2246" s="50"/>
      <c r="AJ2246" s="50"/>
      <c r="AK2246" s="50"/>
      <c r="AL2246" s="50"/>
      <c r="AM2246" s="50"/>
      <c r="AN2246" s="50"/>
      <c r="AO2246" s="50"/>
      <c r="AP2246" s="50"/>
      <c r="AQ2246" s="50"/>
      <c r="AR2246" s="50"/>
      <c r="AS2246" s="50"/>
      <c r="AT2246" s="50"/>
      <c r="AU2246" s="50"/>
      <c r="AV2246" s="50"/>
      <c r="AW2246" s="50"/>
      <c r="AX2246" s="50"/>
      <c r="AY2246" s="50"/>
      <c r="AZ2246" s="50"/>
      <c r="BA2246" s="50"/>
      <c r="BB2246" s="50"/>
      <c r="BC2246" s="50"/>
      <c r="BD2246" s="50"/>
      <c r="BE2246" s="50"/>
      <c r="BF2246" s="50"/>
      <c r="BG2246" s="50"/>
      <c r="BH2246" s="50"/>
      <c r="BI2246" s="50"/>
      <c r="BJ2246" s="50"/>
      <c r="BK2246" s="50"/>
      <c r="BL2246" s="50"/>
    </row>
    <row r="2247" spans="1:64" ht="12" customHeight="1" x14ac:dyDescent="0.15">
      <c r="A2247" s="50" t="s">
        <v>27190</v>
      </c>
      <c r="B2247" s="50">
        <v>39</v>
      </c>
      <c r="C2247" s="50" t="s">
        <v>14</v>
      </c>
      <c r="D2247" s="50" t="s">
        <v>31</v>
      </c>
      <c r="E2247" s="50"/>
      <c r="F2247" s="52">
        <v>42755</v>
      </c>
      <c r="G2247" s="50" t="s">
        <v>27191</v>
      </c>
      <c r="H2247" s="50" t="s">
        <v>11098</v>
      </c>
      <c r="I2247" s="50" t="s">
        <v>56</v>
      </c>
      <c r="J2247" s="50">
        <v>32608</v>
      </c>
      <c r="K2247" s="50" t="s">
        <v>1008</v>
      </c>
      <c r="L2247" s="50" t="s">
        <v>27192</v>
      </c>
      <c r="M2247" s="50" t="s">
        <v>21</v>
      </c>
      <c r="N2247" s="50" t="s">
        <v>27193</v>
      </c>
      <c r="O2247" s="42" t="s">
        <v>394</v>
      </c>
      <c r="P2247" s="50" t="s">
        <v>395</v>
      </c>
      <c r="Q2247" s="51" t="s">
        <v>27194</v>
      </c>
      <c r="R2247" s="50" t="s">
        <v>542</v>
      </c>
      <c r="S2247" s="50" t="s">
        <v>22</v>
      </c>
      <c r="T2247" s="54" t="s">
        <v>28746</v>
      </c>
      <c r="U2247" s="50" t="s">
        <v>28520</v>
      </c>
      <c r="V2247" s="50" t="s">
        <v>28521</v>
      </c>
      <c r="W2247" s="50" t="s">
        <v>94</v>
      </c>
      <c r="X2247" s="50">
        <v>2240</v>
      </c>
      <c r="Y2247" s="50"/>
      <c r="Z2247" s="50"/>
      <c r="AA2247" s="50"/>
      <c r="AB2247" s="50"/>
      <c r="AC2247" s="50"/>
      <c r="AD2247" s="50"/>
      <c r="AE2247" s="50"/>
      <c r="AF2247" s="50"/>
      <c r="AG2247" s="50"/>
      <c r="AH2247" s="53"/>
      <c r="AI2247" s="50"/>
      <c r="AJ2247" s="50"/>
      <c r="AK2247" s="50"/>
      <c r="AL2247" s="50"/>
      <c r="AM2247" s="50"/>
      <c r="AN2247" s="50"/>
      <c r="AO2247" s="50"/>
      <c r="AP2247" s="50"/>
      <c r="AQ2247" s="50"/>
      <c r="AR2247" s="50"/>
      <c r="AS2247" s="50"/>
      <c r="AT2247" s="50"/>
      <c r="AU2247" s="50"/>
      <c r="AV2247" s="50"/>
      <c r="AW2247" s="50"/>
      <c r="AX2247" s="50"/>
      <c r="AY2247" s="50"/>
      <c r="AZ2247" s="50"/>
      <c r="BA2247" s="50"/>
      <c r="BB2247" s="50"/>
      <c r="BC2247" s="50"/>
      <c r="BD2247" s="50"/>
      <c r="BE2247" s="50"/>
      <c r="BF2247" s="50"/>
      <c r="BG2247" s="50"/>
      <c r="BH2247" s="50"/>
      <c r="BI2247" s="50"/>
      <c r="BJ2247" s="50"/>
      <c r="BK2247" s="50"/>
      <c r="BL2247" s="50"/>
    </row>
    <row r="2248" spans="1:64" ht="12" customHeight="1" x14ac:dyDescent="0.15">
      <c r="A2248" s="50" t="s">
        <v>27687</v>
      </c>
      <c r="B2248" s="50">
        <v>17</v>
      </c>
      <c r="C2248" s="50" t="s">
        <v>14</v>
      </c>
      <c r="D2248" s="50" t="s">
        <v>79</v>
      </c>
      <c r="E2248" s="50"/>
      <c r="F2248" s="52">
        <v>42755</v>
      </c>
      <c r="G2248" s="50" t="s">
        <v>27688</v>
      </c>
      <c r="H2248" s="50" t="s">
        <v>27689</v>
      </c>
      <c r="I2248" s="50" t="s">
        <v>19</v>
      </c>
      <c r="J2248" s="50">
        <v>71075</v>
      </c>
      <c r="K2248" s="50" t="s">
        <v>3195</v>
      </c>
      <c r="L2248" s="50" t="s">
        <v>27690</v>
      </c>
      <c r="M2248" s="50" t="s">
        <v>373</v>
      </c>
      <c r="N2248" s="50" t="s">
        <v>27691</v>
      </c>
      <c r="O2248" s="42" t="s">
        <v>394</v>
      </c>
      <c r="P2248" s="50" t="s">
        <v>395</v>
      </c>
      <c r="Q2248" s="51" t="s">
        <v>27692</v>
      </c>
      <c r="R2248" s="50" t="s">
        <v>94</v>
      </c>
      <c r="S2248" s="50" t="s">
        <v>12</v>
      </c>
      <c r="T2248" s="50" t="s">
        <v>31978</v>
      </c>
      <c r="U2248" s="50" t="s">
        <v>28518</v>
      </c>
      <c r="V2248" s="50" t="s">
        <v>28521</v>
      </c>
      <c r="W2248" s="50"/>
      <c r="Y2248" s="50"/>
      <c r="Z2248" s="50"/>
      <c r="AA2248" s="50"/>
      <c r="AB2248" s="50"/>
      <c r="AC2248" s="50"/>
      <c r="AD2248" s="50"/>
      <c r="AE2248" s="50"/>
      <c r="AF2248" s="50"/>
      <c r="AG2248" s="50"/>
      <c r="AH2248" s="53"/>
      <c r="AI2248" s="50"/>
      <c r="AJ2248" s="50"/>
      <c r="AK2248" s="50"/>
      <c r="AL2248" s="50"/>
      <c r="AM2248" s="50"/>
      <c r="AN2248" s="50"/>
      <c r="AO2248" s="50"/>
      <c r="AP2248" s="50"/>
      <c r="AQ2248" s="50"/>
      <c r="AR2248" s="50"/>
      <c r="AS2248" s="50"/>
      <c r="AT2248" s="50"/>
      <c r="AU2248" s="50"/>
      <c r="AV2248" s="50"/>
      <c r="AW2248" s="50"/>
      <c r="AX2248" s="50"/>
      <c r="AY2248" s="50"/>
      <c r="AZ2248" s="50"/>
      <c r="BA2248" s="50"/>
      <c r="BB2248" s="50"/>
      <c r="BC2248" s="50"/>
      <c r="BD2248" s="50"/>
      <c r="BE2248" s="50"/>
      <c r="BF2248" s="50"/>
      <c r="BG2248" s="50"/>
      <c r="BH2248" s="50"/>
      <c r="BI2248" s="50"/>
      <c r="BJ2248" s="50"/>
      <c r="BK2248" s="50"/>
      <c r="BL2248" s="50"/>
    </row>
    <row r="2249" spans="1:64" ht="12" customHeight="1" x14ac:dyDescent="0.15">
      <c r="A2249" s="50" t="s">
        <v>27074</v>
      </c>
      <c r="B2249" s="50">
        <v>44</v>
      </c>
      <c r="C2249" s="50" t="s">
        <v>14</v>
      </c>
      <c r="D2249" s="50" t="s">
        <v>42</v>
      </c>
      <c r="E2249" s="51" t="s">
        <v>27075</v>
      </c>
      <c r="F2249" s="52">
        <v>42754</v>
      </c>
      <c r="G2249" s="50" t="s">
        <v>27076</v>
      </c>
      <c r="H2249" s="50" t="s">
        <v>27077</v>
      </c>
      <c r="I2249" s="50" t="s">
        <v>67</v>
      </c>
      <c r="J2249" s="50">
        <v>79036</v>
      </c>
      <c r="K2249" s="50" t="s">
        <v>1579</v>
      </c>
      <c r="L2249" s="50" t="s">
        <v>27078</v>
      </c>
      <c r="M2249" s="50" t="s">
        <v>21</v>
      </c>
      <c r="N2249" s="50" t="s">
        <v>27079</v>
      </c>
      <c r="O2249" s="42" t="s">
        <v>394</v>
      </c>
      <c r="P2249" s="50" t="s">
        <v>395</v>
      </c>
      <c r="Q2249" s="51" t="s">
        <v>27080</v>
      </c>
      <c r="R2249" s="50" t="s">
        <v>94</v>
      </c>
      <c r="S2249" s="50" t="s">
        <v>22</v>
      </c>
      <c r="T2249" s="54" t="s">
        <v>28746</v>
      </c>
      <c r="U2249" s="50" t="s">
        <v>28520</v>
      </c>
      <c r="V2249" s="50" t="s">
        <v>28522</v>
      </c>
      <c r="W2249" s="50" t="s">
        <v>94</v>
      </c>
      <c r="X2249" s="50">
        <v>2244</v>
      </c>
      <c r="Y2249" s="50"/>
      <c r="Z2249" s="50"/>
      <c r="AA2249" s="50"/>
      <c r="AB2249" s="50"/>
      <c r="AC2249" s="50"/>
      <c r="AD2249" s="50"/>
      <c r="AE2249" s="50"/>
      <c r="AF2249" s="50"/>
      <c r="AG2249" s="50"/>
      <c r="AH2249" s="53"/>
      <c r="AI2249" s="50"/>
      <c r="AJ2249" s="50"/>
      <c r="AK2249" s="50"/>
      <c r="AL2249" s="50"/>
      <c r="AM2249" s="50"/>
      <c r="AN2249" s="50"/>
      <c r="AO2249" s="50"/>
      <c r="AP2249" s="50"/>
      <c r="AQ2249" s="50"/>
      <c r="AR2249" s="50"/>
      <c r="AS2249" s="50"/>
      <c r="AT2249" s="50"/>
      <c r="AU2249" s="50"/>
      <c r="AV2249" s="50"/>
      <c r="AW2249" s="50"/>
      <c r="AX2249" s="50"/>
      <c r="AY2249" s="50"/>
      <c r="AZ2249" s="50"/>
      <c r="BA2249" s="50"/>
      <c r="BB2249" s="50"/>
      <c r="BC2249" s="50"/>
      <c r="BD2249" s="50"/>
      <c r="BE2249" s="50"/>
      <c r="BF2249" s="50"/>
      <c r="BG2249" s="50"/>
      <c r="BH2249" s="50"/>
      <c r="BI2249" s="50"/>
      <c r="BJ2249" s="50"/>
      <c r="BK2249" s="50"/>
      <c r="BL2249" s="50"/>
    </row>
    <row r="2250" spans="1:64" ht="12" customHeight="1" x14ac:dyDescent="0.15">
      <c r="A2250" s="50" t="s">
        <v>27168</v>
      </c>
      <c r="B2250" s="50">
        <v>25</v>
      </c>
      <c r="C2250" s="50" t="s">
        <v>14</v>
      </c>
      <c r="D2250" s="50" t="s">
        <v>31</v>
      </c>
      <c r="E2250" s="50"/>
      <c r="F2250" s="52">
        <v>42754</v>
      </c>
      <c r="G2250" s="50" t="s">
        <v>27992</v>
      </c>
      <c r="H2250" s="50" t="s">
        <v>19793</v>
      </c>
      <c r="I2250" s="50" t="s">
        <v>425</v>
      </c>
      <c r="J2250" s="50">
        <v>63033</v>
      </c>
      <c r="K2250" s="50" t="s">
        <v>693</v>
      </c>
      <c r="L2250" s="50" t="s">
        <v>13233</v>
      </c>
      <c r="M2250" s="50" t="s">
        <v>5307</v>
      </c>
      <c r="N2250" s="50" t="s">
        <v>27169</v>
      </c>
      <c r="O2250" s="42" t="s">
        <v>394</v>
      </c>
      <c r="P2250" s="50" t="s">
        <v>395</v>
      </c>
      <c r="Q2250" s="51" t="s">
        <v>27170</v>
      </c>
      <c r="R2250" s="50" t="s">
        <v>542</v>
      </c>
      <c r="S2250" s="50" t="s">
        <v>22</v>
      </c>
      <c r="T2250" s="54" t="s">
        <v>28739</v>
      </c>
      <c r="U2250" s="50" t="s">
        <v>28520</v>
      </c>
      <c r="V2250" s="50" t="s">
        <v>28521</v>
      </c>
      <c r="W2250" s="50" t="s">
        <v>94</v>
      </c>
      <c r="X2250" s="50">
        <v>2241</v>
      </c>
      <c r="Y2250" s="50"/>
      <c r="Z2250" s="50"/>
      <c r="AA2250" s="50"/>
      <c r="AB2250" s="50"/>
      <c r="AC2250" s="50"/>
      <c r="AD2250" s="50"/>
      <c r="AE2250" s="50"/>
      <c r="AF2250" s="50"/>
      <c r="AG2250" s="50"/>
      <c r="AH2250" s="53"/>
      <c r="AI2250" s="50"/>
      <c r="AJ2250" s="50"/>
      <c r="AK2250" s="50"/>
      <c r="AL2250" s="50"/>
      <c r="AM2250" s="50"/>
      <c r="AN2250" s="50"/>
      <c r="AO2250" s="50"/>
      <c r="AP2250" s="50"/>
      <c r="AQ2250" s="50"/>
      <c r="AR2250" s="50"/>
      <c r="AS2250" s="50"/>
      <c r="AT2250" s="50"/>
      <c r="AU2250" s="50"/>
      <c r="AV2250" s="50"/>
      <c r="AW2250" s="50"/>
      <c r="AX2250" s="50"/>
      <c r="AY2250" s="50"/>
      <c r="AZ2250" s="50"/>
      <c r="BA2250" s="50"/>
      <c r="BB2250" s="50"/>
      <c r="BC2250" s="50"/>
      <c r="BD2250" s="50"/>
      <c r="BE2250" s="50"/>
      <c r="BF2250" s="50"/>
      <c r="BG2250" s="50"/>
      <c r="BH2250" s="50"/>
      <c r="BI2250" s="50"/>
      <c r="BJ2250" s="50"/>
      <c r="BK2250" s="50"/>
      <c r="BL2250" s="50"/>
    </row>
    <row r="2251" spans="1:64" ht="12" customHeight="1" x14ac:dyDescent="0.15">
      <c r="A2251" s="50" t="s">
        <v>27553</v>
      </c>
      <c r="B2251" s="50">
        <v>49</v>
      </c>
      <c r="C2251" s="50" t="s">
        <v>14</v>
      </c>
      <c r="D2251" s="50" t="s">
        <v>31</v>
      </c>
      <c r="E2251" s="50"/>
      <c r="F2251" s="52">
        <v>42754</v>
      </c>
      <c r="G2251" s="50" t="s">
        <v>28020</v>
      </c>
      <c r="H2251" s="50" t="s">
        <v>24881</v>
      </c>
      <c r="I2251" s="50" t="s">
        <v>238</v>
      </c>
      <c r="J2251" s="50">
        <v>22580</v>
      </c>
      <c r="K2251" s="50" t="s">
        <v>27554</v>
      </c>
      <c r="L2251" s="50" t="s">
        <v>27555</v>
      </c>
      <c r="M2251" s="50" t="s">
        <v>21</v>
      </c>
      <c r="N2251" s="50" t="s">
        <v>27556</v>
      </c>
      <c r="O2251" s="42" t="s">
        <v>394</v>
      </c>
      <c r="P2251" s="50" t="s">
        <v>395</v>
      </c>
      <c r="Q2251" s="51" t="s">
        <v>27557</v>
      </c>
      <c r="R2251" s="50" t="s">
        <v>542</v>
      </c>
      <c r="S2251" s="50" t="s">
        <v>22</v>
      </c>
      <c r="T2251" s="54" t="s">
        <v>28746</v>
      </c>
      <c r="U2251" s="50" t="s">
        <v>28518</v>
      </c>
      <c r="V2251" s="50" t="s">
        <v>28521</v>
      </c>
      <c r="W2251" s="50" t="s">
        <v>94</v>
      </c>
      <c r="X2251" s="50">
        <v>2242</v>
      </c>
      <c r="Y2251" s="50"/>
      <c r="Z2251" s="50"/>
      <c r="AA2251" s="50"/>
      <c r="AB2251" s="50"/>
      <c r="AC2251" s="50"/>
      <c r="AD2251" s="50"/>
      <c r="AE2251" s="50"/>
      <c r="AF2251" s="50"/>
      <c r="AG2251" s="50"/>
      <c r="AH2251" s="53"/>
      <c r="AI2251" s="50"/>
      <c r="AJ2251" s="50"/>
      <c r="AK2251" s="50"/>
      <c r="AL2251" s="50"/>
      <c r="AM2251" s="50"/>
      <c r="AN2251" s="50"/>
      <c r="AO2251" s="50"/>
      <c r="AP2251" s="50"/>
      <c r="AQ2251" s="50"/>
      <c r="AR2251" s="50"/>
      <c r="AS2251" s="50"/>
      <c r="AT2251" s="50"/>
      <c r="AU2251" s="50"/>
      <c r="AV2251" s="50"/>
      <c r="AW2251" s="50"/>
      <c r="AX2251" s="50"/>
      <c r="AY2251" s="50"/>
      <c r="AZ2251" s="50"/>
      <c r="BA2251" s="50"/>
      <c r="BB2251" s="50"/>
      <c r="BC2251" s="50"/>
      <c r="BD2251" s="50"/>
      <c r="BE2251" s="50"/>
      <c r="BF2251" s="50"/>
      <c r="BG2251" s="50"/>
      <c r="BH2251" s="50"/>
      <c r="BI2251" s="50"/>
      <c r="BJ2251" s="50"/>
      <c r="BK2251" s="50"/>
      <c r="BL2251" s="50"/>
    </row>
    <row r="2252" spans="1:64" ht="12" customHeight="1" x14ac:dyDescent="0.15">
      <c r="A2252" s="50" t="s">
        <v>3186</v>
      </c>
      <c r="B2252" s="50">
        <v>55</v>
      </c>
      <c r="C2252" s="50" t="s">
        <v>14</v>
      </c>
      <c r="D2252" s="50" t="s">
        <v>33105</v>
      </c>
      <c r="E2252" s="50"/>
      <c r="F2252" s="52">
        <v>42754</v>
      </c>
      <c r="G2252" s="50" t="s">
        <v>28026</v>
      </c>
      <c r="H2252" s="50" t="s">
        <v>1083</v>
      </c>
      <c r="I2252" s="50" t="s">
        <v>398</v>
      </c>
      <c r="J2252" s="50">
        <v>19123</v>
      </c>
      <c r="K2252" s="50" t="s">
        <v>1083</v>
      </c>
      <c r="L2252" s="50" t="s">
        <v>1084</v>
      </c>
      <c r="M2252" s="50" t="s">
        <v>31936</v>
      </c>
      <c r="N2252" s="50" t="s">
        <v>27660</v>
      </c>
      <c r="O2252" s="42" t="s">
        <v>394</v>
      </c>
      <c r="P2252" s="50" t="s">
        <v>395</v>
      </c>
      <c r="Q2252" s="51" t="s">
        <v>27661</v>
      </c>
      <c r="R2252" s="50" t="s">
        <v>542</v>
      </c>
      <c r="S2252" s="50" t="s">
        <v>12</v>
      </c>
      <c r="T2252" s="50" t="s">
        <v>31978</v>
      </c>
      <c r="U2252" s="50" t="s">
        <v>28520</v>
      </c>
      <c r="V2252" s="50" t="s">
        <v>28521</v>
      </c>
      <c r="W2252" s="50"/>
      <c r="Y2252" s="50"/>
      <c r="Z2252" s="50"/>
      <c r="AA2252" s="50"/>
      <c r="AB2252" s="50"/>
      <c r="AC2252" s="50"/>
      <c r="AD2252" s="50"/>
      <c r="AE2252" s="50"/>
      <c r="AF2252" s="50"/>
      <c r="AG2252" s="50"/>
      <c r="AH2252" s="53"/>
      <c r="AI2252" s="50"/>
      <c r="AJ2252" s="50"/>
      <c r="AK2252" s="50"/>
      <c r="AL2252" s="50"/>
      <c r="AM2252" s="50"/>
      <c r="AN2252" s="50"/>
      <c r="AO2252" s="50"/>
      <c r="AP2252" s="50"/>
      <c r="AQ2252" s="50"/>
      <c r="AR2252" s="50"/>
      <c r="AS2252" s="50"/>
      <c r="AT2252" s="51"/>
      <c r="AU2252" s="50"/>
      <c r="AV2252" s="50"/>
      <c r="AW2252" s="50"/>
      <c r="AX2252" s="50"/>
      <c r="AY2252" s="50"/>
      <c r="AZ2252" s="50"/>
      <c r="BA2252" s="50"/>
      <c r="BB2252" s="50"/>
      <c r="BC2252" s="50"/>
      <c r="BD2252" s="50"/>
      <c r="BE2252" s="50"/>
      <c r="BF2252" s="50"/>
      <c r="BG2252" s="50"/>
      <c r="BH2252" s="50"/>
      <c r="BI2252" s="50"/>
      <c r="BJ2252" s="50"/>
      <c r="BK2252" s="50"/>
      <c r="BL2252" s="50"/>
    </row>
    <row r="2253" spans="1:64" ht="12" customHeight="1" x14ac:dyDescent="0.15">
      <c r="A2253" s="50" t="s">
        <v>29886</v>
      </c>
      <c r="B2253" s="50">
        <v>54</v>
      </c>
      <c r="C2253" s="50" t="s">
        <v>14</v>
      </c>
      <c r="D2253" s="50" t="s">
        <v>31</v>
      </c>
      <c r="E2253" s="50"/>
      <c r="F2253" s="52">
        <v>42754</v>
      </c>
      <c r="G2253" s="50" t="s">
        <v>27681</v>
      </c>
      <c r="H2253" s="50" t="s">
        <v>3922</v>
      </c>
      <c r="I2253" s="50" t="s">
        <v>653</v>
      </c>
      <c r="J2253" s="50">
        <v>39503</v>
      </c>
      <c r="K2253" s="50" t="s">
        <v>3924</v>
      </c>
      <c r="L2253" s="50" t="s">
        <v>3925</v>
      </c>
      <c r="M2253" s="50" t="s">
        <v>373</v>
      </c>
      <c r="N2253" s="50" t="s">
        <v>27682</v>
      </c>
      <c r="O2253" s="42" t="s">
        <v>394</v>
      </c>
      <c r="P2253" s="50" t="s">
        <v>395</v>
      </c>
      <c r="Q2253" s="51" t="s">
        <v>27683</v>
      </c>
      <c r="R2253" s="50" t="s">
        <v>94</v>
      </c>
      <c r="S2253" s="50" t="s">
        <v>12</v>
      </c>
      <c r="T2253" s="50" t="s">
        <v>31978</v>
      </c>
      <c r="U2253" s="50" t="s">
        <v>28518</v>
      </c>
      <c r="V2253" s="50" t="s">
        <v>28521</v>
      </c>
      <c r="W2253" s="50"/>
      <c r="Y2253" s="50"/>
      <c r="Z2253" s="50"/>
      <c r="AA2253" s="50"/>
      <c r="AB2253" s="50"/>
      <c r="AC2253" s="50"/>
      <c r="AD2253" s="50"/>
      <c r="AE2253" s="50"/>
      <c r="AF2253" s="50"/>
      <c r="AG2253" s="50"/>
      <c r="AH2253" s="53"/>
      <c r="AI2253" s="50"/>
      <c r="AJ2253" s="50"/>
      <c r="AK2253" s="50"/>
      <c r="AL2253" s="50"/>
      <c r="AM2253" s="50"/>
      <c r="AN2253" s="50"/>
      <c r="AO2253" s="50"/>
      <c r="AP2253" s="50"/>
      <c r="AQ2253" s="50"/>
      <c r="AR2253" s="50"/>
      <c r="AS2253" s="50"/>
      <c r="AT2253" s="50"/>
      <c r="AU2253" s="50"/>
      <c r="AV2253" s="50"/>
      <c r="AW2253" s="50"/>
      <c r="AX2253" s="50"/>
      <c r="AY2253" s="50"/>
      <c r="AZ2253" s="50"/>
      <c r="BA2253" s="50"/>
      <c r="BB2253" s="50"/>
      <c r="BC2253" s="50"/>
      <c r="BD2253" s="50"/>
      <c r="BE2253" s="50"/>
      <c r="BF2253" s="50"/>
      <c r="BG2253" s="50"/>
      <c r="BH2253" s="50"/>
      <c r="BI2253" s="50"/>
      <c r="BJ2253" s="50"/>
      <c r="BK2253" s="50"/>
      <c r="BL2253" s="50"/>
    </row>
    <row r="2254" spans="1:64" ht="12" customHeight="1" x14ac:dyDescent="0.15">
      <c r="A2254" s="50" t="s">
        <v>27750</v>
      </c>
      <c r="B2254" s="50">
        <v>21</v>
      </c>
      <c r="C2254" s="50" t="s">
        <v>108</v>
      </c>
      <c r="D2254" s="50" t="s">
        <v>42</v>
      </c>
      <c r="E2254" s="51" t="s">
        <v>27751</v>
      </c>
      <c r="F2254" s="52">
        <v>42753</v>
      </c>
      <c r="G2254" s="50" t="s">
        <v>28032</v>
      </c>
      <c r="H2254" s="50" t="s">
        <v>279</v>
      </c>
      <c r="I2254" s="50" t="s">
        <v>67</v>
      </c>
      <c r="J2254" s="50">
        <v>75226</v>
      </c>
      <c r="K2254" s="50" t="s">
        <v>279</v>
      </c>
      <c r="L2254" s="50" t="s">
        <v>280</v>
      </c>
      <c r="M2254" s="50" t="s">
        <v>21</v>
      </c>
      <c r="N2254" s="50" t="s">
        <v>27752</v>
      </c>
      <c r="O2254" s="42" t="s">
        <v>1134</v>
      </c>
      <c r="P2254" s="50" t="s">
        <v>1135</v>
      </c>
      <c r="Q2254" s="51" t="s">
        <v>27753</v>
      </c>
      <c r="R2254" s="50" t="s">
        <v>94</v>
      </c>
      <c r="S2254" s="50" t="s">
        <v>373</v>
      </c>
      <c r="T2254" s="54" t="s">
        <v>28836</v>
      </c>
      <c r="U2254" s="50" t="s">
        <v>28518</v>
      </c>
      <c r="V2254" s="50" t="s">
        <v>28519</v>
      </c>
      <c r="W2254" s="50" t="s">
        <v>542</v>
      </c>
      <c r="X2254" s="50">
        <v>2231</v>
      </c>
      <c r="Y2254" s="50"/>
      <c r="Z2254" s="50"/>
      <c r="AA2254" s="50"/>
      <c r="AB2254" s="50"/>
      <c r="AC2254" s="50"/>
      <c r="AD2254" s="50"/>
      <c r="AE2254" s="50"/>
      <c r="AF2254" s="50"/>
      <c r="AG2254" s="50"/>
      <c r="AH2254" s="53"/>
      <c r="AI2254" s="50"/>
      <c r="AJ2254" s="50"/>
      <c r="AK2254" s="50"/>
      <c r="AL2254" s="50"/>
      <c r="AM2254" s="50"/>
      <c r="AN2254" s="50"/>
      <c r="AO2254" s="50"/>
      <c r="AP2254" s="50"/>
      <c r="AQ2254" s="50"/>
      <c r="AR2254" s="50"/>
      <c r="AS2254" s="50"/>
      <c r="AT2254" s="50"/>
      <c r="AU2254" s="50"/>
      <c r="AV2254" s="50"/>
      <c r="AW2254" s="50"/>
      <c r="AX2254" s="50"/>
      <c r="AY2254" s="50"/>
      <c r="AZ2254" s="50"/>
      <c r="BA2254" s="50"/>
      <c r="BB2254" s="50"/>
      <c r="BC2254" s="50"/>
      <c r="BD2254" s="50"/>
      <c r="BE2254" s="50"/>
      <c r="BF2254" s="50"/>
      <c r="BG2254" s="50"/>
      <c r="BH2254" s="50"/>
      <c r="BI2254" s="50"/>
      <c r="BJ2254" s="50"/>
      <c r="BK2254" s="50"/>
      <c r="BL2254" s="50"/>
    </row>
    <row r="2255" spans="1:64" ht="12" customHeight="1" x14ac:dyDescent="0.15">
      <c r="A2255" s="50" t="s">
        <v>33202</v>
      </c>
      <c r="B2255" s="50">
        <v>50</v>
      </c>
      <c r="C2255" s="50" t="s">
        <v>14</v>
      </c>
      <c r="D2255" s="50" t="s">
        <v>79</v>
      </c>
      <c r="E2255" s="50"/>
      <c r="F2255" s="52">
        <v>42753</v>
      </c>
      <c r="G2255" s="50" t="s">
        <v>27438</v>
      </c>
      <c r="H2255" s="50" t="s">
        <v>92</v>
      </c>
      <c r="I2255" s="50" t="s">
        <v>39</v>
      </c>
      <c r="J2255" s="50">
        <v>90045</v>
      </c>
      <c r="K2255" s="50" t="s">
        <v>92</v>
      </c>
      <c r="L2255" s="50" t="s">
        <v>408</v>
      </c>
      <c r="M2255" s="50" t="s">
        <v>21</v>
      </c>
      <c r="N2255" s="50" t="s">
        <v>27439</v>
      </c>
      <c r="O2255" s="42" t="s">
        <v>394</v>
      </c>
      <c r="P2255" s="50" t="s">
        <v>395</v>
      </c>
      <c r="Q2255" s="51" t="s">
        <v>27440</v>
      </c>
      <c r="R2255" s="50" t="s">
        <v>23</v>
      </c>
      <c r="S2255" s="50" t="s">
        <v>22</v>
      </c>
      <c r="T2255" s="50" t="s">
        <v>28533</v>
      </c>
      <c r="U2255" s="50" t="s">
        <v>28518</v>
      </c>
      <c r="V2255" s="50" t="s">
        <v>28519</v>
      </c>
      <c r="W2255" s="50" t="s">
        <v>94</v>
      </c>
      <c r="X2255" s="50">
        <v>2232</v>
      </c>
      <c r="Y2255" s="50"/>
      <c r="Z2255" s="50"/>
      <c r="AA2255" s="50"/>
      <c r="AB2255" s="50"/>
      <c r="AC2255" s="50"/>
      <c r="AD2255" s="50"/>
      <c r="AE2255" s="50"/>
      <c r="AF2255" s="50"/>
      <c r="AG2255" s="50"/>
      <c r="AH2255" s="53"/>
      <c r="AI2255" s="50"/>
      <c r="AJ2255" s="50"/>
      <c r="AK2255" s="50"/>
      <c r="AL2255" s="50"/>
      <c r="AM2255" s="50"/>
      <c r="AN2255" s="50"/>
      <c r="AO2255" s="50"/>
      <c r="AP2255" s="50"/>
      <c r="AQ2255" s="50"/>
      <c r="AR2255" s="50"/>
      <c r="AS2255" s="50"/>
      <c r="AT2255" s="50"/>
      <c r="AU2255" s="50"/>
      <c r="AV2255" s="50"/>
      <c r="AW2255" s="50"/>
      <c r="AX2255" s="50"/>
      <c r="AY2255" s="50"/>
      <c r="AZ2255" s="50"/>
      <c r="BA2255" s="50"/>
      <c r="BB2255" s="50"/>
      <c r="BC2255" s="50"/>
      <c r="BD2255" s="50"/>
      <c r="BE2255" s="50"/>
      <c r="BF2255" s="50"/>
      <c r="BG2255" s="50"/>
      <c r="BH2255" s="50"/>
      <c r="BI2255" s="50"/>
      <c r="BJ2255" s="50"/>
      <c r="BK2255" s="50"/>
      <c r="BL2255" s="50"/>
    </row>
    <row r="2256" spans="1:64" ht="12" customHeight="1" x14ac:dyDescent="0.15">
      <c r="A2256" s="50" t="s">
        <v>27381</v>
      </c>
      <c r="B2256" s="50">
        <v>19</v>
      </c>
      <c r="C2256" s="50" t="s">
        <v>14</v>
      </c>
      <c r="D2256" s="50" t="s">
        <v>79</v>
      </c>
      <c r="E2256" s="50"/>
      <c r="F2256" s="52">
        <v>42753</v>
      </c>
      <c r="G2256" s="50" t="s">
        <v>28011</v>
      </c>
      <c r="H2256" s="50" t="s">
        <v>27382</v>
      </c>
      <c r="I2256" s="50" t="s">
        <v>211</v>
      </c>
      <c r="J2256" s="50">
        <v>46409</v>
      </c>
      <c r="K2256" s="50" t="s">
        <v>1231</v>
      </c>
      <c r="L2256" s="50" t="s">
        <v>1232</v>
      </c>
      <c r="M2256" s="50" t="s">
        <v>21</v>
      </c>
      <c r="N2256" s="50" t="s">
        <v>27383</v>
      </c>
      <c r="O2256" s="42" t="s">
        <v>394</v>
      </c>
      <c r="P2256" s="50" t="s">
        <v>395</v>
      </c>
      <c r="Q2256" s="51" t="s">
        <v>27384</v>
      </c>
      <c r="R2256" s="50" t="s">
        <v>94</v>
      </c>
      <c r="S2256" s="50" t="s">
        <v>22</v>
      </c>
      <c r="T2256" s="54" t="s">
        <v>28746</v>
      </c>
      <c r="U2256" s="50" t="s">
        <v>28520</v>
      </c>
      <c r="V2256" s="50" t="s">
        <v>28519</v>
      </c>
      <c r="W2256" s="50" t="s">
        <v>94</v>
      </c>
      <c r="X2256" s="50">
        <v>2243</v>
      </c>
      <c r="Y2256" s="50"/>
      <c r="Z2256" s="50"/>
      <c r="AA2256" s="50"/>
      <c r="AB2256" s="50"/>
      <c r="AC2256" s="50"/>
      <c r="AD2256" s="50"/>
      <c r="AE2256" s="50"/>
      <c r="AF2256" s="50"/>
      <c r="AG2256" s="50"/>
      <c r="AH2256" s="53"/>
      <c r="AI2256" s="50"/>
      <c r="AJ2256" s="50"/>
      <c r="AK2256" s="50"/>
      <c r="AL2256" s="50"/>
      <c r="AM2256" s="50"/>
      <c r="AN2256" s="50"/>
      <c r="AO2256" s="50"/>
      <c r="AP2256" s="50"/>
      <c r="AQ2256" s="50"/>
      <c r="AR2256" s="50"/>
      <c r="AS2256" s="50"/>
      <c r="AT2256" s="50"/>
      <c r="AU2256" s="50"/>
      <c r="AV2256" s="50"/>
      <c r="AW2256" s="50"/>
      <c r="AX2256" s="50"/>
      <c r="AY2256" s="50"/>
      <c r="AZ2256" s="50"/>
      <c r="BA2256" s="50"/>
      <c r="BB2256" s="50"/>
      <c r="BC2256" s="50"/>
      <c r="BD2256" s="50"/>
      <c r="BE2256" s="50"/>
      <c r="BF2256" s="50"/>
      <c r="BG2256" s="50"/>
      <c r="BH2256" s="50"/>
      <c r="BI2256" s="50"/>
      <c r="BJ2256" s="50"/>
      <c r="BK2256" s="50"/>
      <c r="BL2256" s="50"/>
    </row>
    <row r="2257" spans="1:64" ht="12" customHeight="1" x14ac:dyDescent="0.15">
      <c r="A2257" s="50" t="s">
        <v>27378</v>
      </c>
      <c r="B2257" s="50">
        <v>16</v>
      </c>
      <c r="C2257" s="50" t="s">
        <v>14</v>
      </c>
      <c r="D2257" s="50" t="s">
        <v>42</v>
      </c>
      <c r="E2257" s="50"/>
      <c r="F2257" s="52">
        <v>42753</v>
      </c>
      <c r="G2257" s="50" t="s">
        <v>28010</v>
      </c>
      <c r="H2257" s="50" t="s">
        <v>6224</v>
      </c>
      <c r="I2257" s="50" t="s">
        <v>39</v>
      </c>
      <c r="J2257" s="50">
        <v>93905</v>
      </c>
      <c r="K2257" s="50" t="s">
        <v>59</v>
      </c>
      <c r="L2257" s="50" t="s">
        <v>6226</v>
      </c>
      <c r="M2257" s="50" t="s">
        <v>5307</v>
      </c>
      <c r="N2257" s="50" t="s">
        <v>27379</v>
      </c>
      <c r="O2257" s="42" t="s">
        <v>394</v>
      </c>
      <c r="P2257" s="50" t="s">
        <v>395</v>
      </c>
      <c r="Q2257" s="51" t="s">
        <v>27380</v>
      </c>
      <c r="R2257" s="50" t="s">
        <v>542</v>
      </c>
      <c r="S2257" s="50" t="s">
        <v>22</v>
      </c>
      <c r="T2257" s="54" t="s">
        <v>28739</v>
      </c>
      <c r="U2257" s="50" t="s">
        <v>28518</v>
      </c>
      <c r="V2257" s="50" t="s">
        <v>28521</v>
      </c>
      <c r="W2257" s="50" t="s">
        <v>542</v>
      </c>
      <c r="X2257" s="50">
        <v>2225</v>
      </c>
      <c r="Y2257" s="50"/>
      <c r="Z2257" s="50"/>
      <c r="AA2257" s="50"/>
      <c r="AB2257" s="50"/>
      <c r="AC2257" s="50"/>
      <c r="AD2257" s="50"/>
      <c r="AE2257" s="50"/>
      <c r="AF2257" s="50"/>
      <c r="AG2257" s="50"/>
      <c r="AH2257" s="53"/>
      <c r="AI2257" s="50"/>
      <c r="AJ2257" s="50"/>
      <c r="AK2257" s="50"/>
      <c r="AL2257" s="50"/>
      <c r="AM2257" s="50"/>
      <c r="AN2257" s="50"/>
      <c r="AO2257" s="50"/>
      <c r="AP2257" s="50"/>
      <c r="AQ2257" s="50"/>
      <c r="AR2257" s="50"/>
      <c r="AS2257" s="50"/>
      <c r="AT2257" s="50"/>
      <c r="AU2257" s="50"/>
      <c r="AV2257" s="50"/>
      <c r="AW2257" s="50"/>
      <c r="AX2257" s="50"/>
      <c r="AY2257" s="50"/>
      <c r="AZ2257" s="50"/>
      <c r="BA2257" s="50"/>
      <c r="BB2257" s="50"/>
      <c r="BC2257" s="50"/>
      <c r="BD2257" s="50"/>
      <c r="BE2257" s="50"/>
      <c r="BF2257" s="50"/>
      <c r="BG2257" s="50"/>
      <c r="BH2257" s="50"/>
      <c r="BI2257" s="50"/>
      <c r="BJ2257" s="50"/>
      <c r="BK2257" s="50"/>
      <c r="BL2257" s="50"/>
    </row>
    <row r="2258" spans="1:64" ht="12" customHeight="1" x14ac:dyDescent="0.15">
      <c r="A2258" s="50" t="s">
        <v>27391</v>
      </c>
      <c r="B2258" s="50">
        <v>28</v>
      </c>
      <c r="C2258" s="50" t="s">
        <v>14</v>
      </c>
      <c r="D2258" s="50" t="s">
        <v>133</v>
      </c>
      <c r="E2258" s="51" t="s">
        <v>27392</v>
      </c>
      <c r="F2258" s="52">
        <v>42753</v>
      </c>
      <c r="G2258" s="50"/>
      <c r="H2258" s="50" t="s">
        <v>27393</v>
      </c>
      <c r="I2258" s="50" t="s">
        <v>1685</v>
      </c>
      <c r="J2258" s="50">
        <v>58316</v>
      </c>
      <c r="K2258" s="50" t="s">
        <v>27394</v>
      </c>
      <c r="L2258" s="50" t="s">
        <v>27395</v>
      </c>
      <c r="M2258" s="50" t="s">
        <v>21</v>
      </c>
      <c r="N2258" s="50" t="s">
        <v>27396</v>
      </c>
      <c r="O2258" s="42" t="s">
        <v>394</v>
      </c>
      <c r="P2258" s="50" t="s">
        <v>395</v>
      </c>
      <c r="Q2258" s="51" t="s">
        <v>27397</v>
      </c>
      <c r="R2258" s="50" t="s">
        <v>94</v>
      </c>
      <c r="S2258" s="50" t="s">
        <v>22</v>
      </c>
      <c r="T2258" s="54" t="s">
        <v>28746</v>
      </c>
      <c r="U2258" s="50" t="s">
        <v>28520</v>
      </c>
      <c r="V2258" s="50" t="s">
        <v>28521</v>
      </c>
      <c r="W2258" s="50" t="s">
        <v>94</v>
      </c>
      <c r="X2258" s="50">
        <v>2245</v>
      </c>
      <c r="Y2258" s="50"/>
      <c r="Z2258" s="50"/>
      <c r="AA2258" s="50"/>
      <c r="AB2258" s="50"/>
      <c r="AC2258" s="50"/>
      <c r="AD2258" s="50"/>
      <c r="AE2258" s="50"/>
      <c r="AF2258" s="50"/>
      <c r="AG2258" s="50"/>
      <c r="AH2258" s="53"/>
      <c r="AI2258" s="50"/>
      <c r="AJ2258" s="50"/>
      <c r="AK2258" s="50"/>
      <c r="AL2258" s="50"/>
      <c r="AM2258" s="50"/>
      <c r="AN2258" s="50"/>
      <c r="AO2258" s="50"/>
      <c r="AP2258" s="50"/>
      <c r="AQ2258" s="50"/>
      <c r="AR2258" s="50"/>
      <c r="AS2258" s="50"/>
      <c r="AT2258" s="50"/>
      <c r="AU2258" s="50"/>
      <c r="AV2258" s="50"/>
      <c r="AW2258" s="50"/>
      <c r="AX2258" s="50"/>
      <c r="AY2258" s="50"/>
      <c r="AZ2258" s="50"/>
      <c r="BA2258" s="50"/>
      <c r="BB2258" s="50"/>
      <c r="BC2258" s="50"/>
      <c r="BD2258" s="50"/>
      <c r="BE2258" s="50"/>
      <c r="BF2258" s="50"/>
      <c r="BG2258" s="50"/>
      <c r="BH2258" s="50"/>
      <c r="BI2258" s="50"/>
      <c r="BJ2258" s="50"/>
      <c r="BK2258" s="50"/>
      <c r="BL2258" s="50"/>
    </row>
    <row r="2259" spans="1:64" ht="12" customHeight="1" x14ac:dyDescent="0.15">
      <c r="A2259" s="50" t="s">
        <v>27527</v>
      </c>
      <c r="B2259" s="50">
        <v>40</v>
      </c>
      <c r="C2259" s="50" t="s">
        <v>14</v>
      </c>
      <c r="D2259" s="50" t="s">
        <v>31</v>
      </c>
      <c r="E2259" s="51" t="s">
        <v>27528</v>
      </c>
      <c r="F2259" s="52">
        <v>42753</v>
      </c>
      <c r="G2259" s="50" t="s">
        <v>28018</v>
      </c>
      <c r="H2259" s="50" t="s">
        <v>27529</v>
      </c>
      <c r="I2259" s="50" t="s">
        <v>389</v>
      </c>
      <c r="J2259" s="50">
        <v>74964</v>
      </c>
      <c r="K2259" s="50" t="s">
        <v>2565</v>
      </c>
      <c r="L2259" s="50" t="s">
        <v>27530</v>
      </c>
      <c r="M2259" s="50" t="s">
        <v>21</v>
      </c>
      <c r="N2259" s="50" t="s">
        <v>27531</v>
      </c>
      <c r="O2259" s="42" t="s">
        <v>394</v>
      </c>
      <c r="P2259" s="50" t="s">
        <v>395</v>
      </c>
      <c r="Q2259" s="51" t="s">
        <v>27532</v>
      </c>
      <c r="R2259" s="50" t="s">
        <v>94</v>
      </c>
      <c r="S2259" s="50" t="s">
        <v>29</v>
      </c>
      <c r="T2259" s="50" t="s">
        <v>28532</v>
      </c>
      <c r="U2259" s="50" t="s">
        <v>28520</v>
      </c>
      <c r="V2259" s="50" t="s">
        <v>28521</v>
      </c>
      <c r="W2259" s="50" t="s">
        <v>94</v>
      </c>
      <c r="X2259" s="50">
        <v>2228</v>
      </c>
      <c r="Y2259" s="50"/>
      <c r="Z2259" s="50"/>
      <c r="AA2259" s="50"/>
      <c r="AB2259" s="50"/>
      <c r="AC2259" s="50"/>
      <c r="AD2259" s="50"/>
      <c r="AE2259" s="50"/>
      <c r="AF2259" s="50"/>
      <c r="AG2259" s="50"/>
      <c r="AH2259" s="53"/>
      <c r="AI2259" s="50"/>
      <c r="AJ2259" s="50"/>
      <c r="AK2259" s="50"/>
      <c r="AL2259" s="50"/>
      <c r="AM2259" s="50"/>
      <c r="AN2259" s="50"/>
      <c r="AO2259" s="50"/>
      <c r="AP2259" s="50"/>
      <c r="AQ2259" s="50"/>
      <c r="AR2259" s="50"/>
      <c r="AS2259" s="50"/>
      <c r="AT2259" s="50"/>
      <c r="AU2259" s="50"/>
      <c r="AV2259" s="50"/>
      <c r="AW2259" s="50"/>
      <c r="AX2259" s="50"/>
      <c r="AY2259" s="50"/>
      <c r="AZ2259" s="50"/>
      <c r="BA2259" s="50"/>
      <c r="BB2259" s="50"/>
      <c r="BC2259" s="50"/>
      <c r="BD2259" s="50"/>
      <c r="BE2259" s="50"/>
      <c r="BF2259" s="50"/>
      <c r="BG2259" s="50"/>
      <c r="BH2259" s="50"/>
      <c r="BI2259" s="50"/>
      <c r="BJ2259" s="50"/>
      <c r="BK2259" s="50"/>
      <c r="BL2259" s="50"/>
    </row>
    <row r="2260" spans="1:64" ht="12" customHeight="1" x14ac:dyDescent="0.15">
      <c r="A2260" s="50" t="s">
        <v>27684</v>
      </c>
      <c r="B2260" s="50">
        <v>28</v>
      </c>
      <c r="C2260" s="50" t="s">
        <v>108</v>
      </c>
      <c r="D2260" s="50" t="s">
        <v>31</v>
      </c>
      <c r="E2260" s="50"/>
      <c r="F2260" s="52">
        <v>42752</v>
      </c>
      <c r="G2260" s="50" t="s">
        <v>28028</v>
      </c>
      <c r="H2260" s="50" t="s">
        <v>9559</v>
      </c>
      <c r="I2260" s="50" t="s">
        <v>962</v>
      </c>
      <c r="J2260" s="50">
        <v>72209</v>
      </c>
      <c r="K2260" s="50" t="s">
        <v>2450</v>
      </c>
      <c r="L2260" s="50" t="s">
        <v>9561</v>
      </c>
      <c r="M2260" s="50" t="s">
        <v>373</v>
      </c>
      <c r="N2260" s="50" t="s">
        <v>27685</v>
      </c>
      <c r="O2260" s="42" t="s">
        <v>394</v>
      </c>
      <c r="P2260" s="50" t="s">
        <v>395</v>
      </c>
      <c r="Q2260" s="51" t="s">
        <v>27686</v>
      </c>
      <c r="R2260" s="50" t="s">
        <v>94</v>
      </c>
      <c r="S2260" s="50" t="s">
        <v>12</v>
      </c>
      <c r="T2260" s="50" t="s">
        <v>31978</v>
      </c>
      <c r="U2260" s="50" t="s">
        <v>28518</v>
      </c>
      <c r="V2260" s="50" t="s">
        <v>28521</v>
      </c>
      <c r="W2260" s="50"/>
      <c r="Y2260" s="50"/>
      <c r="Z2260" s="50"/>
      <c r="AA2260" s="50"/>
      <c r="AB2260" s="50"/>
      <c r="AC2260" s="50"/>
      <c r="AD2260" s="50"/>
      <c r="AE2260" s="50"/>
      <c r="AF2260" s="50"/>
      <c r="AG2260" s="50"/>
      <c r="AH2260" s="53"/>
      <c r="AI2260" s="50"/>
      <c r="AJ2260" s="50"/>
      <c r="AK2260" s="50"/>
      <c r="AL2260" s="50"/>
      <c r="AM2260" s="50"/>
      <c r="AN2260" s="50"/>
      <c r="AO2260" s="50"/>
      <c r="AP2260" s="50"/>
      <c r="AQ2260" s="50"/>
      <c r="AR2260" s="50"/>
      <c r="AS2260" s="50"/>
      <c r="AT2260" s="50"/>
      <c r="AU2260" s="50"/>
      <c r="AV2260" s="50"/>
      <c r="AW2260" s="50"/>
      <c r="AX2260" s="50"/>
      <c r="AY2260" s="50"/>
      <c r="AZ2260" s="50"/>
      <c r="BA2260" s="50"/>
      <c r="BB2260" s="50"/>
      <c r="BC2260" s="50"/>
      <c r="BD2260" s="50"/>
      <c r="BE2260" s="50"/>
      <c r="BF2260" s="50"/>
      <c r="BG2260" s="50"/>
      <c r="BH2260" s="50"/>
      <c r="BI2260" s="50"/>
      <c r="BJ2260" s="50"/>
      <c r="BK2260" s="50"/>
      <c r="BL2260" s="50"/>
    </row>
    <row r="2261" spans="1:64" ht="12" customHeight="1" x14ac:dyDescent="0.15">
      <c r="A2261" s="50" t="s">
        <v>27135</v>
      </c>
      <c r="B2261" s="50">
        <v>39</v>
      </c>
      <c r="C2261" s="50" t="s">
        <v>14</v>
      </c>
      <c r="D2261" s="50" t="s">
        <v>42</v>
      </c>
      <c r="E2261" s="50"/>
      <c r="F2261" s="52">
        <v>42752</v>
      </c>
      <c r="G2261" s="50" t="s">
        <v>27136</v>
      </c>
      <c r="H2261" s="50" t="s">
        <v>27137</v>
      </c>
      <c r="I2261" s="50" t="s">
        <v>39</v>
      </c>
      <c r="J2261" s="50">
        <v>92277</v>
      </c>
      <c r="K2261" s="50" t="s">
        <v>303</v>
      </c>
      <c r="L2261" s="50" t="s">
        <v>304</v>
      </c>
      <c r="M2261" s="50" t="s">
        <v>21</v>
      </c>
      <c r="N2261" s="50" t="s">
        <v>27138</v>
      </c>
      <c r="O2261" s="42" t="s">
        <v>394</v>
      </c>
      <c r="P2261" s="50" t="s">
        <v>395</v>
      </c>
      <c r="Q2261" s="51" t="s">
        <v>27139</v>
      </c>
      <c r="R2261" s="50" t="s">
        <v>948</v>
      </c>
      <c r="S2261" s="50" t="s">
        <v>22</v>
      </c>
      <c r="T2261" s="54" t="s">
        <v>28746</v>
      </c>
      <c r="U2261" s="50" t="s">
        <v>28520</v>
      </c>
      <c r="V2261" s="50" t="s">
        <v>28521</v>
      </c>
      <c r="W2261" s="50" t="s">
        <v>94</v>
      </c>
      <c r="X2261" s="50">
        <v>2229</v>
      </c>
      <c r="Y2261" s="50"/>
      <c r="Z2261" s="50"/>
      <c r="AA2261" s="50"/>
      <c r="AB2261" s="50"/>
      <c r="AC2261" s="50"/>
      <c r="AD2261" s="50"/>
      <c r="AE2261" s="50"/>
      <c r="AF2261" s="50"/>
      <c r="AG2261" s="50"/>
      <c r="AH2261" s="53"/>
      <c r="AI2261" s="50"/>
      <c r="AJ2261" s="50"/>
      <c r="AK2261" s="50"/>
      <c r="AL2261" s="50"/>
      <c r="AM2261" s="50"/>
      <c r="AN2261" s="50"/>
      <c r="AO2261" s="50"/>
      <c r="AP2261" s="50"/>
      <c r="AQ2261" s="51"/>
      <c r="AR2261" s="50"/>
      <c r="AS2261" s="50"/>
      <c r="AT2261" s="50"/>
      <c r="AU2261" s="50"/>
      <c r="AV2261" s="50"/>
      <c r="AW2261" s="50"/>
      <c r="AX2261" s="50"/>
      <c r="AY2261" s="50"/>
      <c r="AZ2261" s="50"/>
      <c r="BA2261" s="50"/>
      <c r="BB2261" s="50"/>
      <c r="BC2261" s="50"/>
      <c r="BD2261" s="50"/>
      <c r="BE2261" s="50"/>
      <c r="BF2261" s="50"/>
      <c r="BG2261" s="50"/>
      <c r="BH2261" s="50"/>
      <c r="BI2261" s="50"/>
      <c r="BJ2261" s="50"/>
      <c r="BK2261" s="50"/>
      <c r="BL2261" s="50"/>
    </row>
    <row r="2262" spans="1:64" ht="12" customHeight="1" x14ac:dyDescent="0.15">
      <c r="A2262" s="50" t="s">
        <v>27486</v>
      </c>
      <c r="B2262" s="50">
        <v>46</v>
      </c>
      <c r="C2262" s="50" t="s">
        <v>14</v>
      </c>
      <c r="D2262" s="50" t="s">
        <v>42</v>
      </c>
      <c r="E2262" s="50"/>
      <c r="F2262" s="52">
        <v>42752</v>
      </c>
      <c r="G2262" s="50" t="s">
        <v>27487</v>
      </c>
      <c r="H2262" s="50" t="s">
        <v>27488</v>
      </c>
      <c r="I2262" s="50" t="s">
        <v>67</v>
      </c>
      <c r="J2262" s="50">
        <v>75068</v>
      </c>
      <c r="K2262" s="50" t="s">
        <v>160</v>
      </c>
      <c r="L2262" s="50" t="s">
        <v>27489</v>
      </c>
      <c r="M2262" s="50" t="s">
        <v>21</v>
      </c>
      <c r="N2262" s="50" t="s">
        <v>27490</v>
      </c>
      <c r="O2262" s="42" t="s">
        <v>394</v>
      </c>
      <c r="P2262" s="50" t="s">
        <v>395</v>
      </c>
      <c r="Q2262" s="51" t="s">
        <v>27491</v>
      </c>
      <c r="R2262" s="50" t="s">
        <v>94</v>
      </c>
      <c r="S2262" s="50" t="s">
        <v>22</v>
      </c>
      <c r="T2262" s="54" t="s">
        <v>28746</v>
      </c>
      <c r="U2262" s="50" t="s">
        <v>28520</v>
      </c>
      <c r="V2262" s="50" t="s">
        <v>28521</v>
      </c>
      <c r="W2262" s="50"/>
      <c r="Y2262" s="50"/>
      <c r="Z2262" s="50"/>
      <c r="AA2262" s="50"/>
      <c r="AB2262" s="50"/>
      <c r="AC2262" s="50"/>
      <c r="AD2262" s="50"/>
      <c r="AE2262" s="50"/>
      <c r="AF2262" s="50"/>
      <c r="AG2262" s="50"/>
      <c r="AH2262" s="50"/>
      <c r="AI2262" s="50"/>
      <c r="AJ2262" s="50"/>
      <c r="AK2262" s="50"/>
      <c r="AL2262" s="50"/>
      <c r="AM2262" s="50"/>
      <c r="AN2262" s="50"/>
      <c r="AO2262" s="50"/>
      <c r="AP2262" s="50"/>
      <c r="AQ2262" s="50"/>
      <c r="AR2262" s="50"/>
      <c r="AS2262" s="50"/>
      <c r="AT2262" s="50"/>
      <c r="AU2262" s="50"/>
      <c r="AV2262" s="50"/>
      <c r="AW2262" s="50"/>
      <c r="AX2262" s="50"/>
      <c r="AY2262" s="50"/>
      <c r="AZ2262" s="50"/>
      <c r="BA2262" s="50"/>
      <c r="BB2262" s="50"/>
      <c r="BC2262" s="50"/>
      <c r="BD2262" s="50"/>
      <c r="BE2262" s="50"/>
      <c r="BF2262" s="50"/>
      <c r="BG2262" s="50"/>
      <c r="BH2262" s="50"/>
      <c r="BI2262" s="50"/>
      <c r="BJ2262" s="50"/>
      <c r="BK2262" s="50"/>
      <c r="BL2262" s="50"/>
    </row>
    <row r="2263" spans="1:64" ht="12" customHeight="1" x14ac:dyDescent="0.15">
      <c r="A2263" s="50" t="s">
        <v>27069</v>
      </c>
      <c r="B2263" s="50">
        <v>29</v>
      </c>
      <c r="C2263" s="50" t="s">
        <v>14</v>
      </c>
      <c r="D2263" s="50" t="s">
        <v>31</v>
      </c>
      <c r="E2263" s="50" t="s">
        <v>28050</v>
      </c>
      <c r="F2263" s="52">
        <v>42752</v>
      </c>
      <c r="G2263" s="50" t="s">
        <v>27070</v>
      </c>
      <c r="H2263" s="50" t="s">
        <v>27071</v>
      </c>
      <c r="I2263" s="50" t="s">
        <v>313</v>
      </c>
      <c r="J2263" s="50">
        <v>37379</v>
      </c>
      <c r="K2263" s="50" t="s">
        <v>535</v>
      </c>
      <c r="L2263" s="50" t="s">
        <v>600</v>
      </c>
      <c r="M2263" s="50" t="s">
        <v>21</v>
      </c>
      <c r="N2263" s="50" t="s">
        <v>27072</v>
      </c>
      <c r="O2263" s="42" t="s">
        <v>394</v>
      </c>
      <c r="P2263" s="50" t="s">
        <v>395</v>
      </c>
      <c r="Q2263" s="51" t="s">
        <v>27073</v>
      </c>
      <c r="R2263" s="50" t="s">
        <v>542</v>
      </c>
      <c r="S2263" s="50" t="s">
        <v>22</v>
      </c>
      <c r="T2263" s="54" t="s">
        <v>28746</v>
      </c>
      <c r="U2263" s="50" t="s">
        <v>28520</v>
      </c>
      <c r="V2263" s="50" t="s">
        <v>28519</v>
      </c>
      <c r="W2263" s="50" t="s">
        <v>94</v>
      </c>
      <c r="X2263" s="50">
        <v>2226</v>
      </c>
      <c r="Y2263" s="50"/>
      <c r="Z2263" s="50"/>
      <c r="AA2263" s="50"/>
      <c r="AB2263" s="50"/>
      <c r="AC2263" s="50"/>
      <c r="AD2263" s="50"/>
      <c r="AE2263" s="50"/>
      <c r="AF2263" s="50"/>
      <c r="AG2263" s="50"/>
      <c r="AH2263" s="53"/>
      <c r="AI2263" s="50"/>
      <c r="AJ2263" s="50"/>
      <c r="AK2263" s="50"/>
      <c r="AL2263" s="50"/>
      <c r="AM2263" s="50"/>
      <c r="AN2263" s="50"/>
      <c r="AO2263" s="50"/>
      <c r="AP2263" s="50"/>
      <c r="AQ2263" s="50"/>
      <c r="AR2263" s="50"/>
      <c r="AS2263" s="50"/>
      <c r="AT2263" s="50"/>
      <c r="AU2263" s="50"/>
      <c r="AV2263" s="50"/>
      <c r="AW2263" s="50"/>
      <c r="AX2263" s="50"/>
      <c r="AY2263" s="50"/>
      <c r="AZ2263" s="50"/>
      <c r="BA2263" s="50"/>
      <c r="BB2263" s="50"/>
      <c r="BC2263" s="50"/>
      <c r="BD2263" s="50"/>
      <c r="BE2263" s="50"/>
      <c r="BF2263" s="50"/>
      <c r="BG2263" s="50"/>
      <c r="BH2263" s="50"/>
      <c r="BI2263" s="50"/>
      <c r="BJ2263" s="50"/>
      <c r="BK2263" s="50"/>
      <c r="BL2263" s="50"/>
    </row>
    <row r="2264" spans="1:64" ht="12" customHeight="1" x14ac:dyDescent="0.15">
      <c r="A2264" s="50" t="s">
        <v>27428</v>
      </c>
      <c r="B2264" s="50">
        <v>32</v>
      </c>
      <c r="C2264" s="50" t="s">
        <v>14</v>
      </c>
      <c r="D2264" s="50" t="s">
        <v>79</v>
      </c>
      <c r="E2264" s="50"/>
      <c r="F2264" s="52">
        <v>42751</v>
      </c>
      <c r="G2264" s="50" t="s">
        <v>27429</v>
      </c>
      <c r="H2264" s="50" t="s">
        <v>27430</v>
      </c>
      <c r="I2264" s="50" t="s">
        <v>238</v>
      </c>
      <c r="J2264" s="50">
        <v>20171</v>
      </c>
      <c r="K2264" s="50" t="s">
        <v>4314</v>
      </c>
      <c r="L2264" s="50" t="s">
        <v>27431</v>
      </c>
      <c r="M2264" s="50" t="s">
        <v>21</v>
      </c>
      <c r="N2264" s="50" t="s">
        <v>27432</v>
      </c>
      <c r="O2264" s="42" t="s">
        <v>394</v>
      </c>
      <c r="P2264" s="50" t="s">
        <v>395</v>
      </c>
      <c r="Q2264" s="51" t="s">
        <v>27433</v>
      </c>
      <c r="R2264" s="50" t="s">
        <v>23</v>
      </c>
      <c r="S2264" s="50" t="s">
        <v>22</v>
      </c>
      <c r="T2264" s="50" t="s">
        <v>31669</v>
      </c>
      <c r="U2264" s="50" t="s">
        <v>28520</v>
      </c>
      <c r="V2264" s="50" t="s">
        <v>28521</v>
      </c>
      <c r="W2264" s="50" t="s">
        <v>94</v>
      </c>
      <c r="X2264" s="50">
        <v>2214</v>
      </c>
      <c r="Y2264" s="50"/>
      <c r="Z2264" s="50"/>
      <c r="AA2264" s="50"/>
      <c r="AB2264" s="50"/>
      <c r="AC2264" s="50"/>
      <c r="AD2264" s="50"/>
      <c r="AE2264" s="50"/>
      <c r="AF2264" s="50"/>
      <c r="AG2264" s="50"/>
      <c r="AH2264" s="53"/>
      <c r="AI2264" s="50"/>
      <c r="AJ2264" s="50"/>
      <c r="AK2264" s="50"/>
      <c r="AL2264" s="50"/>
      <c r="AM2264" s="50"/>
      <c r="AN2264" s="50"/>
      <c r="AO2264" s="50"/>
      <c r="AP2264" s="50"/>
      <c r="AQ2264" s="51"/>
      <c r="AR2264" s="50"/>
      <c r="AS2264" s="50"/>
      <c r="AT2264" s="50"/>
      <c r="AU2264" s="50"/>
      <c r="AV2264" s="50"/>
      <c r="AW2264" s="50"/>
      <c r="AX2264" s="50"/>
      <c r="AY2264" s="50"/>
      <c r="AZ2264" s="50"/>
      <c r="BA2264" s="50"/>
      <c r="BB2264" s="50"/>
      <c r="BC2264" s="50"/>
      <c r="BD2264" s="50"/>
      <c r="BE2264" s="50"/>
      <c r="BF2264" s="50"/>
      <c r="BG2264" s="50"/>
      <c r="BH2264" s="50"/>
      <c r="BI2264" s="50"/>
      <c r="BJ2264" s="50"/>
      <c r="BK2264" s="50"/>
      <c r="BL2264" s="50"/>
    </row>
    <row r="2265" spans="1:64" ht="12" customHeight="1" x14ac:dyDescent="0.15">
      <c r="A2265" s="50" t="s">
        <v>27064</v>
      </c>
      <c r="B2265" s="50">
        <v>43</v>
      </c>
      <c r="C2265" s="50" t="s">
        <v>14</v>
      </c>
      <c r="D2265" s="50" t="s">
        <v>31</v>
      </c>
      <c r="E2265" s="50"/>
      <c r="F2265" s="52">
        <v>42751</v>
      </c>
      <c r="G2265" s="50" t="s">
        <v>27065</v>
      </c>
      <c r="H2265" s="50" t="s">
        <v>1526</v>
      </c>
      <c r="I2265" s="50" t="s">
        <v>309</v>
      </c>
      <c r="J2265" s="50">
        <v>42041</v>
      </c>
      <c r="K2265" s="50" t="s">
        <v>1526</v>
      </c>
      <c r="L2265" s="50" t="s">
        <v>27066</v>
      </c>
      <c r="M2265" s="50" t="s">
        <v>21</v>
      </c>
      <c r="N2265" s="50" t="s">
        <v>27067</v>
      </c>
      <c r="O2265" s="42" t="s">
        <v>394</v>
      </c>
      <c r="P2265" s="50" t="s">
        <v>395</v>
      </c>
      <c r="Q2265" s="51" t="s">
        <v>27068</v>
      </c>
      <c r="R2265" s="50" t="s">
        <v>23</v>
      </c>
      <c r="S2265" s="50" t="s">
        <v>22</v>
      </c>
      <c r="T2265" s="50" t="s">
        <v>28570</v>
      </c>
      <c r="U2265" s="50" t="s">
        <v>28518</v>
      </c>
      <c r="V2265" s="50" t="s">
        <v>28521</v>
      </c>
      <c r="W2265" s="50" t="s">
        <v>94</v>
      </c>
      <c r="X2265" s="50">
        <v>2213</v>
      </c>
      <c r="Y2265" s="50"/>
      <c r="Z2265" s="50"/>
      <c r="AA2265" s="50"/>
      <c r="AB2265" s="50"/>
      <c r="AC2265" s="50"/>
      <c r="AD2265" s="50"/>
      <c r="AE2265" s="50"/>
      <c r="AF2265" s="50"/>
      <c r="AG2265" s="50"/>
      <c r="AH2265" s="53"/>
      <c r="AI2265" s="50"/>
      <c r="AJ2265" s="50"/>
      <c r="AK2265" s="50"/>
      <c r="AL2265" s="50"/>
      <c r="AM2265" s="50"/>
      <c r="AN2265" s="50"/>
      <c r="AO2265" s="50"/>
      <c r="AP2265" s="50"/>
      <c r="AQ2265" s="50"/>
      <c r="AR2265" s="50"/>
      <c r="AS2265" s="50"/>
      <c r="AT2265" s="50"/>
      <c r="AU2265" s="50"/>
      <c r="AV2265" s="50"/>
      <c r="AW2265" s="50"/>
      <c r="AX2265" s="50"/>
      <c r="AY2265" s="50"/>
      <c r="AZ2265" s="50"/>
      <c r="BA2265" s="50"/>
      <c r="BB2265" s="50"/>
      <c r="BC2265" s="50"/>
      <c r="BD2265" s="50"/>
      <c r="BE2265" s="50"/>
      <c r="BF2265" s="50"/>
      <c r="BG2265" s="50"/>
      <c r="BH2265" s="50"/>
      <c r="BI2265" s="50"/>
      <c r="BJ2265" s="50"/>
      <c r="BK2265" s="50"/>
      <c r="BL2265" s="50"/>
    </row>
    <row r="2266" spans="1:64" ht="12" customHeight="1" x14ac:dyDescent="0.15">
      <c r="A2266" s="50" t="s">
        <v>27122</v>
      </c>
      <c r="B2266" s="50">
        <v>36</v>
      </c>
      <c r="C2266" s="50" t="s">
        <v>14</v>
      </c>
      <c r="D2266" s="50" t="s">
        <v>31</v>
      </c>
      <c r="E2266" s="50"/>
      <c r="F2266" s="52">
        <v>42751</v>
      </c>
      <c r="G2266" s="50" t="s">
        <v>27123</v>
      </c>
      <c r="H2266" s="50" t="s">
        <v>27124</v>
      </c>
      <c r="I2266" s="50" t="s">
        <v>167</v>
      </c>
      <c r="J2266" s="50">
        <v>30277</v>
      </c>
      <c r="K2266" s="50" t="s">
        <v>22229</v>
      </c>
      <c r="L2266" s="50" t="s">
        <v>27125</v>
      </c>
      <c r="M2266" s="50" t="s">
        <v>21</v>
      </c>
      <c r="N2266" s="50" t="s">
        <v>27126</v>
      </c>
      <c r="O2266" s="42" t="s">
        <v>394</v>
      </c>
      <c r="P2266" s="50" t="s">
        <v>395</v>
      </c>
      <c r="Q2266" s="51" t="s">
        <v>27127</v>
      </c>
      <c r="R2266" s="50" t="s">
        <v>23</v>
      </c>
      <c r="S2266" s="50" t="s">
        <v>22</v>
      </c>
      <c r="T2266" s="54" t="s">
        <v>28746</v>
      </c>
      <c r="U2266" s="50" t="s">
        <v>28520</v>
      </c>
      <c r="V2266" s="50" t="s">
        <v>28519</v>
      </c>
      <c r="W2266" s="50" t="s">
        <v>94</v>
      </c>
      <c r="X2266" s="50">
        <v>2212</v>
      </c>
      <c r="Y2266" s="50"/>
      <c r="Z2266" s="50"/>
      <c r="AA2266" s="50"/>
      <c r="AB2266" s="50"/>
      <c r="AC2266" s="50"/>
      <c r="AD2266" s="50"/>
      <c r="AE2266" s="50"/>
      <c r="AF2266" s="50"/>
      <c r="AG2266" s="50"/>
      <c r="AH2266" s="53"/>
      <c r="AI2266" s="50"/>
      <c r="AJ2266" s="50"/>
      <c r="AK2266" s="50"/>
      <c r="AL2266" s="50"/>
      <c r="AM2266" s="50"/>
      <c r="AN2266" s="50"/>
      <c r="AO2266" s="50"/>
      <c r="AP2266" s="50"/>
      <c r="AQ2266" s="50"/>
      <c r="AR2266" s="50"/>
      <c r="AS2266" s="50"/>
      <c r="AT2266" s="50"/>
      <c r="AU2266" s="50"/>
      <c r="AV2266" s="50"/>
      <c r="AW2266" s="50"/>
      <c r="AX2266" s="50"/>
      <c r="AY2266" s="50"/>
      <c r="AZ2266" s="50"/>
      <c r="BA2266" s="50"/>
      <c r="BB2266" s="50"/>
      <c r="BC2266" s="50"/>
      <c r="BD2266" s="50"/>
      <c r="BE2266" s="50"/>
      <c r="BF2266" s="50"/>
      <c r="BG2266" s="50"/>
      <c r="BH2266" s="50"/>
      <c r="BI2266" s="50"/>
      <c r="BJ2266" s="50"/>
      <c r="BK2266" s="50"/>
      <c r="BL2266" s="50"/>
    </row>
    <row r="2267" spans="1:64" ht="12" customHeight="1" x14ac:dyDescent="0.15">
      <c r="A2267" s="50" t="s">
        <v>27507</v>
      </c>
      <c r="B2267" s="50">
        <v>37</v>
      </c>
      <c r="C2267" s="50" t="s">
        <v>108</v>
      </c>
      <c r="D2267" s="50" t="s">
        <v>15</v>
      </c>
      <c r="E2267" s="50"/>
      <c r="F2267" s="52">
        <v>42750</v>
      </c>
      <c r="G2267" s="50" t="s">
        <v>27508</v>
      </c>
      <c r="H2267" s="50" t="s">
        <v>476</v>
      </c>
      <c r="I2267" s="50" t="s">
        <v>39</v>
      </c>
      <c r="J2267" s="50">
        <v>90804</v>
      </c>
      <c r="K2267" s="50" t="s">
        <v>92</v>
      </c>
      <c r="L2267" s="50" t="s">
        <v>477</v>
      </c>
      <c r="M2267" s="50" t="s">
        <v>5307</v>
      </c>
      <c r="N2267" s="50" t="s">
        <v>27509</v>
      </c>
      <c r="O2267" s="42" t="s">
        <v>394</v>
      </c>
      <c r="P2267" s="50" t="s">
        <v>395</v>
      </c>
      <c r="Q2267" s="51" t="s">
        <v>27510</v>
      </c>
      <c r="R2267" s="50" t="s">
        <v>542</v>
      </c>
      <c r="S2267" s="50" t="s">
        <v>22</v>
      </c>
      <c r="T2267" s="54" t="s">
        <v>28739</v>
      </c>
      <c r="U2267" s="50" t="s">
        <v>28518</v>
      </c>
      <c r="V2267" s="50" t="s">
        <v>28521</v>
      </c>
      <c r="W2267" s="50" t="s">
        <v>94</v>
      </c>
      <c r="X2267" s="50">
        <v>2217</v>
      </c>
      <c r="Y2267" s="50"/>
      <c r="Z2267" s="50"/>
      <c r="AA2267" s="50"/>
      <c r="AB2267" s="50"/>
      <c r="AC2267" s="50"/>
      <c r="AD2267" s="50"/>
      <c r="AE2267" s="50"/>
      <c r="AF2267" s="50"/>
      <c r="AG2267" s="50"/>
      <c r="AH2267" s="53"/>
      <c r="AI2267" s="50"/>
      <c r="AJ2267" s="50"/>
      <c r="AK2267" s="50"/>
      <c r="AL2267" s="50"/>
      <c r="AM2267" s="50"/>
      <c r="AN2267" s="50"/>
      <c r="AO2267" s="50"/>
      <c r="AP2267" s="50"/>
      <c r="AQ2267" s="51"/>
      <c r="AR2267" s="50"/>
      <c r="AS2267" s="50"/>
      <c r="AT2267" s="50"/>
      <c r="AU2267" s="51"/>
      <c r="AV2267" s="50"/>
      <c r="AW2267" s="50"/>
      <c r="AX2267" s="50"/>
      <c r="AY2267" s="50"/>
      <c r="AZ2267" s="50"/>
      <c r="BA2267" s="50"/>
      <c r="BB2267" s="50"/>
      <c r="BC2267" s="50"/>
      <c r="BD2267" s="50"/>
      <c r="BE2267" s="50"/>
      <c r="BF2267" s="50"/>
      <c r="BG2267" s="50"/>
      <c r="BH2267" s="50"/>
      <c r="BI2267" s="50"/>
      <c r="BJ2267" s="50"/>
      <c r="BK2267" s="50"/>
      <c r="BL2267" s="50"/>
    </row>
    <row r="2268" spans="1:64" ht="12" customHeight="1" x14ac:dyDescent="0.15">
      <c r="A2268" s="50" t="s">
        <v>27131</v>
      </c>
      <c r="B2268" s="50">
        <v>33</v>
      </c>
      <c r="C2268" s="50" t="s">
        <v>14</v>
      </c>
      <c r="D2268" s="50" t="s">
        <v>133</v>
      </c>
      <c r="E2268" s="50"/>
      <c r="F2268" s="52">
        <v>42750</v>
      </c>
      <c r="G2268" s="50" t="s">
        <v>27132</v>
      </c>
      <c r="H2268" s="50" t="s">
        <v>822</v>
      </c>
      <c r="I2268" s="50" t="s">
        <v>297</v>
      </c>
      <c r="J2268" s="50">
        <v>99204</v>
      </c>
      <c r="K2268" s="50" t="s">
        <v>822</v>
      </c>
      <c r="L2268" s="50" t="s">
        <v>823</v>
      </c>
      <c r="M2268" s="50" t="s">
        <v>5307</v>
      </c>
      <c r="N2268" s="50" t="s">
        <v>27133</v>
      </c>
      <c r="O2268" s="42" t="s">
        <v>394</v>
      </c>
      <c r="P2268" s="50" t="s">
        <v>94</v>
      </c>
      <c r="Q2268" s="51" t="s">
        <v>27134</v>
      </c>
      <c r="R2268" s="50" t="s">
        <v>23</v>
      </c>
      <c r="S2268" s="50" t="s">
        <v>22</v>
      </c>
      <c r="T2268" s="54" t="s">
        <v>28739</v>
      </c>
      <c r="U2268" s="50" t="s">
        <v>28518</v>
      </c>
      <c r="V2268" s="50" t="s">
        <v>28522</v>
      </c>
      <c r="W2268" s="50" t="s">
        <v>542</v>
      </c>
      <c r="X2268" s="50">
        <v>2220</v>
      </c>
      <c r="Y2268" s="50"/>
      <c r="Z2268" s="50"/>
      <c r="AA2268" s="50"/>
      <c r="AB2268" s="50"/>
      <c r="AC2268" s="50"/>
      <c r="AD2268" s="50"/>
      <c r="AE2268" s="50"/>
      <c r="AF2268" s="50"/>
      <c r="AG2268" s="50"/>
      <c r="AH2268" s="53"/>
      <c r="AI2268" s="50"/>
      <c r="AJ2268" s="50"/>
      <c r="AK2268" s="50"/>
      <c r="AL2268" s="50"/>
      <c r="AM2268" s="50"/>
      <c r="AN2268" s="50"/>
      <c r="AO2268" s="50"/>
      <c r="AP2268" s="50"/>
      <c r="AQ2268" s="50"/>
      <c r="AR2268" s="50"/>
      <c r="AS2268" s="50"/>
      <c r="AT2268" s="50"/>
      <c r="AU2268" s="50"/>
      <c r="AV2268" s="50"/>
      <c r="AW2268" s="50"/>
      <c r="AX2268" s="50"/>
      <c r="AY2268" s="50"/>
      <c r="AZ2268" s="50"/>
      <c r="BA2268" s="50"/>
      <c r="BB2268" s="50"/>
      <c r="BC2268" s="50"/>
      <c r="BD2268" s="50"/>
      <c r="BE2268" s="50"/>
      <c r="BF2268" s="50"/>
      <c r="BG2268" s="50"/>
      <c r="BH2268" s="50"/>
      <c r="BI2268" s="50"/>
      <c r="BJ2268" s="50"/>
      <c r="BK2268" s="50"/>
      <c r="BL2268" s="50"/>
    </row>
    <row r="2269" spans="1:64" ht="12" customHeight="1" x14ac:dyDescent="0.15">
      <c r="A2269" s="50" t="s">
        <v>27204</v>
      </c>
      <c r="B2269" s="50">
        <v>34</v>
      </c>
      <c r="C2269" s="50" t="s">
        <v>14</v>
      </c>
      <c r="D2269" s="50" t="s">
        <v>79</v>
      </c>
      <c r="E2269" s="50"/>
      <c r="F2269" s="52">
        <v>42750</v>
      </c>
      <c r="G2269" s="50" t="s">
        <v>27995</v>
      </c>
      <c r="H2269" s="50" t="s">
        <v>81</v>
      </c>
      <c r="I2269" s="50" t="s">
        <v>38</v>
      </c>
      <c r="J2269" s="50">
        <v>60612</v>
      </c>
      <c r="K2269" s="50" t="s">
        <v>82</v>
      </c>
      <c r="L2269" s="50" t="s">
        <v>83</v>
      </c>
      <c r="M2269" s="50" t="s">
        <v>21</v>
      </c>
      <c r="N2269" s="50" t="s">
        <v>27205</v>
      </c>
      <c r="O2269" s="42" t="s">
        <v>394</v>
      </c>
      <c r="P2269" s="50" t="s">
        <v>395</v>
      </c>
      <c r="Q2269" s="51" t="s">
        <v>27206</v>
      </c>
      <c r="R2269" s="50" t="s">
        <v>94</v>
      </c>
      <c r="S2269" s="50" t="s">
        <v>22</v>
      </c>
      <c r="T2269" s="54" t="s">
        <v>28746</v>
      </c>
      <c r="U2269" s="50" t="s">
        <v>28520</v>
      </c>
      <c r="V2269" s="50" t="s">
        <v>28522</v>
      </c>
      <c r="W2269" s="50" t="s">
        <v>94</v>
      </c>
      <c r="X2269" s="50">
        <v>2219</v>
      </c>
      <c r="Y2269" s="50"/>
      <c r="Z2269" s="50"/>
      <c r="AA2269" s="50"/>
      <c r="AB2269" s="50"/>
      <c r="AC2269" s="50"/>
      <c r="AD2269" s="50"/>
      <c r="AE2269" s="50"/>
      <c r="AF2269" s="50"/>
      <c r="AG2269" s="50"/>
      <c r="AH2269" s="53"/>
      <c r="AI2269" s="50"/>
      <c r="AJ2269" s="50"/>
      <c r="AK2269" s="50"/>
      <c r="AL2269" s="50"/>
      <c r="AM2269" s="50"/>
      <c r="AN2269" s="50"/>
      <c r="AO2269" s="50"/>
      <c r="AP2269" s="50"/>
      <c r="AQ2269" s="50"/>
      <c r="AR2269" s="50"/>
      <c r="AS2269" s="50"/>
      <c r="AT2269" s="50"/>
      <c r="AU2269" s="50"/>
      <c r="AV2269" s="50"/>
      <c r="AW2269" s="50"/>
      <c r="AX2269" s="50"/>
      <c r="AY2269" s="50"/>
      <c r="AZ2269" s="50"/>
      <c r="BA2269" s="50"/>
      <c r="BB2269" s="50"/>
      <c r="BC2269" s="50"/>
      <c r="BD2269" s="50"/>
      <c r="BE2269" s="50"/>
      <c r="BF2269" s="50"/>
      <c r="BG2269" s="50"/>
      <c r="BH2269" s="50"/>
      <c r="BI2269" s="50"/>
      <c r="BJ2269" s="50"/>
      <c r="BK2269" s="50"/>
      <c r="BL2269" s="50"/>
    </row>
    <row r="2270" spans="1:64" ht="12" customHeight="1" x14ac:dyDescent="0.15">
      <c r="A2270" s="50" t="s">
        <v>27171</v>
      </c>
      <c r="B2270" s="50">
        <v>48</v>
      </c>
      <c r="C2270" s="50" t="s">
        <v>14</v>
      </c>
      <c r="D2270" s="50" t="s">
        <v>31</v>
      </c>
      <c r="E2270" s="50"/>
      <c r="F2270" s="52">
        <v>42750</v>
      </c>
      <c r="G2270" s="50" t="s">
        <v>27993</v>
      </c>
      <c r="H2270" s="50" t="s">
        <v>1637</v>
      </c>
      <c r="I2270" s="50" t="s">
        <v>39</v>
      </c>
      <c r="J2270" s="50">
        <v>91702</v>
      </c>
      <c r="K2270" s="50" t="s">
        <v>92</v>
      </c>
      <c r="L2270" s="50" t="s">
        <v>1639</v>
      </c>
      <c r="M2270" s="50" t="s">
        <v>21</v>
      </c>
      <c r="N2270" s="50" t="s">
        <v>27172</v>
      </c>
      <c r="O2270" s="42" t="s">
        <v>394</v>
      </c>
      <c r="P2270" s="50" t="s">
        <v>395</v>
      </c>
      <c r="Q2270" s="51" t="s">
        <v>27173</v>
      </c>
      <c r="R2270" s="50" t="s">
        <v>94</v>
      </c>
      <c r="S2270" s="50" t="s">
        <v>22</v>
      </c>
      <c r="T2270" s="54" t="s">
        <v>28746</v>
      </c>
      <c r="U2270" s="50" t="s">
        <v>28520</v>
      </c>
      <c r="V2270" s="50" t="s">
        <v>28521</v>
      </c>
      <c r="W2270" s="50" t="s">
        <v>94</v>
      </c>
      <c r="X2270" s="50">
        <v>2216</v>
      </c>
      <c r="Y2270" s="50"/>
      <c r="Z2270" s="50"/>
      <c r="AA2270" s="50"/>
      <c r="AB2270" s="50"/>
      <c r="AC2270" s="50"/>
      <c r="AD2270" s="50"/>
      <c r="AE2270" s="50"/>
      <c r="AF2270" s="50"/>
      <c r="AG2270" s="50"/>
      <c r="AH2270" s="53"/>
      <c r="AI2270" s="50"/>
      <c r="AJ2270" s="50"/>
      <c r="AK2270" s="50"/>
      <c r="AL2270" s="50"/>
      <c r="AM2270" s="50"/>
      <c r="AN2270" s="50"/>
      <c r="AO2270" s="50"/>
      <c r="AP2270" s="50"/>
      <c r="AQ2270" s="50"/>
      <c r="AR2270" s="50"/>
      <c r="AS2270" s="50"/>
      <c r="AT2270" s="50"/>
      <c r="AU2270" s="50"/>
      <c r="AV2270" s="50"/>
      <c r="AW2270" s="50"/>
      <c r="AX2270" s="50"/>
      <c r="AY2270" s="50"/>
      <c r="AZ2270" s="50"/>
      <c r="BA2270" s="50"/>
      <c r="BB2270" s="50"/>
      <c r="BC2270" s="50"/>
      <c r="BD2270" s="50"/>
      <c r="BE2270" s="50"/>
      <c r="BF2270" s="50"/>
      <c r="BG2270" s="50"/>
      <c r="BH2270" s="50"/>
      <c r="BI2270" s="50"/>
      <c r="BJ2270" s="50"/>
      <c r="BK2270" s="50"/>
      <c r="BL2270" s="50"/>
    </row>
    <row r="2271" spans="1:64" ht="12" customHeight="1" x14ac:dyDescent="0.15">
      <c r="A2271" s="50" t="s">
        <v>27492</v>
      </c>
      <c r="B2271" s="50">
        <v>47</v>
      </c>
      <c r="C2271" s="50" t="s">
        <v>14</v>
      </c>
      <c r="D2271" s="50" t="s">
        <v>31</v>
      </c>
      <c r="E2271" s="50"/>
      <c r="F2271" s="52">
        <v>42749</v>
      </c>
      <c r="G2271" s="50" t="s">
        <v>27493</v>
      </c>
      <c r="H2271" s="50" t="s">
        <v>1288</v>
      </c>
      <c r="I2271" s="50" t="s">
        <v>67</v>
      </c>
      <c r="J2271" s="50">
        <v>78750</v>
      </c>
      <c r="K2271" s="50" t="s">
        <v>1289</v>
      </c>
      <c r="L2271" s="50" t="s">
        <v>1290</v>
      </c>
      <c r="M2271" s="50" t="s">
        <v>21</v>
      </c>
      <c r="N2271" s="50" t="s">
        <v>27494</v>
      </c>
      <c r="O2271" s="42" t="s">
        <v>394</v>
      </c>
      <c r="P2271" s="50" t="s">
        <v>94</v>
      </c>
      <c r="Q2271" s="51" t="s">
        <v>27495</v>
      </c>
      <c r="R2271" s="50" t="s">
        <v>23</v>
      </c>
      <c r="S2271" s="50" t="s">
        <v>22</v>
      </c>
      <c r="T2271" s="54" t="s">
        <v>28746</v>
      </c>
      <c r="U2271" s="50" t="s">
        <v>28520</v>
      </c>
      <c r="V2271" s="50" t="s">
        <v>28522</v>
      </c>
      <c r="W2271" s="50" t="s">
        <v>94</v>
      </c>
      <c r="X2271" s="50">
        <v>2221</v>
      </c>
      <c r="Y2271" s="50"/>
      <c r="Z2271" s="50"/>
      <c r="AA2271" s="50"/>
      <c r="AB2271" s="50"/>
      <c r="AC2271" s="50"/>
      <c r="AD2271" s="50"/>
      <c r="AE2271" s="50"/>
      <c r="AF2271" s="50"/>
      <c r="AG2271" s="50"/>
      <c r="AH2271" s="53"/>
      <c r="AI2271" s="50"/>
      <c r="AJ2271" s="50"/>
      <c r="AK2271" s="50"/>
      <c r="AL2271" s="50"/>
      <c r="AM2271" s="50"/>
      <c r="AN2271" s="50"/>
      <c r="AO2271" s="50"/>
      <c r="AP2271" s="50"/>
      <c r="AQ2271" s="50"/>
      <c r="AR2271" s="50"/>
      <c r="AS2271" s="50"/>
      <c r="AT2271" s="50"/>
      <c r="AU2271" s="50"/>
      <c r="AV2271" s="50"/>
      <c r="AW2271" s="50"/>
      <c r="AX2271" s="50"/>
      <c r="AY2271" s="50"/>
      <c r="AZ2271" s="50"/>
      <c r="BA2271" s="50"/>
      <c r="BB2271" s="50"/>
      <c r="BC2271" s="50"/>
      <c r="BD2271" s="50"/>
      <c r="BE2271" s="50"/>
      <c r="BF2271" s="50"/>
      <c r="BG2271" s="50"/>
      <c r="BH2271" s="50"/>
      <c r="BI2271" s="50"/>
      <c r="BJ2271" s="50"/>
      <c r="BK2271" s="50"/>
      <c r="BL2271" s="50"/>
    </row>
    <row r="2272" spans="1:64" ht="12" customHeight="1" x14ac:dyDescent="0.15">
      <c r="A2272" s="50" t="s">
        <v>27708</v>
      </c>
      <c r="B2272" s="50">
        <v>28</v>
      </c>
      <c r="C2272" s="50" t="s">
        <v>14</v>
      </c>
      <c r="D2272" s="50" t="s">
        <v>79</v>
      </c>
      <c r="E2272" s="50"/>
      <c r="F2272" s="52">
        <v>42749</v>
      </c>
      <c r="G2272" s="50" t="s">
        <v>27709</v>
      </c>
      <c r="H2272" s="50" t="s">
        <v>27710</v>
      </c>
      <c r="I2272" s="50" t="s">
        <v>417</v>
      </c>
      <c r="J2272" s="50">
        <v>11413</v>
      </c>
      <c r="K2272" s="50" t="s">
        <v>2622</v>
      </c>
      <c r="L2272" s="50" t="s">
        <v>569</v>
      </c>
      <c r="M2272" s="50" t="s">
        <v>5307</v>
      </c>
      <c r="N2272" s="50" t="s">
        <v>27711</v>
      </c>
      <c r="O2272" s="42" t="s">
        <v>394</v>
      </c>
      <c r="P2272" s="50" t="s">
        <v>395</v>
      </c>
      <c r="Q2272" s="51" t="s">
        <v>27712</v>
      </c>
      <c r="R2272" s="50" t="s">
        <v>23</v>
      </c>
      <c r="S2272" s="50" t="s">
        <v>29</v>
      </c>
      <c r="T2272" s="50" t="s">
        <v>28534</v>
      </c>
      <c r="U2272" s="50" t="s">
        <v>28520</v>
      </c>
      <c r="V2272" s="50" t="s">
        <v>28521</v>
      </c>
      <c r="W2272" s="50" t="s">
        <v>94</v>
      </c>
      <c r="X2272" s="50">
        <v>2222</v>
      </c>
      <c r="Y2272" s="50"/>
      <c r="Z2272" s="50"/>
      <c r="AA2272" s="50"/>
      <c r="AB2272" s="50"/>
      <c r="AC2272" s="50"/>
      <c r="AD2272" s="50"/>
      <c r="AE2272" s="50"/>
      <c r="AF2272" s="50"/>
      <c r="AG2272" s="50"/>
      <c r="AH2272" s="53"/>
      <c r="AI2272" s="50"/>
      <c r="AJ2272" s="50"/>
      <c r="AK2272" s="50"/>
      <c r="AL2272" s="50"/>
      <c r="AM2272" s="50"/>
      <c r="AN2272" s="50"/>
      <c r="AO2272" s="50"/>
      <c r="AP2272" s="50"/>
      <c r="AQ2272" s="50"/>
      <c r="AR2272" s="50"/>
      <c r="AS2272" s="50"/>
      <c r="AT2272" s="50"/>
      <c r="AU2272" s="50"/>
      <c r="AV2272" s="50"/>
      <c r="AW2272" s="50"/>
      <c r="AX2272" s="50"/>
      <c r="AY2272" s="50"/>
      <c r="AZ2272" s="50"/>
      <c r="BA2272" s="50"/>
      <c r="BB2272" s="50"/>
      <c r="BC2272" s="50"/>
      <c r="BD2272" s="50"/>
      <c r="BE2272" s="50"/>
      <c r="BF2272" s="50"/>
      <c r="BG2272" s="50"/>
      <c r="BH2272" s="50"/>
      <c r="BI2272" s="50"/>
      <c r="BJ2272" s="50"/>
      <c r="BK2272" s="50"/>
      <c r="BL2272" s="50"/>
    </row>
    <row r="2273" spans="1:64" ht="12" customHeight="1" x14ac:dyDescent="0.15">
      <c r="A2273" s="50" t="s">
        <v>27741</v>
      </c>
      <c r="B2273" s="50">
        <v>29</v>
      </c>
      <c r="C2273" s="50" t="s">
        <v>14</v>
      </c>
      <c r="D2273" s="50" t="s">
        <v>926</v>
      </c>
      <c r="E2273" s="50"/>
      <c r="F2273" s="52">
        <v>42748</v>
      </c>
      <c r="G2273" s="50" t="s">
        <v>28031</v>
      </c>
      <c r="H2273" s="50" t="s">
        <v>27742</v>
      </c>
      <c r="I2273" s="50" t="s">
        <v>854</v>
      </c>
      <c r="J2273" s="50">
        <v>96762</v>
      </c>
      <c r="K2273" s="50" t="s">
        <v>2317</v>
      </c>
      <c r="L2273" s="50" t="s">
        <v>3493</v>
      </c>
      <c r="M2273" s="50" t="s">
        <v>21</v>
      </c>
      <c r="N2273" s="50" t="s">
        <v>27743</v>
      </c>
      <c r="O2273" s="42" t="s">
        <v>394</v>
      </c>
      <c r="P2273" s="50" t="s">
        <v>395</v>
      </c>
      <c r="Q2273" s="51" t="s">
        <v>27744</v>
      </c>
      <c r="R2273" s="50" t="s">
        <v>94</v>
      </c>
      <c r="S2273" s="50" t="s">
        <v>373</v>
      </c>
      <c r="T2273" s="54" t="s">
        <v>28836</v>
      </c>
      <c r="U2273" s="50" t="s">
        <v>28518</v>
      </c>
      <c r="V2273" s="50" t="s">
        <v>28519</v>
      </c>
      <c r="W2273" s="50" t="s">
        <v>94</v>
      </c>
      <c r="X2273" s="50">
        <v>2218</v>
      </c>
      <c r="Y2273" s="50"/>
      <c r="Z2273" s="50"/>
      <c r="AA2273" s="50"/>
      <c r="AB2273" s="50"/>
      <c r="AC2273" s="50"/>
      <c r="AD2273" s="50"/>
      <c r="AE2273" s="50"/>
      <c r="AF2273" s="50"/>
      <c r="AG2273" s="50"/>
      <c r="AH2273" s="53"/>
      <c r="AI2273" s="50"/>
      <c r="AJ2273" s="50"/>
      <c r="AK2273" s="50"/>
      <c r="AL2273" s="50"/>
      <c r="AM2273" s="50"/>
      <c r="AN2273" s="50"/>
      <c r="AO2273" s="50"/>
      <c r="AP2273" s="50"/>
      <c r="AQ2273" s="50"/>
      <c r="AR2273" s="50"/>
      <c r="AS2273" s="50"/>
      <c r="AT2273" s="50"/>
      <c r="AU2273" s="50"/>
      <c r="AV2273" s="50"/>
      <c r="AW2273" s="50"/>
      <c r="AX2273" s="50"/>
      <c r="AY2273" s="50"/>
      <c r="AZ2273" s="50"/>
      <c r="BA2273" s="50"/>
      <c r="BB2273" s="50"/>
      <c r="BC2273" s="50"/>
      <c r="BD2273" s="50"/>
      <c r="BE2273" s="50"/>
      <c r="BF2273" s="50"/>
      <c r="BG2273" s="50"/>
      <c r="BH2273" s="50"/>
      <c r="BI2273" s="50"/>
      <c r="BJ2273" s="50"/>
      <c r="BK2273" s="50"/>
      <c r="BL2273" s="50"/>
    </row>
    <row r="2274" spans="1:64" ht="12" customHeight="1" x14ac:dyDescent="0.15">
      <c r="A2274" s="50" t="s">
        <v>27235</v>
      </c>
      <c r="B2274" s="50">
        <v>20</v>
      </c>
      <c r="C2274" s="50" t="s">
        <v>14</v>
      </c>
      <c r="D2274" s="50" t="s">
        <v>133</v>
      </c>
      <c r="E2274" s="51" t="s">
        <v>27236</v>
      </c>
      <c r="F2274" s="52">
        <v>42747</v>
      </c>
      <c r="G2274" s="50" t="s">
        <v>27998</v>
      </c>
      <c r="H2274" s="50" t="s">
        <v>27237</v>
      </c>
      <c r="I2274" s="50" t="s">
        <v>127</v>
      </c>
      <c r="J2274" s="50">
        <v>56359</v>
      </c>
      <c r="K2274" s="50" t="s">
        <v>27238</v>
      </c>
      <c r="L2274" s="50" t="s">
        <v>27239</v>
      </c>
      <c r="M2274" s="50" t="s">
        <v>21</v>
      </c>
      <c r="N2274" s="50" t="s">
        <v>27240</v>
      </c>
      <c r="O2274" s="42" t="s">
        <v>394</v>
      </c>
      <c r="P2274" s="50" t="s">
        <v>395</v>
      </c>
      <c r="Q2274" s="51" t="s">
        <v>27241</v>
      </c>
      <c r="R2274" s="50" t="s">
        <v>94</v>
      </c>
      <c r="S2274" s="50" t="s">
        <v>22</v>
      </c>
      <c r="T2274" s="54" t="s">
        <v>28746</v>
      </c>
      <c r="U2274" s="50" t="s">
        <v>28520</v>
      </c>
      <c r="V2274" s="50" t="s">
        <v>28521</v>
      </c>
      <c r="W2274" s="50" t="s">
        <v>94</v>
      </c>
      <c r="X2274" s="50">
        <v>2224</v>
      </c>
      <c r="Y2274" s="50"/>
      <c r="Z2274" s="50"/>
      <c r="AA2274" s="50"/>
      <c r="AB2274" s="50"/>
      <c r="AC2274" s="50"/>
      <c r="AD2274" s="50"/>
      <c r="AE2274" s="50"/>
      <c r="AF2274" s="50"/>
      <c r="AG2274" s="50"/>
      <c r="AH2274" s="62"/>
      <c r="AI2274" s="50"/>
      <c r="AJ2274" s="50"/>
      <c r="AK2274" s="50"/>
      <c r="AL2274" s="50"/>
      <c r="AM2274" s="50"/>
      <c r="AN2274" s="50"/>
      <c r="AO2274" s="50"/>
      <c r="AP2274" s="50"/>
      <c r="AQ2274" s="50"/>
      <c r="AR2274" s="50"/>
      <c r="AS2274" s="50"/>
      <c r="AT2274" s="50"/>
      <c r="AU2274" s="50"/>
      <c r="AV2274" s="50"/>
      <c r="AW2274" s="50"/>
      <c r="AX2274" s="50"/>
      <c r="AY2274" s="50"/>
      <c r="AZ2274" s="50"/>
      <c r="BA2274" s="50"/>
      <c r="BB2274" s="50"/>
      <c r="BC2274" s="50"/>
      <c r="BD2274" s="50"/>
      <c r="BE2274" s="50"/>
      <c r="BF2274" s="50"/>
      <c r="BG2274" s="50"/>
      <c r="BH2274" s="50"/>
      <c r="BI2274" s="50"/>
      <c r="BJ2274" s="50"/>
      <c r="BK2274" s="50"/>
      <c r="BL2274" s="50"/>
    </row>
    <row r="2275" spans="1:64" ht="12" customHeight="1" x14ac:dyDescent="0.15">
      <c r="A2275" s="50" t="s">
        <v>27877</v>
      </c>
      <c r="B2275" s="50">
        <v>54</v>
      </c>
      <c r="C2275" s="50" t="s">
        <v>14</v>
      </c>
      <c r="D2275" s="50" t="s">
        <v>31</v>
      </c>
      <c r="E2275" s="51" t="s">
        <v>27878</v>
      </c>
      <c r="F2275" s="52">
        <v>42747</v>
      </c>
      <c r="G2275" s="50" t="s">
        <v>27879</v>
      </c>
      <c r="H2275" s="50" t="s">
        <v>2986</v>
      </c>
      <c r="I2275" s="50" t="s">
        <v>56</v>
      </c>
      <c r="J2275" s="50">
        <v>34471</v>
      </c>
      <c r="K2275" s="50" t="s">
        <v>414</v>
      </c>
      <c r="L2275" s="50" t="s">
        <v>2988</v>
      </c>
      <c r="M2275" s="50" t="s">
        <v>21</v>
      </c>
      <c r="N2275" s="50" t="s">
        <v>27880</v>
      </c>
      <c r="O2275" s="42" t="s">
        <v>394</v>
      </c>
      <c r="P2275" s="50" t="s">
        <v>395</v>
      </c>
      <c r="Q2275" s="51" t="s">
        <v>27881</v>
      </c>
      <c r="R2275" s="50" t="s">
        <v>542</v>
      </c>
      <c r="S2275" s="50" t="s">
        <v>22</v>
      </c>
      <c r="T2275" s="54" t="s">
        <v>28746</v>
      </c>
      <c r="U2275" s="50" t="s">
        <v>28518</v>
      </c>
      <c r="V2275" s="50" t="s">
        <v>28521</v>
      </c>
      <c r="W2275" s="50" t="s">
        <v>94</v>
      </c>
      <c r="X2275" s="50">
        <v>2211</v>
      </c>
      <c r="Y2275" s="50"/>
      <c r="Z2275" s="50"/>
      <c r="AA2275" s="50"/>
      <c r="AB2275" s="50"/>
      <c r="AC2275" s="50"/>
      <c r="AD2275" s="50"/>
      <c r="AE2275" s="50"/>
      <c r="AF2275" s="50"/>
      <c r="AG2275" s="50"/>
      <c r="AH2275" s="53"/>
      <c r="AI2275" s="50"/>
      <c r="AJ2275" s="50"/>
      <c r="AK2275" s="50"/>
      <c r="AL2275" s="50"/>
      <c r="AM2275" s="50"/>
      <c r="AN2275" s="50"/>
      <c r="AO2275" s="50"/>
      <c r="AP2275" s="50"/>
      <c r="AQ2275" s="50"/>
      <c r="AR2275" s="50"/>
      <c r="AS2275" s="50"/>
      <c r="AT2275" s="50"/>
      <c r="AU2275" s="50"/>
      <c r="AV2275" s="50"/>
      <c r="AW2275" s="50"/>
      <c r="AX2275" s="50"/>
      <c r="AY2275" s="50"/>
      <c r="AZ2275" s="50"/>
      <c r="BA2275" s="50"/>
      <c r="BB2275" s="50"/>
      <c r="BC2275" s="50"/>
      <c r="BD2275" s="50"/>
      <c r="BE2275" s="50"/>
      <c r="BF2275" s="50"/>
      <c r="BG2275" s="50"/>
      <c r="BH2275" s="50"/>
      <c r="BI2275" s="50"/>
      <c r="BJ2275" s="50"/>
      <c r="BK2275" s="50"/>
      <c r="BL2275" s="50"/>
    </row>
    <row r="2276" spans="1:64" ht="12" customHeight="1" x14ac:dyDescent="0.15">
      <c r="A2276" s="50" t="s">
        <v>27471</v>
      </c>
      <c r="B2276" s="50">
        <v>26</v>
      </c>
      <c r="C2276" s="50" t="s">
        <v>14</v>
      </c>
      <c r="D2276" s="50" t="s">
        <v>31</v>
      </c>
      <c r="E2276" s="51" t="s">
        <v>27472</v>
      </c>
      <c r="F2276" s="52">
        <v>42747</v>
      </c>
      <c r="G2276" s="50" t="s">
        <v>27473</v>
      </c>
      <c r="H2276" s="50" t="s">
        <v>9583</v>
      </c>
      <c r="I2276" s="50" t="s">
        <v>238</v>
      </c>
      <c r="J2276" s="50">
        <v>24134</v>
      </c>
      <c r="K2276" s="50" t="s">
        <v>9585</v>
      </c>
      <c r="L2276" s="50" t="s">
        <v>27474</v>
      </c>
      <c r="M2276" s="50" t="s">
        <v>21</v>
      </c>
      <c r="N2276" s="50" t="s">
        <v>27475</v>
      </c>
      <c r="O2276" s="42" t="s">
        <v>394</v>
      </c>
      <c r="P2276" s="50" t="s">
        <v>395</v>
      </c>
      <c r="Q2276" s="51" t="s">
        <v>27476</v>
      </c>
      <c r="R2276" s="50" t="s">
        <v>23</v>
      </c>
      <c r="S2276" s="50" t="s">
        <v>22</v>
      </c>
      <c r="T2276" s="54" t="s">
        <v>28739</v>
      </c>
      <c r="U2276" s="50" t="s">
        <v>28520</v>
      </c>
      <c r="V2276" s="50" t="s">
        <v>28521</v>
      </c>
      <c r="W2276" s="50" t="s">
        <v>94</v>
      </c>
      <c r="X2276" s="50">
        <v>2227</v>
      </c>
      <c r="Y2276" s="50"/>
      <c r="Z2276" s="50"/>
      <c r="AA2276" s="50"/>
      <c r="AB2276" s="50"/>
      <c r="AC2276" s="50"/>
      <c r="AD2276" s="50"/>
      <c r="AE2276" s="50"/>
      <c r="AF2276" s="50"/>
      <c r="AG2276" s="50"/>
      <c r="AH2276" s="53"/>
      <c r="AI2276" s="50"/>
      <c r="AJ2276" s="50"/>
      <c r="AK2276" s="50"/>
      <c r="AL2276" s="50"/>
      <c r="AM2276" s="50"/>
      <c r="AN2276" s="50"/>
      <c r="AO2276" s="50"/>
      <c r="AP2276" s="50"/>
      <c r="AQ2276" s="50"/>
      <c r="AR2276" s="50"/>
      <c r="AS2276" s="50"/>
      <c r="AT2276" s="50"/>
      <c r="AU2276" s="50"/>
      <c r="AV2276" s="50"/>
      <c r="AW2276" s="50"/>
      <c r="AX2276" s="50"/>
      <c r="AY2276" s="50"/>
      <c r="AZ2276" s="50"/>
      <c r="BA2276" s="50"/>
      <c r="BB2276" s="50"/>
      <c r="BC2276" s="50"/>
      <c r="BD2276" s="50"/>
      <c r="BE2276" s="50"/>
      <c r="BF2276" s="50"/>
      <c r="BG2276" s="50"/>
      <c r="BH2276" s="50"/>
      <c r="BI2276" s="50"/>
      <c r="BJ2276" s="50"/>
      <c r="BK2276" s="50"/>
      <c r="BL2276" s="50"/>
    </row>
    <row r="2277" spans="1:64" ht="12" customHeight="1" x14ac:dyDescent="0.15">
      <c r="A2277" s="50" t="s">
        <v>27199</v>
      </c>
      <c r="B2277" s="50">
        <v>41</v>
      </c>
      <c r="C2277" s="50" t="s">
        <v>14</v>
      </c>
      <c r="D2277" s="50" t="s">
        <v>15</v>
      </c>
      <c r="E2277" s="50"/>
      <c r="F2277" s="52">
        <v>42746</v>
      </c>
      <c r="G2277" s="50" t="s">
        <v>27200</v>
      </c>
      <c r="H2277" s="50" t="s">
        <v>11747</v>
      </c>
      <c r="I2277" s="50" t="s">
        <v>39</v>
      </c>
      <c r="J2277" s="50">
        <v>92532</v>
      </c>
      <c r="K2277" s="50" t="s">
        <v>767</v>
      </c>
      <c r="L2277" s="50" t="s">
        <v>27201</v>
      </c>
      <c r="M2277" s="50" t="s">
        <v>21</v>
      </c>
      <c r="N2277" s="50" t="s">
        <v>27202</v>
      </c>
      <c r="O2277" s="42" t="s">
        <v>394</v>
      </c>
      <c r="P2277" s="50" t="s">
        <v>395</v>
      </c>
      <c r="Q2277" s="51" t="s">
        <v>27203</v>
      </c>
      <c r="R2277" s="50" t="s">
        <v>948</v>
      </c>
      <c r="S2277" s="50" t="s">
        <v>22</v>
      </c>
      <c r="T2277" s="54" t="s">
        <v>28746</v>
      </c>
      <c r="U2277" s="50" t="s">
        <v>28520</v>
      </c>
      <c r="V2277" s="50" t="s">
        <v>20623</v>
      </c>
      <c r="W2277" s="50" t="s">
        <v>94</v>
      </c>
      <c r="X2277" s="50">
        <v>2210</v>
      </c>
      <c r="Y2277" s="50"/>
      <c r="Z2277" s="50"/>
      <c r="AA2277" s="50"/>
      <c r="AB2277" s="50"/>
      <c r="AC2277" s="50"/>
      <c r="AD2277" s="50"/>
      <c r="AE2277" s="50"/>
      <c r="AF2277" s="50"/>
      <c r="AG2277" s="50"/>
      <c r="AH2277" s="53"/>
      <c r="AI2277" s="50"/>
      <c r="AJ2277" s="50"/>
      <c r="AK2277" s="50"/>
      <c r="AL2277" s="50"/>
      <c r="AM2277" s="50"/>
      <c r="AN2277" s="50"/>
      <c r="AO2277" s="50"/>
      <c r="AP2277" s="50"/>
      <c r="AQ2277" s="51"/>
      <c r="AR2277" s="50"/>
      <c r="AS2277" s="50"/>
      <c r="AT2277" s="50"/>
      <c r="AU2277" s="50"/>
      <c r="AV2277" s="50"/>
      <c r="AW2277" s="50"/>
      <c r="AX2277" s="50"/>
      <c r="AY2277" s="50"/>
      <c r="AZ2277" s="50"/>
      <c r="BA2277" s="50"/>
      <c r="BB2277" s="50"/>
      <c r="BC2277" s="50"/>
      <c r="BD2277" s="50"/>
      <c r="BE2277" s="50"/>
      <c r="BF2277" s="50"/>
      <c r="BG2277" s="50"/>
      <c r="BH2277" s="50"/>
      <c r="BI2277" s="50"/>
      <c r="BJ2277" s="50"/>
      <c r="BK2277" s="50"/>
      <c r="BL2277" s="50"/>
    </row>
    <row r="2278" spans="1:64" ht="12" customHeight="1" x14ac:dyDescent="0.15">
      <c r="A2278" s="50" t="s">
        <v>27291</v>
      </c>
      <c r="B2278" s="50">
        <v>38</v>
      </c>
      <c r="C2278" s="50" t="s">
        <v>14</v>
      </c>
      <c r="D2278" s="50" t="s">
        <v>42</v>
      </c>
      <c r="E2278" s="51" t="s">
        <v>27292</v>
      </c>
      <c r="F2278" s="52">
        <v>42746</v>
      </c>
      <c r="G2278" s="50" t="s">
        <v>28004</v>
      </c>
      <c r="H2278" s="50" t="s">
        <v>1476</v>
      </c>
      <c r="I2278" s="50" t="s">
        <v>75</v>
      </c>
      <c r="J2278" s="50">
        <v>8105</v>
      </c>
      <c r="K2278" s="50" t="s">
        <v>1476</v>
      </c>
      <c r="L2278" s="50" t="s">
        <v>1477</v>
      </c>
      <c r="M2278" s="50" t="s">
        <v>21</v>
      </c>
      <c r="N2278" s="50" t="s">
        <v>27293</v>
      </c>
      <c r="O2278" s="42" t="s">
        <v>394</v>
      </c>
      <c r="P2278" s="50" t="s">
        <v>395</v>
      </c>
      <c r="Q2278" s="51" t="s">
        <v>27294</v>
      </c>
      <c r="R2278" s="50" t="s">
        <v>94</v>
      </c>
      <c r="S2278" s="50" t="s">
        <v>22</v>
      </c>
      <c r="T2278" s="54" t="s">
        <v>28746</v>
      </c>
      <c r="U2278" s="50" t="s">
        <v>28520</v>
      </c>
      <c r="V2278" s="50" t="s">
        <v>28521</v>
      </c>
      <c r="W2278" s="50" t="s">
        <v>94</v>
      </c>
      <c r="X2278" s="50">
        <v>2215</v>
      </c>
      <c r="Y2278" s="50"/>
      <c r="Z2278" s="50"/>
      <c r="AA2278" s="50"/>
      <c r="AB2278" s="50"/>
      <c r="AC2278" s="50"/>
      <c r="AD2278" s="50"/>
      <c r="AE2278" s="50"/>
      <c r="AF2278" s="50"/>
      <c r="AG2278" s="50"/>
      <c r="AH2278" s="53"/>
      <c r="AI2278" s="50"/>
      <c r="AJ2278" s="51"/>
      <c r="AK2278" s="50"/>
      <c r="AL2278" s="50"/>
      <c r="AM2278" s="50"/>
      <c r="AN2278" s="50"/>
      <c r="AO2278" s="50"/>
      <c r="AP2278" s="50"/>
      <c r="AQ2278" s="51"/>
      <c r="AR2278" s="50"/>
      <c r="AS2278" s="50"/>
      <c r="AT2278" s="50"/>
      <c r="AU2278" s="50"/>
      <c r="AV2278" s="50"/>
      <c r="AW2278" s="50"/>
      <c r="AX2278" s="50"/>
      <c r="AY2278" s="50"/>
      <c r="AZ2278" s="50"/>
      <c r="BA2278" s="50"/>
      <c r="BB2278" s="50"/>
      <c r="BC2278" s="50"/>
      <c r="BD2278" s="50"/>
      <c r="BE2278" s="50"/>
      <c r="BF2278" s="50"/>
      <c r="BG2278" s="50"/>
      <c r="BH2278" s="50"/>
      <c r="BI2278" s="50"/>
      <c r="BJ2278" s="50"/>
      <c r="BK2278" s="50"/>
      <c r="BL2278" s="50"/>
    </row>
    <row r="2279" spans="1:64" ht="12" customHeight="1" x14ac:dyDescent="0.15">
      <c r="A2279" s="50" t="s">
        <v>27925</v>
      </c>
      <c r="B2279" s="50">
        <v>41</v>
      </c>
      <c r="C2279" s="50" t="s">
        <v>14</v>
      </c>
      <c r="D2279" s="50" t="s">
        <v>31</v>
      </c>
      <c r="E2279" s="50"/>
      <c r="F2279" s="52">
        <v>42746</v>
      </c>
      <c r="G2279" s="50" t="s">
        <v>27926</v>
      </c>
      <c r="H2279" s="50" t="s">
        <v>1288</v>
      </c>
      <c r="I2279" s="50" t="s">
        <v>127</v>
      </c>
      <c r="J2279" s="50">
        <v>55912</v>
      </c>
      <c r="K2279" s="50" t="s">
        <v>27927</v>
      </c>
      <c r="L2279" s="50" t="s">
        <v>1290</v>
      </c>
      <c r="M2279" s="50" t="s">
        <v>21</v>
      </c>
      <c r="N2279" s="50" t="s">
        <v>27928</v>
      </c>
      <c r="O2279" s="42" t="s">
        <v>394</v>
      </c>
      <c r="P2279" s="50" t="s">
        <v>395</v>
      </c>
      <c r="Q2279" s="51" t="s">
        <v>27929</v>
      </c>
      <c r="R2279" s="50" t="s">
        <v>94</v>
      </c>
      <c r="S2279" s="50" t="s">
        <v>29</v>
      </c>
      <c r="T2279" s="50" t="s">
        <v>31937</v>
      </c>
      <c r="U2279" s="50" t="s">
        <v>28520</v>
      </c>
      <c r="V2279" s="50" t="s">
        <v>28521</v>
      </c>
      <c r="W2279" s="50" t="s">
        <v>94</v>
      </c>
      <c r="X2279" s="50">
        <v>2209</v>
      </c>
      <c r="Y2279" s="50"/>
      <c r="Z2279" s="50"/>
      <c r="AA2279" s="50"/>
      <c r="AB2279" s="50"/>
      <c r="AC2279" s="50"/>
      <c r="AD2279" s="50"/>
      <c r="AE2279" s="50"/>
      <c r="AF2279" s="50"/>
      <c r="AG2279" s="50"/>
      <c r="AH2279" s="53"/>
      <c r="AI2279" s="50"/>
      <c r="AJ2279" s="50"/>
      <c r="AK2279" s="50"/>
      <c r="AL2279" s="50"/>
      <c r="AM2279" s="50"/>
      <c r="AN2279" s="50"/>
      <c r="AO2279" s="50"/>
      <c r="AP2279" s="50"/>
      <c r="AQ2279" s="50"/>
      <c r="AR2279" s="50"/>
      <c r="AS2279" s="50"/>
      <c r="AT2279" s="50"/>
      <c r="AU2279" s="50"/>
      <c r="AV2279" s="50"/>
      <c r="AW2279" s="50"/>
      <c r="AX2279" s="50"/>
      <c r="AY2279" s="50"/>
      <c r="AZ2279" s="50"/>
      <c r="BA2279" s="50"/>
      <c r="BB2279" s="50"/>
      <c r="BC2279" s="50"/>
      <c r="BD2279" s="50"/>
      <c r="BE2279" s="50"/>
      <c r="BF2279" s="50"/>
      <c r="BG2279" s="50"/>
      <c r="BH2279" s="50"/>
      <c r="BI2279" s="50"/>
      <c r="BJ2279" s="50"/>
      <c r="BK2279" s="50"/>
      <c r="BL2279" s="50"/>
    </row>
    <row r="2280" spans="1:64" ht="12" customHeight="1" x14ac:dyDescent="0.15">
      <c r="A2280" s="50" t="s">
        <v>27405</v>
      </c>
      <c r="B2280" s="50">
        <v>32</v>
      </c>
      <c r="C2280" s="50" t="s">
        <v>14</v>
      </c>
      <c r="D2280" s="50" t="s">
        <v>31</v>
      </c>
      <c r="E2280" s="50"/>
      <c r="F2280" s="52">
        <v>42745</v>
      </c>
      <c r="G2280" s="50" t="s">
        <v>27406</v>
      </c>
      <c r="H2280" s="50" t="s">
        <v>92</v>
      </c>
      <c r="I2280" s="50" t="s">
        <v>39</v>
      </c>
      <c r="J2280" s="50">
        <v>90015</v>
      </c>
      <c r="K2280" s="50" t="s">
        <v>92</v>
      </c>
      <c r="L2280" s="50" t="s">
        <v>93</v>
      </c>
      <c r="M2280" s="50" t="s">
        <v>21</v>
      </c>
      <c r="N2280" s="50" t="s">
        <v>27407</v>
      </c>
      <c r="O2280" s="42" t="s">
        <v>394</v>
      </c>
      <c r="P2280" s="50" t="s">
        <v>395</v>
      </c>
      <c r="Q2280" s="51" t="s">
        <v>27408</v>
      </c>
      <c r="R2280" s="50" t="s">
        <v>94</v>
      </c>
      <c r="S2280" s="50" t="s">
        <v>22</v>
      </c>
      <c r="T2280" s="54" t="s">
        <v>28739</v>
      </c>
      <c r="U2280" s="50" t="s">
        <v>28518</v>
      </c>
      <c r="V2280" s="50" t="s">
        <v>28521</v>
      </c>
      <c r="W2280" s="50" t="s">
        <v>94</v>
      </c>
      <c r="X2280" s="50">
        <v>2207</v>
      </c>
      <c r="Y2280" s="50"/>
      <c r="Z2280" s="50"/>
      <c r="AA2280" s="50"/>
      <c r="AB2280" s="50"/>
      <c r="AC2280" s="50"/>
      <c r="AD2280" s="50"/>
      <c r="AE2280" s="50"/>
      <c r="AF2280" s="50"/>
      <c r="AG2280" s="50"/>
      <c r="AH2280" s="53"/>
      <c r="AI2280" s="50"/>
      <c r="AJ2280" s="50"/>
      <c r="AK2280" s="50"/>
      <c r="AL2280" s="50"/>
      <c r="AM2280" s="50"/>
      <c r="AN2280" s="50"/>
      <c r="AO2280" s="50"/>
      <c r="AP2280" s="50"/>
      <c r="AQ2280" s="50"/>
      <c r="AR2280" s="50"/>
      <c r="AS2280" s="50"/>
      <c r="AT2280" s="50"/>
      <c r="AU2280" s="50"/>
      <c r="AV2280" s="50"/>
      <c r="AW2280" s="50"/>
      <c r="AX2280" s="50"/>
      <c r="AY2280" s="50"/>
      <c r="AZ2280" s="50"/>
      <c r="BA2280" s="50"/>
      <c r="BB2280" s="50"/>
      <c r="BC2280" s="50"/>
      <c r="BD2280" s="50"/>
      <c r="BE2280" s="50"/>
      <c r="BF2280" s="50"/>
      <c r="BG2280" s="50"/>
      <c r="BH2280" s="50"/>
      <c r="BI2280" s="50"/>
      <c r="BJ2280" s="50"/>
      <c r="BK2280" s="50"/>
      <c r="BL2280" s="50"/>
    </row>
    <row r="2281" spans="1:64" ht="12" customHeight="1" x14ac:dyDescent="0.15">
      <c r="A2281" s="50" t="s">
        <v>27792</v>
      </c>
      <c r="B2281" s="50">
        <v>23</v>
      </c>
      <c r="C2281" s="50" t="s">
        <v>14</v>
      </c>
      <c r="D2281" s="50" t="s">
        <v>79</v>
      </c>
      <c r="E2281" s="51" t="s">
        <v>27793</v>
      </c>
      <c r="F2281" s="52">
        <v>42745</v>
      </c>
      <c r="G2281" s="50" t="s">
        <v>27794</v>
      </c>
      <c r="H2281" s="50" t="s">
        <v>27795</v>
      </c>
      <c r="I2281" s="50" t="s">
        <v>313</v>
      </c>
      <c r="J2281" s="50">
        <v>38368</v>
      </c>
      <c r="K2281" s="50" t="s">
        <v>1252</v>
      </c>
      <c r="L2281" s="50" t="s">
        <v>1253</v>
      </c>
      <c r="M2281" s="50" t="s">
        <v>5307</v>
      </c>
      <c r="N2281" s="50" t="s">
        <v>27796</v>
      </c>
      <c r="O2281" s="42" t="s">
        <v>394</v>
      </c>
      <c r="P2281" s="50" t="s">
        <v>395</v>
      </c>
      <c r="Q2281" s="51" t="s">
        <v>27797</v>
      </c>
      <c r="R2281" s="50" t="s">
        <v>94</v>
      </c>
      <c r="S2281" s="50" t="s">
        <v>12</v>
      </c>
      <c r="T2281" s="50" t="s">
        <v>31978</v>
      </c>
      <c r="U2281" s="50" t="s">
        <v>28520</v>
      </c>
      <c r="V2281" s="50" t="s">
        <v>28521</v>
      </c>
      <c r="W2281" s="50" t="s">
        <v>94</v>
      </c>
      <c r="X2281" s="50">
        <v>2223</v>
      </c>
      <c r="Y2281" s="50"/>
      <c r="Z2281" s="50"/>
      <c r="AA2281" s="50"/>
      <c r="AB2281" s="50"/>
      <c r="AC2281" s="50"/>
      <c r="AD2281" s="50"/>
      <c r="AE2281" s="50"/>
      <c r="AF2281" s="50"/>
      <c r="AG2281" s="50"/>
      <c r="AH2281" s="53"/>
      <c r="AI2281" s="50"/>
      <c r="AJ2281" s="50"/>
      <c r="AK2281" s="50"/>
      <c r="AL2281" s="50"/>
      <c r="AM2281" s="50"/>
      <c r="AN2281" s="50"/>
      <c r="AO2281" s="50"/>
      <c r="AP2281" s="50"/>
      <c r="AQ2281" s="51"/>
      <c r="AR2281" s="50"/>
      <c r="AS2281" s="50"/>
      <c r="AT2281" s="50"/>
      <c r="AU2281" s="50"/>
      <c r="AV2281" s="50"/>
      <c r="AW2281" s="50"/>
      <c r="AX2281" s="50"/>
      <c r="AY2281" s="50"/>
      <c r="AZ2281" s="50"/>
      <c r="BA2281" s="50"/>
      <c r="BB2281" s="50"/>
      <c r="BC2281" s="50"/>
      <c r="BD2281" s="50"/>
      <c r="BE2281" s="50"/>
      <c r="BF2281" s="50"/>
      <c r="BG2281" s="50"/>
      <c r="BH2281" s="50"/>
      <c r="BI2281" s="50"/>
      <c r="BJ2281" s="50"/>
      <c r="BK2281" s="50"/>
      <c r="BL2281" s="50"/>
    </row>
    <row r="2282" spans="1:64" ht="12" customHeight="1" x14ac:dyDescent="0.15">
      <c r="A2282" s="50" t="s">
        <v>27593</v>
      </c>
      <c r="B2282" s="50">
        <v>30</v>
      </c>
      <c r="C2282" s="50" t="s">
        <v>14</v>
      </c>
      <c r="D2282" s="50" t="s">
        <v>42</v>
      </c>
      <c r="E2282" s="51" t="s">
        <v>27594</v>
      </c>
      <c r="F2282" s="52">
        <v>42745</v>
      </c>
      <c r="G2282" s="50" t="s">
        <v>27595</v>
      </c>
      <c r="H2282" s="50" t="s">
        <v>1262</v>
      </c>
      <c r="I2282" s="50" t="s">
        <v>167</v>
      </c>
      <c r="J2282" s="50">
        <v>31904</v>
      </c>
      <c r="K2282" s="50" t="s">
        <v>10541</v>
      </c>
      <c r="L2282" s="50" t="s">
        <v>3317</v>
      </c>
      <c r="M2282" s="50" t="s">
        <v>2246</v>
      </c>
      <c r="N2282" s="50" t="s">
        <v>27596</v>
      </c>
      <c r="O2282" s="42" t="s">
        <v>394</v>
      </c>
      <c r="P2282" s="50" t="s">
        <v>395</v>
      </c>
      <c r="Q2282" s="51" t="s">
        <v>27597</v>
      </c>
      <c r="R2282" s="50" t="s">
        <v>94</v>
      </c>
      <c r="S2282" s="50" t="s">
        <v>12</v>
      </c>
      <c r="T2282" s="50" t="s">
        <v>31978</v>
      </c>
      <c r="U2282" s="50" t="s">
        <v>28518</v>
      </c>
      <c r="V2282" s="50" t="s">
        <v>28521</v>
      </c>
      <c r="W2282" s="50"/>
      <c r="Y2282" s="50"/>
      <c r="Z2282" s="50"/>
      <c r="AA2282" s="50"/>
      <c r="AB2282" s="50"/>
      <c r="AC2282" s="50"/>
      <c r="AD2282" s="50"/>
      <c r="AE2282" s="50"/>
      <c r="AF2282" s="50"/>
      <c r="AG2282" s="50"/>
      <c r="AH2282" s="53"/>
      <c r="AI2282" s="50"/>
      <c r="AJ2282" s="50"/>
      <c r="AK2282" s="50"/>
      <c r="AL2282" s="50"/>
      <c r="AM2282" s="50"/>
      <c r="AN2282" s="50"/>
      <c r="AO2282" s="50"/>
      <c r="AP2282" s="50"/>
      <c r="AQ2282" s="50"/>
      <c r="AR2282" s="50"/>
      <c r="AS2282" s="50"/>
      <c r="AT2282" s="50"/>
      <c r="AU2282" s="50"/>
      <c r="AV2282" s="50"/>
      <c r="AW2282" s="50"/>
      <c r="AX2282" s="50"/>
      <c r="AY2282" s="50"/>
      <c r="AZ2282" s="50"/>
      <c r="BA2282" s="50"/>
      <c r="BB2282" s="50"/>
      <c r="BC2282" s="50"/>
      <c r="BD2282" s="50"/>
      <c r="BE2282" s="50"/>
      <c r="BF2282" s="50"/>
      <c r="BG2282" s="50"/>
      <c r="BH2282" s="50"/>
      <c r="BI2282" s="50"/>
      <c r="BJ2282" s="50"/>
      <c r="BK2282" s="50"/>
      <c r="BL2282" s="50"/>
    </row>
    <row r="2283" spans="1:64" ht="12" customHeight="1" x14ac:dyDescent="0.15">
      <c r="A2283" s="50" t="s">
        <v>27128</v>
      </c>
      <c r="B2283" s="50">
        <v>21</v>
      </c>
      <c r="C2283" s="50" t="s">
        <v>14</v>
      </c>
      <c r="D2283" s="50" t="s">
        <v>79</v>
      </c>
      <c r="E2283" s="50"/>
      <c r="F2283" s="52">
        <v>42744</v>
      </c>
      <c r="G2283" s="50" t="s">
        <v>27988</v>
      </c>
      <c r="H2283" s="50" t="s">
        <v>693</v>
      </c>
      <c r="I2283" s="50" t="s">
        <v>425</v>
      </c>
      <c r="J2283" s="50">
        <v>63113</v>
      </c>
      <c r="K2283" s="50" t="s">
        <v>693</v>
      </c>
      <c r="L2283" s="50" t="s">
        <v>4419</v>
      </c>
      <c r="M2283" s="50" t="s">
        <v>21</v>
      </c>
      <c r="N2283" s="50" t="s">
        <v>27129</v>
      </c>
      <c r="O2283" s="42" t="s">
        <v>394</v>
      </c>
      <c r="P2283" s="50" t="s">
        <v>395</v>
      </c>
      <c r="Q2283" s="51" t="s">
        <v>27130</v>
      </c>
      <c r="R2283" s="50" t="s">
        <v>94</v>
      </c>
      <c r="S2283" s="50" t="s">
        <v>22</v>
      </c>
      <c r="T2283" s="54" t="s">
        <v>28746</v>
      </c>
      <c r="U2283" s="50" t="s">
        <v>28520</v>
      </c>
      <c r="V2283" s="50" t="s">
        <v>28519</v>
      </c>
      <c r="W2283" s="50" t="s">
        <v>94</v>
      </c>
      <c r="X2283" s="50">
        <v>2206</v>
      </c>
      <c r="Y2283" s="50"/>
      <c r="Z2283" s="50"/>
      <c r="AA2283" s="50"/>
      <c r="AB2283" s="50"/>
      <c r="AC2283" s="50"/>
      <c r="AD2283" s="50"/>
      <c r="AE2283" s="50"/>
      <c r="AF2283" s="50"/>
      <c r="AG2283" s="51"/>
      <c r="AH2283" s="53"/>
      <c r="AI2283" s="50"/>
      <c r="AJ2283" s="50"/>
      <c r="AK2283" s="50"/>
      <c r="AL2283" s="50"/>
      <c r="AM2283" s="50"/>
      <c r="AN2283" s="50"/>
      <c r="AO2283" s="50"/>
      <c r="AP2283" s="50"/>
      <c r="AQ2283" s="51"/>
      <c r="AR2283" s="50"/>
      <c r="AS2283" s="50"/>
      <c r="AT2283" s="50"/>
      <c r="AU2283" s="50"/>
      <c r="AV2283" s="50"/>
      <c r="AW2283" s="50"/>
      <c r="AX2283" s="50"/>
      <c r="AY2283" s="50"/>
      <c r="AZ2283" s="50"/>
      <c r="BA2283" s="50"/>
      <c r="BB2283" s="50"/>
      <c r="BC2283" s="50"/>
      <c r="BD2283" s="50"/>
      <c r="BE2283" s="50"/>
      <c r="BF2283" s="50"/>
      <c r="BG2283" s="50"/>
      <c r="BH2283" s="50"/>
      <c r="BI2283" s="50"/>
      <c r="BJ2283" s="50"/>
      <c r="BK2283" s="50"/>
      <c r="BL2283" s="50"/>
    </row>
    <row r="2284" spans="1:64" ht="12" customHeight="1" x14ac:dyDescent="0.15">
      <c r="A2284" s="50" t="s">
        <v>27869</v>
      </c>
      <c r="B2284" s="50">
        <v>38</v>
      </c>
      <c r="C2284" s="50" t="s">
        <v>14</v>
      </c>
      <c r="D2284" s="50" t="s">
        <v>79</v>
      </c>
      <c r="E2284" s="50"/>
      <c r="F2284" s="52">
        <v>42744</v>
      </c>
      <c r="G2284" s="50" t="s">
        <v>27870</v>
      </c>
      <c r="H2284" s="50" t="s">
        <v>616</v>
      </c>
      <c r="I2284" s="50" t="s">
        <v>117</v>
      </c>
      <c r="J2284" s="50">
        <v>85051</v>
      </c>
      <c r="K2284" s="50" t="s">
        <v>617</v>
      </c>
      <c r="L2284" s="50" t="s">
        <v>618</v>
      </c>
      <c r="M2284" s="50" t="s">
        <v>21</v>
      </c>
      <c r="N2284" s="50" t="s">
        <v>27871</v>
      </c>
      <c r="O2284" s="42" t="s">
        <v>394</v>
      </c>
      <c r="P2284" s="50" t="s">
        <v>395</v>
      </c>
      <c r="Q2284" s="51" t="s">
        <v>27872</v>
      </c>
      <c r="R2284" s="50" t="s">
        <v>94</v>
      </c>
      <c r="S2284" s="50" t="s">
        <v>12</v>
      </c>
      <c r="T2284" s="50" t="s">
        <v>31978</v>
      </c>
      <c r="U2284" s="50" t="s">
        <v>28518</v>
      </c>
      <c r="V2284" s="50" t="s">
        <v>28522</v>
      </c>
      <c r="W2284" s="50" t="s">
        <v>542</v>
      </c>
      <c r="X2284" s="50">
        <v>2205</v>
      </c>
      <c r="Y2284" s="50"/>
      <c r="Z2284" s="50"/>
      <c r="AA2284" s="50"/>
      <c r="AB2284" s="50"/>
      <c r="AC2284" s="50"/>
      <c r="AD2284" s="50"/>
      <c r="AE2284" s="50"/>
      <c r="AF2284" s="50"/>
      <c r="AG2284" s="50"/>
      <c r="AH2284" s="53"/>
      <c r="AI2284" s="50"/>
      <c r="AJ2284" s="50"/>
      <c r="AK2284" s="50"/>
      <c r="AL2284" s="50"/>
      <c r="AM2284" s="50"/>
      <c r="AN2284" s="50"/>
      <c r="AO2284" s="50"/>
      <c r="AP2284" s="50"/>
      <c r="AQ2284" s="50"/>
      <c r="AR2284" s="50"/>
      <c r="AS2284" s="50"/>
      <c r="AT2284" s="50"/>
      <c r="AU2284" s="50"/>
      <c r="AV2284" s="50"/>
      <c r="AW2284" s="50"/>
      <c r="AX2284" s="50"/>
      <c r="AY2284" s="50"/>
      <c r="AZ2284" s="50"/>
      <c r="BA2284" s="50"/>
      <c r="BB2284" s="50"/>
      <c r="BC2284" s="50"/>
      <c r="BD2284" s="50"/>
      <c r="BE2284" s="50"/>
      <c r="BF2284" s="50"/>
      <c r="BG2284" s="50"/>
      <c r="BH2284" s="50"/>
      <c r="BI2284" s="50"/>
      <c r="BJ2284" s="50"/>
      <c r="BK2284" s="50"/>
      <c r="BL2284" s="50"/>
    </row>
    <row r="2285" spans="1:64" ht="12" customHeight="1" x14ac:dyDescent="0.15">
      <c r="A2285" s="50" t="s">
        <v>27242</v>
      </c>
      <c r="B2285" s="50">
        <v>44</v>
      </c>
      <c r="C2285" s="50" t="s">
        <v>14</v>
      </c>
      <c r="D2285" s="50" t="s">
        <v>31</v>
      </c>
      <c r="E2285" s="50" t="s">
        <v>28054</v>
      </c>
      <c r="F2285" s="52">
        <v>42743</v>
      </c>
      <c r="G2285" s="50" t="s">
        <v>27243</v>
      </c>
      <c r="H2285" s="50" t="s">
        <v>9173</v>
      </c>
      <c r="I2285" s="50" t="s">
        <v>167</v>
      </c>
      <c r="J2285" s="50">
        <v>30041</v>
      </c>
      <c r="K2285" s="50" t="s">
        <v>9175</v>
      </c>
      <c r="L2285" s="50" t="s">
        <v>10795</v>
      </c>
      <c r="M2285" s="50" t="s">
        <v>21</v>
      </c>
      <c r="N2285" s="50" t="s">
        <v>27244</v>
      </c>
      <c r="O2285" s="42" t="s">
        <v>394</v>
      </c>
      <c r="P2285" s="50" t="s">
        <v>395</v>
      </c>
      <c r="Q2285" s="51" t="s">
        <v>27245</v>
      </c>
      <c r="R2285" s="50" t="s">
        <v>542</v>
      </c>
      <c r="S2285" s="50" t="s">
        <v>22</v>
      </c>
      <c r="T2285" s="54" t="s">
        <v>28739</v>
      </c>
      <c r="U2285" s="50" t="s">
        <v>28518</v>
      </c>
      <c r="V2285" s="50" t="s">
        <v>28521</v>
      </c>
      <c r="W2285" s="50" t="s">
        <v>94</v>
      </c>
      <c r="X2285" s="50">
        <v>2204</v>
      </c>
      <c r="Y2285" s="50"/>
      <c r="Z2285" s="50"/>
      <c r="AA2285" s="50"/>
      <c r="AB2285" s="50"/>
      <c r="AC2285" s="50"/>
      <c r="AD2285" s="50"/>
      <c r="AE2285" s="50"/>
      <c r="AF2285" s="50"/>
      <c r="AG2285" s="50"/>
      <c r="AH2285" s="53"/>
      <c r="AI2285" s="50"/>
      <c r="AJ2285" s="50"/>
      <c r="AK2285" s="50"/>
      <c r="AL2285" s="50"/>
      <c r="AM2285" s="50"/>
      <c r="AN2285" s="50"/>
      <c r="AO2285" s="50"/>
      <c r="AP2285" s="50"/>
      <c r="AQ2285" s="50"/>
      <c r="AR2285" s="50"/>
      <c r="AS2285" s="50"/>
      <c r="AT2285" s="50"/>
      <c r="AU2285" s="50"/>
      <c r="AV2285" s="50"/>
      <c r="AW2285" s="50"/>
      <c r="AX2285" s="50"/>
      <c r="AY2285" s="50"/>
      <c r="AZ2285" s="50"/>
      <c r="BA2285" s="50"/>
      <c r="BB2285" s="50"/>
      <c r="BC2285" s="50"/>
      <c r="BD2285" s="50"/>
      <c r="BE2285" s="50"/>
      <c r="BF2285" s="50"/>
      <c r="BG2285" s="50"/>
      <c r="BH2285" s="50"/>
      <c r="BI2285" s="50"/>
      <c r="BJ2285" s="50"/>
      <c r="BK2285" s="50"/>
      <c r="BL2285" s="50"/>
    </row>
    <row r="2286" spans="1:64" ht="12" customHeight="1" x14ac:dyDescent="0.15">
      <c r="A2286" s="50" t="s">
        <v>27051</v>
      </c>
      <c r="B2286" s="50">
        <v>50</v>
      </c>
      <c r="C2286" s="50" t="s">
        <v>14</v>
      </c>
      <c r="D2286" s="50" t="s">
        <v>42</v>
      </c>
      <c r="E2286" s="50"/>
      <c r="F2286" s="52">
        <v>42742</v>
      </c>
      <c r="G2286" s="50" t="s">
        <v>27052</v>
      </c>
      <c r="H2286" s="50" t="s">
        <v>5249</v>
      </c>
      <c r="I2286" s="50" t="s">
        <v>425</v>
      </c>
      <c r="J2286" s="50">
        <v>64057</v>
      </c>
      <c r="K2286" s="50" t="s">
        <v>427</v>
      </c>
      <c r="L2286" s="50" t="s">
        <v>1387</v>
      </c>
      <c r="M2286" s="50" t="s">
        <v>21</v>
      </c>
      <c r="N2286" s="50" t="s">
        <v>27053</v>
      </c>
      <c r="O2286" s="42" t="s">
        <v>394</v>
      </c>
      <c r="P2286" s="50" t="s">
        <v>94</v>
      </c>
      <c r="Q2286" s="51" t="s">
        <v>27054</v>
      </c>
      <c r="R2286" s="50" t="s">
        <v>542</v>
      </c>
      <c r="S2286" s="50" t="s">
        <v>22</v>
      </c>
      <c r="T2286" s="54" t="s">
        <v>28746</v>
      </c>
      <c r="U2286" s="50" t="s">
        <v>28520</v>
      </c>
      <c r="V2286" s="50" t="s">
        <v>28521</v>
      </c>
      <c r="W2286" s="50" t="s">
        <v>94</v>
      </c>
      <c r="X2286" s="50">
        <v>2202</v>
      </c>
      <c r="Y2286" s="50"/>
      <c r="Z2286" s="50"/>
      <c r="AA2286" s="50"/>
      <c r="AB2286" s="50"/>
      <c r="AC2286" s="50"/>
      <c r="AD2286" s="50"/>
      <c r="AE2286" s="50"/>
      <c r="AF2286" s="50"/>
      <c r="AG2286" s="50"/>
      <c r="AH2286" s="53"/>
      <c r="AI2286" s="50"/>
      <c r="AJ2286" s="50"/>
      <c r="AK2286" s="50"/>
      <c r="AL2286" s="50"/>
      <c r="AM2286" s="50"/>
      <c r="AN2286" s="50"/>
      <c r="AO2286" s="50"/>
      <c r="AP2286" s="50"/>
      <c r="AQ2286" s="51"/>
      <c r="AR2286" s="50"/>
      <c r="AS2286" s="50"/>
      <c r="AT2286" s="50"/>
      <c r="AU2286" s="50"/>
      <c r="AV2286" s="50"/>
      <c r="AW2286" s="50"/>
      <c r="AX2286" s="50"/>
      <c r="AY2286" s="50"/>
      <c r="AZ2286" s="50"/>
      <c r="BA2286" s="50"/>
      <c r="BB2286" s="50"/>
      <c r="BC2286" s="50"/>
      <c r="BD2286" s="50"/>
      <c r="BE2286" s="50"/>
      <c r="BF2286" s="50"/>
      <c r="BG2286" s="50"/>
      <c r="BH2286" s="50"/>
      <c r="BI2286" s="50"/>
      <c r="BJ2286" s="50"/>
      <c r="BK2286" s="50"/>
      <c r="BL2286" s="50"/>
    </row>
    <row r="2287" spans="1:64" ht="12" customHeight="1" x14ac:dyDescent="0.15">
      <c r="A2287" s="50" t="s">
        <v>27754</v>
      </c>
      <c r="B2287" s="50">
        <v>31</v>
      </c>
      <c r="C2287" s="50" t="s">
        <v>14</v>
      </c>
      <c r="D2287" s="50" t="s">
        <v>42</v>
      </c>
      <c r="E2287" s="51" t="s">
        <v>27755</v>
      </c>
      <c r="F2287" s="52">
        <v>42742</v>
      </c>
      <c r="G2287" s="50" t="s">
        <v>27756</v>
      </c>
      <c r="H2287" s="50" t="s">
        <v>2047</v>
      </c>
      <c r="I2287" s="50" t="s">
        <v>203</v>
      </c>
      <c r="J2287" s="50">
        <v>80234</v>
      </c>
      <c r="K2287" s="50" t="s">
        <v>1883</v>
      </c>
      <c r="L2287" s="50" t="s">
        <v>2048</v>
      </c>
      <c r="M2287" s="50" t="s">
        <v>21</v>
      </c>
      <c r="N2287" s="50" t="s">
        <v>27757</v>
      </c>
      <c r="O2287" s="42" t="s">
        <v>394</v>
      </c>
      <c r="P2287" s="50" t="s">
        <v>94</v>
      </c>
      <c r="Q2287" s="51" t="s">
        <v>27758</v>
      </c>
      <c r="R2287" s="50" t="s">
        <v>542</v>
      </c>
      <c r="S2287" s="50" t="s">
        <v>373</v>
      </c>
      <c r="T2287" s="54" t="s">
        <v>28836</v>
      </c>
      <c r="U2287" s="50" t="s">
        <v>28518</v>
      </c>
      <c r="V2287" s="50" t="s">
        <v>28521</v>
      </c>
      <c r="W2287" s="50" t="s">
        <v>94</v>
      </c>
      <c r="X2287" s="50">
        <v>2201</v>
      </c>
      <c r="Y2287" s="50"/>
      <c r="Z2287" s="50"/>
      <c r="AA2287" s="50"/>
      <c r="AB2287" s="50"/>
      <c r="AC2287" s="50"/>
      <c r="AD2287" s="50"/>
      <c r="AE2287" s="50"/>
      <c r="AF2287" s="50"/>
      <c r="AG2287" s="50"/>
      <c r="AH2287" s="53"/>
      <c r="AI2287" s="50"/>
      <c r="AJ2287" s="50"/>
      <c r="AK2287" s="50"/>
      <c r="AL2287" s="50"/>
      <c r="AM2287" s="50"/>
      <c r="AN2287" s="50"/>
      <c r="AO2287" s="50"/>
      <c r="AP2287" s="50"/>
      <c r="AQ2287" s="51"/>
      <c r="AR2287" s="50"/>
      <c r="AS2287" s="50"/>
      <c r="AT2287" s="50"/>
      <c r="AU2287" s="50"/>
      <c r="AV2287" s="50"/>
      <c r="AW2287" s="50"/>
      <c r="AX2287" s="50"/>
      <c r="AY2287" s="50"/>
      <c r="AZ2287" s="50"/>
      <c r="BA2287" s="50"/>
      <c r="BB2287" s="50"/>
      <c r="BC2287" s="50"/>
      <c r="BD2287" s="50"/>
      <c r="BE2287" s="50"/>
      <c r="BF2287" s="50"/>
      <c r="BG2287" s="50"/>
      <c r="BH2287" s="50"/>
      <c r="BI2287" s="50"/>
      <c r="BJ2287" s="50"/>
      <c r="BK2287" s="50"/>
      <c r="BL2287" s="50"/>
    </row>
    <row r="2288" spans="1:64" ht="12" customHeight="1" x14ac:dyDescent="0.15">
      <c r="A2288" s="50" t="s">
        <v>27107</v>
      </c>
      <c r="B2288" s="50">
        <v>25</v>
      </c>
      <c r="C2288" s="50" t="s">
        <v>14</v>
      </c>
      <c r="D2288" s="50" t="s">
        <v>31</v>
      </c>
      <c r="E2288" s="51" t="s">
        <v>27108</v>
      </c>
      <c r="F2288" s="52">
        <v>42742</v>
      </c>
      <c r="G2288" s="50" t="s">
        <v>27109</v>
      </c>
      <c r="H2288" s="50" t="s">
        <v>8474</v>
      </c>
      <c r="I2288" s="50" t="s">
        <v>144</v>
      </c>
      <c r="J2288" s="50">
        <v>24740</v>
      </c>
      <c r="K2288" s="50" t="s">
        <v>2845</v>
      </c>
      <c r="L2288" s="50" t="s">
        <v>27110</v>
      </c>
      <c r="M2288" s="50" t="s">
        <v>32701</v>
      </c>
      <c r="N2288" s="50" t="s">
        <v>27111</v>
      </c>
      <c r="O2288" s="42" t="s">
        <v>394</v>
      </c>
      <c r="P2288" s="50" t="s">
        <v>395</v>
      </c>
      <c r="Q2288" s="51" t="s">
        <v>27112</v>
      </c>
      <c r="R2288" s="50" t="s">
        <v>94</v>
      </c>
      <c r="S2288" s="50" t="s">
        <v>22</v>
      </c>
      <c r="T2288" s="54" t="s">
        <v>28739</v>
      </c>
      <c r="U2288" s="50" t="s">
        <v>28518</v>
      </c>
      <c r="V2288" s="50" t="s">
        <v>28519</v>
      </c>
      <c r="W2288" s="50" t="s">
        <v>94</v>
      </c>
      <c r="X2288" s="50">
        <v>2196</v>
      </c>
      <c r="Y2288" s="50"/>
      <c r="Z2288" s="50"/>
      <c r="AA2288" s="50"/>
      <c r="AB2288" s="50"/>
      <c r="AC2288" s="50"/>
      <c r="AD2288" s="50"/>
      <c r="AE2288" s="50"/>
      <c r="AF2288" s="50"/>
      <c r="AG2288" s="50"/>
      <c r="AH2288" s="53"/>
      <c r="AI2288" s="50"/>
      <c r="AJ2288" s="50"/>
      <c r="AK2288" s="50"/>
      <c r="AL2288" s="50"/>
      <c r="AM2288" s="50"/>
      <c r="AN2288" s="50"/>
      <c r="AO2288" s="50"/>
      <c r="AP2288" s="50"/>
      <c r="AQ2288" s="50"/>
      <c r="AR2288" s="50"/>
      <c r="AS2288" s="50"/>
      <c r="AT2288" s="50"/>
      <c r="AU2288" s="50"/>
      <c r="AV2288" s="50"/>
      <c r="AW2288" s="50"/>
      <c r="AX2288" s="50"/>
      <c r="AY2288" s="50"/>
      <c r="AZ2288" s="50"/>
      <c r="BA2288" s="50"/>
      <c r="BB2288" s="50"/>
      <c r="BC2288" s="50"/>
      <c r="BD2288" s="50"/>
      <c r="BE2288" s="50"/>
      <c r="BF2288" s="50"/>
      <c r="BG2288" s="50"/>
      <c r="BH2288" s="50"/>
      <c r="BI2288" s="50"/>
      <c r="BJ2288" s="50"/>
      <c r="BK2288" s="50"/>
      <c r="BL2288" s="50"/>
    </row>
    <row r="2289" spans="1:64" ht="12" customHeight="1" x14ac:dyDescent="0.15">
      <c r="A2289" s="50" t="s">
        <v>27540</v>
      </c>
      <c r="B2289" s="50">
        <v>42</v>
      </c>
      <c r="C2289" s="50" t="s">
        <v>14</v>
      </c>
      <c r="D2289" s="50" t="s">
        <v>31</v>
      </c>
      <c r="E2289" s="51" t="s">
        <v>27541</v>
      </c>
      <c r="F2289" s="52">
        <v>42742</v>
      </c>
      <c r="G2289" s="50" t="s">
        <v>27542</v>
      </c>
      <c r="H2289" s="50" t="s">
        <v>27543</v>
      </c>
      <c r="I2289" s="50" t="s">
        <v>389</v>
      </c>
      <c r="J2289" s="50">
        <v>74343</v>
      </c>
      <c r="K2289" s="50" t="s">
        <v>7565</v>
      </c>
      <c r="L2289" s="50" t="s">
        <v>27544</v>
      </c>
      <c r="M2289" s="50" t="s">
        <v>21</v>
      </c>
      <c r="N2289" s="50" t="s">
        <v>27545</v>
      </c>
      <c r="O2289" s="42" t="s">
        <v>394</v>
      </c>
      <c r="P2289" s="50" t="s">
        <v>395</v>
      </c>
      <c r="Q2289" s="51" t="s">
        <v>27546</v>
      </c>
      <c r="R2289" s="50" t="s">
        <v>94</v>
      </c>
      <c r="S2289" s="50" t="s">
        <v>22</v>
      </c>
      <c r="T2289" s="54" t="s">
        <v>28746</v>
      </c>
      <c r="U2289" s="50" t="s">
        <v>28520</v>
      </c>
      <c r="V2289" s="50" t="s">
        <v>20623</v>
      </c>
      <c r="W2289" s="50" t="s">
        <v>94</v>
      </c>
      <c r="X2289" s="50">
        <v>2198</v>
      </c>
      <c r="Y2289" s="50"/>
      <c r="Z2289" s="50"/>
      <c r="AA2289" s="50"/>
      <c r="AB2289" s="50"/>
      <c r="AC2289" s="50"/>
      <c r="AD2289" s="50"/>
      <c r="AE2289" s="50"/>
      <c r="AF2289" s="50"/>
      <c r="AG2289" s="50"/>
      <c r="AH2289" s="53"/>
      <c r="AI2289" s="50"/>
      <c r="AJ2289" s="50"/>
      <c r="AK2289" s="50"/>
      <c r="AL2289" s="50"/>
      <c r="AM2289" s="50"/>
      <c r="AN2289" s="50"/>
      <c r="AO2289" s="50"/>
      <c r="AP2289" s="50"/>
      <c r="AQ2289" s="50"/>
      <c r="AR2289" s="50"/>
      <c r="AS2289" s="50"/>
      <c r="AT2289" s="50"/>
      <c r="AU2289" s="50"/>
      <c r="AV2289" s="50"/>
      <c r="AW2289" s="50"/>
      <c r="AX2289" s="50"/>
      <c r="AY2289" s="50"/>
      <c r="AZ2289" s="50"/>
      <c r="BA2289" s="50"/>
      <c r="BB2289" s="50"/>
      <c r="BC2289" s="50"/>
      <c r="BD2289" s="50"/>
      <c r="BE2289" s="50"/>
      <c r="BF2289" s="50"/>
      <c r="BG2289" s="50"/>
      <c r="BH2289" s="50"/>
      <c r="BI2289" s="50"/>
      <c r="BJ2289" s="50"/>
      <c r="BK2289" s="50"/>
      <c r="BL2289" s="50"/>
    </row>
    <row r="2290" spans="1:64" ht="12" customHeight="1" x14ac:dyDescent="0.15">
      <c r="A2290" s="50" t="s">
        <v>27813</v>
      </c>
      <c r="B2290" s="50">
        <v>38</v>
      </c>
      <c r="C2290" s="50" t="s">
        <v>14</v>
      </c>
      <c r="D2290" s="50" t="s">
        <v>42</v>
      </c>
      <c r="E2290" s="51" t="s">
        <v>27814</v>
      </c>
      <c r="F2290" s="52">
        <v>42742</v>
      </c>
      <c r="G2290" s="50" t="s">
        <v>27815</v>
      </c>
      <c r="H2290" s="50" t="s">
        <v>906</v>
      </c>
      <c r="I2290" s="50" t="s">
        <v>189</v>
      </c>
      <c r="J2290" s="50">
        <v>87107</v>
      </c>
      <c r="K2290" s="50" t="s">
        <v>458</v>
      </c>
      <c r="L2290" s="50" t="s">
        <v>4857</v>
      </c>
      <c r="M2290" s="50" t="s">
        <v>21</v>
      </c>
      <c r="N2290" s="50" t="s">
        <v>27816</v>
      </c>
      <c r="O2290" s="42" t="s">
        <v>394</v>
      </c>
      <c r="P2290" s="50" t="s">
        <v>395</v>
      </c>
      <c r="Q2290" s="51" t="s">
        <v>27817</v>
      </c>
      <c r="R2290" s="50" t="s">
        <v>94</v>
      </c>
      <c r="S2290" s="50" t="s">
        <v>12</v>
      </c>
      <c r="T2290" s="50" t="s">
        <v>31978</v>
      </c>
      <c r="U2290" s="50" t="s">
        <v>28518</v>
      </c>
      <c r="V2290" s="50" t="s">
        <v>28521</v>
      </c>
      <c r="W2290" s="50" t="s">
        <v>94</v>
      </c>
      <c r="X2290" s="50">
        <v>2203</v>
      </c>
      <c r="Y2290" s="50"/>
      <c r="Z2290" s="50"/>
      <c r="AA2290" s="50"/>
      <c r="AB2290" s="50"/>
      <c r="AC2290" s="50"/>
      <c r="AD2290" s="50"/>
      <c r="AE2290" s="50"/>
      <c r="AF2290" s="50"/>
      <c r="AG2290" s="50"/>
      <c r="AH2290" s="53"/>
      <c r="AI2290" s="50"/>
      <c r="AJ2290" s="50"/>
      <c r="AK2290" s="50"/>
      <c r="AL2290" s="50"/>
      <c r="AM2290" s="50"/>
      <c r="AN2290" s="50"/>
      <c r="AO2290" s="50"/>
      <c r="AP2290" s="50"/>
      <c r="AQ2290" s="51"/>
      <c r="AR2290" s="50"/>
      <c r="AS2290" s="50"/>
      <c r="AT2290" s="50"/>
      <c r="AU2290" s="50"/>
      <c r="AV2290" s="50"/>
      <c r="AW2290" s="50"/>
      <c r="AX2290" s="50"/>
      <c r="AY2290" s="50"/>
      <c r="AZ2290" s="50"/>
      <c r="BA2290" s="50"/>
      <c r="BB2290" s="50"/>
      <c r="BC2290" s="50"/>
      <c r="BD2290" s="50"/>
      <c r="BE2290" s="50"/>
      <c r="BF2290" s="50"/>
      <c r="BG2290" s="50"/>
      <c r="BH2290" s="50"/>
      <c r="BI2290" s="50"/>
      <c r="BJ2290" s="50"/>
      <c r="BK2290" s="50"/>
      <c r="BL2290" s="50"/>
    </row>
    <row r="2291" spans="1:64" ht="12" customHeight="1" x14ac:dyDescent="0.15">
      <c r="A2291" s="50" t="s">
        <v>27970</v>
      </c>
      <c r="B2291" s="50">
        <v>41</v>
      </c>
      <c r="C2291" s="50" t="s">
        <v>14</v>
      </c>
      <c r="D2291" s="50" t="s">
        <v>31</v>
      </c>
      <c r="E2291" s="50"/>
      <c r="F2291" s="52">
        <v>42742</v>
      </c>
      <c r="G2291" s="50" t="s">
        <v>28048</v>
      </c>
      <c r="H2291" s="50" t="s">
        <v>27971</v>
      </c>
      <c r="I2291" s="50" t="s">
        <v>46</v>
      </c>
      <c r="J2291" s="50">
        <v>21075</v>
      </c>
      <c r="K2291" s="50" t="s">
        <v>47</v>
      </c>
      <c r="L2291" s="50" t="s">
        <v>48</v>
      </c>
      <c r="M2291" s="50" t="s">
        <v>21</v>
      </c>
      <c r="N2291" s="50" t="s">
        <v>27972</v>
      </c>
      <c r="O2291" s="42" t="s">
        <v>394</v>
      </c>
      <c r="P2291" s="50" t="s">
        <v>395</v>
      </c>
      <c r="Q2291" s="51" t="s">
        <v>27973</v>
      </c>
      <c r="R2291" s="50" t="s">
        <v>94</v>
      </c>
      <c r="S2291" s="50" t="s">
        <v>12</v>
      </c>
      <c r="T2291" s="50" t="s">
        <v>31978</v>
      </c>
      <c r="U2291" s="50" t="s">
        <v>28520</v>
      </c>
      <c r="V2291" s="50" t="s">
        <v>28521</v>
      </c>
      <c r="W2291" s="50" t="s">
        <v>94</v>
      </c>
      <c r="X2291" s="50">
        <v>2199</v>
      </c>
      <c r="Y2291" s="50"/>
      <c r="Z2291" s="50"/>
      <c r="AA2291" s="50"/>
      <c r="AB2291" s="50"/>
      <c r="AC2291" s="50"/>
      <c r="AD2291" s="50"/>
      <c r="AE2291" s="50"/>
      <c r="AF2291" s="50"/>
      <c r="AG2291" s="50"/>
      <c r="AH2291" s="53"/>
      <c r="AI2291" s="50"/>
      <c r="AJ2291" s="50"/>
      <c r="AK2291" s="50"/>
      <c r="AL2291" s="50"/>
      <c r="AM2291" s="50"/>
      <c r="AN2291" s="50"/>
      <c r="AO2291" s="50"/>
      <c r="AP2291" s="50"/>
      <c r="AQ2291" s="50"/>
      <c r="AR2291" s="50"/>
      <c r="AS2291" s="50"/>
      <c r="AT2291" s="50"/>
      <c r="AU2291" s="50"/>
      <c r="AV2291" s="50"/>
      <c r="AW2291" s="50"/>
      <c r="AX2291" s="50"/>
      <c r="AY2291" s="50"/>
      <c r="AZ2291" s="50"/>
      <c r="BA2291" s="50"/>
      <c r="BB2291" s="50"/>
      <c r="BC2291" s="50"/>
      <c r="BD2291" s="50"/>
      <c r="BE2291" s="50"/>
      <c r="BF2291" s="50"/>
      <c r="BG2291" s="50"/>
      <c r="BH2291" s="50"/>
      <c r="BI2291" s="50"/>
      <c r="BJ2291" s="50"/>
      <c r="BK2291" s="50"/>
      <c r="BL2291" s="50"/>
    </row>
    <row r="2292" spans="1:64" ht="12" customHeight="1" x14ac:dyDescent="0.15">
      <c r="A2292" s="50" t="s">
        <v>28676</v>
      </c>
      <c r="B2292" s="50">
        <v>32</v>
      </c>
      <c r="C2292" s="50" t="s">
        <v>14</v>
      </c>
      <c r="D2292" s="50" t="s">
        <v>79</v>
      </c>
      <c r="E2292" s="50"/>
      <c r="F2292" s="52">
        <v>42741</v>
      </c>
      <c r="G2292" s="50" t="s">
        <v>31884</v>
      </c>
      <c r="H2292" s="50" t="s">
        <v>28675</v>
      </c>
      <c r="I2292" s="50" t="s">
        <v>38</v>
      </c>
      <c r="J2292" s="50"/>
      <c r="K2292" s="50"/>
      <c r="L2292" s="50" t="s">
        <v>31885</v>
      </c>
      <c r="M2292" s="50" t="s">
        <v>21</v>
      </c>
      <c r="N2292" s="50" t="s">
        <v>31886</v>
      </c>
      <c r="O2292" s="42" t="s">
        <v>394</v>
      </c>
      <c r="P2292" s="50" t="s">
        <v>395</v>
      </c>
      <c r="Q2292" s="50" t="s">
        <v>31887</v>
      </c>
      <c r="R2292" s="50" t="s">
        <v>94</v>
      </c>
      <c r="S2292" s="50" t="s">
        <v>22</v>
      </c>
      <c r="T2292" s="54" t="s">
        <v>28746</v>
      </c>
      <c r="U2292" s="50" t="s">
        <v>28520</v>
      </c>
      <c r="V2292" s="50" t="s">
        <v>20623</v>
      </c>
      <c r="W2292" s="50" t="s">
        <v>94</v>
      </c>
      <c r="X2292" s="50">
        <v>2200</v>
      </c>
      <c r="Y2292" s="50"/>
      <c r="Z2292" s="50"/>
      <c r="AA2292" s="50"/>
      <c r="AB2292" s="50"/>
      <c r="AC2292" s="50"/>
      <c r="AD2292" s="50"/>
      <c r="AE2292" s="50"/>
      <c r="AF2292" s="50"/>
      <c r="AG2292" s="50"/>
      <c r="AH2292" s="53"/>
      <c r="AI2292" s="50"/>
      <c r="AJ2292" s="50"/>
      <c r="AK2292" s="50"/>
      <c r="AL2292" s="50"/>
      <c r="AM2292" s="50"/>
      <c r="AN2292" s="50"/>
      <c r="AO2292" s="50"/>
      <c r="AP2292" s="50"/>
      <c r="AQ2292" s="50"/>
      <c r="AR2292" s="50"/>
      <c r="AS2292" s="50"/>
      <c r="AT2292" s="50"/>
      <c r="AU2292" s="50"/>
      <c r="AV2292" s="50"/>
      <c r="AW2292" s="50"/>
      <c r="AX2292" s="50"/>
      <c r="AY2292" s="50"/>
      <c r="AZ2292" s="50"/>
      <c r="BA2292" s="50"/>
      <c r="BB2292" s="50"/>
      <c r="BC2292" s="50"/>
      <c r="BD2292" s="50"/>
      <c r="BE2292" s="50"/>
      <c r="BF2292" s="50"/>
      <c r="BG2292" s="50"/>
      <c r="BH2292" s="50"/>
      <c r="BI2292" s="50"/>
      <c r="BJ2292" s="50"/>
      <c r="BK2292" s="50"/>
      <c r="BL2292" s="50"/>
    </row>
    <row r="2293" spans="1:64" ht="12" customHeight="1" x14ac:dyDescent="0.15">
      <c r="A2293" s="50" t="s">
        <v>27930</v>
      </c>
      <c r="B2293" s="50">
        <v>23</v>
      </c>
      <c r="C2293" s="50" t="s">
        <v>21839</v>
      </c>
      <c r="D2293" s="50" t="s">
        <v>31</v>
      </c>
      <c r="E2293" s="51" t="s">
        <v>27931</v>
      </c>
      <c r="F2293" s="52">
        <v>42741</v>
      </c>
      <c r="G2293" s="50" t="s">
        <v>27932</v>
      </c>
      <c r="H2293" s="50" t="s">
        <v>27933</v>
      </c>
      <c r="I2293" s="50" t="s">
        <v>398</v>
      </c>
      <c r="J2293" s="50">
        <v>16146</v>
      </c>
      <c r="K2293" s="50" t="s">
        <v>2845</v>
      </c>
      <c r="L2293" s="50" t="s">
        <v>27934</v>
      </c>
      <c r="M2293" s="50" t="s">
        <v>21</v>
      </c>
      <c r="N2293" s="50" t="s">
        <v>27935</v>
      </c>
      <c r="O2293" s="42" t="s">
        <v>394</v>
      </c>
      <c r="P2293" s="50" t="s">
        <v>395</v>
      </c>
      <c r="Q2293" s="51" t="s">
        <v>27936</v>
      </c>
      <c r="R2293" s="50" t="s">
        <v>542</v>
      </c>
      <c r="S2293" s="50" t="s">
        <v>22</v>
      </c>
      <c r="T2293" s="54" t="s">
        <v>28739</v>
      </c>
      <c r="U2293" s="50" t="s">
        <v>28518</v>
      </c>
      <c r="V2293" s="50" t="s">
        <v>28521</v>
      </c>
      <c r="W2293" s="50" t="s">
        <v>94</v>
      </c>
      <c r="X2293" s="50">
        <v>2197</v>
      </c>
      <c r="Y2293" s="50"/>
      <c r="Z2293" s="50"/>
      <c r="AA2293" s="50"/>
      <c r="AB2293" s="50"/>
      <c r="AC2293" s="50"/>
      <c r="AD2293" s="50"/>
      <c r="AE2293" s="50"/>
      <c r="AF2293" s="50"/>
      <c r="AG2293" s="50"/>
      <c r="AH2293" s="53"/>
      <c r="AI2293" s="50"/>
      <c r="AJ2293" s="51"/>
      <c r="AK2293" s="50"/>
      <c r="AL2293" s="50"/>
      <c r="AM2293" s="50"/>
      <c r="AN2293" s="50"/>
      <c r="AO2293" s="50"/>
      <c r="AP2293" s="50"/>
      <c r="AQ2293" s="50"/>
      <c r="AR2293" s="50"/>
      <c r="AS2293" s="50"/>
      <c r="AT2293" s="50"/>
      <c r="AU2293" s="50"/>
      <c r="AV2293" s="50"/>
      <c r="AW2293" s="50"/>
      <c r="AX2293" s="50"/>
      <c r="AY2293" s="50"/>
      <c r="AZ2293" s="50"/>
      <c r="BA2293" s="50"/>
      <c r="BB2293" s="50"/>
      <c r="BC2293" s="50"/>
      <c r="BD2293" s="50"/>
      <c r="BE2293" s="50"/>
      <c r="BF2293" s="50"/>
      <c r="BG2293" s="50"/>
      <c r="BH2293" s="50"/>
      <c r="BI2293" s="50"/>
      <c r="BJ2293" s="50"/>
      <c r="BK2293" s="50"/>
      <c r="BL2293" s="50"/>
    </row>
    <row r="2294" spans="1:64" ht="12" customHeight="1" x14ac:dyDescent="0.15">
      <c r="A2294" s="50" t="s">
        <v>27367</v>
      </c>
      <c r="B2294" s="50">
        <v>20</v>
      </c>
      <c r="C2294" s="50" t="s">
        <v>14</v>
      </c>
      <c r="D2294" s="50" t="s">
        <v>42</v>
      </c>
      <c r="E2294" s="50"/>
      <c r="F2294" s="52">
        <v>42740</v>
      </c>
      <c r="G2294" s="50" t="s">
        <v>27368</v>
      </c>
      <c r="H2294" s="50" t="s">
        <v>27369</v>
      </c>
      <c r="I2294" s="50" t="s">
        <v>39</v>
      </c>
      <c r="J2294" s="50">
        <v>93618</v>
      </c>
      <c r="K2294" s="50" t="s">
        <v>1139</v>
      </c>
      <c r="L2294" s="50" t="s">
        <v>27370</v>
      </c>
      <c r="M2294" s="50" t="s">
        <v>21</v>
      </c>
      <c r="N2294" s="50" t="s">
        <v>27371</v>
      </c>
      <c r="O2294" s="42" t="s">
        <v>394</v>
      </c>
      <c r="P2294" s="50" t="s">
        <v>395</v>
      </c>
      <c r="Q2294" s="50" t="s">
        <v>27372</v>
      </c>
      <c r="R2294" s="50" t="s">
        <v>94</v>
      </c>
      <c r="S2294" s="50" t="s">
        <v>22</v>
      </c>
      <c r="T2294" s="54" t="s">
        <v>28746</v>
      </c>
      <c r="U2294" s="50" t="s">
        <v>28520</v>
      </c>
      <c r="V2294" s="50" t="s">
        <v>28521</v>
      </c>
      <c r="W2294" s="50" t="s">
        <v>94</v>
      </c>
      <c r="X2294" s="50">
        <v>2194</v>
      </c>
      <c r="Y2294" s="50"/>
      <c r="Z2294" s="50"/>
      <c r="AA2294" s="50"/>
      <c r="AB2294" s="50"/>
      <c r="AC2294" s="50"/>
      <c r="AD2294" s="50"/>
      <c r="AE2294" s="50"/>
      <c r="AF2294" s="50"/>
      <c r="AG2294" s="50"/>
      <c r="AH2294" s="53"/>
      <c r="AI2294" s="50"/>
      <c r="AJ2294" s="50"/>
      <c r="AK2294" s="50"/>
      <c r="AL2294" s="50"/>
      <c r="AM2294" s="50"/>
      <c r="AN2294" s="50"/>
      <c r="AO2294" s="50"/>
      <c r="AP2294" s="50"/>
      <c r="AQ2294" s="50"/>
      <c r="AR2294" s="50"/>
      <c r="AS2294" s="50"/>
      <c r="AT2294" s="50"/>
      <c r="AU2294" s="50"/>
      <c r="AV2294" s="50"/>
      <c r="AW2294" s="50"/>
      <c r="AX2294" s="50"/>
      <c r="AY2294" s="50"/>
      <c r="AZ2294" s="50"/>
      <c r="BA2294" s="50"/>
      <c r="BB2294" s="50"/>
      <c r="BC2294" s="50"/>
      <c r="BD2294" s="50"/>
      <c r="BE2294" s="50"/>
      <c r="BF2294" s="50"/>
      <c r="BG2294" s="50"/>
      <c r="BH2294" s="50"/>
      <c r="BI2294" s="50"/>
      <c r="BJ2294" s="50"/>
      <c r="BK2294" s="50"/>
      <c r="BL2294" s="50"/>
    </row>
    <row r="2295" spans="1:64" ht="12" customHeight="1" x14ac:dyDescent="0.15">
      <c r="A2295" s="50" t="s">
        <v>27455</v>
      </c>
      <c r="B2295" s="50">
        <v>41</v>
      </c>
      <c r="C2295" s="50" t="s">
        <v>14</v>
      </c>
      <c r="D2295" s="50" t="s">
        <v>31</v>
      </c>
      <c r="E2295" s="50" t="s">
        <v>28059</v>
      </c>
      <c r="F2295" s="52">
        <v>42740</v>
      </c>
      <c r="G2295" s="50" t="s">
        <v>27456</v>
      </c>
      <c r="H2295" s="50" t="s">
        <v>27457</v>
      </c>
      <c r="I2295" s="50" t="s">
        <v>313</v>
      </c>
      <c r="J2295" s="50">
        <v>37375</v>
      </c>
      <c r="K2295" s="50" t="s">
        <v>1263</v>
      </c>
      <c r="L2295" s="50" t="s">
        <v>27458</v>
      </c>
      <c r="M2295" s="50" t="s">
        <v>21</v>
      </c>
      <c r="N2295" s="50" t="s">
        <v>27459</v>
      </c>
      <c r="O2295" s="42" t="s">
        <v>394</v>
      </c>
      <c r="P2295" s="50" t="s">
        <v>395</v>
      </c>
      <c r="Q2295" s="51" t="s">
        <v>27460</v>
      </c>
      <c r="R2295" s="50" t="s">
        <v>542</v>
      </c>
      <c r="S2295" s="50" t="s">
        <v>22</v>
      </c>
      <c r="T2295" s="54" t="s">
        <v>28746</v>
      </c>
      <c r="U2295" s="50" t="s">
        <v>28520</v>
      </c>
      <c r="V2295" s="50" t="s">
        <v>28521</v>
      </c>
      <c r="W2295" s="50" t="s">
        <v>94</v>
      </c>
      <c r="X2295" s="50">
        <v>2195</v>
      </c>
      <c r="Y2295" s="50"/>
      <c r="Z2295" s="50"/>
      <c r="AA2295" s="50"/>
      <c r="AB2295" s="50"/>
      <c r="AC2295" s="50"/>
      <c r="AD2295" s="50"/>
      <c r="AE2295" s="50"/>
      <c r="AF2295" s="50"/>
      <c r="AG2295" s="50"/>
      <c r="AH2295" s="53"/>
      <c r="AI2295" s="50"/>
      <c r="AJ2295" s="50"/>
      <c r="AK2295" s="50"/>
      <c r="AL2295" s="50"/>
      <c r="AM2295" s="50"/>
      <c r="AN2295" s="50"/>
      <c r="AO2295" s="50"/>
      <c r="AP2295" s="50"/>
      <c r="AQ2295" s="50"/>
      <c r="AR2295" s="50"/>
      <c r="AS2295" s="50"/>
      <c r="AT2295" s="50"/>
      <c r="AU2295" s="50"/>
      <c r="AV2295" s="50"/>
      <c r="AW2295" s="50"/>
      <c r="AX2295" s="50"/>
      <c r="AY2295" s="50"/>
      <c r="AZ2295" s="50"/>
      <c r="BA2295" s="50"/>
      <c r="BB2295" s="50"/>
      <c r="BC2295" s="50"/>
      <c r="BD2295" s="50"/>
      <c r="BE2295" s="50"/>
      <c r="BF2295" s="50"/>
      <c r="BG2295" s="50"/>
      <c r="BH2295" s="50"/>
      <c r="BI2295" s="50"/>
      <c r="BJ2295" s="50"/>
      <c r="BK2295" s="50"/>
      <c r="BL2295" s="50"/>
    </row>
    <row r="2296" spans="1:64" ht="12" customHeight="1" x14ac:dyDescent="0.15">
      <c r="A2296" s="50" t="s">
        <v>3186</v>
      </c>
      <c r="B2296" s="50" t="s">
        <v>27677</v>
      </c>
      <c r="C2296" s="50" t="s">
        <v>108</v>
      </c>
      <c r="D2296" s="50" t="s">
        <v>33105</v>
      </c>
      <c r="E2296" s="50"/>
      <c r="F2296" s="52">
        <v>42739</v>
      </c>
      <c r="G2296" s="50" t="s">
        <v>27678</v>
      </c>
      <c r="H2296" s="50" t="s">
        <v>2175</v>
      </c>
      <c r="I2296" s="50" t="s">
        <v>144</v>
      </c>
      <c r="J2296" s="50">
        <v>25302</v>
      </c>
      <c r="K2296" s="50" t="s">
        <v>899</v>
      </c>
      <c r="L2296" s="50" t="s">
        <v>8859</v>
      </c>
      <c r="M2296" s="50" t="s">
        <v>373</v>
      </c>
      <c r="N2296" s="50" t="s">
        <v>27679</v>
      </c>
      <c r="O2296" s="42" t="s">
        <v>394</v>
      </c>
      <c r="P2296" s="50" t="s">
        <v>395</v>
      </c>
      <c r="Q2296" s="51" t="s">
        <v>27680</v>
      </c>
      <c r="R2296" s="50" t="s">
        <v>94</v>
      </c>
      <c r="S2296" s="50" t="s">
        <v>373</v>
      </c>
      <c r="T2296" s="50" t="s">
        <v>28836</v>
      </c>
      <c r="U2296" s="50" t="s">
        <v>28518</v>
      </c>
      <c r="V2296" s="50" t="s">
        <v>28521</v>
      </c>
      <c r="W2296" s="50"/>
      <c r="Y2296" s="50"/>
      <c r="Z2296" s="50"/>
      <c r="AA2296" s="50"/>
      <c r="AB2296" s="50"/>
      <c r="AC2296" s="50"/>
      <c r="AD2296" s="50"/>
      <c r="AE2296" s="50"/>
      <c r="AF2296" s="50"/>
      <c r="AG2296" s="50"/>
      <c r="AH2296" s="53"/>
      <c r="AI2296" s="50"/>
      <c r="AJ2296" s="50"/>
      <c r="AK2296" s="50"/>
      <c r="AL2296" s="50"/>
      <c r="AM2296" s="50"/>
      <c r="AN2296" s="50"/>
      <c r="AO2296" s="50"/>
      <c r="AP2296" s="50"/>
      <c r="AQ2296" s="50"/>
      <c r="AR2296" s="50"/>
      <c r="AS2296" s="50"/>
      <c r="AT2296" s="50"/>
      <c r="AU2296" s="50"/>
      <c r="AV2296" s="50"/>
      <c r="AW2296" s="50"/>
      <c r="AX2296" s="50"/>
      <c r="AY2296" s="50"/>
      <c r="AZ2296" s="50"/>
      <c r="BA2296" s="50"/>
      <c r="BB2296" s="50"/>
      <c r="BC2296" s="50"/>
      <c r="BD2296" s="50"/>
      <c r="BE2296" s="50"/>
      <c r="BF2296" s="50"/>
      <c r="BG2296" s="50"/>
      <c r="BH2296" s="50"/>
      <c r="BI2296" s="50"/>
      <c r="BJ2296" s="50"/>
      <c r="BK2296" s="50"/>
      <c r="BL2296" s="50"/>
    </row>
    <row r="2297" spans="1:64" ht="12" customHeight="1" x14ac:dyDescent="0.15">
      <c r="A2297" s="50" t="s">
        <v>27482</v>
      </c>
      <c r="B2297" s="50">
        <v>51</v>
      </c>
      <c r="C2297" s="50" t="s">
        <v>14</v>
      </c>
      <c r="D2297" s="50" t="s">
        <v>79</v>
      </c>
      <c r="E2297" s="50"/>
      <c r="F2297" s="52">
        <v>42739</v>
      </c>
      <c r="G2297" s="50" t="s">
        <v>28016</v>
      </c>
      <c r="H2297" s="50" t="s">
        <v>2817</v>
      </c>
      <c r="I2297" s="50" t="s">
        <v>39</v>
      </c>
      <c r="J2297" s="50">
        <v>91767</v>
      </c>
      <c r="K2297" s="50" t="s">
        <v>92</v>
      </c>
      <c r="L2297" s="50" t="s">
        <v>27483</v>
      </c>
      <c r="M2297" s="50" t="s">
        <v>21</v>
      </c>
      <c r="N2297" s="50" t="s">
        <v>27484</v>
      </c>
      <c r="O2297" s="42" t="s">
        <v>394</v>
      </c>
      <c r="P2297" s="50" t="s">
        <v>395</v>
      </c>
      <c r="Q2297" s="51" t="s">
        <v>27485</v>
      </c>
      <c r="R2297" s="50" t="s">
        <v>94</v>
      </c>
      <c r="S2297" s="50" t="s">
        <v>22</v>
      </c>
      <c r="T2297" s="54" t="s">
        <v>28746</v>
      </c>
      <c r="U2297" s="50" t="s">
        <v>28520</v>
      </c>
      <c r="V2297" s="50" t="s">
        <v>28522</v>
      </c>
      <c r="W2297" s="50" t="s">
        <v>94</v>
      </c>
      <c r="X2297" s="50">
        <v>2191</v>
      </c>
      <c r="Y2297" s="50"/>
      <c r="Z2297" s="50"/>
      <c r="AA2297" s="50"/>
      <c r="AB2297" s="50"/>
      <c r="AC2297" s="50"/>
      <c r="AD2297" s="50"/>
      <c r="AE2297" s="50"/>
      <c r="AF2297" s="50"/>
      <c r="AG2297" s="50"/>
      <c r="AH2297" s="53"/>
      <c r="AI2297" s="50"/>
      <c r="AJ2297" s="50"/>
      <c r="AK2297" s="50"/>
      <c r="AL2297" s="50"/>
      <c r="AM2297" s="50"/>
      <c r="AN2297" s="50"/>
      <c r="AO2297" s="50"/>
      <c r="AP2297" s="50"/>
      <c r="AQ2297" s="50"/>
      <c r="AR2297" s="50"/>
      <c r="AS2297" s="50"/>
      <c r="AT2297" s="50"/>
      <c r="AU2297" s="50"/>
      <c r="AV2297" s="50"/>
      <c r="AW2297" s="50"/>
      <c r="AX2297" s="50"/>
      <c r="AY2297" s="50"/>
      <c r="AZ2297" s="50"/>
      <c r="BA2297" s="50"/>
      <c r="BB2297" s="50"/>
      <c r="BC2297" s="50"/>
      <c r="BD2297" s="50"/>
      <c r="BE2297" s="50"/>
      <c r="BF2297" s="50"/>
      <c r="BG2297" s="50"/>
      <c r="BH2297" s="50"/>
      <c r="BI2297" s="50"/>
      <c r="BJ2297" s="50"/>
      <c r="BK2297" s="50"/>
      <c r="BL2297" s="50"/>
    </row>
    <row r="2298" spans="1:64" ht="12" customHeight="1" x14ac:dyDescent="0.15">
      <c r="A2298" s="50" t="s">
        <v>27307</v>
      </c>
      <c r="B2298" s="50">
        <v>18</v>
      </c>
      <c r="C2298" s="50" t="s">
        <v>14</v>
      </c>
      <c r="D2298" s="50" t="s">
        <v>42</v>
      </c>
      <c r="E2298" s="51" t="s">
        <v>27308</v>
      </c>
      <c r="F2298" s="52">
        <v>42739</v>
      </c>
      <c r="G2298" s="50" t="s">
        <v>27309</v>
      </c>
      <c r="H2298" s="50" t="s">
        <v>1679</v>
      </c>
      <c r="I2298" s="50" t="s">
        <v>417</v>
      </c>
      <c r="J2298" s="50">
        <v>11238</v>
      </c>
      <c r="K2298" s="50" t="s">
        <v>1681</v>
      </c>
      <c r="L2298" s="50" t="s">
        <v>569</v>
      </c>
      <c r="M2298" s="50" t="s">
        <v>21</v>
      </c>
      <c r="N2298" s="50" t="s">
        <v>27310</v>
      </c>
      <c r="O2298" s="42" t="s">
        <v>394</v>
      </c>
      <c r="P2298" s="50" t="s">
        <v>395</v>
      </c>
      <c r="Q2298" s="51" t="s">
        <v>27311</v>
      </c>
      <c r="R2298" s="50" t="s">
        <v>32739</v>
      </c>
      <c r="S2298" s="50" t="s">
        <v>22</v>
      </c>
      <c r="T2298" s="54" t="s">
        <v>28746</v>
      </c>
      <c r="U2298" s="50" t="s">
        <v>28520</v>
      </c>
      <c r="V2298" s="50" t="s">
        <v>28522</v>
      </c>
      <c r="W2298" s="50" t="s">
        <v>94</v>
      </c>
      <c r="X2298" s="50">
        <v>2190</v>
      </c>
      <c r="Y2298" s="50"/>
      <c r="Z2298" s="50"/>
      <c r="AA2298" s="50"/>
      <c r="AB2298" s="50"/>
      <c r="AC2298" s="50"/>
      <c r="AD2298" s="50"/>
      <c r="AE2298" s="50"/>
      <c r="AF2298" s="50"/>
      <c r="AG2298" s="50"/>
      <c r="AH2298" s="53"/>
      <c r="AI2298" s="50"/>
      <c r="AJ2298" s="50"/>
      <c r="AK2298" s="50"/>
      <c r="AL2298" s="50"/>
      <c r="AM2298" s="50"/>
      <c r="AN2298" s="50"/>
      <c r="AO2298" s="50"/>
      <c r="AP2298" s="50"/>
      <c r="AQ2298" s="50"/>
      <c r="AR2298" s="50"/>
      <c r="AS2298" s="50"/>
      <c r="AT2298" s="50"/>
      <c r="AU2298" s="50"/>
      <c r="AV2298" s="50"/>
      <c r="AW2298" s="50"/>
      <c r="AX2298" s="50"/>
      <c r="AY2298" s="50"/>
      <c r="AZ2298" s="50"/>
      <c r="BA2298" s="50"/>
      <c r="BB2298" s="50"/>
      <c r="BC2298" s="50"/>
      <c r="BD2298" s="50"/>
      <c r="BE2298" s="50"/>
      <c r="BF2298" s="50"/>
      <c r="BG2298" s="50"/>
      <c r="BH2298" s="50"/>
      <c r="BI2298" s="50"/>
      <c r="BJ2298" s="50"/>
      <c r="BK2298" s="50"/>
      <c r="BL2298" s="50"/>
    </row>
    <row r="2299" spans="1:64" ht="12" customHeight="1" x14ac:dyDescent="0.15">
      <c r="A2299" s="50" t="s">
        <v>27954</v>
      </c>
      <c r="B2299" s="50">
        <v>64</v>
      </c>
      <c r="C2299" s="50" t="s">
        <v>14</v>
      </c>
      <c r="D2299" s="50" t="s">
        <v>31</v>
      </c>
      <c r="E2299" s="50"/>
      <c r="F2299" s="52">
        <v>42739</v>
      </c>
      <c r="G2299" s="50" t="s">
        <v>27955</v>
      </c>
      <c r="H2299" s="50" t="s">
        <v>1467</v>
      </c>
      <c r="I2299" s="50" t="s">
        <v>309</v>
      </c>
      <c r="J2299" s="50">
        <v>40444</v>
      </c>
      <c r="K2299" s="50" t="s">
        <v>27956</v>
      </c>
      <c r="L2299" s="50" t="s">
        <v>27957</v>
      </c>
      <c r="M2299" s="50" t="s">
        <v>21</v>
      </c>
      <c r="N2299" s="50" t="s">
        <v>27958</v>
      </c>
      <c r="O2299" s="42" t="s">
        <v>394</v>
      </c>
      <c r="P2299" s="50" t="s">
        <v>395</v>
      </c>
      <c r="Q2299" s="51" t="s">
        <v>27959</v>
      </c>
      <c r="R2299" s="50" t="s">
        <v>94</v>
      </c>
      <c r="S2299" s="50" t="s">
        <v>22</v>
      </c>
      <c r="T2299" s="54" t="s">
        <v>28746</v>
      </c>
      <c r="U2299" s="50" t="s">
        <v>28520</v>
      </c>
      <c r="V2299" s="50" t="s">
        <v>28521</v>
      </c>
      <c r="W2299" s="50" t="s">
        <v>94</v>
      </c>
      <c r="X2299" s="50">
        <v>2192</v>
      </c>
      <c r="Y2299" s="50"/>
      <c r="Z2299" s="50"/>
      <c r="AA2299" s="50"/>
      <c r="AB2299" s="50"/>
      <c r="AC2299" s="50"/>
      <c r="AD2299" s="50"/>
      <c r="AE2299" s="50"/>
      <c r="AF2299" s="50"/>
      <c r="AG2299" s="50"/>
      <c r="AH2299" s="53"/>
      <c r="AI2299" s="50"/>
      <c r="AJ2299" s="50"/>
      <c r="AK2299" s="50"/>
      <c r="AL2299" s="50"/>
      <c r="AM2299" s="50"/>
      <c r="AN2299" s="50"/>
      <c r="AO2299" s="50"/>
      <c r="AP2299" s="50"/>
      <c r="AQ2299" s="50"/>
      <c r="AR2299" s="50"/>
      <c r="AS2299" s="50"/>
      <c r="AT2299" s="50"/>
      <c r="AU2299" s="50"/>
      <c r="AV2299" s="50"/>
      <c r="AW2299" s="50"/>
      <c r="AX2299" s="50"/>
      <c r="AY2299" s="50"/>
      <c r="AZ2299" s="50"/>
      <c r="BA2299" s="50"/>
      <c r="BB2299" s="50"/>
      <c r="BC2299" s="50"/>
      <c r="BD2299" s="50"/>
      <c r="BE2299" s="50"/>
      <c r="BF2299" s="50"/>
      <c r="BG2299" s="50"/>
      <c r="BH2299" s="50"/>
      <c r="BI2299" s="50"/>
      <c r="BJ2299" s="50"/>
      <c r="BK2299" s="50"/>
      <c r="BL2299" s="50"/>
    </row>
    <row r="2300" spans="1:64" ht="12" customHeight="1" x14ac:dyDescent="0.15">
      <c r="A2300" s="50" t="s">
        <v>27598</v>
      </c>
      <c r="B2300" s="50">
        <v>43</v>
      </c>
      <c r="C2300" s="50" t="s">
        <v>14</v>
      </c>
      <c r="D2300" s="50" t="s">
        <v>79</v>
      </c>
      <c r="E2300" s="51" t="s">
        <v>27599</v>
      </c>
      <c r="F2300" s="52">
        <v>42739</v>
      </c>
      <c r="G2300" s="50" t="s">
        <v>27600</v>
      </c>
      <c r="H2300" s="50" t="s">
        <v>616</v>
      </c>
      <c r="I2300" s="50" t="s">
        <v>117</v>
      </c>
      <c r="J2300" s="50">
        <v>85031</v>
      </c>
      <c r="K2300" s="50" t="s">
        <v>617</v>
      </c>
      <c r="L2300" s="50" t="s">
        <v>618</v>
      </c>
      <c r="M2300" s="50" t="s">
        <v>2246</v>
      </c>
      <c r="N2300" s="50" t="s">
        <v>27601</v>
      </c>
      <c r="O2300" s="42" t="s">
        <v>394</v>
      </c>
      <c r="P2300" s="50" t="s">
        <v>395</v>
      </c>
      <c r="Q2300" s="51" t="s">
        <v>27602</v>
      </c>
      <c r="R2300" s="50" t="s">
        <v>23</v>
      </c>
      <c r="S2300" s="50" t="s">
        <v>12</v>
      </c>
      <c r="T2300" s="50" t="s">
        <v>31978</v>
      </c>
      <c r="U2300" s="50" t="s">
        <v>28518</v>
      </c>
      <c r="V2300" s="50" t="s">
        <v>28521</v>
      </c>
      <c r="W2300" s="50" t="s">
        <v>542</v>
      </c>
      <c r="Y2300" s="50"/>
      <c r="Z2300" s="50"/>
      <c r="AA2300" s="50"/>
      <c r="AB2300" s="50"/>
      <c r="AC2300" s="50"/>
      <c r="AD2300" s="50"/>
      <c r="AE2300" s="50"/>
      <c r="AF2300" s="50"/>
      <c r="AG2300" s="50"/>
      <c r="AH2300" s="53"/>
      <c r="AI2300" s="51"/>
      <c r="AJ2300" s="50"/>
      <c r="AK2300" s="50"/>
      <c r="AL2300" s="50"/>
      <c r="AM2300" s="50"/>
      <c r="AN2300" s="50"/>
      <c r="AO2300" s="50"/>
      <c r="AP2300" s="50"/>
      <c r="AQ2300" s="50"/>
      <c r="AR2300" s="50"/>
      <c r="AS2300" s="50"/>
      <c r="AT2300" s="50"/>
      <c r="AU2300" s="50"/>
      <c r="AV2300" s="50"/>
      <c r="AW2300" s="50"/>
      <c r="AX2300" s="50"/>
      <c r="AY2300" s="50"/>
      <c r="AZ2300" s="50"/>
      <c r="BA2300" s="50"/>
      <c r="BB2300" s="50"/>
      <c r="BC2300" s="50"/>
      <c r="BD2300" s="50"/>
      <c r="BE2300" s="50"/>
      <c r="BF2300" s="50"/>
      <c r="BG2300" s="50"/>
      <c r="BH2300" s="50"/>
      <c r="BI2300" s="50"/>
      <c r="BJ2300" s="50"/>
      <c r="BK2300" s="50"/>
      <c r="BL2300" s="50"/>
    </row>
    <row r="2301" spans="1:64" ht="12" customHeight="1" x14ac:dyDescent="0.15">
      <c r="A2301" s="50" t="s">
        <v>27656</v>
      </c>
      <c r="B2301" s="50">
        <v>35</v>
      </c>
      <c r="C2301" s="50" t="s">
        <v>14</v>
      </c>
      <c r="D2301" s="50" t="s">
        <v>31</v>
      </c>
      <c r="E2301" s="50"/>
      <c r="F2301" s="52">
        <v>42739</v>
      </c>
      <c r="G2301" s="50" t="s">
        <v>27657</v>
      </c>
      <c r="H2301" s="50" t="s">
        <v>13110</v>
      </c>
      <c r="I2301" s="50" t="s">
        <v>56</v>
      </c>
      <c r="J2301" s="50">
        <v>33705</v>
      </c>
      <c r="K2301" s="50" t="s">
        <v>2264</v>
      </c>
      <c r="L2301" s="50" t="s">
        <v>13674</v>
      </c>
      <c r="M2301" s="50" t="s">
        <v>385</v>
      </c>
      <c r="N2301" s="50" t="s">
        <v>27658</v>
      </c>
      <c r="O2301" s="42" t="s">
        <v>394</v>
      </c>
      <c r="P2301" s="50" t="s">
        <v>395</v>
      </c>
      <c r="Q2301" s="51" t="s">
        <v>27659</v>
      </c>
      <c r="R2301" s="50" t="s">
        <v>948</v>
      </c>
      <c r="S2301" s="50" t="s">
        <v>12</v>
      </c>
      <c r="T2301" s="50" t="s">
        <v>31978</v>
      </c>
      <c r="U2301" s="50" t="s">
        <v>28520</v>
      </c>
      <c r="V2301" s="50" t="s">
        <v>28521</v>
      </c>
      <c r="W2301" s="50"/>
      <c r="Y2301" s="50"/>
      <c r="Z2301" s="50"/>
      <c r="AA2301" s="50"/>
      <c r="AB2301" s="50"/>
      <c r="AC2301" s="50"/>
      <c r="AD2301" s="50"/>
      <c r="AE2301" s="50"/>
      <c r="AF2301" s="50"/>
      <c r="AG2301" s="50"/>
      <c r="AH2301" s="53"/>
      <c r="AI2301" s="50"/>
      <c r="AJ2301" s="50"/>
      <c r="AK2301" s="50"/>
      <c r="AL2301" s="50"/>
      <c r="AM2301" s="50"/>
      <c r="AN2301" s="50"/>
      <c r="AO2301" s="50"/>
      <c r="AP2301" s="50"/>
      <c r="AQ2301" s="50"/>
      <c r="AR2301" s="50"/>
      <c r="AS2301" s="50"/>
      <c r="AT2301" s="50"/>
      <c r="AU2301" s="50"/>
      <c r="AV2301" s="50"/>
      <c r="AW2301" s="50"/>
      <c r="AX2301" s="50"/>
      <c r="AY2301" s="50"/>
      <c r="AZ2301" s="50"/>
      <c r="BA2301" s="50"/>
      <c r="BB2301" s="50"/>
      <c r="BC2301" s="50"/>
      <c r="BD2301" s="50"/>
      <c r="BE2301" s="50"/>
      <c r="BF2301" s="50"/>
      <c r="BG2301" s="50"/>
      <c r="BH2301" s="50"/>
      <c r="BI2301" s="50"/>
      <c r="BJ2301" s="50"/>
      <c r="BK2301" s="50"/>
      <c r="BL2301" s="50"/>
    </row>
    <row r="2302" spans="1:64" ht="12" customHeight="1" x14ac:dyDescent="0.15">
      <c r="A2302" s="50" t="s">
        <v>27920</v>
      </c>
      <c r="B2302" s="50">
        <v>45</v>
      </c>
      <c r="C2302" s="50" t="s">
        <v>14</v>
      </c>
      <c r="D2302" s="50" t="s">
        <v>31</v>
      </c>
      <c r="E2302" s="50"/>
      <c r="F2302" s="52">
        <v>42739</v>
      </c>
      <c r="G2302" s="50" t="s">
        <v>27921</v>
      </c>
      <c r="H2302" s="50" t="s">
        <v>27922</v>
      </c>
      <c r="I2302" s="50" t="s">
        <v>211</v>
      </c>
      <c r="J2302" s="50">
        <v>47118</v>
      </c>
      <c r="K2302" s="50" t="s">
        <v>11047</v>
      </c>
      <c r="L2302" s="50" t="s">
        <v>11877</v>
      </c>
      <c r="M2302" s="50" t="s">
        <v>21</v>
      </c>
      <c r="N2302" s="50" t="s">
        <v>27923</v>
      </c>
      <c r="O2302" s="42" t="s">
        <v>394</v>
      </c>
      <c r="P2302" s="50" t="s">
        <v>395</v>
      </c>
      <c r="Q2302" s="51" t="s">
        <v>27924</v>
      </c>
      <c r="R2302" s="50" t="s">
        <v>94</v>
      </c>
      <c r="S2302" s="50" t="s">
        <v>373</v>
      </c>
      <c r="T2302" s="54" t="s">
        <v>28836</v>
      </c>
      <c r="U2302" s="50" t="s">
        <v>28520</v>
      </c>
      <c r="V2302" s="50" t="s">
        <v>28519</v>
      </c>
      <c r="W2302" s="50" t="s">
        <v>94</v>
      </c>
      <c r="X2302" s="50">
        <v>2193</v>
      </c>
      <c r="Y2302" s="50"/>
      <c r="Z2302" s="50"/>
      <c r="AA2302" s="50"/>
      <c r="AB2302" s="50"/>
      <c r="AC2302" s="50"/>
      <c r="AD2302" s="50"/>
      <c r="AE2302" s="50"/>
      <c r="AF2302" s="50"/>
      <c r="AG2302" s="50"/>
      <c r="AH2302" s="53"/>
      <c r="AI2302" s="50"/>
      <c r="AJ2302" s="50"/>
      <c r="AK2302" s="50"/>
      <c r="AL2302" s="50"/>
      <c r="AM2302" s="50"/>
      <c r="AN2302" s="50"/>
      <c r="AO2302" s="50"/>
      <c r="AP2302" s="50"/>
      <c r="AQ2302" s="50"/>
      <c r="AR2302" s="50"/>
      <c r="AS2302" s="50"/>
      <c r="AT2302" s="50"/>
      <c r="AU2302" s="50"/>
      <c r="AV2302" s="50"/>
      <c r="AW2302" s="50"/>
      <c r="AX2302" s="50"/>
      <c r="AY2302" s="50"/>
      <c r="AZ2302" s="50"/>
      <c r="BA2302" s="50"/>
      <c r="BB2302" s="50"/>
      <c r="BC2302" s="50"/>
      <c r="BD2302" s="50"/>
      <c r="BE2302" s="50"/>
      <c r="BF2302" s="50"/>
      <c r="BG2302" s="50"/>
      <c r="BH2302" s="50"/>
      <c r="BI2302" s="50"/>
      <c r="BJ2302" s="50"/>
      <c r="BK2302" s="50"/>
      <c r="BL2302" s="50"/>
    </row>
    <row r="2303" spans="1:64" ht="12" customHeight="1" x14ac:dyDescent="0.15">
      <c r="A2303" s="50" t="s">
        <v>27226</v>
      </c>
      <c r="B2303" s="50">
        <v>63</v>
      </c>
      <c r="C2303" s="50" t="s">
        <v>14</v>
      </c>
      <c r="D2303" s="50" t="s">
        <v>79</v>
      </c>
      <c r="E2303" s="50"/>
      <c r="F2303" s="52">
        <v>42738</v>
      </c>
      <c r="G2303" s="50" t="s">
        <v>27227</v>
      </c>
      <c r="H2303" s="50" t="s">
        <v>1679</v>
      </c>
      <c r="I2303" s="50" t="s">
        <v>417</v>
      </c>
      <c r="J2303" s="50">
        <v>11236</v>
      </c>
      <c r="K2303" s="50" t="s">
        <v>1681</v>
      </c>
      <c r="L2303" s="50" t="s">
        <v>569</v>
      </c>
      <c r="M2303" s="50" t="s">
        <v>5307</v>
      </c>
      <c r="N2303" s="50" t="s">
        <v>27228</v>
      </c>
      <c r="O2303" s="42" t="s">
        <v>394</v>
      </c>
      <c r="P2303" s="50" t="s">
        <v>395</v>
      </c>
      <c r="Q2303" s="51" t="s">
        <v>27229</v>
      </c>
      <c r="R2303" s="50" t="s">
        <v>542</v>
      </c>
      <c r="S2303" s="50" t="s">
        <v>22</v>
      </c>
      <c r="T2303" s="54" t="s">
        <v>28739</v>
      </c>
      <c r="U2303" s="50" t="s">
        <v>28518</v>
      </c>
      <c r="V2303" s="50" t="s">
        <v>28521</v>
      </c>
      <c r="W2303" s="50" t="s">
        <v>94</v>
      </c>
      <c r="X2303" s="50">
        <v>2189</v>
      </c>
      <c r="Y2303" s="50"/>
      <c r="Z2303" s="50"/>
      <c r="AA2303" s="50"/>
      <c r="AB2303" s="50"/>
      <c r="AC2303" s="50"/>
      <c r="AD2303" s="50"/>
      <c r="AE2303" s="50"/>
      <c r="AF2303" s="50"/>
      <c r="AG2303" s="50"/>
      <c r="AH2303" s="53"/>
      <c r="AI2303" s="50"/>
      <c r="AJ2303" s="50"/>
      <c r="AK2303" s="50"/>
      <c r="AL2303" s="50"/>
      <c r="AM2303" s="50"/>
      <c r="AN2303" s="50"/>
      <c r="AO2303" s="50"/>
      <c r="AP2303" s="50"/>
      <c r="AQ2303" s="50"/>
      <c r="AR2303" s="50"/>
      <c r="AS2303" s="50"/>
      <c r="AT2303" s="50"/>
      <c r="AU2303" s="50"/>
      <c r="AV2303" s="50"/>
      <c r="AW2303" s="50"/>
      <c r="AX2303" s="50"/>
      <c r="AY2303" s="50"/>
      <c r="AZ2303" s="50"/>
      <c r="BA2303" s="50"/>
      <c r="BB2303" s="50"/>
      <c r="BC2303" s="50"/>
      <c r="BD2303" s="50"/>
      <c r="BE2303" s="50"/>
      <c r="BF2303" s="50"/>
      <c r="BG2303" s="50"/>
      <c r="BH2303" s="50"/>
      <c r="BI2303" s="50"/>
      <c r="BJ2303" s="50"/>
      <c r="BK2303" s="50"/>
      <c r="BL2303" s="50"/>
    </row>
    <row r="2304" spans="1:64" ht="12" customHeight="1" x14ac:dyDescent="0.15">
      <c r="A2304" s="50" t="s">
        <v>27098</v>
      </c>
      <c r="B2304" s="50">
        <v>53</v>
      </c>
      <c r="C2304" s="50" t="s">
        <v>14</v>
      </c>
      <c r="D2304" s="50" t="s">
        <v>31</v>
      </c>
      <c r="E2304" s="50"/>
      <c r="F2304" s="52">
        <v>42738</v>
      </c>
      <c r="G2304" s="50" t="s">
        <v>27986</v>
      </c>
      <c r="H2304" s="50" t="s">
        <v>27099</v>
      </c>
      <c r="I2304" s="50" t="s">
        <v>67</v>
      </c>
      <c r="J2304" s="50">
        <v>75645</v>
      </c>
      <c r="K2304" s="50" t="s">
        <v>25172</v>
      </c>
      <c r="L2304" s="50" t="s">
        <v>27100</v>
      </c>
      <c r="M2304" s="50" t="s">
        <v>21</v>
      </c>
      <c r="N2304" s="50" t="s">
        <v>27101</v>
      </c>
      <c r="O2304" s="42" t="s">
        <v>394</v>
      </c>
      <c r="P2304" s="50" t="s">
        <v>395</v>
      </c>
      <c r="Q2304" s="51" t="s">
        <v>27102</v>
      </c>
      <c r="R2304" s="50" t="s">
        <v>542</v>
      </c>
      <c r="S2304" s="50" t="s">
        <v>22</v>
      </c>
      <c r="T2304" s="54" t="s">
        <v>28746</v>
      </c>
      <c r="U2304" s="50" t="s">
        <v>28520</v>
      </c>
      <c r="V2304" s="50" t="s">
        <v>28521</v>
      </c>
      <c r="W2304" s="50" t="s">
        <v>542</v>
      </c>
      <c r="X2304" s="50">
        <v>2188</v>
      </c>
      <c r="Y2304" s="50"/>
      <c r="Z2304" s="50"/>
      <c r="AA2304" s="50"/>
      <c r="AB2304" s="50"/>
      <c r="AC2304" s="50"/>
      <c r="AD2304" s="50"/>
      <c r="AE2304" s="50"/>
      <c r="AF2304" s="50"/>
      <c r="AG2304" s="50"/>
      <c r="AH2304" s="53"/>
      <c r="AI2304" s="50"/>
      <c r="AJ2304" s="50"/>
      <c r="AK2304" s="50"/>
      <c r="AL2304" s="50"/>
      <c r="AM2304" s="50"/>
      <c r="AN2304" s="50"/>
      <c r="AO2304" s="50"/>
      <c r="AP2304" s="50"/>
      <c r="AQ2304" s="51"/>
      <c r="AR2304" s="50"/>
      <c r="AS2304" s="50"/>
      <c r="AT2304" s="50"/>
      <c r="AU2304" s="50"/>
      <c r="AV2304" s="50"/>
      <c r="AW2304" s="50"/>
      <c r="AX2304" s="50"/>
      <c r="AY2304" s="50"/>
      <c r="AZ2304" s="50"/>
      <c r="BA2304" s="50"/>
      <c r="BB2304" s="50"/>
      <c r="BC2304" s="50"/>
      <c r="BD2304" s="50"/>
      <c r="BE2304" s="50"/>
      <c r="BF2304" s="50"/>
      <c r="BG2304" s="50"/>
      <c r="BH2304" s="50"/>
      <c r="BI2304" s="50"/>
      <c r="BJ2304" s="50"/>
      <c r="BK2304" s="50"/>
      <c r="BL2304" s="50"/>
    </row>
    <row r="2305" spans="1:64" ht="12" customHeight="1" x14ac:dyDescent="0.15">
      <c r="A2305" s="50" t="s">
        <v>27856</v>
      </c>
      <c r="B2305" s="50">
        <v>38</v>
      </c>
      <c r="C2305" s="50" t="s">
        <v>14</v>
      </c>
      <c r="D2305" s="50" t="s">
        <v>42</v>
      </c>
      <c r="E2305" s="51" t="s">
        <v>27857</v>
      </c>
      <c r="F2305" s="52">
        <v>42737</v>
      </c>
      <c r="G2305" s="50" t="s">
        <v>28035</v>
      </c>
      <c r="H2305" s="50" t="s">
        <v>81</v>
      </c>
      <c r="I2305" s="50" t="s">
        <v>38</v>
      </c>
      <c r="J2305" s="50">
        <v>60639</v>
      </c>
      <c r="K2305" s="50" t="s">
        <v>82</v>
      </c>
      <c r="L2305" s="50" t="s">
        <v>83</v>
      </c>
      <c r="M2305" s="50" t="s">
        <v>21</v>
      </c>
      <c r="N2305" s="50" t="s">
        <v>27858</v>
      </c>
      <c r="O2305" s="42" t="s">
        <v>1134</v>
      </c>
      <c r="P2305" s="50" t="s">
        <v>1135</v>
      </c>
      <c r="Q2305" s="51" t="s">
        <v>27859</v>
      </c>
      <c r="R2305" s="50" t="s">
        <v>94</v>
      </c>
      <c r="S2305" s="50" t="s">
        <v>12</v>
      </c>
      <c r="T2305" s="50" t="s">
        <v>31978</v>
      </c>
      <c r="U2305" s="50" t="s">
        <v>28518</v>
      </c>
      <c r="V2305" s="50" t="s">
        <v>28521</v>
      </c>
      <c r="W2305" s="50"/>
      <c r="Y2305" s="50"/>
      <c r="Z2305" s="50"/>
      <c r="AA2305" s="50"/>
      <c r="AB2305" s="50"/>
      <c r="AC2305" s="50"/>
      <c r="AD2305" s="50"/>
      <c r="AE2305" s="50"/>
      <c r="AF2305" s="50"/>
      <c r="AG2305" s="50"/>
      <c r="AH2305" s="53"/>
      <c r="AI2305" s="50"/>
      <c r="AJ2305" s="50"/>
      <c r="AK2305" s="50"/>
      <c r="AL2305" s="50"/>
      <c r="AM2305" s="50"/>
      <c r="AN2305" s="50"/>
      <c r="AO2305" s="50"/>
      <c r="AP2305" s="50"/>
      <c r="AQ2305" s="50"/>
      <c r="AR2305" s="50"/>
      <c r="AS2305" s="50"/>
      <c r="AT2305" s="50"/>
      <c r="AU2305" s="50"/>
      <c r="AV2305" s="50"/>
      <c r="AW2305" s="50"/>
      <c r="AX2305" s="50"/>
      <c r="AY2305" s="50"/>
      <c r="AZ2305" s="50"/>
      <c r="BA2305" s="50"/>
      <c r="BB2305" s="50"/>
      <c r="BC2305" s="50"/>
      <c r="BD2305" s="50"/>
      <c r="BE2305" s="50"/>
      <c r="BF2305" s="50"/>
      <c r="BG2305" s="50"/>
      <c r="BH2305" s="50"/>
      <c r="BI2305" s="50"/>
      <c r="BJ2305" s="50"/>
      <c r="BK2305" s="50"/>
      <c r="BL2305" s="50"/>
    </row>
    <row r="2306" spans="1:64" ht="12" customHeight="1" x14ac:dyDescent="0.15">
      <c r="A2306" s="50" t="s">
        <v>27216</v>
      </c>
      <c r="B2306" s="50">
        <v>44</v>
      </c>
      <c r="C2306" s="50" t="s">
        <v>14</v>
      </c>
      <c r="D2306" s="50" t="s">
        <v>79</v>
      </c>
      <c r="E2306" s="51" t="s">
        <v>27217</v>
      </c>
      <c r="F2306" s="52">
        <v>42736</v>
      </c>
      <c r="G2306" s="50" t="s">
        <v>27218</v>
      </c>
      <c r="H2306" s="50" t="s">
        <v>4085</v>
      </c>
      <c r="I2306" s="50" t="s">
        <v>425</v>
      </c>
      <c r="J2306" s="50">
        <v>65802</v>
      </c>
      <c r="K2306" s="50" t="s">
        <v>4842</v>
      </c>
      <c r="L2306" s="50" t="s">
        <v>4088</v>
      </c>
      <c r="M2306" s="50" t="s">
        <v>5307</v>
      </c>
      <c r="N2306" s="50" t="s">
        <v>27219</v>
      </c>
      <c r="O2306" s="42" t="s">
        <v>394</v>
      </c>
      <c r="P2306" s="50" t="s">
        <v>395</v>
      </c>
      <c r="Q2306" s="51" t="s">
        <v>27220</v>
      </c>
      <c r="R2306" s="50" t="s">
        <v>542</v>
      </c>
      <c r="S2306" s="50" t="s">
        <v>22</v>
      </c>
      <c r="T2306" s="54" t="s">
        <v>28746</v>
      </c>
      <c r="U2306" s="50" t="s">
        <v>28520</v>
      </c>
      <c r="V2306" s="50" t="s">
        <v>28521</v>
      </c>
      <c r="W2306" s="50" t="s">
        <v>94</v>
      </c>
      <c r="X2306" s="50">
        <v>2180</v>
      </c>
      <c r="Y2306" s="50"/>
      <c r="Z2306" s="50"/>
      <c r="AA2306" s="50"/>
      <c r="AB2306" s="50"/>
      <c r="AC2306" s="50"/>
      <c r="AD2306" s="50"/>
      <c r="AE2306" s="50"/>
      <c r="AF2306" s="50"/>
      <c r="AG2306" s="50"/>
      <c r="AH2306" s="53"/>
      <c r="AI2306" s="50"/>
      <c r="AJ2306" s="50"/>
      <c r="AK2306" s="50"/>
      <c r="AL2306" s="50"/>
      <c r="AM2306" s="50"/>
      <c r="AN2306" s="50"/>
      <c r="AO2306" s="50"/>
      <c r="AP2306" s="50"/>
      <c r="AQ2306" s="50"/>
      <c r="AR2306" s="50"/>
      <c r="AS2306" s="50"/>
      <c r="AT2306" s="50"/>
      <c r="AU2306" s="50"/>
      <c r="AV2306" s="50"/>
      <c r="AW2306" s="50"/>
      <c r="AX2306" s="50"/>
      <c r="AY2306" s="50"/>
      <c r="AZ2306" s="50"/>
      <c r="BA2306" s="50"/>
      <c r="BB2306" s="50"/>
      <c r="BC2306" s="50"/>
      <c r="BD2306" s="50"/>
      <c r="BE2306" s="50"/>
      <c r="BF2306" s="50"/>
      <c r="BG2306" s="50"/>
      <c r="BH2306" s="50"/>
      <c r="BI2306" s="50"/>
      <c r="BJ2306" s="50"/>
      <c r="BK2306" s="50"/>
      <c r="BL2306" s="50"/>
    </row>
    <row r="2307" spans="1:64" ht="12" customHeight="1" x14ac:dyDescent="0.15">
      <c r="A2307" s="50" t="s">
        <v>27944</v>
      </c>
      <c r="B2307" s="50">
        <v>17</v>
      </c>
      <c r="C2307" s="50" t="s">
        <v>14</v>
      </c>
      <c r="D2307" s="50" t="s">
        <v>79</v>
      </c>
      <c r="E2307" s="50"/>
      <c r="F2307" s="52">
        <v>42736</v>
      </c>
      <c r="G2307" s="50" t="s">
        <v>27945</v>
      </c>
      <c r="H2307" s="50" t="s">
        <v>27946</v>
      </c>
      <c r="I2307" s="50" t="s">
        <v>38</v>
      </c>
      <c r="J2307" s="50">
        <v>60181</v>
      </c>
      <c r="K2307" s="50" t="s">
        <v>82</v>
      </c>
      <c r="L2307" s="50" t="s">
        <v>27947</v>
      </c>
      <c r="M2307" s="50" t="s">
        <v>21</v>
      </c>
      <c r="N2307" s="50" t="s">
        <v>27948</v>
      </c>
      <c r="O2307" s="42" t="s">
        <v>394</v>
      </c>
      <c r="P2307" s="50" t="s">
        <v>395</v>
      </c>
      <c r="Q2307" s="51" t="s">
        <v>27949</v>
      </c>
      <c r="R2307" s="50" t="s">
        <v>542</v>
      </c>
      <c r="S2307" s="50" t="s">
        <v>22</v>
      </c>
      <c r="T2307" s="54" t="s">
        <v>28739</v>
      </c>
      <c r="U2307" s="50" t="s">
        <v>28518</v>
      </c>
      <c r="V2307" s="50" t="s">
        <v>28521</v>
      </c>
      <c r="W2307" s="50" t="s">
        <v>94</v>
      </c>
      <c r="X2307" s="50">
        <v>2178</v>
      </c>
      <c r="Y2307" s="50"/>
      <c r="Z2307" s="50"/>
      <c r="AA2307" s="50"/>
      <c r="AB2307" s="50"/>
      <c r="AC2307" s="50"/>
      <c r="AD2307" s="50"/>
      <c r="AE2307" s="50"/>
      <c r="AF2307" s="50"/>
      <c r="AG2307" s="50"/>
      <c r="AH2307" s="53"/>
      <c r="AI2307" s="50"/>
      <c r="AJ2307" s="51"/>
      <c r="AK2307" s="50"/>
      <c r="AL2307" s="50"/>
      <c r="AM2307" s="50"/>
      <c r="AN2307" s="50"/>
      <c r="AO2307" s="50"/>
      <c r="AP2307" s="50"/>
      <c r="AQ2307" s="50"/>
      <c r="AR2307" s="50"/>
      <c r="AS2307" s="50"/>
      <c r="AT2307" s="50"/>
      <c r="AU2307" s="50"/>
      <c r="AV2307" s="50"/>
      <c r="AW2307" s="50"/>
      <c r="AX2307" s="50"/>
      <c r="AY2307" s="50"/>
      <c r="AZ2307" s="50"/>
      <c r="BA2307" s="50"/>
      <c r="BB2307" s="50"/>
      <c r="BC2307" s="50"/>
      <c r="BD2307" s="50"/>
      <c r="BE2307" s="50"/>
      <c r="BF2307" s="50"/>
      <c r="BG2307" s="50"/>
      <c r="BH2307" s="50"/>
      <c r="BI2307" s="50"/>
      <c r="BJ2307" s="50"/>
      <c r="BK2307" s="50"/>
      <c r="BL2307" s="50"/>
    </row>
    <row r="2308" spans="1:64" ht="12" customHeight="1" x14ac:dyDescent="0.15">
      <c r="A2308" s="50" t="s">
        <v>27324</v>
      </c>
      <c r="B2308" s="50">
        <v>23</v>
      </c>
      <c r="C2308" s="50" t="s">
        <v>14</v>
      </c>
      <c r="D2308" s="50" t="s">
        <v>42</v>
      </c>
      <c r="E2308" s="50"/>
      <c r="F2308" s="52">
        <v>42736</v>
      </c>
      <c r="G2308" s="50" t="s">
        <v>28007</v>
      </c>
      <c r="H2308" s="50" t="s">
        <v>707</v>
      </c>
      <c r="I2308" s="50" t="s">
        <v>67</v>
      </c>
      <c r="J2308" s="50">
        <v>77053</v>
      </c>
      <c r="K2308" s="50" t="s">
        <v>1361</v>
      </c>
      <c r="L2308" s="50" t="s">
        <v>546</v>
      </c>
      <c r="M2308" s="50" t="s">
        <v>21</v>
      </c>
      <c r="N2308" s="50" t="s">
        <v>27325</v>
      </c>
      <c r="O2308" s="42" t="s">
        <v>394</v>
      </c>
      <c r="P2308" s="50" t="s">
        <v>395</v>
      </c>
      <c r="Q2308" s="51" t="s">
        <v>27326</v>
      </c>
      <c r="R2308" s="50" t="s">
        <v>94</v>
      </c>
      <c r="S2308" s="50" t="s">
        <v>22</v>
      </c>
      <c r="T2308" s="54" t="s">
        <v>28746</v>
      </c>
      <c r="U2308" s="50" t="s">
        <v>28520</v>
      </c>
      <c r="V2308" s="50" t="s">
        <v>28522</v>
      </c>
      <c r="W2308" s="50" t="s">
        <v>94</v>
      </c>
      <c r="X2308" s="50">
        <v>2185</v>
      </c>
      <c r="Y2308" s="50"/>
      <c r="Z2308" s="50"/>
      <c r="AA2308" s="50"/>
      <c r="AB2308" s="50"/>
      <c r="AC2308" s="50"/>
      <c r="AD2308" s="50"/>
      <c r="AE2308" s="50"/>
      <c r="AF2308" s="50"/>
      <c r="AG2308" s="50"/>
      <c r="AH2308" s="53"/>
      <c r="AI2308" s="50"/>
      <c r="AJ2308" s="50"/>
      <c r="AK2308" s="50"/>
      <c r="AL2308" s="50"/>
      <c r="AM2308" s="50"/>
      <c r="AN2308" s="50"/>
      <c r="AO2308" s="50"/>
      <c r="AP2308" s="50"/>
      <c r="AQ2308" s="50"/>
      <c r="AR2308" s="50"/>
      <c r="AS2308" s="50"/>
      <c r="AT2308" s="50"/>
      <c r="AU2308" s="50"/>
      <c r="AV2308" s="50"/>
      <c r="AW2308" s="50"/>
      <c r="AX2308" s="50"/>
      <c r="AY2308" s="50"/>
      <c r="AZ2308" s="50"/>
      <c r="BA2308" s="50"/>
      <c r="BB2308" s="50"/>
      <c r="BC2308" s="50"/>
      <c r="BD2308" s="50"/>
      <c r="BE2308" s="50"/>
      <c r="BF2308" s="50"/>
      <c r="BG2308" s="50"/>
      <c r="BH2308" s="50"/>
      <c r="BI2308" s="50"/>
      <c r="BJ2308" s="50"/>
      <c r="BK2308" s="50"/>
      <c r="BL2308" s="50"/>
    </row>
    <row r="2309" spans="1:64" ht="12" customHeight="1" x14ac:dyDescent="0.15">
      <c r="A2309" s="50" t="s">
        <v>27059</v>
      </c>
      <c r="B2309" s="50">
        <v>35</v>
      </c>
      <c r="C2309" s="50" t="s">
        <v>14</v>
      </c>
      <c r="D2309" s="50" t="s">
        <v>31</v>
      </c>
      <c r="E2309" s="50"/>
      <c r="F2309" s="52">
        <v>42736</v>
      </c>
      <c r="G2309" s="50" t="s">
        <v>27060</v>
      </c>
      <c r="H2309" s="50" t="s">
        <v>27061</v>
      </c>
      <c r="I2309" s="50" t="s">
        <v>167</v>
      </c>
      <c r="J2309" s="50">
        <v>30144</v>
      </c>
      <c r="K2309" s="50" t="s">
        <v>3237</v>
      </c>
      <c r="L2309" s="50" t="s">
        <v>10351</v>
      </c>
      <c r="M2309" s="50" t="s">
        <v>21</v>
      </c>
      <c r="N2309" s="50" t="s">
        <v>27062</v>
      </c>
      <c r="O2309" s="42" t="s">
        <v>394</v>
      </c>
      <c r="P2309" s="50" t="s">
        <v>395</v>
      </c>
      <c r="Q2309" s="51" t="s">
        <v>27063</v>
      </c>
      <c r="R2309" s="50" t="s">
        <v>94</v>
      </c>
      <c r="S2309" s="50" t="s">
        <v>22</v>
      </c>
      <c r="T2309" s="54" t="s">
        <v>28746</v>
      </c>
      <c r="U2309" s="50" t="s">
        <v>28520</v>
      </c>
      <c r="V2309" s="50" t="s">
        <v>28519</v>
      </c>
      <c r="W2309" s="50" t="s">
        <v>94</v>
      </c>
      <c r="X2309" s="50">
        <v>2184</v>
      </c>
      <c r="Y2309" s="50"/>
      <c r="Z2309" s="50"/>
      <c r="AA2309" s="50"/>
      <c r="AB2309" s="50"/>
      <c r="AC2309" s="50"/>
      <c r="AD2309" s="50"/>
      <c r="AE2309" s="50"/>
      <c r="AF2309" s="50"/>
      <c r="AG2309" s="50"/>
      <c r="AH2309" s="53"/>
      <c r="AI2309" s="50"/>
      <c r="AJ2309" s="50"/>
      <c r="AK2309" s="50"/>
      <c r="AL2309" s="50"/>
      <c r="AM2309" s="50"/>
      <c r="AN2309" s="50"/>
      <c r="AO2309" s="50"/>
      <c r="AP2309" s="50"/>
      <c r="AQ2309" s="50"/>
      <c r="AR2309" s="50"/>
      <c r="AS2309" s="50"/>
      <c r="AT2309" s="50"/>
      <c r="AU2309" s="50"/>
      <c r="AV2309" s="50"/>
      <c r="AW2309" s="50"/>
      <c r="AX2309" s="50"/>
      <c r="AY2309" s="50"/>
      <c r="AZ2309" s="50"/>
      <c r="BA2309" s="50"/>
      <c r="BB2309" s="50"/>
      <c r="BC2309" s="50"/>
      <c r="BD2309" s="50"/>
      <c r="BE2309" s="50"/>
      <c r="BF2309" s="50"/>
      <c r="BG2309" s="50"/>
      <c r="BH2309" s="50"/>
      <c r="BI2309" s="50"/>
      <c r="BJ2309" s="50"/>
      <c r="BK2309" s="50"/>
      <c r="BL2309" s="50"/>
    </row>
    <row r="2310" spans="1:64" ht="12" customHeight="1" x14ac:dyDescent="0.15">
      <c r="A2310" s="50" t="s">
        <v>27843</v>
      </c>
      <c r="B2310" s="50">
        <v>42</v>
      </c>
      <c r="C2310" s="50" t="s">
        <v>14</v>
      </c>
      <c r="D2310" s="50" t="s">
        <v>31</v>
      </c>
      <c r="E2310" s="50"/>
      <c r="F2310" s="52">
        <v>42736</v>
      </c>
      <c r="G2310" s="50" t="s">
        <v>28034</v>
      </c>
      <c r="H2310" s="50" t="s">
        <v>534</v>
      </c>
      <c r="I2310" s="50" t="s">
        <v>63</v>
      </c>
      <c r="J2310" s="50">
        <v>45231</v>
      </c>
      <c r="K2310" s="50" t="s">
        <v>535</v>
      </c>
      <c r="L2310" s="50" t="s">
        <v>384</v>
      </c>
      <c r="M2310" s="50" t="s">
        <v>21</v>
      </c>
      <c r="N2310" s="50" t="s">
        <v>27844</v>
      </c>
      <c r="O2310" s="42" t="s">
        <v>394</v>
      </c>
      <c r="P2310" s="50" t="s">
        <v>395</v>
      </c>
      <c r="Q2310" s="51" t="s">
        <v>27845</v>
      </c>
      <c r="R2310" s="50" t="s">
        <v>94</v>
      </c>
      <c r="S2310" s="50" t="s">
        <v>22</v>
      </c>
      <c r="T2310" s="54" t="s">
        <v>28746</v>
      </c>
      <c r="U2310" s="50" t="s">
        <v>28518</v>
      </c>
      <c r="V2310" s="50" t="s">
        <v>28521</v>
      </c>
      <c r="W2310" s="50" t="s">
        <v>94</v>
      </c>
      <c r="X2310" s="50">
        <v>2177</v>
      </c>
      <c r="Y2310" s="50"/>
      <c r="Z2310" s="50"/>
      <c r="AA2310" s="50"/>
      <c r="AB2310" s="50"/>
      <c r="AC2310" s="50"/>
      <c r="AD2310" s="50"/>
      <c r="AE2310" s="50"/>
      <c r="AF2310" s="50"/>
      <c r="AG2310" s="50"/>
      <c r="AH2310" s="50"/>
      <c r="AI2310" s="50"/>
      <c r="AJ2310" s="50"/>
      <c r="AK2310" s="50"/>
      <c r="AL2310" s="50"/>
      <c r="AM2310" s="50"/>
      <c r="AN2310" s="50"/>
      <c r="AO2310" s="50"/>
      <c r="AP2310" s="50"/>
      <c r="AQ2310" s="50"/>
      <c r="AR2310" s="50"/>
      <c r="AS2310" s="50"/>
      <c r="AT2310" s="50"/>
      <c r="AU2310" s="50"/>
      <c r="AV2310" s="50"/>
      <c r="AW2310" s="50"/>
      <c r="AX2310" s="50"/>
      <c r="AY2310" s="50"/>
      <c r="AZ2310" s="50"/>
      <c r="BA2310" s="50"/>
      <c r="BB2310" s="50"/>
      <c r="BC2310" s="50"/>
      <c r="BD2310" s="50"/>
      <c r="BE2310" s="50"/>
      <c r="BF2310" s="50"/>
      <c r="BG2310" s="50"/>
      <c r="BH2310" s="50"/>
      <c r="BI2310" s="50"/>
      <c r="BJ2310" s="50"/>
      <c r="BK2310" s="50"/>
      <c r="BL2310" s="50"/>
    </row>
    <row r="2311" spans="1:64" ht="12" customHeight="1" x14ac:dyDescent="0.15">
      <c r="A2311" s="50" t="s">
        <v>27772</v>
      </c>
      <c r="B2311" s="50">
        <v>21</v>
      </c>
      <c r="C2311" s="50" t="s">
        <v>14</v>
      </c>
      <c r="D2311" s="50" t="s">
        <v>79</v>
      </c>
      <c r="E2311" s="51" t="s">
        <v>27773</v>
      </c>
      <c r="F2311" s="52">
        <v>42736</v>
      </c>
      <c r="G2311" s="50" t="s">
        <v>28033</v>
      </c>
      <c r="H2311" s="50" t="s">
        <v>1772</v>
      </c>
      <c r="I2311" s="50" t="s">
        <v>67</v>
      </c>
      <c r="J2311" s="50">
        <v>75002</v>
      </c>
      <c r="K2311" s="50" t="s">
        <v>19322</v>
      </c>
      <c r="L2311" s="50" t="s">
        <v>26631</v>
      </c>
      <c r="M2311" s="50" t="s">
        <v>21</v>
      </c>
      <c r="N2311" s="50" t="s">
        <v>27774</v>
      </c>
      <c r="O2311" s="42" t="s">
        <v>394</v>
      </c>
      <c r="P2311" s="50" t="s">
        <v>395</v>
      </c>
      <c r="Q2311" s="51" t="s">
        <v>27775</v>
      </c>
      <c r="R2311" s="50" t="s">
        <v>94</v>
      </c>
      <c r="S2311" s="50" t="s">
        <v>373</v>
      </c>
      <c r="T2311" s="54" t="s">
        <v>28836</v>
      </c>
      <c r="U2311" s="50" t="s">
        <v>28520</v>
      </c>
      <c r="V2311" s="50" t="s">
        <v>28519</v>
      </c>
      <c r="W2311" s="50" t="s">
        <v>94</v>
      </c>
      <c r="X2311" s="50">
        <v>2187</v>
      </c>
      <c r="Y2311" s="50"/>
      <c r="Z2311" s="50"/>
      <c r="AA2311" s="50"/>
      <c r="AB2311" s="50"/>
      <c r="AC2311" s="50"/>
      <c r="AD2311" s="50"/>
      <c r="AE2311" s="50"/>
      <c r="AF2311" s="50"/>
      <c r="AG2311" s="50"/>
      <c r="AH2311" s="53"/>
      <c r="AI2311" s="50"/>
      <c r="AJ2311" s="50"/>
      <c r="AK2311" s="50"/>
      <c r="AL2311" s="50"/>
      <c r="AM2311" s="50"/>
      <c r="AN2311" s="50"/>
      <c r="AO2311" s="50"/>
      <c r="AP2311" s="50"/>
      <c r="AQ2311" s="50"/>
      <c r="AR2311" s="50"/>
      <c r="AS2311" s="50"/>
      <c r="AT2311" s="50"/>
      <c r="AU2311" s="50"/>
      <c r="AV2311" s="50"/>
      <c r="AW2311" s="50"/>
      <c r="AX2311" s="50"/>
      <c r="AY2311" s="50"/>
      <c r="AZ2311" s="50"/>
      <c r="BA2311" s="50"/>
      <c r="BB2311" s="50"/>
      <c r="BC2311" s="50"/>
      <c r="BD2311" s="50"/>
      <c r="BE2311" s="50"/>
      <c r="BF2311" s="50"/>
      <c r="BG2311" s="50"/>
      <c r="BH2311" s="50"/>
      <c r="BI2311" s="50"/>
      <c r="BJ2311" s="50"/>
      <c r="BK2311" s="50"/>
      <c r="BL2311" s="50"/>
    </row>
    <row r="2312" spans="1:64" ht="12" customHeight="1" x14ac:dyDescent="0.15">
      <c r="A2312" s="42" t="s">
        <v>26979</v>
      </c>
      <c r="B2312" s="42">
        <v>32</v>
      </c>
      <c r="C2312" s="42" t="s">
        <v>14</v>
      </c>
      <c r="D2312" s="42" t="s">
        <v>31</v>
      </c>
      <c r="F2312" s="55">
        <v>42735</v>
      </c>
      <c r="H2312" s="42" t="s">
        <v>26983</v>
      </c>
      <c r="I2312" s="42" t="s">
        <v>398</v>
      </c>
      <c r="J2312" s="42">
        <v>17082</v>
      </c>
      <c r="K2312" s="42" t="s">
        <v>26982</v>
      </c>
      <c r="L2312" s="42" t="s">
        <v>498</v>
      </c>
      <c r="M2312" s="42" t="s">
        <v>21</v>
      </c>
      <c r="N2312" s="42" t="s">
        <v>26981</v>
      </c>
      <c r="O2312" s="42" t="s">
        <v>394</v>
      </c>
      <c r="P2312" s="42" t="s">
        <v>395</v>
      </c>
      <c r="Q2312" s="56" t="s">
        <v>26980</v>
      </c>
      <c r="R2312" s="42" t="s">
        <v>23</v>
      </c>
      <c r="S2312" s="42" t="s">
        <v>22</v>
      </c>
      <c r="T2312" s="42" t="s">
        <v>28746</v>
      </c>
      <c r="U2312" s="50" t="s">
        <v>28520</v>
      </c>
      <c r="V2312" s="42" t="s">
        <v>20623</v>
      </c>
      <c r="W2312" s="42" t="s">
        <v>94</v>
      </c>
      <c r="X2312" s="50">
        <v>2183</v>
      </c>
    </row>
    <row r="2313" spans="1:64" ht="12" customHeight="1" x14ac:dyDescent="0.15">
      <c r="A2313" s="42" t="s">
        <v>26974</v>
      </c>
      <c r="B2313" s="42">
        <v>46</v>
      </c>
      <c r="C2313" s="42" t="s">
        <v>14</v>
      </c>
      <c r="D2313" s="42" t="s">
        <v>31</v>
      </c>
      <c r="F2313" s="55">
        <v>42735</v>
      </c>
      <c r="G2313" s="42" t="s">
        <v>26977</v>
      </c>
      <c r="H2313" s="42" t="s">
        <v>26976</v>
      </c>
      <c r="I2313" s="42" t="s">
        <v>56</v>
      </c>
      <c r="J2313" s="42">
        <v>33470</v>
      </c>
      <c r="K2313" s="42" t="s">
        <v>5214</v>
      </c>
      <c r="L2313" s="42" t="s">
        <v>57</v>
      </c>
      <c r="M2313" s="42" t="s">
        <v>21</v>
      </c>
      <c r="N2313" s="42" t="s">
        <v>26978</v>
      </c>
      <c r="O2313" s="42" t="s">
        <v>394</v>
      </c>
      <c r="P2313" s="42" t="s">
        <v>395</v>
      </c>
      <c r="Q2313" s="56" t="s">
        <v>26975</v>
      </c>
      <c r="R2313" s="42" t="s">
        <v>542</v>
      </c>
      <c r="S2313" s="42" t="s">
        <v>22</v>
      </c>
      <c r="T2313" s="42" t="s">
        <v>28739</v>
      </c>
      <c r="U2313" s="50" t="s">
        <v>28520</v>
      </c>
      <c r="V2313" s="42" t="s">
        <v>28521</v>
      </c>
      <c r="W2313" s="42" t="s">
        <v>94</v>
      </c>
      <c r="X2313" s="50">
        <v>2181</v>
      </c>
    </row>
    <row r="2314" spans="1:64" ht="12" customHeight="1" x14ac:dyDescent="0.15">
      <c r="A2314" s="42" t="s">
        <v>26992</v>
      </c>
      <c r="B2314" s="42">
        <v>33</v>
      </c>
      <c r="C2314" s="42" t="s">
        <v>14</v>
      </c>
      <c r="D2314" s="42" t="s">
        <v>31</v>
      </c>
      <c r="F2314" s="55">
        <v>42735</v>
      </c>
      <c r="G2314" s="42" t="s">
        <v>26989</v>
      </c>
      <c r="H2314" s="42" t="s">
        <v>17831</v>
      </c>
      <c r="I2314" s="42" t="s">
        <v>127</v>
      </c>
      <c r="J2314" s="42">
        <v>56001</v>
      </c>
      <c r="K2314" s="42" t="s">
        <v>26991</v>
      </c>
      <c r="L2314" s="42" t="s">
        <v>26985</v>
      </c>
      <c r="M2314" s="42" t="s">
        <v>5307</v>
      </c>
      <c r="N2314" s="42" t="s">
        <v>26990</v>
      </c>
      <c r="O2314" s="42" t="s">
        <v>394</v>
      </c>
      <c r="P2314" s="42" t="s">
        <v>395</v>
      </c>
      <c r="Q2314" s="56" t="s">
        <v>26984</v>
      </c>
      <c r="R2314" s="42" t="s">
        <v>23</v>
      </c>
      <c r="S2314" s="42" t="s">
        <v>12</v>
      </c>
      <c r="T2314" s="42" t="s">
        <v>31978</v>
      </c>
      <c r="U2314" s="50" t="s">
        <v>28520</v>
      </c>
      <c r="V2314" s="42" t="s">
        <v>28521</v>
      </c>
      <c r="W2314" s="42" t="s">
        <v>94</v>
      </c>
      <c r="X2314" s="50">
        <v>2179</v>
      </c>
    </row>
    <row r="2315" spans="1:64" ht="12" customHeight="1" x14ac:dyDescent="0.15">
      <c r="A2315" s="42" t="s">
        <v>26993</v>
      </c>
      <c r="B2315" s="42">
        <v>34</v>
      </c>
      <c r="C2315" s="42" t="s">
        <v>14</v>
      </c>
      <c r="D2315" s="42" t="s">
        <v>31</v>
      </c>
      <c r="F2315" s="55">
        <v>42734</v>
      </c>
      <c r="G2315" s="42" t="s">
        <v>26987</v>
      </c>
      <c r="H2315" s="42" t="s">
        <v>5332</v>
      </c>
      <c r="I2315" s="42" t="s">
        <v>56</v>
      </c>
      <c r="J2315" s="42">
        <v>32506</v>
      </c>
      <c r="K2315" s="42" t="s">
        <v>5333</v>
      </c>
      <c r="L2315" s="42" t="s">
        <v>5334</v>
      </c>
      <c r="M2315" s="42" t="s">
        <v>21</v>
      </c>
      <c r="N2315" s="42" t="s">
        <v>26988</v>
      </c>
      <c r="O2315" s="42" t="s">
        <v>394</v>
      </c>
      <c r="P2315" s="42" t="s">
        <v>395</v>
      </c>
      <c r="Q2315" s="56" t="s">
        <v>26986</v>
      </c>
      <c r="R2315" s="42" t="s">
        <v>23</v>
      </c>
      <c r="S2315" s="42" t="s">
        <v>22</v>
      </c>
      <c r="T2315" s="42" t="s">
        <v>28746</v>
      </c>
      <c r="U2315" s="50" t="s">
        <v>28520</v>
      </c>
      <c r="V2315" s="42" t="s">
        <v>28521</v>
      </c>
      <c r="W2315" s="42" t="s">
        <v>94</v>
      </c>
      <c r="X2315" s="50">
        <v>2182</v>
      </c>
    </row>
    <row r="2316" spans="1:64" ht="12" customHeight="1" x14ac:dyDescent="0.15">
      <c r="A2316" s="42" t="s">
        <v>26994</v>
      </c>
      <c r="B2316" s="42">
        <v>31</v>
      </c>
      <c r="C2316" s="42" t="s">
        <v>14</v>
      </c>
      <c r="D2316" s="42" t="s">
        <v>31</v>
      </c>
      <c r="F2316" s="55">
        <v>42734</v>
      </c>
      <c r="G2316" s="42" t="s">
        <v>26969</v>
      </c>
      <c r="H2316" s="42" t="s">
        <v>616</v>
      </c>
      <c r="I2316" s="42" t="s">
        <v>117</v>
      </c>
      <c r="J2316" s="42">
        <v>85020</v>
      </c>
      <c r="K2316" s="42" t="s">
        <v>617</v>
      </c>
      <c r="L2316" s="42" t="s">
        <v>618</v>
      </c>
      <c r="M2316" s="42" t="s">
        <v>5307</v>
      </c>
      <c r="N2316" s="42" t="s">
        <v>26967</v>
      </c>
      <c r="O2316" s="42" t="s">
        <v>394</v>
      </c>
      <c r="P2316" s="42" t="s">
        <v>395</v>
      </c>
      <c r="Q2316" s="56" t="s">
        <v>26968</v>
      </c>
      <c r="R2316" s="42" t="s">
        <v>23</v>
      </c>
      <c r="S2316" s="42" t="s">
        <v>22</v>
      </c>
      <c r="T2316" s="42" t="s">
        <v>28739</v>
      </c>
      <c r="U2316" s="50" t="s">
        <v>28518</v>
      </c>
      <c r="V2316" s="42" t="s">
        <v>28522</v>
      </c>
      <c r="W2316" s="42" t="s">
        <v>94</v>
      </c>
      <c r="X2316" s="50">
        <v>2186</v>
      </c>
    </row>
    <row r="2317" spans="1:64" ht="12" customHeight="1" x14ac:dyDescent="0.15">
      <c r="A2317" s="42" t="s">
        <v>26970</v>
      </c>
      <c r="B2317" s="42">
        <v>21</v>
      </c>
      <c r="C2317" s="42" t="s">
        <v>14</v>
      </c>
      <c r="D2317" s="42" t="s">
        <v>79</v>
      </c>
      <c r="F2317" s="55">
        <v>42734</v>
      </c>
      <c r="G2317" s="42" t="s">
        <v>26973</v>
      </c>
      <c r="H2317" s="42" t="s">
        <v>207</v>
      </c>
      <c r="I2317" s="42" t="s">
        <v>56</v>
      </c>
      <c r="J2317" s="42">
        <v>33157</v>
      </c>
      <c r="K2317" s="42" t="s">
        <v>155</v>
      </c>
      <c r="L2317" s="42" t="s">
        <v>156</v>
      </c>
      <c r="M2317" s="42" t="s">
        <v>21</v>
      </c>
      <c r="N2317" s="42" t="s">
        <v>26972</v>
      </c>
      <c r="O2317" s="42" t="s">
        <v>394</v>
      </c>
      <c r="P2317" s="42" t="s">
        <v>395</v>
      </c>
      <c r="Q2317" s="56" t="s">
        <v>26971</v>
      </c>
      <c r="R2317" s="42" t="s">
        <v>23</v>
      </c>
      <c r="S2317" s="42" t="s">
        <v>29</v>
      </c>
      <c r="T2317" s="42" t="s">
        <v>28746</v>
      </c>
      <c r="U2317" s="50" t="s">
        <v>28518</v>
      </c>
      <c r="V2317" s="42" t="s">
        <v>28519</v>
      </c>
      <c r="W2317" s="42" t="s">
        <v>94</v>
      </c>
      <c r="X2317" s="50">
        <v>2176</v>
      </c>
    </row>
    <row r="2318" spans="1:64" ht="12" customHeight="1" x14ac:dyDescent="0.15">
      <c r="A2318" s="42" t="s">
        <v>26956</v>
      </c>
      <c r="B2318" s="42">
        <v>52</v>
      </c>
      <c r="C2318" s="42" t="s">
        <v>14</v>
      </c>
      <c r="D2318" s="42" t="s">
        <v>79</v>
      </c>
      <c r="F2318" s="55">
        <v>42733</v>
      </c>
      <c r="G2318" s="42" t="s">
        <v>26957</v>
      </c>
      <c r="H2318" s="42" t="s">
        <v>26958</v>
      </c>
      <c r="I2318" s="42" t="s">
        <v>46</v>
      </c>
      <c r="J2318" s="42">
        <v>21620</v>
      </c>
      <c r="K2318" s="42" t="s">
        <v>26962</v>
      </c>
      <c r="L2318" s="42" t="s">
        <v>26959</v>
      </c>
      <c r="M2318" s="42" t="s">
        <v>21</v>
      </c>
      <c r="N2318" s="42" t="s">
        <v>26960</v>
      </c>
      <c r="O2318" s="42" t="s">
        <v>394</v>
      </c>
      <c r="P2318" s="42" t="s">
        <v>395</v>
      </c>
      <c r="Q2318" s="56" t="s">
        <v>26961</v>
      </c>
      <c r="R2318" s="42" t="s">
        <v>23</v>
      </c>
      <c r="S2318" s="42" t="s">
        <v>22</v>
      </c>
      <c r="T2318" s="42" t="s">
        <v>28746</v>
      </c>
      <c r="U2318" s="50" t="s">
        <v>28523</v>
      </c>
      <c r="V2318" s="42" t="s">
        <v>28521</v>
      </c>
      <c r="W2318" s="42" t="s">
        <v>542</v>
      </c>
      <c r="X2318" s="50">
        <v>2173</v>
      </c>
    </row>
    <row r="2319" spans="1:64" ht="12" customHeight="1" x14ac:dyDescent="0.15">
      <c r="A2319" s="42" t="s">
        <v>26963</v>
      </c>
      <c r="B2319" s="42">
        <v>34</v>
      </c>
      <c r="C2319" s="42" t="s">
        <v>14</v>
      </c>
      <c r="D2319" s="42" t="s">
        <v>31</v>
      </c>
      <c r="F2319" s="55">
        <v>42733</v>
      </c>
      <c r="G2319" s="42" t="s">
        <v>26966</v>
      </c>
      <c r="I2319" s="42" t="s">
        <v>56</v>
      </c>
      <c r="J2319" s="42">
        <v>34639</v>
      </c>
      <c r="K2319" s="42" t="s">
        <v>4256</v>
      </c>
      <c r="L2319" s="42" t="s">
        <v>5296</v>
      </c>
      <c r="M2319" s="42" t="s">
        <v>385</v>
      </c>
      <c r="N2319" s="42" t="s">
        <v>26965</v>
      </c>
      <c r="O2319" s="42" t="s">
        <v>394</v>
      </c>
      <c r="P2319" s="42" t="s">
        <v>395</v>
      </c>
      <c r="Q2319" s="56" t="s">
        <v>26964</v>
      </c>
      <c r="R2319" s="42" t="s">
        <v>23</v>
      </c>
      <c r="S2319" s="42" t="s">
        <v>12</v>
      </c>
      <c r="T2319" s="42" t="s">
        <v>31978</v>
      </c>
      <c r="U2319" s="50" t="s">
        <v>28518</v>
      </c>
      <c r="V2319" s="42" t="s">
        <v>28521</v>
      </c>
    </row>
    <row r="2320" spans="1:64" ht="12" customHeight="1" x14ac:dyDescent="0.15">
      <c r="A2320" s="42" t="s">
        <v>26947</v>
      </c>
      <c r="B2320" s="42">
        <v>39</v>
      </c>
      <c r="C2320" s="42" t="s">
        <v>14</v>
      </c>
      <c r="D2320" s="42" t="s">
        <v>79</v>
      </c>
      <c r="F2320" s="55">
        <v>42732</v>
      </c>
      <c r="G2320" s="42" t="s">
        <v>26950</v>
      </c>
      <c r="H2320" s="42" t="s">
        <v>1537</v>
      </c>
      <c r="I2320" s="42" t="s">
        <v>56</v>
      </c>
      <c r="J2320" s="42">
        <v>33607</v>
      </c>
      <c r="K2320" s="42" t="s">
        <v>622</v>
      </c>
      <c r="L2320" s="42" t="s">
        <v>1539</v>
      </c>
      <c r="M2320" s="42" t="s">
        <v>2246</v>
      </c>
      <c r="N2320" s="42" t="s">
        <v>26949</v>
      </c>
      <c r="O2320" s="42" t="s">
        <v>394</v>
      </c>
      <c r="P2320" s="42" t="s">
        <v>395</v>
      </c>
      <c r="Q2320" s="56" t="s">
        <v>26948</v>
      </c>
      <c r="R2320" s="42" t="s">
        <v>542</v>
      </c>
      <c r="S2320" s="42" t="s">
        <v>12</v>
      </c>
      <c r="T2320" s="42" t="s">
        <v>31978</v>
      </c>
      <c r="U2320" s="50" t="s">
        <v>28518</v>
      </c>
      <c r="V2320" s="42" t="s">
        <v>28521</v>
      </c>
    </row>
    <row r="2321" spans="1:24" ht="12" customHeight="1" x14ac:dyDescent="0.15">
      <c r="A2321" s="42" t="s">
        <v>26951</v>
      </c>
      <c r="B2321" s="42">
        <v>28</v>
      </c>
      <c r="C2321" s="42" t="s">
        <v>14</v>
      </c>
      <c r="D2321" s="42" t="s">
        <v>31</v>
      </c>
      <c r="F2321" s="55">
        <v>42732</v>
      </c>
      <c r="G2321" s="42" t="s">
        <v>26952</v>
      </c>
      <c r="H2321" s="42" t="s">
        <v>24915</v>
      </c>
      <c r="I2321" s="42" t="s">
        <v>313</v>
      </c>
      <c r="J2321" s="42">
        <v>37174</v>
      </c>
      <c r="K2321" s="42" t="s">
        <v>2538</v>
      </c>
      <c r="L2321" s="42" t="s">
        <v>26953</v>
      </c>
      <c r="M2321" s="42" t="s">
        <v>21</v>
      </c>
      <c r="N2321" s="42" t="s">
        <v>26954</v>
      </c>
      <c r="O2321" s="42" t="s">
        <v>394</v>
      </c>
      <c r="P2321" s="42" t="s">
        <v>395</v>
      </c>
      <c r="Q2321" s="56" t="s">
        <v>26955</v>
      </c>
      <c r="R2321" s="42" t="s">
        <v>23</v>
      </c>
      <c r="S2321" s="42" t="s">
        <v>29</v>
      </c>
      <c r="T2321" s="42" t="s">
        <v>28523</v>
      </c>
      <c r="U2321" s="50" t="s">
        <v>28523</v>
      </c>
      <c r="V2321" s="42" t="s">
        <v>28521</v>
      </c>
      <c r="W2321" s="42" t="s">
        <v>94</v>
      </c>
      <c r="X2321" s="50">
        <v>2175</v>
      </c>
    </row>
    <row r="2322" spans="1:24" ht="12" customHeight="1" x14ac:dyDescent="0.15">
      <c r="A2322" s="42" t="s">
        <v>26890</v>
      </c>
      <c r="B2322" s="42">
        <v>71</v>
      </c>
      <c r="C2322" s="42" t="s">
        <v>108</v>
      </c>
      <c r="D2322" s="42" t="s">
        <v>31</v>
      </c>
      <c r="F2322" s="55">
        <v>42731</v>
      </c>
      <c r="G2322" s="42" t="s">
        <v>26893</v>
      </c>
      <c r="H2322" s="42" t="s">
        <v>26928</v>
      </c>
      <c r="I2322" s="42" t="s">
        <v>67</v>
      </c>
      <c r="J2322" s="42">
        <v>77584</v>
      </c>
      <c r="K2322" s="42" t="s">
        <v>4825</v>
      </c>
      <c r="L2322" s="42" t="s">
        <v>26892</v>
      </c>
      <c r="M2322" s="42" t="s">
        <v>21</v>
      </c>
      <c r="N2322" s="42" t="s">
        <v>26927</v>
      </c>
      <c r="O2322" s="42" t="s">
        <v>394</v>
      </c>
      <c r="P2322" s="42" t="s">
        <v>395</v>
      </c>
      <c r="Q2322" s="56" t="s">
        <v>26891</v>
      </c>
      <c r="R2322" s="42" t="s">
        <v>23</v>
      </c>
      <c r="S2322" s="42" t="s">
        <v>22</v>
      </c>
      <c r="T2322" s="42" t="s">
        <v>28746</v>
      </c>
      <c r="U2322" s="50" t="s">
        <v>28520</v>
      </c>
      <c r="V2322" s="42" t="s">
        <v>28521</v>
      </c>
      <c r="W2322" s="42" t="s">
        <v>94</v>
      </c>
      <c r="X2322" s="50">
        <v>2170</v>
      </c>
    </row>
    <row r="2323" spans="1:24" ht="12" customHeight="1" x14ac:dyDescent="0.15">
      <c r="A2323" s="42" t="s">
        <v>26929</v>
      </c>
      <c r="B2323" s="42">
        <v>41</v>
      </c>
      <c r="C2323" s="42" t="s">
        <v>14</v>
      </c>
      <c r="D2323" s="42" t="s">
        <v>42</v>
      </c>
      <c r="F2323" s="55">
        <v>42731</v>
      </c>
      <c r="G2323" s="42" t="s">
        <v>26932</v>
      </c>
      <c r="H2323" s="42" t="s">
        <v>26933</v>
      </c>
      <c r="I2323" s="42" t="s">
        <v>38</v>
      </c>
      <c r="J2323" s="42">
        <v>77584</v>
      </c>
      <c r="K2323" s="42" t="s">
        <v>82</v>
      </c>
      <c r="L2323" s="42" t="s">
        <v>26934</v>
      </c>
      <c r="M2323" s="42" t="s">
        <v>21</v>
      </c>
      <c r="N2323" s="42" t="s">
        <v>26931</v>
      </c>
      <c r="O2323" s="42" t="s">
        <v>394</v>
      </c>
      <c r="P2323" s="42" t="s">
        <v>395</v>
      </c>
      <c r="Q2323" s="56" t="s">
        <v>26930</v>
      </c>
      <c r="R2323" s="42" t="s">
        <v>23</v>
      </c>
      <c r="S2323" s="42" t="s">
        <v>22</v>
      </c>
      <c r="T2323" s="42" t="s">
        <v>28739</v>
      </c>
      <c r="U2323" s="50" t="s">
        <v>28520</v>
      </c>
      <c r="V2323" s="42" t="s">
        <v>28521</v>
      </c>
      <c r="W2323" s="42" t="s">
        <v>94</v>
      </c>
      <c r="X2323" s="50">
        <v>2171</v>
      </c>
    </row>
    <row r="2324" spans="1:24" ht="12" customHeight="1" x14ac:dyDescent="0.15">
      <c r="A2324" s="42" t="s">
        <v>26995</v>
      </c>
      <c r="B2324" s="42">
        <v>19</v>
      </c>
      <c r="C2324" s="42" t="s">
        <v>14</v>
      </c>
      <c r="D2324" s="42" t="s">
        <v>133</v>
      </c>
      <c r="F2324" s="55">
        <v>42731</v>
      </c>
      <c r="H2324" s="42" t="s">
        <v>12468</v>
      </c>
      <c r="I2324" s="42" t="s">
        <v>137</v>
      </c>
      <c r="K2324" s="42" t="s">
        <v>23455</v>
      </c>
      <c r="L2324" s="42" t="s">
        <v>26946</v>
      </c>
      <c r="M2324" s="42" t="s">
        <v>21</v>
      </c>
      <c r="N2324" s="42" t="s">
        <v>26945</v>
      </c>
      <c r="O2324" s="42" t="s">
        <v>394</v>
      </c>
      <c r="P2324" s="42" t="s">
        <v>395</v>
      </c>
      <c r="Q2324" s="56" t="s">
        <v>26944</v>
      </c>
      <c r="R2324" s="42" t="s">
        <v>23</v>
      </c>
      <c r="S2324" s="42" t="s">
        <v>22</v>
      </c>
      <c r="T2324" s="42" t="s">
        <v>28746</v>
      </c>
      <c r="U2324" s="50" t="s">
        <v>28520</v>
      </c>
      <c r="V2324" s="42" t="s">
        <v>28521</v>
      </c>
    </row>
    <row r="2325" spans="1:24" ht="12" customHeight="1" x14ac:dyDescent="0.15">
      <c r="A2325" s="42" t="s">
        <v>26938</v>
      </c>
      <c r="B2325" s="42">
        <v>34</v>
      </c>
      <c r="C2325" s="42" t="s">
        <v>14</v>
      </c>
      <c r="D2325" s="42" t="s">
        <v>31</v>
      </c>
      <c r="F2325" s="55">
        <v>42731</v>
      </c>
      <c r="G2325" s="42" t="s">
        <v>26942</v>
      </c>
      <c r="H2325" s="42" t="s">
        <v>26943</v>
      </c>
      <c r="I2325" s="42" t="s">
        <v>309</v>
      </c>
      <c r="J2325" s="42">
        <v>40032</v>
      </c>
      <c r="K2325" s="42" t="s">
        <v>26941</v>
      </c>
      <c r="L2325" s="42" t="s">
        <v>19579</v>
      </c>
      <c r="M2325" s="42" t="s">
        <v>21</v>
      </c>
      <c r="N2325" s="42" t="s">
        <v>26940</v>
      </c>
      <c r="O2325" s="42" t="s">
        <v>394</v>
      </c>
      <c r="P2325" s="42" t="s">
        <v>395</v>
      </c>
      <c r="Q2325" s="56" t="s">
        <v>26939</v>
      </c>
      <c r="R2325" s="42" t="s">
        <v>23</v>
      </c>
      <c r="S2325" s="42" t="s">
        <v>22</v>
      </c>
      <c r="T2325" s="42" t="s">
        <v>28746</v>
      </c>
      <c r="U2325" s="50" t="s">
        <v>28520</v>
      </c>
      <c r="V2325" s="42" t="s">
        <v>28521</v>
      </c>
    </row>
    <row r="2326" spans="1:24" ht="12" customHeight="1" x14ac:dyDescent="0.15">
      <c r="A2326" s="42" t="s">
        <v>26373</v>
      </c>
      <c r="B2326" s="42">
        <v>35</v>
      </c>
      <c r="C2326" s="42" t="s">
        <v>14</v>
      </c>
      <c r="D2326" s="42" t="s">
        <v>31</v>
      </c>
      <c r="F2326" s="55">
        <v>42731</v>
      </c>
      <c r="G2326" s="42" t="s">
        <v>26894</v>
      </c>
      <c r="H2326" s="42" t="s">
        <v>26374</v>
      </c>
      <c r="I2326" s="42" t="s">
        <v>39</v>
      </c>
      <c r="J2326" s="42">
        <v>95945</v>
      </c>
      <c r="K2326" s="42" t="s">
        <v>20027</v>
      </c>
      <c r="L2326" s="42" t="s">
        <v>26375</v>
      </c>
      <c r="M2326" s="42" t="s">
        <v>21</v>
      </c>
      <c r="N2326" s="42" t="s">
        <v>26376</v>
      </c>
      <c r="O2326" s="42" t="s">
        <v>394</v>
      </c>
      <c r="P2326" s="42" t="s">
        <v>395</v>
      </c>
      <c r="Q2326" s="56" t="s">
        <v>26377</v>
      </c>
      <c r="R2326" s="42" t="s">
        <v>948</v>
      </c>
      <c r="S2326" s="42" t="s">
        <v>22</v>
      </c>
      <c r="T2326" s="42" t="s">
        <v>28746</v>
      </c>
      <c r="U2326" s="50" t="s">
        <v>28520</v>
      </c>
      <c r="V2326" s="42" t="s">
        <v>28521</v>
      </c>
      <c r="W2326" s="42" t="s">
        <v>94</v>
      </c>
      <c r="X2326" s="50">
        <v>2169</v>
      </c>
    </row>
    <row r="2327" spans="1:24" ht="12" customHeight="1" x14ac:dyDescent="0.15">
      <c r="A2327" s="42" t="s">
        <v>26935</v>
      </c>
      <c r="B2327" s="42">
        <v>36</v>
      </c>
      <c r="C2327" s="42" t="s">
        <v>14</v>
      </c>
      <c r="D2327" s="42" t="s">
        <v>31</v>
      </c>
      <c r="F2327" s="55">
        <v>42731</v>
      </c>
      <c r="I2327" s="42" t="s">
        <v>67</v>
      </c>
      <c r="K2327" s="42" t="s">
        <v>4865</v>
      </c>
      <c r="L2327" s="42" t="s">
        <v>275</v>
      </c>
      <c r="M2327" s="42" t="s">
        <v>21</v>
      </c>
      <c r="N2327" s="42" t="s">
        <v>26937</v>
      </c>
      <c r="O2327" s="42" t="s">
        <v>394</v>
      </c>
      <c r="P2327" s="42" t="s">
        <v>395</v>
      </c>
      <c r="Q2327" s="56" t="s">
        <v>26936</v>
      </c>
      <c r="R2327" s="42" t="s">
        <v>23</v>
      </c>
      <c r="S2327" s="42" t="s">
        <v>22</v>
      </c>
      <c r="T2327" s="42" t="s">
        <v>28746</v>
      </c>
      <c r="U2327" s="50" t="s">
        <v>28520</v>
      </c>
      <c r="V2327" s="42" t="s">
        <v>20623</v>
      </c>
      <c r="W2327" s="42" t="s">
        <v>94</v>
      </c>
      <c r="X2327" s="50">
        <v>2172</v>
      </c>
    </row>
    <row r="2328" spans="1:24" ht="12" customHeight="1" x14ac:dyDescent="0.15">
      <c r="A2328" s="42" t="s">
        <v>26378</v>
      </c>
      <c r="B2328" s="42">
        <v>29</v>
      </c>
      <c r="C2328" s="42" t="s">
        <v>14</v>
      </c>
      <c r="D2328" s="42" t="s">
        <v>79</v>
      </c>
      <c r="E2328" s="42" t="s">
        <v>26379</v>
      </c>
      <c r="F2328" s="55">
        <v>42729</v>
      </c>
      <c r="G2328" s="42" t="s">
        <v>26895</v>
      </c>
      <c r="H2328" s="42" t="s">
        <v>112</v>
      </c>
      <c r="I2328" s="42" t="s">
        <v>3573</v>
      </c>
      <c r="J2328" s="42">
        <v>20018</v>
      </c>
      <c r="K2328" s="42" t="s">
        <v>3575</v>
      </c>
      <c r="L2328" s="42" t="s">
        <v>18877</v>
      </c>
      <c r="M2328" s="42" t="s">
        <v>21</v>
      </c>
      <c r="N2328" s="42" t="s">
        <v>26380</v>
      </c>
      <c r="O2328" s="42" t="s">
        <v>394</v>
      </c>
      <c r="P2328" s="42" t="s">
        <v>395</v>
      </c>
      <c r="Q2328" s="56" t="s">
        <v>26381</v>
      </c>
      <c r="R2328" s="42" t="s">
        <v>94</v>
      </c>
      <c r="S2328" s="42" t="s">
        <v>22</v>
      </c>
      <c r="T2328" s="42" t="s">
        <v>28739</v>
      </c>
      <c r="U2328" s="50" t="s">
        <v>28518</v>
      </c>
      <c r="V2328" s="42" t="s">
        <v>28521</v>
      </c>
      <c r="W2328" s="42" t="s">
        <v>542</v>
      </c>
      <c r="X2328" s="50">
        <v>2159</v>
      </c>
    </row>
    <row r="2329" spans="1:24" ht="12" customHeight="1" x14ac:dyDescent="0.15">
      <c r="A2329" s="42" t="s">
        <v>26388</v>
      </c>
      <c r="B2329" s="42">
        <v>33</v>
      </c>
      <c r="C2329" s="42" t="s">
        <v>14</v>
      </c>
      <c r="D2329" s="42" t="s">
        <v>42</v>
      </c>
      <c r="F2329" s="55">
        <v>42729</v>
      </c>
      <c r="G2329" s="42" t="s">
        <v>26389</v>
      </c>
      <c r="H2329" s="42" t="s">
        <v>26390</v>
      </c>
      <c r="I2329" s="42" t="s">
        <v>962</v>
      </c>
      <c r="J2329" s="42">
        <v>72527</v>
      </c>
      <c r="K2329" s="42" t="s">
        <v>5249</v>
      </c>
      <c r="L2329" s="42" t="s">
        <v>26391</v>
      </c>
      <c r="M2329" s="42" t="s">
        <v>21</v>
      </c>
      <c r="N2329" s="42" t="s">
        <v>26392</v>
      </c>
      <c r="O2329" s="42" t="s">
        <v>394</v>
      </c>
      <c r="P2329" s="42" t="s">
        <v>395</v>
      </c>
      <c r="Q2329" s="56" t="s">
        <v>26393</v>
      </c>
      <c r="R2329" s="42" t="s">
        <v>94</v>
      </c>
      <c r="S2329" s="42" t="s">
        <v>22</v>
      </c>
      <c r="T2329" s="42" t="s">
        <v>28746</v>
      </c>
      <c r="U2329" s="50" t="s">
        <v>28520</v>
      </c>
      <c r="V2329" s="42" t="s">
        <v>28521</v>
      </c>
      <c r="W2329" s="42" t="s">
        <v>94</v>
      </c>
      <c r="X2329" s="50">
        <v>2161</v>
      </c>
    </row>
    <row r="2330" spans="1:24" ht="12" customHeight="1" x14ac:dyDescent="0.15">
      <c r="A2330" s="42" t="s">
        <v>26382</v>
      </c>
      <c r="B2330" s="42">
        <v>30</v>
      </c>
      <c r="C2330" s="42" t="s">
        <v>14</v>
      </c>
      <c r="D2330" s="42" t="s">
        <v>31</v>
      </c>
      <c r="E2330" s="42" t="s">
        <v>26383</v>
      </c>
      <c r="F2330" s="55">
        <v>42729</v>
      </c>
      <c r="G2330" s="42" t="s">
        <v>26384</v>
      </c>
      <c r="H2330" s="42" t="s">
        <v>26385</v>
      </c>
      <c r="I2330" s="42" t="s">
        <v>111</v>
      </c>
      <c r="J2330" s="42">
        <v>97140</v>
      </c>
      <c r="K2330" s="42" t="s">
        <v>112</v>
      </c>
      <c r="L2330" s="42" t="s">
        <v>2010</v>
      </c>
      <c r="M2330" s="42" t="s">
        <v>21</v>
      </c>
      <c r="N2330" s="42" t="s">
        <v>26386</v>
      </c>
      <c r="O2330" s="42" t="s">
        <v>394</v>
      </c>
      <c r="P2330" s="42" t="s">
        <v>395</v>
      </c>
      <c r="Q2330" s="56" t="s">
        <v>26387</v>
      </c>
      <c r="R2330" s="42" t="s">
        <v>542</v>
      </c>
      <c r="S2330" s="42" t="s">
        <v>22</v>
      </c>
      <c r="T2330" s="42" t="s">
        <v>28746</v>
      </c>
      <c r="U2330" s="50" t="s">
        <v>28520</v>
      </c>
      <c r="V2330" s="42" t="s">
        <v>28519</v>
      </c>
      <c r="W2330" s="42" t="s">
        <v>94</v>
      </c>
      <c r="X2330" s="50">
        <v>2160</v>
      </c>
    </row>
    <row r="2331" spans="1:24" ht="12" customHeight="1" x14ac:dyDescent="0.15">
      <c r="A2331" s="42" t="s">
        <v>26394</v>
      </c>
      <c r="B2331" s="42">
        <v>61</v>
      </c>
      <c r="C2331" s="42" t="s">
        <v>14</v>
      </c>
      <c r="D2331" s="42" t="s">
        <v>31</v>
      </c>
      <c r="F2331" s="55">
        <v>42729</v>
      </c>
      <c r="G2331" s="42" t="s">
        <v>26395</v>
      </c>
      <c r="H2331" s="42" t="s">
        <v>10650</v>
      </c>
      <c r="I2331" s="42" t="s">
        <v>56</v>
      </c>
      <c r="J2331" s="42">
        <v>32068</v>
      </c>
      <c r="K2331" s="42" t="s">
        <v>3310</v>
      </c>
      <c r="L2331" s="42" t="s">
        <v>3311</v>
      </c>
      <c r="M2331" s="42" t="s">
        <v>21</v>
      </c>
      <c r="N2331" s="42" t="s">
        <v>26396</v>
      </c>
      <c r="O2331" s="42" t="s">
        <v>394</v>
      </c>
      <c r="P2331" s="42" t="s">
        <v>395</v>
      </c>
      <c r="Q2331" s="56" t="s">
        <v>26397</v>
      </c>
      <c r="R2331" s="42" t="s">
        <v>542</v>
      </c>
      <c r="S2331" s="42" t="s">
        <v>22</v>
      </c>
      <c r="T2331" s="42" t="s">
        <v>28746</v>
      </c>
      <c r="U2331" s="50" t="s">
        <v>28520</v>
      </c>
      <c r="V2331" s="42" t="s">
        <v>28521</v>
      </c>
      <c r="W2331" s="42" t="s">
        <v>94</v>
      </c>
      <c r="X2331" s="50">
        <v>2162</v>
      </c>
    </row>
    <row r="2332" spans="1:24" ht="12" customHeight="1" x14ac:dyDescent="0.15">
      <c r="A2332" s="42" t="s">
        <v>26401</v>
      </c>
      <c r="B2332" s="42">
        <v>53</v>
      </c>
      <c r="C2332" s="42" t="s">
        <v>108</v>
      </c>
      <c r="D2332" s="42" t="s">
        <v>31</v>
      </c>
      <c r="E2332" s="42" t="s">
        <v>26402</v>
      </c>
      <c r="F2332" s="55">
        <v>42728</v>
      </c>
      <c r="G2332" s="42" t="s">
        <v>26403</v>
      </c>
      <c r="H2332" s="42" t="s">
        <v>26404</v>
      </c>
      <c r="I2332" s="42" t="s">
        <v>56</v>
      </c>
      <c r="J2332" s="42">
        <v>33898</v>
      </c>
      <c r="K2332" s="42" t="s">
        <v>1829</v>
      </c>
      <c r="L2332" s="42" t="s">
        <v>251</v>
      </c>
      <c r="M2332" s="42" t="s">
        <v>21</v>
      </c>
      <c r="N2332" s="42" t="s">
        <v>26405</v>
      </c>
      <c r="O2332" s="42" t="s">
        <v>394</v>
      </c>
      <c r="P2332" s="42" t="s">
        <v>395</v>
      </c>
      <c r="Q2332" s="56" t="s">
        <v>26406</v>
      </c>
      <c r="R2332" s="42" t="s">
        <v>23</v>
      </c>
      <c r="S2332" s="42" t="s">
        <v>22</v>
      </c>
      <c r="T2332" s="42" t="s">
        <v>28739</v>
      </c>
      <c r="U2332" s="50" t="s">
        <v>28518</v>
      </c>
      <c r="V2332" s="42" t="s">
        <v>28521</v>
      </c>
      <c r="W2332" s="42" t="s">
        <v>94</v>
      </c>
      <c r="X2332" s="50">
        <v>2163</v>
      </c>
    </row>
    <row r="2333" spans="1:24" ht="12" customHeight="1" x14ac:dyDescent="0.15">
      <c r="A2333" s="42" t="s">
        <v>3186</v>
      </c>
      <c r="B2333" s="42" t="s">
        <v>23</v>
      </c>
      <c r="C2333" s="42" t="s">
        <v>14</v>
      </c>
      <c r="D2333" s="42" t="s">
        <v>79</v>
      </c>
      <c r="F2333" s="55">
        <v>42728</v>
      </c>
      <c r="G2333" s="42" t="s">
        <v>26407</v>
      </c>
      <c r="H2333" s="42" t="s">
        <v>6255</v>
      </c>
      <c r="I2333" s="42" t="s">
        <v>88</v>
      </c>
      <c r="J2333" s="42">
        <v>35901</v>
      </c>
      <c r="K2333" s="42" t="s">
        <v>12432</v>
      </c>
      <c r="L2333" s="42" t="s">
        <v>26408</v>
      </c>
      <c r="M2333" s="42" t="s">
        <v>21</v>
      </c>
      <c r="N2333" s="42" t="s">
        <v>26409</v>
      </c>
      <c r="O2333" s="42" t="s">
        <v>394</v>
      </c>
      <c r="P2333" s="42" t="s">
        <v>395</v>
      </c>
      <c r="Q2333" s="56" t="s">
        <v>26410</v>
      </c>
      <c r="R2333" s="42" t="s">
        <v>94</v>
      </c>
      <c r="S2333" s="42" t="s">
        <v>22</v>
      </c>
      <c r="T2333" s="42" t="s">
        <v>28746</v>
      </c>
      <c r="U2333" s="50" t="s">
        <v>28520</v>
      </c>
      <c r="V2333" s="42" t="s">
        <v>28522</v>
      </c>
      <c r="W2333" s="42" t="s">
        <v>94</v>
      </c>
      <c r="X2333" s="50">
        <v>2164</v>
      </c>
    </row>
    <row r="2334" spans="1:24" ht="12" customHeight="1" x14ac:dyDescent="0.15">
      <c r="A2334" s="42" t="s">
        <v>26398</v>
      </c>
      <c r="B2334" s="42">
        <v>48</v>
      </c>
      <c r="C2334" s="42" t="s">
        <v>14</v>
      </c>
      <c r="D2334" s="42" t="s">
        <v>15</v>
      </c>
      <c r="F2334" s="55">
        <v>42728</v>
      </c>
      <c r="G2334" s="42" t="s">
        <v>26896</v>
      </c>
      <c r="H2334" s="42" t="s">
        <v>8043</v>
      </c>
      <c r="I2334" s="42" t="s">
        <v>39</v>
      </c>
      <c r="J2334" s="42">
        <v>90660</v>
      </c>
      <c r="K2334" s="42" t="s">
        <v>92</v>
      </c>
      <c r="L2334" s="42" t="s">
        <v>408</v>
      </c>
      <c r="M2334" s="42" t="s">
        <v>21</v>
      </c>
      <c r="N2334" s="42" t="s">
        <v>26399</v>
      </c>
      <c r="O2334" s="42" t="s">
        <v>394</v>
      </c>
      <c r="P2334" s="42" t="s">
        <v>395</v>
      </c>
      <c r="Q2334" s="56" t="s">
        <v>26400</v>
      </c>
      <c r="R2334" s="42" t="s">
        <v>542</v>
      </c>
      <c r="S2334" s="42" t="s">
        <v>29</v>
      </c>
      <c r="T2334" s="42" t="s">
        <v>28571</v>
      </c>
      <c r="U2334" s="50" t="s">
        <v>28520</v>
      </c>
      <c r="V2334" s="42" t="s">
        <v>28521</v>
      </c>
      <c r="W2334" s="42" t="s">
        <v>94</v>
      </c>
      <c r="X2334" s="50">
        <v>2166</v>
      </c>
    </row>
    <row r="2335" spans="1:24" ht="12" customHeight="1" x14ac:dyDescent="0.15">
      <c r="A2335" s="42" t="s">
        <v>26433</v>
      </c>
      <c r="B2335" s="42">
        <v>55</v>
      </c>
      <c r="C2335" s="42" t="s">
        <v>14</v>
      </c>
      <c r="D2335" s="42" t="s">
        <v>33105</v>
      </c>
      <c r="F2335" s="55">
        <v>42727</v>
      </c>
      <c r="G2335" s="42" t="s">
        <v>26434</v>
      </c>
      <c r="H2335" s="42" t="s">
        <v>26435</v>
      </c>
      <c r="I2335" s="42" t="s">
        <v>56</v>
      </c>
      <c r="J2335" s="42">
        <v>34683</v>
      </c>
      <c r="K2335" s="42" t="s">
        <v>2264</v>
      </c>
      <c r="L2335" s="42" t="s">
        <v>9639</v>
      </c>
      <c r="M2335" s="42" t="s">
        <v>21</v>
      </c>
      <c r="N2335" s="42" t="s">
        <v>26436</v>
      </c>
      <c r="O2335" s="42" t="s">
        <v>394</v>
      </c>
      <c r="P2335" s="42" t="s">
        <v>395</v>
      </c>
      <c r="Q2335" s="56" t="s">
        <v>26437</v>
      </c>
      <c r="R2335" s="42" t="s">
        <v>94</v>
      </c>
      <c r="S2335" s="42" t="s">
        <v>22</v>
      </c>
      <c r="T2335" s="42" t="s">
        <v>28535</v>
      </c>
      <c r="U2335" s="50" t="s">
        <v>28520</v>
      </c>
      <c r="V2335" s="42" t="s">
        <v>28521</v>
      </c>
      <c r="W2335" s="42" t="s">
        <v>94</v>
      </c>
      <c r="X2335" s="50">
        <v>2167</v>
      </c>
    </row>
    <row r="2336" spans="1:24" ht="12" customHeight="1" x14ac:dyDescent="0.15">
      <c r="A2336" s="42" t="s">
        <v>26425</v>
      </c>
      <c r="B2336" s="42">
        <v>35</v>
      </c>
      <c r="C2336" s="42" t="s">
        <v>14</v>
      </c>
      <c r="D2336" s="42" t="s">
        <v>42</v>
      </c>
      <c r="F2336" s="55">
        <v>42727</v>
      </c>
      <c r="G2336" s="42" t="s">
        <v>26898</v>
      </c>
      <c r="H2336" s="42" t="s">
        <v>26426</v>
      </c>
      <c r="I2336" s="42" t="s">
        <v>39</v>
      </c>
      <c r="J2336" s="42">
        <v>93562</v>
      </c>
      <c r="K2336" s="42" t="s">
        <v>303</v>
      </c>
      <c r="L2336" s="42" t="s">
        <v>304</v>
      </c>
      <c r="M2336" s="42" t="s">
        <v>2246</v>
      </c>
      <c r="N2336" s="42" t="s">
        <v>26427</v>
      </c>
      <c r="O2336" s="42" t="s">
        <v>394</v>
      </c>
      <c r="P2336" s="42" t="s">
        <v>395</v>
      </c>
      <c r="Q2336" s="56" t="s">
        <v>26428</v>
      </c>
      <c r="R2336" s="42" t="s">
        <v>948</v>
      </c>
      <c r="S2336" s="42" t="s">
        <v>12</v>
      </c>
      <c r="T2336" s="42" t="s">
        <v>31978</v>
      </c>
      <c r="U2336" s="50" t="s">
        <v>28518</v>
      </c>
      <c r="V2336" s="42" t="s">
        <v>28521</v>
      </c>
    </row>
    <row r="2337" spans="1:24" ht="12" customHeight="1" x14ac:dyDescent="0.15">
      <c r="A2337" s="42" t="s">
        <v>26411</v>
      </c>
      <c r="B2337" s="42">
        <v>41</v>
      </c>
      <c r="C2337" s="42" t="s">
        <v>14</v>
      </c>
      <c r="D2337" s="42" t="s">
        <v>79</v>
      </c>
      <c r="F2337" s="55">
        <v>42727</v>
      </c>
      <c r="G2337" s="42" t="s">
        <v>26412</v>
      </c>
      <c r="H2337" s="42" t="s">
        <v>635</v>
      </c>
      <c r="I2337" s="42" t="s">
        <v>56</v>
      </c>
      <c r="J2337" s="42">
        <v>32209</v>
      </c>
      <c r="K2337" s="42" t="s">
        <v>636</v>
      </c>
      <c r="L2337" s="42" t="s">
        <v>637</v>
      </c>
      <c r="M2337" s="42" t="s">
        <v>2246</v>
      </c>
      <c r="N2337" s="42" t="s">
        <v>26413</v>
      </c>
      <c r="O2337" s="42" t="s">
        <v>394</v>
      </c>
      <c r="P2337" s="42" t="s">
        <v>395</v>
      </c>
      <c r="Q2337" s="56" t="s">
        <v>26414</v>
      </c>
      <c r="R2337" s="42" t="s">
        <v>542</v>
      </c>
      <c r="S2337" s="42" t="s">
        <v>29</v>
      </c>
      <c r="T2337" s="42" t="s">
        <v>28523</v>
      </c>
      <c r="U2337" s="50" t="s">
        <v>28518</v>
      </c>
      <c r="V2337" s="42" t="s">
        <v>28521</v>
      </c>
    </row>
    <row r="2338" spans="1:24" ht="12" customHeight="1" x14ac:dyDescent="0.15">
      <c r="A2338" s="42" t="s">
        <v>26422</v>
      </c>
      <c r="B2338" s="42">
        <v>51</v>
      </c>
      <c r="C2338" s="42" t="s">
        <v>14</v>
      </c>
      <c r="D2338" s="42" t="s">
        <v>33105</v>
      </c>
      <c r="F2338" s="55">
        <v>42727</v>
      </c>
      <c r="G2338" s="42" t="s">
        <v>26897</v>
      </c>
      <c r="H2338" s="42" t="s">
        <v>381</v>
      </c>
      <c r="I2338" s="42" t="s">
        <v>313</v>
      </c>
      <c r="J2338" s="42">
        <v>37916</v>
      </c>
      <c r="K2338" s="42" t="s">
        <v>2628</v>
      </c>
      <c r="L2338" s="42" t="s">
        <v>7704</v>
      </c>
      <c r="M2338" s="42" t="s">
        <v>2246</v>
      </c>
      <c r="N2338" s="42" t="s">
        <v>26423</v>
      </c>
      <c r="O2338" s="42" t="s">
        <v>394</v>
      </c>
      <c r="P2338" s="42" t="s">
        <v>395</v>
      </c>
      <c r="Q2338" s="56" t="s">
        <v>26424</v>
      </c>
      <c r="R2338" s="42" t="s">
        <v>94</v>
      </c>
      <c r="S2338" s="42" t="s">
        <v>29</v>
      </c>
      <c r="T2338" s="42" t="s">
        <v>28523</v>
      </c>
      <c r="U2338" s="50" t="s">
        <v>28520</v>
      </c>
      <c r="V2338" s="42" t="s">
        <v>28521</v>
      </c>
    </row>
    <row r="2339" spans="1:24" ht="12" customHeight="1" x14ac:dyDescent="0.15">
      <c r="A2339" s="42" t="s">
        <v>26415</v>
      </c>
      <c r="B2339" s="42">
        <v>31</v>
      </c>
      <c r="C2339" s="42" t="s">
        <v>14</v>
      </c>
      <c r="D2339" s="42" t="s">
        <v>31</v>
      </c>
      <c r="F2339" s="55">
        <v>42727</v>
      </c>
      <c r="G2339" s="42" t="s">
        <v>26416</v>
      </c>
      <c r="H2339" s="42" t="s">
        <v>12586</v>
      </c>
      <c r="I2339" s="42" t="s">
        <v>111</v>
      </c>
      <c r="J2339" s="42">
        <v>97701</v>
      </c>
      <c r="K2339" s="42" t="s">
        <v>12588</v>
      </c>
      <c r="L2339" s="42" t="s">
        <v>12589</v>
      </c>
      <c r="M2339" s="42" t="s">
        <v>5307</v>
      </c>
      <c r="N2339" s="42" t="s">
        <v>26417</v>
      </c>
      <c r="O2339" s="42" t="s">
        <v>394</v>
      </c>
      <c r="P2339" s="42" t="s">
        <v>395</v>
      </c>
      <c r="Q2339" s="56" t="s">
        <v>26418</v>
      </c>
      <c r="R2339" s="42" t="s">
        <v>948</v>
      </c>
      <c r="S2339" s="42" t="s">
        <v>29</v>
      </c>
      <c r="T2339" s="42" t="s">
        <v>28523</v>
      </c>
      <c r="U2339" s="50" t="s">
        <v>28523</v>
      </c>
      <c r="V2339" s="42" t="s">
        <v>28521</v>
      </c>
      <c r="W2339" s="42" t="s">
        <v>94</v>
      </c>
      <c r="X2339" s="50">
        <v>2165</v>
      </c>
    </row>
    <row r="2340" spans="1:24" ht="12" customHeight="1" x14ac:dyDescent="0.15">
      <c r="A2340" s="42" t="s">
        <v>26996</v>
      </c>
      <c r="B2340" s="42">
        <v>34</v>
      </c>
      <c r="C2340" s="42" t="s">
        <v>14</v>
      </c>
      <c r="D2340" s="42" t="s">
        <v>42</v>
      </c>
      <c r="F2340" s="55">
        <v>42727</v>
      </c>
      <c r="G2340" s="42" t="s">
        <v>26419</v>
      </c>
      <c r="H2340" s="42" t="s">
        <v>353</v>
      </c>
      <c r="I2340" s="42" t="s">
        <v>39</v>
      </c>
      <c r="J2340" s="42">
        <v>91731</v>
      </c>
      <c r="K2340" s="42" t="s">
        <v>92</v>
      </c>
      <c r="L2340" s="42" t="s">
        <v>354</v>
      </c>
      <c r="M2340" s="42" t="s">
        <v>21</v>
      </c>
      <c r="N2340" s="42" t="s">
        <v>26420</v>
      </c>
      <c r="O2340" s="42" t="s">
        <v>394</v>
      </c>
      <c r="P2340" s="42" t="s">
        <v>395</v>
      </c>
      <c r="Q2340" s="56" t="s">
        <v>26421</v>
      </c>
      <c r="R2340" s="42" t="s">
        <v>948</v>
      </c>
      <c r="S2340" s="42" t="s">
        <v>373</v>
      </c>
      <c r="T2340" s="42" t="s">
        <v>28836</v>
      </c>
      <c r="U2340" s="50" t="s">
        <v>28518</v>
      </c>
      <c r="V2340" s="42" t="s">
        <v>28519</v>
      </c>
      <c r="W2340" s="42" t="s">
        <v>94</v>
      </c>
      <c r="X2340" s="50">
        <v>2168</v>
      </c>
    </row>
    <row r="2341" spans="1:24" ht="12" customHeight="1" x14ac:dyDescent="0.15">
      <c r="A2341" s="42" t="s">
        <v>26438</v>
      </c>
      <c r="B2341" s="42">
        <v>19</v>
      </c>
      <c r="C2341" s="42" t="s">
        <v>14</v>
      </c>
      <c r="D2341" s="42" t="s">
        <v>79</v>
      </c>
      <c r="F2341" s="55">
        <v>42726</v>
      </c>
      <c r="G2341" s="42" t="s">
        <v>26439</v>
      </c>
      <c r="H2341" s="42" t="s">
        <v>26440</v>
      </c>
      <c r="I2341" s="42" t="s">
        <v>46</v>
      </c>
      <c r="J2341" s="42">
        <v>20743</v>
      </c>
      <c r="K2341" s="42" t="s">
        <v>26441</v>
      </c>
      <c r="L2341" s="42" t="s">
        <v>743</v>
      </c>
      <c r="M2341" s="42" t="s">
        <v>21</v>
      </c>
      <c r="N2341" s="42" t="s">
        <v>26442</v>
      </c>
      <c r="O2341" s="42" t="s">
        <v>394</v>
      </c>
      <c r="P2341" s="42" t="s">
        <v>395</v>
      </c>
      <c r="Q2341" s="56" t="s">
        <v>26443</v>
      </c>
      <c r="R2341" s="42" t="s">
        <v>23</v>
      </c>
      <c r="S2341" s="42" t="s">
        <v>22</v>
      </c>
      <c r="T2341" s="42" t="s">
        <v>28746</v>
      </c>
      <c r="U2341" s="50" t="s">
        <v>28520</v>
      </c>
      <c r="V2341" s="42" t="s">
        <v>28521</v>
      </c>
      <c r="W2341" s="42" t="s">
        <v>94</v>
      </c>
      <c r="X2341" s="50">
        <v>2150</v>
      </c>
    </row>
    <row r="2342" spans="1:24" ht="12" customHeight="1" x14ac:dyDescent="0.15">
      <c r="A2342" s="42" t="s">
        <v>26444</v>
      </c>
      <c r="B2342" s="42">
        <v>24</v>
      </c>
      <c r="C2342" s="42" t="s">
        <v>14</v>
      </c>
      <c r="D2342" s="42" t="s">
        <v>79</v>
      </c>
      <c r="E2342" s="42" t="s">
        <v>26445</v>
      </c>
      <c r="F2342" s="55">
        <v>42725</v>
      </c>
      <c r="G2342" s="42" t="s">
        <v>26446</v>
      </c>
      <c r="H2342" s="42" t="s">
        <v>26447</v>
      </c>
      <c r="I2342" s="42" t="s">
        <v>39</v>
      </c>
      <c r="J2342" s="42">
        <v>93210</v>
      </c>
      <c r="K2342" s="42" t="s">
        <v>194</v>
      </c>
      <c r="L2342" s="42" t="s">
        <v>1568</v>
      </c>
      <c r="M2342" s="42" t="s">
        <v>21</v>
      </c>
      <c r="N2342" s="42" t="s">
        <v>26448</v>
      </c>
      <c r="O2342" s="42" t="s">
        <v>394</v>
      </c>
      <c r="P2342" s="42" t="s">
        <v>395</v>
      </c>
      <c r="Q2342" s="56" t="s">
        <v>26449</v>
      </c>
      <c r="R2342" s="42" t="s">
        <v>94</v>
      </c>
      <c r="S2342" s="42" t="s">
        <v>22</v>
      </c>
      <c r="T2342" s="42" t="s">
        <v>28746</v>
      </c>
      <c r="U2342" s="50" t="s">
        <v>28520</v>
      </c>
      <c r="V2342" s="42" t="s">
        <v>28521</v>
      </c>
      <c r="W2342" s="42" t="s">
        <v>94</v>
      </c>
      <c r="X2342" s="50">
        <v>2157</v>
      </c>
    </row>
    <row r="2343" spans="1:24" ht="12" customHeight="1" x14ac:dyDescent="0.15">
      <c r="A2343" s="42" t="s">
        <v>26997</v>
      </c>
      <c r="B2343" s="42">
        <v>21</v>
      </c>
      <c r="C2343" s="42" t="s">
        <v>14</v>
      </c>
      <c r="D2343" s="42" t="s">
        <v>42</v>
      </c>
      <c r="F2343" s="55">
        <v>42725</v>
      </c>
      <c r="G2343" s="42" t="s">
        <v>26901</v>
      </c>
      <c r="H2343" s="42" t="s">
        <v>1729</v>
      </c>
      <c r="I2343" s="42" t="s">
        <v>39</v>
      </c>
      <c r="J2343" s="42">
        <v>95205</v>
      </c>
      <c r="K2343" s="42" t="s">
        <v>1731</v>
      </c>
      <c r="L2343" s="42" t="s">
        <v>26482</v>
      </c>
      <c r="M2343" s="42" t="s">
        <v>21</v>
      </c>
      <c r="N2343" s="42" t="s">
        <v>26483</v>
      </c>
      <c r="O2343" s="42" t="s">
        <v>394</v>
      </c>
      <c r="P2343" s="42" t="s">
        <v>395</v>
      </c>
      <c r="Q2343" s="56" t="s">
        <v>26484</v>
      </c>
      <c r="R2343" s="42" t="s">
        <v>23</v>
      </c>
      <c r="S2343" s="42" t="s">
        <v>22</v>
      </c>
      <c r="T2343" s="42" t="s">
        <v>28739</v>
      </c>
      <c r="U2343" s="50" t="s">
        <v>28523</v>
      </c>
      <c r="V2343" s="42" t="s">
        <v>28521</v>
      </c>
      <c r="W2343" s="42" t="s">
        <v>94</v>
      </c>
      <c r="X2343" s="50">
        <v>2154</v>
      </c>
    </row>
    <row r="2344" spans="1:24" ht="12" customHeight="1" x14ac:dyDescent="0.15">
      <c r="A2344" s="42" t="s">
        <v>26469</v>
      </c>
      <c r="B2344" s="42">
        <v>31</v>
      </c>
      <c r="C2344" s="42" t="s">
        <v>14</v>
      </c>
      <c r="D2344" s="42" t="s">
        <v>133</v>
      </c>
      <c r="E2344" s="42" t="s">
        <v>26470</v>
      </c>
      <c r="F2344" s="55">
        <v>42725</v>
      </c>
      <c r="G2344" s="42" t="s">
        <v>26471</v>
      </c>
      <c r="H2344" s="42" t="s">
        <v>26472</v>
      </c>
      <c r="I2344" s="42" t="s">
        <v>389</v>
      </c>
      <c r="J2344" s="42">
        <v>74601</v>
      </c>
      <c r="K2344" s="42" t="s">
        <v>26473</v>
      </c>
      <c r="L2344" s="42" t="s">
        <v>26474</v>
      </c>
      <c r="M2344" s="42" t="s">
        <v>21</v>
      </c>
      <c r="N2344" s="42" t="s">
        <v>26475</v>
      </c>
      <c r="O2344" s="42" t="s">
        <v>394</v>
      </c>
      <c r="P2344" s="42" t="s">
        <v>395</v>
      </c>
      <c r="Q2344" s="56" t="s">
        <v>26476</v>
      </c>
      <c r="R2344" s="42" t="s">
        <v>94</v>
      </c>
      <c r="S2344" s="42" t="s">
        <v>22</v>
      </c>
      <c r="T2344" s="42" t="s">
        <v>31674</v>
      </c>
      <c r="U2344" s="50" t="s">
        <v>28518</v>
      </c>
      <c r="V2344" s="42" t="s">
        <v>28521</v>
      </c>
      <c r="W2344" s="42" t="s">
        <v>94</v>
      </c>
      <c r="X2344" s="50">
        <v>2146</v>
      </c>
    </row>
    <row r="2345" spans="1:24" ht="12" customHeight="1" x14ac:dyDescent="0.15">
      <c r="A2345" s="42" t="s">
        <v>26458</v>
      </c>
      <c r="B2345" s="42">
        <v>25</v>
      </c>
      <c r="C2345" s="42" t="s">
        <v>14</v>
      </c>
      <c r="D2345" s="42" t="s">
        <v>31</v>
      </c>
      <c r="F2345" s="55">
        <v>42725</v>
      </c>
      <c r="G2345" s="42" t="s">
        <v>26459</v>
      </c>
      <c r="H2345" s="42" t="s">
        <v>5840</v>
      </c>
      <c r="I2345" s="42" t="s">
        <v>962</v>
      </c>
      <c r="J2345" s="42">
        <v>72701</v>
      </c>
      <c r="K2345" s="42" t="s">
        <v>112</v>
      </c>
      <c r="L2345" s="42" t="s">
        <v>113</v>
      </c>
      <c r="M2345" s="42" t="s">
        <v>21</v>
      </c>
      <c r="N2345" s="42" t="s">
        <v>26460</v>
      </c>
      <c r="O2345" s="42" t="s">
        <v>394</v>
      </c>
      <c r="P2345" s="42" t="s">
        <v>395</v>
      </c>
      <c r="Q2345" s="56" t="s">
        <v>26461</v>
      </c>
      <c r="R2345" s="42" t="s">
        <v>542</v>
      </c>
      <c r="S2345" s="42" t="s">
        <v>22</v>
      </c>
      <c r="T2345" s="42" t="s">
        <v>28739</v>
      </c>
      <c r="U2345" s="50" t="s">
        <v>28518</v>
      </c>
      <c r="V2345" s="42" t="s">
        <v>28521</v>
      </c>
      <c r="W2345" s="42" t="s">
        <v>94</v>
      </c>
      <c r="X2345" s="50">
        <v>2153</v>
      </c>
    </row>
    <row r="2346" spans="1:24" ht="12" customHeight="1" x14ac:dyDescent="0.15">
      <c r="A2346" s="42" t="s">
        <v>26450</v>
      </c>
      <c r="B2346" s="42">
        <v>25</v>
      </c>
      <c r="C2346" s="42" t="s">
        <v>14</v>
      </c>
      <c r="D2346" s="42" t="s">
        <v>31</v>
      </c>
      <c r="E2346" s="42" t="s">
        <v>26451</v>
      </c>
      <c r="F2346" s="55">
        <v>42725</v>
      </c>
      <c r="G2346" s="42" t="s">
        <v>26452</v>
      </c>
      <c r="H2346" s="42" t="s">
        <v>26453</v>
      </c>
      <c r="I2346" s="42" t="s">
        <v>389</v>
      </c>
      <c r="J2346" s="42">
        <v>73647</v>
      </c>
      <c r="K2346" s="42" t="s">
        <v>26454</v>
      </c>
      <c r="L2346" s="42" t="s">
        <v>26455</v>
      </c>
      <c r="M2346" s="42" t="s">
        <v>21</v>
      </c>
      <c r="N2346" s="42" t="s">
        <v>26456</v>
      </c>
      <c r="O2346" s="42" t="s">
        <v>394</v>
      </c>
      <c r="P2346" s="42" t="s">
        <v>395</v>
      </c>
      <c r="Q2346" s="56" t="s">
        <v>26457</v>
      </c>
      <c r="R2346" s="42" t="s">
        <v>94</v>
      </c>
      <c r="S2346" s="42" t="s">
        <v>22</v>
      </c>
      <c r="T2346" s="42" t="s">
        <v>28746</v>
      </c>
      <c r="U2346" s="50" t="s">
        <v>28520</v>
      </c>
      <c r="V2346" s="42" t="s">
        <v>20623</v>
      </c>
      <c r="W2346" s="42" t="s">
        <v>94</v>
      </c>
      <c r="X2346" s="50">
        <v>2147</v>
      </c>
    </row>
    <row r="2347" spans="1:24" ht="12" customHeight="1" x14ac:dyDescent="0.15">
      <c r="A2347" s="42" t="s">
        <v>26462</v>
      </c>
      <c r="B2347" s="42">
        <v>27</v>
      </c>
      <c r="C2347" s="42" t="s">
        <v>14</v>
      </c>
      <c r="D2347" s="42" t="s">
        <v>31</v>
      </c>
      <c r="E2347" s="42" t="s">
        <v>26463</v>
      </c>
      <c r="F2347" s="55">
        <v>42725</v>
      </c>
      <c r="G2347" s="42" t="s">
        <v>26464</v>
      </c>
      <c r="H2347" s="42" t="s">
        <v>26465</v>
      </c>
      <c r="I2347" s="42" t="s">
        <v>88</v>
      </c>
      <c r="J2347" s="42">
        <v>36571</v>
      </c>
      <c r="K2347" s="42" t="s">
        <v>13591</v>
      </c>
      <c r="L2347" s="42" t="s">
        <v>26466</v>
      </c>
      <c r="M2347" s="42" t="s">
        <v>21</v>
      </c>
      <c r="N2347" s="42" t="s">
        <v>26467</v>
      </c>
      <c r="O2347" s="42" t="s">
        <v>394</v>
      </c>
      <c r="P2347" s="42" t="s">
        <v>395</v>
      </c>
      <c r="Q2347" s="56" t="s">
        <v>26468</v>
      </c>
      <c r="R2347" s="42" t="s">
        <v>94</v>
      </c>
      <c r="S2347" s="42" t="s">
        <v>22</v>
      </c>
      <c r="T2347" s="42" t="s">
        <v>28746</v>
      </c>
      <c r="U2347" s="50" t="s">
        <v>28520</v>
      </c>
      <c r="V2347" s="42" t="s">
        <v>28521</v>
      </c>
      <c r="W2347" s="42" t="s">
        <v>94</v>
      </c>
      <c r="X2347" s="50">
        <v>2156</v>
      </c>
    </row>
    <row r="2348" spans="1:24" ht="12" customHeight="1" x14ac:dyDescent="0.15">
      <c r="A2348" s="42" t="s">
        <v>26429</v>
      </c>
      <c r="B2348" s="42">
        <v>38</v>
      </c>
      <c r="C2348" s="42" t="s">
        <v>14</v>
      </c>
      <c r="D2348" s="42" t="s">
        <v>42</v>
      </c>
      <c r="E2348" s="42" t="s">
        <v>26430</v>
      </c>
      <c r="F2348" s="55">
        <v>42725</v>
      </c>
      <c r="G2348" s="42" t="s">
        <v>26899</v>
      </c>
      <c r="H2348" s="42" t="s">
        <v>1581</v>
      </c>
      <c r="I2348" s="42" t="s">
        <v>263</v>
      </c>
      <c r="J2348" s="42">
        <v>89503</v>
      </c>
      <c r="K2348" s="42" t="s">
        <v>6131</v>
      </c>
      <c r="L2348" s="42" t="s">
        <v>7340</v>
      </c>
      <c r="M2348" s="42" t="s">
        <v>21</v>
      </c>
      <c r="N2348" s="42" t="s">
        <v>26431</v>
      </c>
      <c r="O2348" s="42" t="s">
        <v>394</v>
      </c>
      <c r="P2348" s="42" t="s">
        <v>395</v>
      </c>
      <c r="Q2348" s="56" t="s">
        <v>26432</v>
      </c>
      <c r="R2348" s="42" t="s">
        <v>94</v>
      </c>
      <c r="S2348" s="42" t="s">
        <v>373</v>
      </c>
      <c r="T2348" s="42" t="s">
        <v>28836</v>
      </c>
      <c r="U2348" s="50" t="s">
        <v>28520</v>
      </c>
      <c r="V2348" s="42" t="s">
        <v>28519</v>
      </c>
      <c r="W2348" s="42" t="s">
        <v>94</v>
      </c>
      <c r="X2348" s="50">
        <v>2152</v>
      </c>
    </row>
    <row r="2349" spans="1:24" ht="12" customHeight="1" x14ac:dyDescent="0.15">
      <c r="A2349" s="42" t="s">
        <v>26477</v>
      </c>
      <c r="B2349" s="42">
        <v>46</v>
      </c>
      <c r="C2349" s="42" t="s">
        <v>14</v>
      </c>
      <c r="D2349" s="42" t="s">
        <v>31</v>
      </c>
      <c r="F2349" s="55">
        <v>42725</v>
      </c>
      <c r="G2349" s="42" t="s">
        <v>26900</v>
      </c>
      <c r="H2349" s="42" t="s">
        <v>2628</v>
      </c>
      <c r="I2349" s="42" t="s">
        <v>211</v>
      </c>
      <c r="J2349" s="42">
        <v>46534</v>
      </c>
      <c r="K2349" s="42" t="s">
        <v>26478</v>
      </c>
      <c r="L2349" s="42" t="s">
        <v>26479</v>
      </c>
      <c r="M2349" s="42" t="s">
        <v>21</v>
      </c>
      <c r="N2349" s="42" t="s">
        <v>26480</v>
      </c>
      <c r="O2349" s="42" t="s">
        <v>394</v>
      </c>
      <c r="P2349" s="42" t="s">
        <v>395</v>
      </c>
      <c r="Q2349" s="56" t="s">
        <v>26481</v>
      </c>
      <c r="R2349" s="42" t="s">
        <v>94</v>
      </c>
      <c r="S2349" s="42" t="s">
        <v>373</v>
      </c>
      <c r="T2349" s="42" t="s">
        <v>28836</v>
      </c>
      <c r="U2349" s="50" t="s">
        <v>28518</v>
      </c>
      <c r="V2349" s="42" t="s">
        <v>28519</v>
      </c>
      <c r="W2349" s="42" t="s">
        <v>94</v>
      </c>
      <c r="X2349" s="50">
        <v>2151</v>
      </c>
    </row>
    <row r="2350" spans="1:24" ht="12" customHeight="1" x14ac:dyDescent="0.15">
      <c r="A2350" s="42" t="s">
        <v>26485</v>
      </c>
      <c r="B2350" s="42">
        <v>46</v>
      </c>
      <c r="C2350" s="42" t="s">
        <v>14</v>
      </c>
      <c r="D2350" s="42" t="s">
        <v>42</v>
      </c>
      <c r="F2350" s="55">
        <v>42724</v>
      </c>
      <c r="G2350" s="42" t="s">
        <v>26902</v>
      </c>
      <c r="H2350" s="42" t="s">
        <v>26486</v>
      </c>
      <c r="I2350" s="42" t="s">
        <v>67</v>
      </c>
      <c r="J2350" s="42">
        <v>78577</v>
      </c>
      <c r="K2350" s="42" t="s">
        <v>1369</v>
      </c>
      <c r="L2350" s="42" t="s">
        <v>26487</v>
      </c>
      <c r="M2350" s="42" t="s">
        <v>21</v>
      </c>
      <c r="N2350" s="42" t="s">
        <v>26488</v>
      </c>
      <c r="O2350" s="42" t="s">
        <v>394</v>
      </c>
      <c r="P2350" s="42" t="s">
        <v>395</v>
      </c>
      <c r="Q2350" s="56" t="s">
        <v>26489</v>
      </c>
      <c r="R2350" s="42" t="s">
        <v>94</v>
      </c>
      <c r="S2350" s="42" t="s">
        <v>22</v>
      </c>
      <c r="T2350" s="42" t="s">
        <v>28739</v>
      </c>
      <c r="U2350" s="50" t="s">
        <v>28518</v>
      </c>
      <c r="V2350" s="42" t="s">
        <v>28521</v>
      </c>
      <c r="W2350" s="42" t="s">
        <v>94</v>
      </c>
      <c r="X2350" s="50">
        <v>2140</v>
      </c>
    </row>
    <row r="2351" spans="1:24" ht="12" customHeight="1" x14ac:dyDescent="0.15">
      <c r="A2351" s="42" t="s">
        <v>26490</v>
      </c>
      <c r="B2351" s="42">
        <v>31</v>
      </c>
      <c r="C2351" s="42" t="s">
        <v>14</v>
      </c>
      <c r="D2351" s="42" t="s">
        <v>133</v>
      </c>
      <c r="E2351" s="42" t="s">
        <v>26491</v>
      </c>
      <c r="F2351" s="55">
        <v>42724</v>
      </c>
      <c r="G2351" s="42" t="s">
        <v>26492</v>
      </c>
      <c r="H2351" s="42" t="s">
        <v>766</v>
      </c>
      <c r="I2351" s="42" t="s">
        <v>39</v>
      </c>
      <c r="J2351" s="42">
        <v>92544</v>
      </c>
      <c r="K2351" s="42" t="s">
        <v>767</v>
      </c>
      <c r="L2351" s="42" t="s">
        <v>19951</v>
      </c>
      <c r="M2351" s="42" t="s">
        <v>21</v>
      </c>
      <c r="N2351" s="42" t="s">
        <v>26493</v>
      </c>
      <c r="O2351" s="42" t="s">
        <v>394</v>
      </c>
      <c r="P2351" s="42" t="s">
        <v>395</v>
      </c>
      <c r="Q2351" s="56" t="s">
        <v>26494</v>
      </c>
      <c r="R2351" s="42" t="s">
        <v>23</v>
      </c>
      <c r="S2351" s="42" t="s">
        <v>22</v>
      </c>
      <c r="T2351" s="42" t="s">
        <v>28746</v>
      </c>
      <c r="U2351" s="50" t="s">
        <v>28518</v>
      </c>
      <c r="V2351" s="42" t="s">
        <v>20623</v>
      </c>
      <c r="W2351" s="42" t="s">
        <v>94</v>
      </c>
      <c r="X2351" s="50">
        <v>2139</v>
      </c>
    </row>
    <row r="2352" spans="1:24" ht="12" customHeight="1" x14ac:dyDescent="0.15">
      <c r="A2352" s="42" t="s">
        <v>3186</v>
      </c>
      <c r="B2352" s="42" t="s">
        <v>23</v>
      </c>
      <c r="C2352" s="42" t="s">
        <v>14</v>
      </c>
      <c r="D2352" s="42" t="s">
        <v>33105</v>
      </c>
      <c r="F2352" s="55">
        <v>42724</v>
      </c>
      <c r="G2352" s="42" t="s">
        <v>26903</v>
      </c>
      <c r="H2352" s="42" t="s">
        <v>26495</v>
      </c>
      <c r="I2352" s="42" t="s">
        <v>39</v>
      </c>
      <c r="J2352" s="42">
        <v>92227</v>
      </c>
      <c r="K2352" s="42" t="s">
        <v>9716</v>
      </c>
      <c r="L2352" s="42" t="s">
        <v>26496</v>
      </c>
      <c r="M2352" s="42" t="s">
        <v>21</v>
      </c>
      <c r="N2352" s="42" t="s">
        <v>26497</v>
      </c>
      <c r="O2352" s="42" t="s">
        <v>394</v>
      </c>
      <c r="P2352" s="42" t="s">
        <v>395</v>
      </c>
      <c r="Q2352" s="56" t="s">
        <v>26498</v>
      </c>
      <c r="R2352" s="42" t="s">
        <v>542</v>
      </c>
      <c r="S2352" s="42" t="s">
        <v>22</v>
      </c>
      <c r="T2352" s="42" t="s">
        <v>28739</v>
      </c>
      <c r="U2352" s="50" t="s">
        <v>28518</v>
      </c>
      <c r="V2352" s="42" t="s">
        <v>28521</v>
      </c>
      <c r="W2352" s="42" t="s">
        <v>94</v>
      </c>
      <c r="X2352" s="50">
        <v>2141</v>
      </c>
    </row>
    <row r="2353" spans="1:24" ht="12" customHeight="1" x14ac:dyDescent="0.15">
      <c r="A2353" s="42" t="s">
        <v>26499</v>
      </c>
      <c r="B2353" s="42">
        <v>52</v>
      </c>
      <c r="C2353" s="42" t="s">
        <v>14</v>
      </c>
      <c r="D2353" s="42" t="s">
        <v>31</v>
      </c>
      <c r="E2353" s="42" t="s">
        <v>26500</v>
      </c>
      <c r="F2353" s="55">
        <v>42723</v>
      </c>
      <c r="G2353" s="42" t="s">
        <v>26501</v>
      </c>
      <c r="H2353" s="42" t="s">
        <v>26502</v>
      </c>
      <c r="I2353" s="42" t="s">
        <v>360</v>
      </c>
      <c r="J2353" s="42">
        <v>28630</v>
      </c>
      <c r="K2353" s="42" t="s">
        <v>8476</v>
      </c>
      <c r="L2353" s="42" t="s">
        <v>26503</v>
      </c>
      <c r="M2353" s="42" t="s">
        <v>21</v>
      </c>
      <c r="N2353" s="42" t="s">
        <v>26504</v>
      </c>
      <c r="O2353" s="42" t="s">
        <v>394</v>
      </c>
      <c r="P2353" s="42" t="s">
        <v>395</v>
      </c>
      <c r="Q2353" s="56" t="s">
        <v>26505</v>
      </c>
      <c r="R2353" s="42" t="s">
        <v>94</v>
      </c>
      <c r="S2353" s="42" t="s">
        <v>29</v>
      </c>
      <c r="T2353" s="42" t="s">
        <v>28523</v>
      </c>
      <c r="U2353" s="50" t="s">
        <v>28523</v>
      </c>
      <c r="V2353" s="42" t="s">
        <v>28521</v>
      </c>
      <c r="W2353" s="42" t="s">
        <v>94</v>
      </c>
      <c r="X2353" s="50">
        <v>2131</v>
      </c>
    </row>
    <row r="2354" spans="1:24" ht="12" customHeight="1" x14ac:dyDescent="0.15">
      <c r="A2354" s="42" t="s">
        <v>26511</v>
      </c>
      <c r="B2354" s="42">
        <v>37</v>
      </c>
      <c r="C2354" s="42" t="s">
        <v>14</v>
      </c>
      <c r="D2354" s="42" t="s">
        <v>31</v>
      </c>
      <c r="F2354" s="55">
        <v>42722</v>
      </c>
      <c r="G2354" s="42" t="s">
        <v>26512</v>
      </c>
      <c r="H2354" s="42" t="s">
        <v>10835</v>
      </c>
      <c r="I2354" s="42" t="s">
        <v>297</v>
      </c>
      <c r="J2354" s="42">
        <v>98642</v>
      </c>
      <c r="K2354" s="42" t="s">
        <v>557</v>
      </c>
      <c r="L2354" s="42" t="s">
        <v>3274</v>
      </c>
      <c r="M2354" s="42" t="s">
        <v>21</v>
      </c>
      <c r="N2354" s="42" t="s">
        <v>26513</v>
      </c>
      <c r="O2354" s="42" t="s">
        <v>394</v>
      </c>
      <c r="P2354" s="42" t="s">
        <v>395</v>
      </c>
      <c r="Q2354" s="56" t="s">
        <v>26514</v>
      </c>
      <c r="R2354" s="42" t="s">
        <v>94</v>
      </c>
      <c r="S2354" s="42" t="s">
        <v>22</v>
      </c>
      <c r="T2354" s="42" t="s">
        <v>28746</v>
      </c>
      <c r="U2354" s="50" t="s">
        <v>28518</v>
      </c>
      <c r="V2354" s="42" t="s">
        <v>28521</v>
      </c>
      <c r="W2354" s="42" t="s">
        <v>94</v>
      </c>
      <c r="X2354" s="50">
        <v>2135</v>
      </c>
    </row>
    <row r="2355" spans="1:24" ht="12" customHeight="1" x14ac:dyDescent="0.15">
      <c r="A2355" s="42" t="s">
        <v>26515</v>
      </c>
      <c r="B2355" s="42">
        <v>72</v>
      </c>
      <c r="C2355" s="42" t="s">
        <v>14</v>
      </c>
      <c r="D2355" s="42" t="s">
        <v>31</v>
      </c>
      <c r="F2355" s="55">
        <v>42722</v>
      </c>
      <c r="G2355" s="42" t="s">
        <v>26516</v>
      </c>
      <c r="H2355" s="42" t="s">
        <v>2442</v>
      </c>
      <c r="I2355" s="42" t="s">
        <v>389</v>
      </c>
      <c r="J2355" s="42">
        <v>74127</v>
      </c>
      <c r="K2355" s="42" t="s">
        <v>2442</v>
      </c>
      <c r="L2355" s="42" t="s">
        <v>3299</v>
      </c>
      <c r="M2355" s="42" t="s">
        <v>21</v>
      </c>
      <c r="N2355" s="42" t="s">
        <v>26517</v>
      </c>
      <c r="O2355" s="42" t="s">
        <v>394</v>
      </c>
      <c r="P2355" s="42" t="s">
        <v>395</v>
      </c>
      <c r="Q2355" s="56" t="s">
        <v>26518</v>
      </c>
      <c r="R2355" s="42" t="s">
        <v>542</v>
      </c>
      <c r="S2355" s="42" t="s">
        <v>22</v>
      </c>
      <c r="T2355" s="42" t="s">
        <v>28746</v>
      </c>
      <c r="U2355" s="50" t="s">
        <v>28520</v>
      </c>
      <c r="V2355" s="42" t="s">
        <v>28521</v>
      </c>
      <c r="W2355" s="42" t="s">
        <v>94</v>
      </c>
      <c r="X2355" s="50">
        <v>2136</v>
      </c>
    </row>
    <row r="2356" spans="1:24" ht="12" customHeight="1" x14ac:dyDescent="0.15">
      <c r="A2356" s="42" t="s">
        <v>26506</v>
      </c>
      <c r="B2356" s="42">
        <v>20</v>
      </c>
      <c r="C2356" s="42" t="s">
        <v>14</v>
      </c>
      <c r="D2356" s="42" t="s">
        <v>79</v>
      </c>
      <c r="E2356" s="42" t="s">
        <v>26507</v>
      </c>
      <c r="F2356" s="55">
        <v>42722</v>
      </c>
      <c r="G2356" s="42" t="s">
        <v>26508</v>
      </c>
      <c r="H2356" s="42" t="s">
        <v>92</v>
      </c>
      <c r="I2356" s="42" t="s">
        <v>39</v>
      </c>
      <c r="J2356" s="42">
        <v>90047</v>
      </c>
      <c r="K2356" s="42" t="s">
        <v>92</v>
      </c>
      <c r="L2356" s="42" t="s">
        <v>93</v>
      </c>
      <c r="M2356" s="42" t="s">
        <v>21</v>
      </c>
      <c r="N2356" s="42" t="s">
        <v>26509</v>
      </c>
      <c r="O2356" s="42" t="s">
        <v>394</v>
      </c>
      <c r="P2356" s="42" t="s">
        <v>395</v>
      </c>
      <c r="Q2356" s="56" t="s">
        <v>26510</v>
      </c>
      <c r="R2356" s="42" t="s">
        <v>94</v>
      </c>
      <c r="S2356" s="42" t="s">
        <v>29</v>
      </c>
      <c r="T2356" s="42" t="s">
        <v>28523</v>
      </c>
      <c r="U2356" s="50" t="s">
        <v>28523</v>
      </c>
      <c r="V2356" s="42" t="s">
        <v>28522</v>
      </c>
      <c r="W2356" s="42" t="s">
        <v>94</v>
      </c>
      <c r="X2356" s="50">
        <v>2133</v>
      </c>
    </row>
    <row r="2357" spans="1:24" ht="12" customHeight="1" x14ac:dyDescent="0.15">
      <c r="A2357" s="42" t="s">
        <v>26999</v>
      </c>
      <c r="B2357" s="42">
        <v>33</v>
      </c>
      <c r="C2357" s="42" t="s">
        <v>14</v>
      </c>
      <c r="D2357" s="42" t="s">
        <v>42</v>
      </c>
      <c r="F2357" s="55">
        <v>42721</v>
      </c>
      <c r="G2357" s="42" t="s">
        <v>26904</v>
      </c>
      <c r="H2357" s="42" t="s">
        <v>5868</v>
      </c>
      <c r="I2357" s="42" t="s">
        <v>39</v>
      </c>
      <c r="J2357" s="42">
        <v>90022</v>
      </c>
      <c r="K2357" s="42" t="s">
        <v>92</v>
      </c>
      <c r="L2357" s="42" t="s">
        <v>408</v>
      </c>
      <c r="M2357" s="42" t="s">
        <v>21</v>
      </c>
      <c r="N2357" s="42" t="s">
        <v>26524</v>
      </c>
      <c r="O2357" s="42" t="s">
        <v>394</v>
      </c>
      <c r="P2357" s="42" t="s">
        <v>395</v>
      </c>
      <c r="Q2357" s="56" t="s">
        <v>26525</v>
      </c>
      <c r="R2357" s="42" t="s">
        <v>94</v>
      </c>
      <c r="S2357" s="42" t="s">
        <v>22</v>
      </c>
      <c r="T2357" s="42" t="s">
        <v>28746</v>
      </c>
      <c r="U2357" s="50" t="s">
        <v>28518</v>
      </c>
      <c r="V2357" s="42" t="s">
        <v>28521</v>
      </c>
      <c r="W2357" s="42" t="s">
        <v>94</v>
      </c>
      <c r="X2357" s="50">
        <v>2134</v>
      </c>
    </row>
    <row r="2358" spans="1:24" ht="12" customHeight="1" x14ac:dyDescent="0.15">
      <c r="A2358" s="42" t="s">
        <v>26519</v>
      </c>
      <c r="B2358" s="42">
        <v>48</v>
      </c>
      <c r="C2358" s="42" t="s">
        <v>14</v>
      </c>
      <c r="D2358" s="42" t="s">
        <v>31</v>
      </c>
      <c r="E2358" s="42" t="s">
        <v>26520</v>
      </c>
      <c r="F2358" s="55">
        <v>42721</v>
      </c>
      <c r="G2358" s="42" t="s">
        <v>26521</v>
      </c>
      <c r="H2358" s="42" t="s">
        <v>827</v>
      </c>
      <c r="I2358" s="42" t="s">
        <v>313</v>
      </c>
      <c r="J2358" s="42">
        <v>38002</v>
      </c>
      <c r="K2358" s="42" t="s">
        <v>1169</v>
      </c>
      <c r="L2358" s="42" t="s">
        <v>24119</v>
      </c>
      <c r="M2358" s="42" t="s">
        <v>21</v>
      </c>
      <c r="N2358" s="42" t="s">
        <v>26522</v>
      </c>
      <c r="O2358" s="42" t="s">
        <v>394</v>
      </c>
      <c r="P2358" s="42" t="s">
        <v>395</v>
      </c>
      <c r="Q2358" s="56" t="s">
        <v>26523</v>
      </c>
      <c r="R2358" s="42" t="s">
        <v>94</v>
      </c>
      <c r="S2358" s="42" t="s">
        <v>22</v>
      </c>
      <c r="T2358" s="42" t="s">
        <v>28739</v>
      </c>
      <c r="U2358" s="50" t="s">
        <v>28523</v>
      </c>
      <c r="V2358" s="42" t="s">
        <v>28521</v>
      </c>
      <c r="W2358" s="42" t="s">
        <v>94</v>
      </c>
      <c r="X2358" s="50">
        <v>2132</v>
      </c>
    </row>
    <row r="2359" spans="1:24" ht="12" customHeight="1" x14ac:dyDescent="0.15">
      <c r="A2359" s="42" t="s">
        <v>26998</v>
      </c>
      <c r="B2359" s="42">
        <v>44</v>
      </c>
      <c r="C2359" s="42" t="s">
        <v>14</v>
      </c>
      <c r="D2359" s="42" t="s">
        <v>133</v>
      </c>
      <c r="F2359" s="55">
        <v>42721</v>
      </c>
      <c r="G2359" s="42" t="s">
        <v>26905</v>
      </c>
      <c r="H2359" s="42" t="s">
        <v>16240</v>
      </c>
      <c r="I2359" s="42" t="s">
        <v>297</v>
      </c>
      <c r="J2359" s="42">
        <v>98201</v>
      </c>
      <c r="K2359" s="42" t="s">
        <v>2109</v>
      </c>
      <c r="L2359" s="42" t="s">
        <v>16015</v>
      </c>
      <c r="M2359" s="42" t="s">
        <v>21</v>
      </c>
      <c r="N2359" s="42" t="s">
        <v>26526</v>
      </c>
      <c r="O2359" s="42" t="s">
        <v>394</v>
      </c>
      <c r="P2359" s="42" t="s">
        <v>395</v>
      </c>
      <c r="Q2359" s="56" t="s">
        <v>26527</v>
      </c>
      <c r="R2359" s="42" t="s">
        <v>94</v>
      </c>
      <c r="S2359" s="42" t="s">
        <v>12</v>
      </c>
      <c r="T2359" s="42" t="s">
        <v>31978</v>
      </c>
      <c r="U2359" s="50" t="s">
        <v>28518</v>
      </c>
      <c r="V2359" s="42" t="s">
        <v>28521</v>
      </c>
      <c r="W2359" s="42" t="s">
        <v>94</v>
      </c>
      <c r="X2359" s="50">
        <v>2137</v>
      </c>
    </row>
    <row r="2360" spans="1:24" ht="12" customHeight="1" x14ac:dyDescent="0.15">
      <c r="A2360" s="42" t="s">
        <v>26528</v>
      </c>
      <c r="B2360" s="42">
        <v>36</v>
      </c>
      <c r="C2360" s="42" t="s">
        <v>14</v>
      </c>
      <c r="D2360" s="42" t="s">
        <v>31</v>
      </c>
      <c r="E2360" s="42" t="s">
        <v>26529</v>
      </c>
      <c r="F2360" s="55">
        <v>42720</v>
      </c>
      <c r="G2360" s="42" t="s">
        <v>26530</v>
      </c>
      <c r="H2360" s="42" t="s">
        <v>279</v>
      </c>
      <c r="I2360" s="42" t="s">
        <v>111</v>
      </c>
      <c r="J2360" s="42">
        <v>97338</v>
      </c>
      <c r="K2360" s="42" t="s">
        <v>1829</v>
      </c>
      <c r="L2360" s="42" t="s">
        <v>30249</v>
      </c>
      <c r="M2360" s="42" t="s">
        <v>21</v>
      </c>
      <c r="N2360" s="42" t="s">
        <v>26531</v>
      </c>
      <c r="O2360" s="42" t="s">
        <v>394</v>
      </c>
      <c r="P2360" s="42" t="s">
        <v>395</v>
      </c>
      <c r="Q2360" s="56" t="s">
        <v>26532</v>
      </c>
      <c r="R2360" s="42" t="s">
        <v>948</v>
      </c>
      <c r="S2360" s="42" t="s">
        <v>22</v>
      </c>
      <c r="T2360" s="42" t="s">
        <v>28746</v>
      </c>
      <c r="U2360" s="50" t="s">
        <v>28520</v>
      </c>
      <c r="V2360" s="42" t="s">
        <v>28521</v>
      </c>
      <c r="W2360" s="42" t="s">
        <v>94</v>
      </c>
      <c r="X2360" s="50">
        <v>2138</v>
      </c>
    </row>
    <row r="2361" spans="1:24" ht="12" customHeight="1" x14ac:dyDescent="0.15">
      <c r="A2361" s="42" t="s">
        <v>26541</v>
      </c>
      <c r="B2361" s="42">
        <v>60</v>
      </c>
      <c r="C2361" s="42" t="s">
        <v>14</v>
      </c>
      <c r="D2361" s="42" t="s">
        <v>31</v>
      </c>
      <c r="F2361" s="55">
        <v>42719</v>
      </c>
      <c r="G2361" s="42" t="s">
        <v>26906</v>
      </c>
      <c r="H2361" s="42" t="s">
        <v>26542</v>
      </c>
      <c r="I2361" s="42" t="s">
        <v>39</v>
      </c>
      <c r="J2361" s="42">
        <v>91745</v>
      </c>
      <c r="K2361" s="42" t="s">
        <v>92</v>
      </c>
      <c r="L2361" s="42" t="s">
        <v>408</v>
      </c>
      <c r="M2361" s="42" t="s">
        <v>5307</v>
      </c>
      <c r="N2361" s="42" t="s">
        <v>26543</v>
      </c>
      <c r="O2361" s="42" t="s">
        <v>394</v>
      </c>
      <c r="P2361" s="42" t="s">
        <v>395</v>
      </c>
      <c r="Q2361" s="56" t="s">
        <v>26544</v>
      </c>
      <c r="R2361" s="42" t="s">
        <v>94</v>
      </c>
      <c r="S2361" s="42" t="s">
        <v>22</v>
      </c>
      <c r="T2361" s="42" t="s">
        <v>28746</v>
      </c>
      <c r="U2361" s="50" t="s">
        <v>28520</v>
      </c>
      <c r="V2361" s="42" t="s">
        <v>28521</v>
      </c>
      <c r="W2361" s="42" t="s">
        <v>94</v>
      </c>
      <c r="X2361" s="50">
        <v>2130</v>
      </c>
    </row>
    <row r="2362" spans="1:24" ht="12" customHeight="1" x14ac:dyDescent="0.15">
      <c r="A2362" s="42" t="s">
        <v>26533</v>
      </c>
      <c r="B2362" s="42">
        <v>37</v>
      </c>
      <c r="C2362" s="42" t="s">
        <v>14</v>
      </c>
      <c r="D2362" s="42" t="s">
        <v>79</v>
      </c>
      <c r="E2362" s="42" t="s">
        <v>26534</v>
      </c>
      <c r="F2362" s="55">
        <v>42719</v>
      </c>
      <c r="G2362" s="42" t="s">
        <v>26535</v>
      </c>
      <c r="H2362" s="42" t="s">
        <v>26536</v>
      </c>
      <c r="I2362" s="42" t="s">
        <v>360</v>
      </c>
      <c r="J2362" s="42">
        <v>28001</v>
      </c>
      <c r="K2362" s="42" t="s">
        <v>26537</v>
      </c>
      <c r="L2362" s="42" t="s">
        <v>26538</v>
      </c>
      <c r="M2362" s="42" t="s">
        <v>385</v>
      </c>
      <c r="N2362" s="42" t="s">
        <v>26539</v>
      </c>
      <c r="O2362" s="42" t="s">
        <v>394</v>
      </c>
      <c r="P2362" s="42" t="s">
        <v>395</v>
      </c>
      <c r="Q2362" s="56" t="s">
        <v>26540</v>
      </c>
      <c r="R2362" s="42" t="s">
        <v>23</v>
      </c>
      <c r="S2362" s="42" t="s">
        <v>12</v>
      </c>
      <c r="T2362" s="42" t="s">
        <v>31978</v>
      </c>
      <c r="U2362" s="50" t="s">
        <v>28520</v>
      </c>
      <c r="V2362" s="42" t="s">
        <v>28521</v>
      </c>
    </row>
    <row r="2363" spans="1:24" ht="12" customHeight="1" x14ac:dyDescent="0.15">
      <c r="A2363" s="42" t="s">
        <v>26551</v>
      </c>
      <c r="B2363" s="42">
        <v>32</v>
      </c>
      <c r="C2363" s="42" t="s">
        <v>14</v>
      </c>
      <c r="D2363" s="42" t="s">
        <v>79</v>
      </c>
      <c r="E2363" s="42" t="s">
        <v>26552</v>
      </c>
      <c r="F2363" s="55">
        <v>42717</v>
      </c>
      <c r="G2363" s="42" t="s">
        <v>26553</v>
      </c>
      <c r="H2363" s="42" t="s">
        <v>8224</v>
      </c>
      <c r="I2363" s="42" t="s">
        <v>167</v>
      </c>
      <c r="J2363" s="42">
        <v>30228</v>
      </c>
      <c r="K2363" s="42" t="s">
        <v>8226</v>
      </c>
      <c r="L2363" s="42" t="s">
        <v>8227</v>
      </c>
      <c r="M2363" s="42" t="s">
        <v>5307</v>
      </c>
      <c r="N2363" s="42" t="s">
        <v>26554</v>
      </c>
      <c r="O2363" s="42" t="s">
        <v>394</v>
      </c>
      <c r="P2363" s="42" t="s">
        <v>395</v>
      </c>
      <c r="Q2363" s="56" t="s">
        <v>26555</v>
      </c>
      <c r="R2363" s="42" t="s">
        <v>542</v>
      </c>
      <c r="S2363" s="42" t="s">
        <v>22</v>
      </c>
      <c r="T2363" s="42" t="s">
        <v>28746</v>
      </c>
      <c r="U2363" s="50" t="s">
        <v>28518</v>
      </c>
      <c r="V2363" s="42" t="s">
        <v>28521</v>
      </c>
      <c r="W2363" s="42" t="s">
        <v>94</v>
      </c>
      <c r="X2363" s="50">
        <v>2128</v>
      </c>
    </row>
    <row r="2364" spans="1:24" ht="12" customHeight="1" x14ac:dyDescent="0.15">
      <c r="A2364" s="42" t="s">
        <v>26545</v>
      </c>
      <c r="B2364" s="42">
        <v>18</v>
      </c>
      <c r="C2364" s="42" t="s">
        <v>14</v>
      </c>
      <c r="D2364" s="42" t="s">
        <v>79</v>
      </c>
      <c r="E2364" s="42" t="s">
        <v>26546</v>
      </c>
      <c r="F2364" s="55">
        <v>42717</v>
      </c>
      <c r="G2364" s="42" t="s">
        <v>26547</v>
      </c>
      <c r="H2364" s="42" t="s">
        <v>1562</v>
      </c>
      <c r="I2364" s="42" t="s">
        <v>46</v>
      </c>
      <c r="J2364" s="42">
        <v>21216</v>
      </c>
      <c r="K2364" s="42" t="s">
        <v>4594</v>
      </c>
      <c r="L2364" s="42" t="s">
        <v>26548</v>
      </c>
      <c r="M2364" s="42" t="s">
        <v>21</v>
      </c>
      <c r="N2364" s="42" t="s">
        <v>26549</v>
      </c>
      <c r="O2364" s="42" t="s">
        <v>394</v>
      </c>
      <c r="P2364" s="42" t="s">
        <v>395</v>
      </c>
      <c r="Q2364" s="56" t="s">
        <v>26550</v>
      </c>
      <c r="R2364" s="42" t="s">
        <v>94</v>
      </c>
      <c r="S2364" s="42" t="s">
        <v>22</v>
      </c>
      <c r="T2364" s="42" t="s">
        <v>28746</v>
      </c>
      <c r="U2364" s="50" t="s">
        <v>28520</v>
      </c>
      <c r="V2364" s="42" t="s">
        <v>28521</v>
      </c>
      <c r="W2364" s="42" t="s">
        <v>94</v>
      </c>
      <c r="X2364" s="50">
        <v>2126</v>
      </c>
    </row>
    <row r="2365" spans="1:24" ht="12" customHeight="1" x14ac:dyDescent="0.15">
      <c r="A2365" s="42" t="s">
        <v>26556</v>
      </c>
      <c r="B2365" s="42">
        <v>28</v>
      </c>
      <c r="C2365" s="42" t="s">
        <v>14</v>
      </c>
      <c r="D2365" s="42" t="s">
        <v>79</v>
      </c>
      <c r="E2365" s="42" t="s">
        <v>26557</v>
      </c>
      <c r="F2365" s="55">
        <v>42716</v>
      </c>
      <c r="G2365" s="42" t="s">
        <v>26558</v>
      </c>
      <c r="H2365" s="42" t="s">
        <v>1083</v>
      </c>
      <c r="I2365" s="42" t="s">
        <v>398</v>
      </c>
      <c r="J2365" s="42">
        <v>19111</v>
      </c>
      <c r="K2365" s="42" t="s">
        <v>1083</v>
      </c>
      <c r="L2365" s="42" t="s">
        <v>5525</v>
      </c>
      <c r="M2365" s="42" t="s">
        <v>21</v>
      </c>
      <c r="N2365" s="42" t="s">
        <v>26559</v>
      </c>
      <c r="O2365" s="42" t="s">
        <v>394</v>
      </c>
      <c r="P2365" s="42" t="s">
        <v>395</v>
      </c>
      <c r="Q2365" s="56" t="s">
        <v>26560</v>
      </c>
      <c r="R2365" s="42" t="s">
        <v>94</v>
      </c>
      <c r="S2365" s="42" t="s">
        <v>22</v>
      </c>
      <c r="T2365" s="42" t="s">
        <v>28746</v>
      </c>
      <c r="U2365" s="50" t="s">
        <v>28520</v>
      </c>
      <c r="V2365" s="42" t="s">
        <v>28521</v>
      </c>
      <c r="W2365" s="42" t="s">
        <v>94</v>
      </c>
      <c r="X2365" s="50">
        <v>2125</v>
      </c>
    </row>
    <row r="2366" spans="1:24" ht="12" customHeight="1" x14ac:dyDescent="0.15">
      <c r="A2366" s="42" t="s">
        <v>3186</v>
      </c>
      <c r="B2366" s="42" t="s">
        <v>23</v>
      </c>
      <c r="C2366" s="42" t="s">
        <v>14</v>
      </c>
      <c r="D2366" s="42" t="s">
        <v>33105</v>
      </c>
      <c r="F2366" s="55">
        <v>42716</v>
      </c>
      <c r="G2366" s="42" t="s">
        <v>26908</v>
      </c>
      <c r="H2366" s="42" t="s">
        <v>4018</v>
      </c>
      <c r="I2366" s="42" t="s">
        <v>56</v>
      </c>
      <c r="J2366" s="42">
        <v>32909</v>
      </c>
      <c r="K2366" s="42" t="s">
        <v>1738</v>
      </c>
      <c r="L2366" s="42" t="s">
        <v>4020</v>
      </c>
      <c r="M2366" s="42" t="s">
        <v>29842</v>
      </c>
      <c r="N2366" s="42" t="s">
        <v>26571</v>
      </c>
      <c r="O2366" s="42" t="s">
        <v>394</v>
      </c>
      <c r="P2366" s="42" t="s">
        <v>395</v>
      </c>
      <c r="Q2366" s="56" t="s">
        <v>26572</v>
      </c>
      <c r="R2366" s="42" t="s">
        <v>542</v>
      </c>
      <c r="S2366" s="42" t="s">
        <v>22</v>
      </c>
      <c r="T2366" s="42" t="s">
        <v>28523</v>
      </c>
      <c r="U2366" s="50" t="s">
        <v>28520</v>
      </c>
      <c r="V2366" s="42" t="s">
        <v>28521</v>
      </c>
    </row>
    <row r="2367" spans="1:24" ht="12" customHeight="1" x14ac:dyDescent="0.15">
      <c r="A2367" s="42" t="s">
        <v>26561</v>
      </c>
      <c r="B2367" s="42">
        <v>31</v>
      </c>
      <c r="C2367" s="42" t="s">
        <v>14</v>
      </c>
      <c r="D2367" s="42" t="s">
        <v>31</v>
      </c>
      <c r="F2367" s="55">
        <v>42716</v>
      </c>
      <c r="G2367" s="42" t="s">
        <v>26562</v>
      </c>
      <c r="H2367" s="42" t="s">
        <v>26563</v>
      </c>
      <c r="I2367" s="42" t="s">
        <v>167</v>
      </c>
      <c r="J2367" s="42">
        <v>31016</v>
      </c>
      <c r="K2367" s="42" t="s">
        <v>1087</v>
      </c>
      <c r="L2367" s="42" t="s">
        <v>26564</v>
      </c>
      <c r="M2367" s="42" t="s">
        <v>21</v>
      </c>
      <c r="N2367" s="42" t="s">
        <v>26565</v>
      </c>
      <c r="O2367" s="42" t="s">
        <v>394</v>
      </c>
      <c r="P2367" s="42" t="s">
        <v>395</v>
      </c>
      <c r="Q2367" s="56" t="s">
        <v>26566</v>
      </c>
      <c r="R2367" s="42" t="s">
        <v>94</v>
      </c>
      <c r="S2367" s="42" t="s">
        <v>22</v>
      </c>
      <c r="T2367" s="42" t="s">
        <v>28746</v>
      </c>
      <c r="U2367" s="50" t="s">
        <v>28520</v>
      </c>
      <c r="V2367" s="42" t="s">
        <v>28521</v>
      </c>
      <c r="W2367" s="42" t="s">
        <v>94</v>
      </c>
      <c r="X2367" s="50">
        <v>2120</v>
      </c>
    </row>
    <row r="2368" spans="1:24" ht="12" customHeight="1" x14ac:dyDescent="0.15">
      <c r="A2368" s="42" t="s">
        <v>26567</v>
      </c>
      <c r="B2368" s="42">
        <v>73</v>
      </c>
      <c r="C2368" s="42" t="s">
        <v>14</v>
      </c>
      <c r="D2368" s="42" t="s">
        <v>42</v>
      </c>
      <c r="E2368" s="42" t="s">
        <v>26568</v>
      </c>
      <c r="F2368" s="55">
        <v>42716</v>
      </c>
      <c r="G2368" s="42" t="s">
        <v>26907</v>
      </c>
      <c r="H2368" s="42" t="s">
        <v>663</v>
      </c>
      <c r="I2368" s="42" t="s">
        <v>39</v>
      </c>
      <c r="J2368" s="42">
        <v>93313</v>
      </c>
      <c r="K2368" s="42" t="s">
        <v>664</v>
      </c>
      <c r="L2368" s="42" t="s">
        <v>665</v>
      </c>
      <c r="M2368" s="42" t="s">
        <v>21</v>
      </c>
      <c r="N2368" s="42" t="s">
        <v>26569</v>
      </c>
      <c r="O2368" s="42" t="s">
        <v>394</v>
      </c>
      <c r="P2368" s="42" t="s">
        <v>395</v>
      </c>
      <c r="Q2368" s="56" t="s">
        <v>26570</v>
      </c>
      <c r="R2368" s="42" t="s">
        <v>542</v>
      </c>
      <c r="S2368" s="42" t="s">
        <v>12</v>
      </c>
      <c r="T2368" s="42" t="s">
        <v>31978</v>
      </c>
      <c r="U2368" s="50" t="s">
        <v>28523</v>
      </c>
      <c r="V2368" s="42" t="s">
        <v>28521</v>
      </c>
      <c r="W2368" s="42" t="s">
        <v>94</v>
      </c>
      <c r="X2368" s="50">
        <v>2114</v>
      </c>
    </row>
    <row r="2369" spans="1:24" ht="12" customHeight="1" x14ac:dyDescent="0.15">
      <c r="A2369" s="42" t="s">
        <v>26588</v>
      </c>
      <c r="B2369" s="42">
        <v>44</v>
      </c>
      <c r="C2369" s="42" t="s">
        <v>108</v>
      </c>
      <c r="D2369" s="42" t="s">
        <v>31</v>
      </c>
      <c r="F2369" s="55">
        <v>42715</v>
      </c>
      <c r="G2369" s="42" t="s">
        <v>26909</v>
      </c>
      <c r="H2369" s="42" t="s">
        <v>26589</v>
      </c>
      <c r="I2369" s="42" t="s">
        <v>117</v>
      </c>
      <c r="J2369" s="42">
        <v>86442</v>
      </c>
      <c r="K2369" s="42" t="s">
        <v>5727</v>
      </c>
      <c r="L2369" s="42" t="s">
        <v>26590</v>
      </c>
      <c r="M2369" s="42" t="s">
        <v>21</v>
      </c>
      <c r="N2369" s="42" t="s">
        <v>26591</v>
      </c>
      <c r="O2369" s="42" t="s">
        <v>394</v>
      </c>
      <c r="P2369" s="42" t="s">
        <v>395</v>
      </c>
      <c r="Q2369" s="56" t="s">
        <v>26592</v>
      </c>
      <c r="R2369" s="42" t="s">
        <v>542</v>
      </c>
      <c r="S2369" s="42" t="s">
        <v>12</v>
      </c>
      <c r="T2369" s="42" t="s">
        <v>31675</v>
      </c>
      <c r="U2369" s="50" t="s">
        <v>28520</v>
      </c>
      <c r="V2369" s="42" t="s">
        <v>28521</v>
      </c>
      <c r="W2369" s="42" t="s">
        <v>94</v>
      </c>
      <c r="X2369" s="50">
        <v>2123</v>
      </c>
    </row>
    <row r="2370" spans="1:24" ht="12" customHeight="1" x14ac:dyDescent="0.15">
      <c r="A2370" s="42" t="s">
        <v>26585</v>
      </c>
      <c r="B2370" s="42">
        <v>30</v>
      </c>
      <c r="C2370" s="42" t="s">
        <v>14</v>
      </c>
      <c r="D2370" s="42" t="s">
        <v>42</v>
      </c>
      <c r="F2370" s="55">
        <v>42715</v>
      </c>
      <c r="G2370" s="42" t="s">
        <v>26910</v>
      </c>
      <c r="H2370" s="42" t="s">
        <v>4182</v>
      </c>
      <c r="I2370" s="42" t="s">
        <v>67</v>
      </c>
      <c r="J2370" s="42">
        <v>78046</v>
      </c>
      <c r="K2370" s="42" t="s">
        <v>4184</v>
      </c>
      <c r="L2370" s="42" t="s">
        <v>4185</v>
      </c>
      <c r="M2370" s="42" t="s">
        <v>21</v>
      </c>
      <c r="N2370" s="42" t="s">
        <v>26586</v>
      </c>
      <c r="O2370" s="42" t="s">
        <v>394</v>
      </c>
      <c r="P2370" s="42" t="s">
        <v>395</v>
      </c>
      <c r="Q2370" s="56" t="s">
        <v>26587</v>
      </c>
      <c r="R2370" s="42" t="s">
        <v>542</v>
      </c>
      <c r="S2370" s="42" t="s">
        <v>22</v>
      </c>
      <c r="T2370" s="42" t="s">
        <v>28739</v>
      </c>
      <c r="U2370" s="50" t="s">
        <v>28520</v>
      </c>
      <c r="V2370" s="42" t="s">
        <v>28521</v>
      </c>
      <c r="W2370" s="42" t="s">
        <v>94</v>
      </c>
      <c r="X2370" s="50">
        <v>2121</v>
      </c>
    </row>
    <row r="2371" spans="1:24" ht="12" customHeight="1" x14ac:dyDescent="0.15">
      <c r="A2371" s="42" t="s">
        <v>26579</v>
      </c>
      <c r="B2371" s="42">
        <v>24</v>
      </c>
      <c r="C2371" s="42" t="s">
        <v>14</v>
      </c>
      <c r="D2371" s="42" t="s">
        <v>31</v>
      </c>
      <c r="F2371" s="55">
        <v>42715</v>
      </c>
      <c r="G2371" s="42" t="s">
        <v>26911</v>
      </c>
      <c r="H2371" s="42" t="s">
        <v>26580</v>
      </c>
      <c r="I2371" s="42" t="s">
        <v>357</v>
      </c>
      <c r="J2371" s="42">
        <v>67104</v>
      </c>
      <c r="K2371" s="42" t="s">
        <v>26581</v>
      </c>
      <c r="L2371" s="42" t="s">
        <v>26582</v>
      </c>
      <c r="M2371" s="42" t="s">
        <v>21</v>
      </c>
      <c r="N2371" s="42" t="s">
        <v>26583</v>
      </c>
      <c r="O2371" s="42" t="s">
        <v>394</v>
      </c>
      <c r="P2371" s="42" t="s">
        <v>395</v>
      </c>
      <c r="Q2371" s="56" t="s">
        <v>26584</v>
      </c>
      <c r="R2371" s="42" t="s">
        <v>94</v>
      </c>
      <c r="S2371" s="42" t="s">
        <v>22</v>
      </c>
      <c r="T2371" s="42" t="s">
        <v>28746</v>
      </c>
      <c r="U2371" s="50" t="s">
        <v>28520</v>
      </c>
      <c r="V2371" s="42" t="s">
        <v>28521</v>
      </c>
      <c r="W2371" s="42" t="s">
        <v>94</v>
      </c>
      <c r="X2371" s="50">
        <v>2127</v>
      </c>
    </row>
    <row r="2372" spans="1:24" ht="12" customHeight="1" x14ac:dyDescent="0.15">
      <c r="A2372" s="42" t="s">
        <v>26593</v>
      </c>
      <c r="B2372" s="42">
        <v>53</v>
      </c>
      <c r="C2372" s="42" t="s">
        <v>14</v>
      </c>
      <c r="D2372" s="42" t="s">
        <v>31</v>
      </c>
      <c r="F2372" s="55">
        <v>42715</v>
      </c>
      <c r="G2372" s="42" t="s">
        <v>26594</v>
      </c>
      <c r="H2372" s="42" t="s">
        <v>1574</v>
      </c>
      <c r="I2372" s="42" t="s">
        <v>457</v>
      </c>
      <c r="J2372" s="42">
        <v>68467</v>
      </c>
      <c r="K2372" s="42" t="s">
        <v>1574</v>
      </c>
      <c r="L2372" s="42" t="s">
        <v>18233</v>
      </c>
      <c r="M2372" s="42" t="s">
        <v>5307</v>
      </c>
      <c r="N2372" s="42" t="s">
        <v>26595</v>
      </c>
      <c r="O2372" s="42" t="s">
        <v>394</v>
      </c>
      <c r="P2372" s="42" t="s">
        <v>395</v>
      </c>
      <c r="Q2372" s="56" t="s">
        <v>26596</v>
      </c>
      <c r="R2372" s="42" t="s">
        <v>542</v>
      </c>
      <c r="S2372" s="42" t="s">
        <v>22</v>
      </c>
      <c r="T2372" s="42" t="s">
        <v>28739</v>
      </c>
      <c r="U2372" s="50" t="s">
        <v>28518</v>
      </c>
      <c r="V2372" s="42" t="s">
        <v>28521</v>
      </c>
      <c r="W2372" s="42" t="s">
        <v>94</v>
      </c>
      <c r="X2372" s="50">
        <v>2112</v>
      </c>
    </row>
    <row r="2373" spans="1:24" ht="12" customHeight="1" x14ac:dyDescent="0.15">
      <c r="A2373" s="42" t="s">
        <v>26573</v>
      </c>
      <c r="B2373" s="42">
        <v>39</v>
      </c>
      <c r="C2373" s="42" t="s">
        <v>14</v>
      </c>
      <c r="D2373" s="42" t="s">
        <v>31</v>
      </c>
      <c r="F2373" s="55">
        <v>42715</v>
      </c>
      <c r="G2373" s="42" t="s">
        <v>26574</v>
      </c>
      <c r="H2373" s="42" t="s">
        <v>26575</v>
      </c>
      <c r="I2373" s="42" t="s">
        <v>144</v>
      </c>
      <c r="J2373" s="42">
        <v>26554</v>
      </c>
      <c r="K2373" s="42" t="s">
        <v>414</v>
      </c>
      <c r="L2373" s="42" t="s">
        <v>26576</v>
      </c>
      <c r="M2373" s="42" t="s">
        <v>21</v>
      </c>
      <c r="N2373" s="42" t="s">
        <v>26577</v>
      </c>
      <c r="O2373" s="42" t="s">
        <v>394</v>
      </c>
      <c r="P2373" s="42" t="s">
        <v>395</v>
      </c>
      <c r="Q2373" s="56" t="s">
        <v>26578</v>
      </c>
      <c r="R2373" s="42" t="s">
        <v>94</v>
      </c>
      <c r="S2373" s="42" t="s">
        <v>373</v>
      </c>
      <c r="T2373" s="42" t="s">
        <v>28836</v>
      </c>
      <c r="U2373" s="50" t="s">
        <v>28518</v>
      </c>
      <c r="V2373" s="42" t="s">
        <v>28521</v>
      </c>
      <c r="W2373" s="42" t="s">
        <v>94</v>
      </c>
      <c r="X2373" s="50">
        <v>2118</v>
      </c>
    </row>
    <row r="2374" spans="1:24" ht="12" customHeight="1" x14ac:dyDescent="0.15">
      <c r="A2374" s="42" t="s">
        <v>26597</v>
      </c>
      <c r="B2374" s="42">
        <v>35</v>
      </c>
      <c r="C2374" s="42" t="s">
        <v>14</v>
      </c>
      <c r="D2374" s="42" t="s">
        <v>79</v>
      </c>
      <c r="E2374" s="42" t="s">
        <v>26598</v>
      </c>
      <c r="F2374" s="55">
        <v>42714</v>
      </c>
      <c r="G2374" s="42" t="s">
        <v>26599</v>
      </c>
      <c r="H2374" s="42" t="s">
        <v>26600</v>
      </c>
      <c r="I2374" s="42" t="s">
        <v>26</v>
      </c>
      <c r="J2374" s="42">
        <v>29150</v>
      </c>
      <c r="K2374" s="42" t="s">
        <v>26600</v>
      </c>
      <c r="L2374" s="42" t="s">
        <v>26601</v>
      </c>
      <c r="M2374" s="42" t="s">
        <v>21</v>
      </c>
      <c r="N2374" s="42" t="s">
        <v>26602</v>
      </c>
      <c r="O2374" s="42" t="s">
        <v>394</v>
      </c>
      <c r="P2374" s="42" t="s">
        <v>395</v>
      </c>
      <c r="Q2374" s="56" t="s">
        <v>26603</v>
      </c>
      <c r="R2374" s="42" t="s">
        <v>94</v>
      </c>
      <c r="S2374" s="42" t="s">
        <v>22</v>
      </c>
      <c r="T2374" s="42" t="s">
        <v>28746</v>
      </c>
      <c r="U2374" s="50" t="s">
        <v>28520</v>
      </c>
      <c r="V2374" s="42" t="s">
        <v>28522</v>
      </c>
      <c r="W2374" s="42" t="s">
        <v>94</v>
      </c>
      <c r="X2374" s="50">
        <v>2113</v>
      </c>
    </row>
    <row r="2375" spans="1:24" ht="12" customHeight="1" x14ac:dyDescent="0.15">
      <c r="A2375" s="42" t="s">
        <v>26604</v>
      </c>
      <c r="B2375" s="42">
        <v>36</v>
      </c>
      <c r="C2375" s="42" t="s">
        <v>14</v>
      </c>
      <c r="D2375" s="42" t="s">
        <v>31</v>
      </c>
      <c r="E2375" s="42" t="s">
        <v>26605</v>
      </c>
      <c r="F2375" s="55">
        <v>42714</v>
      </c>
      <c r="G2375" s="42" t="s">
        <v>26606</v>
      </c>
      <c r="H2375" s="42" t="s">
        <v>13308</v>
      </c>
      <c r="I2375" s="42" t="s">
        <v>211</v>
      </c>
      <c r="J2375" s="42">
        <v>46143</v>
      </c>
      <c r="K2375" s="42" t="s">
        <v>3216</v>
      </c>
      <c r="L2375" s="42" t="s">
        <v>23712</v>
      </c>
      <c r="M2375" s="42" t="s">
        <v>21</v>
      </c>
      <c r="N2375" s="42" t="s">
        <v>26607</v>
      </c>
      <c r="O2375" s="42" t="s">
        <v>394</v>
      </c>
      <c r="P2375" s="42" t="s">
        <v>395</v>
      </c>
      <c r="Q2375" s="56" t="s">
        <v>26608</v>
      </c>
      <c r="R2375" s="42" t="s">
        <v>94</v>
      </c>
      <c r="S2375" s="42" t="s">
        <v>22</v>
      </c>
      <c r="T2375" s="42" t="s">
        <v>28739</v>
      </c>
      <c r="U2375" s="50" t="s">
        <v>28518</v>
      </c>
      <c r="V2375" s="42" t="s">
        <v>28521</v>
      </c>
      <c r="W2375" s="42" t="s">
        <v>542</v>
      </c>
      <c r="X2375" s="50">
        <v>2116</v>
      </c>
    </row>
    <row r="2376" spans="1:24" ht="12" customHeight="1" x14ac:dyDescent="0.15">
      <c r="A2376" s="42" t="s">
        <v>26625</v>
      </c>
      <c r="B2376" s="42">
        <v>43</v>
      </c>
      <c r="C2376" s="42" t="s">
        <v>14</v>
      </c>
      <c r="D2376" s="42" t="s">
        <v>31</v>
      </c>
      <c r="F2376" s="55">
        <v>42713</v>
      </c>
      <c r="G2376" s="42" t="s">
        <v>26626</v>
      </c>
      <c r="H2376" s="42" t="s">
        <v>26627</v>
      </c>
      <c r="I2376" s="42" t="s">
        <v>360</v>
      </c>
      <c r="J2376" s="42">
        <v>28451</v>
      </c>
      <c r="K2376" s="42" t="s">
        <v>11885</v>
      </c>
      <c r="L2376" s="42" t="s">
        <v>26628</v>
      </c>
      <c r="M2376" s="42" t="s">
        <v>21</v>
      </c>
      <c r="N2376" s="42" t="s">
        <v>26629</v>
      </c>
      <c r="O2376" s="42" t="s">
        <v>394</v>
      </c>
      <c r="P2376" s="42" t="s">
        <v>395</v>
      </c>
      <c r="Q2376" s="56" t="s">
        <v>26630</v>
      </c>
      <c r="R2376" s="42" t="s">
        <v>948</v>
      </c>
      <c r="S2376" s="42" t="s">
        <v>22</v>
      </c>
      <c r="T2376" s="42" t="s">
        <v>28746</v>
      </c>
      <c r="U2376" s="50" t="s">
        <v>28520</v>
      </c>
      <c r="V2376" s="42" t="s">
        <v>28521</v>
      </c>
      <c r="W2376" s="42" t="s">
        <v>94</v>
      </c>
      <c r="X2376" s="50">
        <v>2119</v>
      </c>
    </row>
    <row r="2377" spans="1:24" ht="12" customHeight="1" x14ac:dyDescent="0.15">
      <c r="A2377" s="42" t="s">
        <v>26614</v>
      </c>
      <c r="B2377" s="42">
        <v>35</v>
      </c>
      <c r="C2377" s="42" t="s">
        <v>14</v>
      </c>
      <c r="D2377" s="42" t="s">
        <v>31</v>
      </c>
      <c r="E2377" s="42" t="s">
        <v>26615</v>
      </c>
      <c r="F2377" s="55">
        <v>42713</v>
      </c>
      <c r="G2377" s="42" t="s">
        <v>26616</v>
      </c>
      <c r="H2377" s="42" t="s">
        <v>6390</v>
      </c>
      <c r="I2377" s="42" t="s">
        <v>398</v>
      </c>
      <c r="J2377" s="42">
        <v>18040</v>
      </c>
      <c r="K2377" s="42" t="s">
        <v>6392</v>
      </c>
      <c r="L2377" s="42" t="s">
        <v>26617</v>
      </c>
      <c r="M2377" s="42" t="s">
        <v>21</v>
      </c>
      <c r="N2377" s="42" t="s">
        <v>26618</v>
      </c>
      <c r="O2377" s="42" t="s">
        <v>394</v>
      </c>
      <c r="P2377" s="42" t="s">
        <v>395</v>
      </c>
      <c r="Q2377" s="56" t="s">
        <v>26619</v>
      </c>
      <c r="R2377" s="42" t="s">
        <v>542</v>
      </c>
      <c r="S2377" s="42" t="s">
        <v>22</v>
      </c>
      <c r="T2377" s="42" t="s">
        <v>31672</v>
      </c>
      <c r="U2377" s="50" t="s">
        <v>28518</v>
      </c>
      <c r="V2377" s="42" t="s">
        <v>28521</v>
      </c>
      <c r="W2377" s="42" t="s">
        <v>94</v>
      </c>
      <c r="X2377" s="50">
        <v>2122</v>
      </c>
    </row>
    <row r="2378" spans="1:24" ht="12" customHeight="1" x14ac:dyDescent="0.15">
      <c r="A2378" s="42" t="s">
        <v>26609</v>
      </c>
      <c r="B2378" s="42">
        <v>30</v>
      </c>
      <c r="C2378" s="42" t="s">
        <v>14</v>
      </c>
      <c r="D2378" s="42" t="s">
        <v>926</v>
      </c>
      <c r="E2378" s="42" t="s">
        <v>26610</v>
      </c>
      <c r="F2378" s="55">
        <v>42713</v>
      </c>
      <c r="G2378" s="42" t="s">
        <v>26611</v>
      </c>
      <c r="H2378" s="42" t="s">
        <v>25161</v>
      </c>
      <c r="I2378" s="42" t="s">
        <v>854</v>
      </c>
      <c r="J2378" s="42">
        <v>96749</v>
      </c>
      <c r="K2378" s="42" t="s">
        <v>3852</v>
      </c>
      <c r="L2378" s="42" t="s">
        <v>3853</v>
      </c>
      <c r="M2378" s="42" t="s">
        <v>21</v>
      </c>
      <c r="N2378" s="42" t="s">
        <v>26612</v>
      </c>
      <c r="O2378" s="42" t="s">
        <v>394</v>
      </c>
      <c r="P2378" s="42" t="s">
        <v>395</v>
      </c>
      <c r="Q2378" s="56" t="s">
        <v>26613</v>
      </c>
      <c r="R2378" s="42" t="s">
        <v>94</v>
      </c>
      <c r="S2378" s="42" t="s">
        <v>373</v>
      </c>
      <c r="T2378" s="42" t="s">
        <v>28836</v>
      </c>
      <c r="U2378" s="50" t="s">
        <v>28518</v>
      </c>
      <c r="V2378" s="42" t="s">
        <v>28521</v>
      </c>
      <c r="W2378" s="42" t="s">
        <v>94</v>
      </c>
      <c r="X2378" s="50">
        <v>2115</v>
      </c>
    </row>
    <row r="2379" spans="1:24" ht="12" customHeight="1" x14ac:dyDescent="0.15">
      <c r="A2379" s="42" t="s">
        <v>26620</v>
      </c>
      <c r="B2379" s="42">
        <v>44</v>
      </c>
      <c r="C2379" s="42" t="s">
        <v>14</v>
      </c>
      <c r="D2379" s="42" t="s">
        <v>31</v>
      </c>
      <c r="E2379" s="42" t="s">
        <v>26621</v>
      </c>
      <c r="F2379" s="55">
        <v>42713</v>
      </c>
      <c r="G2379" s="42" t="s">
        <v>26622</v>
      </c>
      <c r="H2379" s="42" t="s">
        <v>8839</v>
      </c>
      <c r="I2379" s="42" t="s">
        <v>313</v>
      </c>
      <c r="J2379" s="42">
        <v>37354</v>
      </c>
      <c r="K2379" s="42" t="s">
        <v>1087</v>
      </c>
      <c r="L2379" s="42" t="s">
        <v>5063</v>
      </c>
      <c r="M2379" s="42" t="s">
        <v>21</v>
      </c>
      <c r="N2379" s="42" t="s">
        <v>26623</v>
      </c>
      <c r="O2379" s="42" t="s">
        <v>394</v>
      </c>
      <c r="P2379" s="42" t="s">
        <v>395</v>
      </c>
      <c r="Q2379" s="56" t="s">
        <v>26624</v>
      </c>
      <c r="R2379" s="42" t="s">
        <v>94</v>
      </c>
      <c r="S2379" s="42" t="s">
        <v>373</v>
      </c>
      <c r="T2379" s="42" t="s">
        <v>28836</v>
      </c>
      <c r="U2379" s="50" t="s">
        <v>28520</v>
      </c>
      <c r="V2379" s="42" t="s">
        <v>28521</v>
      </c>
    </row>
    <row r="2380" spans="1:24" ht="12" customHeight="1" x14ac:dyDescent="0.15">
      <c r="A2380" s="42" t="s">
        <v>3186</v>
      </c>
      <c r="B2380" s="42" t="s">
        <v>23</v>
      </c>
      <c r="C2380" s="42" t="s">
        <v>14</v>
      </c>
      <c r="D2380" s="42" t="s">
        <v>31</v>
      </c>
      <c r="F2380" s="55">
        <v>42712</v>
      </c>
      <c r="G2380" s="42" t="s">
        <v>26912</v>
      </c>
      <c r="H2380" s="42" t="s">
        <v>1772</v>
      </c>
      <c r="I2380" s="42" t="s">
        <v>67</v>
      </c>
      <c r="J2380" s="42">
        <v>75002</v>
      </c>
      <c r="K2380" s="42" t="s">
        <v>19322</v>
      </c>
      <c r="L2380" s="42" t="s">
        <v>26631</v>
      </c>
      <c r="M2380" s="42" t="s">
        <v>21</v>
      </c>
      <c r="N2380" s="42" t="s">
        <v>26632</v>
      </c>
      <c r="O2380" s="42" t="s">
        <v>394</v>
      </c>
      <c r="P2380" s="42" t="s">
        <v>395</v>
      </c>
      <c r="Q2380" s="56" t="s">
        <v>26633</v>
      </c>
      <c r="R2380" s="42" t="s">
        <v>94</v>
      </c>
      <c r="S2380" s="42" t="s">
        <v>22</v>
      </c>
      <c r="T2380" s="42" t="s">
        <v>28746</v>
      </c>
      <c r="U2380" s="50" t="s">
        <v>28520</v>
      </c>
      <c r="V2380" s="42" t="s">
        <v>28521</v>
      </c>
      <c r="W2380" s="42" t="s">
        <v>94</v>
      </c>
      <c r="X2380" s="50">
        <v>2110</v>
      </c>
    </row>
    <row r="2381" spans="1:24" ht="12" customHeight="1" x14ac:dyDescent="0.15">
      <c r="A2381" s="42" t="s">
        <v>26634</v>
      </c>
      <c r="B2381" s="42">
        <v>31</v>
      </c>
      <c r="C2381" s="42" t="s">
        <v>14</v>
      </c>
      <c r="D2381" s="42" t="s">
        <v>79</v>
      </c>
      <c r="E2381" s="42" t="s">
        <v>26635</v>
      </c>
      <c r="F2381" s="55">
        <v>42711</v>
      </c>
      <c r="G2381" s="42" t="s">
        <v>26914</v>
      </c>
      <c r="H2381" s="42" t="s">
        <v>5840</v>
      </c>
      <c r="I2381" s="42" t="s">
        <v>360</v>
      </c>
      <c r="J2381" s="42">
        <v>28303</v>
      </c>
      <c r="K2381" s="42" t="s">
        <v>3086</v>
      </c>
      <c r="L2381" s="42" t="s">
        <v>5842</v>
      </c>
      <c r="M2381" s="42" t="s">
        <v>5307</v>
      </c>
      <c r="N2381" s="42" t="s">
        <v>26636</v>
      </c>
      <c r="O2381" s="42" t="s">
        <v>394</v>
      </c>
      <c r="P2381" s="42" t="s">
        <v>395</v>
      </c>
      <c r="Q2381" s="56" t="s">
        <v>26637</v>
      </c>
      <c r="R2381" s="42" t="s">
        <v>23</v>
      </c>
      <c r="S2381" s="42" t="s">
        <v>22</v>
      </c>
      <c r="T2381" s="42" t="s">
        <v>28739</v>
      </c>
      <c r="U2381" s="50" t="s">
        <v>28518</v>
      </c>
      <c r="V2381" s="42" t="s">
        <v>28521</v>
      </c>
      <c r="W2381" s="42" t="s">
        <v>542</v>
      </c>
      <c r="X2381" s="50">
        <v>2107</v>
      </c>
    </row>
    <row r="2382" spans="1:24" ht="12" customHeight="1" x14ac:dyDescent="0.15">
      <c r="A2382" s="42" t="s">
        <v>26638</v>
      </c>
      <c r="B2382" s="42">
        <v>37</v>
      </c>
      <c r="C2382" s="42" t="s">
        <v>14</v>
      </c>
      <c r="D2382" s="42" t="s">
        <v>79</v>
      </c>
      <c r="F2382" s="55">
        <v>42711</v>
      </c>
      <c r="G2382" s="42" t="s">
        <v>26639</v>
      </c>
      <c r="H2382" s="42" t="s">
        <v>707</v>
      </c>
      <c r="I2382" s="42" t="s">
        <v>67</v>
      </c>
      <c r="J2382" s="42">
        <v>77060</v>
      </c>
      <c r="K2382" s="42" t="s">
        <v>545</v>
      </c>
      <c r="L2382" s="42" t="s">
        <v>708</v>
      </c>
      <c r="M2382" s="42" t="s">
        <v>21</v>
      </c>
      <c r="N2382" s="42" t="s">
        <v>26640</v>
      </c>
      <c r="O2382" s="42" t="s">
        <v>394</v>
      </c>
      <c r="P2382" s="42" t="s">
        <v>395</v>
      </c>
      <c r="Q2382" s="56" t="s">
        <v>26641</v>
      </c>
      <c r="R2382" s="42" t="s">
        <v>94</v>
      </c>
      <c r="S2382" s="42" t="s">
        <v>22</v>
      </c>
      <c r="T2382" s="42" t="s">
        <v>28746</v>
      </c>
      <c r="U2382" s="50" t="s">
        <v>28520</v>
      </c>
      <c r="V2382" s="42" t="s">
        <v>28521</v>
      </c>
      <c r="W2382" s="42" t="s">
        <v>94</v>
      </c>
      <c r="X2382" s="50">
        <v>2109</v>
      </c>
    </row>
    <row r="2383" spans="1:24" ht="12" customHeight="1" x14ac:dyDescent="0.15">
      <c r="A2383" s="42" t="s">
        <v>26642</v>
      </c>
      <c r="B2383" s="42">
        <v>20</v>
      </c>
      <c r="C2383" s="42" t="s">
        <v>14</v>
      </c>
      <c r="D2383" s="42" t="s">
        <v>31</v>
      </c>
      <c r="E2383" s="42" t="s">
        <v>26643</v>
      </c>
      <c r="F2383" s="55">
        <v>42711</v>
      </c>
      <c r="G2383" s="42" t="s">
        <v>26644</v>
      </c>
      <c r="H2383" s="42" t="s">
        <v>26645</v>
      </c>
      <c r="I2383" s="42" t="s">
        <v>398</v>
      </c>
      <c r="J2383" s="42">
        <v>15312</v>
      </c>
      <c r="K2383" s="42" t="s">
        <v>112</v>
      </c>
      <c r="L2383" s="42" t="s">
        <v>498</v>
      </c>
      <c r="M2383" s="42" t="s">
        <v>21</v>
      </c>
      <c r="N2383" s="42" t="s">
        <v>26646</v>
      </c>
      <c r="O2383" s="42" t="s">
        <v>394</v>
      </c>
      <c r="P2383" s="42" t="s">
        <v>395</v>
      </c>
      <c r="Q2383" s="56" t="s">
        <v>26647</v>
      </c>
      <c r="R2383" s="42" t="s">
        <v>542</v>
      </c>
      <c r="S2383" s="42" t="s">
        <v>22</v>
      </c>
      <c r="T2383" s="42" t="s">
        <v>28739</v>
      </c>
      <c r="U2383" s="50" t="s">
        <v>28520</v>
      </c>
      <c r="V2383" s="42" t="s">
        <v>28521</v>
      </c>
      <c r="W2383" s="42" t="s">
        <v>94</v>
      </c>
      <c r="X2383" s="50">
        <v>2129</v>
      </c>
    </row>
    <row r="2384" spans="1:24" ht="12" customHeight="1" x14ac:dyDescent="0.15">
      <c r="A2384" s="42" t="s">
        <v>3186</v>
      </c>
      <c r="B2384" s="42" t="s">
        <v>23</v>
      </c>
      <c r="C2384" s="42" t="s">
        <v>14</v>
      </c>
      <c r="D2384" s="42" t="s">
        <v>79</v>
      </c>
      <c r="F2384" s="55">
        <v>42711</v>
      </c>
      <c r="G2384" s="42" t="s">
        <v>26657</v>
      </c>
      <c r="H2384" s="42" t="s">
        <v>6152</v>
      </c>
      <c r="I2384" s="42" t="s">
        <v>51</v>
      </c>
      <c r="J2384" s="42">
        <v>48203</v>
      </c>
      <c r="K2384" s="42" t="s">
        <v>1107</v>
      </c>
      <c r="L2384" s="42" t="s">
        <v>2136</v>
      </c>
      <c r="M2384" s="42" t="s">
        <v>373</v>
      </c>
      <c r="N2384" s="42" t="s">
        <v>26658</v>
      </c>
      <c r="O2384" s="42" t="s">
        <v>394</v>
      </c>
      <c r="P2384" s="42" t="s">
        <v>395</v>
      </c>
      <c r="Q2384" s="56" t="s">
        <v>26659</v>
      </c>
      <c r="R2384" s="42" t="s">
        <v>94</v>
      </c>
      <c r="S2384" s="42" t="s">
        <v>12</v>
      </c>
      <c r="T2384" s="42" t="s">
        <v>31978</v>
      </c>
      <c r="U2384" s="50" t="s">
        <v>28518</v>
      </c>
      <c r="V2384" s="42" t="s">
        <v>28521</v>
      </c>
    </row>
    <row r="2385" spans="1:24" ht="12" customHeight="1" x14ac:dyDescent="0.15">
      <c r="A2385" s="42" t="s">
        <v>26653</v>
      </c>
      <c r="B2385" s="42">
        <v>36</v>
      </c>
      <c r="C2385" s="42" t="s">
        <v>14</v>
      </c>
      <c r="D2385" s="42" t="s">
        <v>31</v>
      </c>
      <c r="F2385" s="55">
        <v>42711</v>
      </c>
      <c r="G2385" s="42" t="s">
        <v>26654</v>
      </c>
      <c r="H2385" s="42" t="s">
        <v>11576</v>
      </c>
      <c r="I2385" s="42" t="s">
        <v>364</v>
      </c>
      <c r="J2385" s="42">
        <v>51103</v>
      </c>
      <c r="K2385" s="42" t="s">
        <v>11578</v>
      </c>
      <c r="L2385" s="42" t="s">
        <v>11579</v>
      </c>
      <c r="M2385" s="42" t="s">
        <v>21</v>
      </c>
      <c r="N2385" s="42" t="s">
        <v>26655</v>
      </c>
      <c r="O2385" s="42" t="s">
        <v>394</v>
      </c>
      <c r="P2385" s="42" t="s">
        <v>395</v>
      </c>
      <c r="Q2385" s="56" t="s">
        <v>26656</v>
      </c>
      <c r="R2385" s="42" t="s">
        <v>94</v>
      </c>
      <c r="S2385" s="42" t="s">
        <v>29</v>
      </c>
      <c r="T2385" s="42" t="s">
        <v>28523</v>
      </c>
      <c r="U2385" s="50" t="s">
        <v>28518</v>
      </c>
      <c r="V2385" s="42" t="s">
        <v>28521</v>
      </c>
      <c r="W2385" s="42" t="s">
        <v>94</v>
      </c>
      <c r="X2385" s="50">
        <v>2111</v>
      </c>
    </row>
    <row r="2386" spans="1:24" ht="12" customHeight="1" x14ac:dyDescent="0.15">
      <c r="A2386" s="42" t="s">
        <v>26648</v>
      </c>
      <c r="B2386" s="42">
        <v>37</v>
      </c>
      <c r="C2386" s="42" t="s">
        <v>14</v>
      </c>
      <c r="D2386" s="42" t="s">
        <v>31</v>
      </c>
      <c r="E2386" s="42" t="s">
        <v>26649</v>
      </c>
      <c r="F2386" s="55">
        <v>42711</v>
      </c>
      <c r="G2386" s="42" t="s">
        <v>26913</v>
      </c>
      <c r="H2386" s="42" t="s">
        <v>279</v>
      </c>
      <c r="I2386" s="42" t="s">
        <v>67</v>
      </c>
      <c r="J2386" s="42">
        <v>75201</v>
      </c>
      <c r="K2386" s="42" t="s">
        <v>279</v>
      </c>
      <c r="L2386" s="42" t="s">
        <v>26650</v>
      </c>
      <c r="M2386" s="42" t="s">
        <v>21</v>
      </c>
      <c r="N2386" s="42" t="s">
        <v>26651</v>
      </c>
      <c r="O2386" s="42" t="s">
        <v>394</v>
      </c>
      <c r="P2386" s="42" t="s">
        <v>395</v>
      </c>
      <c r="Q2386" s="56" t="s">
        <v>26652</v>
      </c>
      <c r="R2386" s="42" t="s">
        <v>94</v>
      </c>
      <c r="S2386" s="42" t="s">
        <v>29</v>
      </c>
      <c r="T2386" s="42" t="s">
        <v>28523</v>
      </c>
      <c r="U2386" s="50" t="s">
        <v>28523</v>
      </c>
      <c r="V2386" s="42" t="s">
        <v>20623</v>
      </c>
      <c r="W2386" s="42" t="s">
        <v>94</v>
      </c>
      <c r="X2386" s="50">
        <v>2108</v>
      </c>
    </row>
    <row r="2387" spans="1:24" ht="12" customHeight="1" x14ac:dyDescent="0.15">
      <c r="A2387" s="42" t="s">
        <v>26675</v>
      </c>
      <c r="B2387" s="42">
        <v>55</v>
      </c>
      <c r="C2387" s="42" t="s">
        <v>14</v>
      </c>
      <c r="D2387" s="42" t="s">
        <v>31</v>
      </c>
      <c r="F2387" s="55">
        <v>42710</v>
      </c>
      <c r="G2387" s="42" t="s">
        <v>26676</v>
      </c>
      <c r="H2387" s="42" t="s">
        <v>1579</v>
      </c>
      <c r="I2387" s="42" t="s">
        <v>357</v>
      </c>
      <c r="J2387" s="42">
        <v>67502</v>
      </c>
      <c r="K2387" s="42" t="s">
        <v>1581</v>
      </c>
      <c r="L2387" s="42" t="s">
        <v>1582</v>
      </c>
      <c r="M2387" s="42" t="s">
        <v>21</v>
      </c>
      <c r="N2387" s="42" t="s">
        <v>26677</v>
      </c>
      <c r="O2387" s="42" t="s">
        <v>394</v>
      </c>
      <c r="P2387" s="42" t="s">
        <v>395</v>
      </c>
      <c r="Q2387" s="56" t="s">
        <v>26678</v>
      </c>
      <c r="R2387" s="42" t="s">
        <v>23</v>
      </c>
      <c r="S2387" s="42" t="s">
        <v>22</v>
      </c>
      <c r="T2387" s="42" t="s">
        <v>28746</v>
      </c>
      <c r="U2387" s="50" t="s">
        <v>28520</v>
      </c>
      <c r="V2387" s="42" t="s">
        <v>28521</v>
      </c>
      <c r="W2387" s="42" t="s">
        <v>94</v>
      </c>
      <c r="X2387" s="50">
        <v>2103</v>
      </c>
    </row>
    <row r="2388" spans="1:24" ht="12" customHeight="1" x14ac:dyDescent="0.15">
      <c r="A2388" s="42" t="s">
        <v>26670</v>
      </c>
      <c r="B2388" s="42">
        <v>52</v>
      </c>
      <c r="C2388" s="42" t="s">
        <v>14</v>
      </c>
      <c r="D2388" s="42" t="s">
        <v>31</v>
      </c>
      <c r="E2388" s="42" t="s">
        <v>26671</v>
      </c>
      <c r="F2388" s="55">
        <v>42710</v>
      </c>
      <c r="G2388" s="42" t="s">
        <v>26672</v>
      </c>
      <c r="H2388" s="42" t="s">
        <v>1531</v>
      </c>
      <c r="I2388" s="42" t="s">
        <v>111</v>
      </c>
      <c r="J2388" s="42">
        <v>97230</v>
      </c>
      <c r="K2388" s="42" t="s">
        <v>1533</v>
      </c>
      <c r="L2388" s="42" t="s">
        <v>17235</v>
      </c>
      <c r="M2388" s="42" t="s">
        <v>21</v>
      </c>
      <c r="N2388" s="42" t="s">
        <v>26673</v>
      </c>
      <c r="O2388" s="42" t="s">
        <v>394</v>
      </c>
      <c r="P2388" s="42" t="s">
        <v>395</v>
      </c>
      <c r="Q2388" s="56" t="s">
        <v>26674</v>
      </c>
      <c r="R2388" s="42" t="s">
        <v>94</v>
      </c>
      <c r="S2388" s="42" t="s">
        <v>22</v>
      </c>
      <c r="T2388" s="42" t="s">
        <v>28746</v>
      </c>
      <c r="U2388" s="50" t="s">
        <v>28520</v>
      </c>
      <c r="V2388" s="42" t="s">
        <v>28521</v>
      </c>
      <c r="W2388" s="42" t="s">
        <v>94</v>
      </c>
      <c r="X2388" s="50">
        <v>2105</v>
      </c>
    </row>
    <row r="2389" spans="1:24" ht="12" customHeight="1" x14ac:dyDescent="0.15">
      <c r="A2389" s="42" t="s">
        <v>26665</v>
      </c>
      <c r="B2389" s="42">
        <v>47</v>
      </c>
      <c r="C2389" s="42" t="s">
        <v>14</v>
      </c>
      <c r="D2389" s="42" t="s">
        <v>31</v>
      </c>
      <c r="F2389" s="55">
        <v>42710</v>
      </c>
      <c r="G2389" s="42" t="s">
        <v>26916</v>
      </c>
      <c r="H2389" s="42" t="s">
        <v>26666</v>
      </c>
      <c r="I2389" s="42" t="s">
        <v>56</v>
      </c>
      <c r="J2389" s="42">
        <v>32763</v>
      </c>
      <c r="K2389" s="42" t="s">
        <v>3800</v>
      </c>
      <c r="L2389" s="42" t="s">
        <v>26667</v>
      </c>
      <c r="M2389" s="42" t="s">
        <v>21</v>
      </c>
      <c r="N2389" s="42" t="s">
        <v>26668</v>
      </c>
      <c r="O2389" s="42" t="s">
        <v>394</v>
      </c>
      <c r="P2389" s="42" t="s">
        <v>395</v>
      </c>
      <c r="Q2389" s="56" t="s">
        <v>26669</v>
      </c>
      <c r="R2389" s="42" t="s">
        <v>23</v>
      </c>
      <c r="S2389" s="42" t="s">
        <v>22</v>
      </c>
      <c r="T2389" s="42" t="s">
        <v>28746</v>
      </c>
      <c r="U2389" s="50" t="s">
        <v>28520</v>
      </c>
      <c r="V2389" s="42" t="s">
        <v>28521</v>
      </c>
      <c r="W2389" s="42" t="s">
        <v>94</v>
      </c>
      <c r="X2389" s="50">
        <v>2104</v>
      </c>
    </row>
    <row r="2390" spans="1:24" ht="12" customHeight="1" x14ac:dyDescent="0.15">
      <c r="A2390" s="42" t="s">
        <v>26660</v>
      </c>
      <c r="B2390" s="42">
        <v>49</v>
      </c>
      <c r="C2390" s="42" t="s">
        <v>14</v>
      </c>
      <c r="D2390" s="42" t="s">
        <v>31</v>
      </c>
      <c r="E2390" s="42" t="s">
        <v>26661</v>
      </c>
      <c r="F2390" s="55">
        <v>42710</v>
      </c>
      <c r="G2390" s="42" t="s">
        <v>26915</v>
      </c>
      <c r="H2390" s="42" t="s">
        <v>26662</v>
      </c>
      <c r="I2390" s="42" t="s">
        <v>56</v>
      </c>
      <c r="J2390" s="42">
        <v>34731</v>
      </c>
      <c r="K2390" s="42" t="s">
        <v>1231</v>
      </c>
      <c r="L2390" s="42" t="s">
        <v>1232</v>
      </c>
      <c r="M2390" s="42" t="s">
        <v>5307</v>
      </c>
      <c r="N2390" s="42" t="s">
        <v>26663</v>
      </c>
      <c r="O2390" s="42" t="s">
        <v>394</v>
      </c>
      <c r="P2390" s="42" t="s">
        <v>395</v>
      </c>
      <c r="Q2390" s="56" t="s">
        <v>26664</v>
      </c>
      <c r="R2390" s="42" t="s">
        <v>23</v>
      </c>
      <c r="S2390" s="42" t="s">
        <v>29</v>
      </c>
      <c r="T2390" s="42" t="s">
        <v>28536</v>
      </c>
      <c r="U2390" s="50" t="s">
        <v>28520</v>
      </c>
      <c r="V2390" s="42" t="s">
        <v>20623</v>
      </c>
      <c r="W2390" s="42" t="s">
        <v>94</v>
      </c>
      <c r="X2390" s="50">
        <v>2106</v>
      </c>
    </row>
    <row r="2391" spans="1:24" ht="12" customHeight="1" x14ac:dyDescent="0.15">
      <c r="A2391" s="42" t="s">
        <v>26679</v>
      </c>
      <c r="B2391" s="42">
        <v>29</v>
      </c>
      <c r="C2391" s="42" t="s">
        <v>14</v>
      </c>
      <c r="D2391" s="42" t="s">
        <v>79</v>
      </c>
      <c r="F2391" s="55">
        <v>42708</v>
      </c>
      <c r="G2391" s="42" t="s">
        <v>26917</v>
      </c>
      <c r="H2391" s="42" t="s">
        <v>6953</v>
      </c>
      <c r="I2391" s="42" t="s">
        <v>211</v>
      </c>
      <c r="J2391" s="42">
        <v>46516</v>
      </c>
      <c r="K2391" s="42" t="s">
        <v>6953</v>
      </c>
      <c r="L2391" s="42" t="s">
        <v>6955</v>
      </c>
      <c r="M2391" s="42" t="s">
        <v>21</v>
      </c>
      <c r="N2391" s="42" t="s">
        <v>26680</v>
      </c>
      <c r="O2391" s="42" t="s">
        <v>394</v>
      </c>
      <c r="P2391" s="42" t="s">
        <v>395</v>
      </c>
      <c r="Q2391" s="56" t="s">
        <v>26681</v>
      </c>
      <c r="R2391" s="42" t="s">
        <v>94</v>
      </c>
      <c r="S2391" s="42" t="s">
        <v>22</v>
      </c>
      <c r="T2391" s="42" t="s">
        <v>28746</v>
      </c>
      <c r="U2391" s="50" t="s">
        <v>28520</v>
      </c>
      <c r="V2391" s="42" t="s">
        <v>28519</v>
      </c>
      <c r="W2391" s="42" t="s">
        <v>94</v>
      </c>
      <c r="X2391" s="50">
        <v>2101</v>
      </c>
    </row>
    <row r="2392" spans="1:24" ht="12" customHeight="1" x14ac:dyDescent="0.15">
      <c r="A2392" s="42" t="s">
        <v>26682</v>
      </c>
      <c r="B2392" s="42">
        <v>33</v>
      </c>
      <c r="C2392" s="42" t="s">
        <v>14</v>
      </c>
      <c r="D2392" s="42" t="s">
        <v>31</v>
      </c>
      <c r="E2392" s="42" t="s">
        <v>26683</v>
      </c>
      <c r="F2392" s="55">
        <v>42708</v>
      </c>
      <c r="G2392" s="42" t="s">
        <v>26684</v>
      </c>
      <c r="H2392" s="42" t="s">
        <v>26685</v>
      </c>
      <c r="I2392" s="42" t="s">
        <v>234</v>
      </c>
      <c r="J2392" s="42">
        <v>84003</v>
      </c>
      <c r="K2392" s="42" t="s">
        <v>577</v>
      </c>
      <c r="L2392" s="42" t="s">
        <v>26686</v>
      </c>
      <c r="M2392" s="42" t="s">
        <v>21</v>
      </c>
      <c r="N2392" s="42" t="s">
        <v>26687</v>
      </c>
      <c r="O2392" s="42" t="s">
        <v>394</v>
      </c>
      <c r="P2392" s="42" t="s">
        <v>395</v>
      </c>
      <c r="Q2392" s="56" t="s">
        <v>26688</v>
      </c>
      <c r="R2392" s="42" t="s">
        <v>94</v>
      </c>
      <c r="S2392" s="42" t="s">
        <v>22</v>
      </c>
      <c r="T2392" s="42" t="s">
        <v>28746</v>
      </c>
      <c r="U2392" s="50" t="s">
        <v>28520</v>
      </c>
      <c r="V2392" s="42" t="s">
        <v>28522</v>
      </c>
    </row>
    <row r="2393" spans="1:24" ht="12" customHeight="1" x14ac:dyDescent="0.15">
      <c r="A2393" s="42" t="s">
        <v>26689</v>
      </c>
      <c r="B2393" s="42">
        <v>26</v>
      </c>
      <c r="C2393" s="42" t="s">
        <v>14</v>
      </c>
      <c r="D2393" s="42" t="s">
        <v>15</v>
      </c>
      <c r="F2393" s="55">
        <v>42708</v>
      </c>
      <c r="G2393" s="42" t="s">
        <v>26918</v>
      </c>
      <c r="H2393" s="42" t="s">
        <v>2431</v>
      </c>
      <c r="I2393" s="42" t="s">
        <v>63</v>
      </c>
      <c r="J2393" s="42">
        <v>44236</v>
      </c>
      <c r="K2393" s="42" t="s">
        <v>3381</v>
      </c>
      <c r="L2393" s="42" t="s">
        <v>26690</v>
      </c>
      <c r="M2393" s="42" t="s">
        <v>21</v>
      </c>
      <c r="N2393" s="42" t="s">
        <v>26691</v>
      </c>
      <c r="O2393" s="42" t="s">
        <v>394</v>
      </c>
      <c r="P2393" s="42" t="s">
        <v>395</v>
      </c>
      <c r="Q2393" s="56" t="s">
        <v>26692</v>
      </c>
      <c r="R2393" s="42" t="s">
        <v>23</v>
      </c>
      <c r="S2393" s="42" t="s">
        <v>29</v>
      </c>
      <c r="T2393" s="42" t="s">
        <v>28523</v>
      </c>
      <c r="U2393" s="50" t="s">
        <v>28518</v>
      </c>
      <c r="V2393" s="42" t="s">
        <v>28522</v>
      </c>
      <c r="W2393" s="42" t="s">
        <v>94</v>
      </c>
      <c r="X2393" s="50">
        <v>2098</v>
      </c>
    </row>
    <row r="2394" spans="1:24" ht="12" customHeight="1" x14ac:dyDescent="0.15">
      <c r="A2394" s="42" t="s">
        <v>26693</v>
      </c>
      <c r="B2394" s="42">
        <v>38</v>
      </c>
      <c r="C2394" s="42" t="s">
        <v>14</v>
      </c>
      <c r="D2394" s="42" t="s">
        <v>42</v>
      </c>
      <c r="F2394" s="55">
        <v>42707</v>
      </c>
      <c r="G2394" s="42" t="s">
        <v>26694</v>
      </c>
      <c r="H2394" s="42" t="s">
        <v>9623</v>
      </c>
      <c r="I2394" s="42" t="s">
        <v>19</v>
      </c>
      <c r="J2394" s="42">
        <v>70001</v>
      </c>
      <c r="K2394" s="42" t="s">
        <v>1747</v>
      </c>
      <c r="L2394" s="42" t="s">
        <v>2380</v>
      </c>
      <c r="M2394" s="42" t="s">
        <v>21</v>
      </c>
      <c r="N2394" s="42" t="s">
        <v>26695</v>
      </c>
      <c r="O2394" s="42" t="s">
        <v>394</v>
      </c>
      <c r="P2394" s="42" t="s">
        <v>395</v>
      </c>
      <c r="Q2394" s="56" t="s">
        <v>26696</v>
      </c>
      <c r="R2394" s="42" t="s">
        <v>94</v>
      </c>
      <c r="S2394" s="42" t="s">
        <v>22</v>
      </c>
      <c r="T2394" s="42" t="s">
        <v>28746</v>
      </c>
      <c r="U2394" s="50" t="s">
        <v>28520</v>
      </c>
      <c r="V2394" s="42" t="s">
        <v>28522</v>
      </c>
      <c r="W2394" s="42" t="s">
        <v>94</v>
      </c>
      <c r="X2394" s="50">
        <v>2100</v>
      </c>
    </row>
    <row r="2395" spans="1:24" ht="12" customHeight="1" x14ac:dyDescent="0.15">
      <c r="A2395" s="42" t="s">
        <v>26720</v>
      </c>
      <c r="B2395" s="42">
        <v>28</v>
      </c>
      <c r="C2395" s="42" t="s">
        <v>14</v>
      </c>
      <c r="D2395" s="42" t="s">
        <v>79</v>
      </c>
      <c r="E2395" s="42" t="s">
        <v>27005</v>
      </c>
      <c r="F2395" s="55">
        <v>42706</v>
      </c>
      <c r="G2395" s="42" t="s">
        <v>26721</v>
      </c>
      <c r="H2395" s="42" t="s">
        <v>9968</v>
      </c>
      <c r="I2395" s="42" t="s">
        <v>56</v>
      </c>
      <c r="J2395" s="42">
        <v>33511</v>
      </c>
      <c r="K2395" s="42" t="s">
        <v>622</v>
      </c>
      <c r="L2395" s="42" t="s">
        <v>623</v>
      </c>
      <c r="M2395" s="42" t="s">
        <v>21</v>
      </c>
      <c r="N2395" s="42" t="s">
        <v>26722</v>
      </c>
      <c r="O2395" s="42" t="s">
        <v>394</v>
      </c>
      <c r="P2395" s="42" t="s">
        <v>395</v>
      </c>
      <c r="Q2395" s="56" t="s">
        <v>26723</v>
      </c>
      <c r="R2395" s="42" t="s">
        <v>542</v>
      </c>
      <c r="S2395" s="42" t="s">
        <v>22</v>
      </c>
      <c r="T2395" s="42" t="s">
        <v>28746</v>
      </c>
      <c r="U2395" s="50" t="s">
        <v>28520</v>
      </c>
      <c r="V2395" s="42" t="s">
        <v>28521</v>
      </c>
    </row>
    <row r="2396" spans="1:24" ht="12" customHeight="1" x14ac:dyDescent="0.15">
      <c r="A2396" s="42" t="s">
        <v>26713</v>
      </c>
      <c r="B2396" s="42">
        <v>33</v>
      </c>
      <c r="C2396" s="42" t="s">
        <v>14</v>
      </c>
      <c r="D2396" s="42" t="s">
        <v>31</v>
      </c>
      <c r="E2396" s="42" t="s">
        <v>26714</v>
      </c>
      <c r="F2396" s="55">
        <v>42706</v>
      </c>
      <c r="G2396" s="42" t="s">
        <v>26715</v>
      </c>
      <c r="H2396" s="42" t="s">
        <v>26716</v>
      </c>
      <c r="I2396" s="42" t="s">
        <v>88</v>
      </c>
      <c r="J2396" s="42">
        <v>35616</v>
      </c>
      <c r="K2396" s="42" t="s">
        <v>89</v>
      </c>
      <c r="L2396" s="42" t="s">
        <v>26717</v>
      </c>
      <c r="M2396" s="42" t="s">
        <v>21</v>
      </c>
      <c r="N2396" s="42" t="s">
        <v>26718</v>
      </c>
      <c r="O2396" s="42" t="s">
        <v>394</v>
      </c>
      <c r="P2396" s="42" t="s">
        <v>395</v>
      </c>
      <c r="Q2396" s="56" t="s">
        <v>26719</v>
      </c>
      <c r="R2396" s="42" t="s">
        <v>948</v>
      </c>
      <c r="S2396" s="42" t="s">
        <v>22</v>
      </c>
      <c r="T2396" s="42" t="s">
        <v>28746</v>
      </c>
      <c r="U2396" s="50" t="s">
        <v>28520</v>
      </c>
      <c r="V2396" s="42" t="s">
        <v>28521</v>
      </c>
      <c r="W2396" s="42" t="s">
        <v>94</v>
      </c>
      <c r="X2396" s="50">
        <v>2097</v>
      </c>
    </row>
    <row r="2397" spans="1:24" ht="12" customHeight="1" x14ac:dyDescent="0.15">
      <c r="A2397" s="42" t="s">
        <v>26707</v>
      </c>
      <c r="B2397" s="42">
        <v>22</v>
      </c>
      <c r="C2397" s="42" t="s">
        <v>14</v>
      </c>
      <c r="D2397" s="42" t="s">
        <v>31</v>
      </c>
      <c r="E2397" s="42" t="s">
        <v>26708</v>
      </c>
      <c r="F2397" s="55">
        <v>42706</v>
      </c>
      <c r="G2397" s="42" t="s">
        <v>26709</v>
      </c>
      <c r="H2397" s="42" t="s">
        <v>26710</v>
      </c>
      <c r="I2397" s="42" t="s">
        <v>309</v>
      </c>
      <c r="J2397" s="42">
        <v>40067</v>
      </c>
      <c r="K2397" s="42" t="s">
        <v>1169</v>
      </c>
      <c r="L2397" s="42" t="s">
        <v>24119</v>
      </c>
      <c r="M2397" s="42" t="s">
        <v>21</v>
      </c>
      <c r="N2397" s="42" t="s">
        <v>26711</v>
      </c>
      <c r="O2397" s="42" t="s">
        <v>394</v>
      </c>
      <c r="P2397" s="42" t="s">
        <v>395</v>
      </c>
      <c r="Q2397" s="56" t="s">
        <v>26712</v>
      </c>
      <c r="R2397" s="42" t="s">
        <v>94</v>
      </c>
      <c r="S2397" s="42" t="s">
        <v>22</v>
      </c>
      <c r="T2397" s="42" t="s">
        <v>28537</v>
      </c>
      <c r="U2397" s="50" t="s">
        <v>28518</v>
      </c>
      <c r="V2397" s="42" t="s">
        <v>28521</v>
      </c>
      <c r="W2397" s="42" t="s">
        <v>94</v>
      </c>
      <c r="X2397" s="50">
        <v>2096</v>
      </c>
    </row>
    <row r="2398" spans="1:24" ht="12" customHeight="1" x14ac:dyDescent="0.15">
      <c r="A2398" s="42" t="s">
        <v>26697</v>
      </c>
      <c r="B2398" s="42">
        <v>58</v>
      </c>
      <c r="C2398" s="42" t="s">
        <v>14</v>
      </c>
      <c r="D2398" s="42" t="s">
        <v>31</v>
      </c>
      <c r="E2398" s="42" t="s">
        <v>26698</v>
      </c>
      <c r="F2398" s="55">
        <v>42706</v>
      </c>
      <c r="G2398" s="42" t="s">
        <v>26699</v>
      </c>
      <c r="H2398" s="42" t="s">
        <v>2463</v>
      </c>
      <c r="I2398" s="42" t="s">
        <v>962</v>
      </c>
      <c r="J2398" s="42">
        <v>72015</v>
      </c>
      <c r="K2398" s="42" t="s">
        <v>4983</v>
      </c>
      <c r="L2398" s="42" t="s">
        <v>14605</v>
      </c>
      <c r="M2398" s="42" t="s">
        <v>21</v>
      </c>
      <c r="N2398" s="42" t="s">
        <v>26700</v>
      </c>
      <c r="O2398" s="42" t="s">
        <v>394</v>
      </c>
      <c r="P2398" s="42" t="s">
        <v>395</v>
      </c>
      <c r="Q2398" s="56" t="s">
        <v>26701</v>
      </c>
      <c r="R2398" s="42" t="s">
        <v>94</v>
      </c>
      <c r="S2398" s="42" t="s">
        <v>22</v>
      </c>
      <c r="T2398" s="42" t="s">
        <v>28746</v>
      </c>
      <c r="U2398" s="50" t="s">
        <v>28520</v>
      </c>
      <c r="V2398" s="42" t="s">
        <v>28521</v>
      </c>
    </row>
    <row r="2399" spans="1:24" ht="12" customHeight="1" x14ac:dyDescent="0.15">
      <c r="A2399" s="42" t="s">
        <v>26702</v>
      </c>
      <c r="B2399" s="42">
        <v>36</v>
      </c>
      <c r="C2399" s="42" t="s">
        <v>14</v>
      </c>
      <c r="D2399" s="42" t="s">
        <v>31</v>
      </c>
      <c r="E2399" s="42" t="s">
        <v>26703</v>
      </c>
      <c r="F2399" s="55">
        <v>42706</v>
      </c>
      <c r="G2399" s="42" t="s">
        <v>26704</v>
      </c>
      <c r="H2399" s="42" t="s">
        <v>955</v>
      </c>
      <c r="I2399" s="42" t="s">
        <v>189</v>
      </c>
      <c r="J2399" s="42">
        <v>88001</v>
      </c>
      <c r="K2399" s="42" t="s">
        <v>956</v>
      </c>
      <c r="L2399" s="42" t="s">
        <v>7005</v>
      </c>
      <c r="M2399" s="42" t="s">
        <v>21</v>
      </c>
      <c r="N2399" s="42" t="s">
        <v>26705</v>
      </c>
      <c r="O2399" s="42" t="s">
        <v>394</v>
      </c>
      <c r="P2399" s="42" t="s">
        <v>395</v>
      </c>
      <c r="Q2399" s="56" t="s">
        <v>26706</v>
      </c>
      <c r="R2399" s="42" t="s">
        <v>542</v>
      </c>
      <c r="S2399" s="42" t="s">
        <v>29</v>
      </c>
      <c r="T2399" s="42" t="s">
        <v>28523</v>
      </c>
      <c r="U2399" s="50" t="s">
        <v>28523</v>
      </c>
      <c r="V2399" s="42" t="s">
        <v>28521</v>
      </c>
      <c r="W2399" s="42" t="s">
        <v>94</v>
      </c>
      <c r="X2399" s="50">
        <v>2099</v>
      </c>
    </row>
    <row r="2400" spans="1:24" ht="12" customHeight="1" x14ac:dyDescent="0.15">
      <c r="A2400" s="42" t="s">
        <v>26724</v>
      </c>
      <c r="B2400" s="42">
        <v>38</v>
      </c>
      <c r="C2400" s="42" t="s">
        <v>14</v>
      </c>
      <c r="D2400" s="42" t="s">
        <v>79</v>
      </c>
      <c r="E2400" s="42" t="s">
        <v>26725</v>
      </c>
      <c r="F2400" s="55">
        <v>42705</v>
      </c>
      <c r="G2400" s="42" t="s">
        <v>26726</v>
      </c>
      <c r="H2400" s="42" t="s">
        <v>866</v>
      </c>
      <c r="I2400" s="42" t="s">
        <v>297</v>
      </c>
      <c r="J2400" s="42">
        <v>98404</v>
      </c>
      <c r="K2400" s="42" t="s">
        <v>867</v>
      </c>
      <c r="L2400" s="42" t="s">
        <v>10690</v>
      </c>
      <c r="M2400" s="42" t="s">
        <v>21</v>
      </c>
      <c r="N2400" s="42" t="s">
        <v>26727</v>
      </c>
      <c r="O2400" s="42" t="s">
        <v>394</v>
      </c>
      <c r="P2400" s="42" t="s">
        <v>395</v>
      </c>
      <c r="Q2400" s="56" t="s">
        <v>26728</v>
      </c>
      <c r="R2400" s="42" t="s">
        <v>94</v>
      </c>
      <c r="S2400" s="42" t="s">
        <v>22</v>
      </c>
      <c r="T2400" s="42" t="s">
        <v>28746</v>
      </c>
      <c r="U2400" s="50" t="s">
        <v>28520</v>
      </c>
      <c r="V2400" s="42" t="s">
        <v>28521</v>
      </c>
      <c r="W2400" s="42" t="s">
        <v>94</v>
      </c>
      <c r="X2400" s="50">
        <v>2091</v>
      </c>
    </row>
    <row r="2401" spans="1:24" ht="12" customHeight="1" x14ac:dyDescent="0.15">
      <c r="A2401" s="42" t="s">
        <v>26734</v>
      </c>
      <c r="B2401" s="42">
        <v>27</v>
      </c>
      <c r="C2401" s="42" t="s">
        <v>14</v>
      </c>
      <c r="D2401" s="42" t="s">
        <v>42</v>
      </c>
      <c r="E2401" s="42" t="s">
        <v>26735</v>
      </c>
      <c r="F2401" s="55">
        <v>42705</v>
      </c>
      <c r="G2401" s="42" t="s">
        <v>26736</v>
      </c>
      <c r="H2401" s="42" t="s">
        <v>548</v>
      </c>
      <c r="I2401" s="42" t="s">
        <v>117</v>
      </c>
      <c r="J2401" s="42">
        <v>85714</v>
      </c>
      <c r="K2401" s="42" t="s">
        <v>549</v>
      </c>
      <c r="L2401" s="42" t="s">
        <v>550</v>
      </c>
      <c r="M2401" s="42" t="s">
        <v>21</v>
      </c>
      <c r="N2401" s="42" t="s">
        <v>26737</v>
      </c>
      <c r="O2401" s="42" t="s">
        <v>394</v>
      </c>
      <c r="P2401" s="42" t="s">
        <v>395</v>
      </c>
      <c r="Q2401" s="56" t="s">
        <v>26738</v>
      </c>
      <c r="R2401" s="42" t="s">
        <v>94</v>
      </c>
      <c r="S2401" s="42" t="s">
        <v>22</v>
      </c>
      <c r="T2401" s="42" t="s">
        <v>28746</v>
      </c>
      <c r="U2401" s="50" t="s">
        <v>28520</v>
      </c>
      <c r="V2401" s="42" t="s">
        <v>28521</v>
      </c>
      <c r="W2401" s="42" t="s">
        <v>94</v>
      </c>
      <c r="X2401" s="50">
        <v>2093</v>
      </c>
    </row>
    <row r="2402" spans="1:24" ht="12" customHeight="1" x14ac:dyDescent="0.15">
      <c r="A2402" s="42" t="s">
        <v>26729</v>
      </c>
      <c r="B2402" s="42">
        <v>83</v>
      </c>
      <c r="C2402" s="42" t="s">
        <v>14</v>
      </c>
      <c r="D2402" s="42" t="s">
        <v>31</v>
      </c>
      <c r="E2402" s="42" t="s">
        <v>26730</v>
      </c>
      <c r="F2402" s="55">
        <v>42705</v>
      </c>
      <c r="G2402" s="42" t="s">
        <v>26919</v>
      </c>
      <c r="H2402" s="42" t="s">
        <v>5263</v>
      </c>
      <c r="I2402" s="42" t="s">
        <v>962</v>
      </c>
      <c r="J2402" s="42">
        <v>72837</v>
      </c>
      <c r="K2402" s="42" t="s">
        <v>6360</v>
      </c>
      <c r="L2402" s="42" t="s">
        <v>26731</v>
      </c>
      <c r="M2402" s="42" t="s">
        <v>21</v>
      </c>
      <c r="N2402" s="42" t="s">
        <v>26732</v>
      </c>
      <c r="O2402" s="42" t="s">
        <v>394</v>
      </c>
      <c r="P2402" s="42" t="s">
        <v>395</v>
      </c>
      <c r="Q2402" s="56" t="s">
        <v>26733</v>
      </c>
      <c r="R2402" s="42" t="s">
        <v>94</v>
      </c>
      <c r="S2402" s="42" t="s">
        <v>22</v>
      </c>
      <c r="T2402" s="42" t="s">
        <v>28746</v>
      </c>
      <c r="U2402" s="50" t="s">
        <v>28520</v>
      </c>
      <c r="V2402" s="42" t="s">
        <v>28521</v>
      </c>
      <c r="W2402" s="42" t="s">
        <v>94</v>
      </c>
      <c r="X2402" s="50">
        <v>2095</v>
      </c>
    </row>
    <row r="2403" spans="1:24" ht="12" customHeight="1" x14ac:dyDescent="0.15">
      <c r="A2403" s="42" t="s">
        <v>26739</v>
      </c>
      <c r="B2403" s="42">
        <v>25</v>
      </c>
      <c r="C2403" s="42" t="s">
        <v>14</v>
      </c>
      <c r="D2403" s="42" t="s">
        <v>79</v>
      </c>
      <c r="E2403" s="42" t="s">
        <v>26740</v>
      </c>
      <c r="F2403" s="55">
        <v>42704</v>
      </c>
      <c r="G2403" s="42" t="s">
        <v>26741</v>
      </c>
      <c r="H2403" s="42" t="s">
        <v>424</v>
      </c>
      <c r="I2403" s="42" t="s">
        <v>425</v>
      </c>
      <c r="J2403" s="42">
        <v>64124</v>
      </c>
      <c r="K2403" s="42" t="s">
        <v>427</v>
      </c>
      <c r="L2403" s="42" t="s">
        <v>428</v>
      </c>
      <c r="M2403" s="42" t="s">
        <v>21</v>
      </c>
      <c r="N2403" s="42" t="s">
        <v>26742</v>
      </c>
      <c r="O2403" s="42" t="s">
        <v>394</v>
      </c>
      <c r="P2403" s="42" t="s">
        <v>395</v>
      </c>
      <c r="Q2403" s="56" t="s">
        <v>26743</v>
      </c>
      <c r="R2403" s="42" t="s">
        <v>94</v>
      </c>
      <c r="S2403" s="42" t="s">
        <v>22</v>
      </c>
      <c r="T2403" s="42" t="s">
        <v>28746</v>
      </c>
      <c r="U2403" s="50" t="s">
        <v>28518</v>
      </c>
      <c r="V2403" s="42" t="s">
        <v>28521</v>
      </c>
      <c r="W2403" s="42" t="s">
        <v>94</v>
      </c>
      <c r="X2403" s="50">
        <v>2092</v>
      </c>
    </row>
    <row r="2404" spans="1:24" ht="12" customHeight="1" x14ac:dyDescent="0.15">
      <c r="A2404" s="42" t="s">
        <v>26749</v>
      </c>
      <c r="B2404" s="42">
        <v>41</v>
      </c>
      <c r="C2404" s="42" t="s">
        <v>14</v>
      </c>
      <c r="D2404" s="42" t="s">
        <v>42</v>
      </c>
      <c r="E2404" s="42" t="s">
        <v>26750</v>
      </c>
      <c r="F2404" s="55">
        <v>42704</v>
      </c>
      <c r="G2404" s="42" t="s">
        <v>26751</v>
      </c>
      <c r="H2404" s="42" t="s">
        <v>2527</v>
      </c>
      <c r="I2404" s="42" t="s">
        <v>39</v>
      </c>
      <c r="J2404" s="42">
        <v>95758</v>
      </c>
      <c r="K2404" s="42" t="s">
        <v>1612</v>
      </c>
      <c r="L2404" s="42" t="s">
        <v>26752</v>
      </c>
      <c r="M2404" s="42" t="s">
        <v>385</v>
      </c>
      <c r="N2404" s="42" t="s">
        <v>26753</v>
      </c>
      <c r="O2404" s="42" t="s">
        <v>394</v>
      </c>
      <c r="P2404" s="42" t="s">
        <v>395</v>
      </c>
      <c r="Q2404" s="56" t="s">
        <v>26754</v>
      </c>
      <c r="R2404" s="42" t="s">
        <v>23</v>
      </c>
      <c r="S2404" s="42" t="s">
        <v>12</v>
      </c>
      <c r="T2404" s="42" t="s">
        <v>31978</v>
      </c>
      <c r="U2404" s="50" t="s">
        <v>28518</v>
      </c>
      <c r="V2404" s="42" t="s">
        <v>28522</v>
      </c>
    </row>
    <row r="2405" spans="1:24" ht="12" customHeight="1" x14ac:dyDescent="0.15">
      <c r="A2405" s="42" t="s">
        <v>26744</v>
      </c>
      <c r="B2405" s="42">
        <v>74</v>
      </c>
      <c r="C2405" s="42" t="s">
        <v>14</v>
      </c>
      <c r="D2405" s="42" t="s">
        <v>31</v>
      </c>
      <c r="E2405" s="42" t="s">
        <v>26745</v>
      </c>
      <c r="F2405" s="55">
        <v>42704</v>
      </c>
      <c r="G2405" s="42" t="s">
        <v>26920</v>
      </c>
      <c r="H2405" s="42" t="s">
        <v>6065</v>
      </c>
      <c r="I2405" s="42" t="s">
        <v>398</v>
      </c>
      <c r="J2405" s="42">
        <v>17345</v>
      </c>
      <c r="K2405" s="42" t="s">
        <v>1574</v>
      </c>
      <c r="L2405" s="42" t="s">
        <v>26746</v>
      </c>
      <c r="M2405" s="42" t="s">
        <v>373</v>
      </c>
      <c r="N2405" s="42" t="s">
        <v>26747</v>
      </c>
      <c r="O2405" s="42" t="s">
        <v>394</v>
      </c>
      <c r="P2405" s="42" t="s">
        <v>395</v>
      </c>
      <c r="Q2405" s="56" t="s">
        <v>26748</v>
      </c>
      <c r="R2405" s="42" t="s">
        <v>94</v>
      </c>
      <c r="S2405" s="42" t="s">
        <v>12</v>
      </c>
      <c r="T2405" s="42" t="s">
        <v>31978</v>
      </c>
      <c r="U2405" s="50" t="s">
        <v>28518</v>
      </c>
      <c r="V2405" s="42" t="s">
        <v>28521</v>
      </c>
    </row>
    <row r="2406" spans="1:24" ht="12" customHeight="1" x14ac:dyDescent="0.15">
      <c r="A2406" s="42" t="s">
        <v>26755</v>
      </c>
      <c r="B2406" s="42">
        <v>29</v>
      </c>
      <c r="C2406" s="42" t="s">
        <v>14</v>
      </c>
      <c r="D2406" s="42" t="s">
        <v>31</v>
      </c>
      <c r="E2406" s="42" t="s">
        <v>26756</v>
      </c>
      <c r="F2406" s="55">
        <v>42703</v>
      </c>
      <c r="G2406" s="42" t="s">
        <v>26922</v>
      </c>
      <c r="H2406" s="42" t="s">
        <v>26757</v>
      </c>
      <c r="I2406" s="42" t="s">
        <v>211</v>
      </c>
      <c r="J2406" s="42">
        <v>46123</v>
      </c>
      <c r="K2406" s="42" t="s">
        <v>13653</v>
      </c>
      <c r="L2406" s="42" t="s">
        <v>26758</v>
      </c>
      <c r="M2406" s="42" t="s">
        <v>21</v>
      </c>
      <c r="N2406" s="42" t="s">
        <v>26759</v>
      </c>
      <c r="O2406" s="42" t="s">
        <v>394</v>
      </c>
      <c r="P2406" s="42" t="s">
        <v>395</v>
      </c>
      <c r="Q2406" s="56" t="s">
        <v>26760</v>
      </c>
      <c r="R2406" s="42" t="s">
        <v>542</v>
      </c>
      <c r="S2406" s="42" t="s">
        <v>22</v>
      </c>
      <c r="T2406" s="42" t="s">
        <v>28739</v>
      </c>
      <c r="U2406" s="50" t="s">
        <v>28518</v>
      </c>
      <c r="V2406" s="42" t="s">
        <v>28521</v>
      </c>
      <c r="W2406" s="42" t="s">
        <v>94</v>
      </c>
      <c r="X2406" s="50">
        <v>2089</v>
      </c>
    </row>
    <row r="2407" spans="1:24" ht="12" customHeight="1" x14ac:dyDescent="0.15">
      <c r="A2407" s="42" t="s">
        <v>26766</v>
      </c>
      <c r="B2407" s="42">
        <v>31</v>
      </c>
      <c r="C2407" s="42" t="s">
        <v>14</v>
      </c>
      <c r="D2407" s="42" t="s">
        <v>31</v>
      </c>
      <c r="E2407" s="42" t="s">
        <v>26767</v>
      </c>
      <c r="F2407" s="55">
        <v>42703</v>
      </c>
      <c r="G2407" s="42" t="s">
        <v>26768</v>
      </c>
      <c r="H2407" s="42" t="s">
        <v>26769</v>
      </c>
      <c r="I2407" s="42" t="s">
        <v>26</v>
      </c>
      <c r="J2407" s="42">
        <v>29655</v>
      </c>
      <c r="K2407" s="42" t="s">
        <v>246</v>
      </c>
      <c r="L2407" s="42" t="s">
        <v>5591</v>
      </c>
      <c r="M2407" s="42" t="s">
        <v>21</v>
      </c>
      <c r="N2407" s="42" t="s">
        <v>26770</v>
      </c>
      <c r="O2407" s="42" t="s">
        <v>394</v>
      </c>
      <c r="P2407" s="42" t="s">
        <v>395</v>
      </c>
      <c r="Q2407" s="56" t="s">
        <v>26771</v>
      </c>
      <c r="R2407" s="42" t="s">
        <v>94</v>
      </c>
      <c r="S2407" s="42" t="s">
        <v>29</v>
      </c>
      <c r="T2407" s="42" t="s">
        <v>28523</v>
      </c>
      <c r="U2407" s="50" t="s">
        <v>28518</v>
      </c>
      <c r="V2407" s="42" t="s">
        <v>28522</v>
      </c>
      <c r="W2407" s="42" t="s">
        <v>94</v>
      </c>
      <c r="X2407" s="50">
        <v>2090</v>
      </c>
    </row>
    <row r="2408" spans="1:24" ht="12" customHeight="1" x14ac:dyDescent="0.15">
      <c r="A2408" s="42" t="s">
        <v>26772</v>
      </c>
      <c r="B2408" s="42">
        <v>41</v>
      </c>
      <c r="C2408" s="42" t="s">
        <v>14</v>
      </c>
      <c r="D2408" s="42" t="s">
        <v>31</v>
      </c>
      <c r="F2408" s="55">
        <v>42703</v>
      </c>
      <c r="G2408" s="42" t="s">
        <v>26773</v>
      </c>
      <c r="H2408" s="42" t="s">
        <v>1247</v>
      </c>
      <c r="I2408" s="42" t="s">
        <v>40</v>
      </c>
      <c r="J2408" s="42">
        <v>1905</v>
      </c>
      <c r="K2408" s="42" t="s">
        <v>515</v>
      </c>
      <c r="L2408" s="42" t="s">
        <v>1248</v>
      </c>
      <c r="M2408" s="42" t="s">
        <v>21</v>
      </c>
      <c r="N2408" s="42" t="s">
        <v>28681</v>
      </c>
      <c r="O2408" s="42" t="s">
        <v>394</v>
      </c>
      <c r="P2408" s="42" t="s">
        <v>395</v>
      </c>
      <c r="Q2408" s="56" t="s">
        <v>26774</v>
      </c>
      <c r="R2408" s="42" t="s">
        <v>94</v>
      </c>
      <c r="S2408" s="42" t="s">
        <v>29</v>
      </c>
      <c r="T2408" s="42" t="s">
        <v>28746</v>
      </c>
      <c r="U2408" s="50" t="s">
        <v>28518</v>
      </c>
      <c r="V2408" s="42" t="s">
        <v>28521</v>
      </c>
      <c r="W2408" s="42" t="s">
        <v>94</v>
      </c>
      <c r="X2408" s="50">
        <v>2084</v>
      </c>
    </row>
    <row r="2409" spans="1:24" ht="12" customHeight="1" x14ac:dyDescent="0.15">
      <c r="A2409" s="42" t="s">
        <v>26761</v>
      </c>
      <c r="B2409" s="42">
        <v>55</v>
      </c>
      <c r="C2409" s="42" t="s">
        <v>14</v>
      </c>
      <c r="D2409" s="42" t="s">
        <v>31</v>
      </c>
      <c r="E2409" s="42" t="s">
        <v>26762</v>
      </c>
      <c r="F2409" s="55">
        <v>42703</v>
      </c>
      <c r="G2409" s="42" t="s">
        <v>26921</v>
      </c>
      <c r="H2409" s="42" t="s">
        <v>6802</v>
      </c>
      <c r="I2409" s="42" t="s">
        <v>67</v>
      </c>
      <c r="J2409" s="42">
        <v>77546</v>
      </c>
      <c r="K2409" s="42" t="s">
        <v>5178</v>
      </c>
      <c r="L2409" s="42" t="s">
        <v>26763</v>
      </c>
      <c r="M2409" s="42" t="s">
        <v>21</v>
      </c>
      <c r="N2409" s="42" t="s">
        <v>26764</v>
      </c>
      <c r="O2409" s="42" t="s">
        <v>394</v>
      </c>
      <c r="P2409" s="42" t="s">
        <v>395</v>
      </c>
      <c r="Q2409" s="56" t="s">
        <v>26765</v>
      </c>
      <c r="R2409" s="42" t="s">
        <v>94</v>
      </c>
      <c r="S2409" s="42" t="s">
        <v>29</v>
      </c>
      <c r="T2409" s="42" t="s">
        <v>28538</v>
      </c>
      <c r="U2409" s="50" t="s">
        <v>28518</v>
      </c>
      <c r="V2409" s="42" t="s">
        <v>28519</v>
      </c>
      <c r="W2409" s="42" t="s">
        <v>542</v>
      </c>
      <c r="X2409" s="50">
        <v>2088</v>
      </c>
    </row>
    <row r="2410" spans="1:24" ht="12" customHeight="1" x14ac:dyDescent="0.15">
      <c r="A2410" s="42" t="s">
        <v>26785</v>
      </c>
      <c r="B2410" s="42">
        <v>18</v>
      </c>
      <c r="C2410" s="42" t="s">
        <v>14</v>
      </c>
      <c r="D2410" s="42" t="s">
        <v>79</v>
      </c>
      <c r="E2410" s="42" t="s">
        <v>26786</v>
      </c>
      <c r="F2410" s="55">
        <v>42702</v>
      </c>
      <c r="G2410" s="42" t="s">
        <v>26787</v>
      </c>
      <c r="H2410" s="42" t="s">
        <v>1262</v>
      </c>
      <c r="I2410" s="42" t="s">
        <v>63</v>
      </c>
      <c r="J2410" s="42">
        <v>43210</v>
      </c>
      <c r="K2410" s="42" t="s">
        <v>1263</v>
      </c>
      <c r="L2410" s="42" t="s">
        <v>26788</v>
      </c>
      <c r="M2410" s="42" t="s">
        <v>21</v>
      </c>
      <c r="N2410" s="42" t="s">
        <v>26789</v>
      </c>
      <c r="O2410" s="42" t="s">
        <v>394</v>
      </c>
      <c r="P2410" s="42" t="s">
        <v>395</v>
      </c>
      <c r="Q2410" s="56" t="s">
        <v>26790</v>
      </c>
      <c r="R2410" s="42" t="s">
        <v>94</v>
      </c>
      <c r="S2410" s="42" t="s">
        <v>22</v>
      </c>
      <c r="T2410" s="42" t="s">
        <v>28739</v>
      </c>
      <c r="U2410" s="50" t="s">
        <v>28520</v>
      </c>
      <c r="V2410" s="42" t="s">
        <v>28521</v>
      </c>
      <c r="W2410" s="42" t="s">
        <v>94</v>
      </c>
      <c r="X2410" s="50">
        <v>2083</v>
      </c>
    </row>
    <row r="2411" spans="1:24" ht="12" customHeight="1" x14ac:dyDescent="0.15">
      <c r="A2411" s="42" t="s">
        <v>26795</v>
      </c>
      <c r="B2411" s="42">
        <v>23</v>
      </c>
      <c r="C2411" s="42" t="s">
        <v>14</v>
      </c>
      <c r="D2411" s="42" t="s">
        <v>42</v>
      </c>
      <c r="E2411" s="42" t="s">
        <v>26796</v>
      </c>
      <c r="F2411" s="55">
        <v>42702</v>
      </c>
      <c r="G2411" s="42" t="s">
        <v>26797</v>
      </c>
      <c r="H2411" s="42" t="s">
        <v>92</v>
      </c>
      <c r="I2411" s="42" t="s">
        <v>39</v>
      </c>
      <c r="J2411" s="42">
        <v>90011</v>
      </c>
      <c r="K2411" s="42" t="s">
        <v>92</v>
      </c>
      <c r="L2411" s="42" t="s">
        <v>93</v>
      </c>
      <c r="M2411" s="42" t="s">
        <v>21</v>
      </c>
      <c r="N2411" s="42" t="s">
        <v>26798</v>
      </c>
      <c r="O2411" s="42" t="s">
        <v>394</v>
      </c>
      <c r="P2411" s="42" t="s">
        <v>395</v>
      </c>
      <c r="Q2411" s="56" t="s">
        <v>26799</v>
      </c>
      <c r="R2411" s="42" t="s">
        <v>94</v>
      </c>
      <c r="S2411" s="42" t="s">
        <v>22</v>
      </c>
      <c r="T2411" s="42" t="s">
        <v>28746</v>
      </c>
      <c r="U2411" s="50" t="s">
        <v>28523</v>
      </c>
      <c r="V2411" s="42" t="s">
        <v>28522</v>
      </c>
      <c r="W2411" s="42" t="s">
        <v>94</v>
      </c>
      <c r="X2411" s="50">
        <v>2085</v>
      </c>
    </row>
    <row r="2412" spans="1:24" ht="12" customHeight="1" x14ac:dyDescent="0.15">
      <c r="A2412" s="42" t="s">
        <v>26791</v>
      </c>
      <c r="B2412" s="42">
        <v>41</v>
      </c>
      <c r="C2412" s="42" t="s">
        <v>14</v>
      </c>
      <c r="D2412" s="42" t="s">
        <v>79</v>
      </c>
      <c r="F2412" s="55">
        <v>42702</v>
      </c>
      <c r="G2412" s="42" t="s">
        <v>26923</v>
      </c>
      <c r="H2412" s="42" t="s">
        <v>9251</v>
      </c>
      <c r="I2412" s="42" t="s">
        <v>360</v>
      </c>
      <c r="J2412" s="42">
        <v>28601</v>
      </c>
      <c r="K2412" s="42" t="s">
        <v>9253</v>
      </c>
      <c r="L2412" s="42" t="s">
        <v>26792</v>
      </c>
      <c r="M2412" s="42" t="s">
        <v>21</v>
      </c>
      <c r="N2412" s="42" t="s">
        <v>26793</v>
      </c>
      <c r="O2412" s="42" t="s">
        <v>394</v>
      </c>
      <c r="P2412" s="42" t="s">
        <v>395</v>
      </c>
      <c r="Q2412" s="56" t="s">
        <v>26794</v>
      </c>
      <c r="R2412" s="42" t="s">
        <v>94</v>
      </c>
      <c r="S2412" s="42" t="s">
        <v>373</v>
      </c>
      <c r="T2412" s="42" t="s">
        <v>28836</v>
      </c>
      <c r="U2412" s="50" t="s">
        <v>28518</v>
      </c>
      <c r="V2412" s="42" t="s">
        <v>28519</v>
      </c>
      <c r="W2412" s="42" t="s">
        <v>94</v>
      </c>
      <c r="X2412" s="50">
        <v>2086</v>
      </c>
    </row>
    <row r="2413" spans="1:24" ht="12" customHeight="1" x14ac:dyDescent="0.15">
      <c r="A2413" s="42" t="s">
        <v>26775</v>
      </c>
      <c r="B2413" s="42">
        <v>35</v>
      </c>
      <c r="C2413" s="42" t="s">
        <v>14</v>
      </c>
      <c r="D2413" s="42" t="s">
        <v>79</v>
      </c>
      <c r="E2413" s="42" t="s">
        <v>26776</v>
      </c>
      <c r="F2413" s="55">
        <v>42702</v>
      </c>
      <c r="G2413" s="42" t="s">
        <v>26777</v>
      </c>
      <c r="H2413" s="42" t="s">
        <v>26778</v>
      </c>
      <c r="I2413" s="42" t="s">
        <v>38</v>
      </c>
      <c r="J2413" s="42">
        <v>62206</v>
      </c>
      <c r="K2413" s="42" t="s">
        <v>21636</v>
      </c>
      <c r="L2413" s="42" t="s">
        <v>25284</v>
      </c>
      <c r="M2413" s="42" t="s">
        <v>21</v>
      </c>
      <c r="N2413" s="42" t="s">
        <v>26779</v>
      </c>
      <c r="O2413" s="42" t="s">
        <v>394</v>
      </c>
      <c r="P2413" s="42" t="s">
        <v>395</v>
      </c>
      <c r="Q2413" s="56" t="s">
        <v>26780</v>
      </c>
      <c r="R2413" s="42" t="s">
        <v>94</v>
      </c>
      <c r="S2413" s="42" t="s">
        <v>373</v>
      </c>
      <c r="T2413" s="42" t="s">
        <v>28836</v>
      </c>
      <c r="U2413" s="50" t="s">
        <v>28520</v>
      </c>
      <c r="V2413" s="42" t="s">
        <v>28519</v>
      </c>
    </row>
    <row r="2414" spans="1:24" ht="12" customHeight="1" x14ac:dyDescent="0.15">
      <c r="A2414" s="42" t="s">
        <v>26781</v>
      </c>
      <c r="B2414" s="42">
        <v>33</v>
      </c>
      <c r="C2414" s="42" t="s">
        <v>14</v>
      </c>
      <c r="D2414" s="42" t="s">
        <v>79</v>
      </c>
      <c r="E2414" s="42" t="s">
        <v>26782</v>
      </c>
      <c r="F2414" s="55">
        <v>42701</v>
      </c>
      <c r="G2414" s="42" t="s">
        <v>26924</v>
      </c>
      <c r="H2414" s="42" t="s">
        <v>81</v>
      </c>
      <c r="I2414" s="42" t="s">
        <v>38</v>
      </c>
      <c r="J2414" s="42">
        <v>60624</v>
      </c>
      <c r="K2414" s="42" t="s">
        <v>82</v>
      </c>
      <c r="L2414" s="42" t="s">
        <v>83</v>
      </c>
      <c r="M2414" s="42" t="s">
        <v>21</v>
      </c>
      <c r="N2414" s="42" t="s">
        <v>26783</v>
      </c>
      <c r="O2414" s="42" t="s">
        <v>394</v>
      </c>
      <c r="P2414" s="42" t="s">
        <v>395</v>
      </c>
      <c r="Q2414" s="56" t="s">
        <v>26784</v>
      </c>
      <c r="R2414" s="42" t="s">
        <v>94</v>
      </c>
      <c r="S2414" s="42" t="s">
        <v>22</v>
      </c>
      <c r="T2414" s="42" t="s">
        <v>28746</v>
      </c>
      <c r="U2414" s="50" t="s">
        <v>28520</v>
      </c>
      <c r="V2414" s="42" t="s">
        <v>28522</v>
      </c>
      <c r="W2414" s="42" t="s">
        <v>94</v>
      </c>
      <c r="X2414" s="50">
        <v>2081</v>
      </c>
    </row>
    <row r="2415" spans="1:24" ht="12" customHeight="1" x14ac:dyDescent="0.15">
      <c r="A2415" s="42" t="s">
        <v>26805</v>
      </c>
      <c r="B2415" s="42">
        <v>48</v>
      </c>
      <c r="C2415" s="42" t="s">
        <v>14</v>
      </c>
      <c r="D2415" s="42" t="s">
        <v>79</v>
      </c>
      <c r="F2415" s="55">
        <v>42701</v>
      </c>
      <c r="G2415" s="42" t="s">
        <v>26806</v>
      </c>
      <c r="H2415" s="42" t="s">
        <v>183</v>
      </c>
      <c r="I2415" s="42" t="s">
        <v>19</v>
      </c>
      <c r="J2415" s="42">
        <v>70809</v>
      </c>
      <c r="K2415" s="42" t="s">
        <v>3652</v>
      </c>
      <c r="L2415" s="42" t="s">
        <v>21009</v>
      </c>
      <c r="M2415" s="42" t="s">
        <v>21</v>
      </c>
      <c r="N2415" s="42" t="s">
        <v>26807</v>
      </c>
      <c r="O2415" s="42" t="s">
        <v>394</v>
      </c>
      <c r="P2415" s="42" t="s">
        <v>395</v>
      </c>
      <c r="Q2415" s="56" t="s">
        <v>26808</v>
      </c>
      <c r="R2415" s="42" t="s">
        <v>94</v>
      </c>
      <c r="S2415" s="42" t="s">
        <v>22</v>
      </c>
      <c r="T2415" s="42" t="s">
        <v>28746</v>
      </c>
      <c r="U2415" s="50" t="s">
        <v>28520</v>
      </c>
      <c r="V2415" s="42" t="s">
        <v>28521</v>
      </c>
      <c r="W2415" s="42" t="s">
        <v>94</v>
      </c>
      <c r="X2415" s="50">
        <v>2082</v>
      </c>
    </row>
    <row r="2416" spans="1:24" ht="12" customHeight="1" x14ac:dyDescent="0.15">
      <c r="A2416" s="42" t="s">
        <v>26800</v>
      </c>
      <c r="B2416" s="42">
        <v>59</v>
      </c>
      <c r="C2416" s="42" t="s">
        <v>14</v>
      </c>
      <c r="D2416" s="42" t="s">
        <v>31</v>
      </c>
      <c r="E2416" s="42" t="s">
        <v>26801</v>
      </c>
      <c r="F2416" s="55">
        <v>42701</v>
      </c>
      <c r="G2416" s="42" t="s">
        <v>26802</v>
      </c>
      <c r="H2416" s="42" t="s">
        <v>18376</v>
      </c>
      <c r="I2416" s="42" t="s">
        <v>4274</v>
      </c>
      <c r="J2416" s="42">
        <v>4055</v>
      </c>
      <c r="K2416" s="42" t="s">
        <v>3086</v>
      </c>
      <c r="L2416" s="42" t="s">
        <v>6373</v>
      </c>
      <c r="M2416" s="42" t="s">
        <v>21</v>
      </c>
      <c r="N2416" s="42" t="s">
        <v>26803</v>
      </c>
      <c r="O2416" s="42" t="s">
        <v>394</v>
      </c>
      <c r="P2416" s="42" t="s">
        <v>395</v>
      </c>
      <c r="Q2416" s="56" t="s">
        <v>26804</v>
      </c>
      <c r="R2416" s="42" t="s">
        <v>94</v>
      </c>
      <c r="S2416" s="42" t="s">
        <v>22</v>
      </c>
      <c r="T2416" s="42" t="s">
        <v>28746</v>
      </c>
      <c r="U2416" s="50" t="s">
        <v>28520</v>
      </c>
      <c r="V2416" s="42" t="s">
        <v>28521</v>
      </c>
      <c r="W2416" s="42" t="s">
        <v>94</v>
      </c>
      <c r="X2416" s="50">
        <v>2080</v>
      </c>
    </row>
    <row r="2417" spans="1:24" ht="12" customHeight="1" x14ac:dyDescent="0.15">
      <c r="A2417" s="42" t="s">
        <v>26809</v>
      </c>
      <c r="B2417" s="42">
        <v>50</v>
      </c>
      <c r="C2417" s="42" t="s">
        <v>14</v>
      </c>
      <c r="D2417" s="42" t="s">
        <v>31</v>
      </c>
      <c r="F2417" s="55">
        <v>42701</v>
      </c>
      <c r="G2417" s="42" t="s">
        <v>26810</v>
      </c>
      <c r="H2417" s="42" t="s">
        <v>17794</v>
      </c>
      <c r="I2417" s="42" t="s">
        <v>357</v>
      </c>
      <c r="J2417" s="42">
        <v>66061</v>
      </c>
      <c r="K2417" s="42" t="s">
        <v>3216</v>
      </c>
      <c r="L2417" s="42" t="s">
        <v>17796</v>
      </c>
      <c r="M2417" s="42" t="s">
        <v>5307</v>
      </c>
      <c r="N2417" s="42" t="s">
        <v>26811</v>
      </c>
      <c r="O2417" s="42" t="s">
        <v>394</v>
      </c>
      <c r="P2417" s="42" t="s">
        <v>395</v>
      </c>
      <c r="Q2417" s="56" t="s">
        <v>26812</v>
      </c>
      <c r="R2417" s="42" t="s">
        <v>23</v>
      </c>
      <c r="S2417" s="42" t="s">
        <v>29</v>
      </c>
      <c r="T2417" s="42" t="s">
        <v>28539</v>
      </c>
      <c r="U2417" s="50" t="s">
        <v>28520</v>
      </c>
      <c r="V2417" s="42" t="s">
        <v>28521</v>
      </c>
      <c r="W2417" s="42" t="s">
        <v>94</v>
      </c>
      <c r="X2417" s="50">
        <v>2075</v>
      </c>
    </row>
    <row r="2418" spans="1:24" ht="12" customHeight="1" x14ac:dyDescent="0.15">
      <c r="A2418" s="42" t="s">
        <v>26813</v>
      </c>
      <c r="B2418" s="42">
        <v>20</v>
      </c>
      <c r="C2418" s="42" t="s">
        <v>14</v>
      </c>
      <c r="D2418" s="42" t="s">
        <v>42</v>
      </c>
      <c r="E2418" s="42" t="s">
        <v>26814</v>
      </c>
      <c r="F2418" s="55">
        <v>42700</v>
      </c>
      <c r="G2418" s="42" t="s">
        <v>26815</v>
      </c>
      <c r="H2418" s="42" t="s">
        <v>18104</v>
      </c>
      <c r="I2418" s="42" t="s">
        <v>117</v>
      </c>
      <c r="J2418" s="42">
        <v>85388</v>
      </c>
      <c r="K2418" s="42" t="s">
        <v>617</v>
      </c>
      <c r="L2418" s="42" t="s">
        <v>18106</v>
      </c>
      <c r="M2418" s="42" t="s">
        <v>21</v>
      </c>
      <c r="N2418" s="42" t="s">
        <v>26816</v>
      </c>
      <c r="O2418" s="42" t="s">
        <v>394</v>
      </c>
      <c r="P2418" s="42" t="s">
        <v>395</v>
      </c>
      <c r="Q2418" s="56" t="s">
        <v>26817</v>
      </c>
      <c r="R2418" s="42" t="s">
        <v>94</v>
      </c>
      <c r="S2418" s="42" t="s">
        <v>29</v>
      </c>
      <c r="T2418" s="42" t="s">
        <v>28523</v>
      </c>
      <c r="U2418" s="50" t="s">
        <v>28520</v>
      </c>
      <c r="V2418" s="42" t="s">
        <v>28519</v>
      </c>
      <c r="W2418" s="42" t="s">
        <v>94</v>
      </c>
      <c r="X2418" s="50">
        <v>2077</v>
      </c>
    </row>
    <row r="2419" spans="1:24" ht="12" customHeight="1" x14ac:dyDescent="0.15">
      <c r="A2419" s="42" t="s">
        <v>26818</v>
      </c>
      <c r="B2419" s="42">
        <v>37</v>
      </c>
      <c r="C2419" s="42" t="s">
        <v>14</v>
      </c>
      <c r="D2419" s="42" t="s">
        <v>79</v>
      </c>
      <c r="E2419" s="42" t="s">
        <v>26819</v>
      </c>
      <c r="F2419" s="55">
        <v>42699</v>
      </c>
      <c r="G2419" s="42" t="s">
        <v>26820</v>
      </c>
      <c r="H2419" s="42" t="s">
        <v>81</v>
      </c>
      <c r="I2419" s="42" t="s">
        <v>38</v>
      </c>
      <c r="J2419" s="42">
        <v>60624</v>
      </c>
      <c r="K2419" s="42" t="s">
        <v>82</v>
      </c>
      <c r="L2419" s="42" t="s">
        <v>83</v>
      </c>
      <c r="M2419" s="42" t="s">
        <v>21</v>
      </c>
      <c r="N2419" s="42" t="s">
        <v>26821</v>
      </c>
      <c r="O2419" s="42" t="s">
        <v>394</v>
      </c>
      <c r="P2419" s="42" t="s">
        <v>395</v>
      </c>
      <c r="Q2419" s="56" t="s">
        <v>26822</v>
      </c>
      <c r="R2419" s="42" t="s">
        <v>94</v>
      </c>
      <c r="S2419" s="42" t="s">
        <v>22</v>
      </c>
      <c r="T2419" s="42" t="s">
        <v>28746</v>
      </c>
      <c r="U2419" s="50" t="s">
        <v>28520</v>
      </c>
      <c r="V2419" s="42" t="s">
        <v>28521</v>
      </c>
      <c r="W2419" s="42" t="s">
        <v>94</v>
      </c>
      <c r="X2419" s="50">
        <v>2071</v>
      </c>
    </row>
    <row r="2420" spans="1:24" ht="12" customHeight="1" x14ac:dyDescent="0.15">
      <c r="A2420" s="42" t="s">
        <v>26823</v>
      </c>
      <c r="B2420" s="42">
        <v>23</v>
      </c>
      <c r="C2420" s="42" t="s">
        <v>14</v>
      </c>
      <c r="D2420" s="42" t="s">
        <v>79</v>
      </c>
      <c r="F2420" s="55">
        <v>42699</v>
      </c>
      <c r="G2420" s="42" t="s">
        <v>26824</v>
      </c>
      <c r="H2420" s="42" t="s">
        <v>7357</v>
      </c>
      <c r="I2420" s="42" t="s">
        <v>653</v>
      </c>
      <c r="J2420" s="42">
        <v>39401</v>
      </c>
      <c r="K2420" s="42" t="s">
        <v>26825</v>
      </c>
      <c r="L2420" s="42" t="s">
        <v>26826</v>
      </c>
      <c r="M2420" s="42" t="s">
        <v>21</v>
      </c>
      <c r="N2420" s="42" t="s">
        <v>26827</v>
      </c>
      <c r="O2420" s="42" t="s">
        <v>394</v>
      </c>
      <c r="P2420" s="42" t="s">
        <v>395</v>
      </c>
      <c r="Q2420" s="56" t="s">
        <v>26828</v>
      </c>
      <c r="R2420" s="42" t="s">
        <v>94</v>
      </c>
      <c r="S2420" s="42" t="s">
        <v>22</v>
      </c>
      <c r="T2420" s="42" t="s">
        <v>28746</v>
      </c>
      <c r="U2420" s="50" t="s">
        <v>28520</v>
      </c>
      <c r="V2420" s="42" t="s">
        <v>20623</v>
      </c>
      <c r="W2420" s="42" t="s">
        <v>94</v>
      </c>
      <c r="X2420" s="50">
        <v>2078</v>
      </c>
    </row>
    <row r="2421" spans="1:24" ht="12" customHeight="1" x14ac:dyDescent="0.15">
      <c r="A2421" s="42" t="s">
        <v>26829</v>
      </c>
      <c r="B2421" s="42">
        <v>26</v>
      </c>
      <c r="C2421" s="42" t="s">
        <v>14</v>
      </c>
      <c r="D2421" s="42" t="s">
        <v>42</v>
      </c>
      <c r="E2421" s="42" t="s">
        <v>26830</v>
      </c>
      <c r="F2421" s="55">
        <v>42699</v>
      </c>
      <c r="G2421" s="42" t="s">
        <v>26831</v>
      </c>
      <c r="H2421" s="42" t="s">
        <v>548</v>
      </c>
      <c r="I2421" s="42" t="s">
        <v>117</v>
      </c>
      <c r="J2421" s="42">
        <v>85713</v>
      </c>
      <c r="K2421" s="42" t="s">
        <v>549</v>
      </c>
      <c r="L2421" s="42" t="s">
        <v>6645</v>
      </c>
      <c r="M2421" s="42" t="s">
        <v>21</v>
      </c>
      <c r="N2421" s="42" t="s">
        <v>26832</v>
      </c>
      <c r="O2421" s="42" t="s">
        <v>394</v>
      </c>
      <c r="P2421" s="42" t="s">
        <v>395</v>
      </c>
      <c r="Q2421" s="56" t="s">
        <v>26833</v>
      </c>
      <c r="R2421" s="42" t="s">
        <v>542</v>
      </c>
      <c r="S2421" s="42" t="s">
        <v>12</v>
      </c>
      <c r="T2421" s="42" t="s">
        <v>31978</v>
      </c>
      <c r="U2421" s="50" t="s">
        <v>28518</v>
      </c>
      <c r="V2421" s="42" t="s">
        <v>28521</v>
      </c>
      <c r="W2421" s="42" t="s">
        <v>542</v>
      </c>
      <c r="X2421" s="50">
        <v>2142</v>
      </c>
    </row>
    <row r="2422" spans="1:24" ht="12" customHeight="1" x14ac:dyDescent="0.15">
      <c r="A2422" s="42" t="s">
        <v>26838</v>
      </c>
      <c r="B2422" s="42">
        <v>45</v>
      </c>
      <c r="C2422" s="42" t="s">
        <v>14</v>
      </c>
      <c r="D2422" s="42" t="s">
        <v>33105</v>
      </c>
      <c r="F2422" s="55">
        <v>42698</v>
      </c>
      <c r="G2422" s="42" t="s">
        <v>26839</v>
      </c>
      <c r="H2422" s="42" t="s">
        <v>427</v>
      </c>
      <c r="I2422" s="42" t="s">
        <v>313</v>
      </c>
      <c r="J2422" s="42">
        <v>38301</v>
      </c>
      <c r="K2422" s="42" t="s">
        <v>2119</v>
      </c>
      <c r="L2422" s="42" t="s">
        <v>6109</v>
      </c>
      <c r="M2422" s="42" t="s">
        <v>21</v>
      </c>
      <c r="N2422" s="42" t="s">
        <v>26840</v>
      </c>
      <c r="O2422" s="42" t="s">
        <v>394</v>
      </c>
      <c r="P2422" s="42" t="s">
        <v>395</v>
      </c>
      <c r="Q2422" s="56" t="s">
        <v>26841</v>
      </c>
      <c r="R2422" s="42" t="s">
        <v>542</v>
      </c>
      <c r="S2422" s="42" t="s">
        <v>22</v>
      </c>
      <c r="T2422" s="42" t="s">
        <v>28739</v>
      </c>
      <c r="U2422" s="50" t="s">
        <v>28520</v>
      </c>
      <c r="V2422" s="42" t="s">
        <v>28521</v>
      </c>
      <c r="W2422" s="42" t="s">
        <v>94</v>
      </c>
      <c r="X2422" s="50">
        <v>2074</v>
      </c>
    </row>
    <row r="2423" spans="1:24" ht="12" customHeight="1" x14ac:dyDescent="0.15">
      <c r="A2423" s="42" t="s">
        <v>26834</v>
      </c>
      <c r="B2423" s="42">
        <v>17</v>
      </c>
      <c r="C2423" s="42" t="s">
        <v>14</v>
      </c>
      <c r="D2423" s="42" t="s">
        <v>33105</v>
      </c>
      <c r="F2423" s="55">
        <v>42698</v>
      </c>
      <c r="G2423" s="42" t="s">
        <v>26835</v>
      </c>
      <c r="H2423" s="42" t="s">
        <v>18226</v>
      </c>
      <c r="I2423" s="42" t="s">
        <v>39</v>
      </c>
      <c r="J2423" s="42">
        <v>95608</v>
      </c>
      <c r="K2423" s="42" t="s">
        <v>1612</v>
      </c>
      <c r="L2423" s="42" t="s">
        <v>11126</v>
      </c>
      <c r="M2423" s="42" t="s">
        <v>21</v>
      </c>
      <c r="N2423" s="42" t="s">
        <v>26836</v>
      </c>
      <c r="O2423" s="42" t="s">
        <v>394</v>
      </c>
      <c r="P2423" s="42" t="s">
        <v>395</v>
      </c>
      <c r="Q2423" s="56" t="s">
        <v>26837</v>
      </c>
      <c r="R2423" s="42" t="s">
        <v>23</v>
      </c>
      <c r="S2423" s="42" t="s">
        <v>22</v>
      </c>
      <c r="T2423" s="42" t="s">
        <v>28739</v>
      </c>
      <c r="U2423" s="50" t="s">
        <v>28518</v>
      </c>
      <c r="V2423" s="42" t="s">
        <v>28521</v>
      </c>
    </row>
    <row r="2424" spans="1:24" ht="12" customHeight="1" x14ac:dyDescent="0.15">
      <c r="A2424" s="42" t="s">
        <v>26851</v>
      </c>
      <c r="B2424" s="42">
        <v>43</v>
      </c>
      <c r="C2424" s="42" t="s">
        <v>14</v>
      </c>
      <c r="D2424" s="42" t="s">
        <v>31</v>
      </c>
      <c r="F2424" s="55">
        <v>42697</v>
      </c>
      <c r="G2424" s="42" t="s">
        <v>26852</v>
      </c>
      <c r="H2424" s="42" t="s">
        <v>16743</v>
      </c>
      <c r="I2424" s="42" t="s">
        <v>51</v>
      </c>
      <c r="J2424" s="42">
        <v>49424</v>
      </c>
      <c r="K2424" s="42" t="s">
        <v>7565</v>
      </c>
      <c r="L2424" s="42" t="s">
        <v>26853</v>
      </c>
      <c r="M2424" s="42" t="s">
        <v>21</v>
      </c>
      <c r="N2424" s="42" t="s">
        <v>26854</v>
      </c>
      <c r="O2424" s="42" t="s">
        <v>394</v>
      </c>
      <c r="P2424" s="42" t="s">
        <v>395</v>
      </c>
      <c r="Q2424" s="56" t="s">
        <v>26855</v>
      </c>
      <c r="R2424" s="42" t="s">
        <v>94</v>
      </c>
      <c r="S2424" s="42" t="s">
        <v>22</v>
      </c>
      <c r="T2424" s="42" t="s">
        <v>28739</v>
      </c>
      <c r="U2424" s="50" t="s">
        <v>28518</v>
      </c>
      <c r="V2424" s="42" t="s">
        <v>28521</v>
      </c>
      <c r="W2424" s="42" t="s">
        <v>94</v>
      </c>
      <c r="X2424" s="50">
        <v>2070</v>
      </c>
    </row>
    <row r="2425" spans="1:24" ht="12" customHeight="1" x14ac:dyDescent="0.15">
      <c r="A2425" s="42" t="s">
        <v>26847</v>
      </c>
      <c r="B2425" s="42">
        <v>43</v>
      </c>
      <c r="C2425" s="42" t="s">
        <v>14</v>
      </c>
      <c r="D2425" s="42" t="s">
        <v>31</v>
      </c>
      <c r="F2425" s="55">
        <v>42697</v>
      </c>
      <c r="G2425" s="42" t="s">
        <v>26848</v>
      </c>
      <c r="H2425" s="42" t="s">
        <v>13110</v>
      </c>
      <c r="I2425" s="42" t="s">
        <v>56</v>
      </c>
      <c r="J2425" s="42">
        <v>33714</v>
      </c>
      <c r="K2425" s="42" t="s">
        <v>2264</v>
      </c>
      <c r="L2425" s="42" t="s">
        <v>9639</v>
      </c>
      <c r="M2425" s="42" t="s">
        <v>21</v>
      </c>
      <c r="N2425" s="42" t="s">
        <v>26849</v>
      </c>
      <c r="O2425" s="42" t="s">
        <v>394</v>
      </c>
      <c r="P2425" s="42" t="s">
        <v>395</v>
      </c>
      <c r="Q2425" s="56" t="s">
        <v>26850</v>
      </c>
      <c r="R2425" s="42" t="s">
        <v>948</v>
      </c>
      <c r="S2425" s="42" t="s">
        <v>22</v>
      </c>
      <c r="T2425" s="42" t="s">
        <v>28739</v>
      </c>
      <c r="U2425" s="50" t="s">
        <v>28518</v>
      </c>
      <c r="V2425" s="42" t="s">
        <v>28521</v>
      </c>
      <c r="W2425" s="42" t="s">
        <v>94</v>
      </c>
      <c r="X2425" s="50">
        <v>2069</v>
      </c>
    </row>
    <row r="2426" spans="1:24" ht="12" customHeight="1" x14ac:dyDescent="0.15">
      <c r="A2426" s="42" t="s">
        <v>26842</v>
      </c>
      <c r="B2426" s="42">
        <v>19</v>
      </c>
      <c r="C2426" s="42" t="s">
        <v>14</v>
      </c>
      <c r="D2426" s="42" t="s">
        <v>79</v>
      </c>
      <c r="E2426" s="42" t="s">
        <v>26843</v>
      </c>
      <c r="F2426" s="55">
        <v>42697</v>
      </c>
      <c r="G2426" s="42" t="s">
        <v>26844</v>
      </c>
      <c r="H2426" s="42" t="s">
        <v>81</v>
      </c>
      <c r="I2426" s="42" t="s">
        <v>38</v>
      </c>
      <c r="J2426" s="42">
        <v>60636</v>
      </c>
      <c r="K2426" s="42" t="s">
        <v>82</v>
      </c>
      <c r="L2426" s="42" t="s">
        <v>83</v>
      </c>
      <c r="M2426" s="42" t="s">
        <v>21</v>
      </c>
      <c r="N2426" s="42" t="s">
        <v>26845</v>
      </c>
      <c r="O2426" s="42" t="s">
        <v>394</v>
      </c>
      <c r="P2426" s="42" t="s">
        <v>395</v>
      </c>
      <c r="Q2426" s="56" t="s">
        <v>26846</v>
      </c>
      <c r="R2426" s="42" t="s">
        <v>94</v>
      </c>
      <c r="S2426" s="42" t="s">
        <v>29</v>
      </c>
      <c r="T2426" s="42" t="s">
        <v>28523</v>
      </c>
      <c r="U2426" s="50" t="s">
        <v>28523</v>
      </c>
      <c r="V2426" s="42" t="s">
        <v>28522</v>
      </c>
      <c r="W2426" s="42" t="s">
        <v>94</v>
      </c>
      <c r="X2426" s="50">
        <v>2073</v>
      </c>
    </row>
    <row r="2427" spans="1:24" ht="12" customHeight="1" x14ac:dyDescent="0.15">
      <c r="A2427" s="42" t="s">
        <v>26865</v>
      </c>
      <c r="B2427" s="42">
        <v>22</v>
      </c>
      <c r="C2427" s="42" t="s">
        <v>108</v>
      </c>
      <c r="D2427" s="42" t="s">
        <v>31</v>
      </c>
      <c r="E2427" s="42" t="s">
        <v>26866</v>
      </c>
      <c r="F2427" s="55">
        <v>42696</v>
      </c>
      <c r="G2427" s="42" t="s">
        <v>26925</v>
      </c>
      <c r="H2427" s="42" t="s">
        <v>476</v>
      </c>
      <c r="I2427" s="42" t="s">
        <v>39</v>
      </c>
      <c r="J2427" s="42">
        <v>90804</v>
      </c>
      <c r="K2427" s="42" t="s">
        <v>92</v>
      </c>
      <c r="L2427" s="42" t="s">
        <v>3608</v>
      </c>
      <c r="M2427" s="42" t="s">
        <v>21</v>
      </c>
      <c r="N2427" s="42" t="s">
        <v>26867</v>
      </c>
      <c r="O2427" s="42" t="s">
        <v>394</v>
      </c>
      <c r="P2427" s="42" t="s">
        <v>395</v>
      </c>
      <c r="Q2427" s="56" t="s">
        <v>26868</v>
      </c>
      <c r="R2427" s="42" t="s">
        <v>94</v>
      </c>
      <c r="S2427" s="42" t="s">
        <v>12</v>
      </c>
      <c r="T2427" s="42" t="s">
        <v>31978</v>
      </c>
      <c r="U2427" s="50" t="s">
        <v>28518</v>
      </c>
      <c r="V2427" s="42" t="s">
        <v>28521</v>
      </c>
    </row>
    <row r="2428" spans="1:24" ht="12" customHeight="1" x14ac:dyDescent="0.15">
      <c r="A2428" s="42" t="s">
        <v>26880</v>
      </c>
      <c r="B2428" s="42">
        <v>17</v>
      </c>
      <c r="C2428" s="42" t="s">
        <v>14</v>
      </c>
      <c r="D2428" s="42" t="s">
        <v>79</v>
      </c>
      <c r="F2428" s="55">
        <v>42696</v>
      </c>
      <c r="G2428" s="42" t="s">
        <v>26881</v>
      </c>
      <c r="H2428" s="42" t="s">
        <v>26882</v>
      </c>
      <c r="I2428" s="42" t="s">
        <v>67</v>
      </c>
      <c r="J2428" s="42">
        <v>77380</v>
      </c>
      <c r="K2428" s="42" t="s">
        <v>1039</v>
      </c>
      <c r="L2428" s="42" t="s">
        <v>19900</v>
      </c>
      <c r="M2428" s="42" t="s">
        <v>21</v>
      </c>
      <c r="N2428" s="42" t="s">
        <v>26883</v>
      </c>
      <c r="O2428" s="42" t="s">
        <v>394</v>
      </c>
      <c r="P2428" s="42" t="s">
        <v>395</v>
      </c>
      <c r="Q2428" s="56" t="s">
        <v>26884</v>
      </c>
      <c r="R2428" s="42" t="s">
        <v>94</v>
      </c>
      <c r="S2428" s="42" t="s">
        <v>22</v>
      </c>
      <c r="T2428" s="42" t="s">
        <v>28746</v>
      </c>
      <c r="U2428" s="50" t="s">
        <v>28520</v>
      </c>
      <c r="V2428" s="42" t="s">
        <v>28521</v>
      </c>
    </row>
    <row r="2429" spans="1:24" ht="12" customHeight="1" x14ac:dyDescent="0.15">
      <c r="A2429" s="42" t="s">
        <v>26856</v>
      </c>
      <c r="B2429" s="42">
        <v>36</v>
      </c>
      <c r="C2429" s="42" t="s">
        <v>14</v>
      </c>
      <c r="D2429" s="42" t="s">
        <v>79</v>
      </c>
      <c r="E2429" s="42" t="s">
        <v>26857</v>
      </c>
      <c r="F2429" s="55">
        <v>42696</v>
      </c>
      <c r="G2429" s="42" t="s">
        <v>26858</v>
      </c>
      <c r="H2429" s="42" t="s">
        <v>3094</v>
      </c>
      <c r="I2429" s="42" t="s">
        <v>67</v>
      </c>
      <c r="J2429" s="42">
        <v>77521</v>
      </c>
      <c r="K2429" s="42" t="s">
        <v>545</v>
      </c>
      <c r="L2429" s="42" t="s">
        <v>1658</v>
      </c>
      <c r="M2429" s="42" t="s">
        <v>21</v>
      </c>
      <c r="N2429" s="42" t="s">
        <v>26859</v>
      </c>
      <c r="O2429" s="42" t="s">
        <v>394</v>
      </c>
      <c r="P2429" s="42" t="s">
        <v>395</v>
      </c>
      <c r="Q2429" s="56" t="s">
        <v>26860</v>
      </c>
      <c r="R2429" s="42" t="s">
        <v>94</v>
      </c>
      <c r="S2429" s="42" t="s">
        <v>22</v>
      </c>
      <c r="T2429" s="42" t="s">
        <v>28746</v>
      </c>
      <c r="U2429" s="50" t="s">
        <v>28518</v>
      </c>
      <c r="V2429" s="42" t="s">
        <v>28519</v>
      </c>
      <c r="W2429" s="42" t="s">
        <v>94</v>
      </c>
      <c r="X2429" s="50">
        <v>2066</v>
      </c>
    </row>
    <row r="2430" spans="1:24" ht="12" customHeight="1" x14ac:dyDescent="0.15">
      <c r="A2430" s="42" t="s">
        <v>26861</v>
      </c>
      <c r="B2430" s="42">
        <v>23</v>
      </c>
      <c r="C2430" s="42" t="s">
        <v>14</v>
      </c>
      <c r="D2430" s="42" t="s">
        <v>79</v>
      </c>
      <c r="F2430" s="55">
        <v>42696</v>
      </c>
      <c r="G2430" s="42" t="s">
        <v>26862</v>
      </c>
      <c r="H2430" s="42" t="s">
        <v>513</v>
      </c>
      <c r="I2430" s="42" t="s">
        <v>75</v>
      </c>
      <c r="J2430" s="42">
        <v>7106</v>
      </c>
      <c r="K2430" s="42" t="s">
        <v>515</v>
      </c>
      <c r="L2430" s="42" t="s">
        <v>516</v>
      </c>
      <c r="M2430" s="42" t="s">
        <v>21</v>
      </c>
      <c r="N2430" s="42" t="s">
        <v>26863</v>
      </c>
      <c r="O2430" s="42" t="s">
        <v>394</v>
      </c>
      <c r="P2430" s="42" t="s">
        <v>395</v>
      </c>
      <c r="Q2430" s="56" t="s">
        <v>26864</v>
      </c>
      <c r="R2430" s="42" t="s">
        <v>94</v>
      </c>
      <c r="S2430" s="42" t="s">
        <v>22</v>
      </c>
      <c r="T2430" s="42" t="s">
        <v>28746</v>
      </c>
      <c r="U2430" s="50" t="s">
        <v>28520</v>
      </c>
      <c r="V2430" s="42" t="s">
        <v>28521</v>
      </c>
      <c r="W2430" s="42" t="s">
        <v>94</v>
      </c>
      <c r="X2430" s="50">
        <v>2068</v>
      </c>
    </row>
    <row r="2431" spans="1:24" ht="12" customHeight="1" x14ac:dyDescent="0.15">
      <c r="A2431" s="42" t="s">
        <v>26869</v>
      </c>
      <c r="B2431" s="42">
        <v>45</v>
      </c>
      <c r="C2431" s="42" t="s">
        <v>14</v>
      </c>
      <c r="D2431" s="42" t="s">
        <v>42</v>
      </c>
      <c r="F2431" s="55">
        <v>42696</v>
      </c>
      <c r="G2431" s="42" t="s">
        <v>26870</v>
      </c>
      <c r="H2431" s="42" t="s">
        <v>26871</v>
      </c>
      <c r="I2431" s="42" t="s">
        <v>39</v>
      </c>
      <c r="J2431" s="42">
        <v>90638</v>
      </c>
      <c r="K2431" s="42" t="s">
        <v>92</v>
      </c>
      <c r="L2431" s="42" t="s">
        <v>408</v>
      </c>
      <c r="M2431" s="42" t="s">
        <v>21</v>
      </c>
      <c r="N2431" s="42" t="s">
        <v>26872</v>
      </c>
      <c r="O2431" s="42" t="s">
        <v>394</v>
      </c>
      <c r="P2431" s="42" t="s">
        <v>395</v>
      </c>
      <c r="Q2431" s="56" t="s">
        <v>26873</v>
      </c>
      <c r="R2431" s="42" t="s">
        <v>94</v>
      </c>
      <c r="S2431" s="42" t="s">
        <v>22</v>
      </c>
      <c r="T2431" s="42" t="s">
        <v>28746</v>
      </c>
      <c r="U2431" s="50" t="s">
        <v>28520</v>
      </c>
      <c r="V2431" s="42" t="s">
        <v>28521</v>
      </c>
      <c r="W2431" s="42" t="s">
        <v>94</v>
      </c>
      <c r="X2431" s="50">
        <v>2065</v>
      </c>
    </row>
    <row r="2432" spans="1:24" ht="12" customHeight="1" x14ac:dyDescent="0.15">
      <c r="A2432" s="42" t="s">
        <v>3186</v>
      </c>
      <c r="B2432" s="42">
        <v>18</v>
      </c>
      <c r="C2432" s="42" t="s">
        <v>14</v>
      </c>
      <c r="D2432" s="42" t="s">
        <v>33105</v>
      </c>
      <c r="F2432" s="55">
        <v>42696</v>
      </c>
      <c r="G2432" s="42" t="s">
        <v>26319</v>
      </c>
      <c r="H2432" s="42" t="s">
        <v>755</v>
      </c>
      <c r="I2432" s="42" t="s">
        <v>39</v>
      </c>
      <c r="J2432" s="42">
        <v>94087</v>
      </c>
      <c r="K2432" s="42" t="s">
        <v>592</v>
      </c>
      <c r="L2432" s="42" t="s">
        <v>941</v>
      </c>
      <c r="M2432" s="42" t="s">
        <v>373</v>
      </c>
      <c r="N2432" s="42" t="s">
        <v>26320</v>
      </c>
      <c r="O2432" s="42" t="s">
        <v>394</v>
      </c>
      <c r="P2432" s="42" t="s">
        <v>395</v>
      </c>
      <c r="Q2432" s="56" t="s">
        <v>26321</v>
      </c>
      <c r="R2432" s="42" t="s">
        <v>94</v>
      </c>
      <c r="S2432" s="42" t="s">
        <v>22</v>
      </c>
      <c r="T2432" s="42" t="s">
        <v>28746</v>
      </c>
      <c r="U2432" s="50" t="s">
        <v>28520</v>
      </c>
      <c r="V2432" s="42" t="s">
        <v>28519</v>
      </c>
    </row>
    <row r="2433" spans="1:24" ht="12" customHeight="1" x14ac:dyDescent="0.15">
      <c r="A2433" s="42" t="s">
        <v>26356</v>
      </c>
      <c r="B2433" s="42">
        <v>34</v>
      </c>
      <c r="C2433" s="42" t="s">
        <v>14</v>
      </c>
      <c r="D2433" s="42" t="s">
        <v>79</v>
      </c>
      <c r="F2433" s="55">
        <v>42696</v>
      </c>
      <c r="G2433" s="42" t="s">
        <v>26357</v>
      </c>
      <c r="H2433" s="42" t="s">
        <v>480</v>
      </c>
      <c r="I2433" s="42" t="s">
        <v>360</v>
      </c>
      <c r="J2433" s="42">
        <v>27701</v>
      </c>
      <c r="K2433" s="42" t="s">
        <v>480</v>
      </c>
      <c r="L2433" s="42" t="s">
        <v>482</v>
      </c>
      <c r="M2433" s="42" t="s">
        <v>21</v>
      </c>
      <c r="N2433" s="42" t="s">
        <v>26358</v>
      </c>
      <c r="O2433" s="42" t="s">
        <v>394</v>
      </c>
      <c r="P2433" s="42" t="s">
        <v>395</v>
      </c>
      <c r="Q2433" s="56" t="s">
        <v>26359</v>
      </c>
      <c r="R2433" s="42" t="s">
        <v>94</v>
      </c>
      <c r="S2433" s="42" t="s">
        <v>29</v>
      </c>
      <c r="T2433" s="42" t="s">
        <v>28523</v>
      </c>
      <c r="U2433" s="50" t="s">
        <v>28523</v>
      </c>
      <c r="V2433" s="42" t="s">
        <v>28521</v>
      </c>
      <c r="W2433" s="42" t="s">
        <v>94</v>
      </c>
      <c r="X2433" s="50">
        <v>2067</v>
      </c>
    </row>
    <row r="2434" spans="1:24" ht="12" customHeight="1" x14ac:dyDescent="0.15">
      <c r="A2434" s="42" t="s">
        <v>26874</v>
      </c>
      <c r="B2434" s="42">
        <v>35</v>
      </c>
      <c r="C2434" s="42" t="s">
        <v>108</v>
      </c>
      <c r="D2434" s="42" t="s">
        <v>31</v>
      </c>
      <c r="F2434" s="55">
        <v>42695</v>
      </c>
      <c r="G2434" s="42" t="s">
        <v>26926</v>
      </c>
      <c r="H2434" s="42" t="s">
        <v>26875</v>
      </c>
      <c r="I2434" s="42" t="s">
        <v>297</v>
      </c>
      <c r="J2434" s="42">
        <v>98550</v>
      </c>
      <c r="K2434" s="42" t="s">
        <v>26876</v>
      </c>
      <c r="L2434" s="42" t="s">
        <v>26877</v>
      </c>
      <c r="M2434" s="42" t="s">
        <v>385</v>
      </c>
      <c r="N2434" s="42" t="s">
        <v>26878</v>
      </c>
      <c r="O2434" s="42" t="s">
        <v>394</v>
      </c>
      <c r="P2434" s="42" t="s">
        <v>395</v>
      </c>
      <c r="Q2434" s="56" t="s">
        <v>26879</v>
      </c>
      <c r="R2434" s="42" t="s">
        <v>542</v>
      </c>
      <c r="S2434" s="42" t="s">
        <v>12</v>
      </c>
      <c r="T2434" s="42" t="s">
        <v>31978</v>
      </c>
      <c r="U2434" s="50" t="s">
        <v>28518</v>
      </c>
      <c r="V2434" s="42" t="s">
        <v>28521</v>
      </c>
    </row>
    <row r="2435" spans="1:24" ht="12" customHeight="1" x14ac:dyDescent="0.15">
      <c r="A2435" s="42" t="s">
        <v>26315</v>
      </c>
      <c r="B2435" s="42">
        <v>19</v>
      </c>
      <c r="C2435" s="42" t="s">
        <v>14</v>
      </c>
      <c r="D2435" s="42" t="s">
        <v>79</v>
      </c>
      <c r="F2435" s="55">
        <v>42695</v>
      </c>
      <c r="G2435" s="42" t="s">
        <v>26316</v>
      </c>
      <c r="H2435" s="42" t="s">
        <v>693</v>
      </c>
      <c r="I2435" s="42" t="s">
        <v>425</v>
      </c>
      <c r="J2435" s="42">
        <v>63139</v>
      </c>
      <c r="K2435" s="42" t="s">
        <v>693</v>
      </c>
      <c r="L2435" s="42" t="s">
        <v>4419</v>
      </c>
      <c r="M2435" s="42" t="s">
        <v>21</v>
      </c>
      <c r="N2435" s="42" t="s">
        <v>26317</v>
      </c>
      <c r="O2435" s="42" t="s">
        <v>394</v>
      </c>
      <c r="P2435" s="42" t="s">
        <v>395</v>
      </c>
      <c r="Q2435" s="56" t="s">
        <v>26318</v>
      </c>
      <c r="R2435" s="42" t="s">
        <v>94</v>
      </c>
      <c r="S2435" s="42" t="s">
        <v>22</v>
      </c>
      <c r="T2435" s="42" t="s">
        <v>28746</v>
      </c>
      <c r="U2435" s="50" t="s">
        <v>28520</v>
      </c>
      <c r="V2435" s="42" t="s">
        <v>28522</v>
      </c>
      <c r="W2435" s="42" t="s">
        <v>94</v>
      </c>
      <c r="X2435" s="50">
        <v>2060</v>
      </c>
    </row>
    <row r="2436" spans="1:24" ht="12" customHeight="1" x14ac:dyDescent="0.15">
      <c r="A2436" s="42" t="s">
        <v>26310</v>
      </c>
      <c r="B2436" s="42">
        <v>27</v>
      </c>
      <c r="C2436" s="42" t="s">
        <v>14</v>
      </c>
      <c r="D2436" s="42" t="s">
        <v>31</v>
      </c>
      <c r="F2436" s="55">
        <v>42695</v>
      </c>
      <c r="G2436" s="42" t="s">
        <v>26355</v>
      </c>
      <c r="H2436" s="42" t="s">
        <v>26311</v>
      </c>
      <c r="I2436" s="42" t="s">
        <v>39</v>
      </c>
      <c r="J2436" s="42">
        <v>93436</v>
      </c>
      <c r="K2436" s="42" t="s">
        <v>1912</v>
      </c>
      <c r="L2436" s="42" t="s">
        <v>26312</v>
      </c>
      <c r="M2436" s="42" t="s">
        <v>21</v>
      </c>
      <c r="N2436" s="42" t="s">
        <v>26313</v>
      </c>
      <c r="O2436" s="42" t="s">
        <v>394</v>
      </c>
      <c r="P2436" s="42" t="s">
        <v>395</v>
      </c>
      <c r="Q2436" s="56" t="s">
        <v>26314</v>
      </c>
      <c r="R2436" s="42" t="s">
        <v>542</v>
      </c>
      <c r="S2436" s="42" t="s">
        <v>22</v>
      </c>
      <c r="T2436" s="42" t="s">
        <v>28739</v>
      </c>
      <c r="U2436" s="50" t="s">
        <v>28518</v>
      </c>
      <c r="V2436" s="42" t="s">
        <v>28522</v>
      </c>
      <c r="W2436" s="42" t="s">
        <v>94</v>
      </c>
      <c r="X2436" s="50">
        <v>2064</v>
      </c>
    </row>
    <row r="2437" spans="1:24" ht="12" customHeight="1" x14ac:dyDescent="0.15">
      <c r="A2437" s="42" t="s">
        <v>26372</v>
      </c>
      <c r="B2437" s="42">
        <v>24</v>
      </c>
      <c r="C2437" s="42" t="s">
        <v>14</v>
      </c>
      <c r="D2437" s="42" t="s">
        <v>42</v>
      </c>
      <c r="F2437" s="55">
        <v>42694</v>
      </c>
      <c r="G2437" s="42" t="s">
        <v>26354</v>
      </c>
      <c r="H2437" s="42" t="s">
        <v>562</v>
      </c>
      <c r="I2437" s="42" t="s">
        <v>67</v>
      </c>
      <c r="J2437" s="42">
        <v>78240</v>
      </c>
      <c r="K2437" s="42" t="s">
        <v>563</v>
      </c>
      <c r="L2437" s="42" t="s">
        <v>564</v>
      </c>
      <c r="M2437" s="42" t="s">
        <v>21</v>
      </c>
      <c r="N2437" s="42" t="s">
        <v>26308</v>
      </c>
      <c r="O2437" s="42" t="s">
        <v>394</v>
      </c>
      <c r="P2437" s="42" t="s">
        <v>395</v>
      </c>
      <c r="Q2437" s="56" t="s">
        <v>26309</v>
      </c>
      <c r="R2437" s="42" t="s">
        <v>94</v>
      </c>
      <c r="S2437" s="42" t="s">
        <v>22</v>
      </c>
      <c r="T2437" s="42" t="s">
        <v>28746</v>
      </c>
      <c r="U2437" s="50" t="s">
        <v>28520</v>
      </c>
      <c r="V2437" s="42" t="s">
        <v>28521</v>
      </c>
      <c r="W2437" s="42" t="s">
        <v>94</v>
      </c>
      <c r="X2437" s="50">
        <v>2061</v>
      </c>
    </row>
    <row r="2438" spans="1:24" ht="12" customHeight="1" x14ac:dyDescent="0.15">
      <c r="A2438" s="42" t="s">
        <v>26303</v>
      </c>
      <c r="B2438" s="42">
        <v>18</v>
      </c>
      <c r="C2438" s="42" t="s">
        <v>14</v>
      </c>
      <c r="D2438" s="42" t="s">
        <v>31</v>
      </c>
      <c r="F2438" s="55">
        <v>42694</v>
      </c>
      <c r="G2438" s="42" t="s">
        <v>26304</v>
      </c>
      <c r="H2438" s="42" t="s">
        <v>424</v>
      </c>
      <c r="I2438" s="42" t="s">
        <v>425</v>
      </c>
      <c r="J2438" s="42">
        <v>64116</v>
      </c>
      <c r="K2438" s="42" t="s">
        <v>3310</v>
      </c>
      <c r="L2438" s="42" t="s">
        <v>26305</v>
      </c>
      <c r="M2438" s="42" t="s">
        <v>21</v>
      </c>
      <c r="N2438" s="42" t="s">
        <v>26306</v>
      </c>
      <c r="O2438" s="42" t="s">
        <v>394</v>
      </c>
      <c r="P2438" s="42" t="s">
        <v>395</v>
      </c>
      <c r="Q2438" s="56" t="s">
        <v>26307</v>
      </c>
      <c r="R2438" s="42" t="s">
        <v>94</v>
      </c>
      <c r="S2438" s="42" t="s">
        <v>22</v>
      </c>
      <c r="T2438" s="42" t="s">
        <v>28746</v>
      </c>
      <c r="U2438" s="50" t="s">
        <v>28518</v>
      </c>
      <c r="V2438" s="42" t="s">
        <v>28522</v>
      </c>
      <c r="W2438" s="42" t="s">
        <v>94</v>
      </c>
      <c r="X2438" s="50">
        <v>2063</v>
      </c>
    </row>
    <row r="2439" spans="1:24" ht="12" customHeight="1" x14ac:dyDescent="0.15">
      <c r="A2439" s="42" t="s">
        <v>26283</v>
      </c>
      <c r="B2439" s="42">
        <v>21</v>
      </c>
      <c r="C2439" s="42" t="s">
        <v>14</v>
      </c>
      <c r="D2439" s="42" t="s">
        <v>79</v>
      </c>
      <c r="E2439" s="42" t="s">
        <v>26284</v>
      </c>
      <c r="F2439" s="55">
        <v>42693</v>
      </c>
      <c r="G2439" s="42" t="s">
        <v>26285</v>
      </c>
      <c r="H2439" s="42" t="s">
        <v>1679</v>
      </c>
      <c r="I2439" s="42" t="s">
        <v>417</v>
      </c>
      <c r="J2439" s="42">
        <v>11212</v>
      </c>
      <c r="K2439" s="42" t="s">
        <v>1681</v>
      </c>
      <c r="L2439" s="42" t="s">
        <v>569</v>
      </c>
      <c r="M2439" s="42" t="s">
        <v>21</v>
      </c>
      <c r="N2439" s="42" t="s">
        <v>26286</v>
      </c>
      <c r="O2439" s="42" t="s">
        <v>394</v>
      </c>
      <c r="P2439" s="42" t="s">
        <v>395</v>
      </c>
      <c r="Q2439" s="56" t="s">
        <v>26287</v>
      </c>
      <c r="R2439" s="42" t="s">
        <v>542</v>
      </c>
      <c r="S2439" s="42" t="s">
        <v>22</v>
      </c>
      <c r="T2439" s="42" t="s">
        <v>28540</v>
      </c>
      <c r="U2439" s="50" t="s">
        <v>28520</v>
      </c>
      <c r="V2439" s="42" t="s">
        <v>28521</v>
      </c>
      <c r="W2439" s="42" t="s">
        <v>94</v>
      </c>
      <c r="X2439" s="50">
        <v>2062</v>
      </c>
    </row>
    <row r="2440" spans="1:24" ht="12" customHeight="1" x14ac:dyDescent="0.15">
      <c r="A2440" s="42" t="s">
        <v>26297</v>
      </c>
      <c r="B2440" s="42">
        <v>15</v>
      </c>
      <c r="C2440" s="42" t="s">
        <v>14</v>
      </c>
      <c r="D2440" s="42" t="s">
        <v>926</v>
      </c>
      <c r="E2440" s="42" t="s">
        <v>26298</v>
      </c>
      <c r="F2440" s="55">
        <v>42693</v>
      </c>
      <c r="G2440" s="42" t="s">
        <v>26299</v>
      </c>
      <c r="H2440" s="42" t="s">
        <v>26300</v>
      </c>
      <c r="I2440" s="42" t="s">
        <v>39</v>
      </c>
      <c r="J2440" s="42">
        <v>95076</v>
      </c>
      <c r="K2440" s="42" t="s">
        <v>1334</v>
      </c>
      <c r="L2440" s="42" t="s">
        <v>1335</v>
      </c>
      <c r="M2440" s="42" t="s">
        <v>5307</v>
      </c>
      <c r="N2440" s="42" t="s">
        <v>26301</v>
      </c>
      <c r="O2440" s="42" t="s">
        <v>394</v>
      </c>
      <c r="P2440" s="42" t="s">
        <v>395</v>
      </c>
      <c r="Q2440" s="56" t="s">
        <v>26302</v>
      </c>
      <c r="R2440" s="42" t="s">
        <v>23</v>
      </c>
      <c r="S2440" s="42" t="s">
        <v>22</v>
      </c>
      <c r="T2440" s="42" t="s">
        <v>28739</v>
      </c>
      <c r="U2440" s="50" t="s">
        <v>28518</v>
      </c>
      <c r="V2440" s="42" t="s">
        <v>28522</v>
      </c>
      <c r="W2440" s="42" t="s">
        <v>542</v>
      </c>
      <c r="X2440" s="50">
        <v>2054</v>
      </c>
    </row>
    <row r="2441" spans="1:24" ht="12" customHeight="1" x14ac:dyDescent="0.15">
      <c r="A2441" s="42" t="s">
        <v>26292</v>
      </c>
      <c r="B2441" s="42">
        <v>55</v>
      </c>
      <c r="C2441" s="42" t="s">
        <v>14</v>
      </c>
      <c r="D2441" s="42" t="s">
        <v>33105</v>
      </c>
      <c r="F2441" s="55">
        <v>42693</v>
      </c>
      <c r="G2441" s="42" t="s">
        <v>26293</v>
      </c>
      <c r="H2441" s="42" t="s">
        <v>2521</v>
      </c>
      <c r="I2441" s="42" t="s">
        <v>389</v>
      </c>
      <c r="J2441" s="42">
        <v>73018</v>
      </c>
      <c r="K2441" s="42" t="s">
        <v>2522</v>
      </c>
      <c r="L2441" s="42" t="s">
        <v>26294</v>
      </c>
      <c r="M2441" s="42" t="s">
        <v>21</v>
      </c>
      <c r="N2441" s="42" t="s">
        <v>26295</v>
      </c>
      <c r="O2441" s="42" t="s">
        <v>394</v>
      </c>
      <c r="P2441" s="42" t="s">
        <v>395</v>
      </c>
      <c r="Q2441" s="56" t="s">
        <v>26296</v>
      </c>
      <c r="R2441" s="42" t="s">
        <v>94</v>
      </c>
      <c r="S2441" s="42" t="s">
        <v>22</v>
      </c>
      <c r="T2441" s="42" t="s">
        <v>28746</v>
      </c>
      <c r="U2441" s="50" t="s">
        <v>28520</v>
      </c>
      <c r="V2441" s="42" t="s">
        <v>28521</v>
      </c>
      <c r="W2441" s="42" t="s">
        <v>94</v>
      </c>
      <c r="X2441" s="50">
        <v>2055</v>
      </c>
    </row>
    <row r="2442" spans="1:24" ht="12" customHeight="1" x14ac:dyDescent="0.15">
      <c r="A2442" s="42" t="s">
        <v>26279</v>
      </c>
      <c r="B2442" s="42">
        <v>29</v>
      </c>
      <c r="C2442" s="42" t="s">
        <v>14</v>
      </c>
      <c r="D2442" s="42" t="s">
        <v>42</v>
      </c>
      <c r="E2442" s="42" t="s">
        <v>26280</v>
      </c>
      <c r="F2442" s="55">
        <v>42693</v>
      </c>
      <c r="G2442" s="42" t="s">
        <v>26352</v>
      </c>
      <c r="H2442" s="42" t="s">
        <v>1844</v>
      </c>
      <c r="I2442" s="42" t="s">
        <v>39</v>
      </c>
      <c r="J2442" s="42">
        <v>92805</v>
      </c>
      <c r="K2442" s="42" t="s">
        <v>1044</v>
      </c>
      <c r="L2442" s="42" t="s">
        <v>1846</v>
      </c>
      <c r="M2442" s="42" t="s">
        <v>21</v>
      </c>
      <c r="N2442" s="42" t="s">
        <v>26281</v>
      </c>
      <c r="O2442" s="42" t="s">
        <v>394</v>
      </c>
      <c r="P2442" s="42" t="s">
        <v>395</v>
      </c>
      <c r="Q2442" s="56" t="s">
        <v>26282</v>
      </c>
      <c r="R2442" s="42" t="s">
        <v>94</v>
      </c>
      <c r="S2442" s="42" t="s">
        <v>373</v>
      </c>
      <c r="T2442" s="42" t="s">
        <v>28836</v>
      </c>
      <c r="U2442" s="50" t="s">
        <v>28520</v>
      </c>
      <c r="V2442" s="42" t="s">
        <v>28522</v>
      </c>
      <c r="W2442" s="42" t="s">
        <v>542</v>
      </c>
      <c r="X2442" s="50">
        <v>2053</v>
      </c>
    </row>
    <row r="2443" spans="1:24" ht="12" customHeight="1" x14ac:dyDescent="0.15">
      <c r="A2443" s="42" t="s">
        <v>26288</v>
      </c>
      <c r="B2443" s="42">
        <v>26</v>
      </c>
      <c r="C2443" s="42" t="s">
        <v>14</v>
      </c>
      <c r="D2443" s="42" t="s">
        <v>79</v>
      </c>
      <c r="E2443" s="42" t="s">
        <v>26289</v>
      </c>
      <c r="F2443" s="55">
        <v>42692</v>
      </c>
      <c r="G2443" s="42" t="s">
        <v>26353</v>
      </c>
      <c r="H2443" s="42" t="s">
        <v>81</v>
      </c>
      <c r="I2443" s="42" t="s">
        <v>38</v>
      </c>
      <c r="J2443" s="42">
        <v>60636</v>
      </c>
      <c r="K2443" s="42" t="s">
        <v>82</v>
      </c>
      <c r="L2443" s="42" t="s">
        <v>83</v>
      </c>
      <c r="M2443" s="42" t="s">
        <v>21</v>
      </c>
      <c r="N2443" s="42" t="s">
        <v>26290</v>
      </c>
      <c r="O2443" s="42" t="s">
        <v>394</v>
      </c>
      <c r="P2443" s="42" t="s">
        <v>395</v>
      </c>
      <c r="Q2443" s="56" t="s">
        <v>26291</v>
      </c>
      <c r="R2443" s="42" t="s">
        <v>94</v>
      </c>
      <c r="S2443" s="42" t="s">
        <v>22</v>
      </c>
      <c r="T2443" s="42" t="s">
        <v>28746</v>
      </c>
      <c r="U2443" s="50" t="s">
        <v>28520</v>
      </c>
      <c r="V2443" s="42" t="s">
        <v>28521</v>
      </c>
      <c r="W2443" s="42" t="s">
        <v>94</v>
      </c>
      <c r="X2443" s="50">
        <v>2059</v>
      </c>
    </row>
    <row r="2444" spans="1:24" ht="12" customHeight="1" x14ac:dyDescent="0.15">
      <c r="A2444" s="42" t="s">
        <v>26269</v>
      </c>
      <c r="B2444" s="42">
        <v>25</v>
      </c>
      <c r="C2444" s="42" t="s">
        <v>14</v>
      </c>
      <c r="D2444" s="42" t="s">
        <v>79</v>
      </c>
      <c r="E2444" s="42" t="s">
        <v>26270</v>
      </c>
      <c r="F2444" s="55">
        <v>42692</v>
      </c>
      <c r="G2444" s="42" t="s">
        <v>26350</v>
      </c>
      <c r="H2444" s="42" t="s">
        <v>26271</v>
      </c>
      <c r="I2444" s="42" t="s">
        <v>167</v>
      </c>
      <c r="J2444" s="42">
        <v>31316</v>
      </c>
      <c r="K2444" s="42" t="s">
        <v>26272</v>
      </c>
      <c r="L2444" s="42" t="s">
        <v>5525</v>
      </c>
      <c r="M2444" s="42" t="s">
        <v>21</v>
      </c>
      <c r="N2444" s="42" t="s">
        <v>26273</v>
      </c>
      <c r="O2444" s="42" t="s">
        <v>394</v>
      </c>
      <c r="P2444" s="42" t="s">
        <v>395</v>
      </c>
      <c r="Q2444" s="56" t="s">
        <v>26274</v>
      </c>
      <c r="R2444" s="42" t="s">
        <v>94</v>
      </c>
      <c r="S2444" s="42" t="s">
        <v>22</v>
      </c>
      <c r="T2444" s="42" t="s">
        <v>28746</v>
      </c>
      <c r="U2444" s="50" t="s">
        <v>28520</v>
      </c>
      <c r="V2444" s="42" t="s">
        <v>28521</v>
      </c>
      <c r="W2444" s="42" t="s">
        <v>94</v>
      </c>
      <c r="X2444" s="50">
        <v>2057</v>
      </c>
    </row>
    <row r="2445" spans="1:24" ht="12" customHeight="1" x14ac:dyDescent="0.15">
      <c r="A2445" s="42" t="s">
        <v>26257</v>
      </c>
      <c r="B2445" s="42">
        <v>48</v>
      </c>
      <c r="C2445" s="42" t="s">
        <v>14</v>
      </c>
      <c r="D2445" s="42" t="s">
        <v>79</v>
      </c>
      <c r="E2445" s="42" t="s">
        <v>26258</v>
      </c>
      <c r="F2445" s="55">
        <v>42692</v>
      </c>
      <c r="G2445" s="42" t="s">
        <v>26259</v>
      </c>
      <c r="H2445" s="42" t="s">
        <v>26260</v>
      </c>
      <c r="I2445" s="42" t="s">
        <v>117</v>
      </c>
      <c r="J2445" s="42">
        <v>85122</v>
      </c>
      <c r="K2445" s="42" t="s">
        <v>2345</v>
      </c>
      <c r="L2445" s="42" t="s">
        <v>26261</v>
      </c>
      <c r="M2445" s="42" t="s">
        <v>5307</v>
      </c>
      <c r="N2445" s="42" t="s">
        <v>26262</v>
      </c>
      <c r="O2445" s="42" t="s">
        <v>394</v>
      </c>
      <c r="P2445" s="42" t="s">
        <v>395</v>
      </c>
      <c r="Q2445" s="56" t="s">
        <v>26263</v>
      </c>
      <c r="R2445" s="42" t="s">
        <v>542</v>
      </c>
      <c r="S2445" s="42" t="s">
        <v>22</v>
      </c>
      <c r="T2445" s="42" t="s">
        <v>28541</v>
      </c>
      <c r="U2445" s="50" t="s">
        <v>28518</v>
      </c>
      <c r="V2445" s="42" t="s">
        <v>28521</v>
      </c>
      <c r="W2445" s="42" t="s">
        <v>94</v>
      </c>
      <c r="X2445" s="50">
        <v>2058</v>
      </c>
    </row>
    <row r="2446" spans="1:24" ht="12" customHeight="1" x14ac:dyDescent="0.15">
      <c r="A2446" s="42" t="s">
        <v>26275</v>
      </c>
      <c r="B2446" s="42">
        <v>25</v>
      </c>
      <c r="C2446" s="42" t="s">
        <v>14</v>
      </c>
      <c r="D2446" s="42" t="s">
        <v>79</v>
      </c>
      <c r="E2446" s="42" t="s">
        <v>26276</v>
      </c>
      <c r="F2446" s="55">
        <v>42692</v>
      </c>
      <c r="G2446" s="42" t="s">
        <v>26351</v>
      </c>
      <c r="H2446" s="42" t="s">
        <v>23093</v>
      </c>
      <c r="I2446" s="42" t="s">
        <v>56</v>
      </c>
      <c r="J2446" s="42">
        <v>34983</v>
      </c>
      <c r="K2446" s="42" t="s">
        <v>3177</v>
      </c>
      <c r="L2446" s="42" t="s">
        <v>23094</v>
      </c>
      <c r="M2446" s="42" t="s">
        <v>5307</v>
      </c>
      <c r="N2446" s="42" t="s">
        <v>26277</v>
      </c>
      <c r="O2446" s="42" t="s">
        <v>394</v>
      </c>
      <c r="P2446" s="42" t="s">
        <v>395</v>
      </c>
      <c r="Q2446" s="56" t="s">
        <v>26278</v>
      </c>
      <c r="R2446" s="42" t="s">
        <v>542</v>
      </c>
      <c r="S2446" s="42" t="s">
        <v>22</v>
      </c>
      <c r="T2446" s="42" t="s">
        <v>28541</v>
      </c>
      <c r="U2446" s="50" t="s">
        <v>28518</v>
      </c>
      <c r="V2446" s="42" t="s">
        <v>28521</v>
      </c>
      <c r="W2446" s="42" t="s">
        <v>94</v>
      </c>
      <c r="X2446" s="50">
        <v>2056</v>
      </c>
    </row>
    <row r="2447" spans="1:24" ht="12" customHeight="1" x14ac:dyDescent="0.15">
      <c r="A2447" s="42" t="s">
        <v>26264</v>
      </c>
      <c r="B2447" s="42">
        <v>35</v>
      </c>
      <c r="C2447" s="42" t="s">
        <v>14</v>
      </c>
      <c r="D2447" s="42" t="s">
        <v>31</v>
      </c>
      <c r="E2447" s="42" t="s">
        <v>26265</v>
      </c>
      <c r="F2447" s="55">
        <v>42692</v>
      </c>
      <c r="G2447" s="42" t="s">
        <v>26266</v>
      </c>
      <c r="H2447" s="42" t="s">
        <v>23678</v>
      </c>
      <c r="I2447" s="42" t="s">
        <v>56</v>
      </c>
      <c r="J2447" s="42">
        <v>32548</v>
      </c>
      <c r="K2447" s="42" t="s">
        <v>11976</v>
      </c>
      <c r="L2447" s="42" t="s">
        <v>260</v>
      </c>
      <c r="M2447" s="42" t="s">
        <v>5307</v>
      </c>
      <c r="N2447" s="42" t="s">
        <v>26267</v>
      </c>
      <c r="O2447" s="42" t="s">
        <v>394</v>
      </c>
      <c r="P2447" s="42" t="s">
        <v>395</v>
      </c>
      <c r="Q2447" s="56" t="s">
        <v>26268</v>
      </c>
      <c r="R2447" s="42" t="s">
        <v>542</v>
      </c>
      <c r="S2447" s="42" t="s">
        <v>22</v>
      </c>
      <c r="T2447" s="42" t="s">
        <v>28746</v>
      </c>
      <c r="U2447" s="50" t="s">
        <v>28518</v>
      </c>
      <c r="V2447" s="42" t="s">
        <v>28521</v>
      </c>
      <c r="W2447" s="42" t="s">
        <v>94</v>
      </c>
      <c r="X2447" s="50">
        <v>2052</v>
      </c>
    </row>
    <row r="2448" spans="1:24" ht="12" customHeight="1" x14ac:dyDescent="0.15">
      <c r="A2448" s="42" t="s">
        <v>26250</v>
      </c>
      <c r="B2448" s="42">
        <v>53</v>
      </c>
      <c r="C2448" s="42" t="s">
        <v>14</v>
      </c>
      <c r="D2448" s="42" t="s">
        <v>33105</v>
      </c>
      <c r="F2448" s="55">
        <v>42691</v>
      </c>
      <c r="G2448" s="42" t="s">
        <v>26251</v>
      </c>
      <c r="H2448" s="42" t="s">
        <v>26252</v>
      </c>
      <c r="I2448" s="42" t="s">
        <v>389</v>
      </c>
      <c r="J2448" s="42">
        <v>73075</v>
      </c>
      <c r="K2448" s="42" t="s">
        <v>26253</v>
      </c>
      <c r="L2448" s="42" t="s">
        <v>26254</v>
      </c>
      <c r="M2448" s="42" t="s">
        <v>373</v>
      </c>
      <c r="N2448" s="42" t="s">
        <v>26255</v>
      </c>
      <c r="O2448" s="42" t="s">
        <v>394</v>
      </c>
      <c r="P2448" s="42" t="s">
        <v>395</v>
      </c>
      <c r="Q2448" s="56" t="s">
        <v>26256</v>
      </c>
      <c r="R2448" s="42" t="s">
        <v>94</v>
      </c>
      <c r="S2448" s="42" t="s">
        <v>12</v>
      </c>
      <c r="T2448" s="42" t="s">
        <v>31978</v>
      </c>
      <c r="U2448" s="50" t="s">
        <v>28518</v>
      </c>
      <c r="V2448" s="42" t="s">
        <v>28521</v>
      </c>
    </row>
    <row r="2449" spans="1:24" ht="12" customHeight="1" x14ac:dyDescent="0.15">
      <c r="A2449" s="42" t="s">
        <v>26245</v>
      </c>
      <c r="B2449" s="42">
        <v>37</v>
      </c>
      <c r="C2449" s="42" t="s">
        <v>14</v>
      </c>
      <c r="D2449" s="42" t="s">
        <v>42</v>
      </c>
      <c r="F2449" s="55">
        <v>42690</v>
      </c>
      <c r="G2449" s="42" t="s">
        <v>26246</v>
      </c>
      <c r="H2449" s="42" t="s">
        <v>951</v>
      </c>
      <c r="I2449" s="42" t="s">
        <v>39</v>
      </c>
      <c r="J2449" s="42">
        <v>90602</v>
      </c>
      <c r="K2449" s="42" t="s">
        <v>92</v>
      </c>
      <c r="L2449" s="42" t="s">
        <v>26247</v>
      </c>
      <c r="M2449" s="42" t="s">
        <v>21</v>
      </c>
      <c r="N2449" s="42" t="s">
        <v>26248</v>
      </c>
      <c r="O2449" s="42" t="s">
        <v>394</v>
      </c>
      <c r="P2449" s="42" t="s">
        <v>395</v>
      </c>
      <c r="Q2449" s="56" t="s">
        <v>26249</v>
      </c>
      <c r="R2449" s="42" t="s">
        <v>23</v>
      </c>
      <c r="S2449" s="42" t="s">
        <v>22</v>
      </c>
      <c r="T2449" s="42" t="s">
        <v>28541</v>
      </c>
      <c r="U2449" s="50" t="s">
        <v>28518</v>
      </c>
      <c r="V2449" s="42" t="s">
        <v>28521</v>
      </c>
      <c r="W2449" s="42" t="s">
        <v>94</v>
      </c>
      <c r="X2449" s="50">
        <v>2050</v>
      </c>
    </row>
    <row r="2450" spans="1:24" ht="12" customHeight="1" x14ac:dyDescent="0.15">
      <c r="A2450" s="42" t="s">
        <v>26239</v>
      </c>
      <c r="B2450" s="42">
        <v>39</v>
      </c>
      <c r="C2450" s="42" t="s">
        <v>14</v>
      </c>
      <c r="D2450" s="42" t="s">
        <v>31</v>
      </c>
      <c r="E2450" s="42" t="s">
        <v>26240</v>
      </c>
      <c r="F2450" s="55">
        <v>42690</v>
      </c>
      <c r="G2450" s="42" t="s">
        <v>26241</v>
      </c>
      <c r="H2450" s="42" t="s">
        <v>10904</v>
      </c>
      <c r="I2450" s="42" t="s">
        <v>425</v>
      </c>
      <c r="J2450" s="42">
        <v>64503</v>
      </c>
      <c r="K2450" s="42" t="s">
        <v>10906</v>
      </c>
      <c r="L2450" s="42" t="s">
        <v>26242</v>
      </c>
      <c r="M2450" s="42" t="s">
        <v>385</v>
      </c>
      <c r="N2450" s="42" t="s">
        <v>26243</v>
      </c>
      <c r="O2450" s="42" t="s">
        <v>394</v>
      </c>
      <c r="P2450" s="42" t="s">
        <v>395</v>
      </c>
      <c r="Q2450" s="56" t="s">
        <v>26244</v>
      </c>
      <c r="R2450" s="42" t="s">
        <v>23</v>
      </c>
      <c r="S2450" s="42" t="s">
        <v>22</v>
      </c>
      <c r="T2450" s="42" t="s">
        <v>32141</v>
      </c>
      <c r="U2450" s="50" t="s">
        <v>28520</v>
      </c>
      <c r="V2450" s="42" t="s">
        <v>28521</v>
      </c>
    </row>
    <row r="2451" spans="1:24" ht="12" customHeight="1" x14ac:dyDescent="0.15">
      <c r="A2451" s="42" t="s">
        <v>26235</v>
      </c>
      <c r="B2451" s="42">
        <v>56</v>
      </c>
      <c r="C2451" s="42" t="s">
        <v>14</v>
      </c>
      <c r="D2451" s="42" t="s">
        <v>31</v>
      </c>
      <c r="F2451" s="55">
        <v>42690</v>
      </c>
      <c r="G2451" s="42" t="s">
        <v>26236</v>
      </c>
      <c r="H2451" s="42" t="s">
        <v>7411</v>
      </c>
      <c r="I2451" s="42" t="s">
        <v>39</v>
      </c>
      <c r="J2451" s="42">
        <v>96002</v>
      </c>
      <c r="K2451" s="42" t="s">
        <v>7413</v>
      </c>
      <c r="L2451" s="42" t="s">
        <v>7414</v>
      </c>
      <c r="M2451" s="42" t="s">
        <v>21</v>
      </c>
      <c r="N2451" s="42" t="s">
        <v>26237</v>
      </c>
      <c r="O2451" s="42" t="s">
        <v>394</v>
      </c>
      <c r="P2451" s="42" t="s">
        <v>395</v>
      </c>
      <c r="Q2451" s="56" t="s">
        <v>26238</v>
      </c>
      <c r="R2451" s="42" t="s">
        <v>23</v>
      </c>
      <c r="S2451" s="42" t="s">
        <v>22</v>
      </c>
      <c r="T2451" s="42" t="s">
        <v>28746</v>
      </c>
      <c r="U2451" s="50" t="s">
        <v>28518</v>
      </c>
      <c r="V2451" s="42" t="s">
        <v>28521</v>
      </c>
      <c r="W2451" s="42" t="s">
        <v>94</v>
      </c>
      <c r="X2451" s="50">
        <v>2051</v>
      </c>
    </row>
    <row r="2452" spans="1:24" ht="12" customHeight="1" x14ac:dyDescent="0.15">
      <c r="A2452" s="42" t="s">
        <v>26223</v>
      </c>
      <c r="B2452" s="42">
        <v>48</v>
      </c>
      <c r="C2452" s="42" t="s">
        <v>14</v>
      </c>
      <c r="D2452" s="42" t="s">
        <v>33105</v>
      </c>
      <c r="F2452" s="55">
        <v>42689</v>
      </c>
      <c r="G2452" s="42" t="s">
        <v>26224</v>
      </c>
      <c r="H2452" s="42" t="s">
        <v>17518</v>
      </c>
      <c r="I2452" s="42" t="s">
        <v>39</v>
      </c>
      <c r="J2452" s="42">
        <v>92591</v>
      </c>
      <c r="K2452" s="42" t="s">
        <v>767</v>
      </c>
      <c r="L2452" s="42" t="s">
        <v>4355</v>
      </c>
      <c r="M2452" s="42" t="s">
        <v>21</v>
      </c>
      <c r="N2452" s="42" t="s">
        <v>26225</v>
      </c>
      <c r="O2452" s="42" t="s">
        <v>394</v>
      </c>
      <c r="P2452" s="42" t="s">
        <v>395</v>
      </c>
      <c r="Q2452" s="56" t="s">
        <v>26226</v>
      </c>
      <c r="R2452" s="42" t="s">
        <v>94</v>
      </c>
      <c r="S2452" s="42" t="s">
        <v>22</v>
      </c>
      <c r="T2452" s="42" t="s">
        <v>28739</v>
      </c>
      <c r="U2452" s="50" t="s">
        <v>28518</v>
      </c>
      <c r="V2452" s="42" t="s">
        <v>28521</v>
      </c>
      <c r="W2452" s="42" t="s">
        <v>94</v>
      </c>
      <c r="X2452" s="50">
        <v>2047</v>
      </c>
    </row>
    <row r="2453" spans="1:24" ht="12" customHeight="1" x14ac:dyDescent="0.15">
      <c r="A2453" s="42" t="s">
        <v>26227</v>
      </c>
      <c r="B2453" s="42">
        <v>37</v>
      </c>
      <c r="C2453" s="42" t="s">
        <v>14</v>
      </c>
      <c r="D2453" s="42" t="s">
        <v>31</v>
      </c>
      <c r="F2453" s="55">
        <v>42689</v>
      </c>
      <c r="G2453" s="42" t="s">
        <v>26228</v>
      </c>
      <c r="H2453" s="42" t="s">
        <v>3195</v>
      </c>
      <c r="I2453" s="42" t="s">
        <v>67</v>
      </c>
      <c r="J2453" s="42">
        <v>77598</v>
      </c>
      <c r="K2453" s="42" t="s">
        <v>545</v>
      </c>
      <c r="L2453" s="42" t="s">
        <v>3197</v>
      </c>
      <c r="M2453" s="42" t="s">
        <v>21</v>
      </c>
      <c r="N2453" s="42" t="s">
        <v>26229</v>
      </c>
      <c r="O2453" s="42" t="s">
        <v>394</v>
      </c>
      <c r="P2453" s="42" t="s">
        <v>395</v>
      </c>
      <c r="Q2453" s="56" t="s">
        <v>26230</v>
      </c>
      <c r="R2453" s="42" t="s">
        <v>94</v>
      </c>
      <c r="S2453" s="42" t="s">
        <v>22</v>
      </c>
      <c r="T2453" s="42" t="s">
        <v>28746</v>
      </c>
      <c r="U2453" s="50" t="s">
        <v>28520</v>
      </c>
      <c r="V2453" s="42" t="s">
        <v>28521</v>
      </c>
      <c r="W2453" s="42" t="s">
        <v>94</v>
      </c>
      <c r="X2453" s="50">
        <v>2049</v>
      </c>
    </row>
    <row r="2454" spans="1:24" ht="12" customHeight="1" x14ac:dyDescent="0.15">
      <c r="A2454" s="42" t="s">
        <v>26231</v>
      </c>
      <c r="B2454" s="42">
        <v>25</v>
      </c>
      <c r="C2454" s="42" t="s">
        <v>14</v>
      </c>
      <c r="D2454" s="42" t="s">
        <v>79</v>
      </c>
      <c r="F2454" s="55">
        <v>42689</v>
      </c>
      <c r="G2454" s="42" t="s">
        <v>26232</v>
      </c>
      <c r="H2454" s="42" t="s">
        <v>1574</v>
      </c>
      <c r="I2454" s="42" t="s">
        <v>398</v>
      </c>
      <c r="J2454" s="42">
        <v>17406</v>
      </c>
      <c r="K2454" s="42" t="s">
        <v>1574</v>
      </c>
      <c r="L2454" s="42" t="s">
        <v>498</v>
      </c>
      <c r="M2454" s="42" t="s">
        <v>21</v>
      </c>
      <c r="N2454" s="42" t="s">
        <v>26233</v>
      </c>
      <c r="O2454" s="42" t="s">
        <v>394</v>
      </c>
      <c r="P2454" s="42" t="s">
        <v>395</v>
      </c>
      <c r="Q2454" s="56" t="s">
        <v>26234</v>
      </c>
      <c r="R2454" s="42" t="s">
        <v>94</v>
      </c>
      <c r="S2454" s="42" t="s">
        <v>373</v>
      </c>
      <c r="T2454" s="42" t="s">
        <v>28836</v>
      </c>
      <c r="U2454" s="50" t="s">
        <v>28518</v>
      </c>
      <c r="V2454" s="42" t="s">
        <v>28519</v>
      </c>
      <c r="W2454" s="42" t="s">
        <v>94</v>
      </c>
      <c r="X2454" s="50">
        <v>2048</v>
      </c>
    </row>
    <row r="2455" spans="1:24" ht="12" customHeight="1" x14ac:dyDescent="0.15">
      <c r="A2455" s="42" t="s">
        <v>26221</v>
      </c>
      <c r="B2455" s="42">
        <v>87</v>
      </c>
      <c r="C2455" s="42" t="s">
        <v>108</v>
      </c>
      <c r="D2455" s="42" t="s">
        <v>31</v>
      </c>
      <c r="E2455" s="42" t="s">
        <v>26222</v>
      </c>
      <c r="F2455" s="55">
        <v>42688</v>
      </c>
      <c r="G2455" s="42" t="s">
        <v>26217</v>
      </c>
      <c r="H2455" s="42" t="s">
        <v>210</v>
      </c>
      <c r="I2455" s="42" t="s">
        <v>211</v>
      </c>
      <c r="J2455" s="42">
        <v>46236</v>
      </c>
      <c r="K2455" s="42" t="s">
        <v>414</v>
      </c>
      <c r="L2455" s="42" t="s">
        <v>26218</v>
      </c>
      <c r="M2455" s="42" t="s">
        <v>373</v>
      </c>
      <c r="N2455" s="42" t="s">
        <v>26219</v>
      </c>
      <c r="O2455" s="42" t="s">
        <v>394</v>
      </c>
      <c r="P2455" s="42" t="s">
        <v>395</v>
      </c>
      <c r="Q2455" s="56" t="s">
        <v>26220</v>
      </c>
      <c r="R2455" s="42" t="s">
        <v>94</v>
      </c>
      <c r="S2455" s="42" t="s">
        <v>373</v>
      </c>
      <c r="T2455" s="42" t="s">
        <v>29599</v>
      </c>
      <c r="U2455" s="50" t="s">
        <v>28518</v>
      </c>
      <c r="V2455" s="42" t="s">
        <v>28521</v>
      </c>
    </row>
    <row r="2456" spans="1:24" ht="12" customHeight="1" x14ac:dyDescent="0.15">
      <c r="A2456" s="42" t="s">
        <v>26215</v>
      </c>
      <c r="B2456" s="42">
        <v>86</v>
      </c>
      <c r="C2456" s="42" t="s">
        <v>14</v>
      </c>
      <c r="D2456" s="42" t="s">
        <v>31</v>
      </c>
      <c r="E2456" s="42" t="s">
        <v>26216</v>
      </c>
      <c r="F2456" s="55">
        <v>42688</v>
      </c>
      <c r="G2456" s="42" t="s">
        <v>26217</v>
      </c>
      <c r="H2456" s="42" t="s">
        <v>210</v>
      </c>
      <c r="I2456" s="42" t="s">
        <v>211</v>
      </c>
      <c r="J2456" s="42">
        <v>46236</v>
      </c>
      <c r="K2456" s="42" t="s">
        <v>414</v>
      </c>
      <c r="L2456" s="42" t="s">
        <v>26218</v>
      </c>
      <c r="M2456" s="42" t="s">
        <v>373</v>
      </c>
      <c r="N2456" s="42" t="s">
        <v>26219</v>
      </c>
      <c r="O2456" s="42" t="s">
        <v>394</v>
      </c>
      <c r="P2456" s="42" t="s">
        <v>395</v>
      </c>
      <c r="Q2456" s="56" t="s">
        <v>26220</v>
      </c>
      <c r="R2456" s="42" t="s">
        <v>94</v>
      </c>
      <c r="S2456" s="42" t="s">
        <v>373</v>
      </c>
      <c r="T2456" s="42" t="s">
        <v>28836</v>
      </c>
      <c r="U2456" s="50" t="s">
        <v>28518</v>
      </c>
      <c r="V2456" s="42" t="s">
        <v>28521</v>
      </c>
    </row>
    <row r="2457" spans="1:24" ht="12" customHeight="1" x14ac:dyDescent="0.15">
      <c r="A2457" s="42" t="s">
        <v>26207</v>
      </c>
      <c r="B2457" s="42">
        <v>21</v>
      </c>
      <c r="C2457" s="42" t="s">
        <v>14</v>
      </c>
      <c r="D2457" s="42" t="s">
        <v>42</v>
      </c>
      <c r="E2457" s="42" t="s">
        <v>26208</v>
      </c>
      <c r="F2457" s="55">
        <v>42687</v>
      </c>
      <c r="G2457" s="42" t="s">
        <v>26209</v>
      </c>
      <c r="H2457" s="42" t="s">
        <v>1077</v>
      </c>
      <c r="I2457" s="42" t="s">
        <v>389</v>
      </c>
      <c r="J2457" s="42">
        <v>73139</v>
      </c>
      <c r="K2457" s="42" t="s">
        <v>1078</v>
      </c>
      <c r="L2457" s="42" t="s">
        <v>1079</v>
      </c>
      <c r="M2457" s="42" t="s">
        <v>21</v>
      </c>
      <c r="N2457" s="42" t="s">
        <v>26210</v>
      </c>
      <c r="O2457" s="42" t="s">
        <v>394</v>
      </c>
      <c r="P2457" s="42" t="s">
        <v>395</v>
      </c>
      <c r="Q2457" s="56" t="s">
        <v>26211</v>
      </c>
      <c r="R2457" s="42" t="s">
        <v>94</v>
      </c>
      <c r="S2457" s="42" t="s">
        <v>22</v>
      </c>
      <c r="T2457" s="42" t="s">
        <v>28746</v>
      </c>
      <c r="U2457" s="50" t="s">
        <v>28520</v>
      </c>
      <c r="V2457" s="42" t="s">
        <v>28521</v>
      </c>
      <c r="W2457" s="42" t="s">
        <v>94</v>
      </c>
      <c r="X2457" s="50">
        <v>2041</v>
      </c>
    </row>
    <row r="2458" spans="1:24" ht="12" customHeight="1" x14ac:dyDescent="0.15">
      <c r="A2458" s="42" t="s">
        <v>26212</v>
      </c>
      <c r="B2458" s="42">
        <v>22</v>
      </c>
      <c r="C2458" s="42" t="s">
        <v>14</v>
      </c>
      <c r="D2458" s="42" t="s">
        <v>42</v>
      </c>
      <c r="F2458" s="55">
        <v>42687</v>
      </c>
      <c r="G2458" s="42" t="s">
        <v>26349</v>
      </c>
      <c r="H2458" s="42" t="s">
        <v>150</v>
      </c>
      <c r="I2458" s="42" t="s">
        <v>39</v>
      </c>
      <c r="J2458" s="42">
        <v>92105</v>
      </c>
      <c r="K2458" s="42" t="s">
        <v>150</v>
      </c>
      <c r="L2458" s="42" t="s">
        <v>151</v>
      </c>
      <c r="M2458" s="42" t="s">
        <v>21</v>
      </c>
      <c r="N2458" s="42" t="s">
        <v>26213</v>
      </c>
      <c r="O2458" s="42" t="s">
        <v>394</v>
      </c>
      <c r="P2458" s="42" t="s">
        <v>395</v>
      </c>
      <c r="Q2458" s="56" t="s">
        <v>26214</v>
      </c>
      <c r="R2458" s="42" t="s">
        <v>94</v>
      </c>
      <c r="S2458" s="42" t="s">
        <v>22</v>
      </c>
      <c r="T2458" s="42" t="s">
        <v>28746</v>
      </c>
      <c r="U2458" s="50" t="s">
        <v>28520</v>
      </c>
      <c r="V2458" s="42" t="s">
        <v>28521</v>
      </c>
      <c r="W2458" s="42" t="s">
        <v>542</v>
      </c>
      <c r="X2458" s="50">
        <v>2040</v>
      </c>
    </row>
    <row r="2459" spans="1:24" ht="12" customHeight="1" x14ac:dyDescent="0.15">
      <c r="A2459" s="42" t="s">
        <v>28674</v>
      </c>
      <c r="B2459" s="42">
        <v>38</v>
      </c>
      <c r="C2459" s="42" t="s">
        <v>14</v>
      </c>
      <c r="D2459" s="42" t="s">
        <v>33105</v>
      </c>
      <c r="F2459" s="55">
        <v>42687</v>
      </c>
      <c r="G2459" s="42" t="s">
        <v>32176</v>
      </c>
      <c r="H2459" s="42" t="s">
        <v>28673</v>
      </c>
      <c r="I2459" s="42" t="s">
        <v>398</v>
      </c>
      <c r="J2459" s="42">
        <v>17815</v>
      </c>
      <c r="K2459" s="42" t="s">
        <v>45</v>
      </c>
      <c r="L2459" s="42" t="s">
        <v>32175</v>
      </c>
      <c r="M2459" s="42" t="s">
        <v>5307</v>
      </c>
      <c r="N2459" s="42" t="s">
        <v>32174</v>
      </c>
      <c r="O2459" s="42" t="s">
        <v>394</v>
      </c>
      <c r="P2459" s="42" t="s">
        <v>395</v>
      </c>
      <c r="Q2459" s="56" t="s">
        <v>32173</v>
      </c>
      <c r="R2459" s="42" t="s">
        <v>542</v>
      </c>
      <c r="S2459" s="42" t="s">
        <v>22</v>
      </c>
      <c r="T2459" s="42" t="s">
        <v>28528</v>
      </c>
      <c r="U2459" s="50" t="s">
        <v>28520</v>
      </c>
      <c r="V2459" s="42" t="s">
        <v>28521</v>
      </c>
      <c r="W2459" s="42" t="s">
        <v>94</v>
      </c>
      <c r="X2459" s="50">
        <v>2124</v>
      </c>
    </row>
    <row r="2460" spans="1:24" ht="12" customHeight="1" x14ac:dyDescent="0.15">
      <c r="A2460" s="42" t="s">
        <v>26201</v>
      </c>
      <c r="B2460" s="42">
        <v>29</v>
      </c>
      <c r="C2460" s="42" t="s">
        <v>14</v>
      </c>
      <c r="D2460" s="42" t="s">
        <v>42</v>
      </c>
      <c r="E2460" s="42" t="s">
        <v>26202</v>
      </c>
      <c r="F2460" s="55">
        <v>42686</v>
      </c>
      <c r="G2460" s="42" t="s">
        <v>26348</v>
      </c>
      <c r="H2460" s="42" t="s">
        <v>26203</v>
      </c>
      <c r="I2460" s="42" t="s">
        <v>117</v>
      </c>
      <c r="J2460" s="42">
        <v>85629</v>
      </c>
      <c r="K2460" s="42" t="s">
        <v>549</v>
      </c>
      <c r="L2460" s="42" t="s">
        <v>26204</v>
      </c>
      <c r="M2460" s="42" t="s">
        <v>21</v>
      </c>
      <c r="N2460" s="42" t="s">
        <v>26205</v>
      </c>
      <c r="O2460" s="42" t="s">
        <v>394</v>
      </c>
      <c r="P2460" s="42" t="s">
        <v>395</v>
      </c>
      <c r="Q2460" s="56" t="s">
        <v>26206</v>
      </c>
      <c r="R2460" s="42" t="s">
        <v>94</v>
      </c>
      <c r="S2460" s="42" t="s">
        <v>22</v>
      </c>
      <c r="T2460" s="42" t="s">
        <v>28746</v>
      </c>
      <c r="U2460" s="50" t="s">
        <v>28520</v>
      </c>
      <c r="V2460" s="42" t="s">
        <v>28519</v>
      </c>
      <c r="W2460" s="42" t="s">
        <v>94</v>
      </c>
      <c r="X2460" s="50">
        <v>2045</v>
      </c>
    </row>
    <row r="2461" spans="1:24" ht="12" customHeight="1" x14ac:dyDescent="0.15">
      <c r="A2461" s="42" t="s">
        <v>26197</v>
      </c>
      <c r="B2461" s="42">
        <v>40</v>
      </c>
      <c r="C2461" s="42" t="s">
        <v>14</v>
      </c>
      <c r="D2461" s="42" t="s">
        <v>31</v>
      </c>
      <c r="F2461" s="55">
        <v>42686</v>
      </c>
      <c r="G2461" s="42" t="s">
        <v>26198</v>
      </c>
      <c r="H2461" s="42" t="s">
        <v>4320</v>
      </c>
      <c r="I2461" s="42" t="s">
        <v>324</v>
      </c>
      <c r="J2461" s="42">
        <v>99501</v>
      </c>
      <c r="K2461" s="42" t="s">
        <v>4320</v>
      </c>
      <c r="L2461" s="42" t="s">
        <v>4322</v>
      </c>
      <c r="M2461" s="42" t="s">
        <v>21</v>
      </c>
      <c r="N2461" s="42" t="s">
        <v>26199</v>
      </c>
      <c r="O2461" s="42" t="s">
        <v>394</v>
      </c>
      <c r="P2461" s="42" t="s">
        <v>395</v>
      </c>
      <c r="Q2461" s="56" t="s">
        <v>26200</v>
      </c>
      <c r="R2461" s="42" t="s">
        <v>94</v>
      </c>
      <c r="S2461" s="42" t="s">
        <v>22</v>
      </c>
      <c r="T2461" s="42" t="s">
        <v>28746</v>
      </c>
      <c r="U2461" s="50" t="s">
        <v>28520</v>
      </c>
      <c r="V2461" s="42" t="s">
        <v>28521</v>
      </c>
      <c r="W2461" s="42" t="s">
        <v>94</v>
      </c>
      <c r="X2461" s="50">
        <v>2042</v>
      </c>
    </row>
    <row r="2462" spans="1:24" ht="12" customHeight="1" x14ac:dyDescent="0.15">
      <c r="A2462" s="42" t="s">
        <v>26181</v>
      </c>
      <c r="B2462" s="42">
        <v>30</v>
      </c>
      <c r="C2462" s="42" t="s">
        <v>108</v>
      </c>
      <c r="D2462" s="42" t="s">
        <v>31</v>
      </c>
      <c r="E2462" s="42" t="s">
        <v>26182</v>
      </c>
      <c r="F2462" s="55">
        <v>42685</v>
      </c>
      <c r="G2462" s="42" t="s">
        <v>26347</v>
      </c>
      <c r="H2462" s="42" t="s">
        <v>26183</v>
      </c>
      <c r="I2462" s="42" t="s">
        <v>360</v>
      </c>
      <c r="J2462" s="42">
        <v>27526</v>
      </c>
      <c r="K2462" s="42" t="s">
        <v>674</v>
      </c>
      <c r="L2462" s="42" t="s">
        <v>26184</v>
      </c>
      <c r="M2462" s="42" t="s">
        <v>21</v>
      </c>
      <c r="N2462" s="42" t="s">
        <v>26185</v>
      </c>
      <c r="O2462" s="42" t="s">
        <v>24802</v>
      </c>
      <c r="P2462" s="42" t="s">
        <v>395</v>
      </c>
      <c r="Q2462" s="56" t="s">
        <v>26186</v>
      </c>
      <c r="R2462" s="42" t="s">
        <v>94</v>
      </c>
      <c r="S2462" s="42" t="s">
        <v>12</v>
      </c>
      <c r="T2462" s="42" t="s">
        <v>31978</v>
      </c>
      <c r="U2462" s="50" t="s">
        <v>28518</v>
      </c>
      <c r="V2462" s="42" t="s">
        <v>28521</v>
      </c>
    </row>
    <row r="2463" spans="1:24" ht="12" customHeight="1" x14ac:dyDescent="0.15">
      <c r="A2463" s="42" t="s">
        <v>26173</v>
      </c>
      <c r="B2463" s="42">
        <v>33</v>
      </c>
      <c r="C2463" s="42" t="s">
        <v>14</v>
      </c>
      <c r="D2463" s="42" t="s">
        <v>42</v>
      </c>
      <c r="E2463" s="42" t="s">
        <v>26174</v>
      </c>
      <c r="F2463" s="55">
        <v>42685</v>
      </c>
      <c r="G2463" s="42" t="s">
        <v>26175</v>
      </c>
      <c r="H2463" s="42" t="s">
        <v>4141</v>
      </c>
      <c r="I2463" s="42" t="s">
        <v>774</v>
      </c>
      <c r="J2463" s="42">
        <v>83706</v>
      </c>
      <c r="K2463" s="42" t="s">
        <v>4143</v>
      </c>
      <c r="L2463" s="42" t="s">
        <v>4144</v>
      </c>
      <c r="M2463" s="42" t="s">
        <v>21</v>
      </c>
      <c r="N2463" s="42" t="s">
        <v>26176</v>
      </c>
      <c r="O2463" s="42" t="s">
        <v>394</v>
      </c>
      <c r="P2463" s="42" t="s">
        <v>395</v>
      </c>
      <c r="Q2463" s="56" t="s">
        <v>26177</v>
      </c>
      <c r="R2463" s="42" t="s">
        <v>94</v>
      </c>
      <c r="S2463" s="42" t="s">
        <v>22</v>
      </c>
      <c r="T2463" s="42" t="s">
        <v>28746</v>
      </c>
      <c r="U2463" s="50" t="s">
        <v>28520</v>
      </c>
      <c r="V2463" s="42" t="s">
        <v>20623</v>
      </c>
      <c r="W2463" s="42" t="s">
        <v>94</v>
      </c>
      <c r="X2463" s="50">
        <v>2043</v>
      </c>
    </row>
    <row r="2464" spans="1:24" ht="12" customHeight="1" x14ac:dyDescent="0.15">
      <c r="A2464" s="42" t="s">
        <v>26192</v>
      </c>
      <c r="B2464" s="42">
        <v>47</v>
      </c>
      <c r="C2464" s="42" t="s">
        <v>14</v>
      </c>
      <c r="D2464" s="42" t="s">
        <v>31</v>
      </c>
      <c r="E2464" s="42" t="s">
        <v>26193</v>
      </c>
      <c r="F2464" s="55">
        <v>42685</v>
      </c>
      <c r="I2464" s="42" t="s">
        <v>203</v>
      </c>
      <c r="K2464" s="42" t="s">
        <v>26360</v>
      </c>
      <c r="L2464" s="42" t="s">
        <v>26194</v>
      </c>
      <c r="M2464" s="42" t="s">
        <v>21</v>
      </c>
      <c r="N2464" s="42" t="s">
        <v>26195</v>
      </c>
      <c r="O2464" s="42" t="s">
        <v>394</v>
      </c>
      <c r="P2464" s="42" t="s">
        <v>395</v>
      </c>
      <c r="Q2464" s="56" t="s">
        <v>26196</v>
      </c>
      <c r="R2464" s="42" t="s">
        <v>23</v>
      </c>
      <c r="S2464" s="42" t="s">
        <v>22</v>
      </c>
      <c r="T2464" s="42" t="s">
        <v>28746</v>
      </c>
      <c r="U2464" s="50" t="s">
        <v>28520</v>
      </c>
      <c r="V2464" s="42" t="s">
        <v>28521</v>
      </c>
      <c r="W2464" s="42" t="s">
        <v>94</v>
      </c>
      <c r="X2464" s="50">
        <v>2046</v>
      </c>
    </row>
    <row r="2465" spans="1:24" ht="12" customHeight="1" x14ac:dyDescent="0.15">
      <c r="A2465" s="42" t="s">
        <v>27000</v>
      </c>
      <c r="B2465" s="42" t="s">
        <v>23</v>
      </c>
      <c r="C2465" s="42" t="s">
        <v>14</v>
      </c>
      <c r="D2465" s="42" t="s">
        <v>79</v>
      </c>
      <c r="F2465" s="55">
        <v>42685</v>
      </c>
      <c r="G2465" s="42" t="s">
        <v>26178</v>
      </c>
      <c r="H2465" s="42" t="s">
        <v>8066</v>
      </c>
      <c r="I2465" s="42" t="s">
        <v>167</v>
      </c>
      <c r="J2465" s="42">
        <v>30337</v>
      </c>
      <c r="K2465" s="42" t="s">
        <v>1526</v>
      </c>
      <c r="L2465" s="42" t="s">
        <v>10331</v>
      </c>
      <c r="M2465" s="42" t="s">
        <v>5307</v>
      </c>
      <c r="N2465" s="42" t="s">
        <v>26179</v>
      </c>
      <c r="O2465" s="42" t="s">
        <v>394</v>
      </c>
      <c r="P2465" s="42" t="s">
        <v>395</v>
      </c>
      <c r="Q2465" s="56" t="s">
        <v>26180</v>
      </c>
      <c r="R2465" s="42" t="s">
        <v>94</v>
      </c>
      <c r="S2465" s="42" t="s">
        <v>29</v>
      </c>
      <c r="T2465" s="42" t="s">
        <v>28523</v>
      </c>
      <c r="U2465" s="50" t="s">
        <v>28523</v>
      </c>
      <c r="V2465" s="42" t="s">
        <v>28521</v>
      </c>
      <c r="W2465" s="42" t="s">
        <v>94</v>
      </c>
      <c r="X2465" s="50">
        <v>2037</v>
      </c>
    </row>
    <row r="2466" spans="1:24" ht="12" customHeight="1" x14ac:dyDescent="0.15">
      <c r="A2466" s="42" t="s">
        <v>26187</v>
      </c>
      <c r="B2466" s="42">
        <v>24</v>
      </c>
      <c r="C2466" s="42" t="s">
        <v>14</v>
      </c>
      <c r="D2466" s="42" t="s">
        <v>31</v>
      </c>
      <c r="E2466" s="42" t="s">
        <v>26188</v>
      </c>
      <c r="F2466" s="55">
        <v>42685</v>
      </c>
      <c r="G2466" s="42" t="s">
        <v>26189</v>
      </c>
      <c r="H2466" s="42" t="s">
        <v>2241</v>
      </c>
      <c r="I2466" s="42" t="s">
        <v>203</v>
      </c>
      <c r="J2466" s="42">
        <v>81501</v>
      </c>
      <c r="K2466" s="42" t="s">
        <v>1403</v>
      </c>
      <c r="L2466" s="42" t="s">
        <v>2243</v>
      </c>
      <c r="M2466" s="42" t="s">
        <v>21</v>
      </c>
      <c r="N2466" s="42" t="s">
        <v>26190</v>
      </c>
      <c r="O2466" s="42" t="s">
        <v>394</v>
      </c>
      <c r="P2466" s="42" t="s">
        <v>395</v>
      </c>
      <c r="Q2466" s="56" t="s">
        <v>26191</v>
      </c>
      <c r="R2466" s="42" t="s">
        <v>94</v>
      </c>
      <c r="S2466" s="42" t="s">
        <v>373</v>
      </c>
      <c r="T2466" s="42" t="s">
        <v>28836</v>
      </c>
      <c r="U2466" s="50" t="s">
        <v>28520</v>
      </c>
      <c r="V2466" s="42" t="s">
        <v>28519</v>
      </c>
      <c r="W2466" s="42" t="s">
        <v>94</v>
      </c>
      <c r="X2466" s="50">
        <v>2039</v>
      </c>
    </row>
    <row r="2467" spans="1:24" ht="12" customHeight="1" x14ac:dyDescent="0.15">
      <c r="A2467" s="42" t="s">
        <v>26168</v>
      </c>
      <c r="B2467" s="42">
        <v>41</v>
      </c>
      <c r="C2467" s="42" t="s">
        <v>14</v>
      </c>
      <c r="D2467" s="42" t="s">
        <v>42</v>
      </c>
      <c r="E2467" s="42" t="s">
        <v>26169</v>
      </c>
      <c r="F2467" s="55">
        <v>42684</v>
      </c>
      <c r="G2467" s="42" t="s">
        <v>26170</v>
      </c>
      <c r="H2467" s="42" t="s">
        <v>7170</v>
      </c>
      <c r="I2467" s="42" t="s">
        <v>67</v>
      </c>
      <c r="J2467" s="42">
        <v>76903</v>
      </c>
      <c r="K2467" s="42" t="s">
        <v>7172</v>
      </c>
      <c r="L2467" s="42" t="s">
        <v>7173</v>
      </c>
      <c r="M2467" s="42" t="s">
        <v>21</v>
      </c>
      <c r="N2467" s="42" t="s">
        <v>26171</v>
      </c>
      <c r="O2467" s="42" t="s">
        <v>394</v>
      </c>
      <c r="P2467" s="42" t="s">
        <v>395</v>
      </c>
      <c r="Q2467" s="56" t="s">
        <v>26172</v>
      </c>
      <c r="R2467" s="42" t="s">
        <v>94</v>
      </c>
      <c r="S2467" s="42" t="s">
        <v>22</v>
      </c>
      <c r="T2467" s="42" t="s">
        <v>28746</v>
      </c>
      <c r="U2467" s="50" t="s">
        <v>28523</v>
      </c>
      <c r="W2467" s="42" t="s">
        <v>94</v>
      </c>
      <c r="X2467" s="50">
        <v>2036</v>
      </c>
    </row>
    <row r="2468" spans="1:24" ht="12" customHeight="1" x14ac:dyDescent="0.15">
      <c r="A2468" s="42" t="s">
        <v>26164</v>
      </c>
      <c r="B2468" s="42">
        <v>53</v>
      </c>
      <c r="C2468" s="42" t="s">
        <v>14</v>
      </c>
      <c r="D2468" s="42" t="s">
        <v>31</v>
      </c>
      <c r="F2468" s="55">
        <v>42684</v>
      </c>
      <c r="G2468" s="42" t="s">
        <v>26165</v>
      </c>
      <c r="H2468" s="42" t="s">
        <v>3929</v>
      </c>
      <c r="I2468" s="42" t="s">
        <v>56</v>
      </c>
      <c r="J2468" s="42">
        <v>33805</v>
      </c>
      <c r="K2468" s="42" t="s">
        <v>1829</v>
      </c>
      <c r="L2468" s="42" t="s">
        <v>251</v>
      </c>
      <c r="M2468" s="42" t="s">
        <v>21</v>
      </c>
      <c r="N2468" s="42" t="s">
        <v>26166</v>
      </c>
      <c r="O2468" s="42" t="s">
        <v>394</v>
      </c>
      <c r="P2468" s="42" t="s">
        <v>395</v>
      </c>
      <c r="Q2468" s="56" t="s">
        <v>26167</v>
      </c>
      <c r="R2468" s="42" t="s">
        <v>94</v>
      </c>
      <c r="S2468" s="42" t="s">
        <v>22</v>
      </c>
      <c r="T2468" s="42" t="s">
        <v>28746</v>
      </c>
      <c r="U2468" s="50" t="s">
        <v>28520</v>
      </c>
      <c r="V2468" s="42" t="s">
        <v>28521</v>
      </c>
      <c r="W2468" s="42" t="s">
        <v>94</v>
      </c>
      <c r="X2468" s="50">
        <v>2038</v>
      </c>
    </row>
    <row r="2469" spans="1:24" ht="12" customHeight="1" x14ac:dyDescent="0.15">
      <c r="A2469" s="42" t="s">
        <v>26158</v>
      </c>
      <c r="B2469" s="42">
        <v>36</v>
      </c>
      <c r="C2469" s="42" t="s">
        <v>14</v>
      </c>
      <c r="D2469" s="42" t="s">
        <v>31</v>
      </c>
      <c r="E2469" s="42" t="s">
        <v>26159</v>
      </c>
      <c r="F2469" s="55">
        <v>42683</v>
      </c>
      <c r="G2469" s="42" t="s">
        <v>26160</v>
      </c>
      <c r="H2469" s="42" t="s">
        <v>26161</v>
      </c>
      <c r="I2469" s="42" t="s">
        <v>117</v>
      </c>
      <c r="J2469" s="42">
        <v>85929</v>
      </c>
      <c r="K2469" s="42" t="s">
        <v>8055</v>
      </c>
      <c r="L2469" s="42" t="s">
        <v>10894</v>
      </c>
      <c r="M2469" s="42" t="s">
        <v>21</v>
      </c>
      <c r="N2469" s="42" t="s">
        <v>26162</v>
      </c>
      <c r="O2469" s="42" t="s">
        <v>394</v>
      </c>
      <c r="P2469" s="42" t="s">
        <v>395</v>
      </c>
      <c r="Q2469" s="56" t="s">
        <v>26163</v>
      </c>
      <c r="R2469" s="42" t="s">
        <v>94</v>
      </c>
      <c r="S2469" s="42" t="s">
        <v>22</v>
      </c>
      <c r="T2469" s="42" t="s">
        <v>28746</v>
      </c>
      <c r="U2469" s="50" t="s">
        <v>28520</v>
      </c>
      <c r="V2469" s="42" t="s">
        <v>28521</v>
      </c>
      <c r="W2469" s="42" t="s">
        <v>94</v>
      </c>
      <c r="X2469" s="50">
        <v>2034</v>
      </c>
    </row>
    <row r="2470" spans="1:24" ht="12" customHeight="1" x14ac:dyDescent="0.15">
      <c r="A2470" s="42" t="s">
        <v>26139</v>
      </c>
      <c r="B2470" s="42">
        <v>45</v>
      </c>
      <c r="C2470" s="42" t="s">
        <v>14</v>
      </c>
      <c r="D2470" s="42" t="s">
        <v>42</v>
      </c>
      <c r="E2470" s="42" t="s">
        <v>26140</v>
      </c>
      <c r="F2470" s="55">
        <v>42682</v>
      </c>
      <c r="G2470" s="42" t="s">
        <v>26345</v>
      </c>
      <c r="H2470" s="42" t="s">
        <v>1637</v>
      </c>
      <c r="I2470" s="42" t="s">
        <v>39</v>
      </c>
      <c r="J2470" s="42">
        <v>91702</v>
      </c>
      <c r="K2470" s="42" t="s">
        <v>92</v>
      </c>
      <c r="L2470" s="42" t="s">
        <v>26141</v>
      </c>
      <c r="M2470" s="42" t="s">
        <v>21</v>
      </c>
      <c r="N2470" s="42" t="s">
        <v>26142</v>
      </c>
      <c r="O2470" s="42" t="s">
        <v>394</v>
      </c>
      <c r="P2470" s="42" t="s">
        <v>395</v>
      </c>
      <c r="Q2470" s="56" t="s">
        <v>26143</v>
      </c>
      <c r="R2470" s="42" t="s">
        <v>948</v>
      </c>
      <c r="S2470" s="42" t="s">
        <v>22</v>
      </c>
      <c r="T2470" s="42" t="s">
        <v>28746</v>
      </c>
      <c r="U2470" s="50" t="s">
        <v>28520</v>
      </c>
      <c r="V2470" s="42" t="s">
        <v>28521</v>
      </c>
      <c r="W2470" s="42" t="s">
        <v>94</v>
      </c>
      <c r="X2470" s="50">
        <v>2033</v>
      </c>
    </row>
    <row r="2471" spans="1:24" ht="12" customHeight="1" x14ac:dyDescent="0.15">
      <c r="A2471" s="42" t="s">
        <v>26366</v>
      </c>
      <c r="B2471" s="42">
        <v>23</v>
      </c>
      <c r="C2471" s="42" t="s">
        <v>14</v>
      </c>
      <c r="D2471" s="42" t="s">
        <v>42</v>
      </c>
      <c r="F2471" s="55">
        <v>42682</v>
      </c>
      <c r="G2471" s="42" t="s">
        <v>26346</v>
      </c>
      <c r="H2471" s="42" t="s">
        <v>1273</v>
      </c>
      <c r="I2471" s="42" t="s">
        <v>203</v>
      </c>
      <c r="J2471" s="42">
        <v>80249</v>
      </c>
      <c r="K2471" s="42" t="s">
        <v>1273</v>
      </c>
      <c r="L2471" s="42" t="s">
        <v>3735</v>
      </c>
      <c r="M2471" s="42" t="s">
        <v>21</v>
      </c>
      <c r="N2471" s="42" t="s">
        <v>26144</v>
      </c>
      <c r="O2471" s="42" t="s">
        <v>394</v>
      </c>
      <c r="P2471" s="42" t="s">
        <v>395</v>
      </c>
      <c r="Q2471" s="56" t="s">
        <v>26145</v>
      </c>
      <c r="R2471" s="42" t="s">
        <v>94</v>
      </c>
      <c r="S2471" s="42" t="s">
        <v>22</v>
      </c>
      <c r="T2471" s="42" t="s">
        <v>28746</v>
      </c>
      <c r="U2471" s="50" t="s">
        <v>28520</v>
      </c>
      <c r="V2471" s="42" t="s">
        <v>20623</v>
      </c>
      <c r="W2471" s="42" t="s">
        <v>94</v>
      </c>
      <c r="X2471" s="50">
        <v>2031</v>
      </c>
    </row>
    <row r="2472" spans="1:24" ht="12" customHeight="1" x14ac:dyDescent="0.15">
      <c r="A2472" s="42" t="s">
        <v>26146</v>
      </c>
      <c r="B2472" s="42">
        <v>62</v>
      </c>
      <c r="C2472" s="42" t="s">
        <v>14</v>
      </c>
      <c r="D2472" s="42" t="s">
        <v>79</v>
      </c>
      <c r="F2472" s="55">
        <v>42682</v>
      </c>
      <c r="G2472" s="42" t="s">
        <v>26147</v>
      </c>
      <c r="H2472" s="42" t="s">
        <v>603</v>
      </c>
      <c r="I2472" s="42" t="s">
        <v>360</v>
      </c>
      <c r="J2472" s="42">
        <v>28792</v>
      </c>
      <c r="K2472" s="42" t="s">
        <v>1252</v>
      </c>
      <c r="L2472" s="42" t="s">
        <v>26148</v>
      </c>
      <c r="M2472" s="42" t="s">
        <v>385</v>
      </c>
      <c r="N2472" s="42" t="s">
        <v>26149</v>
      </c>
      <c r="O2472" s="42" t="s">
        <v>394</v>
      </c>
      <c r="P2472" s="42" t="s">
        <v>395</v>
      </c>
      <c r="Q2472" s="56" t="s">
        <v>26150</v>
      </c>
      <c r="R2472" s="42" t="s">
        <v>542</v>
      </c>
      <c r="S2472" s="42" t="s">
        <v>12</v>
      </c>
      <c r="T2472" s="42" t="s">
        <v>31978</v>
      </c>
      <c r="U2472" s="50" t="s">
        <v>28518</v>
      </c>
      <c r="V2472" s="42" t="s">
        <v>28521</v>
      </c>
    </row>
    <row r="2473" spans="1:24" ht="12" customHeight="1" x14ac:dyDescent="0.15">
      <c r="A2473" s="42" t="s">
        <v>26151</v>
      </c>
      <c r="B2473" s="42">
        <v>19</v>
      </c>
      <c r="C2473" s="42" t="s">
        <v>14</v>
      </c>
      <c r="D2473" s="42" t="s">
        <v>31</v>
      </c>
      <c r="E2473" s="42" t="s">
        <v>26152</v>
      </c>
      <c r="F2473" s="55">
        <v>42682</v>
      </c>
      <c r="G2473" s="42" t="s">
        <v>26153</v>
      </c>
      <c r="H2473" s="42" t="s">
        <v>26154</v>
      </c>
      <c r="I2473" s="42" t="s">
        <v>357</v>
      </c>
      <c r="J2473" s="42">
        <v>67601</v>
      </c>
      <c r="K2473" s="42" t="s">
        <v>1938</v>
      </c>
      <c r="L2473" s="42" t="s">
        <v>26155</v>
      </c>
      <c r="M2473" s="42" t="s">
        <v>5307</v>
      </c>
      <c r="N2473" s="42" t="s">
        <v>26156</v>
      </c>
      <c r="O2473" s="42" t="s">
        <v>394</v>
      </c>
      <c r="P2473" s="42" t="s">
        <v>395</v>
      </c>
      <c r="Q2473" s="56" t="s">
        <v>26157</v>
      </c>
      <c r="R2473" s="42" t="s">
        <v>94</v>
      </c>
      <c r="S2473" s="42" t="s">
        <v>12</v>
      </c>
      <c r="T2473" s="42" t="s">
        <v>31978</v>
      </c>
      <c r="U2473" s="50" t="s">
        <v>28520</v>
      </c>
      <c r="V2473" s="42" t="s">
        <v>28519</v>
      </c>
      <c r="W2473" s="42" t="s">
        <v>94</v>
      </c>
      <c r="X2473" s="50">
        <v>2028</v>
      </c>
    </row>
    <row r="2474" spans="1:24" ht="12" customHeight="1" x14ac:dyDescent="0.15">
      <c r="A2474" s="42" t="s">
        <v>26134</v>
      </c>
      <c r="B2474" s="42">
        <v>26</v>
      </c>
      <c r="C2474" s="42" t="s">
        <v>14</v>
      </c>
      <c r="D2474" s="42" t="s">
        <v>31</v>
      </c>
      <c r="F2474" s="55">
        <v>42682</v>
      </c>
      <c r="G2474" s="42" t="s">
        <v>26135</v>
      </c>
      <c r="H2474" s="42" t="s">
        <v>24734</v>
      </c>
      <c r="I2474" s="42" t="s">
        <v>63</v>
      </c>
      <c r="J2474" s="42">
        <v>44004</v>
      </c>
      <c r="K2474" s="42" t="s">
        <v>24734</v>
      </c>
      <c r="L2474" s="42" t="s">
        <v>26136</v>
      </c>
      <c r="M2474" s="42" t="s">
        <v>21</v>
      </c>
      <c r="N2474" s="42" t="s">
        <v>26137</v>
      </c>
      <c r="O2474" s="42" t="s">
        <v>394</v>
      </c>
      <c r="P2474" s="42" t="s">
        <v>395</v>
      </c>
      <c r="Q2474" s="56" t="s">
        <v>26138</v>
      </c>
      <c r="R2474" s="42" t="s">
        <v>94</v>
      </c>
      <c r="S2474" s="42" t="s">
        <v>373</v>
      </c>
      <c r="T2474" s="42" t="s">
        <v>28836</v>
      </c>
      <c r="U2474" s="50" t="s">
        <v>28520</v>
      </c>
      <c r="V2474" s="42" t="s">
        <v>28519</v>
      </c>
      <c r="W2474" s="42" t="s">
        <v>94</v>
      </c>
      <c r="X2474" s="50">
        <v>2032</v>
      </c>
    </row>
    <row r="2475" spans="1:24" ht="12" customHeight="1" x14ac:dyDescent="0.15">
      <c r="A2475" s="42" t="s">
        <v>26130</v>
      </c>
      <c r="B2475" s="42">
        <v>31</v>
      </c>
      <c r="C2475" s="42" t="s">
        <v>14</v>
      </c>
      <c r="D2475" s="42" t="s">
        <v>79</v>
      </c>
      <c r="E2475" s="42" t="s">
        <v>26131</v>
      </c>
      <c r="F2475" s="55">
        <v>42681</v>
      </c>
      <c r="G2475" s="42" t="s">
        <v>26344</v>
      </c>
      <c r="H2475" s="42" t="s">
        <v>1083</v>
      </c>
      <c r="I2475" s="42" t="s">
        <v>398</v>
      </c>
      <c r="J2475" s="42">
        <v>19133</v>
      </c>
      <c r="K2475" s="42" t="s">
        <v>1083</v>
      </c>
      <c r="L2475" s="42" t="s">
        <v>1084</v>
      </c>
      <c r="M2475" s="42" t="s">
        <v>21</v>
      </c>
      <c r="N2475" s="42" t="s">
        <v>26132</v>
      </c>
      <c r="O2475" s="42" t="s">
        <v>394</v>
      </c>
      <c r="P2475" s="42" t="s">
        <v>395</v>
      </c>
      <c r="Q2475" s="56" t="s">
        <v>26133</v>
      </c>
      <c r="R2475" s="42" t="s">
        <v>94</v>
      </c>
      <c r="S2475" s="42" t="s">
        <v>22</v>
      </c>
      <c r="T2475" s="42" t="s">
        <v>28746</v>
      </c>
      <c r="U2475" s="50" t="s">
        <v>28520</v>
      </c>
      <c r="V2475" s="42" t="s">
        <v>20623</v>
      </c>
      <c r="W2475" s="42" t="s">
        <v>94</v>
      </c>
      <c r="X2475" s="50">
        <v>2026</v>
      </c>
    </row>
    <row r="2476" spans="1:24" ht="12" customHeight="1" x14ac:dyDescent="0.15">
      <c r="A2476" s="42" t="s">
        <v>26114</v>
      </c>
      <c r="B2476" s="42">
        <v>31</v>
      </c>
      <c r="C2476" s="42" t="s">
        <v>14</v>
      </c>
      <c r="D2476" s="42" t="s">
        <v>31</v>
      </c>
      <c r="E2476" s="42" t="s">
        <v>26115</v>
      </c>
      <c r="F2476" s="55">
        <v>42680</v>
      </c>
      <c r="G2476" s="42" t="s">
        <v>26343</v>
      </c>
      <c r="H2476" s="42" t="s">
        <v>11867</v>
      </c>
      <c r="I2476" s="42" t="s">
        <v>75</v>
      </c>
      <c r="J2476" s="42">
        <v>8327</v>
      </c>
      <c r="K2476" s="42" t="s">
        <v>3086</v>
      </c>
      <c r="L2476" s="42" t="s">
        <v>2432</v>
      </c>
      <c r="M2476" s="42" t="s">
        <v>21</v>
      </c>
      <c r="N2476" s="42" t="s">
        <v>26116</v>
      </c>
      <c r="O2476" s="42" t="s">
        <v>394</v>
      </c>
      <c r="P2476" s="42" t="s">
        <v>395</v>
      </c>
      <c r="Q2476" s="56" t="s">
        <v>26117</v>
      </c>
      <c r="R2476" s="42" t="s">
        <v>94</v>
      </c>
      <c r="S2476" s="42" t="s">
        <v>22</v>
      </c>
      <c r="T2476" s="42" t="s">
        <v>28532</v>
      </c>
      <c r="U2476" s="50" t="s">
        <v>28518</v>
      </c>
      <c r="V2476" s="42" t="s">
        <v>28522</v>
      </c>
      <c r="W2476" s="42" t="s">
        <v>94</v>
      </c>
      <c r="X2476" s="50">
        <v>2024</v>
      </c>
    </row>
    <row r="2477" spans="1:24" ht="12" customHeight="1" x14ac:dyDescent="0.15">
      <c r="A2477" s="42" t="s">
        <v>26103</v>
      </c>
      <c r="B2477" s="42">
        <v>43</v>
      </c>
      <c r="C2477" s="42" t="s">
        <v>14</v>
      </c>
      <c r="D2477" s="42" t="s">
        <v>31</v>
      </c>
      <c r="E2477" s="42" t="s">
        <v>26104</v>
      </c>
      <c r="F2477" s="55">
        <v>42680</v>
      </c>
      <c r="G2477" s="42" t="s">
        <v>26105</v>
      </c>
      <c r="H2477" s="42" t="s">
        <v>26106</v>
      </c>
      <c r="I2477" s="42" t="s">
        <v>26</v>
      </c>
      <c r="J2477" s="42">
        <v>29842</v>
      </c>
      <c r="K2477" s="42" t="s">
        <v>1753</v>
      </c>
      <c r="L2477" s="42" t="s">
        <v>1754</v>
      </c>
      <c r="M2477" s="42" t="s">
        <v>21</v>
      </c>
      <c r="N2477" s="42" t="s">
        <v>26107</v>
      </c>
      <c r="O2477" s="42" t="s">
        <v>394</v>
      </c>
      <c r="P2477" s="42" t="s">
        <v>395</v>
      </c>
      <c r="Q2477" s="56" t="s">
        <v>26108</v>
      </c>
      <c r="R2477" s="42" t="s">
        <v>542</v>
      </c>
      <c r="S2477" s="42" t="s">
        <v>22</v>
      </c>
      <c r="T2477" s="42" t="s">
        <v>28746</v>
      </c>
      <c r="U2477" s="50" t="s">
        <v>28520</v>
      </c>
      <c r="V2477" s="42" t="s">
        <v>28521</v>
      </c>
      <c r="W2477" s="42" t="s">
        <v>94</v>
      </c>
      <c r="X2477" s="50">
        <v>2018</v>
      </c>
    </row>
    <row r="2478" spans="1:24" ht="12" customHeight="1" x14ac:dyDescent="0.15">
      <c r="A2478" s="42" t="s">
        <v>26109</v>
      </c>
      <c r="B2478" s="42">
        <v>32</v>
      </c>
      <c r="C2478" s="42" t="s">
        <v>14</v>
      </c>
      <c r="D2478" s="42" t="s">
        <v>31</v>
      </c>
      <c r="F2478" s="55">
        <v>42680</v>
      </c>
      <c r="H2478" s="42" t="s">
        <v>26110</v>
      </c>
      <c r="I2478" s="42" t="s">
        <v>144</v>
      </c>
      <c r="J2478" s="42">
        <v>24828</v>
      </c>
      <c r="K2478" s="42" t="s">
        <v>26111</v>
      </c>
      <c r="L2478" s="42" t="s">
        <v>146</v>
      </c>
      <c r="M2478" s="42" t="s">
        <v>21</v>
      </c>
      <c r="N2478" s="42" t="s">
        <v>26112</v>
      </c>
      <c r="O2478" s="42" t="s">
        <v>394</v>
      </c>
      <c r="P2478" s="42" t="s">
        <v>395</v>
      </c>
      <c r="Q2478" s="56" t="s">
        <v>26113</v>
      </c>
      <c r="R2478" s="42" t="s">
        <v>542</v>
      </c>
      <c r="S2478" s="42" t="s">
        <v>22</v>
      </c>
      <c r="T2478" s="42" t="s">
        <v>28542</v>
      </c>
      <c r="U2478" s="50" t="s">
        <v>28518</v>
      </c>
      <c r="V2478" s="42" t="s">
        <v>28521</v>
      </c>
      <c r="W2478" s="42" t="s">
        <v>94</v>
      </c>
      <c r="X2478" s="50">
        <v>2027</v>
      </c>
    </row>
    <row r="2479" spans="1:24" ht="12" customHeight="1" x14ac:dyDescent="0.15">
      <c r="A2479" s="42" t="s">
        <v>26126</v>
      </c>
      <c r="B2479" s="42">
        <v>33</v>
      </c>
      <c r="C2479" s="42" t="s">
        <v>14</v>
      </c>
      <c r="D2479" s="42" t="s">
        <v>42</v>
      </c>
      <c r="F2479" s="55">
        <v>42680</v>
      </c>
      <c r="G2479" s="42" t="s">
        <v>26127</v>
      </c>
      <c r="H2479" s="42" t="s">
        <v>3599</v>
      </c>
      <c r="I2479" s="42" t="s">
        <v>39</v>
      </c>
      <c r="J2479" s="42">
        <v>92704</v>
      </c>
      <c r="K2479" s="42" t="s">
        <v>1044</v>
      </c>
      <c r="L2479" s="42" t="s">
        <v>3601</v>
      </c>
      <c r="M2479" s="42" t="s">
        <v>5307</v>
      </c>
      <c r="N2479" s="42" t="s">
        <v>26128</v>
      </c>
      <c r="O2479" s="42" t="s">
        <v>394</v>
      </c>
      <c r="P2479" s="42" t="s">
        <v>395</v>
      </c>
      <c r="Q2479" s="56" t="s">
        <v>26129</v>
      </c>
      <c r="R2479" s="42" t="s">
        <v>94</v>
      </c>
      <c r="S2479" s="42" t="s">
        <v>29</v>
      </c>
      <c r="T2479" s="42" t="s">
        <v>28523</v>
      </c>
      <c r="U2479" s="50" t="s">
        <v>28523</v>
      </c>
      <c r="V2479" s="42" t="s">
        <v>28521</v>
      </c>
      <c r="W2479" s="42" t="s">
        <v>94</v>
      </c>
      <c r="X2479" s="50">
        <v>2014</v>
      </c>
    </row>
    <row r="2480" spans="1:24" ht="12" customHeight="1" x14ac:dyDescent="0.15">
      <c r="A2480" s="42" t="s">
        <v>26122</v>
      </c>
      <c r="B2480" s="42">
        <v>17</v>
      </c>
      <c r="C2480" s="42" t="s">
        <v>14</v>
      </c>
      <c r="D2480" s="42" t="s">
        <v>31</v>
      </c>
      <c r="F2480" s="55">
        <v>42680</v>
      </c>
      <c r="G2480" s="42" t="s">
        <v>26123</v>
      </c>
      <c r="H2480" s="42" t="s">
        <v>12179</v>
      </c>
      <c r="I2480" s="42" t="s">
        <v>88</v>
      </c>
      <c r="J2480" s="42">
        <v>36867</v>
      </c>
      <c r="K2480" s="42" t="s">
        <v>12181</v>
      </c>
      <c r="L2480" s="42" t="s">
        <v>3317</v>
      </c>
      <c r="M2480" s="42" t="s">
        <v>21</v>
      </c>
      <c r="N2480" s="42" t="s">
        <v>26124</v>
      </c>
      <c r="O2480" s="42" t="s">
        <v>394</v>
      </c>
      <c r="P2480" s="42" t="s">
        <v>395</v>
      </c>
      <c r="Q2480" s="56" t="s">
        <v>26125</v>
      </c>
      <c r="R2480" s="42" t="s">
        <v>94</v>
      </c>
      <c r="S2480" s="42" t="s">
        <v>373</v>
      </c>
      <c r="T2480" s="42" t="s">
        <v>28836</v>
      </c>
      <c r="U2480" s="50" t="s">
        <v>28518</v>
      </c>
      <c r="V2480" s="42" t="s">
        <v>28519</v>
      </c>
      <c r="W2480" s="42" t="s">
        <v>94</v>
      </c>
      <c r="X2480" s="50">
        <v>2025</v>
      </c>
    </row>
    <row r="2481" spans="1:24" ht="12" customHeight="1" x14ac:dyDescent="0.15">
      <c r="A2481" s="42" t="s">
        <v>26118</v>
      </c>
      <c r="B2481" s="42">
        <v>43</v>
      </c>
      <c r="C2481" s="42" t="s">
        <v>14</v>
      </c>
      <c r="D2481" s="42" t="s">
        <v>31</v>
      </c>
      <c r="F2481" s="55">
        <v>42680</v>
      </c>
      <c r="G2481" s="42" t="s">
        <v>26119</v>
      </c>
      <c r="H2481" s="42" t="s">
        <v>1893</v>
      </c>
      <c r="I2481" s="42" t="s">
        <v>309</v>
      </c>
      <c r="J2481" s="42">
        <v>42261</v>
      </c>
      <c r="K2481" s="42" t="s">
        <v>5406</v>
      </c>
      <c r="L2481" s="42" t="s">
        <v>9466</v>
      </c>
      <c r="M2481" s="42" t="s">
        <v>5307</v>
      </c>
      <c r="N2481" s="42" t="s">
        <v>26120</v>
      </c>
      <c r="O2481" s="42" t="s">
        <v>394</v>
      </c>
      <c r="P2481" s="42" t="s">
        <v>395</v>
      </c>
      <c r="Q2481" s="56" t="s">
        <v>26121</v>
      </c>
      <c r="R2481" s="42" t="s">
        <v>94</v>
      </c>
      <c r="S2481" s="42" t="s">
        <v>373</v>
      </c>
      <c r="T2481" s="42" t="s">
        <v>28836</v>
      </c>
      <c r="U2481" s="50" t="s">
        <v>28523</v>
      </c>
      <c r="V2481" s="42" t="s">
        <v>28519</v>
      </c>
      <c r="W2481" s="42" t="s">
        <v>94</v>
      </c>
      <c r="X2481" s="50">
        <v>2019</v>
      </c>
    </row>
    <row r="2482" spans="1:24" ht="12" customHeight="1" x14ac:dyDescent="0.15">
      <c r="A2482" s="42" t="s">
        <v>26062</v>
      </c>
      <c r="B2482" s="42">
        <v>59</v>
      </c>
      <c r="C2482" s="42" t="s">
        <v>14</v>
      </c>
      <c r="D2482" s="42" t="s">
        <v>31</v>
      </c>
      <c r="F2482" s="55">
        <v>42679</v>
      </c>
      <c r="G2482" s="42" t="s">
        <v>26063</v>
      </c>
      <c r="H2482" s="42" t="s">
        <v>22175</v>
      </c>
      <c r="I2482" s="42" t="s">
        <v>297</v>
      </c>
      <c r="J2482" s="42">
        <v>98305</v>
      </c>
      <c r="K2482" s="42" t="s">
        <v>26064</v>
      </c>
      <c r="L2482" s="42" t="s">
        <v>26065</v>
      </c>
      <c r="M2482" s="42" t="s">
        <v>21</v>
      </c>
      <c r="N2482" s="42" t="s">
        <v>26066</v>
      </c>
      <c r="O2482" s="42" t="s">
        <v>394</v>
      </c>
      <c r="P2482" s="42" t="s">
        <v>395</v>
      </c>
      <c r="Q2482" s="56" t="s">
        <v>26067</v>
      </c>
      <c r="R2482" s="42" t="s">
        <v>542</v>
      </c>
      <c r="S2482" s="42" t="s">
        <v>22</v>
      </c>
      <c r="T2482" s="42" t="s">
        <v>28746</v>
      </c>
      <c r="U2482" s="50" t="s">
        <v>28523</v>
      </c>
      <c r="W2482" s="42" t="s">
        <v>94</v>
      </c>
      <c r="X2482" s="50">
        <v>2022</v>
      </c>
    </row>
    <row r="2483" spans="1:24" ht="12" customHeight="1" x14ac:dyDescent="0.15">
      <c r="A2483" s="42" t="s">
        <v>26099</v>
      </c>
      <c r="B2483" s="42">
        <v>49</v>
      </c>
      <c r="C2483" s="42" t="s">
        <v>14</v>
      </c>
      <c r="D2483" s="42" t="s">
        <v>31</v>
      </c>
      <c r="F2483" s="55">
        <v>42679</v>
      </c>
      <c r="G2483" s="42" t="s">
        <v>26100</v>
      </c>
      <c r="H2483" s="42" t="s">
        <v>13110</v>
      </c>
      <c r="I2483" s="42" t="s">
        <v>56</v>
      </c>
      <c r="J2483" s="42">
        <v>33709</v>
      </c>
      <c r="K2483" s="42" t="s">
        <v>2264</v>
      </c>
      <c r="L2483" s="42" t="s">
        <v>9639</v>
      </c>
      <c r="M2483" s="42" t="s">
        <v>21</v>
      </c>
      <c r="N2483" s="42" t="s">
        <v>26101</v>
      </c>
      <c r="O2483" s="42" t="s">
        <v>394</v>
      </c>
      <c r="P2483" s="42" t="s">
        <v>395</v>
      </c>
      <c r="Q2483" s="56" t="s">
        <v>26102</v>
      </c>
      <c r="R2483" s="42" t="s">
        <v>542</v>
      </c>
      <c r="S2483" s="42" t="s">
        <v>22</v>
      </c>
      <c r="T2483" s="42" t="s">
        <v>28739</v>
      </c>
      <c r="U2483" s="50" t="s">
        <v>28518</v>
      </c>
      <c r="V2483" s="42" t="s">
        <v>28521</v>
      </c>
      <c r="W2483" s="42" t="s">
        <v>94</v>
      </c>
      <c r="X2483" s="50">
        <v>2017</v>
      </c>
    </row>
    <row r="2484" spans="1:24" ht="12" customHeight="1" x14ac:dyDescent="0.15">
      <c r="A2484" s="42" t="s">
        <v>26089</v>
      </c>
      <c r="B2484" s="42">
        <v>34</v>
      </c>
      <c r="C2484" s="42" t="s">
        <v>14</v>
      </c>
      <c r="D2484" s="42" t="s">
        <v>31</v>
      </c>
      <c r="F2484" s="55">
        <v>42679</v>
      </c>
      <c r="G2484" s="42" t="s">
        <v>26342</v>
      </c>
      <c r="H2484" s="42" t="s">
        <v>26090</v>
      </c>
      <c r="I2484" s="42" t="s">
        <v>67</v>
      </c>
      <c r="J2484" s="42">
        <v>75647</v>
      </c>
      <c r="K2484" s="42" t="s">
        <v>581</v>
      </c>
      <c r="L2484" s="42" t="s">
        <v>26091</v>
      </c>
      <c r="M2484" s="42" t="s">
        <v>21</v>
      </c>
      <c r="N2484" s="42" t="s">
        <v>26092</v>
      </c>
      <c r="O2484" s="42" t="s">
        <v>394</v>
      </c>
      <c r="P2484" s="42" t="s">
        <v>395</v>
      </c>
      <c r="Q2484" s="56" t="s">
        <v>26093</v>
      </c>
      <c r="R2484" s="42" t="s">
        <v>94</v>
      </c>
      <c r="S2484" s="42" t="s">
        <v>22</v>
      </c>
      <c r="T2484" s="42" t="s">
        <v>28746</v>
      </c>
      <c r="U2484" s="50" t="s">
        <v>28518</v>
      </c>
      <c r="V2484" s="42" t="s">
        <v>20623</v>
      </c>
      <c r="W2484" s="42" t="s">
        <v>542</v>
      </c>
      <c r="X2484" s="50">
        <v>2023</v>
      </c>
    </row>
    <row r="2485" spans="1:24" ht="12" customHeight="1" x14ac:dyDescent="0.15">
      <c r="A2485" s="42" t="s">
        <v>26084</v>
      </c>
      <c r="B2485" s="42">
        <v>56</v>
      </c>
      <c r="C2485" s="42" t="s">
        <v>14</v>
      </c>
      <c r="D2485" s="42" t="s">
        <v>31</v>
      </c>
      <c r="E2485" s="42" t="s">
        <v>26085</v>
      </c>
      <c r="F2485" s="55">
        <v>42679</v>
      </c>
      <c r="G2485" s="42" t="s">
        <v>26341</v>
      </c>
      <c r="H2485" s="42" t="s">
        <v>26086</v>
      </c>
      <c r="I2485" s="42" t="s">
        <v>144</v>
      </c>
      <c r="J2485" s="42">
        <v>25045</v>
      </c>
      <c r="K2485" s="42" t="s">
        <v>899</v>
      </c>
      <c r="L2485" s="42" t="s">
        <v>17942</v>
      </c>
      <c r="M2485" s="42" t="s">
        <v>21</v>
      </c>
      <c r="N2485" s="42" t="s">
        <v>26087</v>
      </c>
      <c r="O2485" s="42" t="s">
        <v>394</v>
      </c>
      <c r="P2485" s="42" t="s">
        <v>395</v>
      </c>
      <c r="Q2485" s="56" t="s">
        <v>26088</v>
      </c>
      <c r="R2485" s="42" t="s">
        <v>23</v>
      </c>
      <c r="S2485" s="42" t="s">
        <v>22</v>
      </c>
      <c r="T2485" s="42" t="s">
        <v>28746</v>
      </c>
      <c r="U2485" s="50" t="s">
        <v>28520</v>
      </c>
      <c r="V2485" s="42" t="s">
        <v>28521</v>
      </c>
      <c r="W2485" s="42" t="s">
        <v>94</v>
      </c>
      <c r="X2485" s="50">
        <v>2021</v>
      </c>
    </row>
    <row r="2486" spans="1:24" ht="12" customHeight="1" x14ac:dyDescent="0.15">
      <c r="A2486" s="42" t="s">
        <v>26079</v>
      </c>
      <c r="B2486" s="42">
        <v>25</v>
      </c>
      <c r="C2486" s="42" t="s">
        <v>14</v>
      </c>
      <c r="D2486" s="42" t="s">
        <v>79</v>
      </c>
      <c r="E2486" s="42" t="s">
        <v>26080</v>
      </c>
      <c r="F2486" s="55">
        <v>42679</v>
      </c>
      <c r="G2486" s="42" t="s">
        <v>26081</v>
      </c>
      <c r="H2486" s="42" t="s">
        <v>81</v>
      </c>
      <c r="I2486" s="42" t="s">
        <v>38</v>
      </c>
      <c r="J2486" s="42">
        <v>60655</v>
      </c>
      <c r="K2486" s="42" t="s">
        <v>82</v>
      </c>
      <c r="L2486" s="42" t="s">
        <v>83</v>
      </c>
      <c r="M2486" s="42" t="s">
        <v>21</v>
      </c>
      <c r="N2486" s="42" t="s">
        <v>26082</v>
      </c>
      <c r="O2486" s="42" t="s">
        <v>394</v>
      </c>
      <c r="P2486" s="42" t="s">
        <v>395</v>
      </c>
      <c r="Q2486" s="56" t="s">
        <v>26083</v>
      </c>
      <c r="R2486" s="42" t="s">
        <v>94</v>
      </c>
      <c r="S2486" s="42" t="s">
        <v>29</v>
      </c>
      <c r="T2486" s="42" t="s">
        <v>28523</v>
      </c>
      <c r="U2486" s="50" t="s">
        <v>28523</v>
      </c>
      <c r="V2486" s="42" t="s">
        <v>28521</v>
      </c>
    </row>
    <row r="2487" spans="1:24" ht="12" customHeight="1" x14ac:dyDescent="0.15">
      <c r="A2487" s="42" t="s">
        <v>26094</v>
      </c>
      <c r="B2487" s="42">
        <v>36</v>
      </c>
      <c r="C2487" s="42" t="s">
        <v>14</v>
      </c>
      <c r="D2487" s="42" t="s">
        <v>31</v>
      </c>
      <c r="E2487" s="42" t="s">
        <v>26095</v>
      </c>
      <c r="F2487" s="55">
        <v>42679</v>
      </c>
      <c r="H2487" s="42" t="s">
        <v>26096</v>
      </c>
      <c r="I2487" s="42" t="s">
        <v>389</v>
      </c>
      <c r="J2487" s="42">
        <v>74859</v>
      </c>
      <c r="K2487" s="42" t="s">
        <v>15623</v>
      </c>
      <c r="L2487" s="42" t="s">
        <v>15624</v>
      </c>
      <c r="M2487" s="42" t="s">
        <v>21</v>
      </c>
      <c r="N2487" s="42" t="s">
        <v>26097</v>
      </c>
      <c r="O2487" s="42" t="s">
        <v>394</v>
      </c>
      <c r="P2487" s="42" t="s">
        <v>395</v>
      </c>
      <c r="Q2487" s="56" t="s">
        <v>26098</v>
      </c>
      <c r="R2487" s="42" t="s">
        <v>94</v>
      </c>
      <c r="S2487" s="42" t="s">
        <v>373</v>
      </c>
      <c r="T2487" s="42" t="s">
        <v>28836</v>
      </c>
      <c r="U2487" s="50" t="s">
        <v>28518</v>
      </c>
      <c r="V2487" s="42" t="s">
        <v>28519</v>
      </c>
      <c r="W2487" s="42" t="s">
        <v>94</v>
      </c>
      <c r="X2487" s="50">
        <v>2020</v>
      </c>
    </row>
    <row r="2488" spans="1:24" ht="12" customHeight="1" x14ac:dyDescent="0.15">
      <c r="A2488" s="42" t="s">
        <v>26068</v>
      </c>
      <c r="B2488" s="42">
        <v>35</v>
      </c>
      <c r="C2488" s="42" t="s">
        <v>14</v>
      </c>
      <c r="D2488" s="42" t="s">
        <v>42</v>
      </c>
      <c r="F2488" s="55">
        <v>42678</v>
      </c>
      <c r="G2488" s="42" t="s">
        <v>26069</v>
      </c>
      <c r="H2488" s="42" t="s">
        <v>1809</v>
      </c>
      <c r="I2488" s="42" t="s">
        <v>417</v>
      </c>
      <c r="J2488" s="42">
        <v>10460</v>
      </c>
      <c r="K2488" s="42" t="s">
        <v>1809</v>
      </c>
      <c r="L2488" s="42" t="s">
        <v>569</v>
      </c>
      <c r="M2488" s="42" t="s">
        <v>21</v>
      </c>
      <c r="N2488" s="42" t="s">
        <v>26070</v>
      </c>
      <c r="O2488" s="42" t="s">
        <v>394</v>
      </c>
      <c r="P2488" s="42" t="s">
        <v>395</v>
      </c>
      <c r="Q2488" s="56" t="s">
        <v>26071</v>
      </c>
      <c r="R2488" s="42" t="s">
        <v>542</v>
      </c>
      <c r="S2488" s="42" t="s">
        <v>22</v>
      </c>
      <c r="T2488" s="42" t="s">
        <v>28746</v>
      </c>
      <c r="U2488" s="50" t="s">
        <v>28520</v>
      </c>
      <c r="V2488" s="42" t="s">
        <v>20623</v>
      </c>
      <c r="W2488" s="42" t="s">
        <v>94</v>
      </c>
      <c r="X2488" s="50">
        <v>2016</v>
      </c>
    </row>
    <row r="2489" spans="1:24" ht="12" customHeight="1" x14ac:dyDescent="0.15">
      <c r="A2489" s="42" t="s">
        <v>26072</v>
      </c>
      <c r="B2489" s="42">
        <v>26</v>
      </c>
      <c r="C2489" s="42" t="s">
        <v>14</v>
      </c>
      <c r="D2489" s="42" t="s">
        <v>42</v>
      </c>
      <c r="E2489" s="42" t="s">
        <v>26073</v>
      </c>
      <c r="F2489" s="55">
        <v>42678</v>
      </c>
      <c r="G2489" s="42" t="s">
        <v>26074</v>
      </c>
      <c r="H2489" s="42" t="s">
        <v>26075</v>
      </c>
      <c r="I2489" s="42" t="s">
        <v>39</v>
      </c>
      <c r="J2489" s="42">
        <v>92262</v>
      </c>
      <c r="K2489" s="42" t="s">
        <v>767</v>
      </c>
      <c r="L2489" s="42" t="s">
        <v>26076</v>
      </c>
      <c r="M2489" s="42" t="s">
        <v>21</v>
      </c>
      <c r="N2489" s="42" t="s">
        <v>26077</v>
      </c>
      <c r="O2489" s="42" t="s">
        <v>394</v>
      </c>
      <c r="P2489" s="42" t="s">
        <v>395</v>
      </c>
      <c r="Q2489" s="56" t="s">
        <v>26078</v>
      </c>
      <c r="R2489" s="42" t="s">
        <v>542</v>
      </c>
      <c r="S2489" s="42" t="s">
        <v>29</v>
      </c>
      <c r="T2489" s="42" t="s">
        <v>28523</v>
      </c>
      <c r="U2489" s="50" t="s">
        <v>28523</v>
      </c>
      <c r="V2489" s="42" t="s">
        <v>28521</v>
      </c>
      <c r="W2489" s="42" t="s">
        <v>94</v>
      </c>
      <c r="X2489" s="50">
        <v>2015</v>
      </c>
    </row>
    <row r="2490" spans="1:24" ht="12" customHeight="1" x14ac:dyDescent="0.15">
      <c r="A2490" s="42" t="s">
        <v>26052</v>
      </c>
      <c r="B2490" s="42">
        <v>56</v>
      </c>
      <c r="C2490" s="42" t="s">
        <v>108</v>
      </c>
      <c r="D2490" s="42" t="s">
        <v>31</v>
      </c>
      <c r="F2490" s="55">
        <v>42677</v>
      </c>
      <c r="G2490" s="42" t="s">
        <v>26339</v>
      </c>
      <c r="H2490" s="42" t="s">
        <v>26053</v>
      </c>
      <c r="I2490" s="42" t="s">
        <v>167</v>
      </c>
      <c r="J2490" s="42">
        <v>30052</v>
      </c>
      <c r="K2490" s="42" t="s">
        <v>26054</v>
      </c>
      <c r="L2490" s="42" t="s">
        <v>26055</v>
      </c>
      <c r="M2490" s="42" t="s">
        <v>21</v>
      </c>
      <c r="N2490" s="42" t="s">
        <v>26056</v>
      </c>
      <c r="O2490" s="42" t="s">
        <v>394</v>
      </c>
      <c r="P2490" s="42" t="s">
        <v>395</v>
      </c>
      <c r="Q2490" s="56" t="s">
        <v>26057</v>
      </c>
      <c r="R2490" s="42" t="s">
        <v>94</v>
      </c>
      <c r="S2490" s="42" t="s">
        <v>22</v>
      </c>
      <c r="T2490" s="42" t="s">
        <v>28746</v>
      </c>
      <c r="U2490" s="50" t="s">
        <v>28520</v>
      </c>
      <c r="V2490" s="42" t="s">
        <v>28521</v>
      </c>
      <c r="W2490" s="42" t="s">
        <v>94</v>
      </c>
      <c r="X2490" s="50">
        <v>2013</v>
      </c>
    </row>
    <row r="2491" spans="1:24" ht="12" customHeight="1" x14ac:dyDescent="0.15">
      <c r="A2491" s="42" t="s">
        <v>26058</v>
      </c>
      <c r="B2491" s="42">
        <v>23</v>
      </c>
      <c r="C2491" s="42" t="s">
        <v>14</v>
      </c>
      <c r="D2491" s="42" t="s">
        <v>79</v>
      </c>
      <c r="E2491" s="42" t="s">
        <v>26059</v>
      </c>
      <c r="F2491" s="55">
        <v>42677</v>
      </c>
      <c r="G2491" s="42" t="s">
        <v>26340</v>
      </c>
      <c r="H2491" s="42" t="s">
        <v>3806</v>
      </c>
      <c r="I2491" s="42" t="s">
        <v>360</v>
      </c>
      <c r="J2491" s="42">
        <v>28144</v>
      </c>
      <c r="K2491" s="42" t="s">
        <v>10638</v>
      </c>
      <c r="L2491" s="42" t="s">
        <v>9650</v>
      </c>
      <c r="M2491" s="42" t="s">
        <v>21</v>
      </c>
      <c r="N2491" s="42" t="s">
        <v>26060</v>
      </c>
      <c r="O2491" s="42" t="s">
        <v>394</v>
      </c>
      <c r="P2491" s="42" t="s">
        <v>395</v>
      </c>
      <c r="Q2491" s="56" t="s">
        <v>26061</v>
      </c>
      <c r="R2491" s="42" t="s">
        <v>94</v>
      </c>
      <c r="S2491" s="42" t="s">
        <v>22</v>
      </c>
      <c r="T2491" s="42" t="s">
        <v>28746</v>
      </c>
      <c r="U2491" s="50" t="s">
        <v>28520</v>
      </c>
      <c r="V2491" s="42" t="s">
        <v>28521</v>
      </c>
      <c r="W2491" s="42" t="s">
        <v>94</v>
      </c>
      <c r="X2491" s="50">
        <v>2011</v>
      </c>
    </row>
    <row r="2492" spans="1:24" ht="12" customHeight="1" x14ac:dyDescent="0.15">
      <c r="A2492" s="42" t="s">
        <v>26047</v>
      </c>
      <c r="B2492" s="42">
        <v>64</v>
      </c>
      <c r="C2492" s="42" t="s">
        <v>14</v>
      </c>
      <c r="D2492" s="42" t="s">
        <v>24</v>
      </c>
      <c r="F2492" s="55">
        <v>42677</v>
      </c>
      <c r="G2492" s="42" t="s">
        <v>26048</v>
      </c>
      <c r="H2492" s="42" t="s">
        <v>3949</v>
      </c>
      <c r="I2492" s="42" t="s">
        <v>398</v>
      </c>
      <c r="J2492" s="42">
        <v>17201</v>
      </c>
      <c r="K2492" s="42" t="s">
        <v>1263</v>
      </c>
      <c r="L2492" s="42" t="s">
        <v>26049</v>
      </c>
      <c r="M2492" s="42" t="s">
        <v>21</v>
      </c>
      <c r="N2492" s="42" t="s">
        <v>26050</v>
      </c>
      <c r="O2492" s="42" t="s">
        <v>394</v>
      </c>
      <c r="P2492" s="42" t="s">
        <v>395</v>
      </c>
      <c r="Q2492" s="56" t="s">
        <v>26051</v>
      </c>
      <c r="R2492" s="42" t="s">
        <v>542</v>
      </c>
      <c r="S2492" s="42" t="s">
        <v>22</v>
      </c>
      <c r="T2492" s="42" t="s">
        <v>28739</v>
      </c>
      <c r="U2492" s="50" t="s">
        <v>28520</v>
      </c>
      <c r="V2492" s="42" t="s">
        <v>28521</v>
      </c>
      <c r="W2492" s="42" t="s">
        <v>94</v>
      </c>
      <c r="X2492" s="50">
        <v>2012</v>
      </c>
    </row>
    <row r="2493" spans="1:24" ht="12" customHeight="1" x14ac:dyDescent="0.15">
      <c r="A2493" s="42" t="s">
        <v>26032</v>
      </c>
      <c r="B2493" s="42">
        <v>49</v>
      </c>
      <c r="C2493" s="42" t="s">
        <v>14</v>
      </c>
      <c r="D2493" s="42" t="s">
        <v>42</v>
      </c>
      <c r="E2493" s="42" t="s">
        <v>26033</v>
      </c>
      <c r="F2493" s="55">
        <v>42676</v>
      </c>
      <c r="G2493" s="42" t="s">
        <v>26034</v>
      </c>
      <c r="H2493" s="42" t="s">
        <v>1809</v>
      </c>
      <c r="I2493" s="42" t="s">
        <v>417</v>
      </c>
      <c r="J2493" s="42">
        <v>10461</v>
      </c>
      <c r="K2493" s="42" t="s">
        <v>1809</v>
      </c>
      <c r="L2493" s="42" t="s">
        <v>569</v>
      </c>
      <c r="M2493" s="42" t="s">
        <v>385</v>
      </c>
      <c r="N2493" s="42" t="s">
        <v>26035</v>
      </c>
      <c r="O2493" s="42" t="s">
        <v>394</v>
      </c>
      <c r="P2493" s="42" t="s">
        <v>395</v>
      </c>
      <c r="Q2493" s="56" t="s">
        <v>26036</v>
      </c>
      <c r="R2493" s="42" t="s">
        <v>542</v>
      </c>
      <c r="S2493" s="42" t="s">
        <v>22</v>
      </c>
      <c r="T2493" s="42" t="s">
        <v>32142</v>
      </c>
      <c r="U2493" s="50" t="s">
        <v>28520</v>
      </c>
      <c r="V2493" s="42" t="s">
        <v>28521</v>
      </c>
    </row>
    <row r="2494" spans="1:24" ht="12" customHeight="1" x14ac:dyDescent="0.15">
      <c r="A2494" s="42" t="s">
        <v>26037</v>
      </c>
      <c r="B2494" s="42">
        <v>59</v>
      </c>
      <c r="C2494" s="42" t="s">
        <v>14</v>
      </c>
      <c r="D2494" s="42" t="s">
        <v>31</v>
      </c>
      <c r="E2494" s="42" t="s">
        <v>26038</v>
      </c>
      <c r="F2494" s="55">
        <v>42676</v>
      </c>
      <c r="G2494" s="42" t="s">
        <v>26039</v>
      </c>
      <c r="H2494" s="42" t="s">
        <v>985</v>
      </c>
      <c r="I2494" s="42" t="s">
        <v>19</v>
      </c>
      <c r="J2494" s="42">
        <v>70364</v>
      </c>
      <c r="K2494" s="42" t="s">
        <v>986</v>
      </c>
      <c r="L2494" s="42" t="s">
        <v>26040</v>
      </c>
      <c r="M2494" s="42" t="s">
        <v>21</v>
      </c>
      <c r="N2494" s="42" t="s">
        <v>26041</v>
      </c>
      <c r="O2494" s="42" t="s">
        <v>394</v>
      </c>
      <c r="P2494" s="42" t="s">
        <v>395</v>
      </c>
      <c r="Q2494" s="56" t="s">
        <v>26042</v>
      </c>
      <c r="R2494" s="42" t="s">
        <v>542</v>
      </c>
      <c r="S2494" s="42" t="s">
        <v>22</v>
      </c>
      <c r="T2494" s="42" t="s">
        <v>28746</v>
      </c>
      <c r="U2494" s="50" t="s">
        <v>28520</v>
      </c>
      <c r="V2494" s="42" t="s">
        <v>28521</v>
      </c>
      <c r="W2494" s="42" t="s">
        <v>542</v>
      </c>
      <c r="X2494" s="50">
        <v>2009</v>
      </c>
    </row>
    <row r="2495" spans="1:24" ht="12" customHeight="1" x14ac:dyDescent="0.15">
      <c r="A2495" s="42" t="s">
        <v>26043</v>
      </c>
      <c r="B2495" s="42">
        <v>40</v>
      </c>
      <c r="C2495" s="42" t="s">
        <v>14</v>
      </c>
      <c r="D2495" s="42" t="s">
        <v>31</v>
      </c>
      <c r="F2495" s="55">
        <v>42676</v>
      </c>
      <c r="G2495" s="42" t="s">
        <v>26044</v>
      </c>
      <c r="H2495" s="42" t="s">
        <v>594</v>
      </c>
      <c r="I2495" s="42" t="s">
        <v>234</v>
      </c>
      <c r="J2495" s="42">
        <v>84088</v>
      </c>
      <c r="K2495" s="42" t="s">
        <v>595</v>
      </c>
      <c r="L2495" s="42" t="s">
        <v>596</v>
      </c>
      <c r="M2495" s="42" t="s">
        <v>21</v>
      </c>
      <c r="N2495" s="42" t="s">
        <v>26045</v>
      </c>
      <c r="O2495" s="42" t="s">
        <v>394</v>
      </c>
      <c r="P2495" s="42" t="s">
        <v>395</v>
      </c>
      <c r="Q2495" s="56" t="s">
        <v>26046</v>
      </c>
      <c r="R2495" s="42" t="s">
        <v>94</v>
      </c>
      <c r="S2495" s="42" t="s">
        <v>29</v>
      </c>
      <c r="T2495" s="42" t="s">
        <v>28523</v>
      </c>
      <c r="U2495" s="50" t="s">
        <v>28523</v>
      </c>
      <c r="V2495" s="42" t="s">
        <v>20623</v>
      </c>
      <c r="W2495" s="42" t="s">
        <v>94</v>
      </c>
      <c r="X2495" s="50">
        <v>2010</v>
      </c>
    </row>
    <row r="2496" spans="1:24" ht="12" customHeight="1" x14ac:dyDescent="0.15">
      <c r="A2496" s="42" t="s">
        <v>26026</v>
      </c>
      <c r="B2496" s="42">
        <v>21</v>
      </c>
      <c r="C2496" s="42" t="s">
        <v>14</v>
      </c>
      <c r="D2496" s="42" t="s">
        <v>79</v>
      </c>
      <c r="E2496" s="42" t="s">
        <v>26027</v>
      </c>
      <c r="F2496" s="55">
        <v>42675</v>
      </c>
      <c r="G2496" s="42" t="s">
        <v>26028</v>
      </c>
      <c r="H2496" s="42" t="s">
        <v>1729</v>
      </c>
      <c r="I2496" s="42" t="s">
        <v>39</v>
      </c>
      <c r="J2496" s="42">
        <v>95219</v>
      </c>
      <c r="K2496" s="42" t="s">
        <v>1731</v>
      </c>
      <c r="L2496" s="42" t="s">
        <v>26029</v>
      </c>
      <c r="M2496" s="42" t="s">
        <v>21</v>
      </c>
      <c r="N2496" s="42" t="s">
        <v>26030</v>
      </c>
      <c r="O2496" s="42" t="s">
        <v>394</v>
      </c>
      <c r="P2496" s="42" t="s">
        <v>395</v>
      </c>
      <c r="Q2496" s="56" t="s">
        <v>26031</v>
      </c>
      <c r="R2496" s="42" t="s">
        <v>94</v>
      </c>
      <c r="S2496" s="42" t="s">
        <v>22</v>
      </c>
      <c r="T2496" s="42" t="s">
        <v>28746</v>
      </c>
      <c r="U2496" s="50" t="s">
        <v>28520</v>
      </c>
      <c r="V2496" s="42" t="s">
        <v>28521</v>
      </c>
    </row>
    <row r="2497" spans="1:24" ht="12" customHeight="1" x14ac:dyDescent="0.15">
      <c r="A2497" s="42" t="s">
        <v>26016</v>
      </c>
      <c r="B2497" s="42">
        <v>76</v>
      </c>
      <c r="C2497" s="42" t="s">
        <v>14</v>
      </c>
      <c r="D2497" s="42" t="s">
        <v>31</v>
      </c>
      <c r="F2497" s="55">
        <v>42675</v>
      </c>
      <c r="G2497" s="42" t="s">
        <v>26017</v>
      </c>
      <c r="H2497" s="42" t="s">
        <v>734</v>
      </c>
      <c r="I2497" s="42" t="s">
        <v>263</v>
      </c>
      <c r="J2497" s="42">
        <v>89701</v>
      </c>
      <c r="K2497" s="42" t="s">
        <v>734</v>
      </c>
      <c r="L2497" s="42" t="s">
        <v>6198</v>
      </c>
      <c r="M2497" s="42" t="s">
        <v>21</v>
      </c>
      <c r="N2497" s="42" t="s">
        <v>26018</v>
      </c>
      <c r="O2497" s="42" t="s">
        <v>394</v>
      </c>
      <c r="P2497" s="42" t="s">
        <v>395</v>
      </c>
      <c r="Q2497" s="56" t="s">
        <v>26019</v>
      </c>
      <c r="R2497" s="42" t="s">
        <v>23</v>
      </c>
      <c r="S2497" s="42" t="s">
        <v>22</v>
      </c>
      <c r="T2497" s="42" t="s">
        <v>28746</v>
      </c>
      <c r="U2497" s="50" t="s">
        <v>28518</v>
      </c>
      <c r="V2497" s="42" t="s">
        <v>28521</v>
      </c>
      <c r="W2497" s="42" t="s">
        <v>94</v>
      </c>
      <c r="X2497" s="50">
        <v>2008</v>
      </c>
    </row>
    <row r="2498" spans="1:24" ht="12" customHeight="1" x14ac:dyDescent="0.15">
      <c r="A2498" s="42" t="s">
        <v>26020</v>
      </c>
      <c r="B2498" s="42">
        <v>39</v>
      </c>
      <c r="C2498" s="42" t="s">
        <v>14</v>
      </c>
      <c r="D2498" s="42" t="s">
        <v>31</v>
      </c>
      <c r="F2498" s="55">
        <v>42675</v>
      </c>
      <c r="G2498" s="42" t="s">
        <v>26021</v>
      </c>
      <c r="H2498" s="42" t="s">
        <v>26022</v>
      </c>
      <c r="I2498" s="42" t="s">
        <v>389</v>
      </c>
      <c r="J2498" s="42">
        <v>73703</v>
      </c>
      <c r="K2498" s="42" t="s">
        <v>4266</v>
      </c>
      <c r="L2498" s="42" t="s">
        <v>26023</v>
      </c>
      <c r="M2498" s="42" t="s">
        <v>23</v>
      </c>
      <c r="N2498" s="42" t="s">
        <v>26024</v>
      </c>
      <c r="O2498" s="42" t="s">
        <v>394</v>
      </c>
      <c r="P2498" s="42" t="s">
        <v>395</v>
      </c>
      <c r="Q2498" s="56" t="s">
        <v>26025</v>
      </c>
      <c r="R2498" s="42" t="s">
        <v>94</v>
      </c>
      <c r="S2498" s="42" t="s">
        <v>12</v>
      </c>
      <c r="T2498" s="42" t="s">
        <v>31978</v>
      </c>
      <c r="U2498" s="50" t="s">
        <v>28518</v>
      </c>
      <c r="V2498" s="42" t="s">
        <v>28521</v>
      </c>
    </row>
    <row r="2499" spans="1:24" ht="12" customHeight="1" x14ac:dyDescent="0.15">
      <c r="A2499" s="42" t="s">
        <v>28672</v>
      </c>
      <c r="B2499" s="42">
        <v>31</v>
      </c>
      <c r="C2499" s="42" t="s">
        <v>108</v>
      </c>
      <c r="D2499" s="42" t="s">
        <v>31</v>
      </c>
      <c r="F2499" s="55">
        <v>42674</v>
      </c>
      <c r="G2499" s="42" t="s">
        <v>32181</v>
      </c>
      <c r="H2499" s="42" t="s">
        <v>27147</v>
      </c>
      <c r="I2499" s="42" t="s">
        <v>63</v>
      </c>
      <c r="J2499" s="42" t="s">
        <v>32182</v>
      </c>
      <c r="K2499" s="42" t="s">
        <v>1039</v>
      </c>
      <c r="L2499" s="42" t="s">
        <v>27148</v>
      </c>
      <c r="M2499" s="42" t="s">
        <v>21</v>
      </c>
      <c r="N2499" s="42" t="s">
        <v>32183</v>
      </c>
      <c r="O2499" s="42" t="s">
        <v>394</v>
      </c>
      <c r="P2499" s="42" t="s">
        <v>395</v>
      </c>
      <c r="Q2499" s="56" t="s">
        <v>32184</v>
      </c>
      <c r="R2499" s="42" t="s">
        <v>94</v>
      </c>
      <c r="S2499" s="42" t="s">
        <v>22</v>
      </c>
      <c r="T2499" s="42" t="s">
        <v>28746</v>
      </c>
      <c r="U2499" s="50" t="s">
        <v>28520</v>
      </c>
      <c r="V2499" s="42" t="s">
        <v>20623</v>
      </c>
      <c r="W2499" s="42" t="s">
        <v>94</v>
      </c>
      <c r="X2499" s="50">
        <v>2035</v>
      </c>
    </row>
    <row r="2500" spans="1:24" ht="12" customHeight="1" x14ac:dyDescent="0.15">
      <c r="A2500" s="42" t="s">
        <v>26011</v>
      </c>
      <c r="B2500" s="42">
        <v>39</v>
      </c>
      <c r="C2500" s="42" t="s">
        <v>108</v>
      </c>
      <c r="D2500" s="42" t="s">
        <v>79</v>
      </c>
      <c r="F2500" s="55">
        <v>42674</v>
      </c>
      <c r="G2500" s="42" t="s">
        <v>26012</v>
      </c>
      <c r="H2500" s="42" t="s">
        <v>26013</v>
      </c>
      <c r="I2500" s="42" t="s">
        <v>39</v>
      </c>
      <c r="J2500" s="42">
        <v>90501</v>
      </c>
      <c r="K2500" s="42" t="s">
        <v>92</v>
      </c>
      <c r="L2500" s="42" t="s">
        <v>12114</v>
      </c>
      <c r="M2500" s="42" t="s">
        <v>21</v>
      </c>
      <c r="N2500" s="42" t="s">
        <v>26014</v>
      </c>
      <c r="O2500" s="42" t="s">
        <v>394</v>
      </c>
      <c r="P2500" s="42" t="s">
        <v>395</v>
      </c>
      <c r="Q2500" s="56" t="s">
        <v>26015</v>
      </c>
      <c r="R2500" s="42" t="s">
        <v>542</v>
      </c>
      <c r="S2500" s="42" t="s">
        <v>373</v>
      </c>
      <c r="T2500" s="42" t="s">
        <v>28836</v>
      </c>
      <c r="U2500" s="50" t="s">
        <v>28520</v>
      </c>
      <c r="V2500" s="42" t="s">
        <v>28519</v>
      </c>
      <c r="W2500" s="42" t="s">
        <v>94</v>
      </c>
      <c r="X2500" s="50">
        <v>2006</v>
      </c>
    </row>
    <row r="2501" spans="1:24" ht="12" customHeight="1" x14ac:dyDescent="0.15">
      <c r="A2501" s="42" t="s">
        <v>26006</v>
      </c>
      <c r="B2501" s="42">
        <v>55</v>
      </c>
      <c r="C2501" s="42" t="s">
        <v>14</v>
      </c>
      <c r="D2501" s="42" t="s">
        <v>42</v>
      </c>
      <c r="F2501" s="55">
        <v>42674</v>
      </c>
      <c r="G2501" s="42" t="s">
        <v>26007</v>
      </c>
      <c r="H2501" s="42" t="s">
        <v>26008</v>
      </c>
      <c r="I2501" s="42" t="s">
        <v>39</v>
      </c>
      <c r="J2501" s="42">
        <v>91311</v>
      </c>
      <c r="K2501" s="42" t="s">
        <v>92</v>
      </c>
      <c r="L2501" s="42" t="s">
        <v>408</v>
      </c>
      <c r="M2501" s="42" t="s">
        <v>21</v>
      </c>
      <c r="N2501" s="42" t="s">
        <v>26009</v>
      </c>
      <c r="O2501" s="42" t="s">
        <v>394</v>
      </c>
      <c r="P2501" s="42" t="s">
        <v>395</v>
      </c>
      <c r="Q2501" s="56" t="s">
        <v>26010</v>
      </c>
      <c r="R2501" s="42" t="s">
        <v>94</v>
      </c>
      <c r="S2501" s="42" t="s">
        <v>22</v>
      </c>
      <c r="T2501" s="42" t="s">
        <v>28739</v>
      </c>
      <c r="U2501" s="50" t="s">
        <v>28520</v>
      </c>
      <c r="V2501" s="42" t="s">
        <v>28521</v>
      </c>
      <c r="W2501" s="42" t="s">
        <v>94</v>
      </c>
      <c r="X2501" s="50">
        <v>2007</v>
      </c>
    </row>
    <row r="2502" spans="1:24" ht="12" customHeight="1" x14ac:dyDescent="0.15">
      <c r="A2502" s="42" t="s">
        <v>26361</v>
      </c>
      <c r="B2502" s="42">
        <v>46</v>
      </c>
      <c r="C2502" s="42" t="s">
        <v>14</v>
      </c>
      <c r="D2502" s="42" t="s">
        <v>31</v>
      </c>
      <c r="F2502" s="55">
        <v>42674</v>
      </c>
      <c r="G2502" s="42" t="s">
        <v>26365</v>
      </c>
      <c r="H2502" s="42" t="s">
        <v>194</v>
      </c>
      <c r="I2502" s="42" t="s">
        <v>39</v>
      </c>
      <c r="J2502" s="42">
        <v>93727</v>
      </c>
      <c r="K2502" s="42" t="s">
        <v>194</v>
      </c>
      <c r="L2502" s="42" t="s">
        <v>1568</v>
      </c>
      <c r="M2502" s="42" t="s">
        <v>21</v>
      </c>
      <c r="N2502" s="42" t="s">
        <v>26362</v>
      </c>
      <c r="O2502" s="42" t="s">
        <v>26363</v>
      </c>
      <c r="P2502" s="42" t="s">
        <v>395</v>
      </c>
      <c r="Q2502" s="56" t="s">
        <v>26364</v>
      </c>
      <c r="R2502" s="42" t="s">
        <v>94</v>
      </c>
      <c r="S2502" s="42" t="s">
        <v>12</v>
      </c>
      <c r="T2502" s="42" t="s">
        <v>31978</v>
      </c>
      <c r="U2502" s="50" t="s">
        <v>28518</v>
      </c>
      <c r="V2502" s="42" t="s">
        <v>28521</v>
      </c>
    </row>
    <row r="2503" spans="1:24" ht="12" customHeight="1" x14ac:dyDescent="0.15">
      <c r="A2503" s="42" t="s">
        <v>25994</v>
      </c>
      <c r="B2503" s="42">
        <v>31</v>
      </c>
      <c r="C2503" s="42" t="s">
        <v>14</v>
      </c>
      <c r="D2503" s="42" t="s">
        <v>79</v>
      </c>
      <c r="F2503" s="55">
        <v>42673</v>
      </c>
      <c r="G2503" s="42" t="s">
        <v>25995</v>
      </c>
      <c r="H2503" s="42" t="s">
        <v>1666</v>
      </c>
      <c r="I2503" s="42" t="s">
        <v>40</v>
      </c>
      <c r="J2503" s="42">
        <v>2118</v>
      </c>
      <c r="K2503" s="42" t="s">
        <v>1668</v>
      </c>
      <c r="L2503" s="42" t="s">
        <v>3164</v>
      </c>
      <c r="M2503" s="42" t="s">
        <v>21</v>
      </c>
      <c r="N2503" s="42" t="s">
        <v>25996</v>
      </c>
      <c r="O2503" s="42" t="s">
        <v>394</v>
      </c>
      <c r="P2503" s="42" t="s">
        <v>395</v>
      </c>
      <c r="Q2503" s="56" t="s">
        <v>25997</v>
      </c>
      <c r="R2503" s="42" t="s">
        <v>542</v>
      </c>
      <c r="S2503" s="42" t="s">
        <v>22</v>
      </c>
      <c r="T2503" s="42" t="s">
        <v>28739</v>
      </c>
      <c r="U2503" s="50" t="s">
        <v>28518</v>
      </c>
      <c r="V2503" s="42" t="s">
        <v>28521</v>
      </c>
      <c r="W2503" s="42" t="s">
        <v>94</v>
      </c>
      <c r="X2503" s="50">
        <v>1999</v>
      </c>
    </row>
    <row r="2504" spans="1:24" ht="12" customHeight="1" x14ac:dyDescent="0.15">
      <c r="A2504" s="42" t="s">
        <v>26003</v>
      </c>
      <c r="B2504" s="42">
        <v>23</v>
      </c>
      <c r="C2504" s="42" t="s">
        <v>14</v>
      </c>
      <c r="D2504" s="42" t="s">
        <v>42</v>
      </c>
      <c r="F2504" s="55">
        <v>42673</v>
      </c>
      <c r="G2504" s="42" t="s">
        <v>26338</v>
      </c>
      <c r="H2504" s="42" t="s">
        <v>12128</v>
      </c>
      <c r="I2504" s="42" t="s">
        <v>67</v>
      </c>
      <c r="J2504" s="42">
        <v>78401</v>
      </c>
      <c r="K2504" s="42" t="s">
        <v>12130</v>
      </c>
      <c r="L2504" s="42" t="s">
        <v>12131</v>
      </c>
      <c r="M2504" s="42" t="s">
        <v>21</v>
      </c>
      <c r="N2504" s="42" t="s">
        <v>26004</v>
      </c>
      <c r="O2504" s="42" t="s">
        <v>394</v>
      </c>
      <c r="P2504" s="42" t="s">
        <v>395</v>
      </c>
      <c r="Q2504" s="56" t="s">
        <v>26005</v>
      </c>
      <c r="R2504" s="42" t="s">
        <v>94</v>
      </c>
      <c r="S2504" s="42" t="s">
        <v>22</v>
      </c>
      <c r="T2504" s="42" t="s">
        <v>28746</v>
      </c>
      <c r="U2504" s="50" t="s">
        <v>28520</v>
      </c>
      <c r="V2504" s="42" t="s">
        <v>28521</v>
      </c>
      <c r="W2504" s="42" t="s">
        <v>94</v>
      </c>
      <c r="X2504" s="50">
        <v>2004</v>
      </c>
    </row>
    <row r="2505" spans="1:24" ht="12" customHeight="1" x14ac:dyDescent="0.15">
      <c r="A2505" s="42" t="s">
        <v>25998</v>
      </c>
      <c r="B2505" s="42">
        <v>38</v>
      </c>
      <c r="C2505" s="42" t="s">
        <v>14</v>
      </c>
      <c r="D2505" s="42" t="s">
        <v>133</v>
      </c>
      <c r="E2505" s="42" t="s">
        <v>25999</v>
      </c>
      <c r="F2505" s="55">
        <v>42673</v>
      </c>
      <c r="G2505" s="42" t="s">
        <v>26000</v>
      </c>
      <c r="H2505" s="42" t="s">
        <v>5406</v>
      </c>
      <c r="I2505" s="42" t="s">
        <v>389</v>
      </c>
      <c r="J2505" s="42">
        <v>73654</v>
      </c>
      <c r="K2505" s="42" t="s">
        <v>5143</v>
      </c>
      <c r="L2505" s="42" t="s">
        <v>2004</v>
      </c>
      <c r="M2505" s="42" t="s">
        <v>21</v>
      </c>
      <c r="N2505" s="42" t="s">
        <v>26001</v>
      </c>
      <c r="O2505" s="42" t="s">
        <v>394</v>
      </c>
      <c r="P2505" s="42" t="s">
        <v>395</v>
      </c>
      <c r="Q2505" s="56" t="s">
        <v>26002</v>
      </c>
      <c r="R2505" s="42" t="s">
        <v>94</v>
      </c>
      <c r="S2505" s="42" t="s">
        <v>22</v>
      </c>
      <c r="T2505" s="42" t="s">
        <v>28746</v>
      </c>
      <c r="U2505" s="50" t="s">
        <v>28520</v>
      </c>
      <c r="V2505" s="42" t="s">
        <v>28519</v>
      </c>
      <c r="W2505" s="42" t="s">
        <v>94</v>
      </c>
      <c r="X2505" s="50">
        <v>2005</v>
      </c>
    </row>
    <row r="2506" spans="1:24" ht="12" customHeight="1" x14ac:dyDescent="0.15">
      <c r="A2506" s="42" t="s">
        <v>25983</v>
      </c>
      <c r="B2506" s="42">
        <v>34</v>
      </c>
      <c r="C2506" s="42" t="s">
        <v>14</v>
      </c>
      <c r="D2506" s="42" t="s">
        <v>31</v>
      </c>
      <c r="F2506" s="55">
        <v>42673</v>
      </c>
      <c r="G2506" s="42" t="s">
        <v>25984</v>
      </c>
      <c r="H2506" s="42" t="s">
        <v>3629</v>
      </c>
      <c r="I2506" s="42" t="s">
        <v>117</v>
      </c>
      <c r="J2506" s="42">
        <v>86409</v>
      </c>
      <c r="K2506" s="42" t="s">
        <v>5727</v>
      </c>
      <c r="L2506" s="42" t="s">
        <v>14314</v>
      </c>
      <c r="M2506" s="42" t="s">
        <v>21</v>
      </c>
      <c r="N2506" s="42" t="s">
        <v>25985</v>
      </c>
      <c r="O2506" s="42" t="s">
        <v>394</v>
      </c>
      <c r="P2506" s="42" t="s">
        <v>395</v>
      </c>
      <c r="Q2506" s="56" t="s">
        <v>25986</v>
      </c>
      <c r="R2506" s="42" t="s">
        <v>94</v>
      </c>
      <c r="S2506" s="42" t="s">
        <v>373</v>
      </c>
      <c r="T2506" s="42" t="s">
        <v>28836</v>
      </c>
      <c r="U2506" s="50" t="s">
        <v>28518</v>
      </c>
      <c r="V2506" s="42" t="s">
        <v>28519</v>
      </c>
      <c r="W2506" s="42" t="s">
        <v>94</v>
      </c>
      <c r="X2506" s="50">
        <v>2003</v>
      </c>
    </row>
    <row r="2507" spans="1:24" ht="12" customHeight="1" x14ac:dyDescent="0.15">
      <c r="A2507" s="42" t="s">
        <v>25987</v>
      </c>
      <c r="B2507" s="42">
        <v>21</v>
      </c>
      <c r="C2507" s="42" t="s">
        <v>14</v>
      </c>
      <c r="D2507" s="42" t="s">
        <v>42</v>
      </c>
      <c r="F2507" s="55">
        <v>42672</v>
      </c>
      <c r="G2507" s="42" t="s">
        <v>25988</v>
      </c>
      <c r="H2507" s="42" t="s">
        <v>25989</v>
      </c>
      <c r="I2507" s="42" t="s">
        <v>67</v>
      </c>
      <c r="J2507" s="42">
        <v>79855</v>
      </c>
      <c r="K2507" s="42" t="s">
        <v>25990</v>
      </c>
      <c r="L2507" s="42" t="s">
        <v>25991</v>
      </c>
      <c r="M2507" s="42" t="s">
        <v>21</v>
      </c>
      <c r="N2507" s="42" t="s">
        <v>25992</v>
      </c>
      <c r="O2507" s="42" t="s">
        <v>394</v>
      </c>
      <c r="P2507" s="42" t="s">
        <v>395</v>
      </c>
      <c r="Q2507" s="56" t="s">
        <v>25993</v>
      </c>
      <c r="R2507" s="42" t="s">
        <v>94</v>
      </c>
      <c r="S2507" s="42" t="s">
        <v>22</v>
      </c>
      <c r="T2507" s="42" t="s">
        <v>28739</v>
      </c>
      <c r="U2507" s="50" t="s">
        <v>28520</v>
      </c>
      <c r="V2507" s="42" t="s">
        <v>28521</v>
      </c>
    </row>
    <row r="2508" spans="1:24" ht="12" customHeight="1" x14ac:dyDescent="0.15">
      <c r="A2508" s="42" t="s">
        <v>25971</v>
      </c>
      <c r="B2508" s="42">
        <v>45</v>
      </c>
      <c r="C2508" s="42" t="s">
        <v>14</v>
      </c>
      <c r="D2508" s="42" t="s">
        <v>15</v>
      </c>
      <c r="E2508" s="42" t="s">
        <v>25972</v>
      </c>
      <c r="F2508" s="55">
        <v>42671</v>
      </c>
      <c r="G2508" s="42" t="s">
        <v>25973</v>
      </c>
      <c r="H2508" s="42" t="s">
        <v>25974</v>
      </c>
      <c r="I2508" s="42" t="s">
        <v>63</v>
      </c>
      <c r="J2508" s="42">
        <v>44133</v>
      </c>
      <c r="K2508" s="42" t="s">
        <v>99</v>
      </c>
      <c r="L2508" s="42" t="s">
        <v>25975</v>
      </c>
      <c r="M2508" s="42" t="s">
        <v>21</v>
      </c>
      <c r="N2508" s="42" t="s">
        <v>25976</v>
      </c>
      <c r="O2508" s="42" t="s">
        <v>394</v>
      </c>
      <c r="P2508" s="42" t="s">
        <v>395</v>
      </c>
      <c r="Q2508" s="56" t="s">
        <v>25977</v>
      </c>
      <c r="R2508" s="42" t="s">
        <v>542</v>
      </c>
      <c r="S2508" s="42" t="s">
        <v>22</v>
      </c>
      <c r="T2508" s="42" t="s">
        <v>28739</v>
      </c>
      <c r="U2508" s="50" t="s">
        <v>28520</v>
      </c>
      <c r="V2508" s="42" t="s">
        <v>28521</v>
      </c>
      <c r="W2508" s="42" t="s">
        <v>94</v>
      </c>
      <c r="X2508" s="50">
        <v>2002</v>
      </c>
    </row>
    <row r="2509" spans="1:24" ht="12" customHeight="1" x14ac:dyDescent="0.15">
      <c r="A2509" s="42" t="s">
        <v>25978</v>
      </c>
      <c r="B2509" s="42">
        <v>38</v>
      </c>
      <c r="C2509" s="42" t="s">
        <v>14</v>
      </c>
      <c r="D2509" s="42" t="s">
        <v>79</v>
      </c>
      <c r="E2509" s="42" t="s">
        <v>25979</v>
      </c>
      <c r="F2509" s="55">
        <v>42671</v>
      </c>
      <c r="G2509" s="42" t="s">
        <v>25980</v>
      </c>
      <c r="H2509" s="42" t="s">
        <v>1612</v>
      </c>
      <c r="I2509" s="42" t="s">
        <v>39</v>
      </c>
      <c r="J2509" s="42">
        <v>95841</v>
      </c>
      <c r="K2509" s="42" t="s">
        <v>1612</v>
      </c>
      <c r="L2509" s="42" t="s">
        <v>941</v>
      </c>
      <c r="M2509" s="42" t="s">
        <v>21</v>
      </c>
      <c r="N2509" s="42" t="s">
        <v>25981</v>
      </c>
      <c r="O2509" s="42" t="s">
        <v>394</v>
      </c>
      <c r="P2509" s="42" t="s">
        <v>395</v>
      </c>
      <c r="Q2509" s="56" t="s">
        <v>25982</v>
      </c>
      <c r="R2509" s="42" t="s">
        <v>542</v>
      </c>
      <c r="S2509" s="42" t="s">
        <v>22</v>
      </c>
      <c r="T2509" s="42" t="s">
        <v>28746</v>
      </c>
      <c r="U2509" s="50" t="s">
        <v>28520</v>
      </c>
      <c r="V2509" s="42" t="s">
        <v>28521</v>
      </c>
      <c r="W2509" s="42" t="s">
        <v>94</v>
      </c>
      <c r="X2509" s="50">
        <v>2001</v>
      </c>
    </row>
    <row r="2510" spans="1:24" ht="12" customHeight="1" x14ac:dyDescent="0.15">
      <c r="A2510" s="42" t="s">
        <v>25965</v>
      </c>
      <c r="B2510" s="42">
        <v>37</v>
      </c>
      <c r="C2510" s="42" t="s">
        <v>14</v>
      </c>
      <c r="D2510" s="42" t="s">
        <v>31</v>
      </c>
      <c r="F2510" s="55">
        <v>42671</v>
      </c>
      <c r="G2510" s="42" t="s">
        <v>25966</v>
      </c>
      <c r="H2510" s="42" t="s">
        <v>25967</v>
      </c>
      <c r="I2510" s="42" t="s">
        <v>127</v>
      </c>
      <c r="J2510" s="42">
        <v>56248</v>
      </c>
      <c r="K2510" s="42" t="s">
        <v>391</v>
      </c>
      <c r="L2510" s="42" t="s">
        <v>25968</v>
      </c>
      <c r="M2510" s="42" t="s">
        <v>21</v>
      </c>
      <c r="N2510" s="42" t="s">
        <v>25969</v>
      </c>
      <c r="O2510" s="42" t="s">
        <v>394</v>
      </c>
      <c r="P2510" s="42" t="s">
        <v>395</v>
      </c>
      <c r="Q2510" s="56" t="s">
        <v>25970</v>
      </c>
      <c r="R2510" s="42" t="s">
        <v>948</v>
      </c>
      <c r="S2510" s="42" t="s">
        <v>22</v>
      </c>
      <c r="T2510" s="42" t="s">
        <v>28746</v>
      </c>
      <c r="U2510" s="50" t="s">
        <v>28520</v>
      </c>
      <c r="V2510" s="42" t="s">
        <v>20623</v>
      </c>
      <c r="W2510" s="42" t="s">
        <v>94</v>
      </c>
      <c r="X2510" s="50">
        <v>2000</v>
      </c>
    </row>
    <row r="2511" spans="1:24" ht="12" customHeight="1" x14ac:dyDescent="0.15">
      <c r="A2511" s="42" t="s">
        <v>26369</v>
      </c>
      <c r="B2511" s="42">
        <v>33</v>
      </c>
      <c r="C2511" s="42" t="s">
        <v>14</v>
      </c>
      <c r="D2511" s="42" t="s">
        <v>79</v>
      </c>
      <c r="F2511" s="55">
        <v>42670</v>
      </c>
      <c r="G2511" s="42" t="s">
        <v>26337</v>
      </c>
      <c r="H2511" s="42" t="s">
        <v>562</v>
      </c>
      <c r="I2511" s="42" t="s">
        <v>67</v>
      </c>
      <c r="J2511" s="42">
        <v>78209</v>
      </c>
      <c r="K2511" s="42" t="s">
        <v>563</v>
      </c>
      <c r="L2511" s="42" t="s">
        <v>564</v>
      </c>
      <c r="M2511" s="42" t="s">
        <v>21</v>
      </c>
      <c r="N2511" s="42" t="s">
        <v>25957</v>
      </c>
      <c r="O2511" s="42" t="s">
        <v>394</v>
      </c>
      <c r="P2511" s="42" t="s">
        <v>395</v>
      </c>
      <c r="Q2511" s="56" t="s">
        <v>25958</v>
      </c>
      <c r="R2511" s="42" t="s">
        <v>94</v>
      </c>
      <c r="S2511" s="42" t="s">
        <v>22</v>
      </c>
      <c r="T2511" s="42" t="s">
        <v>31669</v>
      </c>
      <c r="U2511" s="50" t="s">
        <v>28518</v>
      </c>
      <c r="V2511" s="42" t="s">
        <v>28521</v>
      </c>
      <c r="W2511" s="42" t="s">
        <v>94</v>
      </c>
      <c r="X2511" s="50">
        <v>1997</v>
      </c>
    </row>
    <row r="2512" spans="1:24" ht="12" customHeight="1" x14ac:dyDescent="0.15">
      <c r="A2512" s="42" t="s">
        <v>25945</v>
      </c>
      <c r="B2512" s="42">
        <v>32</v>
      </c>
      <c r="C2512" s="42" t="s">
        <v>14</v>
      </c>
      <c r="D2512" s="42" t="s">
        <v>31</v>
      </c>
      <c r="E2512" s="42" t="s">
        <v>25946</v>
      </c>
      <c r="F2512" s="55">
        <v>42670</v>
      </c>
      <c r="G2512" s="42" t="s">
        <v>25947</v>
      </c>
      <c r="H2512" s="42" t="s">
        <v>4476</v>
      </c>
      <c r="I2512" s="42" t="s">
        <v>838</v>
      </c>
      <c r="J2512" s="42">
        <v>59101</v>
      </c>
      <c r="K2512" s="42" t="s">
        <v>4478</v>
      </c>
      <c r="L2512" s="42" t="s">
        <v>10222</v>
      </c>
      <c r="M2512" s="42" t="s">
        <v>21</v>
      </c>
      <c r="N2512" s="42" t="s">
        <v>25948</v>
      </c>
      <c r="O2512" s="42" t="s">
        <v>394</v>
      </c>
      <c r="P2512" s="42" t="s">
        <v>395</v>
      </c>
      <c r="Q2512" s="56" t="s">
        <v>25949</v>
      </c>
      <c r="R2512" s="42" t="s">
        <v>542</v>
      </c>
      <c r="S2512" s="42" t="s">
        <v>22</v>
      </c>
      <c r="T2512" s="42" t="s">
        <v>28746</v>
      </c>
      <c r="U2512" s="50" t="s">
        <v>28518</v>
      </c>
      <c r="V2512" s="42" t="s">
        <v>28521</v>
      </c>
      <c r="W2512" s="42" t="s">
        <v>94</v>
      </c>
      <c r="X2512" s="50">
        <v>1995</v>
      </c>
    </row>
    <row r="2513" spans="1:24" ht="12" customHeight="1" x14ac:dyDescent="0.15">
      <c r="A2513" s="42" t="s">
        <v>25959</v>
      </c>
      <c r="B2513" s="42">
        <v>32</v>
      </c>
      <c r="C2513" s="42" t="s">
        <v>14</v>
      </c>
      <c r="D2513" s="42" t="s">
        <v>79</v>
      </c>
      <c r="E2513" s="42" t="s">
        <v>25960</v>
      </c>
      <c r="F2513" s="55">
        <v>42670</v>
      </c>
      <c r="G2513" s="42" t="s">
        <v>25961</v>
      </c>
      <c r="H2513" s="42" t="s">
        <v>18772</v>
      </c>
      <c r="I2513" s="42" t="s">
        <v>360</v>
      </c>
      <c r="J2513" s="42">
        <v>28170</v>
      </c>
      <c r="K2513" s="42" t="s">
        <v>4337</v>
      </c>
      <c r="L2513" s="42" t="s">
        <v>25962</v>
      </c>
      <c r="M2513" s="42" t="s">
        <v>2246</v>
      </c>
      <c r="N2513" s="42" t="s">
        <v>25963</v>
      </c>
      <c r="O2513" s="42" t="s">
        <v>394</v>
      </c>
      <c r="P2513" s="42" t="s">
        <v>395</v>
      </c>
      <c r="Q2513" s="56" t="s">
        <v>25964</v>
      </c>
      <c r="R2513" s="42" t="s">
        <v>94</v>
      </c>
      <c r="S2513" s="42" t="s">
        <v>12</v>
      </c>
      <c r="T2513" s="42" t="s">
        <v>31978</v>
      </c>
      <c r="U2513" s="50" t="s">
        <v>28518</v>
      </c>
      <c r="V2513" s="42" t="s">
        <v>28521</v>
      </c>
    </row>
    <row r="2514" spans="1:24" ht="12" customHeight="1" x14ac:dyDescent="0.15">
      <c r="A2514" s="42" t="s">
        <v>25950</v>
      </c>
      <c r="B2514" s="42">
        <v>24</v>
      </c>
      <c r="C2514" s="42" t="s">
        <v>14</v>
      </c>
      <c r="D2514" s="42" t="s">
        <v>42</v>
      </c>
      <c r="E2514" s="42" t="s">
        <v>25951</v>
      </c>
      <c r="F2514" s="55">
        <v>42670</v>
      </c>
      <c r="G2514" s="42" t="s">
        <v>25952</v>
      </c>
      <c r="H2514" s="42" t="s">
        <v>25953</v>
      </c>
      <c r="I2514" s="42" t="s">
        <v>167</v>
      </c>
      <c r="J2514" s="42">
        <v>30634</v>
      </c>
      <c r="K2514" s="42" t="s">
        <v>25954</v>
      </c>
      <c r="L2514" s="42" t="s">
        <v>19292</v>
      </c>
      <c r="M2514" s="42" t="s">
        <v>21</v>
      </c>
      <c r="N2514" s="42" t="s">
        <v>25955</v>
      </c>
      <c r="O2514" s="42" t="s">
        <v>394</v>
      </c>
      <c r="P2514" s="42" t="s">
        <v>395</v>
      </c>
      <c r="Q2514" s="56" t="s">
        <v>25956</v>
      </c>
      <c r="R2514" s="42" t="s">
        <v>948</v>
      </c>
      <c r="S2514" s="42" t="s">
        <v>29</v>
      </c>
      <c r="T2514" s="42" t="s">
        <v>28523</v>
      </c>
      <c r="U2514" s="50" t="s">
        <v>28520</v>
      </c>
      <c r="V2514" s="42" t="s">
        <v>28522</v>
      </c>
      <c r="W2514" s="42" t="s">
        <v>94</v>
      </c>
      <c r="X2514" s="50">
        <v>1998</v>
      </c>
    </row>
    <row r="2515" spans="1:24" ht="12" customHeight="1" x14ac:dyDescent="0.15">
      <c r="A2515" s="42" t="s">
        <v>25940</v>
      </c>
      <c r="B2515" s="42">
        <v>25</v>
      </c>
      <c r="C2515" s="42" t="s">
        <v>14</v>
      </c>
      <c r="D2515" s="42" t="s">
        <v>79</v>
      </c>
      <c r="F2515" s="55">
        <v>42669</v>
      </c>
      <c r="G2515" s="42" t="s">
        <v>25941</v>
      </c>
      <c r="H2515" s="42" t="s">
        <v>2039</v>
      </c>
      <c r="I2515" s="42" t="s">
        <v>67</v>
      </c>
      <c r="J2515" s="42">
        <v>75006</v>
      </c>
      <c r="K2515" s="42" t="s">
        <v>279</v>
      </c>
      <c r="L2515" s="42" t="s">
        <v>25942</v>
      </c>
      <c r="M2515" s="42" t="s">
        <v>21</v>
      </c>
      <c r="N2515" s="42" t="s">
        <v>25943</v>
      </c>
      <c r="O2515" s="42" t="s">
        <v>394</v>
      </c>
      <c r="P2515" s="42" t="s">
        <v>395</v>
      </c>
      <c r="Q2515" s="56" t="s">
        <v>25944</v>
      </c>
      <c r="R2515" s="42" t="s">
        <v>94</v>
      </c>
      <c r="S2515" s="42" t="s">
        <v>22</v>
      </c>
      <c r="T2515" s="42" t="s">
        <v>28746</v>
      </c>
      <c r="U2515" s="50" t="s">
        <v>28518</v>
      </c>
      <c r="V2515" s="42" t="s">
        <v>28521</v>
      </c>
      <c r="W2515" s="42" t="s">
        <v>94</v>
      </c>
      <c r="X2515" s="50">
        <v>1994</v>
      </c>
    </row>
    <row r="2516" spans="1:24" ht="12" customHeight="1" x14ac:dyDescent="0.15">
      <c r="A2516" s="42" t="s">
        <v>25934</v>
      </c>
      <c r="B2516" s="42">
        <v>36</v>
      </c>
      <c r="C2516" s="42" t="s">
        <v>14</v>
      </c>
      <c r="D2516" s="42" t="s">
        <v>31</v>
      </c>
      <c r="F2516" s="55">
        <v>42669</v>
      </c>
      <c r="G2516" s="42" t="s">
        <v>25935</v>
      </c>
      <c r="H2516" s="42" t="s">
        <v>25936</v>
      </c>
      <c r="I2516" s="42" t="s">
        <v>389</v>
      </c>
      <c r="J2516" s="42">
        <v>74006</v>
      </c>
      <c r="K2516" s="42" t="s">
        <v>112</v>
      </c>
      <c r="L2516" s="42" t="s">
        <v>25937</v>
      </c>
      <c r="M2516" s="42" t="s">
        <v>5307</v>
      </c>
      <c r="N2516" s="42" t="s">
        <v>25938</v>
      </c>
      <c r="O2516" s="42" t="s">
        <v>394</v>
      </c>
      <c r="P2516" s="42" t="s">
        <v>395</v>
      </c>
      <c r="Q2516" s="56" t="s">
        <v>25939</v>
      </c>
      <c r="R2516" s="42" t="s">
        <v>94</v>
      </c>
      <c r="S2516" s="42" t="s">
        <v>12</v>
      </c>
      <c r="T2516" s="42" t="s">
        <v>31978</v>
      </c>
      <c r="U2516" s="50" t="s">
        <v>28520</v>
      </c>
      <c r="V2516" s="42" t="s">
        <v>28521</v>
      </c>
      <c r="W2516" s="42" t="s">
        <v>94</v>
      </c>
      <c r="X2516" s="50">
        <v>1996</v>
      </c>
    </row>
    <row r="2517" spans="1:24" ht="12" customHeight="1" x14ac:dyDescent="0.15">
      <c r="A2517" s="42" t="s">
        <v>25921</v>
      </c>
      <c r="B2517" s="42">
        <v>25</v>
      </c>
      <c r="C2517" s="42" t="s">
        <v>108</v>
      </c>
      <c r="D2517" s="42" t="s">
        <v>31</v>
      </c>
      <c r="E2517" s="42" t="s">
        <v>25922</v>
      </c>
      <c r="F2517" s="55">
        <v>42668</v>
      </c>
      <c r="G2517" s="42" t="s">
        <v>25923</v>
      </c>
      <c r="H2517" s="42" t="s">
        <v>3587</v>
      </c>
      <c r="I2517" s="42" t="s">
        <v>46</v>
      </c>
      <c r="J2517" s="42">
        <v>21921</v>
      </c>
      <c r="K2517" s="42" t="s">
        <v>678</v>
      </c>
      <c r="L2517" s="42" t="s">
        <v>679</v>
      </c>
      <c r="M2517" s="42" t="s">
        <v>21</v>
      </c>
      <c r="N2517" s="42" t="s">
        <v>25924</v>
      </c>
      <c r="O2517" s="42" t="s">
        <v>394</v>
      </c>
      <c r="P2517" s="42" t="s">
        <v>395</v>
      </c>
      <c r="Q2517" s="56" t="s">
        <v>25925</v>
      </c>
      <c r="R2517" s="42" t="s">
        <v>94</v>
      </c>
      <c r="S2517" s="42" t="s">
        <v>12</v>
      </c>
      <c r="T2517" s="42" t="s">
        <v>31675</v>
      </c>
      <c r="U2517" s="50" t="s">
        <v>28520</v>
      </c>
      <c r="V2517" s="42" t="s">
        <v>28521</v>
      </c>
      <c r="W2517" s="42" t="s">
        <v>94</v>
      </c>
      <c r="X2517" s="50">
        <v>1992</v>
      </c>
    </row>
    <row r="2518" spans="1:24" ht="12" customHeight="1" x14ac:dyDescent="0.15">
      <c r="A2518" s="42" t="s">
        <v>25926</v>
      </c>
      <c r="B2518" s="42">
        <v>37</v>
      </c>
      <c r="C2518" s="42" t="s">
        <v>14</v>
      </c>
      <c r="D2518" s="42" t="s">
        <v>31</v>
      </c>
      <c r="E2518" s="42" t="s">
        <v>25927</v>
      </c>
      <c r="F2518" s="55">
        <v>42668</v>
      </c>
      <c r="G2518" s="42" t="s">
        <v>25928</v>
      </c>
      <c r="H2518" s="42" t="s">
        <v>2271</v>
      </c>
      <c r="I2518" s="42" t="s">
        <v>39</v>
      </c>
      <c r="J2518" s="42">
        <v>95648</v>
      </c>
      <c r="K2518" s="42" t="s">
        <v>1049</v>
      </c>
      <c r="L2518" s="42" t="s">
        <v>30245</v>
      </c>
      <c r="M2518" s="42" t="s">
        <v>21</v>
      </c>
      <c r="N2518" s="42" t="s">
        <v>25929</v>
      </c>
      <c r="O2518" s="42" t="s">
        <v>394</v>
      </c>
      <c r="P2518" s="42" t="s">
        <v>395</v>
      </c>
      <c r="Q2518" s="56" t="s">
        <v>25930</v>
      </c>
      <c r="R2518" s="42" t="s">
        <v>542</v>
      </c>
      <c r="S2518" s="42" t="s">
        <v>22</v>
      </c>
      <c r="T2518" s="42" t="s">
        <v>28739</v>
      </c>
      <c r="U2518" s="50" t="s">
        <v>28518</v>
      </c>
      <c r="V2518" s="42" t="s">
        <v>28521</v>
      </c>
      <c r="W2518" s="42" t="s">
        <v>94</v>
      </c>
      <c r="X2518" s="50">
        <v>1993</v>
      </c>
    </row>
    <row r="2519" spans="1:24" ht="12" customHeight="1" x14ac:dyDescent="0.15">
      <c r="A2519" s="42" t="s">
        <v>25931</v>
      </c>
      <c r="B2519" s="42">
        <v>46</v>
      </c>
      <c r="C2519" s="42" t="s">
        <v>14</v>
      </c>
      <c r="D2519" s="42" t="s">
        <v>79</v>
      </c>
      <c r="F2519" s="55">
        <v>42668</v>
      </c>
      <c r="G2519" s="42" t="s">
        <v>26336</v>
      </c>
      <c r="H2519" s="42" t="s">
        <v>9559</v>
      </c>
      <c r="I2519" s="42" t="s">
        <v>962</v>
      </c>
      <c r="J2519" s="42">
        <v>72202</v>
      </c>
      <c r="K2519" s="42" t="s">
        <v>2450</v>
      </c>
      <c r="L2519" s="42" t="s">
        <v>9561</v>
      </c>
      <c r="M2519" s="42" t="s">
        <v>21</v>
      </c>
      <c r="N2519" s="42" t="s">
        <v>25932</v>
      </c>
      <c r="O2519" s="42" t="s">
        <v>394</v>
      </c>
      <c r="P2519" s="42" t="s">
        <v>395</v>
      </c>
      <c r="Q2519" s="56" t="s">
        <v>25933</v>
      </c>
      <c r="R2519" s="42" t="s">
        <v>94</v>
      </c>
      <c r="S2519" s="42" t="s">
        <v>12</v>
      </c>
      <c r="T2519" s="42" t="s">
        <v>31675</v>
      </c>
      <c r="U2519" s="50" t="s">
        <v>28518</v>
      </c>
      <c r="V2519" s="42" t="s">
        <v>28521</v>
      </c>
      <c r="W2519" s="42" t="s">
        <v>94</v>
      </c>
      <c r="X2519" s="50">
        <v>1990</v>
      </c>
    </row>
    <row r="2520" spans="1:24" ht="12" customHeight="1" x14ac:dyDescent="0.15">
      <c r="A2520" s="42" t="s">
        <v>3364</v>
      </c>
      <c r="B2520" s="42">
        <v>25</v>
      </c>
      <c r="C2520" s="42" t="s">
        <v>14</v>
      </c>
      <c r="D2520" s="42" t="s">
        <v>31</v>
      </c>
      <c r="F2520" s="55">
        <v>42668</v>
      </c>
      <c r="G2520" s="42" t="s">
        <v>25923</v>
      </c>
      <c r="H2520" s="42" t="s">
        <v>3587</v>
      </c>
      <c r="I2520" s="42" t="s">
        <v>46</v>
      </c>
      <c r="J2520" s="42">
        <v>21921</v>
      </c>
      <c r="K2520" s="42" t="s">
        <v>678</v>
      </c>
      <c r="L2520" s="42" t="s">
        <v>679</v>
      </c>
      <c r="M2520" s="42" t="s">
        <v>21</v>
      </c>
      <c r="N2520" s="42" t="s">
        <v>25924</v>
      </c>
      <c r="O2520" s="42" t="s">
        <v>394</v>
      </c>
      <c r="P2520" s="42" t="s">
        <v>395</v>
      </c>
      <c r="Q2520" s="56" t="s">
        <v>25925</v>
      </c>
      <c r="R2520" s="42" t="s">
        <v>542</v>
      </c>
      <c r="S2520" s="42" t="s">
        <v>12</v>
      </c>
      <c r="T2520" s="42" t="s">
        <v>31675</v>
      </c>
      <c r="U2520" s="50" t="s">
        <v>28520</v>
      </c>
      <c r="V2520" s="42" t="s">
        <v>28521</v>
      </c>
      <c r="W2520" s="42" t="s">
        <v>94</v>
      </c>
      <c r="X2520" s="50">
        <v>1991</v>
      </c>
    </row>
    <row r="2521" spans="1:24" ht="12" customHeight="1" x14ac:dyDescent="0.15">
      <c r="A2521" s="42" t="s">
        <v>25918</v>
      </c>
      <c r="B2521" s="42">
        <v>19</v>
      </c>
      <c r="C2521" s="42" t="s">
        <v>14</v>
      </c>
      <c r="D2521" s="42" t="s">
        <v>79</v>
      </c>
      <c r="F2521" s="55">
        <v>42667</v>
      </c>
      <c r="G2521" s="42" t="s">
        <v>26335</v>
      </c>
      <c r="H2521" s="42" t="s">
        <v>693</v>
      </c>
      <c r="I2521" s="42" t="s">
        <v>425</v>
      </c>
      <c r="J2521" s="42">
        <v>63115</v>
      </c>
      <c r="K2521" s="42" t="s">
        <v>693</v>
      </c>
      <c r="L2521" s="42" t="s">
        <v>4419</v>
      </c>
      <c r="M2521" s="42" t="s">
        <v>21</v>
      </c>
      <c r="N2521" s="42" t="s">
        <v>25919</v>
      </c>
      <c r="O2521" s="42" t="s">
        <v>394</v>
      </c>
      <c r="P2521" s="42" t="s">
        <v>395</v>
      </c>
      <c r="Q2521" s="56" t="s">
        <v>25920</v>
      </c>
      <c r="R2521" s="42" t="s">
        <v>94</v>
      </c>
      <c r="S2521" s="42" t="s">
        <v>22</v>
      </c>
      <c r="T2521" s="42" t="s">
        <v>28746</v>
      </c>
      <c r="U2521" s="50" t="s">
        <v>28520</v>
      </c>
      <c r="V2521" s="42" t="s">
        <v>28519</v>
      </c>
      <c r="W2521" s="42" t="s">
        <v>94</v>
      </c>
      <c r="X2521" s="50">
        <v>1989</v>
      </c>
    </row>
    <row r="2522" spans="1:24" ht="12" customHeight="1" x14ac:dyDescent="0.15">
      <c r="A2522" s="42" t="s">
        <v>25912</v>
      </c>
      <c r="B2522" s="42">
        <v>45</v>
      </c>
      <c r="C2522" s="42" t="s">
        <v>14</v>
      </c>
      <c r="D2522" s="42" t="s">
        <v>31</v>
      </c>
      <c r="F2522" s="55">
        <v>42667</v>
      </c>
      <c r="G2522" s="42" t="s">
        <v>25913</v>
      </c>
      <c r="H2522" s="42" t="s">
        <v>25914</v>
      </c>
      <c r="I2522" s="42" t="s">
        <v>127</v>
      </c>
      <c r="J2522" s="42">
        <v>55949</v>
      </c>
      <c r="K2522" s="42" t="s">
        <v>25915</v>
      </c>
      <c r="L2522" s="42" t="s">
        <v>26889</v>
      </c>
      <c r="M2522" s="42" t="s">
        <v>21</v>
      </c>
      <c r="N2522" s="42" t="s">
        <v>25916</v>
      </c>
      <c r="O2522" s="42" t="s">
        <v>394</v>
      </c>
      <c r="P2522" s="42" t="s">
        <v>395</v>
      </c>
      <c r="Q2522" s="56" t="s">
        <v>25917</v>
      </c>
      <c r="R2522" s="42" t="s">
        <v>94</v>
      </c>
      <c r="S2522" s="42" t="s">
        <v>12</v>
      </c>
      <c r="T2522" s="42" t="s">
        <v>31675</v>
      </c>
      <c r="U2522" s="50" t="s">
        <v>28520</v>
      </c>
      <c r="V2522" s="42" t="s">
        <v>28521</v>
      </c>
      <c r="W2522" s="42" t="s">
        <v>94</v>
      </c>
      <c r="X2522" s="50">
        <v>1984</v>
      </c>
    </row>
    <row r="2523" spans="1:24" ht="12" customHeight="1" x14ac:dyDescent="0.15">
      <c r="A2523" s="42" t="s">
        <v>25900</v>
      </c>
      <c r="B2523" s="42">
        <v>40</v>
      </c>
      <c r="C2523" s="42" t="s">
        <v>14</v>
      </c>
      <c r="D2523" s="42" t="s">
        <v>79</v>
      </c>
      <c r="E2523" s="42" t="s">
        <v>25901</v>
      </c>
      <c r="F2523" s="55">
        <v>42666</v>
      </c>
      <c r="G2523" s="42" t="s">
        <v>25902</v>
      </c>
      <c r="H2523" s="42" t="s">
        <v>19533</v>
      </c>
      <c r="I2523" s="42" t="s">
        <v>203</v>
      </c>
      <c r="J2523" s="42">
        <v>80909</v>
      </c>
      <c r="K2523" s="42" t="s">
        <v>841</v>
      </c>
      <c r="L2523" s="42" t="s">
        <v>19535</v>
      </c>
      <c r="M2523" s="42" t="s">
        <v>21</v>
      </c>
      <c r="N2523" s="42" t="s">
        <v>25903</v>
      </c>
      <c r="O2523" s="42" t="s">
        <v>394</v>
      </c>
      <c r="P2523" s="42" t="s">
        <v>395</v>
      </c>
      <c r="Q2523" s="56" t="s">
        <v>25904</v>
      </c>
      <c r="R2523" s="42" t="s">
        <v>94</v>
      </c>
      <c r="S2523" s="42" t="s">
        <v>22</v>
      </c>
      <c r="T2523" s="42" t="s">
        <v>28746</v>
      </c>
      <c r="U2523" s="50" t="s">
        <v>28520</v>
      </c>
      <c r="V2523" s="42" t="s">
        <v>28521</v>
      </c>
      <c r="W2523" s="42" t="s">
        <v>94</v>
      </c>
      <c r="X2523" s="50">
        <v>1987</v>
      </c>
    </row>
    <row r="2524" spans="1:24" ht="12" customHeight="1" x14ac:dyDescent="0.15">
      <c r="A2524" s="42" t="s">
        <v>25905</v>
      </c>
      <c r="B2524" s="42">
        <v>38</v>
      </c>
      <c r="C2524" s="42" t="s">
        <v>14</v>
      </c>
      <c r="D2524" s="42" t="s">
        <v>31</v>
      </c>
      <c r="E2524" s="42" t="s">
        <v>25906</v>
      </c>
      <c r="F2524" s="55">
        <v>42666</v>
      </c>
      <c r="G2524" s="42" t="s">
        <v>25907</v>
      </c>
      <c r="H2524" s="42" t="s">
        <v>25908</v>
      </c>
      <c r="I2524" s="42" t="s">
        <v>309</v>
      </c>
      <c r="J2524" s="42">
        <v>42129</v>
      </c>
      <c r="K2524" s="42" t="s">
        <v>25909</v>
      </c>
      <c r="L2524" s="42" t="s">
        <v>19579</v>
      </c>
      <c r="M2524" s="42" t="s">
        <v>21</v>
      </c>
      <c r="N2524" s="42" t="s">
        <v>25910</v>
      </c>
      <c r="O2524" s="42" t="s">
        <v>394</v>
      </c>
      <c r="P2524" s="42" t="s">
        <v>395</v>
      </c>
      <c r="Q2524" s="56" t="s">
        <v>25911</v>
      </c>
      <c r="R2524" s="42" t="s">
        <v>94</v>
      </c>
      <c r="S2524" s="42" t="s">
        <v>22</v>
      </c>
      <c r="T2524" s="42" t="s">
        <v>28746</v>
      </c>
      <c r="U2524" s="50" t="s">
        <v>28520</v>
      </c>
      <c r="V2524" s="42" t="s">
        <v>28521</v>
      </c>
      <c r="W2524" s="42" t="s">
        <v>94</v>
      </c>
      <c r="X2524" s="50">
        <v>1985</v>
      </c>
    </row>
    <row r="2525" spans="1:24" ht="12" customHeight="1" x14ac:dyDescent="0.15">
      <c r="A2525" s="42" t="s">
        <v>25894</v>
      </c>
      <c r="B2525" s="42">
        <v>52</v>
      </c>
      <c r="C2525" s="42" t="s">
        <v>108</v>
      </c>
      <c r="D2525" s="42" t="s">
        <v>31</v>
      </c>
      <c r="F2525" s="55">
        <v>42665</v>
      </c>
      <c r="G2525" s="42" t="s">
        <v>25895</v>
      </c>
      <c r="H2525" s="42" t="s">
        <v>25896</v>
      </c>
      <c r="I2525" s="42" t="s">
        <v>88</v>
      </c>
      <c r="J2525" s="42">
        <v>36093</v>
      </c>
      <c r="K2525" s="42" t="s">
        <v>3973</v>
      </c>
      <c r="L2525" s="42" t="s">
        <v>25897</v>
      </c>
      <c r="M2525" s="42" t="s">
        <v>373</v>
      </c>
      <c r="N2525" s="42" t="s">
        <v>25898</v>
      </c>
      <c r="O2525" s="42" t="s">
        <v>394</v>
      </c>
      <c r="P2525" s="42" t="s">
        <v>395</v>
      </c>
      <c r="Q2525" s="56" t="s">
        <v>25899</v>
      </c>
      <c r="R2525" s="42" t="s">
        <v>94</v>
      </c>
      <c r="S2525" s="42" t="s">
        <v>373</v>
      </c>
      <c r="T2525" s="42" t="s">
        <v>28836</v>
      </c>
      <c r="U2525" s="50" t="s">
        <v>28518</v>
      </c>
      <c r="V2525" s="42" t="s">
        <v>28521</v>
      </c>
    </row>
    <row r="2526" spans="1:24" ht="12" customHeight="1" x14ac:dyDescent="0.15">
      <c r="A2526" s="42" t="s">
        <v>25889</v>
      </c>
      <c r="B2526" s="42">
        <v>21</v>
      </c>
      <c r="C2526" s="42" t="s">
        <v>14</v>
      </c>
      <c r="D2526" s="42" t="s">
        <v>31</v>
      </c>
      <c r="E2526" s="42" t="s">
        <v>25890</v>
      </c>
      <c r="F2526" s="55">
        <v>42665</v>
      </c>
      <c r="G2526" s="42" t="s">
        <v>26334</v>
      </c>
      <c r="H2526" s="42" t="s">
        <v>25891</v>
      </c>
      <c r="I2526" s="42" t="s">
        <v>88</v>
      </c>
      <c r="J2526" s="42">
        <v>35147</v>
      </c>
      <c r="K2526" s="42" t="s">
        <v>1169</v>
      </c>
      <c r="L2526" s="42" t="s">
        <v>24119</v>
      </c>
      <c r="M2526" s="42" t="s">
        <v>21</v>
      </c>
      <c r="N2526" s="42" t="s">
        <v>25892</v>
      </c>
      <c r="O2526" s="42" t="s">
        <v>394</v>
      </c>
      <c r="P2526" s="42" t="s">
        <v>395</v>
      </c>
      <c r="Q2526" s="56" t="s">
        <v>25893</v>
      </c>
      <c r="R2526" s="42" t="s">
        <v>542</v>
      </c>
      <c r="S2526" s="42" t="s">
        <v>29</v>
      </c>
      <c r="T2526" s="42" t="s">
        <v>28524</v>
      </c>
      <c r="U2526" s="50" t="s">
        <v>28518</v>
      </c>
      <c r="V2526" s="42" t="s">
        <v>28521</v>
      </c>
      <c r="W2526" s="42" t="s">
        <v>94</v>
      </c>
      <c r="X2526" s="50">
        <v>1986</v>
      </c>
    </row>
    <row r="2527" spans="1:24" ht="12" customHeight="1" x14ac:dyDescent="0.15">
      <c r="A2527" s="42" t="s">
        <v>27001</v>
      </c>
      <c r="B2527" s="42">
        <v>31</v>
      </c>
      <c r="C2527" s="42" t="s">
        <v>14</v>
      </c>
      <c r="D2527" s="42" t="s">
        <v>926</v>
      </c>
      <c r="F2527" s="55">
        <v>42665</v>
      </c>
      <c r="G2527" s="42" t="s">
        <v>26333</v>
      </c>
      <c r="H2527" s="42" t="s">
        <v>11747</v>
      </c>
      <c r="I2527" s="42" t="s">
        <v>39</v>
      </c>
      <c r="J2527" s="42">
        <v>92530</v>
      </c>
      <c r="K2527" s="42" t="s">
        <v>767</v>
      </c>
      <c r="L2527" s="42" t="s">
        <v>25886</v>
      </c>
      <c r="M2527" s="42" t="s">
        <v>21</v>
      </c>
      <c r="N2527" s="42" t="s">
        <v>25887</v>
      </c>
      <c r="O2527" s="42" t="s">
        <v>394</v>
      </c>
      <c r="P2527" s="42" t="s">
        <v>395</v>
      </c>
      <c r="Q2527" s="56" t="s">
        <v>25888</v>
      </c>
      <c r="R2527" s="42" t="s">
        <v>94</v>
      </c>
      <c r="S2527" s="42" t="s">
        <v>373</v>
      </c>
      <c r="T2527" s="42" t="s">
        <v>28836</v>
      </c>
      <c r="U2527" s="50" t="s">
        <v>28520</v>
      </c>
      <c r="V2527" s="42" t="s">
        <v>28519</v>
      </c>
    </row>
    <row r="2528" spans="1:24" ht="12" customHeight="1" x14ac:dyDescent="0.15">
      <c r="A2528" s="42" t="s">
        <v>25876</v>
      </c>
      <c r="B2528" s="42">
        <v>23</v>
      </c>
      <c r="C2528" s="42" t="s">
        <v>108</v>
      </c>
      <c r="D2528" s="42" t="s">
        <v>133</v>
      </c>
      <c r="E2528" s="42" t="s">
        <v>25877</v>
      </c>
      <c r="F2528" s="55">
        <v>42664</v>
      </c>
      <c r="G2528" s="42" t="s">
        <v>25878</v>
      </c>
      <c r="H2528" s="42" t="s">
        <v>5268</v>
      </c>
      <c r="I2528" s="42" t="s">
        <v>297</v>
      </c>
      <c r="J2528" s="42">
        <v>98092</v>
      </c>
      <c r="K2528" s="42" t="s">
        <v>1185</v>
      </c>
      <c r="L2528" s="42" t="s">
        <v>2560</v>
      </c>
      <c r="M2528" s="42" t="s">
        <v>21</v>
      </c>
      <c r="N2528" s="42" t="s">
        <v>25879</v>
      </c>
      <c r="O2528" s="42" t="s">
        <v>394</v>
      </c>
      <c r="P2528" s="42" t="s">
        <v>395</v>
      </c>
      <c r="Q2528" s="56" t="s">
        <v>25880</v>
      </c>
      <c r="R2528" s="42" t="s">
        <v>542</v>
      </c>
      <c r="S2528" s="42" t="s">
        <v>22</v>
      </c>
      <c r="T2528" s="42" t="s">
        <v>28746</v>
      </c>
      <c r="U2528" s="50" t="s">
        <v>28518</v>
      </c>
      <c r="V2528" s="42" t="s">
        <v>28521</v>
      </c>
      <c r="W2528" s="42" t="s">
        <v>94</v>
      </c>
      <c r="X2528" s="50">
        <v>1988</v>
      </c>
    </row>
    <row r="2529" spans="1:24" ht="12" customHeight="1" x14ac:dyDescent="0.15">
      <c r="A2529" s="42" t="s">
        <v>25881</v>
      </c>
      <c r="B2529" s="42">
        <v>58</v>
      </c>
      <c r="C2529" s="42" t="s">
        <v>14</v>
      </c>
      <c r="D2529" s="42" t="s">
        <v>31</v>
      </c>
      <c r="E2529" s="42" t="s">
        <v>25882</v>
      </c>
      <c r="F2529" s="55">
        <v>42664</v>
      </c>
      <c r="G2529" s="42" t="s">
        <v>25883</v>
      </c>
      <c r="H2529" s="42" t="s">
        <v>2442</v>
      </c>
      <c r="I2529" s="42" t="s">
        <v>389</v>
      </c>
      <c r="J2529" s="42">
        <v>74110</v>
      </c>
      <c r="K2529" s="42" t="s">
        <v>2442</v>
      </c>
      <c r="L2529" s="42" t="s">
        <v>3299</v>
      </c>
      <c r="M2529" s="42" t="s">
        <v>5307</v>
      </c>
      <c r="N2529" s="42" t="s">
        <v>25884</v>
      </c>
      <c r="O2529" s="42" t="s">
        <v>394</v>
      </c>
      <c r="P2529" s="42" t="s">
        <v>395</v>
      </c>
      <c r="Q2529" s="56" t="s">
        <v>25885</v>
      </c>
      <c r="R2529" s="42" t="s">
        <v>23</v>
      </c>
      <c r="S2529" s="42" t="s">
        <v>22</v>
      </c>
      <c r="T2529" s="42" t="s">
        <v>28739</v>
      </c>
      <c r="U2529" s="50" t="s">
        <v>28518</v>
      </c>
      <c r="W2529" s="42" t="s">
        <v>94</v>
      </c>
      <c r="X2529" s="50">
        <v>1983</v>
      </c>
    </row>
    <row r="2530" spans="1:24" ht="12" customHeight="1" x14ac:dyDescent="0.15">
      <c r="A2530" s="42" t="s">
        <v>25871</v>
      </c>
      <c r="B2530" s="42">
        <v>29</v>
      </c>
      <c r="C2530" s="42" t="s">
        <v>14</v>
      </c>
      <c r="D2530" s="42" t="s">
        <v>31</v>
      </c>
      <c r="E2530" s="42" t="s">
        <v>25872</v>
      </c>
      <c r="F2530" s="55">
        <v>42663</v>
      </c>
      <c r="G2530" s="42" t="s">
        <v>25873</v>
      </c>
      <c r="H2530" s="42" t="s">
        <v>635</v>
      </c>
      <c r="I2530" s="42" t="s">
        <v>56</v>
      </c>
      <c r="J2530" s="42">
        <v>32226</v>
      </c>
      <c r="K2530" s="42" t="s">
        <v>636</v>
      </c>
      <c r="L2530" s="42" t="s">
        <v>637</v>
      </c>
      <c r="M2530" s="42" t="s">
        <v>21</v>
      </c>
      <c r="N2530" s="42" t="s">
        <v>25874</v>
      </c>
      <c r="O2530" s="42" t="s">
        <v>394</v>
      </c>
      <c r="P2530" s="42" t="s">
        <v>395</v>
      </c>
      <c r="Q2530" s="56" t="s">
        <v>25875</v>
      </c>
      <c r="R2530" s="42" t="s">
        <v>948</v>
      </c>
      <c r="S2530" s="42" t="s">
        <v>22</v>
      </c>
      <c r="T2530" s="42" t="s">
        <v>28746</v>
      </c>
      <c r="U2530" s="50" t="s">
        <v>28520</v>
      </c>
      <c r="V2530" s="42" t="s">
        <v>28521</v>
      </c>
      <c r="W2530" s="42" t="s">
        <v>94</v>
      </c>
      <c r="X2530" s="50">
        <v>1980</v>
      </c>
    </row>
    <row r="2531" spans="1:24" ht="12" customHeight="1" x14ac:dyDescent="0.15">
      <c r="A2531" s="42" t="s">
        <v>25856</v>
      </c>
      <c r="B2531" s="42">
        <v>24</v>
      </c>
      <c r="C2531" s="42" t="s">
        <v>14</v>
      </c>
      <c r="D2531" s="42" t="s">
        <v>42</v>
      </c>
      <c r="E2531" s="42" t="s">
        <v>25857</v>
      </c>
      <c r="F2531" s="55">
        <v>42662</v>
      </c>
      <c r="G2531" s="42" t="s">
        <v>25858</v>
      </c>
      <c r="H2531" s="42" t="s">
        <v>279</v>
      </c>
      <c r="I2531" s="42" t="s">
        <v>67</v>
      </c>
      <c r="J2531" s="42">
        <v>75211</v>
      </c>
      <c r="K2531" s="42" t="s">
        <v>279</v>
      </c>
      <c r="L2531" s="42" t="s">
        <v>280</v>
      </c>
      <c r="M2531" s="42" t="s">
        <v>21</v>
      </c>
      <c r="N2531" s="42" t="s">
        <v>25859</v>
      </c>
      <c r="O2531" s="42" t="s">
        <v>394</v>
      </c>
      <c r="P2531" s="42" t="s">
        <v>395</v>
      </c>
      <c r="Q2531" s="56" t="s">
        <v>25860</v>
      </c>
      <c r="R2531" s="42" t="s">
        <v>94</v>
      </c>
      <c r="S2531" s="42" t="s">
        <v>22</v>
      </c>
      <c r="T2531" s="42" t="s">
        <v>28746</v>
      </c>
      <c r="U2531" s="50" t="s">
        <v>28518</v>
      </c>
      <c r="V2531" s="42" t="s">
        <v>28521</v>
      </c>
      <c r="W2531" s="42" t="s">
        <v>94</v>
      </c>
      <c r="X2531" s="50">
        <v>1978</v>
      </c>
    </row>
    <row r="2532" spans="1:24" ht="12" customHeight="1" x14ac:dyDescent="0.15">
      <c r="A2532" s="42" t="s">
        <v>25861</v>
      </c>
      <c r="B2532" s="42">
        <v>28</v>
      </c>
      <c r="C2532" s="42" t="s">
        <v>14</v>
      </c>
      <c r="D2532" s="42" t="s">
        <v>42</v>
      </c>
      <c r="F2532" s="55">
        <v>42662</v>
      </c>
      <c r="G2532" s="42" t="s">
        <v>25862</v>
      </c>
      <c r="H2532" s="42" t="s">
        <v>1252</v>
      </c>
      <c r="I2532" s="42" t="s">
        <v>263</v>
      </c>
      <c r="J2532" s="42">
        <v>89014</v>
      </c>
      <c r="K2532" s="42" t="s">
        <v>557</v>
      </c>
      <c r="L2532" s="42" t="s">
        <v>6198</v>
      </c>
      <c r="M2532" s="42" t="s">
        <v>21</v>
      </c>
      <c r="N2532" s="42" t="s">
        <v>25863</v>
      </c>
      <c r="O2532" s="42" t="s">
        <v>394</v>
      </c>
      <c r="P2532" s="42" t="s">
        <v>395</v>
      </c>
      <c r="Q2532" s="56" t="s">
        <v>25864</v>
      </c>
      <c r="R2532" s="42" t="s">
        <v>94</v>
      </c>
      <c r="S2532" s="42" t="s">
        <v>29</v>
      </c>
      <c r="T2532" s="42" t="s">
        <v>28523</v>
      </c>
      <c r="U2532" s="50" t="s">
        <v>28520</v>
      </c>
      <c r="V2532" s="42" t="s">
        <v>28519</v>
      </c>
      <c r="W2532" s="42" t="s">
        <v>94</v>
      </c>
      <c r="X2532" s="50">
        <v>1982</v>
      </c>
    </row>
    <row r="2533" spans="1:24" ht="12" customHeight="1" x14ac:dyDescent="0.15">
      <c r="A2533" s="42" t="s">
        <v>25865</v>
      </c>
      <c r="B2533" s="42">
        <v>38</v>
      </c>
      <c r="C2533" s="42" t="s">
        <v>14</v>
      </c>
      <c r="D2533" s="42" t="s">
        <v>31</v>
      </c>
      <c r="F2533" s="55">
        <v>42662</v>
      </c>
      <c r="G2533" s="42" t="s">
        <v>25866</v>
      </c>
      <c r="H2533" s="42" t="s">
        <v>25867</v>
      </c>
      <c r="I2533" s="42" t="s">
        <v>63</v>
      </c>
      <c r="J2533" s="42">
        <v>44094</v>
      </c>
      <c r="K2533" s="42" t="s">
        <v>1231</v>
      </c>
      <c r="L2533" s="42" t="s">
        <v>25868</v>
      </c>
      <c r="M2533" s="42" t="s">
        <v>21</v>
      </c>
      <c r="N2533" s="42" t="s">
        <v>25869</v>
      </c>
      <c r="O2533" s="42" t="s">
        <v>394</v>
      </c>
      <c r="P2533" s="42" t="s">
        <v>395</v>
      </c>
      <c r="Q2533" s="56" t="s">
        <v>25870</v>
      </c>
      <c r="R2533" s="42" t="s">
        <v>94</v>
      </c>
      <c r="S2533" s="42" t="s">
        <v>373</v>
      </c>
      <c r="T2533" s="42" t="s">
        <v>28836</v>
      </c>
      <c r="U2533" s="50" t="s">
        <v>28523</v>
      </c>
      <c r="V2533" s="42" t="s">
        <v>28519</v>
      </c>
      <c r="W2533" s="42" t="s">
        <v>94</v>
      </c>
      <c r="X2533" s="50">
        <v>1977</v>
      </c>
    </row>
    <row r="2534" spans="1:24" ht="12" customHeight="1" x14ac:dyDescent="0.15">
      <c r="A2534" s="42" t="s">
        <v>25614</v>
      </c>
      <c r="B2534" s="42">
        <v>66</v>
      </c>
      <c r="C2534" s="42" t="s">
        <v>108</v>
      </c>
      <c r="D2534" s="42" t="s">
        <v>79</v>
      </c>
      <c r="F2534" s="55">
        <v>42661</v>
      </c>
      <c r="G2534" s="42" t="s">
        <v>25615</v>
      </c>
      <c r="H2534" s="42" t="s">
        <v>738</v>
      </c>
      <c r="I2534" s="42" t="s">
        <v>417</v>
      </c>
      <c r="J2534" s="42">
        <v>49022</v>
      </c>
      <c r="K2534" s="42" t="s">
        <v>1809</v>
      </c>
      <c r="L2534" s="42" t="s">
        <v>569</v>
      </c>
      <c r="M2534" s="42" t="s">
        <v>21</v>
      </c>
      <c r="N2534" s="42" t="s">
        <v>25616</v>
      </c>
      <c r="O2534" s="42" t="s">
        <v>34924</v>
      </c>
      <c r="P2534" s="42" t="s">
        <v>19931</v>
      </c>
      <c r="Q2534" s="56" t="s">
        <v>25617</v>
      </c>
      <c r="R2534" s="42" t="s">
        <v>542</v>
      </c>
      <c r="S2534" s="42" t="s">
        <v>22</v>
      </c>
      <c r="T2534" s="42" t="s">
        <v>28528</v>
      </c>
      <c r="U2534" s="50" t="s">
        <v>28520</v>
      </c>
      <c r="V2534" s="42" t="s">
        <v>28521</v>
      </c>
      <c r="W2534" s="42" t="s">
        <v>94</v>
      </c>
      <c r="X2534" s="50">
        <v>1975</v>
      </c>
    </row>
    <row r="2535" spans="1:24" ht="12" customHeight="1" x14ac:dyDescent="0.15">
      <c r="A2535" s="42" t="s">
        <v>25844</v>
      </c>
      <c r="B2535" s="42">
        <v>28</v>
      </c>
      <c r="C2535" s="42" t="s">
        <v>14</v>
      </c>
      <c r="D2535" s="42" t="s">
        <v>79</v>
      </c>
      <c r="F2535" s="55">
        <v>42661</v>
      </c>
      <c r="G2535" s="42" t="s">
        <v>25613</v>
      </c>
      <c r="H2535" s="42" t="s">
        <v>285</v>
      </c>
      <c r="I2535" s="42" t="s">
        <v>51</v>
      </c>
      <c r="J2535" s="42">
        <v>49022</v>
      </c>
      <c r="K2535" s="42" t="s">
        <v>9912</v>
      </c>
      <c r="L2535" s="42" t="s">
        <v>25610</v>
      </c>
      <c r="M2535" s="42" t="s">
        <v>21</v>
      </c>
      <c r="N2535" s="42" t="s">
        <v>25611</v>
      </c>
      <c r="O2535" s="42" t="s">
        <v>394</v>
      </c>
      <c r="P2535" s="42" t="s">
        <v>395</v>
      </c>
      <c r="Q2535" s="56" t="s">
        <v>25612</v>
      </c>
      <c r="R2535" s="42" t="s">
        <v>23</v>
      </c>
      <c r="S2535" s="42" t="s">
        <v>22</v>
      </c>
      <c r="T2535" s="42" t="s">
        <v>28746</v>
      </c>
      <c r="U2535" s="50" t="s">
        <v>28520</v>
      </c>
      <c r="V2535" s="42" t="s">
        <v>28521</v>
      </c>
      <c r="W2535" s="42" t="s">
        <v>542</v>
      </c>
      <c r="X2535" s="50">
        <v>1972</v>
      </c>
    </row>
    <row r="2536" spans="1:24" ht="12" customHeight="1" x14ac:dyDescent="0.15">
      <c r="A2536" s="42" t="s">
        <v>25851</v>
      </c>
      <c r="B2536" s="42">
        <v>42</v>
      </c>
      <c r="C2536" s="42" t="s">
        <v>14</v>
      </c>
      <c r="D2536" s="42" t="s">
        <v>42</v>
      </c>
      <c r="E2536" s="42" t="s">
        <v>25852</v>
      </c>
      <c r="F2536" s="55">
        <v>42661</v>
      </c>
      <c r="G2536" s="42" t="s">
        <v>25853</v>
      </c>
      <c r="H2536" s="42" t="s">
        <v>2442</v>
      </c>
      <c r="I2536" s="42" t="s">
        <v>389</v>
      </c>
      <c r="J2536" s="42">
        <v>74134</v>
      </c>
      <c r="K2536" s="42" t="s">
        <v>2442</v>
      </c>
      <c r="L2536" s="42" t="s">
        <v>3299</v>
      </c>
      <c r="M2536" s="42" t="s">
        <v>21</v>
      </c>
      <c r="N2536" s="42" t="s">
        <v>25854</v>
      </c>
      <c r="O2536" s="42" t="s">
        <v>394</v>
      </c>
      <c r="P2536" s="42" t="s">
        <v>395</v>
      </c>
      <c r="Q2536" s="56" t="s">
        <v>25855</v>
      </c>
      <c r="R2536" s="42" t="s">
        <v>94</v>
      </c>
      <c r="S2536" s="42" t="s">
        <v>22</v>
      </c>
      <c r="T2536" s="42" t="s">
        <v>28746</v>
      </c>
      <c r="U2536" s="50" t="s">
        <v>28520</v>
      </c>
      <c r="V2536" s="42" t="s">
        <v>28521</v>
      </c>
      <c r="W2536" s="42" t="s">
        <v>94</v>
      </c>
      <c r="X2536" s="50">
        <v>1976</v>
      </c>
    </row>
    <row r="2537" spans="1:24" ht="12" customHeight="1" x14ac:dyDescent="0.15">
      <c r="A2537" s="42" t="s">
        <v>25845</v>
      </c>
      <c r="B2537" s="42">
        <v>34</v>
      </c>
      <c r="C2537" s="42" t="s">
        <v>14</v>
      </c>
      <c r="D2537" s="42" t="s">
        <v>31</v>
      </c>
      <c r="E2537" s="42" t="s">
        <v>25846</v>
      </c>
      <c r="F2537" s="55">
        <v>42661</v>
      </c>
      <c r="G2537" s="42" t="s">
        <v>25847</v>
      </c>
      <c r="H2537" s="42" t="s">
        <v>274</v>
      </c>
      <c r="I2537" s="42" t="s">
        <v>309</v>
      </c>
      <c r="J2537" s="42">
        <v>40361</v>
      </c>
      <c r="K2537" s="42" t="s">
        <v>11045</v>
      </c>
      <c r="L2537" s="42" t="s">
        <v>25848</v>
      </c>
      <c r="M2537" s="42" t="s">
        <v>21</v>
      </c>
      <c r="N2537" s="42" t="s">
        <v>25849</v>
      </c>
      <c r="O2537" s="42" t="s">
        <v>394</v>
      </c>
      <c r="P2537" s="42" t="s">
        <v>395</v>
      </c>
      <c r="Q2537" s="56" t="s">
        <v>25850</v>
      </c>
      <c r="R2537" s="42" t="s">
        <v>94</v>
      </c>
      <c r="S2537" s="42" t="s">
        <v>22</v>
      </c>
      <c r="T2537" s="42" t="s">
        <v>28746</v>
      </c>
      <c r="U2537" s="50" t="s">
        <v>28520</v>
      </c>
      <c r="V2537" s="42" t="s">
        <v>28521</v>
      </c>
      <c r="W2537" s="42" t="s">
        <v>94</v>
      </c>
      <c r="X2537" s="50">
        <v>1979</v>
      </c>
    </row>
    <row r="2538" spans="1:24" ht="12" customHeight="1" x14ac:dyDescent="0.15">
      <c r="A2538" s="42" t="s">
        <v>25840</v>
      </c>
      <c r="B2538" s="42">
        <v>50</v>
      </c>
      <c r="C2538" s="42" t="s">
        <v>14</v>
      </c>
      <c r="D2538" s="42" t="s">
        <v>42</v>
      </c>
      <c r="F2538" s="55">
        <v>42660</v>
      </c>
      <c r="G2538" s="42" t="s">
        <v>25841</v>
      </c>
      <c r="H2538" s="42" t="s">
        <v>207</v>
      </c>
      <c r="I2538" s="42" t="s">
        <v>56</v>
      </c>
      <c r="J2538" s="42">
        <v>33015</v>
      </c>
      <c r="K2538" s="42" t="s">
        <v>155</v>
      </c>
      <c r="L2538" s="42" t="s">
        <v>156</v>
      </c>
      <c r="M2538" s="42" t="s">
        <v>21</v>
      </c>
      <c r="N2538" s="42" t="s">
        <v>25842</v>
      </c>
      <c r="O2538" s="42" t="s">
        <v>394</v>
      </c>
      <c r="P2538" s="42" t="s">
        <v>395</v>
      </c>
      <c r="Q2538" s="56" t="s">
        <v>25843</v>
      </c>
      <c r="R2538" s="42" t="s">
        <v>542</v>
      </c>
      <c r="S2538" s="42" t="s">
        <v>22</v>
      </c>
      <c r="T2538" s="42" t="s">
        <v>30368</v>
      </c>
      <c r="U2538" s="50" t="s">
        <v>28518</v>
      </c>
      <c r="V2538" s="42" t="s">
        <v>28521</v>
      </c>
      <c r="W2538" s="42" t="s">
        <v>94</v>
      </c>
      <c r="X2538" s="50">
        <v>1971</v>
      </c>
    </row>
    <row r="2539" spans="1:24" ht="12" customHeight="1" x14ac:dyDescent="0.15">
      <c r="A2539" s="42" t="s">
        <v>25831</v>
      </c>
      <c r="B2539" s="42">
        <v>39</v>
      </c>
      <c r="C2539" s="42" t="s">
        <v>14</v>
      </c>
      <c r="D2539" s="42" t="s">
        <v>31</v>
      </c>
      <c r="F2539" s="55">
        <v>42660</v>
      </c>
      <c r="G2539" s="42" t="s">
        <v>26330</v>
      </c>
      <c r="H2539" s="42" t="s">
        <v>5294</v>
      </c>
      <c r="I2539" s="42" t="s">
        <v>56</v>
      </c>
      <c r="J2539" s="42">
        <v>34690</v>
      </c>
      <c r="K2539" s="42" t="s">
        <v>4256</v>
      </c>
      <c r="L2539" s="42" t="s">
        <v>5296</v>
      </c>
      <c r="M2539" s="42" t="s">
        <v>5307</v>
      </c>
      <c r="N2539" s="42" t="s">
        <v>25832</v>
      </c>
      <c r="O2539" s="42" t="s">
        <v>394</v>
      </c>
      <c r="P2539" s="42" t="s">
        <v>395</v>
      </c>
      <c r="Q2539" s="56" t="s">
        <v>25833</v>
      </c>
      <c r="R2539" s="42" t="s">
        <v>542</v>
      </c>
      <c r="S2539" s="42" t="s">
        <v>22</v>
      </c>
      <c r="T2539" s="42" t="s">
        <v>28739</v>
      </c>
      <c r="U2539" s="50" t="s">
        <v>28518</v>
      </c>
      <c r="V2539" s="42" t="s">
        <v>28521</v>
      </c>
      <c r="W2539" s="42" t="s">
        <v>94</v>
      </c>
      <c r="X2539" s="50">
        <v>1974</v>
      </c>
    </row>
    <row r="2540" spans="1:24" ht="12" customHeight="1" x14ac:dyDescent="0.15">
      <c r="A2540" s="42" t="s">
        <v>26367</v>
      </c>
      <c r="B2540" s="42">
        <v>17</v>
      </c>
      <c r="C2540" s="42" t="s">
        <v>14</v>
      </c>
      <c r="D2540" s="42" t="s">
        <v>31</v>
      </c>
      <c r="E2540" s="42" t="s">
        <v>25837</v>
      </c>
      <c r="F2540" s="55">
        <v>42660</v>
      </c>
      <c r="G2540" s="42" t="s">
        <v>26332</v>
      </c>
      <c r="H2540" s="42" t="s">
        <v>2463</v>
      </c>
      <c r="I2540" s="42" t="s">
        <v>962</v>
      </c>
      <c r="J2540" s="42">
        <v>72019</v>
      </c>
      <c r="K2540" s="42" t="s">
        <v>4983</v>
      </c>
      <c r="L2540" s="42" t="s">
        <v>14605</v>
      </c>
      <c r="M2540" s="42" t="s">
        <v>21</v>
      </c>
      <c r="N2540" s="42" t="s">
        <v>25838</v>
      </c>
      <c r="O2540" s="42" t="s">
        <v>394</v>
      </c>
      <c r="P2540" s="42" t="s">
        <v>395</v>
      </c>
      <c r="Q2540" s="56" t="s">
        <v>25839</v>
      </c>
      <c r="R2540" s="42" t="s">
        <v>542</v>
      </c>
      <c r="S2540" s="42" t="s">
        <v>22</v>
      </c>
      <c r="T2540" s="42" t="s">
        <v>28746</v>
      </c>
      <c r="U2540" s="50" t="s">
        <v>28520</v>
      </c>
      <c r="V2540" s="42" t="s">
        <v>28522</v>
      </c>
      <c r="W2540" s="42" t="s">
        <v>94</v>
      </c>
      <c r="X2540" s="50">
        <v>1973</v>
      </c>
    </row>
    <row r="2541" spans="1:24" ht="12" customHeight="1" x14ac:dyDescent="0.15">
      <c r="A2541" s="42" t="s">
        <v>25827</v>
      </c>
      <c r="B2541" s="42">
        <v>26</v>
      </c>
      <c r="C2541" s="42" t="s">
        <v>108</v>
      </c>
      <c r="D2541" s="42" t="s">
        <v>31</v>
      </c>
      <c r="F2541" s="55">
        <v>42659</v>
      </c>
      <c r="G2541" s="42" t="s">
        <v>25828</v>
      </c>
      <c r="H2541" s="42" t="s">
        <v>1288</v>
      </c>
      <c r="I2541" s="42" t="s">
        <v>67</v>
      </c>
      <c r="J2541" s="42">
        <v>78745</v>
      </c>
      <c r="K2541" s="42" t="s">
        <v>1289</v>
      </c>
      <c r="L2541" s="42" t="s">
        <v>1290</v>
      </c>
      <c r="M2541" s="42" t="s">
        <v>21</v>
      </c>
      <c r="N2541" s="42" t="s">
        <v>25829</v>
      </c>
      <c r="O2541" s="42" t="s">
        <v>394</v>
      </c>
      <c r="P2541" s="42" t="s">
        <v>395</v>
      </c>
      <c r="Q2541" s="56" t="s">
        <v>25830</v>
      </c>
      <c r="R2541" s="42" t="s">
        <v>542</v>
      </c>
      <c r="S2541" s="42" t="s">
        <v>12</v>
      </c>
      <c r="T2541" s="42" t="s">
        <v>31675</v>
      </c>
      <c r="U2541" s="50" t="s">
        <v>28520</v>
      </c>
      <c r="V2541" s="42" t="s">
        <v>28521</v>
      </c>
      <c r="W2541" s="42" t="s">
        <v>94</v>
      </c>
      <c r="X2541" s="50">
        <v>1966</v>
      </c>
    </row>
    <row r="2542" spans="1:24" ht="12" customHeight="1" x14ac:dyDescent="0.15">
      <c r="A2542" s="42" t="s">
        <v>25834</v>
      </c>
      <c r="B2542" s="42">
        <v>32</v>
      </c>
      <c r="C2542" s="42" t="s">
        <v>14</v>
      </c>
      <c r="D2542" s="42" t="s">
        <v>31</v>
      </c>
      <c r="F2542" s="55">
        <v>42659</v>
      </c>
      <c r="G2542" s="42" t="s">
        <v>26331</v>
      </c>
      <c r="H2542" s="42" t="s">
        <v>1334</v>
      </c>
      <c r="I2542" s="42" t="s">
        <v>39</v>
      </c>
      <c r="J2542" s="42">
        <v>95060</v>
      </c>
      <c r="K2542" s="42" t="s">
        <v>1334</v>
      </c>
      <c r="L2542" s="42" t="s">
        <v>17307</v>
      </c>
      <c r="M2542" s="42" t="s">
        <v>5307</v>
      </c>
      <c r="N2542" s="42" t="s">
        <v>25835</v>
      </c>
      <c r="O2542" s="42" t="s">
        <v>394</v>
      </c>
      <c r="P2542" s="42" t="s">
        <v>395</v>
      </c>
      <c r="Q2542" s="56" t="s">
        <v>25836</v>
      </c>
      <c r="R2542" s="42" t="s">
        <v>542</v>
      </c>
      <c r="S2542" s="42" t="s">
        <v>22</v>
      </c>
      <c r="T2542" s="42" t="s">
        <v>28543</v>
      </c>
      <c r="U2542" s="50" t="s">
        <v>28520</v>
      </c>
      <c r="V2542" s="42" t="s">
        <v>28521</v>
      </c>
      <c r="W2542" s="42" t="s">
        <v>94</v>
      </c>
      <c r="X2542" s="50">
        <v>1967</v>
      </c>
    </row>
    <row r="2543" spans="1:24" ht="12" customHeight="1" x14ac:dyDescent="0.15">
      <c r="A2543" s="42" t="s">
        <v>25818</v>
      </c>
      <c r="B2543" s="42">
        <v>38</v>
      </c>
      <c r="C2543" s="42" t="s">
        <v>14</v>
      </c>
      <c r="D2543" s="42" t="s">
        <v>31</v>
      </c>
      <c r="E2543" s="42" t="s">
        <v>25819</v>
      </c>
      <c r="F2543" s="55">
        <v>42658</v>
      </c>
      <c r="G2543" s="42" t="s">
        <v>25820</v>
      </c>
      <c r="H2543" s="42" t="s">
        <v>12179</v>
      </c>
      <c r="I2543" s="42" t="s">
        <v>88</v>
      </c>
      <c r="J2543" s="42">
        <v>36870</v>
      </c>
      <c r="K2543" s="42" t="s">
        <v>5429</v>
      </c>
      <c r="L2543" s="42" t="s">
        <v>7595</v>
      </c>
      <c r="M2543" s="42" t="s">
        <v>21</v>
      </c>
      <c r="N2543" s="42" t="s">
        <v>25821</v>
      </c>
      <c r="O2543" s="42" t="s">
        <v>394</v>
      </c>
      <c r="P2543" s="42" t="s">
        <v>395</v>
      </c>
      <c r="Q2543" s="56" t="s">
        <v>25822</v>
      </c>
      <c r="R2543" s="42" t="s">
        <v>94</v>
      </c>
      <c r="S2543" s="42" t="s">
        <v>22</v>
      </c>
      <c r="T2543" s="42" t="s">
        <v>28746</v>
      </c>
      <c r="U2543" s="50" t="s">
        <v>28520</v>
      </c>
      <c r="V2543" s="42" t="s">
        <v>28521</v>
      </c>
      <c r="W2543" s="42" t="s">
        <v>94</v>
      </c>
      <c r="X2543" s="50">
        <v>1968</v>
      </c>
    </row>
    <row r="2544" spans="1:24" ht="12" customHeight="1" x14ac:dyDescent="0.15">
      <c r="A2544" s="42" t="s">
        <v>25823</v>
      </c>
      <c r="B2544" s="42">
        <v>30</v>
      </c>
      <c r="C2544" s="42" t="s">
        <v>14</v>
      </c>
      <c r="D2544" s="42" t="s">
        <v>926</v>
      </c>
      <c r="E2544" s="42" t="s">
        <v>25824</v>
      </c>
      <c r="F2544" s="55">
        <v>42658</v>
      </c>
      <c r="G2544" s="42" t="s">
        <v>26329</v>
      </c>
      <c r="H2544" s="42" t="s">
        <v>13395</v>
      </c>
      <c r="I2544" s="42" t="s">
        <v>263</v>
      </c>
      <c r="J2544" s="42">
        <v>89434</v>
      </c>
      <c r="K2544" s="42" t="s">
        <v>6131</v>
      </c>
      <c r="L2544" s="42" t="s">
        <v>13397</v>
      </c>
      <c r="M2544" s="42" t="s">
        <v>23</v>
      </c>
      <c r="N2544" s="42" t="s">
        <v>25825</v>
      </c>
      <c r="O2544" s="42" t="s">
        <v>394</v>
      </c>
      <c r="P2544" s="42" t="s">
        <v>395</v>
      </c>
      <c r="Q2544" s="56" t="s">
        <v>25826</v>
      </c>
      <c r="R2544" s="42" t="s">
        <v>94</v>
      </c>
      <c r="S2544" s="42" t="s">
        <v>12</v>
      </c>
      <c r="T2544" s="42" t="s">
        <v>31978</v>
      </c>
      <c r="U2544" s="50" t="s">
        <v>28518</v>
      </c>
      <c r="V2544" s="42" t="s">
        <v>28521</v>
      </c>
    </row>
    <row r="2545" spans="1:24" ht="12" customHeight="1" x14ac:dyDescent="0.15">
      <c r="A2545" s="42" t="s">
        <v>25810</v>
      </c>
      <c r="B2545" s="42">
        <v>24</v>
      </c>
      <c r="C2545" s="42" t="s">
        <v>14</v>
      </c>
      <c r="D2545" s="42" t="s">
        <v>42</v>
      </c>
      <c r="F2545" s="55">
        <v>42657</v>
      </c>
      <c r="G2545" s="42" t="s">
        <v>25811</v>
      </c>
      <c r="H2545" s="42" t="s">
        <v>279</v>
      </c>
      <c r="I2545" s="42" t="s">
        <v>67</v>
      </c>
      <c r="J2545" s="42">
        <v>75216</v>
      </c>
      <c r="K2545" s="42" t="s">
        <v>279</v>
      </c>
      <c r="L2545" s="42" t="s">
        <v>280</v>
      </c>
      <c r="M2545" s="42" t="s">
        <v>21</v>
      </c>
      <c r="N2545" s="42" t="s">
        <v>25812</v>
      </c>
      <c r="O2545" s="42" t="s">
        <v>394</v>
      </c>
      <c r="P2545" s="42" t="s">
        <v>395</v>
      </c>
      <c r="Q2545" s="56" t="s">
        <v>25813</v>
      </c>
      <c r="R2545" s="42" t="s">
        <v>94</v>
      </c>
      <c r="S2545" s="42" t="s">
        <v>22</v>
      </c>
      <c r="T2545" s="42" t="s">
        <v>28746</v>
      </c>
      <c r="U2545" s="50" t="s">
        <v>28520</v>
      </c>
      <c r="V2545" s="42" t="s">
        <v>28521</v>
      </c>
      <c r="W2545" s="42" t="s">
        <v>94</v>
      </c>
      <c r="X2545" s="50">
        <v>1969</v>
      </c>
    </row>
    <row r="2546" spans="1:24" ht="12" customHeight="1" x14ac:dyDescent="0.15">
      <c r="A2546" s="42" t="s">
        <v>25805</v>
      </c>
      <c r="B2546" s="42">
        <v>23</v>
      </c>
      <c r="C2546" s="42" t="s">
        <v>14</v>
      </c>
      <c r="D2546" s="42" t="s">
        <v>31</v>
      </c>
      <c r="E2546" s="42" t="s">
        <v>25806</v>
      </c>
      <c r="F2546" s="55">
        <v>42657</v>
      </c>
      <c r="G2546" s="42" t="s">
        <v>25807</v>
      </c>
      <c r="H2546" s="42" t="s">
        <v>8796</v>
      </c>
      <c r="I2546" s="42" t="s">
        <v>67</v>
      </c>
      <c r="J2546" s="42">
        <v>77706</v>
      </c>
      <c r="K2546" s="42" t="s">
        <v>1747</v>
      </c>
      <c r="L2546" s="42" t="s">
        <v>8798</v>
      </c>
      <c r="M2546" s="42" t="s">
        <v>21</v>
      </c>
      <c r="N2546" s="42" t="s">
        <v>25808</v>
      </c>
      <c r="O2546" s="42" t="s">
        <v>394</v>
      </c>
      <c r="P2546" s="42" t="s">
        <v>395</v>
      </c>
      <c r="Q2546" s="56" t="s">
        <v>25809</v>
      </c>
      <c r="R2546" s="42" t="s">
        <v>23</v>
      </c>
      <c r="S2546" s="42" t="s">
        <v>22</v>
      </c>
      <c r="T2546" s="42" t="s">
        <v>28528</v>
      </c>
      <c r="U2546" s="50" t="s">
        <v>28520</v>
      </c>
      <c r="V2546" s="42" t="s">
        <v>28521</v>
      </c>
      <c r="W2546" s="42" t="s">
        <v>94</v>
      </c>
      <c r="X2546" s="50">
        <v>1965</v>
      </c>
    </row>
    <row r="2547" spans="1:24" ht="12" customHeight="1" x14ac:dyDescent="0.15">
      <c r="A2547" s="42" t="s">
        <v>25814</v>
      </c>
      <c r="B2547" s="42">
        <v>26</v>
      </c>
      <c r="C2547" s="42" t="s">
        <v>14</v>
      </c>
      <c r="D2547" s="42" t="s">
        <v>31</v>
      </c>
      <c r="F2547" s="55">
        <v>42657</v>
      </c>
      <c r="G2547" s="42" t="s">
        <v>25815</v>
      </c>
      <c r="H2547" s="42" t="s">
        <v>929</v>
      </c>
      <c r="I2547" s="42" t="s">
        <v>39</v>
      </c>
      <c r="J2547" s="42">
        <v>94116</v>
      </c>
      <c r="K2547" s="42" t="s">
        <v>929</v>
      </c>
      <c r="L2547" s="42" t="s">
        <v>930</v>
      </c>
      <c r="M2547" s="42" t="s">
        <v>21</v>
      </c>
      <c r="N2547" s="42" t="s">
        <v>25816</v>
      </c>
      <c r="O2547" s="42" t="s">
        <v>394</v>
      </c>
      <c r="P2547" s="42" t="s">
        <v>395</v>
      </c>
      <c r="Q2547" s="56" t="s">
        <v>25817</v>
      </c>
      <c r="R2547" s="42" t="s">
        <v>542</v>
      </c>
      <c r="S2547" s="42" t="s">
        <v>22</v>
      </c>
      <c r="T2547" s="42" t="s">
        <v>28746</v>
      </c>
      <c r="U2547" s="50" t="s">
        <v>28520</v>
      </c>
      <c r="V2547" s="42" t="s">
        <v>28521</v>
      </c>
      <c r="W2547" s="42" t="s">
        <v>94</v>
      </c>
      <c r="X2547" s="50">
        <v>1970</v>
      </c>
    </row>
    <row r="2548" spans="1:24" ht="12" customHeight="1" x14ac:dyDescent="0.15">
      <c r="A2548" s="42" t="s">
        <v>26368</v>
      </c>
      <c r="B2548" s="42">
        <v>38</v>
      </c>
      <c r="C2548" s="42" t="s">
        <v>14</v>
      </c>
      <c r="D2548" s="42" t="s">
        <v>31</v>
      </c>
      <c r="F2548" s="55">
        <v>42656</v>
      </c>
      <c r="G2548" s="42" t="s">
        <v>25786</v>
      </c>
      <c r="H2548" s="42" t="s">
        <v>2489</v>
      </c>
      <c r="I2548" s="42" t="s">
        <v>297</v>
      </c>
      <c r="J2548" s="42">
        <v>98030</v>
      </c>
      <c r="K2548" s="42" t="s">
        <v>1185</v>
      </c>
      <c r="L2548" s="42" t="s">
        <v>3382</v>
      </c>
      <c r="M2548" s="42" t="s">
        <v>21</v>
      </c>
      <c r="N2548" s="42" t="s">
        <v>25787</v>
      </c>
      <c r="O2548" s="42" t="s">
        <v>394</v>
      </c>
      <c r="P2548" s="42" t="s">
        <v>395</v>
      </c>
      <c r="Q2548" s="56" t="s">
        <v>25788</v>
      </c>
      <c r="R2548" s="42" t="s">
        <v>94</v>
      </c>
      <c r="S2548" s="42" t="s">
        <v>22</v>
      </c>
      <c r="T2548" s="42" t="s">
        <v>28746</v>
      </c>
      <c r="U2548" s="50" t="s">
        <v>28518</v>
      </c>
      <c r="V2548" s="42" t="s">
        <v>28521</v>
      </c>
      <c r="W2548" s="42" t="s">
        <v>94</v>
      </c>
      <c r="X2548" s="50">
        <v>1964</v>
      </c>
    </row>
    <row r="2549" spans="1:24" ht="12" customHeight="1" x14ac:dyDescent="0.15">
      <c r="A2549" s="42" t="s">
        <v>25789</v>
      </c>
      <c r="B2549" s="42">
        <v>50</v>
      </c>
      <c r="C2549" s="42" t="s">
        <v>14</v>
      </c>
      <c r="D2549" s="42" t="s">
        <v>31</v>
      </c>
      <c r="E2549" s="42" t="s">
        <v>25790</v>
      </c>
      <c r="F2549" s="55">
        <v>42656</v>
      </c>
      <c r="G2549" s="42" t="s">
        <v>25791</v>
      </c>
      <c r="H2549" s="42" t="s">
        <v>639</v>
      </c>
      <c r="I2549" s="42" t="s">
        <v>263</v>
      </c>
      <c r="J2549" s="42">
        <v>89149</v>
      </c>
      <c r="K2549" s="42" t="s">
        <v>557</v>
      </c>
      <c r="L2549" s="42" t="s">
        <v>558</v>
      </c>
      <c r="M2549" s="42" t="s">
        <v>21</v>
      </c>
      <c r="N2549" s="42" t="s">
        <v>25792</v>
      </c>
      <c r="O2549" s="42" t="s">
        <v>394</v>
      </c>
      <c r="P2549" s="42" t="s">
        <v>395</v>
      </c>
      <c r="Q2549" s="56" t="s">
        <v>25793</v>
      </c>
      <c r="R2549" s="42" t="s">
        <v>94</v>
      </c>
      <c r="S2549" s="42" t="s">
        <v>22</v>
      </c>
      <c r="T2549" s="42" t="s">
        <v>28746</v>
      </c>
      <c r="U2549" s="50" t="s">
        <v>28518</v>
      </c>
      <c r="V2549" s="42" t="s">
        <v>28519</v>
      </c>
      <c r="W2549" s="42" t="s">
        <v>542</v>
      </c>
      <c r="X2549" s="50">
        <v>1962</v>
      </c>
    </row>
    <row r="2550" spans="1:24" ht="12" customHeight="1" x14ac:dyDescent="0.15">
      <c r="A2550" s="42" t="s">
        <v>25799</v>
      </c>
      <c r="B2550" s="42">
        <v>46</v>
      </c>
      <c r="C2550" s="42" t="s">
        <v>14</v>
      </c>
      <c r="D2550" s="42" t="s">
        <v>31</v>
      </c>
      <c r="E2550" s="42" t="s">
        <v>25800</v>
      </c>
      <c r="F2550" s="55">
        <v>42656</v>
      </c>
      <c r="G2550" s="42" t="s">
        <v>25801</v>
      </c>
      <c r="H2550" s="42" t="s">
        <v>2008</v>
      </c>
      <c r="I2550" s="42" t="s">
        <v>111</v>
      </c>
      <c r="J2550" s="42">
        <v>97526</v>
      </c>
      <c r="K2550" s="42" t="s">
        <v>1507</v>
      </c>
      <c r="L2550" s="42" t="s">
        <v>25802</v>
      </c>
      <c r="M2550" s="42" t="s">
        <v>5307</v>
      </c>
      <c r="N2550" s="42" t="s">
        <v>25803</v>
      </c>
      <c r="O2550" s="42" t="s">
        <v>394</v>
      </c>
      <c r="P2550" s="42" t="s">
        <v>395</v>
      </c>
      <c r="Q2550" s="56" t="s">
        <v>25804</v>
      </c>
      <c r="R2550" s="42" t="s">
        <v>542</v>
      </c>
      <c r="S2550" s="42" t="s">
        <v>22</v>
      </c>
      <c r="T2550" s="42" t="s">
        <v>28739</v>
      </c>
      <c r="U2550" s="50" t="s">
        <v>28518</v>
      </c>
      <c r="W2550" s="42" t="s">
        <v>94</v>
      </c>
      <c r="X2550" s="50">
        <v>1963</v>
      </c>
    </row>
    <row r="2551" spans="1:24" ht="12" customHeight="1" x14ac:dyDescent="0.15">
      <c r="A2551" s="42" t="s">
        <v>25608</v>
      </c>
      <c r="B2551" s="42">
        <v>33</v>
      </c>
      <c r="C2551" s="42" t="s">
        <v>14</v>
      </c>
      <c r="D2551" s="42" t="s">
        <v>79</v>
      </c>
      <c r="F2551" s="55">
        <v>42655</v>
      </c>
      <c r="G2551" s="42" t="s">
        <v>25609</v>
      </c>
      <c r="H2551" s="42" t="s">
        <v>1666</v>
      </c>
      <c r="I2551" s="42" t="s">
        <v>40</v>
      </c>
      <c r="J2551" s="42">
        <v>2128</v>
      </c>
      <c r="K2551" s="42" t="s">
        <v>1668</v>
      </c>
      <c r="L2551" s="42" t="s">
        <v>3164</v>
      </c>
      <c r="M2551" s="42" t="s">
        <v>21</v>
      </c>
      <c r="N2551" s="42" t="s">
        <v>25606</v>
      </c>
      <c r="O2551" s="42" t="s">
        <v>394</v>
      </c>
      <c r="P2551" s="42" t="s">
        <v>395</v>
      </c>
      <c r="Q2551" s="56" t="s">
        <v>25607</v>
      </c>
      <c r="R2551" s="42" t="s">
        <v>23</v>
      </c>
      <c r="S2551" s="42" t="s">
        <v>22</v>
      </c>
      <c r="T2551" s="42" t="s">
        <v>28746</v>
      </c>
      <c r="U2551" s="50" t="s">
        <v>28520</v>
      </c>
      <c r="V2551" s="42" t="s">
        <v>28521</v>
      </c>
      <c r="W2551" s="42" t="s">
        <v>94</v>
      </c>
      <c r="X2551" s="50">
        <v>1960</v>
      </c>
    </row>
    <row r="2552" spans="1:24" ht="12" customHeight="1" x14ac:dyDescent="0.15">
      <c r="A2552" s="42" t="s">
        <v>25781</v>
      </c>
      <c r="B2552" s="42">
        <v>31</v>
      </c>
      <c r="C2552" s="42" t="s">
        <v>14</v>
      </c>
      <c r="D2552" s="42" t="s">
        <v>31</v>
      </c>
      <c r="E2552" s="42" t="s">
        <v>25782</v>
      </c>
      <c r="F2552" s="55">
        <v>42655</v>
      </c>
      <c r="G2552" s="42" t="s">
        <v>25783</v>
      </c>
      <c r="H2552" s="42" t="s">
        <v>3979</v>
      </c>
      <c r="I2552" s="42" t="s">
        <v>19</v>
      </c>
      <c r="J2552" s="42">
        <v>70726</v>
      </c>
      <c r="K2552" s="42" t="s">
        <v>3981</v>
      </c>
      <c r="L2552" s="42" t="s">
        <v>7456</v>
      </c>
      <c r="M2552" s="42" t="s">
        <v>21</v>
      </c>
      <c r="N2552" s="42" t="s">
        <v>25784</v>
      </c>
      <c r="O2552" s="42" t="s">
        <v>394</v>
      </c>
      <c r="P2552" s="42" t="s">
        <v>395</v>
      </c>
      <c r="Q2552" s="56" t="s">
        <v>25785</v>
      </c>
      <c r="R2552" s="42" t="s">
        <v>94</v>
      </c>
      <c r="S2552" s="42" t="s">
        <v>22</v>
      </c>
      <c r="T2552" s="42" t="s">
        <v>28746</v>
      </c>
      <c r="U2552" s="50" t="s">
        <v>28520</v>
      </c>
      <c r="V2552" s="42" t="s">
        <v>28521</v>
      </c>
      <c r="W2552" s="42" t="s">
        <v>94</v>
      </c>
      <c r="X2552" s="50">
        <v>1959</v>
      </c>
    </row>
    <row r="2553" spans="1:24" ht="12" customHeight="1" x14ac:dyDescent="0.15">
      <c r="A2553" s="42" t="s">
        <v>25794</v>
      </c>
      <c r="B2553" s="42">
        <v>22</v>
      </c>
      <c r="C2553" s="42" t="s">
        <v>14</v>
      </c>
      <c r="D2553" s="42" t="s">
        <v>31</v>
      </c>
      <c r="F2553" s="55">
        <v>42655</v>
      </c>
      <c r="G2553" s="42" t="s">
        <v>25795</v>
      </c>
      <c r="H2553" s="42" t="s">
        <v>25796</v>
      </c>
      <c r="I2553" s="42" t="s">
        <v>309</v>
      </c>
      <c r="J2553" s="42">
        <v>40351</v>
      </c>
      <c r="K2553" s="42" t="s">
        <v>10638</v>
      </c>
      <c r="L2553" s="42" t="s">
        <v>19579</v>
      </c>
      <c r="M2553" s="42" t="s">
        <v>21</v>
      </c>
      <c r="N2553" s="42" t="s">
        <v>25797</v>
      </c>
      <c r="O2553" s="42" t="s">
        <v>394</v>
      </c>
      <c r="P2553" s="42" t="s">
        <v>395</v>
      </c>
      <c r="Q2553" s="56" t="s">
        <v>25798</v>
      </c>
      <c r="R2553" s="42" t="s">
        <v>94</v>
      </c>
      <c r="S2553" s="42" t="s">
        <v>22</v>
      </c>
      <c r="T2553" s="42" t="s">
        <v>28746</v>
      </c>
      <c r="U2553" s="50" t="s">
        <v>28520</v>
      </c>
      <c r="V2553" s="42" t="s">
        <v>28521</v>
      </c>
      <c r="W2553" s="42" t="s">
        <v>94</v>
      </c>
      <c r="X2553" s="50">
        <v>1961</v>
      </c>
    </row>
    <row r="2554" spans="1:24" ht="12" customHeight="1" x14ac:dyDescent="0.15">
      <c r="A2554" s="42" t="s">
        <v>25777</v>
      </c>
      <c r="B2554" s="42">
        <v>44</v>
      </c>
      <c r="C2554" s="42" t="s">
        <v>14</v>
      </c>
      <c r="D2554" s="42" t="s">
        <v>15</v>
      </c>
      <c r="F2554" s="55">
        <v>42654</v>
      </c>
      <c r="G2554" s="42" t="s">
        <v>25778</v>
      </c>
      <c r="H2554" s="42" t="s">
        <v>1184</v>
      </c>
      <c r="I2554" s="42" t="s">
        <v>297</v>
      </c>
      <c r="J2554" s="42">
        <v>98134</v>
      </c>
      <c r="K2554" s="42" t="s">
        <v>1185</v>
      </c>
      <c r="L2554" s="42" t="s">
        <v>1186</v>
      </c>
      <c r="M2554" s="42" t="s">
        <v>21</v>
      </c>
      <c r="N2554" s="42" t="s">
        <v>25779</v>
      </c>
      <c r="O2554" s="42" t="s">
        <v>394</v>
      </c>
      <c r="P2554" s="42" t="s">
        <v>395</v>
      </c>
      <c r="Q2554" s="56" t="s">
        <v>25780</v>
      </c>
      <c r="R2554" s="42" t="s">
        <v>94</v>
      </c>
      <c r="S2554" s="42" t="s">
        <v>22</v>
      </c>
      <c r="T2554" s="42" t="s">
        <v>28739</v>
      </c>
      <c r="U2554" s="50" t="s">
        <v>28518</v>
      </c>
      <c r="V2554" s="42" t="s">
        <v>28521</v>
      </c>
      <c r="W2554" s="42" t="s">
        <v>94</v>
      </c>
      <c r="X2554" s="50">
        <v>1957</v>
      </c>
    </row>
    <row r="2555" spans="1:24" ht="12" customHeight="1" x14ac:dyDescent="0.15">
      <c r="A2555" s="42" t="s">
        <v>25773</v>
      </c>
      <c r="B2555" s="42">
        <v>30</v>
      </c>
      <c r="C2555" s="42" t="s">
        <v>14</v>
      </c>
      <c r="D2555" s="42" t="s">
        <v>31</v>
      </c>
      <c r="E2555" s="42" t="s">
        <v>25774</v>
      </c>
      <c r="F2555" s="55">
        <v>42654</v>
      </c>
      <c r="G2555" s="42" t="s">
        <v>26328</v>
      </c>
      <c r="H2555" s="42" t="s">
        <v>5979</v>
      </c>
      <c r="I2555" s="42" t="s">
        <v>39</v>
      </c>
      <c r="J2555" s="42">
        <v>94518</v>
      </c>
      <c r="K2555" s="42" t="s">
        <v>4403</v>
      </c>
      <c r="L2555" s="42" t="s">
        <v>5981</v>
      </c>
      <c r="M2555" s="42" t="s">
        <v>21</v>
      </c>
      <c r="N2555" s="42" t="s">
        <v>25775</v>
      </c>
      <c r="O2555" s="42" t="s">
        <v>394</v>
      </c>
      <c r="P2555" s="42" t="s">
        <v>395</v>
      </c>
      <c r="Q2555" s="56" t="s">
        <v>25776</v>
      </c>
      <c r="R2555" s="42" t="s">
        <v>94</v>
      </c>
      <c r="S2555" s="42" t="s">
        <v>22</v>
      </c>
      <c r="T2555" s="42" t="s">
        <v>28739</v>
      </c>
      <c r="U2555" s="50" t="s">
        <v>28518</v>
      </c>
      <c r="V2555" s="42" t="s">
        <v>28521</v>
      </c>
      <c r="W2555" s="42" t="s">
        <v>94</v>
      </c>
      <c r="X2555" s="50">
        <v>1958</v>
      </c>
    </row>
    <row r="2556" spans="1:24" ht="12" customHeight="1" x14ac:dyDescent="0.15">
      <c r="A2556" s="42" t="s">
        <v>25751</v>
      </c>
      <c r="B2556" s="42">
        <v>26</v>
      </c>
      <c r="C2556" s="42" t="s">
        <v>108</v>
      </c>
      <c r="D2556" s="42" t="s">
        <v>31</v>
      </c>
      <c r="E2556" s="42" t="s">
        <v>25752</v>
      </c>
      <c r="F2556" s="55">
        <v>42653</v>
      </c>
      <c r="G2556" s="42" t="s">
        <v>26327</v>
      </c>
      <c r="H2556" s="42" t="s">
        <v>25748</v>
      </c>
      <c r="I2556" s="42" t="s">
        <v>962</v>
      </c>
      <c r="J2556" s="42">
        <v>71913</v>
      </c>
      <c r="K2556" s="42" t="s">
        <v>2469</v>
      </c>
      <c r="L2556" s="42" t="s">
        <v>6361</v>
      </c>
      <c r="M2556" s="42" t="s">
        <v>373</v>
      </c>
      <c r="N2556" s="42" t="s">
        <v>25749</v>
      </c>
      <c r="O2556" s="42" t="s">
        <v>394</v>
      </c>
      <c r="P2556" s="42" t="s">
        <v>395</v>
      </c>
      <c r="Q2556" s="56" t="s">
        <v>25750</v>
      </c>
      <c r="R2556" s="42" t="s">
        <v>94</v>
      </c>
      <c r="S2556" s="42" t="s">
        <v>373</v>
      </c>
      <c r="T2556" s="42" t="s">
        <v>29599</v>
      </c>
      <c r="U2556" s="50" t="s">
        <v>28518</v>
      </c>
      <c r="V2556" s="42" t="s">
        <v>28521</v>
      </c>
    </row>
    <row r="2557" spans="1:24" ht="12" customHeight="1" x14ac:dyDescent="0.15">
      <c r="A2557" s="42" t="s">
        <v>25758</v>
      </c>
      <c r="B2557" s="42">
        <v>50</v>
      </c>
      <c r="C2557" s="42" t="s">
        <v>14</v>
      </c>
      <c r="D2557" s="42" t="s">
        <v>133</v>
      </c>
      <c r="F2557" s="55">
        <v>42653</v>
      </c>
      <c r="G2557" s="42" t="s">
        <v>25759</v>
      </c>
      <c r="H2557" s="42" t="s">
        <v>5845</v>
      </c>
      <c r="I2557" s="42" t="s">
        <v>360</v>
      </c>
      <c r="J2557" s="42">
        <v>28358</v>
      </c>
      <c r="K2557" s="42" t="s">
        <v>5576</v>
      </c>
      <c r="L2557" s="42" t="s">
        <v>15871</v>
      </c>
      <c r="M2557" s="42" t="s">
        <v>21</v>
      </c>
      <c r="N2557" s="42" t="s">
        <v>25760</v>
      </c>
      <c r="O2557" s="42" t="s">
        <v>394</v>
      </c>
      <c r="P2557" s="42" t="s">
        <v>395</v>
      </c>
      <c r="Q2557" s="56" t="s">
        <v>25761</v>
      </c>
      <c r="R2557" s="42" t="s">
        <v>94</v>
      </c>
      <c r="S2557" s="42" t="s">
        <v>22</v>
      </c>
      <c r="T2557" s="42" t="s">
        <v>28746</v>
      </c>
      <c r="U2557" s="50" t="s">
        <v>28518</v>
      </c>
      <c r="V2557" s="42" t="s">
        <v>28521</v>
      </c>
      <c r="W2557" s="42" t="s">
        <v>94</v>
      </c>
      <c r="X2557" s="50">
        <v>1949</v>
      </c>
    </row>
    <row r="2558" spans="1:24" ht="12" customHeight="1" x14ac:dyDescent="0.15">
      <c r="A2558" s="42" t="s">
        <v>25762</v>
      </c>
      <c r="B2558" s="42">
        <v>19</v>
      </c>
      <c r="C2558" s="42" t="s">
        <v>14</v>
      </c>
      <c r="D2558" s="42" t="s">
        <v>133</v>
      </c>
      <c r="F2558" s="55">
        <v>42653</v>
      </c>
      <c r="G2558" s="42" t="s">
        <v>25763</v>
      </c>
      <c r="H2558" s="42" t="s">
        <v>1900</v>
      </c>
      <c r="I2558" s="42" t="s">
        <v>67</v>
      </c>
      <c r="J2558" s="42">
        <v>79701</v>
      </c>
      <c r="K2558" s="42" t="s">
        <v>1900</v>
      </c>
      <c r="L2558" s="42" t="s">
        <v>1902</v>
      </c>
      <c r="M2558" s="42" t="s">
        <v>21</v>
      </c>
      <c r="N2558" s="42" t="s">
        <v>25764</v>
      </c>
      <c r="O2558" s="42" t="s">
        <v>394</v>
      </c>
      <c r="P2558" s="42" t="s">
        <v>395</v>
      </c>
      <c r="Q2558" s="56" t="s">
        <v>25765</v>
      </c>
      <c r="R2558" s="42" t="s">
        <v>23</v>
      </c>
      <c r="S2558" s="42" t="s">
        <v>22</v>
      </c>
      <c r="T2558" s="42" t="s">
        <v>28746</v>
      </c>
      <c r="U2558" s="50" t="s">
        <v>28518</v>
      </c>
      <c r="W2558" s="42" t="s">
        <v>94</v>
      </c>
      <c r="X2558" s="50">
        <v>1951</v>
      </c>
    </row>
    <row r="2559" spans="1:24" ht="12" customHeight="1" x14ac:dyDescent="0.15">
      <c r="A2559" s="42" t="s">
        <v>25753</v>
      </c>
      <c r="B2559" s="42">
        <v>27</v>
      </c>
      <c r="C2559" s="42" t="s">
        <v>14</v>
      </c>
      <c r="D2559" s="42" t="s">
        <v>42</v>
      </c>
      <c r="E2559" s="42" t="s">
        <v>25754</v>
      </c>
      <c r="F2559" s="55">
        <v>42653</v>
      </c>
      <c r="G2559" s="42" t="s">
        <v>25755</v>
      </c>
      <c r="H2559" s="42" t="s">
        <v>20634</v>
      </c>
      <c r="I2559" s="42" t="s">
        <v>39</v>
      </c>
      <c r="J2559" s="42">
        <v>92618</v>
      </c>
      <c r="K2559" s="42" t="s">
        <v>1044</v>
      </c>
      <c r="L2559" s="42" t="s">
        <v>941</v>
      </c>
      <c r="M2559" s="42" t="s">
        <v>21</v>
      </c>
      <c r="N2559" s="42" t="s">
        <v>25756</v>
      </c>
      <c r="O2559" s="42" t="s">
        <v>394</v>
      </c>
      <c r="P2559" s="42" t="s">
        <v>395</v>
      </c>
      <c r="Q2559" s="56" t="s">
        <v>25757</v>
      </c>
      <c r="R2559" s="42" t="s">
        <v>542</v>
      </c>
      <c r="S2559" s="42" t="s">
        <v>29</v>
      </c>
      <c r="T2559" s="42" t="s">
        <v>28523</v>
      </c>
      <c r="U2559" s="50" t="s">
        <v>28518</v>
      </c>
      <c r="V2559" s="42" t="s">
        <v>28521</v>
      </c>
      <c r="W2559" s="42" t="s">
        <v>94</v>
      </c>
      <c r="X2559" s="50">
        <v>1950</v>
      </c>
    </row>
    <row r="2560" spans="1:24" ht="12" customHeight="1" x14ac:dyDescent="0.15">
      <c r="A2560" s="42" t="s">
        <v>25746</v>
      </c>
      <c r="B2560" s="42">
        <v>24</v>
      </c>
      <c r="C2560" s="42" t="s">
        <v>14</v>
      </c>
      <c r="D2560" s="42" t="s">
        <v>79</v>
      </c>
      <c r="E2560" s="42" t="s">
        <v>25747</v>
      </c>
      <c r="F2560" s="55">
        <v>42653</v>
      </c>
      <c r="G2560" s="42" t="s">
        <v>26327</v>
      </c>
      <c r="H2560" s="42" t="s">
        <v>25748</v>
      </c>
      <c r="I2560" s="42" t="s">
        <v>962</v>
      </c>
      <c r="J2560" s="42">
        <v>71913</v>
      </c>
      <c r="K2560" s="42" t="s">
        <v>2469</v>
      </c>
      <c r="L2560" s="42" t="s">
        <v>6361</v>
      </c>
      <c r="M2560" s="42" t="s">
        <v>373</v>
      </c>
      <c r="N2560" s="42" t="s">
        <v>25749</v>
      </c>
      <c r="O2560" s="42" t="s">
        <v>394</v>
      </c>
      <c r="P2560" s="42" t="s">
        <v>395</v>
      </c>
      <c r="Q2560" s="56" t="s">
        <v>25750</v>
      </c>
      <c r="R2560" s="42" t="s">
        <v>94</v>
      </c>
      <c r="S2560" s="42" t="s">
        <v>373</v>
      </c>
      <c r="T2560" s="42" t="s">
        <v>28836</v>
      </c>
      <c r="U2560" s="50" t="s">
        <v>28518</v>
      </c>
      <c r="V2560" s="42" t="s">
        <v>28521</v>
      </c>
    </row>
    <row r="2561" spans="1:24" ht="12" customHeight="1" x14ac:dyDescent="0.15">
      <c r="A2561" s="42" t="s">
        <v>25766</v>
      </c>
      <c r="B2561" s="42">
        <v>26</v>
      </c>
      <c r="C2561" s="42" t="s">
        <v>14</v>
      </c>
      <c r="D2561" s="42" t="s">
        <v>31</v>
      </c>
      <c r="E2561" s="42" t="s">
        <v>25767</v>
      </c>
      <c r="F2561" s="55">
        <v>42653</v>
      </c>
      <c r="G2561" s="42" t="s">
        <v>25768</v>
      </c>
      <c r="H2561" s="42" t="s">
        <v>25769</v>
      </c>
      <c r="I2561" s="42" t="s">
        <v>63</v>
      </c>
      <c r="J2561" s="42">
        <v>44145</v>
      </c>
      <c r="K2561" s="42" t="s">
        <v>99</v>
      </c>
      <c r="L2561" s="42" t="s">
        <v>25770</v>
      </c>
      <c r="M2561" s="42" t="s">
        <v>21</v>
      </c>
      <c r="N2561" s="42" t="s">
        <v>25771</v>
      </c>
      <c r="O2561" s="42" t="s">
        <v>394</v>
      </c>
      <c r="P2561" s="42" t="s">
        <v>395</v>
      </c>
      <c r="Q2561" s="56" t="s">
        <v>25772</v>
      </c>
      <c r="R2561" s="42" t="s">
        <v>94</v>
      </c>
      <c r="S2561" s="42" t="s">
        <v>373</v>
      </c>
      <c r="T2561" s="42" t="s">
        <v>28836</v>
      </c>
      <c r="U2561" s="50" t="s">
        <v>28518</v>
      </c>
      <c r="V2561" s="42" t="s">
        <v>28519</v>
      </c>
      <c r="W2561" s="42" t="s">
        <v>94</v>
      </c>
      <c r="X2561" s="50">
        <v>1952</v>
      </c>
    </row>
    <row r="2562" spans="1:24" ht="12" customHeight="1" x14ac:dyDescent="0.15">
      <c r="A2562" s="42" t="s">
        <v>25602</v>
      </c>
      <c r="B2562" s="42">
        <v>41</v>
      </c>
      <c r="C2562" s="42" t="s">
        <v>14</v>
      </c>
      <c r="D2562" s="42" t="s">
        <v>79</v>
      </c>
      <c r="F2562" s="55">
        <v>42652</v>
      </c>
      <c r="G2562" s="42" t="s">
        <v>25605</v>
      </c>
      <c r="H2562" s="42" t="s">
        <v>4896</v>
      </c>
      <c r="I2562" s="42" t="s">
        <v>417</v>
      </c>
      <c r="J2562" s="42">
        <v>13210</v>
      </c>
      <c r="K2562" s="42" t="s">
        <v>12982</v>
      </c>
      <c r="L2562" s="42" t="s">
        <v>20829</v>
      </c>
      <c r="M2562" s="42" t="s">
        <v>21</v>
      </c>
      <c r="N2562" s="42" t="s">
        <v>25603</v>
      </c>
      <c r="O2562" s="42" t="s">
        <v>394</v>
      </c>
      <c r="P2562" s="42" t="s">
        <v>395</v>
      </c>
      <c r="Q2562" s="56" t="s">
        <v>25604</v>
      </c>
      <c r="R2562" s="42" t="s">
        <v>23</v>
      </c>
      <c r="S2562" s="42" t="s">
        <v>22</v>
      </c>
      <c r="T2562" s="42" t="s">
        <v>28746</v>
      </c>
      <c r="U2562" s="50" t="s">
        <v>28520</v>
      </c>
      <c r="V2562" s="42" t="s">
        <v>28521</v>
      </c>
      <c r="W2562" s="42" t="s">
        <v>94</v>
      </c>
      <c r="X2562" s="50">
        <v>1943</v>
      </c>
    </row>
    <row r="2563" spans="1:24" ht="12" customHeight="1" x14ac:dyDescent="0.15">
      <c r="A2563" s="42" t="s">
        <v>25741</v>
      </c>
      <c r="B2563" s="42">
        <v>40</v>
      </c>
      <c r="C2563" s="42" t="s">
        <v>14</v>
      </c>
      <c r="D2563" s="42" t="s">
        <v>31</v>
      </c>
      <c r="E2563" s="42" t="s">
        <v>25742</v>
      </c>
      <c r="F2563" s="55">
        <v>42652</v>
      </c>
      <c r="G2563" s="42" t="s">
        <v>25743</v>
      </c>
      <c r="H2563" s="42" t="s">
        <v>671</v>
      </c>
      <c r="I2563" s="42" t="s">
        <v>117</v>
      </c>
      <c r="J2563" s="42">
        <v>85054</v>
      </c>
      <c r="K2563" s="42" t="s">
        <v>617</v>
      </c>
      <c r="L2563" s="42" t="s">
        <v>10894</v>
      </c>
      <c r="M2563" s="42" t="s">
        <v>21</v>
      </c>
      <c r="N2563" s="42" t="s">
        <v>25744</v>
      </c>
      <c r="O2563" s="42" t="s">
        <v>394</v>
      </c>
      <c r="P2563" s="42" t="s">
        <v>395</v>
      </c>
      <c r="Q2563" s="56" t="s">
        <v>25745</v>
      </c>
      <c r="R2563" s="42" t="s">
        <v>542</v>
      </c>
      <c r="S2563" s="42" t="s">
        <v>22</v>
      </c>
      <c r="T2563" s="42" t="s">
        <v>28746</v>
      </c>
      <c r="U2563" s="50" t="s">
        <v>28518</v>
      </c>
      <c r="V2563" s="42" t="s">
        <v>28519</v>
      </c>
      <c r="W2563" s="42" t="s">
        <v>94</v>
      </c>
      <c r="X2563" s="50">
        <v>1954</v>
      </c>
    </row>
    <row r="2564" spans="1:24" ht="12" customHeight="1" x14ac:dyDescent="0.15">
      <c r="A2564" s="42" t="s">
        <v>25729</v>
      </c>
      <c r="B2564" s="42">
        <v>53</v>
      </c>
      <c r="C2564" s="42" t="s">
        <v>108</v>
      </c>
      <c r="D2564" s="42" t="s">
        <v>31</v>
      </c>
      <c r="F2564" s="55">
        <v>42651</v>
      </c>
      <c r="G2564" s="42" t="s">
        <v>25730</v>
      </c>
      <c r="H2564" s="42" t="s">
        <v>10032</v>
      </c>
      <c r="I2564" s="42" t="s">
        <v>39</v>
      </c>
      <c r="J2564" s="42">
        <v>95355</v>
      </c>
      <c r="K2564" s="42" t="s">
        <v>3138</v>
      </c>
      <c r="L2564" s="42" t="s">
        <v>10034</v>
      </c>
      <c r="M2564" s="42" t="s">
        <v>21</v>
      </c>
      <c r="N2564" s="42" t="s">
        <v>25731</v>
      </c>
      <c r="O2564" s="42" t="s">
        <v>394</v>
      </c>
      <c r="P2564" s="42" t="s">
        <v>395</v>
      </c>
      <c r="Q2564" s="56" t="s">
        <v>25732</v>
      </c>
      <c r="R2564" s="42" t="s">
        <v>948</v>
      </c>
      <c r="S2564" s="42" t="s">
        <v>22</v>
      </c>
      <c r="T2564" s="42" t="s">
        <v>28739</v>
      </c>
      <c r="U2564" s="50" t="s">
        <v>28520</v>
      </c>
      <c r="V2564" s="42" t="s">
        <v>28521</v>
      </c>
      <c r="W2564" s="42" t="s">
        <v>94</v>
      </c>
      <c r="X2564" s="50">
        <v>1956</v>
      </c>
    </row>
    <row r="2565" spans="1:24" ht="12" customHeight="1" x14ac:dyDescent="0.15">
      <c r="A2565" s="42" t="s">
        <v>25720</v>
      </c>
      <c r="B2565" s="42">
        <v>21</v>
      </c>
      <c r="C2565" s="42" t="s">
        <v>14</v>
      </c>
      <c r="D2565" s="42" t="s">
        <v>42</v>
      </c>
      <c r="F2565" s="55">
        <v>42651</v>
      </c>
      <c r="G2565" s="42" t="s">
        <v>25721</v>
      </c>
      <c r="H2565" s="42" t="s">
        <v>16668</v>
      </c>
      <c r="I2565" s="42" t="s">
        <v>297</v>
      </c>
      <c r="J2565" s="42">
        <v>98003</v>
      </c>
      <c r="K2565" s="42" t="s">
        <v>1185</v>
      </c>
      <c r="L2565" s="42" t="s">
        <v>16670</v>
      </c>
      <c r="M2565" s="42" t="s">
        <v>21</v>
      </c>
      <c r="N2565" s="42" t="s">
        <v>25722</v>
      </c>
      <c r="O2565" s="42" t="s">
        <v>394</v>
      </c>
      <c r="P2565" s="42" t="s">
        <v>395</v>
      </c>
      <c r="Q2565" s="56" t="s">
        <v>25723</v>
      </c>
      <c r="R2565" s="42" t="s">
        <v>542</v>
      </c>
      <c r="S2565" s="42" t="s">
        <v>22</v>
      </c>
      <c r="T2565" s="42" t="s">
        <v>28739</v>
      </c>
      <c r="U2565" s="50" t="s">
        <v>28518</v>
      </c>
      <c r="V2565" s="42" t="s">
        <v>28521</v>
      </c>
      <c r="W2565" s="42" t="s">
        <v>94</v>
      </c>
      <c r="X2565" s="50">
        <v>1942</v>
      </c>
    </row>
    <row r="2566" spans="1:24" ht="12" customHeight="1" x14ac:dyDescent="0.15">
      <c r="A2566" s="42" t="s">
        <v>25724</v>
      </c>
      <c r="B2566" s="42">
        <v>62</v>
      </c>
      <c r="C2566" s="42" t="s">
        <v>14</v>
      </c>
      <c r="D2566" s="42" t="s">
        <v>31</v>
      </c>
      <c r="E2566" s="42" t="s">
        <v>25725</v>
      </c>
      <c r="F2566" s="55">
        <v>42651</v>
      </c>
      <c r="G2566" s="42" t="s">
        <v>25726</v>
      </c>
      <c r="H2566" s="42" t="s">
        <v>1770</v>
      </c>
      <c r="I2566" s="42" t="s">
        <v>211</v>
      </c>
      <c r="J2566" s="42">
        <v>46803</v>
      </c>
      <c r="K2566" s="42" t="s">
        <v>1772</v>
      </c>
      <c r="L2566" s="42" t="s">
        <v>1773</v>
      </c>
      <c r="M2566" s="42" t="s">
        <v>21</v>
      </c>
      <c r="N2566" s="42" t="s">
        <v>25727</v>
      </c>
      <c r="O2566" s="42" t="s">
        <v>394</v>
      </c>
      <c r="P2566" s="42" t="s">
        <v>395</v>
      </c>
      <c r="Q2566" s="56" t="s">
        <v>25728</v>
      </c>
      <c r="R2566" s="42" t="s">
        <v>23</v>
      </c>
      <c r="S2566" s="42" t="s">
        <v>22</v>
      </c>
      <c r="T2566" s="42" t="s">
        <v>28739</v>
      </c>
      <c r="U2566" s="50" t="s">
        <v>28518</v>
      </c>
      <c r="V2566" s="42" t="s">
        <v>28521</v>
      </c>
      <c r="W2566" s="42" t="s">
        <v>94</v>
      </c>
      <c r="X2566" s="50">
        <v>2143</v>
      </c>
    </row>
    <row r="2567" spans="1:24" ht="12" customHeight="1" x14ac:dyDescent="0.15">
      <c r="A2567" s="42" t="s">
        <v>25733</v>
      </c>
      <c r="B2567" s="42">
        <v>39</v>
      </c>
      <c r="C2567" s="42" t="s">
        <v>14</v>
      </c>
      <c r="D2567" s="42" t="s">
        <v>31</v>
      </c>
      <c r="E2567" s="42" t="s">
        <v>25734</v>
      </c>
      <c r="F2567" s="55">
        <v>42651</v>
      </c>
      <c r="G2567" s="42" t="s">
        <v>25735</v>
      </c>
      <c r="H2567" s="42" t="s">
        <v>25736</v>
      </c>
      <c r="I2567" s="42" t="s">
        <v>389</v>
      </c>
      <c r="J2567" s="42">
        <v>74883</v>
      </c>
      <c r="K2567" s="42" t="s">
        <v>25737</v>
      </c>
      <c r="L2567" s="42" t="s">
        <v>25738</v>
      </c>
      <c r="M2567" s="42" t="s">
        <v>21</v>
      </c>
      <c r="N2567" s="42" t="s">
        <v>25739</v>
      </c>
      <c r="O2567" s="42" t="s">
        <v>394</v>
      </c>
      <c r="P2567" s="42" t="s">
        <v>395</v>
      </c>
      <c r="Q2567" s="56" t="s">
        <v>25740</v>
      </c>
      <c r="R2567" s="42" t="s">
        <v>94</v>
      </c>
      <c r="S2567" s="42" t="s">
        <v>373</v>
      </c>
      <c r="T2567" s="42" t="s">
        <v>28836</v>
      </c>
      <c r="U2567" s="50" t="s">
        <v>28518</v>
      </c>
      <c r="V2567" s="42" t="s">
        <v>28521</v>
      </c>
      <c r="W2567" s="42" t="s">
        <v>94</v>
      </c>
      <c r="X2567" s="50">
        <v>1947</v>
      </c>
    </row>
    <row r="2568" spans="1:24" ht="12" customHeight="1" x14ac:dyDescent="0.15">
      <c r="A2568" s="42" t="s">
        <v>25694</v>
      </c>
      <c r="B2568" s="42">
        <v>28</v>
      </c>
      <c r="C2568" s="42" t="s">
        <v>14</v>
      </c>
      <c r="D2568" s="42" t="s">
        <v>79</v>
      </c>
      <c r="F2568" s="55">
        <v>42650</v>
      </c>
      <c r="G2568" s="42" t="s">
        <v>25695</v>
      </c>
      <c r="H2568" s="42" t="s">
        <v>333</v>
      </c>
      <c r="I2568" s="42" t="s">
        <v>19</v>
      </c>
      <c r="J2568" s="42">
        <v>71303</v>
      </c>
      <c r="K2568" s="42" t="s">
        <v>3061</v>
      </c>
      <c r="L2568" s="42" t="s">
        <v>3062</v>
      </c>
      <c r="M2568" s="42" t="s">
        <v>21</v>
      </c>
      <c r="N2568" s="42" t="s">
        <v>25696</v>
      </c>
      <c r="O2568" s="42" t="s">
        <v>394</v>
      </c>
      <c r="P2568" s="42" t="s">
        <v>395</v>
      </c>
      <c r="Q2568" s="56" t="s">
        <v>25697</v>
      </c>
      <c r="R2568" s="42" t="s">
        <v>94</v>
      </c>
      <c r="S2568" s="42" t="s">
        <v>22</v>
      </c>
      <c r="T2568" s="42" t="s">
        <v>28746</v>
      </c>
      <c r="U2568" s="50" t="s">
        <v>28520</v>
      </c>
      <c r="V2568" s="42" t="s">
        <v>28521</v>
      </c>
      <c r="W2568" s="42" t="s">
        <v>94</v>
      </c>
      <c r="X2568" s="50">
        <v>1948</v>
      </c>
    </row>
    <row r="2569" spans="1:24" ht="12" customHeight="1" x14ac:dyDescent="0.15">
      <c r="A2569" s="42" t="s">
        <v>25714</v>
      </c>
      <c r="B2569" s="42">
        <v>57</v>
      </c>
      <c r="C2569" s="42" t="s">
        <v>14</v>
      </c>
      <c r="D2569" s="42" t="s">
        <v>79</v>
      </c>
      <c r="F2569" s="55">
        <v>42650</v>
      </c>
      <c r="G2569" s="42" t="s">
        <v>25715</v>
      </c>
      <c r="H2569" s="42" t="s">
        <v>1519</v>
      </c>
      <c r="I2569" s="42" t="s">
        <v>167</v>
      </c>
      <c r="J2569" s="42">
        <v>31206</v>
      </c>
      <c r="K2569" s="42" t="s">
        <v>25716</v>
      </c>
      <c r="L2569" s="42" t="s">
        <v>25717</v>
      </c>
      <c r="M2569" s="42" t="s">
        <v>21</v>
      </c>
      <c r="N2569" s="42" t="s">
        <v>25718</v>
      </c>
      <c r="O2569" s="42" t="s">
        <v>394</v>
      </c>
      <c r="P2569" s="42" t="s">
        <v>395</v>
      </c>
      <c r="Q2569" s="56" t="s">
        <v>25719</v>
      </c>
      <c r="R2569" s="42" t="s">
        <v>94</v>
      </c>
      <c r="S2569" s="42" t="s">
        <v>22</v>
      </c>
      <c r="U2569" s="50" t="s">
        <v>28518</v>
      </c>
      <c r="V2569" s="42" t="s">
        <v>28521</v>
      </c>
      <c r="W2569" s="42" t="s">
        <v>94</v>
      </c>
      <c r="X2569" s="50">
        <v>1944</v>
      </c>
    </row>
    <row r="2570" spans="1:24" ht="12" customHeight="1" x14ac:dyDescent="0.15">
      <c r="A2570" s="42" t="s">
        <v>25712</v>
      </c>
      <c r="B2570" s="42">
        <v>42</v>
      </c>
      <c r="C2570" s="42" t="s">
        <v>14</v>
      </c>
      <c r="D2570" s="42" t="s">
        <v>31</v>
      </c>
      <c r="E2570" s="42" t="s">
        <v>25713</v>
      </c>
      <c r="F2570" s="55">
        <v>42650</v>
      </c>
      <c r="G2570" s="42" t="s">
        <v>25707</v>
      </c>
      <c r="H2570" s="42" t="s">
        <v>25708</v>
      </c>
      <c r="I2570" s="42" t="s">
        <v>88</v>
      </c>
      <c r="J2570" s="42">
        <v>35645</v>
      </c>
      <c r="K2570" s="42" t="s">
        <v>2698</v>
      </c>
      <c r="L2570" s="42" t="s">
        <v>25709</v>
      </c>
      <c r="M2570" s="42" t="s">
        <v>21</v>
      </c>
      <c r="N2570" s="42" t="s">
        <v>25710</v>
      </c>
      <c r="O2570" s="42" t="s">
        <v>394</v>
      </c>
      <c r="P2570" s="42" t="s">
        <v>395</v>
      </c>
      <c r="Q2570" s="56" t="s">
        <v>25711</v>
      </c>
      <c r="R2570" s="42" t="s">
        <v>94</v>
      </c>
      <c r="S2570" s="42" t="s">
        <v>22</v>
      </c>
      <c r="T2570" s="42" t="s">
        <v>28746</v>
      </c>
      <c r="U2570" s="50" t="s">
        <v>28520</v>
      </c>
      <c r="V2570" s="42" t="s">
        <v>28521</v>
      </c>
      <c r="W2570" s="42" t="s">
        <v>94</v>
      </c>
      <c r="X2570" s="50">
        <v>1946</v>
      </c>
    </row>
    <row r="2571" spans="1:24" ht="12" customHeight="1" x14ac:dyDescent="0.15">
      <c r="A2571" s="42" t="s">
        <v>25702</v>
      </c>
      <c r="B2571" s="42">
        <v>36</v>
      </c>
      <c r="C2571" s="42" t="s">
        <v>14</v>
      </c>
      <c r="D2571" s="42" t="s">
        <v>31</v>
      </c>
      <c r="E2571" s="42" t="s">
        <v>25703</v>
      </c>
      <c r="F2571" s="55">
        <v>42650</v>
      </c>
      <c r="G2571" s="42" t="s">
        <v>25704</v>
      </c>
      <c r="H2571" s="42" t="s">
        <v>1770</v>
      </c>
      <c r="I2571" s="42" t="s">
        <v>211</v>
      </c>
      <c r="J2571" s="42">
        <v>46825</v>
      </c>
      <c r="K2571" s="42" t="s">
        <v>1772</v>
      </c>
      <c r="L2571" s="42" t="s">
        <v>1773</v>
      </c>
      <c r="M2571" s="42" t="s">
        <v>21</v>
      </c>
      <c r="N2571" s="42" t="s">
        <v>25705</v>
      </c>
      <c r="O2571" s="42" t="s">
        <v>394</v>
      </c>
      <c r="P2571" s="42" t="s">
        <v>395</v>
      </c>
      <c r="Q2571" s="56" t="s">
        <v>25706</v>
      </c>
      <c r="R2571" s="42" t="s">
        <v>94</v>
      </c>
      <c r="S2571" s="42" t="s">
        <v>22</v>
      </c>
      <c r="T2571" s="42" t="s">
        <v>28739</v>
      </c>
      <c r="U2571" s="50" t="s">
        <v>28518</v>
      </c>
      <c r="V2571" s="42" t="s">
        <v>28521</v>
      </c>
      <c r="W2571" s="42" t="s">
        <v>94</v>
      </c>
      <c r="X2571" s="50">
        <v>1945</v>
      </c>
    </row>
    <row r="2572" spans="1:24" ht="12" customHeight="1" x14ac:dyDescent="0.15">
      <c r="A2572" s="42" t="s">
        <v>25698</v>
      </c>
      <c r="B2572" s="42">
        <v>49</v>
      </c>
      <c r="C2572" s="42" t="s">
        <v>14</v>
      </c>
      <c r="D2572" s="42" t="s">
        <v>31</v>
      </c>
      <c r="E2572" s="42" t="s">
        <v>25699</v>
      </c>
      <c r="F2572" s="55">
        <v>42650</v>
      </c>
      <c r="G2572" s="42" t="s">
        <v>26326</v>
      </c>
      <c r="H2572" s="42" t="s">
        <v>2463</v>
      </c>
      <c r="I2572" s="42" t="s">
        <v>962</v>
      </c>
      <c r="J2572" s="42">
        <v>72015</v>
      </c>
      <c r="K2572" s="42" t="s">
        <v>4983</v>
      </c>
      <c r="L2572" s="42" t="s">
        <v>14605</v>
      </c>
      <c r="M2572" s="42" t="s">
        <v>21</v>
      </c>
      <c r="N2572" s="42" t="s">
        <v>25700</v>
      </c>
      <c r="O2572" s="42" t="s">
        <v>394</v>
      </c>
      <c r="P2572" s="42" t="s">
        <v>395</v>
      </c>
      <c r="Q2572" s="56" t="s">
        <v>25701</v>
      </c>
      <c r="R2572" s="42" t="s">
        <v>23</v>
      </c>
      <c r="S2572" s="42" t="s">
        <v>12</v>
      </c>
      <c r="T2572" s="42" t="s">
        <v>31675</v>
      </c>
      <c r="U2572" s="50" t="s">
        <v>28518</v>
      </c>
      <c r="V2572" s="42" t="s">
        <v>28521</v>
      </c>
      <c r="W2572" s="42" t="s">
        <v>94</v>
      </c>
      <c r="X2572" s="50">
        <v>1953</v>
      </c>
    </row>
    <row r="2573" spans="1:24" ht="12" customHeight="1" x14ac:dyDescent="0.15">
      <c r="A2573" s="42" t="s">
        <v>25689</v>
      </c>
      <c r="B2573" s="42">
        <v>46</v>
      </c>
      <c r="C2573" s="42" t="s">
        <v>14</v>
      </c>
      <c r="D2573" s="42" t="s">
        <v>31</v>
      </c>
      <c r="E2573" s="42" t="s">
        <v>25690</v>
      </c>
      <c r="F2573" s="55">
        <v>42649</v>
      </c>
      <c r="G2573" s="42" t="s">
        <v>25691</v>
      </c>
      <c r="H2573" s="42" t="s">
        <v>707</v>
      </c>
      <c r="I2573" s="42" t="s">
        <v>67</v>
      </c>
      <c r="J2573" s="42">
        <v>77030</v>
      </c>
      <c r="K2573" s="42" t="s">
        <v>545</v>
      </c>
      <c r="L2573" s="42" t="s">
        <v>546</v>
      </c>
      <c r="M2573" s="42" t="s">
        <v>21</v>
      </c>
      <c r="N2573" s="42" t="s">
        <v>25692</v>
      </c>
      <c r="O2573" s="42" t="s">
        <v>394</v>
      </c>
      <c r="P2573" s="42" t="s">
        <v>395</v>
      </c>
      <c r="Q2573" s="56" t="s">
        <v>25693</v>
      </c>
      <c r="R2573" s="42" t="s">
        <v>94</v>
      </c>
      <c r="S2573" s="42" t="s">
        <v>22</v>
      </c>
      <c r="T2573" s="42" t="s">
        <v>28568</v>
      </c>
      <c r="U2573" s="50" t="s">
        <v>28520</v>
      </c>
      <c r="V2573" s="42" t="s">
        <v>28521</v>
      </c>
    </row>
    <row r="2574" spans="1:24" ht="12" customHeight="1" x14ac:dyDescent="0.15">
      <c r="A2574" s="42" t="s">
        <v>25680</v>
      </c>
      <c r="B2574" s="42">
        <v>32</v>
      </c>
      <c r="C2574" s="42" t="s">
        <v>14</v>
      </c>
      <c r="D2574" s="42" t="s">
        <v>24</v>
      </c>
      <c r="F2574" s="55">
        <v>42648</v>
      </c>
      <c r="G2574" s="42" t="s">
        <v>26325</v>
      </c>
      <c r="H2574" s="42" t="s">
        <v>5306</v>
      </c>
      <c r="I2574" s="42" t="s">
        <v>313</v>
      </c>
      <c r="J2574" s="42">
        <v>38343</v>
      </c>
      <c r="K2574" s="42" t="s">
        <v>10468</v>
      </c>
      <c r="L2574" s="42" t="s">
        <v>18719</v>
      </c>
      <c r="M2574" s="42" t="s">
        <v>21</v>
      </c>
      <c r="N2574" s="42" t="s">
        <v>25681</v>
      </c>
      <c r="O2574" s="42" t="s">
        <v>394</v>
      </c>
      <c r="P2574" s="42" t="s">
        <v>395</v>
      </c>
      <c r="Q2574" s="56" t="s">
        <v>25682</v>
      </c>
      <c r="R2574" s="42" t="s">
        <v>23</v>
      </c>
      <c r="S2574" s="42" t="s">
        <v>22</v>
      </c>
      <c r="T2574" s="42" t="s">
        <v>28746</v>
      </c>
      <c r="U2574" s="50" t="s">
        <v>28523</v>
      </c>
      <c r="V2574" s="42" t="s">
        <v>28521</v>
      </c>
    </row>
    <row r="2575" spans="1:24" ht="12" customHeight="1" x14ac:dyDescent="0.15">
      <c r="A2575" s="42" t="s">
        <v>25674</v>
      </c>
      <c r="B2575" s="42">
        <v>28</v>
      </c>
      <c r="C2575" s="42" t="s">
        <v>14</v>
      </c>
      <c r="D2575" s="42" t="s">
        <v>31</v>
      </c>
      <c r="E2575" s="42" t="s">
        <v>25675</v>
      </c>
      <c r="F2575" s="55">
        <v>42648</v>
      </c>
      <c r="G2575" s="42" t="s">
        <v>25676</v>
      </c>
      <c r="H2575" s="42" t="s">
        <v>980</v>
      </c>
      <c r="I2575" s="42" t="s">
        <v>203</v>
      </c>
      <c r="J2575" s="42">
        <v>80309</v>
      </c>
      <c r="K2575" s="42" t="s">
        <v>980</v>
      </c>
      <c r="L2575" s="42" t="s">
        <v>25677</v>
      </c>
      <c r="M2575" s="42" t="s">
        <v>21</v>
      </c>
      <c r="N2575" s="42" t="s">
        <v>25678</v>
      </c>
      <c r="O2575" s="42" t="s">
        <v>394</v>
      </c>
      <c r="P2575" s="42" t="s">
        <v>395</v>
      </c>
      <c r="Q2575" s="56" t="s">
        <v>25679</v>
      </c>
      <c r="R2575" s="42" t="s">
        <v>542</v>
      </c>
      <c r="S2575" s="42" t="s">
        <v>22</v>
      </c>
      <c r="T2575" s="42" t="s">
        <v>28541</v>
      </c>
      <c r="U2575" s="50" t="s">
        <v>28518</v>
      </c>
      <c r="V2575" s="42" t="s">
        <v>28521</v>
      </c>
      <c r="W2575" s="42" t="s">
        <v>94</v>
      </c>
      <c r="X2575" s="50">
        <v>1937</v>
      </c>
    </row>
    <row r="2576" spans="1:24" ht="12" customHeight="1" x14ac:dyDescent="0.15">
      <c r="A2576" s="42" t="s">
        <v>25683</v>
      </c>
      <c r="B2576" s="42">
        <v>35</v>
      </c>
      <c r="C2576" s="42" t="s">
        <v>14</v>
      </c>
      <c r="D2576" s="42" t="s">
        <v>31</v>
      </c>
      <c r="E2576" s="42" t="s">
        <v>25684</v>
      </c>
      <c r="F2576" s="55">
        <v>42648</v>
      </c>
      <c r="G2576" s="42" t="s">
        <v>25685</v>
      </c>
      <c r="H2576" s="42" t="s">
        <v>25686</v>
      </c>
      <c r="I2576" s="42" t="s">
        <v>26</v>
      </c>
      <c r="J2576" s="42">
        <v>29461</v>
      </c>
      <c r="K2576" s="42" t="s">
        <v>5225</v>
      </c>
      <c r="L2576" s="42" t="s">
        <v>18786</v>
      </c>
      <c r="M2576" s="42" t="s">
        <v>21</v>
      </c>
      <c r="N2576" s="42" t="s">
        <v>25687</v>
      </c>
      <c r="O2576" s="42" t="s">
        <v>394</v>
      </c>
      <c r="P2576" s="42" t="s">
        <v>395</v>
      </c>
      <c r="Q2576" s="56" t="s">
        <v>25688</v>
      </c>
      <c r="R2576" s="42" t="s">
        <v>94</v>
      </c>
      <c r="S2576" s="42" t="s">
        <v>373</v>
      </c>
      <c r="T2576" s="42" t="s">
        <v>28836</v>
      </c>
      <c r="U2576" s="50" t="s">
        <v>28520</v>
      </c>
      <c r="V2576" s="42" t="s">
        <v>28519</v>
      </c>
      <c r="W2576" s="42" t="s">
        <v>94</v>
      </c>
      <c r="X2576" s="50">
        <v>1939</v>
      </c>
    </row>
    <row r="2577" spans="1:24" ht="12" customHeight="1" x14ac:dyDescent="0.15">
      <c r="A2577" s="42" t="s">
        <v>25653</v>
      </c>
      <c r="B2577" s="42">
        <v>51</v>
      </c>
      <c r="C2577" s="42" t="s">
        <v>14</v>
      </c>
      <c r="D2577" s="42" t="s">
        <v>31</v>
      </c>
      <c r="E2577" s="42" t="s">
        <v>25654</v>
      </c>
      <c r="F2577" s="55">
        <v>42647</v>
      </c>
      <c r="G2577" s="42" t="s">
        <v>25655</v>
      </c>
      <c r="H2577" s="42" t="s">
        <v>25656</v>
      </c>
      <c r="I2577" s="42" t="s">
        <v>51</v>
      </c>
      <c r="J2577" s="42">
        <v>49745</v>
      </c>
      <c r="K2577" s="42" t="s">
        <v>25657</v>
      </c>
      <c r="L2577" s="42" t="s">
        <v>25658</v>
      </c>
      <c r="M2577" s="42" t="s">
        <v>21</v>
      </c>
      <c r="N2577" s="42" t="s">
        <v>25659</v>
      </c>
      <c r="O2577" s="42" t="s">
        <v>394</v>
      </c>
      <c r="P2577" s="42" t="s">
        <v>395</v>
      </c>
      <c r="Q2577" s="56" t="s">
        <v>25660</v>
      </c>
      <c r="R2577" s="42" t="s">
        <v>542</v>
      </c>
      <c r="S2577" s="42" t="s">
        <v>22</v>
      </c>
      <c r="T2577" s="42" t="s">
        <v>28746</v>
      </c>
      <c r="U2577" s="50" t="s">
        <v>28518</v>
      </c>
      <c r="V2577" s="42" t="s">
        <v>28521</v>
      </c>
      <c r="W2577" s="42" t="s">
        <v>94</v>
      </c>
      <c r="X2577" s="50">
        <v>1938</v>
      </c>
    </row>
    <row r="2578" spans="1:24" ht="12" customHeight="1" x14ac:dyDescent="0.15">
      <c r="A2578" s="42" t="s">
        <v>25667</v>
      </c>
      <c r="B2578" s="42">
        <v>26</v>
      </c>
      <c r="C2578" s="42" t="s">
        <v>14</v>
      </c>
      <c r="D2578" s="42" t="s">
        <v>31</v>
      </c>
      <c r="E2578" s="42" t="s">
        <v>25668</v>
      </c>
      <c r="F2578" s="55">
        <v>42647</v>
      </c>
      <c r="G2578" s="42" t="s">
        <v>25669</v>
      </c>
      <c r="H2578" s="42" t="s">
        <v>25670</v>
      </c>
      <c r="I2578" s="42" t="s">
        <v>962</v>
      </c>
      <c r="J2578" s="42">
        <v>72764</v>
      </c>
      <c r="K2578" s="42" t="s">
        <v>112</v>
      </c>
      <c r="L2578" s="42" t="s">
        <v>25671</v>
      </c>
      <c r="M2578" s="42" t="s">
        <v>21</v>
      </c>
      <c r="N2578" s="42" t="s">
        <v>25672</v>
      </c>
      <c r="O2578" s="42" t="s">
        <v>394</v>
      </c>
      <c r="P2578" s="42" t="s">
        <v>395</v>
      </c>
      <c r="Q2578" s="56" t="s">
        <v>25673</v>
      </c>
      <c r="R2578" s="42" t="s">
        <v>23</v>
      </c>
      <c r="S2578" s="42" t="s">
        <v>22</v>
      </c>
      <c r="T2578" s="42" t="s">
        <v>28746</v>
      </c>
      <c r="U2578" s="50" t="s">
        <v>28520</v>
      </c>
      <c r="V2578" s="42" t="s">
        <v>28521</v>
      </c>
      <c r="W2578" s="42" t="s">
        <v>94</v>
      </c>
      <c r="X2578" s="50">
        <v>1936</v>
      </c>
    </row>
    <row r="2579" spans="1:24" ht="12" customHeight="1" x14ac:dyDescent="0.15">
      <c r="A2579" s="42" t="s">
        <v>25648</v>
      </c>
      <c r="B2579" s="42">
        <v>66</v>
      </c>
      <c r="C2579" s="42" t="s">
        <v>14</v>
      </c>
      <c r="D2579" s="42" t="s">
        <v>31</v>
      </c>
      <c r="E2579" s="42" t="s">
        <v>25649</v>
      </c>
      <c r="F2579" s="55">
        <v>42647</v>
      </c>
      <c r="G2579" s="42" t="s">
        <v>26324</v>
      </c>
      <c r="H2579" s="42" t="s">
        <v>3779</v>
      </c>
      <c r="I2579" s="42" t="s">
        <v>39</v>
      </c>
      <c r="J2579" s="42">
        <v>91506</v>
      </c>
      <c r="K2579" s="42" t="s">
        <v>92</v>
      </c>
      <c r="L2579" s="42" t="s">
        <v>25650</v>
      </c>
      <c r="M2579" s="42" t="s">
        <v>385</v>
      </c>
      <c r="N2579" s="42" t="s">
        <v>25651</v>
      </c>
      <c r="O2579" s="42" t="s">
        <v>394</v>
      </c>
      <c r="P2579" s="42" t="s">
        <v>395</v>
      </c>
      <c r="Q2579" s="56" t="s">
        <v>25652</v>
      </c>
      <c r="R2579" s="42" t="s">
        <v>23</v>
      </c>
      <c r="S2579" s="42" t="s">
        <v>12</v>
      </c>
      <c r="T2579" s="42" t="s">
        <v>31978</v>
      </c>
      <c r="U2579" s="50" t="s">
        <v>28518</v>
      </c>
      <c r="V2579" s="42" t="s">
        <v>28521</v>
      </c>
    </row>
    <row r="2580" spans="1:24" ht="12" customHeight="1" x14ac:dyDescent="0.15">
      <c r="A2580" s="42" t="s">
        <v>25661</v>
      </c>
      <c r="B2580" s="42">
        <v>31</v>
      </c>
      <c r="C2580" s="42" t="s">
        <v>14</v>
      </c>
      <c r="D2580" s="42" t="s">
        <v>42</v>
      </c>
      <c r="E2580" s="42" t="s">
        <v>25662</v>
      </c>
      <c r="F2580" s="55">
        <v>42647</v>
      </c>
      <c r="G2580" s="42" t="s">
        <v>25663</v>
      </c>
      <c r="H2580" s="42" t="s">
        <v>25664</v>
      </c>
      <c r="I2580" s="42" t="s">
        <v>56</v>
      </c>
      <c r="J2580" s="42">
        <v>33578</v>
      </c>
      <c r="K2580" s="42" t="s">
        <v>622</v>
      </c>
      <c r="L2580" s="42" t="s">
        <v>623</v>
      </c>
      <c r="M2580" s="42" t="s">
        <v>21</v>
      </c>
      <c r="N2580" s="42" t="s">
        <v>25665</v>
      </c>
      <c r="O2580" s="42" t="s">
        <v>394</v>
      </c>
      <c r="P2580" s="42" t="s">
        <v>395</v>
      </c>
      <c r="Q2580" s="56" t="s">
        <v>25666</v>
      </c>
      <c r="R2580" s="42" t="s">
        <v>94</v>
      </c>
      <c r="S2580" s="42" t="s">
        <v>29</v>
      </c>
      <c r="T2580" s="42" t="s">
        <v>28544</v>
      </c>
      <c r="U2580" s="50" t="s">
        <v>28520</v>
      </c>
      <c r="V2580" s="42" t="s">
        <v>28522</v>
      </c>
      <c r="W2580" s="42" t="s">
        <v>94</v>
      </c>
      <c r="X2580" s="50">
        <v>1935</v>
      </c>
    </row>
    <row r="2581" spans="1:24" ht="12" customHeight="1" x14ac:dyDescent="0.15">
      <c r="A2581" s="42" t="s">
        <v>25638</v>
      </c>
      <c r="B2581" s="42">
        <v>49</v>
      </c>
      <c r="C2581" s="42" t="s">
        <v>14</v>
      </c>
      <c r="D2581" s="42" t="s">
        <v>31</v>
      </c>
      <c r="F2581" s="55">
        <v>42646</v>
      </c>
      <c r="G2581" s="42" t="s">
        <v>26323</v>
      </c>
      <c r="H2581" s="42" t="s">
        <v>25639</v>
      </c>
      <c r="I2581" s="42" t="s">
        <v>75</v>
      </c>
      <c r="J2581" s="42">
        <v>8406</v>
      </c>
      <c r="K2581" s="42" t="s">
        <v>1375</v>
      </c>
      <c r="L2581" s="42" t="s">
        <v>25640</v>
      </c>
      <c r="M2581" s="42" t="s">
        <v>21</v>
      </c>
      <c r="N2581" s="42" t="s">
        <v>25641</v>
      </c>
      <c r="O2581" s="42" t="s">
        <v>394</v>
      </c>
      <c r="P2581" s="42" t="s">
        <v>395</v>
      </c>
      <c r="Q2581" s="56" t="s">
        <v>25642</v>
      </c>
      <c r="R2581" s="42" t="s">
        <v>23</v>
      </c>
      <c r="S2581" s="42" t="s">
        <v>22</v>
      </c>
      <c r="T2581" s="42" t="s">
        <v>28746</v>
      </c>
      <c r="U2581" s="50" t="s">
        <v>28518</v>
      </c>
      <c r="V2581" s="42" t="s">
        <v>28521</v>
      </c>
      <c r="W2581" s="42" t="s">
        <v>94</v>
      </c>
      <c r="X2581" s="50">
        <v>1933</v>
      </c>
    </row>
    <row r="2582" spans="1:24" ht="12" customHeight="1" x14ac:dyDescent="0.15">
      <c r="A2582" s="42" t="s">
        <v>25644</v>
      </c>
      <c r="B2582" s="42">
        <v>57</v>
      </c>
      <c r="C2582" s="42" t="s">
        <v>14</v>
      </c>
      <c r="D2582" s="42" t="s">
        <v>31</v>
      </c>
      <c r="F2582" s="55">
        <v>42646</v>
      </c>
      <c r="G2582" s="42" t="s">
        <v>25645</v>
      </c>
      <c r="H2582" s="42" t="s">
        <v>1247</v>
      </c>
      <c r="I2582" s="42" t="s">
        <v>40</v>
      </c>
      <c r="J2582" s="42">
        <v>1902</v>
      </c>
      <c r="K2582" s="42" t="s">
        <v>515</v>
      </c>
      <c r="L2582" s="42" t="s">
        <v>1248</v>
      </c>
      <c r="M2582" s="42" t="s">
        <v>21</v>
      </c>
      <c r="N2582" s="42" t="s">
        <v>25646</v>
      </c>
      <c r="O2582" s="42" t="s">
        <v>394</v>
      </c>
      <c r="P2582" s="42" t="s">
        <v>395</v>
      </c>
      <c r="Q2582" s="56" t="s">
        <v>25647</v>
      </c>
      <c r="R2582" s="42" t="s">
        <v>94</v>
      </c>
      <c r="S2582" s="42" t="s">
        <v>22</v>
      </c>
      <c r="T2582" s="42" t="s">
        <v>28746</v>
      </c>
      <c r="U2582" s="50" t="s">
        <v>28520</v>
      </c>
      <c r="V2582" s="42" t="s">
        <v>28521</v>
      </c>
      <c r="W2582" s="42" t="s">
        <v>94</v>
      </c>
      <c r="X2582" s="50">
        <v>1932</v>
      </c>
    </row>
    <row r="2583" spans="1:24" ht="12" customHeight="1" x14ac:dyDescent="0.15">
      <c r="A2583" s="42" t="s">
        <v>25633</v>
      </c>
      <c r="B2583" s="42">
        <v>84</v>
      </c>
      <c r="C2583" s="42" t="s">
        <v>108</v>
      </c>
      <c r="D2583" s="42" t="s">
        <v>31</v>
      </c>
      <c r="F2583" s="55">
        <v>42645</v>
      </c>
      <c r="G2583" s="42" t="s">
        <v>25634</v>
      </c>
      <c r="H2583" s="42" t="s">
        <v>25635</v>
      </c>
      <c r="I2583" s="42" t="s">
        <v>962</v>
      </c>
      <c r="J2583" s="42">
        <v>72461</v>
      </c>
      <c r="K2583" s="42" t="s">
        <v>3310</v>
      </c>
      <c r="L2583" s="42" t="s">
        <v>3311</v>
      </c>
      <c r="M2583" s="42" t="s">
        <v>373</v>
      </c>
      <c r="N2583" s="42" t="s">
        <v>25636</v>
      </c>
      <c r="O2583" s="42" t="s">
        <v>394</v>
      </c>
      <c r="P2583" s="42" t="s">
        <v>395</v>
      </c>
      <c r="Q2583" s="56" t="s">
        <v>25637</v>
      </c>
      <c r="R2583" s="42" t="s">
        <v>94</v>
      </c>
      <c r="S2583" s="42" t="s">
        <v>373</v>
      </c>
      <c r="T2583" s="42" t="s">
        <v>29599</v>
      </c>
      <c r="U2583" s="50" t="s">
        <v>28518</v>
      </c>
      <c r="V2583" s="42" t="s">
        <v>28521</v>
      </c>
    </row>
    <row r="2584" spans="1:24" ht="12" customHeight="1" x14ac:dyDescent="0.15">
      <c r="A2584" s="42" t="s">
        <v>25624</v>
      </c>
      <c r="B2584" s="42">
        <v>63</v>
      </c>
      <c r="C2584" s="42" t="s">
        <v>14</v>
      </c>
      <c r="D2584" s="42" t="s">
        <v>42</v>
      </c>
      <c r="E2584" s="42" t="s">
        <v>25625</v>
      </c>
      <c r="F2584" s="55">
        <v>42645</v>
      </c>
      <c r="G2584" s="42" t="s">
        <v>25626</v>
      </c>
      <c r="H2584" s="42" t="s">
        <v>663</v>
      </c>
      <c r="I2584" s="42" t="s">
        <v>39</v>
      </c>
      <c r="J2584" s="42">
        <v>93304</v>
      </c>
      <c r="K2584" s="42" t="s">
        <v>664</v>
      </c>
      <c r="L2584" s="42" t="s">
        <v>665</v>
      </c>
      <c r="M2584" s="42" t="s">
        <v>3088</v>
      </c>
      <c r="N2584" s="42" t="s">
        <v>25627</v>
      </c>
      <c r="O2584" s="42" t="s">
        <v>394</v>
      </c>
      <c r="P2584" s="42" t="s">
        <v>395</v>
      </c>
      <c r="Q2584" s="56" t="s">
        <v>25628</v>
      </c>
      <c r="R2584" s="42" t="s">
        <v>23</v>
      </c>
      <c r="S2584" s="42" t="s">
        <v>22</v>
      </c>
      <c r="T2584" s="42" t="s">
        <v>28541</v>
      </c>
      <c r="U2584" s="50" t="s">
        <v>28518</v>
      </c>
      <c r="V2584" s="42" t="s">
        <v>28521</v>
      </c>
    </row>
    <row r="2585" spans="1:24" ht="12" customHeight="1" x14ac:dyDescent="0.15">
      <c r="A2585" s="42" t="s">
        <v>25629</v>
      </c>
      <c r="B2585" s="42">
        <v>16</v>
      </c>
      <c r="C2585" s="42" t="s">
        <v>14</v>
      </c>
      <c r="D2585" s="42" t="s">
        <v>42</v>
      </c>
      <c r="F2585" s="55">
        <v>42645</v>
      </c>
      <c r="G2585" s="42" t="s">
        <v>25630</v>
      </c>
      <c r="H2585" s="42" t="s">
        <v>92</v>
      </c>
      <c r="I2585" s="42" t="s">
        <v>39</v>
      </c>
      <c r="J2585" s="42">
        <v>90011</v>
      </c>
      <c r="K2585" s="42" t="s">
        <v>92</v>
      </c>
      <c r="L2585" s="42" t="s">
        <v>93</v>
      </c>
      <c r="M2585" s="42" t="s">
        <v>21</v>
      </c>
      <c r="N2585" s="42" t="s">
        <v>25631</v>
      </c>
      <c r="O2585" s="42" t="s">
        <v>394</v>
      </c>
      <c r="P2585" s="42" t="s">
        <v>395</v>
      </c>
      <c r="Q2585" s="56" t="s">
        <v>25632</v>
      </c>
      <c r="R2585" s="42" t="s">
        <v>542</v>
      </c>
      <c r="S2585" s="42" t="s">
        <v>12</v>
      </c>
      <c r="T2585" s="42" t="s">
        <v>31675</v>
      </c>
      <c r="U2585" s="50" t="s">
        <v>28520</v>
      </c>
      <c r="V2585" s="42" t="s">
        <v>28521</v>
      </c>
      <c r="W2585" s="42" t="s">
        <v>542</v>
      </c>
      <c r="X2585" s="50">
        <v>1922</v>
      </c>
    </row>
    <row r="2586" spans="1:24" ht="12" customHeight="1" x14ac:dyDescent="0.15">
      <c r="A2586" s="42" t="s">
        <v>25584</v>
      </c>
      <c r="B2586" s="42">
        <v>36</v>
      </c>
      <c r="C2586" s="42" t="s">
        <v>14</v>
      </c>
      <c r="D2586" s="42" t="s">
        <v>79</v>
      </c>
      <c r="F2586" s="55">
        <v>42645</v>
      </c>
      <c r="G2586" s="42" t="s">
        <v>25528</v>
      </c>
      <c r="H2586" s="42" t="s">
        <v>25529</v>
      </c>
      <c r="I2586" s="42" t="s">
        <v>38</v>
      </c>
      <c r="J2586" s="42">
        <v>60428</v>
      </c>
      <c r="K2586" s="42" t="s">
        <v>82</v>
      </c>
      <c r="L2586" s="42" t="s">
        <v>25530</v>
      </c>
      <c r="M2586" s="42" t="s">
        <v>21</v>
      </c>
      <c r="N2586" s="42" t="s">
        <v>25531</v>
      </c>
      <c r="O2586" s="42" t="s">
        <v>394</v>
      </c>
      <c r="P2586" s="42" t="s">
        <v>395</v>
      </c>
      <c r="Q2586" s="56" t="s">
        <v>25532</v>
      </c>
      <c r="R2586" s="42" t="s">
        <v>23</v>
      </c>
      <c r="S2586" s="42" t="s">
        <v>29</v>
      </c>
      <c r="T2586" s="42" t="s">
        <v>28524</v>
      </c>
      <c r="U2586" s="50" t="s">
        <v>28518</v>
      </c>
      <c r="V2586" s="42" t="s">
        <v>28521</v>
      </c>
      <c r="W2586" s="42" t="s">
        <v>94</v>
      </c>
      <c r="X2586" s="50">
        <v>1924</v>
      </c>
    </row>
    <row r="2587" spans="1:24" ht="12" customHeight="1" x14ac:dyDescent="0.15">
      <c r="A2587" s="42" t="s">
        <v>25538</v>
      </c>
      <c r="B2587" s="42">
        <v>18</v>
      </c>
      <c r="C2587" s="42" t="s">
        <v>14</v>
      </c>
      <c r="D2587" s="42" t="s">
        <v>79</v>
      </c>
      <c r="F2587" s="55">
        <v>42644</v>
      </c>
      <c r="G2587" s="42" t="s">
        <v>25539</v>
      </c>
      <c r="H2587" s="42" t="s">
        <v>92</v>
      </c>
      <c r="I2587" s="42" t="s">
        <v>39</v>
      </c>
      <c r="J2587" s="42">
        <v>90044</v>
      </c>
      <c r="K2587" s="42" t="s">
        <v>92</v>
      </c>
      <c r="L2587" s="42" t="s">
        <v>93</v>
      </c>
      <c r="M2587" s="42" t="s">
        <v>21</v>
      </c>
      <c r="N2587" s="42" t="s">
        <v>25540</v>
      </c>
      <c r="O2587" s="42" t="s">
        <v>394</v>
      </c>
      <c r="P2587" s="42" t="s">
        <v>395</v>
      </c>
      <c r="Q2587" s="56" t="s">
        <v>25541</v>
      </c>
      <c r="R2587" s="42" t="s">
        <v>94</v>
      </c>
      <c r="S2587" s="42" t="s">
        <v>22</v>
      </c>
      <c r="T2587" s="42" t="s">
        <v>28746</v>
      </c>
      <c r="U2587" s="50" t="s">
        <v>28523</v>
      </c>
      <c r="V2587" s="42" t="s">
        <v>28522</v>
      </c>
      <c r="W2587" s="42" t="s">
        <v>542</v>
      </c>
      <c r="X2587" s="50">
        <v>1925</v>
      </c>
    </row>
    <row r="2588" spans="1:24" ht="12" customHeight="1" x14ac:dyDescent="0.15">
      <c r="A2588" s="42" t="s">
        <v>25533</v>
      </c>
      <c r="B2588" s="42">
        <v>28</v>
      </c>
      <c r="C2588" s="42" t="s">
        <v>14</v>
      </c>
      <c r="D2588" s="42" t="s">
        <v>31</v>
      </c>
      <c r="E2588" s="42" t="s">
        <v>25596</v>
      </c>
      <c r="F2588" s="55">
        <v>42644</v>
      </c>
      <c r="G2588" s="42" t="s">
        <v>25534</v>
      </c>
      <c r="H2588" s="42" t="s">
        <v>25535</v>
      </c>
      <c r="I2588" s="42" t="s">
        <v>144</v>
      </c>
      <c r="J2588" s="42">
        <v>25109</v>
      </c>
      <c r="K2588" s="42" t="s">
        <v>2054</v>
      </c>
      <c r="L2588" s="42" t="s">
        <v>2055</v>
      </c>
      <c r="M2588" s="42" t="s">
        <v>21</v>
      </c>
      <c r="N2588" s="42" t="s">
        <v>25536</v>
      </c>
      <c r="O2588" s="42" t="s">
        <v>394</v>
      </c>
      <c r="P2588" s="42" t="s">
        <v>395</v>
      </c>
      <c r="Q2588" s="56" t="s">
        <v>25537</v>
      </c>
      <c r="R2588" s="42" t="s">
        <v>23</v>
      </c>
      <c r="S2588" s="42" t="s">
        <v>22</v>
      </c>
      <c r="T2588" s="42" t="s">
        <v>28746</v>
      </c>
      <c r="U2588" s="50" t="s">
        <v>28520</v>
      </c>
      <c r="V2588" s="42" t="s">
        <v>28522</v>
      </c>
      <c r="W2588" s="42" t="s">
        <v>94</v>
      </c>
      <c r="X2588" s="50">
        <v>1923</v>
      </c>
    </row>
    <row r="2589" spans="1:24" ht="12" customHeight="1" x14ac:dyDescent="0.15">
      <c r="A2589" s="42" t="s">
        <v>25554</v>
      </c>
      <c r="B2589" s="42">
        <v>32</v>
      </c>
      <c r="C2589" s="42" t="s">
        <v>14</v>
      </c>
      <c r="D2589" s="42" t="s">
        <v>79</v>
      </c>
      <c r="F2589" s="55">
        <v>42643</v>
      </c>
      <c r="G2589" s="42" t="s">
        <v>25555</v>
      </c>
      <c r="H2589" s="42" t="s">
        <v>25556</v>
      </c>
      <c r="I2589" s="42" t="s">
        <v>26</v>
      </c>
      <c r="J2589" s="42">
        <v>29322</v>
      </c>
      <c r="K2589" s="42" t="s">
        <v>27</v>
      </c>
      <c r="L2589" s="42" t="s">
        <v>28</v>
      </c>
      <c r="M2589" s="42" t="s">
        <v>21</v>
      </c>
      <c r="N2589" s="42" t="s">
        <v>25557</v>
      </c>
      <c r="O2589" s="42" t="s">
        <v>394</v>
      </c>
      <c r="P2589" s="42" t="s">
        <v>395</v>
      </c>
      <c r="Q2589" s="56" t="s">
        <v>25558</v>
      </c>
      <c r="R2589" s="42" t="s">
        <v>23</v>
      </c>
      <c r="S2589" s="42" t="s">
        <v>22</v>
      </c>
      <c r="T2589" s="42" t="s">
        <v>28746</v>
      </c>
      <c r="U2589" s="50" t="s">
        <v>28520</v>
      </c>
      <c r="V2589" s="42" t="s">
        <v>28522</v>
      </c>
      <c r="W2589" s="42" t="s">
        <v>94</v>
      </c>
      <c r="X2589" s="50">
        <v>1928</v>
      </c>
    </row>
    <row r="2590" spans="1:24" ht="12" customHeight="1" x14ac:dyDescent="0.15">
      <c r="A2590" s="42" t="s">
        <v>25542</v>
      </c>
      <c r="B2590" s="42">
        <v>20</v>
      </c>
      <c r="C2590" s="42" t="s">
        <v>14</v>
      </c>
      <c r="D2590" s="42" t="s">
        <v>79</v>
      </c>
      <c r="F2590" s="55">
        <v>42643</v>
      </c>
      <c r="G2590" s="42" t="s">
        <v>25543</v>
      </c>
      <c r="H2590" s="42" t="s">
        <v>1262</v>
      </c>
      <c r="I2590" s="42" t="s">
        <v>63</v>
      </c>
      <c r="J2590" s="42">
        <v>43232</v>
      </c>
      <c r="K2590" s="42" t="s">
        <v>1263</v>
      </c>
      <c r="L2590" s="42" t="s">
        <v>12268</v>
      </c>
      <c r="M2590" s="42" t="s">
        <v>21</v>
      </c>
      <c r="N2590" s="42" t="s">
        <v>25544</v>
      </c>
      <c r="O2590" s="42" t="s">
        <v>394</v>
      </c>
      <c r="P2590" s="42" t="s">
        <v>395</v>
      </c>
      <c r="Q2590" s="56" t="s">
        <v>25545</v>
      </c>
      <c r="R2590" s="42" t="s">
        <v>23</v>
      </c>
      <c r="S2590" s="42" t="s">
        <v>22</v>
      </c>
      <c r="T2590" s="42" t="s">
        <v>28746</v>
      </c>
      <c r="U2590" s="50" t="s">
        <v>28518</v>
      </c>
      <c r="V2590" s="42" t="s">
        <v>28522</v>
      </c>
      <c r="W2590" s="42" t="s">
        <v>94</v>
      </c>
      <c r="X2590" s="50">
        <v>1931</v>
      </c>
    </row>
    <row r="2591" spans="1:24" ht="12" customHeight="1" x14ac:dyDescent="0.15">
      <c r="A2591" s="42" t="s">
        <v>25619</v>
      </c>
      <c r="B2591" s="42">
        <v>36</v>
      </c>
      <c r="C2591" s="42" t="s">
        <v>14</v>
      </c>
      <c r="D2591" s="42" t="s">
        <v>79</v>
      </c>
      <c r="E2591" s="42" t="s">
        <v>25620</v>
      </c>
      <c r="F2591" s="55">
        <v>42643</v>
      </c>
      <c r="G2591" s="42" t="s">
        <v>26322</v>
      </c>
      <c r="H2591" s="42" t="s">
        <v>16553</v>
      </c>
      <c r="I2591" s="42" t="s">
        <v>39</v>
      </c>
      <c r="J2591" s="42">
        <v>91103</v>
      </c>
      <c r="K2591" s="42" t="s">
        <v>92</v>
      </c>
      <c r="L2591" s="42" t="s">
        <v>25621</v>
      </c>
      <c r="M2591" s="42" t="s">
        <v>385</v>
      </c>
      <c r="N2591" s="42" t="s">
        <v>25622</v>
      </c>
      <c r="O2591" s="42" t="s">
        <v>394</v>
      </c>
      <c r="P2591" s="42" t="s">
        <v>395</v>
      </c>
      <c r="Q2591" s="56" t="s">
        <v>25623</v>
      </c>
      <c r="R2591" s="42" t="s">
        <v>542</v>
      </c>
      <c r="S2591" s="42" t="s">
        <v>22</v>
      </c>
      <c r="T2591" s="42" t="s">
        <v>28739</v>
      </c>
      <c r="U2591" s="50" t="s">
        <v>28520</v>
      </c>
      <c r="V2591" s="42" t="s">
        <v>28521</v>
      </c>
    </row>
    <row r="2592" spans="1:24" ht="12" customHeight="1" x14ac:dyDescent="0.15">
      <c r="A2592" s="42" t="s">
        <v>25551</v>
      </c>
      <c r="B2592" s="42">
        <v>37</v>
      </c>
      <c r="C2592" s="42" t="s">
        <v>14</v>
      </c>
      <c r="D2592" s="42" t="s">
        <v>31</v>
      </c>
      <c r="F2592" s="55">
        <v>42643</v>
      </c>
      <c r="G2592" s="42" t="s">
        <v>25598</v>
      </c>
      <c r="H2592" s="42" t="s">
        <v>14969</v>
      </c>
      <c r="I2592" s="42" t="s">
        <v>51</v>
      </c>
      <c r="J2592" s="42">
        <v>48111</v>
      </c>
      <c r="K2592" s="42" t="s">
        <v>1107</v>
      </c>
      <c r="L2592" s="42" t="s">
        <v>3862</v>
      </c>
      <c r="M2592" s="42" t="s">
        <v>21</v>
      </c>
      <c r="N2592" s="42" t="s">
        <v>25552</v>
      </c>
      <c r="O2592" s="42" t="s">
        <v>394</v>
      </c>
      <c r="P2592" s="42" t="s">
        <v>395</v>
      </c>
      <c r="Q2592" s="56" t="s">
        <v>25553</v>
      </c>
      <c r="R2592" s="42" t="s">
        <v>23</v>
      </c>
      <c r="S2592" s="42" t="s">
        <v>22</v>
      </c>
      <c r="T2592" s="42" t="s">
        <v>28746</v>
      </c>
      <c r="U2592" s="50" t="s">
        <v>28520</v>
      </c>
      <c r="V2592" s="42" t="s">
        <v>20623</v>
      </c>
      <c r="W2592" s="42" t="s">
        <v>94</v>
      </c>
      <c r="X2592" s="50">
        <v>1929</v>
      </c>
    </row>
    <row r="2593" spans="1:24" ht="12" customHeight="1" x14ac:dyDescent="0.15">
      <c r="A2593" s="42" t="s">
        <v>25550</v>
      </c>
      <c r="B2593" s="42">
        <v>18</v>
      </c>
      <c r="C2593" s="42" t="s">
        <v>14</v>
      </c>
      <c r="D2593" s="42" t="s">
        <v>79</v>
      </c>
      <c r="E2593" s="42" t="s">
        <v>25597</v>
      </c>
      <c r="F2593" s="55">
        <v>42643</v>
      </c>
      <c r="G2593" s="42" t="s">
        <v>25547</v>
      </c>
      <c r="H2593" s="42" t="s">
        <v>513</v>
      </c>
      <c r="I2593" s="42" t="s">
        <v>75</v>
      </c>
      <c r="J2593" s="42">
        <v>7107</v>
      </c>
      <c r="K2593" s="42" t="s">
        <v>515</v>
      </c>
      <c r="L2593" s="42" t="s">
        <v>516</v>
      </c>
      <c r="M2593" s="42" t="s">
        <v>21</v>
      </c>
      <c r="N2593" s="42" t="s">
        <v>25548</v>
      </c>
      <c r="O2593" s="42" t="s">
        <v>394</v>
      </c>
      <c r="P2593" s="42" t="s">
        <v>395</v>
      </c>
      <c r="Q2593" s="56" t="s">
        <v>25549</v>
      </c>
      <c r="R2593" s="42" t="s">
        <v>94</v>
      </c>
      <c r="S2593" s="42" t="s">
        <v>29</v>
      </c>
      <c r="T2593" s="42" t="s">
        <v>28523</v>
      </c>
      <c r="U2593" s="50" t="s">
        <v>28523</v>
      </c>
      <c r="V2593" s="42" t="s">
        <v>28521</v>
      </c>
      <c r="W2593" s="42" t="s">
        <v>94</v>
      </c>
      <c r="X2593" s="50">
        <v>1927</v>
      </c>
    </row>
    <row r="2594" spans="1:24" ht="12" customHeight="1" x14ac:dyDescent="0.15">
      <c r="A2594" s="42" t="s">
        <v>25546</v>
      </c>
      <c r="B2594" s="42">
        <v>18</v>
      </c>
      <c r="C2594" s="42" t="s">
        <v>14</v>
      </c>
      <c r="D2594" s="42" t="s">
        <v>79</v>
      </c>
      <c r="E2594" s="42" t="s">
        <v>25597</v>
      </c>
      <c r="F2594" s="55">
        <v>42643</v>
      </c>
      <c r="G2594" s="42" t="s">
        <v>25547</v>
      </c>
      <c r="H2594" s="42" t="s">
        <v>513</v>
      </c>
      <c r="I2594" s="42" t="s">
        <v>75</v>
      </c>
      <c r="J2594" s="42">
        <v>7107</v>
      </c>
      <c r="K2594" s="42" t="s">
        <v>515</v>
      </c>
      <c r="L2594" s="42" t="s">
        <v>516</v>
      </c>
      <c r="M2594" s="42" t="s">
        <v>21</v>
      </c>
      <c r="N2594" s="42" t="s">
        <v>25548</v>
      </c>
      <c r="O2594" s="42" t="s">
        <v>394</v>
      </c>
      <c r="P2594" s="42" t="s">
        <v>395</v>
      </c>
      <c r="Q2594" s="56" t="s">
        <v>25549</v>
      </c>
      <c r="R2594" s="42" t="s">
        <v>94</v>
      </c>
      <c r="S2594" s="42" t="s">
        <v>29</v>
      </c>
      <c r="T2594" s="42" t="s">
        <v>28523</v>
      </c>
      <c r="U2594" s="50" t="s">
        <v>28523</v>
      </c>
      <c r="V2594" s="42" t="s">
        <v>28521</v>
      </c>
      <c r="W2594" s="42" t="s">
        <v>94</v>
      </c>
      <c r="X2594" s="50">
        <v>1930</v>
      </c>
    </row>
    <row r="2595" spans="1:24" ht="12" customHeight="1" x14ac:dyDescent="0.15">
      <c r="A2595" s="42" t="s">
        <v>25559</v>
      </c>
      <c r="B2595" s="42">
        <v>38</v>
      </c>
      <c r="C2595" s="42" t="s">
        <v>14</v>
      </c>
      <c r="D2595" s="42" t="s">
        <v>31</v>
      </c>
      <c r="F2595" s="55">
        <v>42643</v>
      </c>
      <c r="G2595" s="42" t="s">
        <v>25560</v>
      </c>
      <c r="H2595" s="42" t="s">
        <v>25561</v>
      </c>
      <c r="I2595" s="42" t="s">
        <v>67</v>
      </c>
      <c r="J2595" s="42">
        <v>75845</v>
      </c>
      <c r="K2595" s="42" t="s">
        <v>15776</v>
      </c>
      <c r="L2595" s="42" t="s">
        <v>15777</v>
      </c>
      <c r="M2595" s="42" t="s">
        <v>21</v>
      </c>
      <c r="N2595" s="42" t="s">
        <v>25562</v>
      </c>
      <c r="O2595" s="42" t="s">
        <v>394</v>
      </c>
      <c r="P2595" s="42" t="s">
        <v>395</v>
      </c>
      <c r="Q2595" s="56" t="s">
        <v>25563</v>
      </c>
      <c r="R2595" s="42" t="s">
        <v>23</v>
      </c>
      <c r="S2595" s="42" t="s">
        <v>29</v>
      </c>
      <c r="T2595" s="42" t="s">
        <v>28523</v>
      </c>
      <c r="U2595" s="50" t="s">
        <v>28520</v>
      </c>
      <c r="V2595" s="42" t="s">
        <v>28521</v>
      </c>
      <c r="W2595" s="42" t="s">
        <v>94</v>
      </c>
      <c r="X2595" s="50">
        <v>1926</v>
      </c>
    </row>
    <row r="2596" spans="1:24" ht="12" customHeight="1" x14ac:dyDescent="0.15">
      <c r="A2596" s="42" t="s">
        <v>25564</v>
      </c>
      <c r="B2596" s="42">
        <v>53</v>
      </c>
      <c r="C2596" s="42" t="s">
        <v>14</v>
      </c>
      <c r="D2596" s="42" t="s">
        <v>31</v>
      </c>
      <c r="F2596" s="55">
        <v>42642</v>
      </c>
      <c r="G2596" s="42" t="s">
        <v>25565</v>
      </c>
      <c r="H2596" s="42" t="s">
        <v>3629</v>
      </c>
      <c r="I2596" s="42" t="s">
        <v>117</v>
      </c>
      <c r="J2596" s="42">
        <v>86401</v>
      </c>
      <c r="K2596" s="42" t="s">
        <v>5727</v>
      </c>
      <c r="L2596" s="42" t="s">
        <v>24542</v>
      </c>
      <c r="M2596" s="42" t="s">
        <v>21</v>
      </c>
      <c r="N2596" s="42" t="s">
        <v>25566</v>
      </c>
      <c r="O2596" s="42" t="s">
        <v>394</v>
      </c>
      <c r="P2596" s="42" t="s">
        <v>395</v>
      </c>
      <c r="Q2596" s="56" t="s">
        <v>25567</v>
      </c>
      <c r="R2596" s="42" t="s">
        <v>23</v>
      </c>
      <c r="S2596" s="42" t="s">
        <v>22</v>
      </c>
      <c r="T2596" s="42" t="s">
        <v>28746</v>
      </c>
      <c r="U2596" s="50" t="s">
        <v>28520</v>
      </c>
      <c r="V2596" s="42" t="s">
        <v>28521</v>
      </c>
      <c r="W2596" s="42" t="s">
        <v>542</v>
      </c>
      <c r="X2596" s="50">
        <v>1921</v>
      </c>
    </row>
    <row r="2597" spans="1:24" ht="12" customHeight="1" x14ac:dyDescent="0.15">
      <c r="A2597" s="42" t="s">
        <v>25572</v>
      </c>
      <c r="B2597" s="42">
        <v>28</v>
      </c>
      <c r="C2597" s="42" t="s">
        <v>14</v>
      </c>
      <c r="D2597" s="42" t="s">
        <v>42</v>
      </c>
      <c r="F2597" s="55">
        <v>42641</v>
      </c>
      <c r="G2597" s="42" t="s">
        <v>25573</v>
      </c>
      <c r="H2597" s="42" t="s">
        <v>2932</v>
      </c>
      <c r="I2597" s="42" t="s">
        <v>167</v>
      </c>
      <c r="J2597" s="42">
        <v>31602</v>
      </c>
      <c r="K2597" s="42" t="s">
        <v>2934</v>
      </c>
      <c r="L2597" s="42" t="s">
        <v>25574</v>
      </c>
      <c r="M2597" s="42" t="s">
        <v>21</v>
      </c>
      <c r="N2597" s="42" t="s">
        <v>25575</v>
      </c>
      <c r="O2597" s="42" t="s">
        <v>394</v>
      </c>
      <c r="P2597" s="42" t="s">
        <v>395</v>
      </c>
      <c r="Q2597" s="56" t="s">
        <v>25576</v>
      </c>
      <c r="R2597" s="42" t="s">
        <v>23</v>
      </c>
      <c r="S2597" s="42" t="s">
        <v>22</v>
      </c>
      <c r="T2597" s="42" t="s">
        <v>28739</v>
      </c>
      <c r="U2597" s="50" t="s">
        <v>28520</v>
      </c>
      <c r="V2597" s="42" t="s">
        <v>28521</v>
      </c>
      <c r="W2597" s="42" t="s">
        <v>542</v>
      </c>
      <c r="X2597" s="50">
        <v>1920</v>
      </c>
    </row>
    <row r="2598" spans="1:24" ht="12" customHeight="1" x14ac:dyDescent="0.15">
      <c r="A2598" s="42" t="s">
        <v>25568</v>
      </c>
      <c r="B2598" s="42">
        <v>32</v>
      </c>
      <c r="C2598" s="42" t="s">
        <v>14</v>
      </c>
      <c r="D2598" s="42" t="s">
        <v>79</v>
      </c>
      <c r="F2598" s="55">
        <v>42641</v>
      </c>
      <c r="G2598" s="42" t="s">
        <v>25569</v>
      </c>
      <c r="H2598" s="42" t="s">
        <v>1083</v>
      </c>
      <c r="I2598" s="42" t="s">
        <v>398</v>
      </c>
      <c r="J2598" s="42">
        <v>19143</v>
      </c>
      <c r="K2598" s="42" t="s">
        <v>1083</v>
      </c>
      <c r="L2598" s="42" t="s">
        <v>1084</v>
      </c>
      <c r="M2598" s="42" t="s">
        <v>21</v>
      </c>
      <c r="N2598" s="42" t="s">
        <v>25570</v>
      </c>
      <c r="O2598" s="42" t="s">
        <v>394</v>
      </c>
      <c r="P2598" s="42" t="s">
        <v>395</v>
      </c>
      <c r="Q2598" s="56" t="s">
        <v>25571</v>
      </c>
      <c r="R2598" s="42" t="s">
        <v>23</v>
      </c>
      <c r="S2598" s="42" t="s">
        <v>29</v>
      </c>
      <c r="T2598" s="42" t="s">
        <v>28523</v>
      </c>
      <c r="U2598" s="50" t="s">
        <v>28520</v>
      </c>
      <c r="V2598" s="42" t="s">
        <v>28521</v>
      </c>
      <c r="W2598" s="42" t="s">
        <v>94</v>
      </c>
      <c r="X2598" s="50">
        <v>1919</v>
      </c>
    </row>
    <row r="2599" spans="1:24" ht="12" customHeight="1" x14ac:dyDescent="0.15">
      <c r="A2599" s="42" t="s">
        <v>25424</v>
      </c>
      <c r="B2599" s="42">
        <v>38</v>
      </c>
      <c r="C2599" s="42" t="s">
        <v>14</v>
      </c>
      <c r="D2599" s="42" t="s">
        <v>79</v>
      </c>
      <c r="F2599" s="55">
        <v>42640</v>
      </c>
      <c r="G2599" s="42" t="s">
        <v>25428</v>
      </c>
      <c r="H2599" s="42" t="s">
        <v>21980</v>
      </c>
      <c r="I2599" s="42" t="s">
        <v>39</v>
      </c>
      <c r="J2599" s="42">
        <v>92021</v>
      </c>
      <c r="K2599" s="42" t="s">
        <v>150</v>
      </c>
      <c r="L2599" s="42" t="s">
        <v>21982</v>
      </c>
      <c r="M2599" s="42" t="s">
        <v>21</v>
      </c>
      <c r="N2599" s="42" t="s">
        <v>25426</v>
      </c>
      <c r="O2599" s="42" t="s">
        <v>394</v>
      </c>
      <c r="P2599" s="42" t="s">
        <v>395</v>
      </c>
      <c r="Q2599" s="56" t="s">
        <v>25427</v>
      </c>
      <c r="R2599" s="42" t="s">
        <v>542</v>
      </c>
      <c r="S2599" s="42" t="s">
        <v>12</v>
      </c>
      <c r="T2599" s="42" t="s">
        <v>31978</v>
      </c>
      <c r="U2599" s="50" t="s">
        <v>28520</v>
      </c>
      <c r="V2599" s="42" t="s">
        <v>28521</v>
      </c>
      <c r="W2599" s="42" t="s">
        <v>542</v>
      </c>
      <c r="X2599" s="50">
        <v>1918</v>
      </c>
    </row>
    <row r="2600" spans="1:24" ht="12" customHeight="1" x14ac:dyDescent="0.15">
      <c r="A2600" s="42" t="s">
        <v>28671</v>
      </c>
      <c r="B2600" s="42">
        <v>26</v>
      </c>
      <c r="C2600" s="42" t="s">
        <v>14</v>
      </c>
      <c r="D2600" s="42" t="s">
        <v>31</v>
      </c>
      <c r="E2600" s="42" t="s">
        <v>32201</v>
      </c>
      <c r="F2600" s="55">
        <v>42640</v>
      </c>
      <c r="G2600" s="42" t="s">
        <v>32202</v>
      </c>
      <c r="H2600" s="42" t="s">
        <v>616</v>
      </c>
      <c r="I2600" s="42" t="s">
        <v>117</v>
      </c>
      <c r="J2600" s="42" t="s">
        <v>12876</v>
      </c>
      <c r="K2600" s="42" t="s">
        <v>617</v>
      </c>
      <c r="L2600" s="42" t="s">
        <v>618</v>
      </c>
      <c r="M2600" s="42" t="s">
        <v>21</v>
      </c>
      <c r="N2600" s="42" t="s">
        <v>32203</v>
      </c>
      <c r="O2600" s="42" t="s">
        <v>394</v>
      </c>
      <c r="P2600" s="42" t="s">
        <v>395</v>
      </c>
      <c r="Q2600" s="56" t="s">
        <v>32204</v>
      </c>
      <c r="R2600" s="42" t="s">
        <v>94</v>
      </c>
      <c r="S2600" s="42" t="s">
        <v>373</v>
      </c>
      <c r="T2600" s="42" t="s">
        <v>28836</v>
      </c>
      <c r="U2600" s="50" t="s">
        <v>28518</v>
      </c>
      <c r="V2600" s="42" t="s">
        <v>28519</v>
      </c>
      <c r="W2600" s="42" t="s">
        <v>94</v>
      </c>
      <c r="X2600" s="50">
        <v>1941</v>
      </c>
    </row>
    <row r="2601" spans="1:24" ht="12" customHeight="1" x14ac:dyDescent="0.15">
      <c r="A2601" s="42" t="s">
        <v>25520</v>
      </c>
      <c r="B2601" s="42">
        <v>46</v>
      </c>
      <c r="C2601" s="42" t="s">
        <v>14</v>
      </c>
      <c r="D2601" s="42" t="s">
        <v>15</v>
      </c>
      <c r="F2601" s="55">
        <v>42639</v>
      </c>
      <c r="G2601" s="42" t="s">
        <v>25521</v>
      </c>
      <c r="H2601" s="42" t="s">
        <v>707</v>
      </c>
      <c r="I2601" s="42" t="s">
        <v>67</v>
      </c>
      <c r="J2601" s="42">
        <v>77005</v>
      </c>
      <c r="K2601" s="42" t="s">
        <v>545</v>
      </c>
      <c r="L2601" s="42" t="s">
        <v>708</v>
      </c>
      <c r="M2601" s="42" t="s">
        <v>21</v>
      </c>
      <c r="N2601" s="42" t="s">
        <v>25522</v>
      </c>
      <c r="O2601" s="42" t="s">
        <v>394</v>
      </c>
      <c r="P2601" s="42" t="s">
        <v>395</v>
      </c>
      <c r="Q2601" s="56" t="s">
        <v>25523</v>
      </c>
      <c r="R2601" s="42" t="s">
        <v>23</v>
      </c>
      <c r="S2601" s="42" t="s">
        <v>22</v>
      </c>
      <c r="T2601" s="42" t="s">
        <v>28746</v>
      </c>
      <c r="U2601" s="50" t="s">
        <v>28520</v>
      </c>
      <c r="V2601" s="42" t="s">
        <v>28521</v>
      </c>
      <c r="W2601" s="42" t="s">
        <v>542</v>
      </c>
      <c r="X2601" s="50">
        <v>1916</v>
      </c>
    </row>
    <row r="2602" spans="1:24" ht="12" customHeight="1" x14ac:dyDescent="0.15">
      <c r="A2602" s="42" t="s">
        <v>25514</v>
      </c>
      <c r="B2602" s="42">
        <v>52</v>
      </c>
      <c r="C2602" s="42" t="s">
        <v>14</v>
      </c>
      <c r="D2602" s="42" t="s">
        <v>31</v>
      </c>
      <c r="F2602" s="55">
        <v>42639</v>
      </c>
      <c r="G2602" s="42" t="s">
        <v>25515</v>
      </c>
      <c r="H2602" s="42" t="s">
        <v>25516</v>
      </c>
      <c r="I2602" s="42" t="s">
        <v>774</v>
      </c>
      <c r="J2602" s="42">
        <v>83714</v>
      </c>
      <c r="K2602" s="42" t="s">
        <v>4143</v>
      </c>
      <c r="L2602" s="42" t="s">
        <v>25517</v>
      </c>
      <c r="M2602" s="42" t="s">
        <v>21</v>
      </c>
      <c r="N2602" s="42" t="s">
        <v>25518</v>
      </c>
      <c r="O2602" s="42" t="s">
        <v>394</v>
      </c>
      <c r="P2602" s="42" t="s">
        <v>395</v>
      </c>
      <c r="Q2602" s="56" t="s">
        <v>25519</v>
      </c>
      <c r="R2602" s="42" t="s">
        <v>23</v>
      </c>
      <c r="S2602" s="42" t="s">
        <v>22</v>
      </c>
      <c r="T2602" s="42" t="s">
        <v>28746</v>
      </c>
      <c r="U2602" s="50" t="s">
        <v>28520</v>
      </c>
      <c r="V2602" s="42" t="s">
        <v>20623</v>
      </c>
      <c r="W2602" s="42" t="s">
        <v>94</v>
      </c>
      <c r="X2602" s="50">
        <v>1911</v>
      </c>
    </row>
    <row r="2603" spans="1:24" ht="12" customHeight="1" x14ac:dyDescent="0.15">
      <c r="A2603" s="42" t="s">
        <v>25527</v>
      </c>
      <c r="B2603" s="42">
        <v>48</v>
      </c>
      <c r="C2603" s="42" t="s">
        <v>14</v>
      </c>
      <c r="D2603" s="42" t="s">
        <v>31</v>
      </c>
      <c r="F2603" s="55">
        <v>42639</v>
      </c>
      <c r="G2603" s="42" t="s">
        <v>25524</v>
      </c>
      <c r="H2603" s="42" t="s">
        <v>20722</v>
      </c>
      <c r="I2603" s="42" t="s">
        <v>127</v>
      </c>
      <c r="J2603" s="42">
        <v>55337</v>
      </c>
      <c r="K2603" s="42" t="s">
        <v>20723</v>
      </c>
      <c r="L2603" s="42" t="s">
        <v>20724</v>
      </c>
      <c r="M2603" s="42" t="s">
        <v>21</v>
      </c>
      <c r="N2603" s="42" t="s">
        <v>25525</v>
      </c>
      <c r="O2603" s="42" t="s">
        <v>394</v>
      </c>
      <c r="P2603" s="42" t="s">
        <v>395</v>
      </c>
      <c r="Q2603" s="56" t="s">
        <v>25578</v>
      </c>
      <c r="R2603" s="42" t="s">
        <v>542</v>
      </c>
      <c r="S2603" s="42" t="s">
        <v>22</v>
      </c>
      <c r="T2603" s="42" t="s">
        <v>28746</v>
      </c>
      <c r="U2603" s="50" t="s">
        <v>28518</v>
      </c>
      <c r="V2603" s="42" t="s">
        <v>28521</v>
      </c>
      <c r="W2603" s="42" t="s">
        <v>542</v>
      </c>
      <c r="X2603" s="50">
        <v>1917</v>
      </c>
    </row>
    <row r="2604" spans="1:24" ht="12" customHeight="1" x14ac:dyDescent="0.15">
      <c r="A2604" s="42" t="s">
        <v>25526</v>
      </c>
      <c r="B2604" s="42">
        <v>32</v>
      </c>
      <c r="C2604" s="42" t="s">
        <v>14</v>
      </c>
      <c r="D2604" s="42" t="s">
        <v>31</v>
      </c>
      <c r="F2604" s="55">
        <v>42639</v>
      </c>
      <c r="G2604" s="42" t="s">
        <v>25510</v>
      </c>
      <c r="H2604" s="42" t="s">
        <v>9559</v>
      </c>
      <c r="I2604" s="42" t="s">
        <v>962</v>
      </c>
      <c r="J2604" s="42">
        <v>72210</v>
      </c>
      <c r="K2604" s="42" t="s">
        <v>2450</v>
      </c>
      <c r="L2604" s="42" t="s">
        <v>25511</v>
      </c>
      <c r="M2604" s="42" t="s">
        <v>21</v>
      </c>
      <c r="N2604" s="42" t="s">
        <v>25512</v>
      </c>
      <c r="O2604" s="42" t="s">
        <v>394</v>
      </c>
      <c r="P2604" s="42" t="s">
        <v>395</v>
      </c>
      <c r="Q2604" s="56" t="s">
        <v>25513</v>
      </c>
      <c r="R2604" s="42" t="s">
        <v>542</v>
      </c>
      <c r="S2604" s="42" t="s">
        <v>22</v>
      </c>
      <c r="T2604" s="42" t="s">
        <v>28746</v>
      </c>
      <c r="U2604" s="50" t="s">
        <v>28518</v>
      </c>
      <c r="V2604" s="42" t="s">
        <v>28521</v>
      </c>
      <c r="W2604" s="42" t="s">
        <v>94</v>
      </c>
      <c r="X2604" s="50">
        <v>1912</v>
      </c>
    </row>
    <row r="2605" spans="1:24" ht="12" customHeight="1" x14ac:dyDescent="0.15">
      <c r="A2605" s="42" t="s">
        <v>25505</v>
      </c>
      <c r="B2605" s="42">
        <v>25</v>
      </c>
      <c r="C2605" s="42" t="s">
        <v>14</v>
      </c>
      <c r="D2605" s="42" t="s">
        <v>31</v>
      </c>
      <c r="F2605" s="55">
        <v>42638</v>
      </c>
      <c r="G2605" s="42" t="s">
        <v>25506</v>
      </c>
      <c r="H2605" s="42" t="s">
        <v>25507</v>
      </c>
      <c r="I2605" s="42" t="s">
        <v>493</v>
      </c>
      <c r="J2605" s="42">
        <v>3743</v>
      </c>
      <c r="K2605" s="42" t="s">
        <v>2849</v>
      </c>
      <c r="L2605" s="42" t="s">
        <v>23</v>
      </c>
      <c r="M2605" s="42" t="s">
        <v>21</v>
      </c>
      <c r="N2605" s="42" t="s">
        <v>25508</v>
      </c>
      <c r="O2605" s="42" t="s">
        <v>394</v>
      </c>
      <c r="P2605" s="42" t="s">
        <v>395</v>
      </c>
      <c r="Q2605" s="56" t="s">
        <v>25509</v>
      </c>
      <c r="R2605" s="42" t="s">
        <v>542</v>
      </c>
      <c r="S2605" s="42" t="s">
        <v>22</v>
      </c>
      <c r="T2605" s="42" t="s">
        <v>28746</v>
      </c>
      <c r="U2605" s="50" t="s">
        <v>28518</v>
      </c>
      <c r="V2605" s="42" t="s">
        <v>28521</v>
      </c>
      <c r="W2605" s="42" t="s">
        <v>94</v>
      </c>
      <c r="X2605" s="50">
        <v>1910</v>
      </c>
    </row>
    <row r="2606" spans="1:24" ht="12" customHeight="1" x14ac:dyDescent="0.15">
      <c r="A2606" s="42" t="s">
        <v>25501</v>
      </c>
      <c r="B2606" s="42">
        <v>30</v>
      </c>
      <c r="C2606" s="42" t="s">
        <v>14</v>
      </c>
      <c r="D2606" s="42" t="s">
        <v>42</v>
      </c>
      <c r="F2606" s="55">
        <v>42636</v>
      </c>
      <c r="G2606" s="42" t="s">
        <v>25502</v>
      </c>
      <c r="H2606" s="42" t="s">
        <v>562</v>
      </c>
      <c r="I2606" s="42" t="s">
        <v>67</v>
      </c>
      <c r="J2606" s="42">
        <v>78211</v>
      </c>
      <c r="K2606" s="42" t="s">
        <v>563</v>
      </c>
      <c r="L2606" s="42" t="s">
        <v>564</v>
      </c>
      <c r="M2606" s="42" t="s">
        <v>21</v>
      </c>
      <c r="N2606" s="42" t="s">
        <v>25503</v>
      </c>
      <c r="O2606" s="42" t="s">
        <v>394</v>
      </c>
      <c r="P2606" s="42" t="s">
        <v>395</v>
      </c>
      <c r="Q2606" s="56" t="s">
        <v>25504</v>
      </c>
      <c r="R2606" s="42" t="s">
        <v>23</v>
      </c>
      <c r="S2606" s="42" t="s">
        <v>22</v>
      </c>
      <c r="T2606" s="42" t="s">
        <v>28746</v>
      </c>
      <c r="U2606" s="50" t="s">
        <v>28518</v>
      </c>
      <c r="V2606" s="42" t="s">
        <v>28522</v>
      </c>
      <c r="W2606" s="42" t="s">
        <v>94</v>
      </c>
      <c r="X2606" s="50">
        <v>1915</v>
      </c>
    </row>
    <row r="2607" spans="1:24" ht="12" customHeight="1" x14ac:dyDescent="0.15">
      <c r="A2607" s="42" t="s">
        <v>25497</v>
      </c>
      <c r="B2607" s="42">
        <v>41</v>
      </c>
      <c r="C2607" s="42" t="s">
        <v>14</v>
      </c>
      <c r="D2607" s="42" t="s">
        <v>31</v>
      </c>
      <c r="F2607" s="55">
        <v>42636</v>
      </c>
      <c r="G2607" s="42" t="s">
        <v>25498</v>
      </c>
      <c r="H2607" s="42" t="s">
        <v>11110</v>
      </c>
      <c r="I2607" s="42" t="s">
        <v>39</v>
      </c>
      <c r="J2607" s="42">
        <v>95628</v>
      </c>
      <c r="K2607" s="42" t="s">
        <v>1612</v>
      </c>
      <c r="L2607" s="42" t="s">
        <v>23668</v>
      </c>
      <c r="M2607" s="42" t="s">
        <v>21</v>
      </c>
      <c r="N2607" s="42" t="s">
        <v>25499</v>
      </c>
      <c r="O2607" s="42" t="s">
        <v>394</v>
      </c>
      <c r="P2607" s="42" t="s">
        <v>395</v>
      </c>
      <c r="Q2607" s="56" t="s">
        <v>25500</v>
      </c>
      <c r="R2607" s="42" t="s">
        <v>23</v>
      </c>
      <c r="S2607" s="42" t="s">
        <v>29</v>
      </c>
      <c r="T2607" s="42" t="s">
        <v>28523</v>
      </c>
      <c r="U2607" s="50" t="s">
        <v>28520</v>
      </c>
      <c r="V2607" s="42" t="s">
        <v>28522</v>
      </c>
      <c r="W2607" s="42" t="s">
        <v>94</v>
      </c>
      <c r="X2607" s="50">
        <v>1909</v>
      </c>
    </row>
    <row r="2608" spans="1:24" ht="12" customHeight="1" x14ac:dyDescent="0.15">
      <c r="A2608" s="42" t="s">
        <v>25420</v>
      </c>
      <c r="B2608" s="42">
        <v>33</v>
      </c>
      <c r="C2608" s="42" t="s">
        <v>14</v>
      </c>
      <c r="D2608" s="42" t="s">
        <v>79</v>
      </c>
      <c r="F2608" s="55">
        <v>42636</v>
      </c>
      <c r="G2608" s="42" t="s">
        <v>25422</v>
      </c>
      <c r="H2608" s="42" t="s">
        <v>25425</v>
      </c>
      <c r="I2608" s="42" t="s">
        <v>46</v>
      </c>
      <c r="J2608" s="42">
        <v>21208</v>
      </c>
      <c r="K2608" s="42" t="s">
        <v>1562</v>
      </c>
      <c r="L2608" s="42" t="s">
        <v>225</v>
      </c>
      <c r="M2608" s="42" t="s">
        <v>21</v>
      </c>
      <c r="N2608" s="42" t="s">
        <v>25421</v>
      </c>
      <c r="O2608" s="42" t="s">
        <v>394</v>
      </c>
      <c r="P2608" s="42" t="s">
        <v>395</v>
      </c>
      <c r="Q2608" s="56" t="s">
        <v>25423</v>
      </c>
      <c r="R2608" s="42" t="s">
        <v>94</v>
      </c>
      <c r="S2608" s="42" t="s">
        <v>373</v>
      </c>
      <c r="T2608" s="42" t="s">
        <v>28836</v>
      </c>
      <c r="U2608" s="50" t="s">
        <v>28518</v>
      </c>
      <c r="V2608" s="42" t="s">
        <v>28521</v>
      </c>
      <c r="W2608" s="42" t="s">
        <v>542</v>
      </c>
      <c r="X2608" s="50">
        <v>1914</v>
      </c>
    </row>
    <row r="2609" spans="1:24" ht="12" customHeight="1" x14ac:dyDescent="0.15">
      <c r="A2609" s="42" t="s">
        <v>25493</v>
      </c>
      <c r="B2609" s="42">
        <v>23</v>
      </c>
      <c r="C2609" s="42" t="s">
        <v>14</v>
      </c>
      <c r="D2609" s="42" t="s">
        <v>31</v>
      </c>
      <c r="F2609" s="55">
        <v>42634</v>
      </c>
      <c r="G2609" s="42" t="s">
        <v>25494</v>
      </c>
      <c r="H2609" s="42" t="s">
        <v>874</v>
      </c>
      <c r="I2609" s="42" t="s">
        <v>457</v>
      </c>
      <c r="J2609" s="42">
        <v>68037</v>
      </c>
      <c r="K2609" s="42" t="s">
        <v>8186</v>
      </c>
      <c r="L2609" s="42" t="s">
        <v>23301</v>
      </c>
      <c r="M2609" s="42" t="s">
        <v>21</v>
      </c>
      <c r="N2609" s="42" t="s">
        <v>25495</v>
      </c>
      <c r="O2609" s="42" t="s">
        <v>394</v>
      </c>
      <c r="P2609" s="42" t="s">
        <v>395</v>
      </c>
      <c r="Q2609" s="56" t="s">
        <v>25496</v>
      </c>
      <c r="R2609" s="42" t="s">
        <v>23</v>
      </c>
      <c r="S2609" s="42" t="s">
        <v>12</v>
      </c>
      <c r="T2609" s="42" t="s">
        <v>31978</v>
      </c>
      <c r="U2609" s="50" t="s">
        <v>28523</v>
      </c>
      <c r="V2609" s="42" t="s">
        <v>28521</v>
      </c>
      <c r="W2609" s="42" t="s">
        <v>94</v>
      </c>
      <c r="X2609" s="50">
        <v>1908</v>
      </c>
    </row>
    <row r="2610" spans="1:24" ht="12" customHeight="1" x14ac:dyDescent="0.15">
      <c r="A2610" s="42" t="s">
        <v>25474</v>
      </c>
      <c r="B2610" s="42">
        <v>35</v>
      </c>
      <c r="C2610" s="42" t="s">
        <v>14</v>
      </c>
      <c r="D2610" s="42" t="s">
        <v>31</v>
      </c>
      <c r="F2610" s="55">
        <v>42633</v>
      </c>
      <c r="G2610" s="42" t="s">
        <v>25475</v>
      </c>
      <c r="H2610" s="42" t="s">
        <v>25476</v>
      </c>
      <c r="I2610" s="42" t="s">
        <v>313</v>
      </c>
      <c r="J2610" s="42">
        <v>38329</v>
      </c>
      <c r="K2610" s="42" t="s">
        <v>1018</v>
      </c>
      <c r="L2610" s="42" t="s">
        <v>1019</v>
      </c>
      <c r="M2610" s="42" t="s">
        <v>21</v>
      </c>
      <c r="N2610" s="42" t="s">
        <v>25477</v>
      </c>
      <c r="O2610" s="42" t="s">
        <v>394</v>
      </c>
      <c r="P2610" s="42" t="s">
        <v>395</v>
      </c>
      <c r="Q2610" s="56" t="s">
        <v>25478</v>
      </c>
      <c r="R2610" s="42" t="s">
        <v>23</v>
      </c>
      <c r="S2610" s="42" t="s">
        <v>22</v>
      </c>
      <c r="T2610" s="42" t="s">
        <v>28746</v>
      </c>
      <c r="U2610" s="50" t="s">
        <v>28518</v>
      </c>
      <c r="V2610" s="42" t="s">
        <v>28519</v>
      </c>
      <c r="W2610" s="42" t="s">
        <v>542</v>
      </c>
      <c r="X2610" s="50">
        <v>1899</v>
      </c>
    </row>
    <row r="2611" spans="1:24" ht="12" customHeight="1" x14ac:dyDescent="0.15">
      <c r="A2611" s="42" t="s">
        <v>25468</v>
      </c>
      <c r="B2611" s="42">
        <v>22</v>
      </c>
      <c r="C2611" s="42" t="s">
        <v>14</v>
      </c>
      <c r="D2611" s="42" t="s">
        <v>31</v>
      </c>
      <c r="F2611" s="55">
        <v>42633</v>
      </c>
      <c r="G2611" s="42" t="s">
        <v>25469</v>
      </c>
      <c r="H2611" s="42" t="s">
        <v>25470</v>
      </c>
      <c r="I2611" s="42" t="s">
        <v>56</v>
      </c>
      <c r="J2611" s="42">
        <v>34953</v>
      </c>
      <c r="K2611" s="42" t="s">
        <v>3177</v>
      </c>
      <c r="L2611" s="42" t="s">
        <v>25471</v>
      </c>
      <c r="M2611" s="42" t="s">
        <v>21</v>
      </c>
      <c r="N2611" s="42" t="s">
        <v>25472</v>
      </c>
      <c r="O2611" s="42" t="s">
        <v>394</v>
      </c>
      <c r="P2611" s="42" t="s">
        <v>395</v>
      </c>
      <c r="Q2611" s="56" t="s">
        <v>25473</v>
      </c>
      <c r="R2611" s="42" t="s">
        <v>542</v>
      </c>
      <c r="S2611" s="42" t="s">
        <v>22</v>
      </c>
      <c r="T2611" s="42" t="s">
        <v>28746</v>
      </c>
      <c r="U2611" s="50" t="s">
        <v>28520</v>
      </c>
      <c r="V2611" s="42" t="s">
        <v>28521</v>
      </c>
      <c r="W2611" s="42" t="s">
        <v>94</v>
      </c>
      <c r="X2611" s="50">
        <v>1901</v>
      </c>
    </row>
    <row r="2612" spans="1:24" ht="12" customHeight="1" x14ac:dyDescent="0.15">
      <c r="A2612" s="42" t="s">
        <v>25485</v>
      </c>
      <c r="B2612" s="42">
        <v>43</v>
      </c>
      <c r="C2612" s="42" t="s">
        <v>14</v>
      </c>
      <c r="D2612" s="42" t="s">
        <v>31</v>
      </c>
      <c r="F2612" s="55">
        <v>42633</v>
      </c>
      <c r="G2612" s="42" t="s">
        <v>25486</v>
      </c>
      <c r="H2612" s="42" t="s">
        <v>1987</v>
      </c>
      <c r="I2612" s="42" t="s">
        <v>313</v>
      </c>
      <c r="J2612" s="42">
        <v>37207</v>
      </c>
      <c r="K2612" s="42" t="s">
        <v>863</v>
      </c>
      <c r="L2612" s="42" t="s">
        <v>864</v>
      </c>
      <c r="M2612" s="42" t="s">
        <v>21</v>
      </c>
      <c r="N2612" s="42" t="s">
        <v>25487</v>
      </c>
      <c r="O2612" s="42" t="s">
        <v>394</v>
      </c>
      <c r="P2612" s="42" t="s">
        <v>395</v>
      </c>
      <c r="Q2612" s="56" t="s">
        <v>25488</v>
      </c>
      <c r="R2612" s="42" t="s">
        <v>23</v>
      </c>
      <c r="S2612" s="42" t="s">
        <v>22</v>
      </c>
      <c r="T2612" s="42" t="s">
        <v>28746</v>
      </c>
      <c r="U2612" s="50" t="s">
        <v>28520</v>
      </c>
      <c r="V2612" s="42" t="s">
        <v>28521</v>
      </c>
      <c r="W2612" s="42" t="s">
        <v>94</v>
      </c>
      <c r="X2612" s="50">
        <v>1905</v>
      </c>
    </row>
    <row r="2613" spans="1:24" ht="12" customHeight="1" x14ac:dyDescent="0.15">
      <c r="A2613" s="42" t="s">
        <v>25489</v>
      </c>
      <c r="B2613" s="42">
        <v>49</v>
      </c>
      <c r="C2613" s="42" t="s">
        <v>14</v>
      </c>
      <c r="D2613" s="42" t="s">
        <v>31</v>
      </c>
      <c r="F2613" s="55">
        <v>42633</v>
      </c>
      <c r="G2613" s="42" t="s">
        <v>25490</v>
      </c>
      <c r="H2613" s="42" t="s">
        <v>22607</v>
      </c>
      <c r="I2613" s="42" t="s">
        <v>203</v>
      </c>
      <c r="J2613" s="42">
        <v>80234</v>
      </c>
      <c r="K2613" s="42" t="s">
        <v>1883</v>
      </c>
      <c r="L2613" s="42" t="s">
        <v>22608</v>
      </c>
      <c r="M2613" s="42" t="s">
        <v>21</v>
      </c>
      <c r="N2613" s="42" t="s">
        <v>25491</v>
      </c>
      <c r="O2613" s="42" t="s">
        <v>394</v>
      </c>
      <c r="P2613" s="42" t="s">
        <v>395</v>
      </c>
      <c r="Q2613" s="56" t="s">
        <v>25492</v>
      </c>
      <c r="R2613" s="42" t="s">
        <v>23</v>
      </c>
      <c r="S2613" s="42" t="s">
        <v>22</v>
      </c>
      <c r="T2613" s="42" t="s">
        <v>28746</v>
      </c>
      <c r="U2613" s="50" t="s">
        <v>28518</v>
      </c>
      <c r="V2613" s="42" t="s">
        <v>28522</v>
      </c>
      <c r="W2613" s="42" t="s">
        <v>94</v>
      </c>
      <c r="X2613" s="50">
        <v>1906</v>
      </c>
    </row>
    <row r="2614" spans="1:24" ht="12" customHeight="1" x14ac:dyDescent="0.15">
      <c r="A2614" s="42" t="s">
        <v>25408</v>
      </c>
      <c r="B2614" s="42">
        <v>43</v>
      </c>
      <c r="C2614" s="42" t="s">
        <v>14</v>
      </c>
      <c r="D2614" s="42" t="s">
        <v>79</v>
      </c>
      <c r="F2614" s="55">
        <v>42633</v>
      </c>
      <c r="G2614" s="42" t="s">
        <v>25417</v>
      </c>
      <c r="H2614" s="42" t="s">
        <v>4094</v>
      </c>
      <c r="I2614" s="42" t="s">
        <v>360</v>
      </c>
      <c r="J2614" s="42">
        <v>28213</v>
      </c>
      <c r="K2614" s="42" t="s">
        <v>4096</v>
      </c>
      <c r="L2614" s="42" t="s">
        <v>4097</v>
      </c>
      <c r="M2614" s="42" t="s">
        <v>21</v>
      </c>
      <c r="N2614" s="42" t="s">
        <v>25416</v>
      </c>
      <c r="O2614" s="42" t="s">
        <v>394</v>
      </c>
      <c r="P2614" s="42" t="s">
        <v>395</v>
      </c>
      <c r="Q2614" s="56" t="s">
        <v>25409</v>
      </c>
      <c r="R2614" s="42" t="s">
        <v>542</v>
      </c>
      <c r="S2614" s="42" t="s">
        <v>29</v>
      </c>
      <c r="T2614" s="42" t="s">
        <v>28746</v>
      </c>
      <c r="U2614" s="50" t="s">
        <v>28518</v>
      </c>
      <c r="V2614" s="42" t="s">
        <v>28521</v>
      </c>
      <c r="W2614" s="42" t="s">
        <v>542</v>
      </c>
      <c r="X2614" s="50">
        <v>1904</v>
      </c>
    </row>
    <row r="2615" spans="1:24" ht="12" customHeight="1" x14ac:dyDescent="0.15">
      <c r="A2615" s="42" t="s">
        <v>25479</v>
      </c>
      <c r="B2615" s="42">
        <v>23</v>
      </c>
      <c r="C2615" s="42" t="s">
        <v>14</v>
      </c>
      <c r="D2615" s="42" t="s">
        <v>31</v>
      </c>
      <c r="E2615" s="42" t="s">
        <v>25585</v>
      </c>
      <c r="F2615" s="55">
        <v>42633</v>
      </c>
      <c r="G2615" s="42" t="s">
        <v>25480</v>
      </c>
      <c r="H2615" s="42" t="s">
        <v>25481</v>
      </c>
      <c r="I2615" s="42" t="s">
        <v>35</v>
      </c>
      <c r="J2615" s="42">
        <v>6338</v>
      </c>
      <c r="K2615" s="42" t="s">
        <v>6729</v>
      </c>
      <c r="L2615" s="42" t="s">
        <v>25482</v>
      </c>
      <c r="M2615" s="42" t="s">
        <v>21</v>
      </c>
      <c r="N2615" s="42" t="s">
        <v>25483</v>
      </c>
      <c r="O2615" s="42" t="s">
        <v>394</v>
      </c>
      <c r="P2615" s="42" t="s">
        <v>395</v>
      </c>
      <c r="Q2615" s="56" t="s">
        <v>25484</v>
      </c>
      <c r="R2615" s="42" t="s">
        <v>23</v>
      </c>
      <c r="S2615" s="42" t="s">
        <v>29</v>
      </c>
      <c r="T2615" s="42" t="s">
        <v>28523</v>
      </c>
      <c r="U2615" s="50" t="s">
        <v>28518</v>
      </c>
      <c r="V2615" s="42" t="s">
        <v>28521</v>
      </c>
      <c r="W2615" s="42" t="s">
        <v>94</v>
      </c>
      <c r="X2615" s="50">
        <v>1903</v>
      </c>
    </row>
    <row r="2616" spans="1:24" ht="12" customHeight="1" x14ac:dyDescent="0.15">
      <c r="A2616" s="42" t="s">
        <v>25462</v>
      </c>
      <c r="B2616" s="42">
        <v>46</v>
      </c>
      <c r="C2616" s="42" t="s">
        <v>108</v>
      </c>
      <c r="D2616" s="42" t="s">
        <v>31</v>
      </c>
      <c r="F2616" s="55">
        <v>42632</v>
      </c>
      <c r="G2616" s="42" t="s">
        <v>25463</v>
      </c>
      <c r="H2616" s="42" t="s">
        <v>25464</v>
      </c>
      <c r="I2616" s="42" t="s">
        <v>67</v>
      </c>
      <c r="J2616" s="42">
        <v>77373</v>
      </c>
      <c r="K2616" s="42" t="s">
        <v>545</v>
      </c>
      <c r="L2616" s="42" t="s">
        <v>25465</v>
      </c>
      <c r="M2616" s="42" t="s">
        <v>21</v>
      </c>
      <c r="N2616" s="42" t="s">
        <v>25466</v>
      </c>
      <c r="O2616" s="42" t="s">
        <v>394</v>
      </c>
      <c r="P2616" s="42" t="s">
        <v>395</v>
      </c>
      <c r="Q2616" s="56" t="s">
        <v>25467</v>
      </c>
      <c r="R2616" s="42" t="s">
        <v>542</v>
      </c>
      <c r="S2616" s="42" t="s">
        <v>22</v>
      </c>
      <c r="T2616" s="42" t="s">
        <v>28746</v>
      </c>
      <c r="U2616" s="50" t="s">
        <v>28520</v>
      </c>
      <c r="V2616" s="42" t="s">
        <v>28521</v>
      </c>
      <c r="W2616" s="42" t="s">
        <v>542</v>
      </c>
      <c r="X2616" s="50">
        <v>1900</v>
      </c>
    </row>
    <row r="2617" spans="1:24" ht="12" customHeight="1" x14ac:dyDescent="0.15">
      <c r="A2617" s="42" t="s">
        <v>28670</v>
      </c>
      <c r="B2617" s="42">
        <v>56</v>
      </c>
      <c r="C2617" s="42" t="s">
        <v>14</v>
      </c>
      <c r="D2617" s="42" t="s">
        <v>31</v>
      </c>
      <c r="E2617" s="42" t="s">
        <v>32185</v>
      </c>
      <c r="F2617" s="55">
        <v>42632</v>
      </c>
      <c r="G2617" s="42" t="s">
        <v>32186</v>
      </c>
      <c r="H2617" s="42" t="s">
        <v>32187</v>
      </c>
      <c r="I2617" s="42" t="s">
        <v>67</v>
      </c>
      <c r="J2617" s="42" t="s">
        <v>32188</v>
      </c>
      <c r="K2617" s="42" t="s">
        <v>11797</v>
      </c>
      <c r="L2617" s="42" t="s">
        <v>32189</v>
      </c>
      <c r="M2617" s="42" t="s">
        <v>21</v>
      </c>
      <c r="N2617" s="42" t="s">
        <v>32190</v>
      </c>
      <c r="O2617" s="42" t="s">
        <v>394</v>
      </c>
      <c r="P2617" s="42" t="s">
        <v>395</v>
      </c>
      <c r="Q2617" s="56" t="s">
        <v>32191</v>
      </c>
      <c r="R2617" s="42" t="s">
        <v>542</v>
      </c>
      <c r="S2617" s="42" t="s">
        <v>22</v>
      </c>
      <c r="T2617" s="42" t="s">
        <v>28746</v>
      </c>
      <c r="U2617" s="50" t="s">
        <v>28520</v>
      </c>
      <c r="V2617" s="42" t="s">
        <v>28521</v>
      </c>
      <c r="W2617" s="42" t="s">
        <v>94</v>
      </c>
      <c r="X2617" s="50">
        <v>1907</v>
      </c>
    </row>
    <row r="2618" spans="1:24" ht="12" customHeight="1" x14ac:dyDescent="0.15">
      <c r="A2618" s="42" t="s">
        <v>25458</v>
      </c>
      <c r="B2618" s="42">
        <v>30</v>
      </c>
      <c r="C2618" s="42" t="s">
        <v>14</v>
      </c>
      <c r="D2618" s="42" t="s">
        <v>31</v>
      </c>
      <c r="F2618" s="55">
        <v>42632</v>
      </c>
      <c r="H2618" s="42" t="s">
        <v>974</v>
      </c>
      <c r="I2618" s="42" t="s">
        <v>234</v>
      </c>
      <c r="J2618" s="42">
        <v>84321</v>
      </c>
      <c r="K2618" s="42" t="s">
        <v>975</v>
      </c>
      <c r="L2618" s="42" t="s">
        <v>25459</v>
      </c>
      <c r="M2618" s="42" t="s">
        <v>21</v>
      </c>
      <c r="N2618" s="42" t="s">
        <v>25460</v>
      </c>
      <c r="O2618" s="42" t="s">
        <v>394</v>
      </c>
      <c r="P2618" s="42" t="s">
        <v>395</v>
      </c>
      <c r="Q2618" s="56" t="s">
        <v>25461</v>
      </c>
      <c r="R2618" s="42" t="s">
        <v>542</v>
      </c>
      <c r="S2618" s="42" t="s">
        <v>29</v>
      </c>
      <c r="T2618" s="42" t="s">
        <v>28524</v>
      </c>
      <c r="U2618" s="50" t="s">
        <v>28518</v>
      </c>
      <c r="V2618" s="42" t="s">
        <v>28521</v>
      </c>
      <c r="W2618" s="42" t="s">
        <v>94</v>
      </c>
      <c r="X2618" s="50">
        <v>1902</v>
      </c>
    </row>
    <row r="2619" spans="1:24" ht="12" customHeight="1" x14ac:dyDescent="0.15">
      <c r="A2619" s="42" t="s">
        <v>25454</v>
      </c>
      <c r="B2619" s="42">
        <v>61</v>
      </c>
      <c r="C2619" s="42" t="s">
        <v>14</v>
      </c>
      <c r="D2619" s="42" t="s">
        <v>79</v>
      </c>
      <c r="F2619" s="55">
        <v>42631</v>
      </c>
      <c r="G2619" s="42" t="s">
        <v>25455</v>
      </c>
      <c r="H2619" s="42" t="s">
        <v>198</v>
      </c>
      <c r="I2619" s="42" t="s">
        <v>63</v>
      </c>
      <c r="J2619" s="42">
        <v>44314</v>
      </c>
      <c r="K2619" s="42" t="s">
        <v>3381</v>
      </c>
      <c r="L2619" s="42" t="s">
        <v>199</v>
      </c>
      <c r="M2619" s="42" t="s">
        <v>21</v>
      </c>
      <c r="N2619" s="42" t="s">
        <v>25456</v>
      </c>
      <c r="O2619" s="42" t="s">
        <v>394</v>
      </c>
      <c r="P2619" s="42" t="s">
        <v>395</v>
      </c>
      <c r="Q2619" s="56" t="s">
        <v>25457</v>
      </c>
      <c r="R2619" s="42" t="s">
        <v>23</v>
      </c>
      <c r="S2619" s="42" t="s">
        <v>22</v>
      </c>
      <c r="T2619" s="42" t="s">
        <v>28746</v>
      </c>
      <c r="U2619" s="50" t="s">
        <v>28518</v>
      </c>
      <c r="V2619" s="42" t="s">
        <v>28521</v>
      </c>
      <c r="W2619" s="42" t="s">
        <v>94</v>
      </c>
      <c r="X2619" s="50">
        <v>1891</v>
      </c>
    </row>
    <row r="2620" spans="1:24" ht="12" customHeight="1" x14ac:dyDescent="0.15">
      <c r="A2620" s="42" t="s">
        <v>25401</v>
      </c>
      <c r="B2620" s="42">
        <v>22</v>
      </c>
      <c r="C2620" s="42" t="s">
        <v>14</v>
      </c>
      <c r="D2620" s="42" t="s">
        <v>79</v>
      </c>
      <c r="F2620" s="55">
        <v>42630</v>
      </c>
      <c r="G2620" s="42" t="s">
        <v>25405</v>
      </c>
      <c r="H2620" s="42" t="s">
        <v>14953</v>
      </c>
      <c r="I2620" s="42" t="s">
        <v>127</v>
      </c>
      <c r="J2620" s="42">
        <v>56301</v>
      </c>
      <c r="K2620" s="42" t="s">
        <v>25406</v>
      </c>
      <c r="L2620" s="42" t="s">
        <v>25402</v>
      </c>
      <c r="M2620" s="42" t="s">
        <v>21</v>
      </c>
      <c r="N2620" s="42" t="s">
        <v>25403</v>
      </c>
      <c r="O2620" s="42" t="s">
        <v>394</v>
      </c>
      <c r="P2620" s="42" t="s">
        <v>395</v>
      </c>
      <c r="Q2620" s="56" t="s">
        <v>25404</v>
      </c>
      <c r="R2620" s="42" t="s">
        <v>23</v>
      </c>
      <c r="S2620" s="42" t="s">
        <v>22</v>
      </c>
      <c r="T2620" s="42" t="s">
        <v>28739</v>
      </c>
      <c r="U2620" s="50" t="s">
        <v>28520</v>
      </c>
      <c r="V2620" s="42" t="s">
        <v>28521</v>
      </c>
      <c r="W2620" s="42" t="s">
        <v>94</v>
      </c>
      <c r="X2620" s="50">
        <v>1898</v>
      </c>
    </row>
    <row r="2621" spans="1:24" ht="12" customHeight="1" x14ac:dyDescent="0.15">
      <c r="A2621" s="42" t="s">
        <v>25410</v>
      </c>
      <c r="B2621" s="42">
        <v>25</v>
      </c>
      <c r="C2621" s="42" t="s">
        <v>14</v>
      </c>
      <c r="D2621" s="42" t="s">
        <v>79</v>
      </c>
      <c r="F2621" s="55">
        <v>42630</v>
      </c>
      <c r="G2621" s="42" t="s">
        <v>25411</v>
      </c>
      <c r="H2621" s="42" t="s">
        <v>1083</v>
      </c>
      <c r="I2621" s="42" t="s">
        <v>398</v>
      </c>
      <c r="J2621" s="42">
        <v>19139</v>
      </c>
      <c r="K2621" s="42" t="s">
        <v>1083</v>
      </c>
      <c r="L2621" s="42" t="s">
        <v>1084</v>
      </c>
      <c r="M2621" s="42" t="s">
        <v>21</v>
      </c>
      <c r="N2621" s="42" t="s">
        <v>25412</v>
      </c>
      <c r="O2621" s="42" t="s">
        <v>394</v>
      </c>
      <c r="P2621" s="42" t="s">
        <v>395</v>
      </c>
      <c r="Q2621" s="56" t="s">
        <v>25413</v>
      </c>
      <c r="R2621" s="42" t="s">
        <v>94</v>
      </c>
      <c r="S2621" s="42" t="s">
        <v>22</v>
      </c>
      <c r="T2621" s="42" t="s">
        <v>28746</v>
      </c>
      <c r="U2621" s="50" t="s">
        <v>28520</v>
      </c>
      <c r="V2621" s="42" t="s">
        <v>28522</v>
      </c>
      <c r="W2621" s="42" t="s">
        <v>94</v>
      </c>
      <c r="X2621" s="50">
        <v>1894</v>
      </c>
    </row>
    <row r="2622" spans="1:24" ht="12" customHeight="1" x14ac:dyDescent="0.15">
      <c r="A2622" s="42" t="s">
        <v>25450</v>
      </c>
      <c r="B2622" s="42">
        <v>42</v>
      </c>
      <c r="C2622" s="42" t="s">
        <v>14</v>
      </c>
      <c r="D2622" s="42" t="s">
        <v>31</v>
      </c>
      <c r="E2622" s="42" t="s">
        <v>25583</v>
      </c>
      <c r="F2622" s="55">
        <v>42630</v>
      </c>
      <c r="G2622" s="42" t="s">
        <v>25451</v>
      </c>
      <c r="H2622" s="42" t="s">
        <v>8796</v>
      </c>
      <c r="I2622" s="42" t="s">
        <v>39</v>
      </c>
      <c r="J2622" s="42">
        <v>92223</v>
      </c>
      <c r="K2622" s="42" t="s">
        <v>767</v>
      </c>
      <c r="L2622" s="42" t="s">
        <v>8798</v>
      </c>
      <c r="M2622" s="42" t="s">
        <v>21</v>
      </c>
      <c r="N2622" s="42" t="s">
        <v>25452</v>
      </c>
      <c r="O2622" s="42" t="s">
        <v>394</v>
      </c>
      <c r="P2622" s="42" t="s">
        <v>395</v>
      </c>
      <c r="Q2622" s="56" t="s">
        <v>25453</v>
      </c>
      <c r="R2622" s="42" t="s">
        <v>23</v>
      </c>
      <c r="S2622" s="42" t="s">
        <v>22</v>
      </c>
      <c r="T2622" s="42" t="s">
        <v>28533</v>
      </c>
      <c r="U2622" s="50" t="s">
        <v>28518</v>
      </c>
      <c r="V2622" s="42" t="s">
        <v>28521</v>
      </c>
      <c r="W2622" s="42" t="s">
        <v>94</v>
      </c>
      <c r="X2622" s="50">
        <v>1890</v>
      </c>
    </row>
    <row r="2623" spans="1:24" ht="12" customHeight="1" x14ac:dyDescent="0.15">
      <c r="A2623" s="42" t="s">
        <v>25444</v>
      </c>
      <c r="B2623" s="42">
        <v>55</v>
      </c>
      <c r="C2623" s="42" t="s">
        <v>14</v>
      </c>
      <c r="D2623" s="42" t="s">
        <v>31</v>
      </c>
      <c r="F2623" s="55">
        <v>42630</v>
      </c>
      <c r="G2623" s="42" t="s">
        <v>25445</v>
      </c>
      <c r="H2623" s="42" t="s">
        <v>25446</v>
      </c>
      <c r="I2623" s="42" t="s">
        <v>360</v>
      </c>
      <c r="J2623" s="42">
        <v>28139</v>
      </c>
      <c r="K2623" s="42" t="s">
        <v>7064</v>
      </c>
      <c r="L2623" s="42" t="s">
        <v>25447</v>
      </c>
      <c r="M2623" s="42" t="s">
        <v>21</v>
      </c>
      <c r="N2623" s="42" t="s">
        <v>25448</v>
      </c>
      <c r="O2623" s="42" t="s">
        <v>394</v>
      </c>
      <c r="P2623" s="42" t="s">
        <v>395</v>
      </c>
      <c r="Q2623" s="56" t="s">
        <v>25449</v>
      </c>
      <c r="R2623" s="42" t="s">
        <v>542</v>
      </c>
      <c r="S2623" s="42" t="s">
        <v>22</v>
      </c>
      <c r="T2623" s="42" t="s">
        <v>28746</v>
      </c>
      <c r="U2623" s="50" t="s">
        <v>28520</v>
      </c>
      <c r="V2623" s="42" t="s">
        <v>28521</v>
      </c>
      <c r="W2623" s="42" t="s">
        <v>94</v>
      </c>
      <c r="X2623" s="50">
        <v>1896</v>
      </c>
    </row>
    <row r="2624" spans="1:24" ht="12" customHeight="1" x14ac:dyDescent="0.15">
      <c r="A2624" s="42" t="s">
        <v>25414</v>
      </c>
      <c r="B2624" s="42">
        <v>21</v>
      </c>
      <c r="C2624" s="42" t="s">
        <v>14</v>
      </c>
      <c r="D2624" s="42" t="s">
        <v>79</v>
      </c>
      <c r="F2624" s="55">
        <v>42630</v>
      </c>
      <c r="G2624" s="42" t="s">
        <v>25419</v>
      </c>
      <c r="H2624" s="42" t="s">
        <v>19994</v>
      </c>
      <c r="I2624" s="42" t="s">
        <v>46</v>
      </c>
      <c r="J2624" s="42">
        <v>21220</v>
      </c>
      <c r="K2624" s="42" t="s">
        <v>1562</v>
      </c>
      <c r="L2624" s="42" t="s">
        <v>225</v>
      </c>
      <c r="M2624" s="42" t="s">
        <v>21</v>
      </c>
      <c r="N2624" s="42" t="s">
        <v>25415</v>
      </c>
      <c r="O2624" s="42" t="s">
        <v>394</v>
      </c>
      <c r="P2624" s="42" t="s">
        <v>395</v>
      </c>
      <c r="Q2624" s="56" t="s">
        <v>25418</v>
      </c>
      <c r="R2624" s="42" t="s">
        <v>94</v>
      </c>
      <c r="S2624" s="42" t="s">
        <v>12</v>
      </c>
      <c r="T2624" s="42" t="s">
        <v>31978</v>
      </c>
      <c r="U2624" s="50" t="s">
        <v>28518</v>
      </c>
      <c r="V2624" s="42" t="s">
        <v>28521</v>
      </c>
    </row>
    <row r="2625" spans="1:24" ht="12" customHeight="1" x14ac:dyDescent="0.15">
      <c r="A2625" s="42" t="s">
        <v>25440</v>
      </c>
      <c r="B2625" s="42">
        <v>45</v>
      </c>
      <c r="C2625" s="42" t="s">
        <v>14</v>
      </c>
      <c r="D2625" s="42" t="s">
        <v>31</v>
      </c>
      <c r="F2625" s="55">
        <v>42630</v>
      </c>
      <c r="G2625" s="42" t="s">
        <v>25441</v>
      </c>
      <c r="H2625" s="42" t="s">
        <v>2117</v>
      </c>
      <c r="I2625" s="42" t="s">
        <v>88</v>
      </c>
      <c r="J2625" s="42">
        <v>35802</v>
      </c>
      <c r="K2625" s="42" t="s">
        <v>2119</v>
      </c>
      <c r="L2625" s="42" t="s">
        <v>2120</v>
      </c>
      <c r="M2625" s="42" t="s">
        <v>21</v>
      </c>
      <c r="N2625" s="42" t="s">
        <v>25442</v>
      </c>
      <c r="O2625" s="42" t="s">
        <v>394</v>
      </c>
      <c r="P2625" s="42" t="s">
        <v>395</v>
      </c>
      <c r="Q2625" s="56" t="s">
        <v>25443</v>
      </c>
      <c r="R2625" s="42" t="s">
        <v>23</v>
      </c>
      <c r="S2625" s="42" t="s">
        <v>12</v>
      </c>
      <c r="T2625" s="42" t="s">
        <v>31675</v>
      </c>
      <c r="U2625" s="50" t="s">
        <v>28520</v>
      </c>
      <c r="V2625" s="42" t="s">
        <v>20623</v>
      </c>
      <c r="W2625" s="42" t="s">
        <v>542</v>
      </c>
      <c r="X2625" s="50">
        <v>1895</v>
      </c>
    </row>
    <row r="2626" spans="1:24" ht="12" customHeight="1" x14ac:dyDescent="0.15">
      <c r="A2626" s="42" t="s">
        <v>25434</v>
      </c>
      <c r="B2626" s="42">
        <v>29</v>
      </c>
      <c r="C2626" s="42" t="s">
        <v>14</v>
      </c>
      <c r="D2626" s="42" t="s">
        <v>31</v>
      </c>
      <c r="F2626" s="55">
        <v>42629</v>
      </c>
      <c r="G2626" s="42" t="s">
        <v>25435</v>
      </c>
      <c r="H2626" s="42" t="s">
        <v>2167</v>
      </c>
      <c r="I2626" s="42" t="s">
        <v>309</v>
      </c>
      <c r="J2626" s="42">
        <v>42301</v>
      </c>
      <c r="K2626" s="42" t="s">
        <v>25436</v>
      </c>
      <c r="L2626" s="42" t="s">
        <v>25437</v>
      </c>
      <c r="M2626" s="42" t="s">
        <v>21</v>
      </c>
      <c r="N2626" s="42" t="s">
        <v>25438</v>
      </c>
      <c r="O2626" s="42" t="s">
        <v>394</v>
      </c>
      <c r="P2626" s="42" t="s">
        <v>395</v>
      </c>
      <c r="Q2626" s="56" t="s">
        <v>25439</v>
      </c>
      <c r="R2626" s="42" t="s">
        <v>23</v>
      </c>
      <c r="S2626" s="42" t="s">
        <v>22</v>
      </c>
      <c r="T2626" s="42" t="s">
        <v>28739</v>
      </c>
      <c r="U2626" s="50" t="s">
        <v>28520</v>
      </c>
      <c r="V2626" s="42" t="s">
        <v>28521</v>
      </c>
      <c r="W2626" s="42" t="s">
        <v>94</v>
      </c>
      <c r="X2626" s="50">
        <v>1893</v>
      </c>
    </row>
    <row r="2627" spans="1:24" ht="12" customHeight="1" x14ac:dyDescent="0.15">
      <c r="A2627" s="42" t="s">
        <v>24294</v>
      </c>
      <c r="B2627" s="42">
        <v>46</v>
      </c>
      <c r="C2627" s="42" t="s">
        <v>14</v>
      </c>
      <c r="D2627" s="42" t="s">
        <v>31</v>
      </c>
      <c r="F2627" s="55">
        <v>42629</v>
      </c>
      <c r="G2627" s="42" t="s">
        <v>24295</v>
      </c>
      <c r="H2627" s="42" t="s">
        <v>24296</v>
      </c>
      <c r="I2627" s="42" t="s">
        <v>425</v>
      </c>
      <c r="J2627" s="42">
        <v>65672</v>
      </c>
      <c r="K2627" s="42" t="s">
        <v>24297</v>
      </c>
      <c r="L2627" s="42" t="s">
        <v>24298</v>
      </c>
      <c r="M2627" s="42" t="s">
        <v>21</v>
      </c>
      <c r="N2627" s="42" t="s">
        <v>24299</v>
      </c>
      <c r="O2627" s="42" t="s">
        <v>394</v>
      </c>
      <c r="P2627" s="42" t="s">
        <v>395</v>
      </c>
      <c r="Q2627" s="56" t="s">
        <v>24300</v>
      </c>
      <c r="R2627" s="42" t="s">
        <v>94</v>
      </c>
      <c r="S2627" s="42" t="s">
        <v>22</v>
      </c>
      <c r="T2627" s="42" t="s">
        <v>28746</v>
      </c>
      <c r="U2627" s="50" t="s">
        <v>28520</v>
      </c>
      <c r="V2627" s="42" t="s">
        <v>28521</v>
      </c>
      <c r="W2627" s="42" t="s">
        <v>94</v>
      </c>
      <c r="X2627" s="50">
        <v>1887</v>
      </c>
    </row>
    <row r="2628" spans="1:24" ht="12" customHeight="1" x14ac:dyDescent="0.15">
      <c r="A2628" s="42" t="s">
        <v>25397</v>
      </c>
      <c r="B2628" s="42">
        <v>40</v>
      </c>
      <c r="C2628" s="42" t="s">
        <v>14</v>
      </c>
      <c r="D2628" s="42" t="s">
        <v>79</v>
      </c>
      <c r="E2628" s="42" t="s">
        <v>25407</v>
      </c>
      <c r="F2628" s="55">
        <v>42629</v>
      </c>
      <c r="G2628" s="42" t="s">
        <v>25400</v>
      </c>
      <c r="H2628" s="42" t="s">
        <v>2442</v>
      </c>
      <c r="I2628" s="42" t="s">
        <v>389</v>
      </c>
      <c r="J2628" s="42">
        <v>74110</v>
      </c>
      <c r="K2628" s="42" t="s">
        <v>2442</v>
      </c>
      <c r="L2628" s="42" t="s">
        <v>3299</v>
      </c>
      <c r="M2628" s="42" t="s">
        <v>5307</v>
      </c>
      <c r="N2628" s="42" t="s">
        <v>25398</v>
      </c>
      <c r="O2628" s="42" t="s">
        <v>394</v>
      </c>
      <c r="P2628" s="42" t="s">
        <v>395</v>
      </c>
      <c r="Q2628" s="56" t="s">
        <v>25399</v>
      </c>
      <c r="R2628" s="42" t="s">
        <v>94</v>
      </c>
      <c r="S2628" s="42" t="s">
        <v>12</v>
      </c>
      <c r="T2628" s="42" t="s">
        <v>31978</v>
      </c>
      <c r="U2628" s="50" t="s">
        <v>28523</v>
      </c>
      <c r="V2628" s="42" t="s">
        <v>28521</v>
      </c>
      <c r="W2628" s="42" t="s">
        <v>94</v>
      </c>
      <c r="X2628" s="50">
        <v>1888</v>
      </c>
    </row>
    <row r="2629" spans="1:24" ht="12" customHeight="1" x14ac:dyDescent="0.15">
      <c r="A2629" s="42" t="s">
        <v>25429</v>
      </c>
      <c r="B2629" s="42">
        <v>29</v>
      </c>
      <c r="C2629" s="42" t="s">
        <v>14</v>
      </c>
      <c r="D2629" s="42" t="s">
        <v>133</v>
      </c>
      <c r="F2629" s="55">
        <v>42629</v>
      </c>
      <c r="G2629" s="42" t="s">
        <v>25430</v>
      </c>
      <c r="H2629" s="42" t="s">
        <v>25431</v>
      </c>
      <c r="I2629" s="42" t="s">
        <v>10453</v>
      </c>
      <c r="J2629" s="42">
        <v>5404</v>
      </c>
      <c r="K2629" s="42" t="s">
        <v>1263</v>
      </c>
      <c r="L2629" s="42" t="s">
        <v>22589</v>
      </c>
      <c r="M2629" s="42" t="s">
        <v>21</v>
      </c>
      <c r="N2629" s="42" t="s">
        <v>25432</v>
      </c>
      <c r="O2629" s="42" t="s">
        <v>394</v>
      </c>
      <c r="P2629" s="42" t="s">
        <v>395</v>
      </c>
      <c r="Q2629" s="56" t="s">
        <v>25433</v>
      </c>
      <c r="R2629" s="42" t="s">
        <v>23</v>
      </c>
      <c r="S2629" s="42" t="s">
        <v>12</v>
      </c>
      <c r="T2629" s="42" t="s">
        <v>31978</v>
      </c>
      <c r="U2629" s="50" t="s">
        <v>28523</v>
      </c>
      <c r="V2629" s="42" t="s">
        <v>28522</v>
      </c>
      <c r="W2629" s="42" t="s">
        <v>542</v>
      </c>
      <c r="X2629" s="50">
        <v>1889</v>
      </c>
    </row>
    <row r="2630" spans="1:24" ht="12" customHeight="1" x14ac:dyDescent="0.15">
      <c r="A2630" s="42" t="s">
        <v>24301</v>
      </c>
      <c r="B2630" s="42">
        <v>32</v>
      </c>
      <c r="C2630" s="42" t="s">
        <v>14</v>
      </c>
      <c r="D2630" s="42" t="s">
        <v>42</v>
      </c>
      <c r="F2630" s="55">
        <v>42628</v>
      </c>
      <c r="G2630" s="42" t="s">
        <v>24302</v>
      </c>
      <c r="H2630" s="42" t="s">
        <v>616</v>
      </c>
      <c r="I2630" s="42" t="s">
        <v>117</v>
      </c>
      <c r="J2630" s="42">
        <v>85034</v>
      </c>
      <c r="K2630" s="42" t="s">
        <v>617</v>
      </c>
      <c r="L2630" s="42" t="s">
        <v>618</v>
      </c>
      <c r="M2630" s="42" t="s">
        <v>21</v>
      </c>
      <c r="N2630" s="42" t="s">
        <v>24303</v>
      </c>
      <c r="O2630" s="42" t="s">
        <v>394</v>
      </c>
      <c r="P2630" s="42" t="s">
        <v>395</v>
      </c>
      <c r="Q2630" s="56" t="s">
        <v>24304</v>
      </c>
      <c r="R2630" s="42" t="s">
        <v>94</v>
      </c>
      <c r="S2630" s="42" t="s">
        <v>22</v>
      </c>
      <c r="T2630" s="42" t="s">
        <v>28746</v>
      </c>
      <c r="U2630" s="50" t="s">
        <v>28518</v>
      </c>
      <c r="V2630" s="42" t="s">
        <v>20623</v>
      </c>
      <c r="W2630" s="42" t="s">
        <v>94</v>
      </c>
      <c r="X2630" s="50">
        <v>1884</v>
      </c>
    </row>
    <row r="2631" spans="1:24" ht="12" customHeight="1" x14ac:dyDescent="0.15">
      <c r="A2631" s="42" t="s">
        <v>24309</v>
      </c>
      <c r="B2631" s="42">
        <v>69</v>
      </c>
      <c r="C2631" s="42" t="s">
        <v>14</v>
      </c>
      <c r="D2631" s="42" t="s">
        <v>31</v>
      </c>
      <c r="F2631" s="55">
        <v>42628</v>
      </c>
      <c r="G2631" s="42" t="s">
        <v>24310</v>
      </c>
      <c r="H2631" s="42" t="s">
        <v>24311</v>
      </c>
      <c r="I2631" s="42" t="s">
        <v>56</v>
      </c>
      <c r="J2631" s="42">
        <v>34613</v>
      </c>
      <c r="K2631" s="42" t="s">
        <v>9539</v>
      </c>
      <c r="L2631" s="42" t="s">
        <v>9540</v>
      </c>
      <c r="M2631" s="42" t="s">
        <v>21</v>
      </c>
      <c r="N2631" s="42" t="s">
        <v>24312</v>
      </c>
      <c r="O2631" s="42" t="s">
        <v>394</v>
      </c>
      <c r="P2631" s="42" t="s">
        <v>395</v>
      </c>
      <c r="Q2631" s="56" t="s">
        <v>24313</v>
      </c>
      <c r="R2631" s="42" t="s">
        <v>542</v>
      </c>
      <c r="S2631" s="42" t="s">
        <v>22</v>
      </c>
      <c r="T2631" s="42" t="s">
        <v>28746</v>
      </c>
      <c r="U2631" s="50" t="s">
        <v>28518</v>
      </c>
      <c r="V2631" s="42" t="s">
        <v>28521</v>
      </c>
      <c r="W2631" s="42" t="s">
        <v>94</v>
      </c>
      <c r="X2631" s="50">
        <v>1886</v>
      </c>
    </row>
    <row r="2632" spans="1:24" ht="12" customHeight="1" x14ac:dyDescent="0.15">
      <c r="A2632" s="42" t="s">
        <v>24305</v>
      </c>
      <c r="B2632" s="42">
        <v>34</v>
      </c>
      <c r="C2632" s="42" t="s">
        <v>14</v>
      </c>
      <c r="D2632" s="42" t="s">
        <v>31</v>
      </c>
      <c r="F2632" s="55">
        <v>42628</v>
      </c>
      <c r="G2632" s="42" t="s">
        <v>24306</v>
      </c>
      <c r="H2632" s="42" t="s">
        <v>1288</v>
      </c>
      <c r="I2632" s="42" t="s">
        <v>67</v>
      </c>
      <c r="J2632" s="42">
        <v>78749</v>
      </c>
      <c r="K2632" s="42" t="s">
        <v>1289</v>
      </c>
      <c r="L2632" s="42" t="s">
        <v>1290</v>
      </c>
      <c r="M2632" s="42" t="s">
        <v>5307</v>
      </c>
      <c r="N2632" s="42" t="s">
        <v>24307</v>
      </c>
      <c r="O2632" s="42" t="s">
        <v>394</v>
      </c>
      <c r="P2632" s="42" t="s">
        <v>395</v>
      </c>
      <c r="Q2632" s="56" t="s">
        <v>24308</v>
      </c>
      <c r="R2632" s="42" t="s">
        <v>23</v>
      </c>
      <c r="S2632" s="42" t="s">
        <v>22</v>
      </c>
      <c r="T2632" s="42" t="s">
        <v>28746</v>
      </c>
      <c r="U2632" s="50" t="s">
        <v>28520</v>
      </c>
      <c r="V2632" s="42" t="s">
        <v>28522</v>
      </c>
      <c r="W2632" s="42" t="s">
        <v>94</v>
      </c>
      <c r="X2632" s="50">
        <v>1885</v>
      </c>
    </row>
    <row r="2633" spans="1:24" ht="12" customHeight="1" x14ac:dyDescent="0.15">
      <c r="A2633" s="42" t="s">
        <v>24314</v>
      </c>
      <c r="B2633" s="42">
        <v>13</v>
      </c>
      <c r="C2633" s="42" t="s">
        <v>14</v>
      </c>
      <c r="D2633" s="42" t="s">
        <v>79</v>
      </c>
      <c r="F2633" s="55">
        <v>42627</v>
      </c>
      <c r="G2633" s="42" t="s">
        <v>24315</v>
      </c>
      <c r="H2633" s="42" t="s">
        <v>1262</v>
      </c>
      <c r="I2633" s="42" t="s">
        <v>63</v>
      </c>
      <c r="J2633" s="42">
        <v>43205</v>
      </c>
      <c r="K2633" s="42" t="s">
        <v>1263</v>
      </c>
      <c r="L2633" s="42" t="s">
        <v>12268</v>
      </c>
      <c r="M2633" s="42" t="s">
        <v>21</v>
      </c>
      <c r="N2633" s="42" t="s">
        <v>24316</v>
      </c>
      <c r="O2633" s="42" t="s">
        <v>394</v>
      </c>
      <c r="P2633" s="42" t="s">
        <v>395</v>
      </c>
      <c r="Q2633" s="56" t="s">
        <v>24317</v>
      </c>
      <c r="R2633" s="42" t="s">
        <v>94</v>
      </c>
      <c r="S2633" s="42" t="s">
        <v>12</v>
      </c>
      <c r="T2633" s="42" t="s">
        <v>31675</v>
      </c>
      <c r="U2633" s="50" t="s">
        <v>28518</v>
      </c>
      <c r="V2633" s="42" t="s">
        <v>28522</v>
      </c>
      <c r="W2633" s="42" t="s">
        <v>94</v>
      </c>
      <c r="X2633" s="50">
        <v>1883</v>
      </c>
    </row>
    <row r="2634" spans="1:24" ht="12" customHeight="1" x14ac:dyDescent="0.15">
      <c r="A2634" s="42" t="s">
        <v>24318</v>
      </c>
      <c r="B2634" s="42">
        <v>38</v>
      </c>
      <c r="C2634" s="42" t="s">
        <v>14</v>
      </c>
      <c r="D2634" s="42" t="s">
        <v>31</v>
      </c>
      <c r="F2634" s="55">
        <v>42626</v>
      </c>
      <c r="G2634" s="42" t="s">
        <v>24319</v>
      </c>
      <c r="H2634" s="42" t="s">
        <v>24320</v>
      </c>
      <c r="I2634" s="42" t="s">
        <v>39</v>
      </c>
      <c r="J2634" s="42">
        <v>91775</v>
      </c>
      <c r="K2634" s="42" t="s">
        <v>92</v>
      </c>
      <c r="L2634" s="42" t="s">
        <v>408</v>
      </c>
      <c r="M2634" s="42" t="s">
        <v>22293</v>
      </c>
      <c r="N2634" s="42" t="s">
        <v>24321</v>
      </c>
      <c r="O2634" s="42" t="s">
        <v>394</v>
      </c>
      <c r="P2634" s="42" t="s">
        <v>395</v>
      </c>
      <c r="Q2634" s="56" t="s">
        <v>24322</v>
      </c>
      <c r="R2634" s="42" t="s">
        <v>94</v>
      </c>
      <c r="S2634" s="42" t="s">
        <v>12</v>
      </c>
      <c r="T2634" s="42" t="s">
        <v>31978</v>
      </c>
      <c r="U2634" s="50" t="s">
        <v>28520</v>
      </c>
      <c r="V2634" s="42" t="s">
        <v>28521</v>
      </c>
    </row>
    <row r="2635" spans="1:24" ht="12" customHeight="1" x14ac:dyDescent="0.15">
      <c r="A2635" s="42" t="s">
        <v>24330</v>
      </c>
      <c r="B2635" s="42">
        <v>25</v>
      </c>
      <c r="C2635" s="42" t="s">
        <v>14</v>
      </c>
      <c r="D2635" s="42" t="s">
        <v>79</v>
      </c>
      <c r="F2635" s="55">
        <v>42625</v>
      </c>
      <c r="G2635" s="42" t="s">
        <v>24331</v>
      </c>
      <c r="H2635" s="42" t="s">
        <v>18350</v>
      </c>
      <c r="I2635" s="42" t="s">
        <v>364</v>
      </c>
      <c r="J2635" s="42">
        <v>52405</v>
      </c>
      <c r="K2635" s="42" t="s">
        <v>19598</v>
      </c>
      <c r="L2635" s="42" t="s">
        <v>18351</v>
      </c>
      <c r="M2635" s="42" t="s">
        <v>21</v>
      </c>
      <c r="N2635" s="42" t="s">
        <v>24332</v>
      </c>
      <c r="O2635" s="42" t="s">
        <v>394</v>
      </c>
      <c r="P2635" s="42" t="s">
        <v>395</v>
      </c>
      <c r="Q2635" s="56" t="s">
        <v>24333</v>
      </c>
      <c r="R2635" s="42" t="s">
        <v>23</v>
      </c>
      <c r="S2635" s="42" t="s">
        <v>22</v>
      </c>
      <c r="T2635" s="42" t="s">
        <v>28739</v>
      </c>
      <c r="U2635" s="50" t="s">
        <v>28520</v>
      </c>
      <c r="V2635" s="42" t="s">
        <v>28521</v>
      </c>
      <c r="W2635" s="42" t="s">
        <v>94</v>
      </c>
      <c r="X2635" s="50">
        <v>1881</v>
      </c>
    </row>
    <row r="2636" spans="1:24" ht="12" customHeight="1" x14ac:dyDescent="0.15">
      <c r="A2636" s="42" t="s">
        <v>24323</v>
      </c>
      <c r="B2636" s="42">
        <v>86</v>
      </c>
      <c r="C2636" s="42" t="s">
        <v>14</v>
      </c>
      <c r="D2636" s="42" t="s">
        <v>24</v>
      </c>
      <c r="F2636" s="55">
        <v>42625</v>
      </c>
      <c r="G2636" s="42" t="s">
        <v>24324</v>
      </c>
      <c r="H2636" s="42" t="s">
        <v>6984</v>
      </c>
      <c r="I2636" s="42" t="s">
        <v>39</v>
      </c>
      <c r="J2636" s="42">
        <v>95070</v>
      </c>
      <c r="K2636" s="42" t="s">
        <v>592</v>
      </c>
      <c r="L2636" s="42" t="s">
        <v>20371</v>
      </c>
      <c r="M2636" s="42" t="s">
        <v>21</v>
      </c>
      <c r="N2636" s="42" t="s">
        <v>24325</v>
      </c>
      <c r="O2636" s="42" t="s">
        <v>394</v>
      </c>
      <c r="P2636" s="42" t="s">
        <v>395</v>
      </c>
      <c r="Q2636" s="56" t="s">
        <v>24326</v>
      </c>
      <c r="R2636" s="42" t="s">
        <v>23</v>
      </c>
      <c r="S2636" s="42" t="s">
        <v>22</v>
      </c>
      <c r="T2636" s="42" t="s">
        <v>28746</v>
      </c>
      <c r="U2636" s="50" t="s">
        <v>28518</v>
      </c>
      <c r="V2636" s="42" t="s">
        <v>28521</v>
      </c>
      <c r="W2636" s="42" t="s">
        <v>94</v>
      </c>
      <c r="X2636" s="50">
        <v>1880</v>
      </c>
    </row>
    <row r="2637" spans="1:24" ht="12" customHeight="1" x14ac:dyDescent="0.15">
      <c r="A2637" s="42" t="s">
        <v>27002</v>
      </c>
      <c r="B2637" s="42">
        <v>25</v>
      </c>
      <c r="C2637" s="42" t="s">
        <v>14</v>
      </c>
      <c r="D2637" s="42" t="s">
        <v>42</v>
      </c>
      <c r="F2637" s="55">
        <v>42625</v>
      </c>
      <c r="G2637" s="42" t="s">
        <v>24327</v>
      </c>
      <c r="H2637" s="42" t="s">
        <v>4157</v>
      </c>
      <c r="I2637" s="42" t="s">
        <v>39</v>
      </c>
      <c r="J2637" s="42">
        <v>92324</v>
      </c>
      <c r="K2637" s="42" t="s">
        <v>303</v>
      </c>
      <c r="L2637" s="42" t="s">
        <v>9069</v>
      </c>
      <c r="M2637" s="42" t="s">
        <v>21</v>
      </c>
      <c r="N2637" s="42" t="s">
        <v>24328</v>
      </c>
      <c r="O2637" s="42" t="s">
        <v>394</v>
      </c>
      <c r="P2637" s="42" t="s">
        <v>395</v>
      </c>
      <c r="Q2637" s="56" t="s">
        <v>24329</v>
      </c>
      <c r="R2637" s="42" t="s">
        <v>94</v>
      </c>
      <c r="S2637" s="42" t="s">
        <v>29</v>
      </c>
      <c r="T2637" s="42" t="s">
        <v>28523</v>
      </c>
      <c r="U2637" s="50" t="s">
        <v>28523</v>
      </c>
      <c r="V2637" s="42" t="s">
        <v>28519</v>
      </c>
      <c r="W2637" s="42" t="s">
        <v>94</v>
      </c>
      <c r="X2637" s="50">
        <v>1882</v>
      </c>
    </row>
    <row r="2638" spans="1:24" ht="12" customHeight="1" x14ac:dyDescent="0.15">
      <c r="A2638" s="42" t="s">
        <v>24334</v>
      </c>
      <c r="B2638" s="42">
        <v>31</v>
      </c>
      <c r="C2638" s="42" t="s">
        <v>14</v>
      </c>
      <c r="D2638" s="42" t="s">
        <v>79</v>
      </c>
      <c r="F2638" s="55">
        <v>42624</v>
      </c>
      <c r="G2638" s="42" t="s">
        <v>24335</v>
      </c>
      <c r="H2638" s="42" t="s">
        <v>112</v>
      </c>
      <c r="I2638" s="42" t="s">
        <v>3573</v>
      </c>
      <c r="J2638" s="42">
        <v>20001</v>
      </c>
      <c r="K2638" s="42" t="s">
        <v>3575</v>
      </c>
      <c r="L2638" s="42" t="s">
        <v>18877</v>
      </c>
      <c r="M2638" s="42" t="s">
        <v>21</v>
      </c>
      <c r="N2638" s="42" t="s">
        <v>24336</v>
      </c>
      <c r="O2638" s="42" t="s">
        <v>394</v>
      </c>
      <c r="P2638" s="42" t="s">
        <v>395</v>
      </c>
      <c r="Q2638" s="56" t="s">
        <v>24337</v>
      </c>
      <c r="R2638" s="42" t="s">
        <v>23</v>
      </c>
      <c r="S2638" s="42" t="s">
        <v>29</v>
      </c>
      <c r="T2638" s="42" t="s">
        <v>28545</v>
      </c>
      <c r="U2638" s="50" t="s">
        <v>28520</v>
      </c>
      <c r="V2638" s="42" t="s">
        <v>20623</v>
      </c>
      <c r="W2638" s="42" t="s">
        <v>94</v>
      </c>
      <c r="X2638" s="50">
        <v>1875</v>
      </c>
    </row>
    <row r="2639" spans="1:24" ht="12" customHeight="1" x14ac:dyDescent="0.15">
      <c r="A2639" s="42" t="s">
        <v>28669</v>
      </c>
      <c r="B2639" s="42">
        <v>37</v>
      </c>
      <c r="C2639" s="42" t="s">
        <v>14</v>
      </c>
      <c r="D2639" s="42" t="s">
        <v>31</v>
      </c>
      <c r="E2639" s="42" t="s">
        <v>32192</v>
      </c>
      <c r="F2639" s="55">
        <v>42623</v>
      </c>
      <c r="G2639" s="42" t="s">
        <v>32193</v>
      </c>
      <c r="H2639" s="42" t="s">
        <v>12065</v>
      </c>
      <c r="I2639" s="42" t="s">
        <v>203</v>
      </c>
      <c r="J2639" s="42" t="s">
        <v>12066</v>
      </c>
      <c r="K2639" s="42" t="s">
        <v>980</v>
      </c>
      <c r="L2639" s="42" t="s">
        <v>2639</v>
      </c>
      <c r="M2639" s="42" t="s">
        <v>21</v>
      </c>
      <c r="N2639" s="42" t="s">
        <v>32194</v>
      </c>
      <c r="O2639" s="42" t="s">
        <v>394</v>
      </c>
      <c r="P2639" s="42" t="s">
        <v>395</v>
      </c>
      <c r="Q2639" s="56" t="s">
        <v>32195</v>
      </c>
      <c r="R2639" s="42" t="s">
        <v>94</v>
      </c>
      <c r="S2639" s="42" t="s">
        <v>22</v>
      </c>
      <c r="T2639" s="42" t="s">
        <v>28746</v>
      </c>
      <c r="U2639" s="50" t="s">
        <v>28520</v>
      </c>
      <c r="V2639" s="42" t="s">
        <v>28521</v>
      </c>
      <c r="W2639" s="42" t="s">
        <v>542</v>
      </c>
      <c r="X2639" s="50">
        <v>1897</v>
      </c>
    </row>
    <row r="2640" spans="1:24" ht="12" customHeight="1" x14ac:dyDescent="0.15">
      <c r="A2640" s="42" t="s">
        <v>24338</v>
      </c>
      <c r="B2640" s="42">
        <v>69</v>
      </c>
      <c r="C2640" s="42" t="s">
        <v>14</v>
      </c>
      <c r="D2640" s="42" t="s">
        <v>31</v>
      </c>
      <c r="F2640" s="55">
        <v>42623</v>
      </c>
      <c r="G2640" s="42" t="s">
        <v>24339</v>
      </c>
      <c r="H2640" s="42" t="s">
        <v>52</v>
      </c>
      <c r="I2640" s="42" t="s">
        <v>144</v>
      </c>
      <c r="J2640" s="42">
        <v>24701</v>
      </c>
      <c r="K2640" s="42" t="s">
        <v>2845</v>
      </c>
      <c r="L2640" s="42" t="s">
        <v>24340</v>
      </c>
      <c r="M2640" s="42" t="s">
        <v>21</v>
      </c>
      <c r="N2640" s="42" t="s">
        <v>24341</v>
      </c>
      <c r="O2640" s="42" t="s">
        <v>394</v>
      </c>
      <c r="P2640" s="42" t="s">
        <v>395</v>
      </c>
      <c r="Q2640" s="56" t="s">
        <v>24342</v>
      </c>
      <c r="R2640" s="42" t="s">
        <v>542</v>
      </c>
      <c r="S2640" s="42" t="s">
        <v>12</v>
      </c>
      <c r="T2640" s="42" t="s">
        <v>31675</v>
      </c>
      <c r="U2640" s="50" t="s">
        <v>28518</v>
      </c>
      <c r="V2640" s="42" t="s">
        <v>28521</v>
      </c>
      <c r="W2640" s="42" t="s">
        <v>542</v>
      </c>
      <c r="X2640" s="50">
        <v>1877</v>
      </c>
    </row>
    <row r="2641" spans="1:24" ht="12" customHeight="1" x14ac:dyDescent="0.15">
      <c r="A2641" s="42" t="s">
        <v>24343</v>
      </c>
      <c r="B2641" s="42">
        <v>55</v>
      </c>
      <c r="C2641" s="42" t="s">
        <v>14</v>
      </c>
      <c r="D2641" s="42" t="s">
        <v>79</v>
      </c>
      <c r="E2641" s="42" t="s">
        <v>24344</v>
      </c>
      <c r="F2641" s="55">
        <v>42622</v>
      </c>
      <c r="G2641" s="42" t="s">
        <v>24345</v>
      </c>
      <c r="H2641" s="42" t="s">
        <v>1783</v>
      </c>
      <c r="I2641" s="42" t="s">
        <v>56</v>
      </c>
      <c r="J2641" s="42">
        <v>33060</v>
      </c>
      <c r="K2641" s="42" t="s">
        <v>1102</v>
      </c>
      <c r="L2641" s="42" t="s">
        <v>24346</v>
      </c>
      <c r="M2641" s="42" t="s">
        <v>21</v>
      </c>
      <c r="N2641" s="42" t="s">
        <v>24347</v>
      </c>
      <c r="O2641" s="42" t="s">
        <v>394</v>
      </c>
      <c r="P2641" s="42" t="s">
        <v>395</v>
      </c>
      <c r="Q2641" s="56" t="s">
        <v>24348</v>
      </c>
      <c r="R2641" s="42" t="s">
        <v>23</v>
      </c>
      <c r="S2641" s="42" t="s">
        <v>22</v>
      </c>
      <c r="T2641" s="42" t="s">
        <v>28739</v>
      </c>
      <c r="U2641" s="50" t="s">
        <v>28518</v>
      </c>
      <c r="V2641" s="42" t="s">
        <v>28521</v>
      </c>
      <c r="W2641" s="42" t="s">
        <v>94</v>
      </c>
      <c r="X2641" s="50">
        <v>1879</v>
      </c>
    </row>
    <row r="2642" spans="1:24" ht="12" customHeight="1" x14ac:dyDescent="0.15">
      <c r="A2642" s="42" t="s">
        <v>24349</v>
      </c>
      <c r="B2642" s="42">
        <v>32</v>
      </c>
      <c r="C2642" s="42" t="s">
        <v>14</v>
      </c>
      <c r="D2642" s="42" t="s">
        <v>42</v>
      </c>
      <c r="E2642" s="42" t="s">
        <v>24350</v>
      </c>
      <c r="F2642" s="55">
        <v>42622</v>
      </c>
      <c r="G2642" s="42" t="s">
        <v>24351</v>
      </c>
      <c r="H2642" s="42" t="s">
        <v>24352</v>
      </c>
      <c r="I2642" s="42" t="s">
        <v>962</v>
      </c>
      <c r="J2642" s="42">
        <v>72301</v>
      </c>
      <c r="K2642" s="42" t="s">
        <v>5597</v>
      </c>
      <c r="L2642" s="42" t="s">
        <v>24119</v>
      </c>
      <c r="M2642" s="42" t="s">
        <v>21</v>
      </c>
      <c r="N2642" s="42" t="s">
        <v>24353</v>
      </c>
      <c r="O2642" s="42" t="s">
        <v>394</v>
      </c>
      <c r="P2642" s="42" t="s">
        <v>395</v>
      </c>
      <c r="Q2642" s="56" t="s">
        <v>24354</v>
      </c>
      <c r="R2642" s="42" t="s">
        <v>94</v>
      </c>
      <c r="S2642" s="42" t="s">
        <v>22</v>
      </c>
      <c r="T2642" s="42" t="s">
        <v>28746</v>
      </c>
      <c r="U2642" s="50" t="s">
        <v>28520</v>
      </c>
      <c r="V2642" s="42" t="s">
        <v>28521</v>
      </c>
      <c r="W2642" s="42" t="s">
        <v>94</v>
      </c>
      <c r="X2642" s="50">
        <v>1874</v>
      </c>
    </row>
    <row r="2643" spans="1:24" ht="12" customHeight="1" x14ac:dyDescent="0.15">
      <c r="A2643" s="42" t="s">
        <v>24355</v>
      </c>
      <c r="B2643" s="42">
        <v>64</v>
      </c>
      <c r="C2643" s="42" t="s">
        <v>14</v>
      </c>
      <c r="D2643" s="42" t="s">
        <v>31</v>
      </c>
      <c r="F2643" s="55">
        <v>42622</v>
      </c>
      <c r="G2643" s="42" t="s">
        <v>24356</v>
      </c>
      <c r="H2643" s="42" t="s">
        <v>5268</v>
      </c>
      <c r="I2643" s="42" t="s">
        <v>297</v>
      </c>
      <c r="J2643" s="42">
        <v>98002</v>
      </c>
      <c r="K2643" s="42" t="s">
        <v>1185</v>
      </c>
      <c r="L2643" s="42" t="s">
        <v>30247</v>
      </c>
      <c r="M2643" s="42" t="s">
        <v>21</v>
      </c>
      <c r="N2643" s="42" t="s">
        <v>24357</v>
      </c>
      <c r="O2643" s="42" t="s">
        <v>394</v>
      </c>
      <c r="P2643" s="42" t="s">
        <v>395</v>
      </c>
      <c r="Q2643" s="56" t="s">
        <v>24358</v>
      </c>
      <c r="R2643" s="42" t="s">
        <v>542</v>
      </c>
      <c r="S2643" s="42" t="s">
        <v>29</v>
      </c>
      <c r="T2643" s="42" t="s">
        <v>28524</v>
      </c>
      <c r="U2643" s="50" t="s">
        <v>28518</v>
      </c>
      <c r="V2643" s="42" t="s">
        <v>28521</v>
      </c>
      <c r="W2643" s="42" t="s">
        <v>94</v>
      </c>
      <c r="X2643" s="50">
        <v>1876</v>
      </c>
    </row>
    <row r="2644" spans="1:24" ht="12" customHeight="1" x14ac:dyDescent="0.15">
      <c r="A2644" s="42" t="s">
        <v>24369</v>
      </c>
      <c r="B2644" s="42">
        <v>32</v>
      </c>
      <c r="C2644" s="42" t="s">
        <v>14</v>
      </c>
      <c r="D2644" s="42" t="s">
        <v>31</v>
      </c>
      <c r="E2644" s="42" t="s">
        <v>24370</v>
      </c>
      <c r="F2644" s="55">
        <v>42621</v>
      </c>
      <c r="G2644" s="42" t="s">
        <v>28607</v>
      </c>
      <c r="H2644" s="42" t="s">
        <v>3929</v>
      </c>
      <c r="I2644" s="42" t="s">
        <v>56</v>
      </c>
      <c r="J2644" s="42">
        <v>33801</v>
      </c>
      <c r="K2644" s="42" t="s">
        <v>1829</v>
      </c>
      <c r="L2644" s="42" t="s">
        <v>251</v>
      </c>
      <c r="M2644" s="42" t="s">
        <v>21</v>
      </c>
      <c r="N2644" s="42" t="s">
        <v>24371</v>
      </c>
      <c r="O2644" s="42" t="s">
        <v>394</v>
      </c>
      <c r="P2644" s="42" t="s">
        <v>395</v>
      </c>
      <c r="Q2644" s="56" t="s">
        <v>24372</v>
      </c>
      <c r="R2644" s="42" t="s">
        <v>94</v>
      </c>
      <c r="S2644" s="42" t="s">
        <v>22</v>
      </c>
      <c r="T2644" s="42" t="s">
        <v>28746</v>
      </c>
      <c r="U2644" s="50" t="s">
        <v>28520</v>
      </c>
      <c r="V2644" s="42" t="s">
        <v>28521</v>
      </c>
      <c r="W2644" s="42" t="s">
        <v>94</v>
      </c>
      <c r="X2644" s="50">
        <v>1872</v>
      </c>
    </row>
    <row r="2645" spans="1:24" ht="12" customHeight="1" x14ac:dyDescent="0.15">
      <c r="A2645" s="42" t="s">
        <v>24359</v>
      </c>
      <c r="B2645" s="42">
        <v>38</v>
      </c>
      <c r="C2645" s="42" t="s">
        <v>14</v>
      </c>
      <c r="D2645" s="42" t="s">
        <v>42</v>
      </c>
      <c r="F2645" s="55">
        <v>42621</v>
      </c>
      <c r="G2645" s="42" t="s">
        <v>28608</v>
      </c>
      <c r="H2645" s="42" t="s">
        <v>24360</v>
      </c>
      <c r="I2645" s="42" t="s">
        <v>39</v>
      </c>
      <c r="J2645" s="42">
        <v>95315</v>
      </c>
      <c r="K2645" s="42" t="s">
        <v>1398</v>
      </c>
      <c r="L2645" s="42" t="s">
        <v>9345</v>
      </c>
      <c r="M2645" s="42" t="s">
        <v>21</v>
      </c>
      <c r="N2645" s="42" t="s">
        <v>24361</v>
      </c>
      <c r="O2645" s="42" t="s">
        <v>394</v>
      </c>
      <c r="P2645" s="42" t="s">
        <v>395</v>
      </c>
      <c r="Q2645" s="56" t="s">
        <v>24362</v>
      </c>
      <c r="R2645" s="42" t="s">
        <v>94</v>
      </c>
      <c r="S2645" s="42" t="s">
        <v>12</v>
      </c>
      <c r="T2645" s="42" t="s">
        <v>31675</v>
      </c>
      <c r="U2645" s="50" t="s">
        <v>28520</v>
      </c>
      <c r="V2645" s="42" t="s">
        <v>28521</v>
      </c>
      <c r="W2645" s="42" t="s">
        <v>94</v>
      </c>
      <c r="X2645" s="50">
        <v>1873</v>
      </c>
    </row>
    <row r="2646" spans="1:24" ht="12" customHeight="1" x14ac:dyDescent="0.15">
      <c r="A2646" s="42" t="s">
        <v>24384</v>
      </c>
      <c r="B2646" s="42">
        <v>55</v>
      </c>
      <c r="C2646" s="42" t="s">
        <v>14</v>
      </c>
      <c r="D2646" s="42" t="s">
        <v>79</v>
      </c>
      <c r="F2646" s="55">
        <v>42620</v>
      </c>
      <c r="G2646" s="42" t="s">
        <v>24385</v>
      </c>
      <c r="H2646" s="42" t="s">
        <v>3043</v>
      </c>
      <c r="I2646" s="42" t="s">
        <v>167</v>
      </c>
      <c r="J2646" s="42">
        <v>31701</v>
      </c>
      <c r="K2646" s="42" t="s">
        <v>24386</v>
      </c>
      <c r="L2646" s="42" t="s">
        <v>24387</v>
      </c>
      <c r="M2646" s="42" t="s">
        <v>21</v>
      </c>
      <c r="N2646" s="42" t="s">
        <v>24388</v>
      </c>
      <c r="O2646" s="42" t="s">
        <v>394</v>
      </c>
      <c r="P2646" s="42" t="s">
        <v>395</v>
      </c>
      <c r="Q2646" s="56" t="s">
        <v>24389</v>
      </c>
      <c r="R2646" s="42" t="s">
        <v>23</v>
      </c>
      <c r="S2646" s="42" t="s">
        <v>22</v>
      </c>
      <c r="T2646" s="42" t="s">
        <v>28739</v>
      </c>
      <c r="U2646" s="50" t="s">
        <v>28520</v>
      </c>
      <c r="V2646" s="42" t="s">
        <v>28521</v>
      </c>
      <c r="W2646" s="42" t="s">
        <v>94</v>
      </c>
      <c r="X2646" s="50">
        <v>1867</v>
      </c>
    </row>
    <row r="2647" spans="1:24" ht="12" customHeight="1" x14ac:dyDescent="0.15">
      <c r="A2647" s="42" t="s">
        <v>24363</v>
      </c>
      <c r="B2647" s="42">
        <v>25</v>
      </c>
      <c r="C2647" s="42" t="s">
        <v>14</v>
      </c>
      <c r="D2647" s="42" t="s">
        <v>79</v>
      </c>
      <c r="E2647" s="42" t="s">
        <v>24364</v>
      </c>
      <c r="F2647" s="55">
        <v>42620</v>
      </c>
      <c r="G2647" s="42" t="s">
        <v>24365</v>
      </c>
      <c r="H2647" s="42" t="s">
        <v>4342</v>
      </c>
      <c r="I2647" s="42" t="s">
        <v>51</v>
      </c>
      <c r="J2647" s="42">
        <v>49508</v>
      </c>
      <c r="K2647" s="42" t="s">
        <v>2489</v>
      </c>
      <c r="L2647" s="42" t="s">
        <v>24366</v>
      </c>
      <c r="M2647" s="42" t="s">
        <v>21</v>
      </c>
      <c r="N2647" s="42" t="s">
        <v>24367</v>
      </c>
      <c r="O2647" s="42" t="s">
        <v>394</v>
      </c>
      <c r="P2647" s="42" t="s">
        <v>395</v>
      </c>
      <c r="Q2647" s="56" t="s">
        <v>24368</v>
      </c>
      <c r="R2647" s="42" t="s">
        <v>23</v>
      </c>
      <c r="S2647" s="42" t="s">
        <v>22</v>
      </c>
      <c r="T2647" s="42" t="s">
        <v>28746</v>
      </c>
      <c r="U2647" s="50" t="s">
        <v>28520</v>
      </c>
      <c r="V2647" s="42" t="s">
        <v>28521</v>
      </c>
      <c r="W2647" s="42" t="s">
        <v>94</v>
      </c>
      <c r="X2647" s="50">
        <v>1871</v>
      </c>
    </row>
    <row r="2648" spans="1:24" ht="12" customHeight="1" x14ac:dyDescent="0.15">
      <c r="A2648" s="42" t="s">
        <v>24378</v>
      </c>
      <c r="B2648" s="42">
        <v>58</v>
      </c>
      <c r="C2648" s="42" t="s">
        <v>14</v>
      </c>
      <c r="D2648" s="42" t="s">
        <v>31</v>
      </c>
      <c r="E2648" s="42" t="s">
        <v>24379</v>
      </c>
      <c r="F2648" s="55">
        <v>42620</v>
      </c>
      <c r="G2648" s="42" t="s">
        <v>24380</v>
      </c>
      <c r="H2648" s="42" t="s">
        <v>24381</v>
      </c>
      <c r="I2648" s="42" t="s">
        <v>56</v>
      </c>
      <c r="J2648" s="42">
        <v>34677</v>
      </c>
      <c r="K2648" s="42" t="s">
        <v>2264</v>
      </c>
      <c r="L2648" s="42" t="s">
        <v>9639</v>
      </c>
      <c r="M2648" s="42" t="s">
        <v>385</v>
      </c>
      <c r="N2648" s="42" t="s">
        <v>24382</v>
      </c>
      <c r="O2648" s="42" t="s">
        <v>394</v>
      </c>
      <c r="P2648" s="42" t="s">
        <v>395</v>
      </c>
      <c r="Q2648" s="56" t="s">
        <v>24383</v>
      </c>
      <c r="R2648" s="42" t="s">
        <v>542</v>
      </c>
      <c r="S2648" s="42" t="s">
        <v>22</v>
      </c>
      <c r="T2648" s="42" t="s">
        <v>28746</v>
      </c>
      <c r="U2648" s="50" t="s">
        <v>28518</v>
      </c>
      <c r="V2648" s="42" t="s">
        <v>28521</v>
      </c>
    </row>
    <row r="2649" spans="1:24" ht="12" customHeight="1" x14ac:dyDescent="0.15">
      <c r="A2649" s="42" t="s">
        <v>24373</v>
      </c>
      <c r="B2649" s="42">
        <v>35</v>
      </c>
      <c r="C2649" s="42" t="s">
        <v>14</v>
      </c>
      <c r="D2649" s="42" t="s">
        <v>31</v>
      </c>
      <c r="E2649" s="42" t="s">
        <v>24374</v>
      </c>
      <c r="F2649" s="55">
        <v>42620</v>
      </c>
      <c r="G2649" s="42" t="s">
        <v>24375</v>
      </c>
      <c r="H2649" s="42" t="s">
        <v>12711</v>
      </c>
      <c r="I2649" s="42" t="s">
        <v>56</v>
      </c>
      <c r="J2649" s="42">
        <v>32780</v>
      </c>
      <c r="K2649" s="42" t="s">
        <v>1738</v>
      </c>
      <c r="L2649" s="42" t="s">
        <v>12713</v>
      </c>
      <c r="M2649" s="42" t="s">
        <v>21</v>
      </c>
      <c r="N2649" s="42" t="s">
        <v>24376</v>
      </c>
      <c r="O2649" s="42" t="s">
        <v>394</v>
      </c>
      <c r="P2649" s="42" t="s">
        <v>395</v>
      </c>
      <c r="Q2649" s="56" t="s">
        <v>24377</v>
      </c>
      <c r="R2649" s="42" t="s">
        <v>94</v>
      </c>
      <c r="S2649" s="42" t="s">
        <v>29</v>
      </c>
      <c r="T2649" s="42" t="s">
        <v>28523</v>
      </c>
      <c r="U2649" s="50" t="s">
        <v>28523</v>
      </c>
      <c r="V2649" s="42" t="s">
        <v>28521</v>
      </c>
      <c r="W2649" s="42" t="s">
        <v>94</v>
      </c>
      <c r="X2649" s="50">
        <v>1869</v>
      </c>
    </row>
    <row r="2650" spans="1:24" ht="12" customHeight="1" x14ac:dyDescent="0.15">
      <c r="A2650" s="42" t="s">
        <v>24399</v>
      </c>
      <c r="B2650" s="42">
        <v>25</v>
      </c>
      <c r="C2650" s="42" t="s">
        <v>14</v>
      </c>
      <c r="D2650" s="42" t="s">
        <v>79</v>
      </c>
      <c r="E2650" s="42" t="s">
        <v>24400</v>
      </c>
      <c r="F2650" s="55">
        <v>42619</v>
      </c>
      <c r="G2650" s="42" t="s">
        <v>24401</v>
      </c>
      <c r="H2650" s="42" t="s">
        <v>616</v>
      </c>
      <c r="I2650" s="42" t="s">
        <v>117</v>
      </c>
      <c r="J2650" s="42">
        <v>85008</v>
      </c>
      <c r="K2650" s="42" t="s">
        <v>617</v>
      </c>
      <c r="L2650" s="42" t="s">
        <v>618</v>
      </c>
      <c r="M2650" s="42" t="s">
        <v>21</v>
      </c>
      <c r="N2650" s="42" t="s">
        <v>24402</v>
      </c>
      <c r="O2650" s="42" t="s">
        <v>394</v>
      </c>
      <c r="P2650" s="42" t="s">
        <v>395</v>
      </c>
      <c r="Q2650" s="56" t="s">
        <v>24403</v>
      </c>
      <c r="R2650" s="42" t="s">
        <v>542</v>
      </c>
      <c r="S2650" s="42" t="s">
        <v>22</v>
      </c>
      <c r="T2650" s="42" t="s">
        <v>30368</v>
      </c>
      <c r="U2650" s="50" t="s">
        <v>28520</v>
      </c>
      <c r="V2650" s="42" t="s">
        <v>28521</v>
      </c>
      <c r="W2650" s="42" t="s">
        <v>94</v>
      </c>
      <c r="X2650" s="50">
        <v>1868</v>
      </c>
    </row>
    <row r="2651" spans="1:24" ht="12" customHeight="1" x14ac:dyDescent="0.15">
      <c r="A2651" s="42" t="s">
        <v>24394</v>
      </c>
      <c r="B2651" s="42">
        <v>65</v>
      </c>
      <c r="C2651" s="42" t="s">
        <v>14</v>
      </c>
      <c r="D2651" s="42" t="s">
        <v>31</v>
      </c>
      <c r="F2651" s="55">
        <v>42619</v>
      </c>
      <c r="G2651" s="42" t="s">
        <v>24395</v>
      </c>
      <c r="H2651" s="42" t="s">
        <v>24396</v>
      </c>
      <c r="I2651" s="42" t="s">
        <v>144</v>
      </c>
      <c r="J2651" s="42">
        <v>25276</v>
      </c>
      <c r="K2651" s="42" t="s">
        <v>7652</v>
      </c>
      <c r="L2651" s="42" t="s">
        <v>146</v>
      </c>
      <c r="M2651" s="42" t="s">
        <v>21</v>
      </c>
      <c r="N2651" s="42" t="s">
        <v>24397</v>
      </c>
      <c r="O2651" s="42" t="s">
        <v>394</v>
      </c>
      <c r="P2651" s="42" t="s">
        <v>395</v>
      </c>
      <c r="Q2651" s="56" t="s">
        <v>24398</v>
      </c>
      <c r="R2651" s="42" t="s">
        <v>542</v>
      </c>
      <c r="S2651" s="42" t="s">
        <v>22</v>
      </c>
      <c r="T2651" s="42" t="s">
        <v>28746</v>
      </c>
      <c r="U2651" s="50" t="s">
        <v>28520</v>
      </c>
      <c r="V2651" s="42" t="s">
        <v>28519</v>
      </c>
      <c r="W2651" s="42" t="s">
        <v>94</v>
      </c>
      <c r="X2651" s="50">
        <v>1863</v>
      </c>
    </row>
    <row r="2652" spans="1:24" ht="12" customHeight="1" x14ac:dyDescent="0.15">
      <c r="A2652" s="42" t="s">
        <v>24390</v>
      </c>
      <c r="B2652" s="42">
        <v>70</v>
      </c>
      <c r="C2652" s="42" t="s">
        <v>14</v>
      </c>
      <c r="D2652" s="42" t="s">
        <v>31</v>
      </c>
      <c r="F2652" s="55">
        <v>42619</v>
      </c>
      <c r="G2652" s="42" t="s">
        <v>24391</v>
      </c>
      <c r="H2652" s="42" t="s">
        <v>13970</v>
      </c>
      <c r="I2652" s="42" t="s">
        <v>313</v>
      </c>
      <c r="J2652" s="42">
        <v>37615</v>
      </c>
      <c r="K2652" s="42" t="s">
        <v>112</v>
      </c>
      <c r="L2652" s="42" t="s">
        <v>10471</v>
      </c>
      <c r="M2652" s="42" t="s">
        <v>21</v>
      </c>
      <c r="N2652" s="42" t="s">
        <v>24392</v>
      </c>
      <c r="O2652" s="42" t="s">
        <v>394</v>
      </c>
      <c r="P2652" s="42" t="s">
        <v>395</v>
      </c>
      <c r="Q2652" s="56" t="s">
        <v>24393</v>
      </c>
      <c r="R2652" s="42" t="s">
        <v>94</v>
      </c>
      <c r="S2652" s="42" t="s">
        <v>22</v>
      </c>
      <c r="T2652" s="42" t="s">
        <v>28746</v>
      </c>
      <c r="U2652" s="50" t="s">
        <v>28518</v>
      </c>
      <c r="V2652" s="42" t="s">
        <v>28521</v>
      </c>
      <c r="W2652" s="42" t="s">
        <v>542</v>
      </c>
      <c r="X2652" s="50">
        <v>1865</v>
      </c>
    </row>
    <row r="2653" spans="1:24" ht="12" customHeight="1" x14ac:dyDescent="0.15">
      <c r="A2653" s="42" t="s">
        <v>24404</v>
      </c>
      <c r="B2653" s="42">
        <v>31</v>
      </c>
      <c r="C2653" s="42" t="s">
        <v>14</v>
      </c>
      <c r="D2653" s="42" t="s">
        <v>42</v>
      </c>
      <c r="E2653" s="42" t="s">
        <v>24405</v>
      </c>
      <c r="F2653" s="55">
        <v>42619</v>
      </c>
      <c r="G2653" s="42" t="s">
        <v>24406</v>
      </c>
      <c r="H2653" s="42" t="s">
        <v>3814</v>
      </c>
      <c r="I2653" s="42" t="s">
        <v>117</v>
      </c>
      <c r="J2653" s="42">
        <v>85283</v>
      </c>
      <c r="K2653" s="42" t="s">
        <v>617</v>
      </c>
      <c r="L2653" s="42" t="s">
        <v>618</v>
      </c>
      <c r="M2653" s="42" t="s">
        <v>21</v>
      </c>
      <c r="N2653" s="42" t="s">
        <v>24407</v>
      </c>
      <c r="O2653" s="42" t="s">
        <v>394</v>
      </c>
      <c r="P2653" s="42" t="s">
        <v>395</v>
      </c>
      <c r="Q2653" s="56" t="s">
        <v>24408</v>
      </c>
      <c r="R2653" s="42" t="s">
        <v>94</v>
      </c>
      <c r="S2653" s="42" t="s">
        <v>29</v>
      </c>
      <c r="T2653" s="42" t="s">
        <v>28523</v>
      </c>
      <c r="U2653" s="50" t="s">
        <v>28523</v>
      </c>
      <c r="V2653" s="42" t="s">
        <v>28519</v>
      </c>
      <c r="W2653" s="42" t="s">
        <v>94</v>
      </c>
      <c r="X2653" s="50">
        <v>1864</v>
      </c>
    </row>
    <row r="2654" spans="1:24" ht="12" customHeight="1" x14ac:dyDescent="0.15">
      <c r="A2654" s="42" t="s">
        <v>24409</v>
      </c>
      <c r="B2654" s="42">
        <v>25</v>
      </c>
      <c r="C2654" s="42" t="s">
        <v>14</v>
      </c>
      <c r="D2654" s="42" t="s">
        <v>31</v>
      </c>
      <c r="F2654" s="55">
        <v>42619</v>
      </c>
      <c r="G2654" s="42" t="s">
        <v>24410</v>
      </c>
      <c r="H2654" s="42" t="s">
        <v>1597</v>
      </c>
      <c r="I2654" s="42" t="s">
        <v>457</v>
      </c>
      <c r="J2654" s="42">
        <v>68107</v>
      </c>
      <c r="K2654" s="42" t="s">
        <v>922</v>
      </c>
      <c r="L2654" s="42" t="s">
        <v>1599</v>
      </c>
      <c r="M2654" s="42" t="s">
        <v>21</v>
      </c>
      <c r="N2654" s="42" t="s">
        <v>24411</v>
      </c>
      <c r="O2654" s="42" t="s">
        <v>394</v>
      </c>
      <c r="P2654" s="42" t="s">
        <v>395</v>
      </c>
      <c r="Q2654" s="56" t="s">
        <v>24412</v>
      </c>
      <c r="R2654" s="42" t="s">
        <v>94</v>
      </c>
      <c r="S2654" s="42" t="s">
        <v>373</v>
      </c>
      <c r="T2654" s="42" t="s">
        <v>28836</v>
      </c>
      <c r="U2654" s="50" t="s">
        <v>28518</v>
      </c>
      <c r="V2654" s="42" t="s">
        <v>20623</v>
      </c>
      <c r="W2654" s="42" t="s">
        <v>94</v>
      </c>
      <c r="X2654" s="50">
        <v>1862</v>
      </c>
    </row>
    <row r="2655" spans="1:24" ht="12" customHeight="1" x14ac:dyDescent="0.15">
      <c r="A2655" s="42" t="s">
        <v>24413</v>
      </c>
      <c r="B2655" s="42">
        <v>35</v>
      </c>
      <c r="C2655" s="42" t="s">
        <v>14</v>
      </c>
      <c r="D2655" s="42" t="s">
        <v>42</v>
      </c>
      <c r="F2655" s="55">
        <v>42618</v>
      </c>
      <c r="G2655" s="42" t="s">
        <v>28609</v>
      </c>
      <c r="H2655" s="42" t="s">
        <v>1288</v>
      </c>
      <c r="I2655" s="42" t="s">
        <v>67</v>
      </c>
      <c r="J2655" s="42" t="s">
        <v>20906</v>
      </c>
      <c r="K2655" s="42" t="s">
        <v>1289</v>
      </c>
      <c r="L2655" s="42" t="s">
        <v>1290</v>
      </c>
      <c r="M2655" s="42" t="s">
        <v>21</v>
      </c>
      <c r="N2655" s="42" t="s">
        <v>24414</v>
      </c>
      <c r="O2655" s="42" t="s">
        <v>394</v>
      </c>
      <c r="P2655" s="42" t="s">
        <v>395</v>
      </c>
      <c r="Q2655" s="56" t="s">
        <v>24415</v>
      </c>
      <c r="R2655" s="42" t="s">
        <v>94</v>
      </c>
      <c r="S2655" s="42" t="s">
        <v>22</v>
      </c>
      <c r="T2655" s="42" t="s">
        <v>28746</v>
      </c>
      <c r="U2655" s="50" t="s">
        <v>28518</v>
      </c>
      <c r="V2655" s="42" t="s">
        <v>28521</v>
      </c>
      <c r="W2655" s="42" t="s">
        <v>94</v>
      </c>
      <c r="X2655" s="50">
        <v>1858</v>
      </c>
    </row>
    <row r="2656" spans="1:24" ht="12" customHeight="1" x14ac:dyDescent="0.15">
      <c r="A2656" s="42" t="s">
        <v>24416</v>
      </c>
      <c r="B2656" s="42">
        <v>36</v>
      </c>
      <c r="C2656" s="42" t="s">
        <v>14</v>
      </c>
      <c r="D2656" s="42" t="s">
        <v>79</v>
      </c>
      <c r="F2656" s="55">
        <v>42618</v>
      </c>
      <c r="G2656" s="42" t="s">
        <v>24417</v>
      </c>
      <c r="H2656" s="42" t="s">
        <v>24418</v>
      </c>
      <c r="I2656" s="42" t="s">
        <v>67</v>
      </c>
      <c r="J2656" s="42" t="s">
        <v>24419</v>
      </c>
      <c r="K2656" s="42" t="s">
        <v>1938</v>
      </c>
      <c r="L2656" s="42" t="s">
        <v>24420</v>
      </c>
      <c r="M2656" s="42" t="s">
        <v>21</v>
      </c>
      <c r="N2656" s="42" t="s">
        <v>24421</v>
      </c>
      <c r="O2656" s="42" t="s">
        <v>394</v>
      </c>
      <c r="P2656" s="42" t="s">
        <v>395</v>
      </c>
      <c r="Q2656" s="56" t="s">
        <v>24422</v>
      </c>
      <c r="R2656" s="42" t="s">
        <v>94</v>
      </c>
      <c r="S2656" s="42" t="s">
        <v>373</v>
      </c>
      <c r="T2656" s="42" t="s">
        <v>28836</v>
      </c>
      <c r="U2656" s="50" t="s">
        <v>28520</v>
      </c>
      <c r="V2656" s="42" t="s">
        <v>28519</v>
      </c>
      <c r="W2656" s="42" t="s">
        <v>94</v>
      </c>
      <c r="X2656" s="50">
        <v>1851</v>
      </c>
    </row>
    <row r="2657" spans="1:24" ht="12" customHeight="1" x14ac:dyDescent="0.15">
      <c r="A2657" s="42" t="s">
        <v>24443</v>
      </c>
      <c r="B2657" s="42" t="s">
        <v>23</v>
      </c>
      <c r="C2657" s="42" t="s">
        <v>14</v>
      </c>
      <c r="D2657" s="42" t="s">
        <v>42</v>
      </c>
      <c r="F2657" s="55">
        <v>42617</v>
      </c>
      <c r="G2657" s="42" t="s">
        <v>24444</v>
      </c>
      <c r="H2657" s="42" t="s">
        <v>476</v>
      </c>
      <c r="I2657" s="42" t="s">
        <v>39</v>
      </c>
      <c r="J2657" s="42" t="s">
        <v>2034</v>
      </c>
      <c r="K2657" s="42" t="s">
        <v>92</v>
      </c>
      <c r="L2657" s="42" t="s">
        <v>477</v>
      </c>
      <c r="M2657" s="42" t="s">
        <v>21</v>
      </c>
      <c r="N2657" s="42" t="s">
        <v>24445</v>
      </c>
      <c r="O2657" s="42" t="s">
        <v>394</v>
      </c>
      <c r="P2657" s="42" t="s">
        <v>395</v>
      </c>
      <c r="Q2657" s="56" t="s">
        <v>24446</v>
      </c>
      <c r="R2657" s="42" t="s">
        <v>542</v>
      </c>
      <c r="S2657" s="42" t="s">
        <v>22</v>
      </c>
      <c r="T2657" s="42" t="s">
        <v>28739</v>
      </c>
      <c r="U2657" s="50" t="s">
        <v>28518</v>
      </c>
      <c r="V2657" s="42" t="s">
        <v>28521</v>
      </c>
      <c r="W2657" s="42" t="s">
        <v>94</v>
      </c>
      <c r="X2657" s="50">
        <v>1852</v>
      </c>
    </row>
    <row r="2658" spans="1:24" ht="12" customHeight="1" x14ac:dyDescent="0.15">
      <c r="A2658" s="42" t="s">
        <v>24423</v>
      </c>
      <c r="B2658" s="42">
        <v>44</v>
      </c>
      <c r="C2658" s="42" t="s">
        <v>14</v>
      </c>
      <c r="D2658" s="42" t="s">
        <v>42</v>
      </c>
      <c r="F2658" s="55">
        <v>42617</v>
      </c>
      <c r="G2658" s="42" t="s">
        <v>24424</v>
      </c>
      <c r="H2658" s="42" t="s">
        <v>2241</v>
      </c>
      <c r="I2658" s="42" t="s">
        <v>203</v>
      </c>
      <c r="J2658" s="42" t="s">
        <v>2242</v>
      </c>
      <c r="K2658" s="42" t="s">
        <v>1403</v>
      </c>
      <c r="L2658" s="42" t="s">
        <v>2243</v>
      </c>
      <c r="M2658" s="42" t="s">
        <v>21</v>
      </c>
      <c r="N2658" s="42" t="s">
        <v>24425</v>
      </c>
      <c r="O2658" s="42" t="s">
        <v>394</v>
      </c>
      <c r="P2658" s="42" t="s">
        <v>395</v>
      </c>
      <c r="Q2658" s="56" t="s">
        <v>24426</v>
      </c>
      <c r="R2658" s="42" t="s">
        <v>542</v>
      </c>
      <c r="S2658" s="42" t="s">
        <v>22</v>
      </c>
      <c r="T2658" s="42" t="s">
        <v>28739</v>
      </c>
      <c r="U2658" s="50" t="s">
        <v>28518</v>
      </c>
      <c r="V2658" s="42" t="s">
        <v>28521</v>
      </c>
      <c r="W2658" s="42" t="s">
        <v>94</v>
      </c>
      <c r="X2658" s="50">
        <v>1859</v>
      </c>
    </row>
    <row r="2659" spans="1:24" ht="12" customHeight="1" x14ac:dyDescent="0.15">
      <c r="A2659" s="42" t="s">
        <v>24436</v>
      </c>
      <c r="B2659" s="42">
        <v>27</v>
      </c>
      <c r="C2659" s="42" t="s">
        <v>14</v>
      </c>
      <c r="D2659" s="42" t="s">
        <v>42</v>
      </c>
      <c r="F2659" s="55">
        <v>42616</v>
      </c>
      <c r="G2659" s="42" t="s">
        <v>24437</v>
      </c>
      <c r="H2659" s="42" t="s">
        <v>24438</v>
      </c>
      <c r="I2659" s="42" t="s">
        <v>67</v>
      </c>
      <c r="J2659" s="42" t="s">
        <v>24439</v>
      </c>
      <c r="K2659" s="42" t="s">
        <v>8332</v>
      </c>
      <c r="L2659" s="42" t="s">
        <v>24440</v>
      </c>
      <c r="M2659" s="42" t="s">
        <v>21</v>
      </c>
      <c r="N2659" s="42" t="s">
        <v>24441</v>
      </c>
      <c r="O2659" s="42" t="s">
        <v>394</v>
      </c>
      <c r="P2659" s="42" t="s">
        <v>395</v>
      </c>
      <c r="Q2659" s="56" t="s">
        <v>24442</v>
      </c>
      <c r="R2659" s="42" t="s">
        <v>94</v>
      </c>
      <c r="S2659" s="42" t="s">
        <v>22</v>
      </c>
      <c r="T2659" s="42" t="s">
        <v>28746</v>
      </c>
      <c r="U2659" s="50" t="s">
        <v>28520</v>
      </c>
      <c r="V2659" s="42" t="s">
        <v>28519</v>
      </c>
      <c r="W2659" s="42" t="s">
        <v>94</v>
      </c>
      <c r="X2659" s="50">
        <v>1861</v>
      </c>
    </row>
    <row r="2660" spans="1:24" ht="12" customHeight="1" x14ac:dyDescent="0.15">
      <c r="A2660" s="42" t="s">
        <v>24431</v>
      </c>
      <c r="B2660" s="42">
        <v>36</v>
      </c>
      <c r="C2660" s="42" t="s">
        <v>14</v>
      </c>
      <c r="D2660" s="42" t="s">
        <v>31</v>
      </c>
      <c r="F2660" s="55">
        <v>42616</v>
      </c>
      <c r="G2660" s="42" t="s">
        <v>24432</v>
      </c>
      <c r="H2660" s="42" t="s">
        <v>24433</v>
      </c>
      <c r="I2660" s="42" t="s">
        <v>38</v>
      </c>
      <c r="J2660" s="42" t="s">
        <v>3053</v>
      </c>
      <c r="K2660" s="42" t="s">
        <v>3054</v>
      </c>
      <c r="L2660" s="42" t="s">
        <v>21435</v>
      </c>
      <c r="M2660" s="42" t="s">
        <v>21</v>
      </c>
      <c r="N2660" s="42" t="s">
        <v>24434</v>
      </c>
      <c r="O2660" s="42" t="s">
        <v>394</v>
      </c>
      <c r="P2660" s="42" t="s">
        <v>395</v>
      </c>
      <c r="Q2660" s="56" t="s">
        <v>24435</v>
      </c>
      <c r="R2660" s="42" t="s">
        <v>94</v>
      </c>
      <c r="S2660" s="42" t="s">
        <v>22</v>
      </c>
      <c r="T2660" s="42" t="s">
        <v>28746</v>
      </c>
      <c r="U2660" s="50" t="s">
        <v>28523</v>
      </c>
      <c r="V2660" s="42" t="s">
        <v>20623</v>
      </c>
      <c r="W2660" s="42" t="s">
        <v>94</v>
      </c>
      <c r="X2660" s="50">
        <v>1860</v>
      </c>
    </row>
    <row r="2661" spans="1:24" ht="12" customHeight="1" x14ac:dyDescent="0.15">
      <c r="A2661" s="42" t="s">
        <v>24427</v>
      </c>
      <c r="B2661" s="42">
        <v>25</v>
      </c>
      <c r="C2661" s="42" t="s">
        <v>14</v>
      </c>
      <c r="D2661" s="42" t="s">
        <v>79</v>
      </c>
      <c r="F2661" s="55">
        <v>42616</v>
      </c>
      <c r="G2661" s="42" t="s">
        <v>24428</v>
      </c>
      <c r="H2661" s="42" t="s">
        <v>1374</v>
      </c>
      <c r="I2661" s="42" t="s">
        <v>75</v>
      </c>
      <c r="J2661" s="42" t="s">
        <v>7191</v>
      </c>
      <c r="K2661" s="42" t="s">
        <v>1375</v>
      </c>
      <c r="L2661" s="42" t="s">
        <v>1376</v>
      </c>
      <c r="M2661" s="42" t="s">
        <v>21</v>
      </c>
      <c r="N2661" s="42" t="s">
        <v>24429</v>
      </c>
      <c r="O2661" s="42" t="s">
        <v>394</v>
      </c>
      <c r="P2661" s="42" t="s">
        <v>395</v>
      </c>
      <c r="Q2661" s="56" t="s">
        <v>24430</v>
      </c>
      <c r="R2661" s="42" t="s">
        <v>94</v>
      </c>
      <c r="S2661" s="42" t="s">
        <v>29</v>
      </c>
      <c r="T2661" s="42" t="s">
        <v>28523</v>
      </c>
      <c r="U2661" s="50" t="s">
        <v>28523</v>
      </c>
      <c r="V2661" s="42" t="s">
        <v>28522</v>
      </c>
      <c r="W2661" s="42" t="s">
        <v>94</v>
      </c>
      <c r="X2661" s="50">
        <v>1854</v>
      </c>
    </row>
    <row r="2662" spans="1:24" ht="12" customHeight="1" x14ac:dyDescent="0.15">
      <c r="A2662" s="42" t="s">
        <v>24447</v>
      </c>
      <c r="B2662" s="42">
        <v>25</v>
      </c>
      <c r="C2662" s="42" t="s">
        <v>14</v>
      </c>
      <c r="D2662" s="42" t="s">
        <v>31</v>
      </c>
      <c r="E2662" s="42" t="s">
        <v>25577</v>
      </c>
      <c r="F2662" s="55">
        <v>42616</v>
      </c>
      <c r="G2662" s="42" t="s">
        <v>24448</v>
      </c>
      <c r="H2662" s="42" t="s">
        <v>24449</v>
      </c>
      <c r="I2662" s="42" t="s">
        <v>297</v>
      </c>
      <c r="J2662" s="42" t="s">
        <v>12281</v>
      </c>
      <c r="K2662" s="42" t="s">
        <v>922</v>
      </c>
      <c r="L2662" s="42" t="s">
        <v>24450</v>
      </c>
      <c r="M2662" s="42" t="s">
        <v>21</v>
      </c>
      <c r="N2662" s="42" t="s">
        <v>24451</v>
      </c>
      <c r="O2662" s="42" t="s">
        <v>394</v>
      </c>
      <c r="P2662" s="42" t="s">
        <v>395</v>
      </c>
      <c r="Q2662" s="56" t="s">
        <v>24452</v>
      </c>
      <c r="R2662" s="42" t="s">
        <v>94</v>
      </c>
      <c r="S2662" s="42" t="s">
        <v>29</v>
      </c>
      <c r="T2662" s="42" t="s">
        <v>28523</v>
      </c>
      <c r="U2662" s="50" t="s">
        <v>28523</v>
      </c>
      <c r="V2662" s="42" t="s">
        <v>28521</v>
      </c>
      <c r="W2662" s="42" t="s">
        <v>94</v>
      </c>
      <c r="X2662" s="50">
        <v>1855</v>
      </c>
    </row>
    <row r="2663" spans="1:24" ht="12" customHeight="1" x14ac:dyDescent="0.15">
      <c r="A2663" s="42" t="s">
        <v>24453</v>
      </c>
      <c r="B2663" s="42">
        <v>38</v>
      </c>
      <c r="C2663" s="42" t="s">
        <v>14</v>
      </c>
      <c r="D2663" s="42" t="s">
        <v>79</v>
      </c>
      <c r="F2663" s="55">
        <v>42615</v>
      </c>
      <c r="G2663" s="42" t="s">
        <v>24454</v>
      </c>
      <c r="H2663" s="42" t="s">
        <v>693</v>
      </c>
      <c r="I2663" s="42" t="s">
        <v>425</v>
      </c>
      <c r="J2663" s="42" t="s">
        <v>7627</v>
      </c>
      <c r="K2663" s="42" t="s">
        <v>693</v>
      </c>
      <c r="L2663" s="42" t="s">
        <v>4419</v>
      </c>
      <c r="M2663" s="42" t="s">
        <v>21</v>
      </c>
      <c r="N2663" s="42" t="s">
        <v>24455</v>
      </c>
      <c r="O2663" s="42" t="s">
        <v>394</v>
      </c>
      <c r="P2663" s="42" t="s">
        <v>395</v>
      </c>
      <c r="Q2663" s="56" t="s">
        <v>24456</v>
      </c>
      <c r="R2663" s="42" t="s">
        <v>94</v>
      </c>
      <c r="S2663" s="42" t="s">
        <v>22</v>
      </c>
      <c r="T2663" s="42" t="s">
        <v>28746</v>
      </c>
      <c r="U2663" s="50" t="s">
        <v>28520</v>
      </c>
      <c r="V2663" s="42" t="s">
        <v>20623</v>
      </c>
      <c r="W2663" s="42" t="s">
        <v>94</v>
      </c>
      <c r="X2663" s="50">
        <v>1856</v>
      </c>
    </row>
    <row r="2664" spans="1:24" ht="12" customHeight="1" x14ac:dyDescent="0.15">
      <c r="A2664" s="42" t="s">
        <v>15893</v>
      </c>
      <c r="B2664" s="42">
        <v>38</v>
      </c>
      <c r="C2664" s="42" t="s">
        <v>14</v>
      </c>
      <c r="D2664" s="42" t="s">
        <v>42</v>
      </c>
      <c r="E2664" s="42" t="s">
        <v>24457</v>
      </c>
      <c r="F2664" s="55">
        <v>42615</v>
      </c>
      <c r="G2664" s="42" t="s">
        <v>24458</v>
      </c>
      <c r="H2664" s="42" t="s">
        <v>24459</v>
      </c>
      <c r="I2664" s="42" t="s">
        <v>189</v>
      </c>
      <c r="J2664" s="42" t="s">
        <v>24460</v>
      </c>
      <c r="K2664" s="42" t="s">
        <v>6595</v>
      </c>
      <c r="L2664" s="42" t="s">
        <v>24461</v>
      </c>
      <c r="M2664" s="42" t="s">
        <v>21</v>
      </c>
      <c r="N2664" s="42" t="s">
        <v>24462</v>
      </c>
      <c r="O2664" s="42" t="s">
        <v>394</v>
      </c>
      <c r="P2664" s="42" t="s">
        <v>395</v>
      </c>
      <c r="Q2664" s="56" t="s">
        <v>24463</v>
      </c>
      <c r="R2664" s="42" t="s">
        <v>94</v>
      </c>
      <c r="S2664" s="42" t="s">
        <v>22</v>
      </c>
      <c r="T2664" s="42" t="s">
        <v>28746</v>
      </c>
      <c r="U2664" s="50" t="s">
        <v>28520</v>
      </c>
      <c r="V2664" s="42" t="s">
        <v>28522</v>
      </c>
      <c r="W2664" s="42" t="s">
        <v>542</v>
      </c>
      <c r="X2664" s="50">
        <v>1849</v>
      </c>
    </row>
    <row r="2665" spans="1:24" ht="12" customHeight="1" x14ac:dyDescent="0.15">
      <c r="A2665" s="42" t="s">
        <v>24469</v>
      </c>
      <c r="B2665" s="42">
        <v>22</v>
      </c>
      <c r="C2665" s="42" t="s">
        <v>14</v>
      </c>
      <c r="D2665" s="42" t="s">
        <v>31</v>
      </c>
      <c r="F2665" s="55">
        <v>42615</v>
      </c>
      <c r="G2665" s="42" t="s">
        <v>28610</v>
      </c>
      <c r="H2665" s="42" t="s">
        <v>24470</v>
      </c>
      <c r="I2665" s="42" t="s">
        <v>38</v>
      </c>
      <c r="J2665" s="42" t="s">
        <v>24471</v>
      </c>
      <c r="K2665" s="42" t="s">
        <v>1231</v>
      </c>
      <c r="L2665" s="42" t="s">
        <v>24472</v>
      </c>
      <c r="M2665" s="42" t="s">
        <v>21</v>
      </c>
      <c r="N2665" s="42" t="s">
        <v>24473</v>
      </c>
      <c r="O2665" s="42" t="s">
        <v>394</v>
      </c>
      <c r="P2665" s="42" t="s">
        <v>395</v>
      </c>
      <c r="Q2665" s="56" t="s">
        <v>24474</v>
      </c>
      <c r="R2665" s="42" t="s">
        <v>23</v>
      </c>
      <c r="S2665" s="42" t="s">
        <v>22</v>
      </c>
      <c r="T2665" s="42" t="s">
        <v>28546</v>
      </c>
      <c r="U2665" s="50" t="s">
        <v>28518</v>
      </c>
      <c r="V2665" s="42" t="s">
        <v>28521</v>
      </c>
      <c r="W2665" s="42" t="s">
        <v>94</v>
      </c>
      <c r="X2665" s="50">
        <v>1853</v>
      </c>
    </row>
    <row r="2666" spans="1:24" ht="12" customHeight="1" x14ac:dyDescent="0.15">
      <c r="A2666" s="42" t="s">
        <v>24464</v>
      </c>
      <c r="B2666" s="42">
        <v>40</v>
      </c>
      <c r="C2666" s="42" t="s">
        <v>14</v>
      </c>
      <c r="D2666" s="42" t="s">
        <v>31</v>
      </c>
      <c r="F2666" s="55">
        <v>42615</v>
      </c>
      <c r="G2666" s="42" t="s">
        <v>24465</v>
      </c>
      <c r="H2666" s="42" t="s">
        <v>1592</v>
      </c>
      <c r="I2666" s="42" t="s">
        <v>203</v>
      </c>
      <c r="J2666" s="42" t="s">
        <v>24466</v>
      </c>
      <c r="K2666" s="42" t="s">
        <v>922</v>
      </c>
      <c r="L2666" s="42" t="s">
        <v>1599</v>
      </c>
      <c r="M2666" s="42" t="s">
        <v>21</v>
      </c>
      <c r="N2666" s="42" t="s">
        <v>24467</v>
      </c>
      <c r="O2666" s="42" t="s">
        <v>394</v>
      </c>
      <c r="P2666" s="42" t="s">
        <v>395</v>
      </c>
      <c r="Q2666" s="56" t="s">
        <v>24468</v>
      </c>
      <c r="R2666" s="42" t="s">
        <v>542</v>
      </c>
      <c r="S2666" s="42" t="s">
        <v>22</v>
      </c>
      <c r="T2666" s="42" t="s">
        <v>28746</v>
      </c>
      <c r="U2666" s="50" t="s">
        <v>28520</v>
      </c>
      <c r="V2666" s="42" t="s">
        <v>28519</v>
      </c>
      <c r="W2666" s="42" t="s">
        <v>542</v>
      </c>
      <c r="X2666" s="50">
        <v>1850</v>
      </c>
    </row>
    <row r="2667" spans="1:24" ht="12" customHeight="1" x14ac:dyDescent="0.15">
      <c r="A2667" s="42" t="s">
        <v>24475</v>
      </c>
      <c r="B2667" s="42">
        <v>23</v>
      </c>
      <c r="C2667" s="42" t="s">
        <v>14</v>
      </c>
      <c r="D2667" s="42" t="s">
        <v>42</v>
      </c>
      <c r="F2667" s="55">
        <v>42614</v>
      </c>
      <c r="G2667" s="42" t="s">
        <v>28611</v>
      </c>
      <c r="H2667" s="42" t="s">
        <v>92</v>
      </c>
      <c r="I2667" s="42" t="s">
        <v>39</v>
      </c>
      <c r="J2667" s="42" t="s">
        <v>16114</v>
      </c>
      <c r="K2667" s="42" t="s">
        <v>92</v>
      </c>
      <c r="L2667" s="42" t="s">
        <v>408</v>
      </c>
      <c r="M2667" s="42" t="s">
        <v>21</v>
      </c>
      <c r="N2667" s="42" t="s">
        <v>24476</v>
      </c>
      <c r="O2667" s="42" t="s">
        <v>394</v>
      </c>
      <c r="P2667" s="42" t="s">
        <v>395</v>
      </c>
      <c r="Q2667" s="56" t="s">
        <v>24477</v>
      </c>
      <c r="R2667" s="42" t="s">
        <v>94</v>
      </c>
      <c r="S2667" s="42" t="s">
        <v>22</v>
      </c>
      <c r="T2667" s="42" t="s">
        <v>28746</v>
      </c>
      <c r="U2667" s="50" t="s">
        <v>28518</v>
      </c>
      <c r="V2667" s="42" t="s">
        <v>28522</v>
      </c>
      <c r="W2667" s="42" t="s">
        <v>94</v>
      </c>
      <c r="X2667" s="50">
        <v>1847</v>
      </c>
    </row>
    <row r="2668" spans="1:24" ht="12" customHeight="1" x14ac:dyDescent="0.15">
      <c r="A2668" s="42" t="s">
        <v>3186</v>
      </c>
      <c r="B2668" s="42" t="s">
        <v>23</v>
      </c>
      <c r="C2668" s="42" t="s">
        <v>14</v>
      </c>
      <c r="D2668" s="42" t="s">
        <v>42</v>
      </c>
      <c r="F2668" s="55">
        <v>42614</v>
      </c>
      <c r="G2668" s="42" t="s">
        <v>24484</v>
      </c>
      <c r="H2668" s="42" t="s">
        <v>24485</v>
      </c>
      <c r="I2668" s="42" t="s">
        <v>39</v>
      </c>
      <c r="J2668" s="42" t="s">
        <v>24486</v>
      </c>
      <c r="K2668" s="42" t="s">
        <v>92</v>
      </c>
      <c r="L2668" s="42" t="s">
        <v>24487</v>
      </c>
      <c r="M2668" s="42" t="s">
        <v>5307</v>
      </c>
      <c r="N2668" s="42" t="s">
        <v>24488</v>
      </c>
      <c r="O2668" s="42" t="s">
        <v>394</v>
      </c>
      <c r="P2668" s="42" t="s">
        <v>395</v>
      </c>
      <c r="Q2668" s="56" t="s">
        <v>24489</v>
      </c>
      <c r="R2668" s="42" t="s">
        <v>23</v>
      </c>
      <c r="S2668" s="42" t="s">
        <v>22</v>
      </c>
      <c r="T2668" s="42" t="s">
        <v>28527</v>
      </c>
      <c r="U2668" s="50" t="s">
        <v>28518</v>
      </c>
      <c r="V2668" s="42" t="s">
        <v>28521</v>
      </c>
      <c r="W2668" s="42" t="s">
        <v>94</v>
      </c>
      <c r="X2668" s="50">
        <v>1848</v>
      </c>
    </row>
    <row r="2669" spans="1:24" ht="12" customHeight="1" x14ac:dyDescent="0.15">
      <c r="A2669" s="42" t="s">
        <v>24478</v>
      </c>
      <c r="B2669" s="42">
        <v>18</v>
      </c>
      <c r="C2669" s="42" t="s">
        <v>14</v>
      </c>
      <c r="D2669" s="42" t="s">
        <v>31</v>
      </c>
      <c r="F2669" s="55">
        <v>42614</v>
      </c>
      <c r="G2669" s="42" t="s">
        <v>24479</v>
      </c>
      <c r="H2669" s="42" t="s">
        <v>667</v>
      </c>
      <c r="I2669" s="42" t="s">
        <v>357</v>
      </c>
      <c r="J2669" s="42" t="s">
        <v>24480</v>
      </c>
      <c r="K2669" s="42" t="s">
        <v>668</v>
      </c>
      <c r="L2669" s="42" t="s">
        <v>24481</v>
      </c>
      <c r="M2669" s="42" t="s">
        <v>21</v>
      </c>
      <c r="N2669" s="42" t="s">
        <v>24482</v>
      </c>
      <c r="O2669" s="42" t="s">
        <v>394</v>
      </c>
      <c r="P2669" s="42" t="s">
        <v>395</v>
      </c>
      <c r="Q2669" s="56" t="s">
        <v>24483</v>
      </c>
      <c r="R2669" s="42" t="s">
        <v>948</v>
      </c>
      <c r="S2669" s="42" t="s">
        <v>22</v>
      </c>
      <c r="T2669" s="42" t="s">
        <v>28746</v>
      </c>
      <c r="U2669" s="50" t="s">
        <v>28518</v>
      </c>
      <c r="V2669" s="42" t="s">
        <v>28519</v>
      </c>
      <c r="W2669" s="42" t="s">
        <v>542</v>
      </c>
      <c r="X2669" s="50">
        <v>1843</v>
      </c>
    </row>
    <row r="2670" spans="1:24" ht="12" customHeight="1" x14ac:dyDescent="0.15">
      <c r="A2670" s="42" t="s">
        <v>24490</v>
      </c>
      <c r="B2670" s="42">
        <v>60</v>
      </c>
      <c r="C2670" s="42" t="s">
        <v>14</v>
      </c>
      <c r="D2670" s="42" t="s">
        <v>31</v>
      </c>
      <c r="F2670" s="55">
        <v>42614</v>
      </c>
      <c r="G2670" s="42" t="s">
        <v>24491</v>
      </c>
      <c r="H2670" s="42" t="s">
        <v>759</v>
      </c>
      <c r="I2670" s="42" t="s">
        <v>63</v>
      </c>
      <c r="J2670" s="42" t="s">
        <v>24492</v>
      </c>
      <c r="K2670" s="42" t="s">
        <v>760</v>
      </c>
      <c r="L2670" s="42" t="s">
        <v>24493</v>
      </c>
      <c r="M2670" s="42" t="s">
        <v>21</v>
      </c>
      <c r="N2670" s="42" t="s">
        <v>24494</v>
      </c>
      <c r="O2670" s="42" t="s">
        <v>394</v>
      </c>
      <c r="P2670" s="42" t="s">
        <v>395</v>
      </c>
      <c r="Q2670" s="56" t="s">
        <v>24495</v>
      </c>
      <c r="R2670" s="42" t="s">
        <v>542</v>
      </c>
      <c r="S2670" s="42" t="s">
        <v>373</v>
      </c>
      <c r="T2670" s="42" t="s">
        <v>28836</v>
      </c>
      <c r="U2670" s="50" t="s">
        <v>28518</v>
      </c>
      <c r="V2670" s="42" t="s">
        <v>28521</v>
      </c>
      <c r="W2670" s="42" t="s">
        <v>94</v>
      </c>
      <c r="X2670" s="50">
        <v>1839</v>
      </c>
    </row>
    <row r="2671" spans="1:24" ht="12" customHeight="1" x14ac:dyDescent="0.15">
      <c r="A2671" s="42" t="s">
        <v>24496</v>
      </c>
      <c r="B2671" s="42">
        <v>21</v>
      </c>
      <c r="C2671" s="42" t="s">
        <v>14</v>
      </c>
      <c r="D2671" s="42" t="s">
        <v>31</v>
      </c>
      <c r="E2671" s="42" t="s">
        <v>24497</v>
      </c>
      <c r="F2671" s="55">
        <v>42613</v>
      </c>
      <c r="G2671" s="42" t="s">
        <v>28612</v>
      </c>
      <c r="H2671" s="42" t="s">
        <v>1273</v>
      </c>
      <c r="I2671" s="42" t="s">
        <v>203</v>
      </c>
      <c r="J2671" s="42" t="s">
        <v>24498</v>
      </c>
      <c r="K2671" s="42" t="s">
        <v>1273</v>
      </c>
      <c r="L2671" s="42" t="s">
        <v>1274</v>
      </c>
      <c r="M2671" s="42" t="s">
        <v>21</v>
      </c>
      <c r="N2671" s="42" t="s">
        <v>24499</v>
      </c>
      <c r="O2671" s="42" t="s">
        <v>394</v>
      </c>
      <c r="P2671" s="42" t="s">
        <v>395</v>
      </c>
      <c r="Q2671" s="56" t="s">
        <v>24500</v>
      </c>
      <c r="R2671" s="42" t="s">
        <v>94</v>
      </c>
      <c r="S2671" s="42" t="s">
        <v>12</v>
      </c>
      <c r="T2671" s="42" t="s">
        <v>32143</v>
      </c>
      <c r="U2671" s="50" t="s">
        <v>28520</v>
      </c>
      <c r="V2671" s="42" t="s">
        <v>28522</v>
      </c>
      <c r="W2671" s="42" t="s">
        <v>94</v>
      </c>
      <c r="X2671" s="50">
        <v>1841</v>
      </c>
    </row>
    <row r="2672" spans="1:24" ht="12" customHeight="1" x14ac:dyDescent="0.15">
      <c r="A2672" s="42" t="s">
        <v>24501</v>
      </c>
      <c r="B2672" s="42">
        <v>38</v>
      </c>
      <c r="C2672" s="42" t="s">
        <v>14</v>
      </c>
      <c r="D2672" s="42" t="s">
        <v>31</v>
      </c>
      <c r="F2672" s="55">
        <v>42613</v>
      </c>
      <c r="G2672" s="42" t="s">
        <v>24502</v>
      </c>
      <c r="H2672" s="42" t="s">
        <v>10304</v>
      </c>
      <c r="I2672" s="42" t="s">
        <v>425</v>
      </c>
      <c r="J2672" s="42">
        <v>65769</v>
      </c>
      <c r="K2672" s="42" t="s">
        <v>9077</v>
      </c>
      <c r="L2672" s="42" t="s">
        <v>30248</v>
      </c>
      <c r="M2672" s="42" t="s">
        <v>21</v>
      </c>
      <c r="N2672" s="42" t="s">
        <v>24503</v>
      </c>
      <c r="O2672" s="42" t="s">
        <v>394</v>
      </c>
      <c r="P2672" s="42" t="s">
        <v>395</v>
      </c>
      <c r="Q2672" s="56" t="s">
        <v>24504</v>
      </c>
      <c r="R2672" s="42" t="s">
        <v>94</v>
      </c>
      <c r="S2672" s="42" t="s">
        <v>373</v>
      </c>
      <c r="T2672" s="42" t="s">
        <v>28836</v>
      </c>
      <c r="U2672" s="50" t="s">
        <v>28518</v>
      </c>
      <c r="V2672" s="42" t="s">
        <v>28519</v>
      </c>
      <c r="W2672" s="42" t="s">
        <v>94</v>
      </c>
      <c r="X2672" s="50">
        <v>1870</v>
      </c>
    </row>
    <row r="2673" spans="1:24" ht="12" customHeight="1" x14ac:dyDescent="0.15">
      <c r="A2673" s="42" t="s">
        <v>24512</v>
      </c>
      <c r="B2673" s="42">
        <v>36</v>
      </c>
      <c r="C2673" s="42" t="s">
        <v>14</v>
      </c>
      <c r="D2673" s="42" t="s">
        <v>31</v>
      </c>
      <c r="E2673" s="42" t="s">
        <v>24513</v>
      </c>
      <c r="F2673" s="55">
        <v>42612</v>
      </c>
      <c r="G2673" s="42" t="s">
        <v>24514</v>
      </c>
      <c r="H2673" s="42" t="s">
        <v>1590</v>
      </c>
      <c r="I2673" s="42" t="s">
        <v>67</v>
      </c>
      <c r="J2673" s="42" t="s">
        <v>22265</v>
      </c>
      <c r="K2673" s="42" t="s">
        <v>1592</v>
      </c>
      <c r="L2673" s="42" t="s">
        <v>1593</v>
      </c>
      <c r="M2673" s="42" t="s">
        <v>5307</v>
      </c>
      <c r="N2673" s="42" t="s">
        <v>24515</v>
      </c>
      <c r="O2673" s="42" t="s">
        <v>394</v>
      </c>
      <c r="P2673" s="42" t="s">
        <v>395</v>
      </c>
      <c r="Q2673" s="56" t="s">
        <v>24516</v>
      </c>
      <c r="R2673" s="42" t="s">
        <v>94</v>
      </c>
      <c r="S2673" s="42" t="s">
        <v>22</v>
      </c>
      <c r="T2673" s="42" t="s">
        <v>28739</v>
      </c>
      <c r="U2673" s="50" t="s">
        <v>28518</v>
      </c>
      <c r="V2673" s="42" t="s">
        <v>28521</v>
      </c>
      <c r="W2673" s="42" t="s">
        <v>94</v>
      </c>
      <c r="X2673" s="50">
        <v>1830</v>
      </c>
    </row>
    <row r="2674" spans="1:24" ht="12" customHeight="1" x14ac:dyDescent="0.15">
      <c r="A2674" s="42" t="s">
        <v>24523</v>
      </c>
      <c r="B2674" s="42">
        <v>36</v>
      </c>
      <c r="C2674" s="42" t="s">
        <v>14</v>
      </c>
      <c r="D2674" s="42" t="s">
        <v>31</v>
      </c>
      <c r="F2674" s="55">
        <v>42612</v>
      </c>
      <c r="G2674" s="42" t="s">
        <v>24524</v>
      </c>
      <c r="H2674" s="42" t="s">
        <v>24525</v>
      </c>
      <c r="I2674" s="42" t="s">
        <v>297</v>
      </c>
      <c r="J2674" s="42" t="s">
        <v>24526</v>
      </c>
      <c r="K2674" s="42" t="s">
        <v>867</v>
      </c>
      <c r="L2674" s="42" t="s">
        <v>10690</v>
      </c>
      <c r="M2674" s="42" t="s">
        <v>5307</v>
      </c>
      <c r="N2674" s="42" t="s">
        <v>24527</v>
      </c>
      <c r="O2674" s="42" t="s">
        <v>394</v>
      </c>
      <c r="P2674" s="42" t="s">
        <v>395</v>
      </c>
      <c r="Q2674" s="56" t="s">
        <v>24528</v>
      </c>
      <c r="R2674" s="42" t="s">
        <v>542</v>
      </c>
      <c r="S2674" s="42" t="s">
        <v>22</v>
      </c>
      <c r="T2674" s="42" t="s">
        <v>28547</v>
      </c>
      <c r="U2674" s="50" t="s">
        <v>28520</v>
      </c>
      <c r="V2674" s="42" t="s">
        <v>28521</v>
      </c>
      <c r="W2674" s="42" t="s">
        <v>94</v>
      </c>
      <c r="X2674" s="50">
        <v>1825</v>
      </c>
    </row>
    <row r="2675" spans="1:24" ht="12" customHeight="1" x14ac:dyDescent="0.15">
      <c r="A2675" s="42" t="s">
        <v>24529</v>
      </c>
      <c r="B2675" s="42">
        <v>59</v>
      </c>
      <c r="C2675" s="42" t="s">
        <v>14</v>
      </c>
      <c r="D2675" s="42" t="s">
        <v>31</v>
      </c>
      <c r="F2675" s="55">
        <v>42612</v>
      </c>
      <c r="G2675" s="42" t="s">
        <v>28613</v>
      </c>
      <c r="H2675" s="42" t="s">
        <v>24530</v>
      </c>
      <c r="I2675" s="42" t="s">
        <v>67</v>
      </c>
      <c r="J2675" s="42" t="s">
        <v>24531</v>
      </c>
      <c r="K2675" s="42" t="s">
        <v>8332</v>
      </c>
      <c r="L2675" s="42" t="s">
        <v>24532</v>
      </c>
      <c r="M2675" s="42" t="s">
        <v>21</v>
      </c>
      <c r="N2675" s="42" t="s">
        <v>24533</v>
      </c>
      <c r="O2675" s="42" t="s">
        <v>394</v>
      </c>
      <c r="P2675" s="42" t="s">
        <v>395</v>
      </c>
      <c r="Q2675" s="56" t="s">
        <v>24534</v>
      </c>
      <c r="R2675" s="42" t="s">
        <v>94</v>
      </c>
      <c r="S2675" s="42" t="s">
        <v>22</v>
      </c>
      <c r="T2675" s="42" t="s">
        <v>28746</v>
      </c>
      <c r="U2675" s="50" t="s">
        <v>28520</v>
      </c>
      <c r="V2675" s="42" t="s">
        <v>20623</v>
      </c>
      <c r="W2675" s="42" t="s">
        <v>94</v>
      </c>
      <c r="X2675" s="50">
        <v>1828</v>
      </c>
    </row>
    <row r="2676" spans="1:24" ht="12" customHeight="1" x14ac:dyDescent="0.15">
      <c r="A2676" s="42" t="s">
        <v>24517</v>
      </c>
      <c r="B2676" s="42">
        <v>22</v>
      </c>
      <c r="C2676" s="42" t="s">
        <v>14</v>
      </c>
      <c r="D2676" s="42" t="s">
        <v>79</v>
      </c>
      <c r="E2676" s="42" t="s">
        <v>24518</v>
      </c>
      <c r="F2676" s="55">
        <v>42612</v>
      </c>
      <c r="G2676" s="42" t="s">
        <v>24519</v>
      </c>
      <c r="H2676" s="42" t="s">
        <v>1537</v>
      </c>
      <c r="I2676" s="42" t="s">
        <v>56</v>
      </c>
      <c r="J2676" s="42" t="s">
        <v>24520</v>
      </c>
      <c r="K2676" s="42" t="s">
        <v>622</v>
      </c>
      <c r="L2676" s="42" t="s">
        <v>623</v>
      </c>
      <c r="M2676" s="42" t="s">
        <v>21</v>
      </c>
      <c r="N2676" s="42" t="s">
        <v>24521</v>
      </c>
      <c r="O2676" s="42" t="s">
        <v>394</v>
      </c>
      <c r="P2676" s="42" t="s">
        <v>395</v>
      </c>
      <c r="Q2676" s="56" t="s">
        <v>24522</v>
      </c>
      <c r="R2676" s="42" t="s">
        <v>94</v>
      </c>
      <c r="S2676" s="42" t="s">
        <v>12</v>
      </c>
      <c r="T2676" s="42" t="s">
        <v>31978</v>
      </c>
      <c r="U2676" s="50" t="s">
        <v>28523</v>
      </c>
      <c r="V2676" s="42" t="s">
        <v>28521</v>
      </c>
      <c r="W2676" s="42" t="s">
        <v>94</v>
      </c>
      <c r="X2676" s="50">
        <v>1827</v>
      </c>
    </row>
    <row r="2677" spans="1:24" ht="12" customHeight="1" x14ac:dyDescent="0.15">
      <c r="A2677" s="42" t="s">
        <v>24540</v>
      </c>
      <c r="B2677" s="42">
        <v>35</v>
      </c>
      <c r="C2677" s="42" t="s">
        <v>108</v>
      </c>
      <c r="D2677" s="42" t="s">
        <v>31</v>
      </c>
      <c r="E2677" s="42" t="s">
        <v>25582</v>
      </c>
      <c r="F2677" s="55">
        <v>42611</v>
      </c>
      <c r="G2677" s="42" t="s">
        <v>24541</v>
      </c>
      <c r="H2677" s="42" t="s">
        <v>3629</v>
      </c>
      <c r="I2677" s="42" t="s">
        <v>117</v>
      </c>
      <c r="J2677" s="42" t="s">
        <v>3630</v>
      </c>
      <c r="K2677" s="42" t="s">
        <v>5727</v>
      </c>
      <c r="L2677" s="42" t="s">
        <v>24542</v>
      </c>
      <c r="M2677" s="42" t="s">
        <v>21</v>
      </c>
      <c r="N2677" s="42" t="s">
        <v>24543</v>
      </c>
      <c r="O2677" s="42" t="s">
        <v>394</v>
      </c>
      <c r="P2677" s="42" t="s">
        <v>395</v>
      </c>
      <c r="Q2677" s="56" t="s">
        <v>24544</v>
      </c>
      <c r="R2677" s="42" t="s">
        <v>94</v>
      </c>
      <c r="S2677" s="42" t="s">
        <v>22</v>
      </c>
      <c r="T2677" s="42" t="s">
        <v>28746</v>
      </c>
      <c r="U2677" s="50" t="s">
        <v>28520</v>
      </c>
      <c r="V2677" s="42" t="s">
        <v>28521</v>
      </c>
      <c r="W2677" s="42" t="s">
        <v>94</v>
      </c>
      <c r="X2677" s="50">
        <v>1826</v>
      </c>
    </row>
    <row r="2678" spans="1:24" ht="12" customHeight="1" x14ac:dyDescent="0.15">
      <c r="A2678" s="42" t="s">
        <v>24535</v>
      </c>
      <c r="B2678" s="42">
        <v>24</v>
      </c>
      <c r="C2678" s="42" t="s">
        <v>14</v>
      </c>
      <c r="D2678" s="42" t="s">
        <v>79</v>
      </c>
      <c r="E2678" s="42" t="s">
        <v>24536</v>
      </c>
      <c r="F2678" s="55">
        <v>42611</v>
      </c>
      <c r="G2678" s="42" t="s">
        <v>24537</v>
      </c>
      <c r="H2678" s="42" t="s">
        <v>145</v>
      </c>
      <c r="I2678" s="42" t="s">
        <v>360</v>
      </c>
      <c r="J2678" s="42">
        <v>27610</v>
      </c>
      <c r="K2678" s="42" t="s">
        <v>674</v>
      </c>
      <c r="L2678" s="42" t="s">
        <v>16830</v>
      </c>
      <c r="M2678" s="42" t="s">
        <v>21</v>
      </c>
      <c r="N2678" s="42" t="s">
        <v>24538</v>
      </c>
      <c r="O2678" s="42" t="s">
        <v>394</v>
      </c>
      <c r="P2678" s="42" t="s">
        <v>395</v>
      </c>
      <c r="Q2678" s="56" t="s">
        <v>24539</v>
      </c>
      <c r="R2678" s="42" t="s">
        <v>94</v>
      </c>
      <c r="S2678" s="42" t="s">
        <v>22</v>
      </c>
      <c r="T2678" s="42" t="s">
        <v>28746</v>
      </c>
      <c r="U2678" s="50" t="s">
        <v>28520</v>
      </c>
      <c r="V2678" s="42" t="s">
        <v>28522</v>
      </c>
      <c r="W2678" s="42" t="s">
        <v>94</v>
      </c>
      <c r="X2678" s="50">
        <v>1823</v>
      </c>
    </row>
    <row r="2679" spans="1:24" ht="12" customHeight="1" x14ac:dyDescent="0.15">
      <c r="A2679" s="42" t="s">
        <v>24505</v>
      </c>
      <c r="B2679" s="42">
        <v>28</v>
      </c>
      <c r="C2679" s="42" t="s">
        <v>14</v>
      </c>
      <c r="D2679" s="42" t="s">
        <v>31</v>
      </c>
      <c r="E2679" s="42" t="s">
        <v>24506</v>
      </c>
      <c r="F2679" s="55">
        <v>42611</v>
      </c>
      <c r="G2679" s="42" t="s">
        <v>24507</v>
      </c>
      <c r="H2679" s="42" t="s">
        <v>323</v>
      </c>
      <c r="I2679" s="42" t="s">
        <v>324</v>
      </c>
      <c r="J2679" s="42" t="s">
        <v>24508</v>
      </c>
      <c r="K2679" s="42" t="s">
        <v>19455</v>
      </c>
      <c r="L2679" s="42" t="s">
        <v>24509</v>
      </c>
      <c r="M2679" s="42" t="s">
        <v>5307</v>
      </c>
      <c r="N2679" s="42" t="s">
        <v>24510</v>
      </c>
      <c r="O2679" s="42" t="s">
        <v>394</v>
      </c>
      <c r="P2679" s="42" t="s">
        <v>395</v>
      </c>
      <c r="Q2679" s="56" t="s">
        <v>24511</v>
      </c>
      <c r="R2679" s="42" t="s">
        <v>23</v>
      </c>
      <c r="S2679" s="42" t="s">
        <v>22</v>
      </c>
      <c r="T2679" s="42" t="s">
        <v>28746</v>
      </c>
      <c r="U2679" s="50" t="s">
        <v>28520</v>
      </c>
      <c r="V2679" s="42" t="s">
        <v>28522</v>
      </c>
      <c r="W2679" s="42" t="s">
        <v>542</v>
      </c>
      <c r="X2679" s="50">
        <v>1829</v>
      </c>
    </row>
    <row r="2680" spans="1:24" ht="12" customHeight="1" x14ac:dyDescent="0.15">
      <c r="A2680" s="42" t="s">
        <v>24545</v>
      </c>
      <c r="B2680" s="42">
        <v>56</v>
      </c>
      <c r="C2680" s="42" t="s">
        <v>14</v>
      </c>
      <c r="D2680" s="42" t="s">
        <v>31</v>
      </c>
      <c r="E2680" s="42" t="s">
        <v>24546</v>
      </c>
      <c r="F2680" s="55">
        <v>42611</v>
      </c>
      <c r="G2680" s="42" t="s">
        <v>24547</v>
      </c>
      <c r="H2680" s="42" t="s">
        <v>303</v>
      </c>
      <c r="I2680" s="42" t="s">
        <v>39</v>
      </c>
      <c r="J2680" s="42">
        <v>92411</v>
      </c>
      <c r="K2680" s="42" t="s">
        <v>303</v>
      </c>
      <c r="L2680" s="42" t="s">
        <v>4223</v>
      </c>
      <c r="M2680" s="42" t="s">
        <v>5307</v>
      </c>
      <c r="N2680" s="42" t="s">
        <v>24548</v>
      </c>
      <c r="O2680" s="42" t="s">
        <v>394</v>
      </c>
      <c r="P2680" s="42" t="s">
        <v>395</v>
      </c>
      <c r="Q2680" s="56" t="s">
        <v>24549</v>
      </c>
      <c r="R2680" s="42" t="s">
        <v>94</v>
      </c>
      <c r="S2680" s="42" t="s">
        <v>22</v>
      </c>
      <c r="T2680" s="42" t="s">
        <v>28739</v>
      </c>
      <c r="U2680" s="50" t="s">
        <v>28520</v>
      </c>
      <c r="V2680" s="42" t="s">
        <v>28521</v>
      </c>
      <c r="W2680" s="42" t="s">
        <v>94</v>
      </c>
      <c r="X2680" s="50">
        <v>1824</v>
      </c>
    </row>
    <row r="2681" spans="1:24" ht="12" customHeight="1" x14ac:dyDescent="0.15">
      <c r="A2681" s="42" t="s">
        <v>24550</v>
      </c>
      <c r="B2681" s="42">
        <v>37</v>
      </c>
      <c r="C2681" s="42" t="s">
        <v>14</v>
      </c>
      <c r="D2681" s="42" t="s">
        <v>31</v>
      </c>
      <c r="F2681" s="55">
        <v>42610</v>
      </c>
      <c r="G2681" s="42" t="s">
        <v>28614</v>
      </c>
      <c r="H2681" s="42" t="s">
        <v>24551</v>
      </c>
      <c r="I2681" s="42" t="s">
        <v>127</v>
      </c>
      <c r="J2681" s="42">
        <v>55123</v>
      </c>
      <c r="K2681" s="42" t="s">
        <v>20723</v>
      </c>
      <c r="L2681" s="42" t="s">
        <v>24552</v>
      </c>
      <c r="M2681" s="42" t="s">
        <v>21</v>
      </c>
      <c r="N2681" s="42" t="s">
        <v>24553</v>
      </c>
      <c r="O2681" s="42" t="s">
        <v>394</v>
      </c>
      <c r="P2681" s="42" t="s">
        <v>395</v>
      </c>
      <c r="Q2681" s="56" t="s">
        <v>24554</v>
      </c>
      <c r="R2681" s="42" t="s">
        <v>542</v>
      </c>
      <c r="S2681" s="42" t="s">
        <v>22</v>
      </c>
      <c r="T2681" s="42" t="s">
        <v>28746</v>
      </c>
      <c r="U2681" s="50" t="s">
        <v>28520</v>
      </c>
      <c r="V2681" s="42" t="s">
        <v>28521</v>
      </c>
      <c r="W2681" s="42" t="s">
        <v>94</v>
      </c>
      <c r="X2681" s="50">
        <v>1818</v>
      </c>
    </row>
    <row r="2682" spans="1:24" ht="12" customHeight="1" x14ac:dyDescent="0.15">
      <c r="A2682" s="42" t="s">
        <v>24561</v>
      </c>
      <c r="B2682" s="42">
        <v>49</v>
      </c>
      <c r="C2682" s="42" t="s">
        <v>14</v>
      </c>
      <c r="D2682" s="42" t="s">
        <v>42</v>
      </c>
      <c r="E2682" s="42" t="s">
        <v>24562</v>
      </c>
      <c r="F2682" s="55">
        <v>42609</v>
      </c>
      <c r="G2682" s="42" t="s">
        <v>24563</v>
      </c>
      <c r="H2682" s="42" t="s">
        <v>1273</v>
      </c>
      <c r="I2682" s="42" t="s">
        <v>203</v>
      </c>
      <c r="J2682" s="42">
        <v>80223</v>
      </c>
      <c r="K2682" s="42" t="s">
        <v>1273</v>
      </c>
      <c r="L2682" s="42" t="s">
        <v>1274</v>
      </c>
      <c r="M2682" s="42" t="s">
        <v>5307</v>
      </c>
      <c r="N2682" s="42" t="s">
        <v>24564</v>
      </c>
      <c r="O2682" s="42" t="s">
        <v>394</v>
      </c>
      <c r="P2682" s="42" t="s">
        <v>395</v>
      </c>
      <c r="Q2682" s="56" t="s">
        <v>24565</v>
      </c>
      <c r="R2682" s="42" t="s">
        <v>94</v>
      </c>
      <c r="S2682" s="42" t="s">
        <v>22</v>
      </c>
      <c r="T2682" s="42" t="s">
        <v>28739</v>
      </c>
      <c r="U2682" s="50" t="s">
        <v>28518</v>
      </c>
      <c r="V2682" s="42" t="s">
        <v>28521</v>
      </c>
      <c r="W2682" s="42" t="s">
        <v>94</v>
      </c>
      <c r="X2682" s="50">
        <v>1821</v>
      </c>
    </row>
    <row r="2683" spans="1:24" ht="12" customHeight="1" x14ac:dyDescent="0.15">
      <c r="A2683" s="42" t="s">
        <v>24555</v>
      </c>
      <c r="B2683" s="42">
        <v>82</v>
      </c>
      <c r="C2683" s="42" t="s">
        <v>14</v>
      </c>
      <c r="D2683" s="42" t="s">
        <v>31</v>
      </c>
      <c r="E2683" s="42" t="s">
        <v>24556</v>
      </c>
      <c r="F2683" s="55">
        <v>42609</v>
      </c>
      <c r="G2683" s="42" t="s">
        <v>24557</v>
      </c>
      <c r="H2683" s="42" t="s">
        <v>1893</v>
      </c>
      <c r="I2683" s="42" t="s">
        <v>144</v>
      </c>
      <c r="J2683" s="42">
        <v>26501</v>
      </c>
      <c r="K2683" s="42" t="s">
        <v>1895</v>
      </c>
      <c r="L2683" s="42" t="s">
        <v>24558</v>
      </c>
      <c r="M2683" s="42" t="s">
        <v>21</v>
      </c>
      <c r="N2683" s="42" t="s">
        <v>24559</v>
      </c>
      <c r="O2683" s="42" t="s">
        <v>394</v>
      </c>
      <c r="P2683" s="42" t="s">
        <v>395</v>
      </c>
      <c r="Q2683" s="56" t="s">
        <v>24560</v>
      </c>
      <c r="R2683" s="42" t="s">
        <v>23</v>
      </c>
      <c r="S2683" s="42" t="s">
        <v>22</v>
      </c>
      <c r="T2683" s="42" t="s">
        <v>28746</v>
      </c>
      <c r="U2683" s="50" t="s">
        <v>28520</v>
      </c>
      <c r="V2683" s="42" t="s">
        <v>28521</v>
      </c>
      <c r="W2683" s="42" t="s">
        <v>542</v>
      </c>
      <c r="X2683" s="50">
        <v>1822</v>
      </c>
    </row>
    <row r="2684" spans="1:24" ht="12" customHeight="1" x14ac:dyDescent="0.15">
      <c r="A2684" s="42" t="s">
        <v>24566</v>
      </c>
      <c r="B2684" s="42">
        <v>34</v>
      </c>
      <c r="C2684" s="42" t="s">
        <v>14</v>
      </c>
      <c r="D2684" s="42" t="s">
        <v>79</v>
      </c>
      <c r="E2684" s="42" t="s">
        <v>24567</v>
      </c>
      <c r="F2684" s="55">
        <v>42609</v>
      </c>
      <c r="G2684" s="42" t="s">
        <v>24568</v>
      </c>
      <c r="H2684" s="42" t="s">
        <v>2060</v>
      </c>
      <c r="I2684" s="42" t="s">
        <v>75</v>
      </c>
      <c r="J2684" s="42" t="s">
        <v>24569</v>
      </c>
      <c r="K2684" s="42" t="s">
        <v>2845</v>
      </c>
      <c r="L2684" s="42" t="s">
        <v>2062</v>
      </c>
      <c r="M2684" s="42" t="s">
        <v>21</v>
      </c>
      <c r="N2684" s="42" t="s">
        <v>24570</v>
      </c>
      <c r="O2684" s="42" t="s">
        <v>394</v>
      </c>
      <c r="P2684" s="42" t="s">
        <v>395</v>
      </c>
      <c r="Q2684" s="56" t="s">
        <v>24571</v>
      </c>
      <c r="R2684" s="42" t="s">
        <v>94</v>
      </c>
      <c r="S2684" s="42" t="s">
        <v>12</v>
      </c>
      <c r="T2684" s="42" t="s">
        <v>32143</v>
      </c>
      <c r="U2684" s="50" t="s">
        <v>28520</v>
      </c>
      <c r="V2684" s="42" t="s">
        <v>28521</v>
      </c>
    </row>
    <row r="2685" spans="1:24" ht="12" customHeight="1" x14ac:dyDescent="0.15">
      <c r="A2685" s="42" t="s">
        <v>24572</v>
      </c>
      <c r="B2685" s="42">
        <v>26</v>
      </c>
      <c r="C2685" s="42" t="s">
        <v>14</v>
      </c>
      <c r="D2685" s="42" t="s">
        <v>42</v>
      </c>
      <c r="E2685" s="42" t="s">
        <v>24573</v>
      </c>
      <c r="F2685" s="55">
        <v>42609</v>
      </c>
      <c r="G2685" s="42" t="s">
        <v>24574</v>
      </c>
      <c r="H2685" s="42" t="s">
        <v>616</v>
      </c>
      <c r="I2685" s="42" t="s">
        <v>117</v>
      </c>
      <c r="J2685" s="42">
        <v>85031</v>
      </c>
      <c r="K2685" s="42" t="s">
        <v>617</v>
      </c>
      <c r="L2685" s="42" t="s">
        <v>618</v>
      </c>
      <c r="M2685" s="42" t="s">
        <v>21</v>
      </c>
      <c r="N2685" s="42" t="s">
        <v>24575</v>
      </c>
      <c r="O2685" s="42" t="s">
        <v>394</v>
      </c>
      <c r="P2685" s="42" t="s">
        <v>395</v>
      </c>
      <c r="Q2685" s="56" t="s">
        <v>24576</v>
      </c>
      <c r="R2685" s="42" t="s">
        <v>948</v>
      </c>
      <c r="S2685" s="42" t="s">
        <v>12</v>
      </c>
      <c r="T2685" s="42" t="s">
        <v>31675</v>
      </c>
      <c r="U2685" s="50" t="s">
        <v>28520</v>
      </c>
      <c r="V2685" s="42" t="s">
        <v>28521</v>
      </c>
      <c r="W2685" s="42" t="s">
        <v>94</v>
      </c>
      <c r="X2685" s="50">
        <v>1820</v>
      </c>
    </row>
    <row r="2686" spans="1:24" ht="12" customHeight="1" x14ac:dyDescent="0.15">
      <c r="A2686" s="42" t="s">
        <v>24577</v>
      </c>
      <c r="B2686" s="42">
        <v>41</v>
      </c>
      <c r="C2686" s="42" t="s">
        <v>14</v>
      </c>
      <c r="D2686" s="42" t="s">
        <v>31</v>
      </c>
      <c r="F2686" s="55">
        <v>42608</v>
      </c>
      <c r="G2686" s="42" t="s">
        <v>24578</v>
      </c>
      <c r="H2686" s="42" t="s">
        <v>639</v>
      </c>
      <c r="I2686" s="42" t="s">
        <v>263</v>
      </c>
      <c r="J2686" s="42">
        <v>89104</v>
      </c>
      <c r="K2686" s="42" t="s">
        <v>557</v>
      </c>
      <c r="L2686" s="42" t="s">
        <v>6198</v>
      </c>
      <c r="M2686" s="42" t="s">
        <v>21</v>
      </c>
      <c r="N2686" s="42" t="s">
        <v>24579</v>
      </c>
      <c r="O2686" s="42" t="s">
        <v>394</v>
      </c>
      <c r="P2686" s="42" t="s">
        <v>395</v>
      </c>
      <c r="Q2686" s="56" t="s">
        <v>24580</v>
      </c>
      <c r="R2686" s="42" t="s">
        <v>94</v>
      </c>
      <c r="S2686" s="42" t="s">
        <v>22</v>
      </c>
      <c r="T2686" s="42" t="s">
        <v>28746</v>
      </c>
      <c r="U2686" s="50" t="s">
        <v>28520</v>
      </c>
      <c r="V2686" s="42" t="s">
        <v>28522</v>
      </c>
      <c r="W2686" s="42" t="s">
        <v>94</v>
      </c>
      <c r="X2686" s="50">
        <v>1817</v>
      </c>
    </row>
    <row r="2687" spans="1:24" ht="12" customHeight="1" x14ac:dyDescent="0.15">
      <c r="A2687" s="42" t="s">
        <v>24581</v>
      </c>
      <c r="B2687" s="42">
        <v>59</v>
      </c>
      <c r="C2687" s="42" t="s">
        <v>14</v>
      </c>
      <c r="D2687" s="42" t="s">
        <v>31</v>
      </c>
      <c r="E2687" s="42" t="s">
        <v>24582</v>
      </c>
      <c r="F2687" s="55">
        <v>42608</v>
      </c>
      <c r="G2687" s="42" t="s">
        <v>24583</v>
      </c>
      <c r="H2687" s="42" t="s">
        <v>24584</v>
      </c>
      <c r="I2687" s="42" t="s">
        <v>39</v>
      </c>
      <c r="J2687" s="42" t="s">
        <v>24585</v>
      </c>
      <c r="K2687" s="42" t="s">
        <v>303</v>
      </c>
      <c r="L2687" s="42" t="s">
        <v>6368</v>
      </c>
      <c r="M2687" s="42" t="s">
        <v>373</v>
      </c>
      <c r="N2687" s="42" t="s">
        <v>24586</v>
      </c>
      <c r="O2687" s="42" t="s">
        <v>394</v>
      </c>
      <c r="P2687" s="42" t="s">
        <v>395</v>
      </c>
      <c r="Q2687" s="56" t="s">
        <v>24587</v>
      </c>
      <c r="R2687" s="42" t="s">
        <v>94</v>
      </c>
      <c r="S2687" s="42" t="s">
        <v>22</v>
      </c>
      <c r="T2687" s="42" t="s">
        <v>28746</v>
      </c>
      <c r="U2687" s="50" t="s">
        <v>28520</v>
      </c>
      <c r="V2687" s="42" t="s">
        <v>28519</v>
      </c>
    </row>
    <row r="2688" spans="1:24" ht="12" customHeight="1" x14ac:dyDescent="0.15">
      <c r="A2688" s="42" t="s">
        <v>24598</v>
      </c>
      <c r="B2688" s="42">
        <v>31</v>
      </c>
      <c r="C2688" s="42" t="s">
        <v>14</v>
      </c>
      <c r="D2688" s="42" t="s">
        <v>79</v>
      </c>
      <c r="E2688" s="42" t="s">
        <v>24599</v>
      </c>
      <c r="F2688" s="55">
        <v>42607</v>
      </c>
      <c r="G2688" s="42" t="s">
        <v>24600</v>
      </c>
      <c r="H2688" s="42" t="s">
        <v>5087</v>
      </c>
      <c r="I2688" s="42" t="s">
        <v>39</v>
      </c>
      <c r="J2688" s="42">
        <v>90220</v>
      </c>
      <c r="K2688" s="42" t="s">
        <v>92</v>
      </c>
      <c r="L2688" s="42" t="s">
        <v>408</v>
      </c>
      <c r="M2688" s="42" t="s">
        <v>21</v>
      </c>
      <c r="N2688" s="42" t="s">
        <v>24601</v>
      </c>
      <c r="O2688" s="42" t="s">
        <v>394</v>
      </c>
      <c r="P2688" s="42" t="s">
        <v>395</v>
      </c>
      <c r="Q2688" s="56" t="s">
        <v>24602</v>
      </c>
      <c r="R2688" s="42" t="s">
        <v>94</v>
      </c>
      <c r="S2688" s="42" t="s">
        <v>22</v>
      </c>
      <c r="T2688" s="42" t="s">
        <v>28746</v>
      </c>
      <c r="U2688" s="50" t="s">
        <v>28520</v>
      </c>
      <c r="V2688" s="42" t="s">
        <v>28522</v>
      </c>
      <c r="W2688" s="42" t="s">
        <v>94</v>
      </c>
      <c r="X2688" s="50">
        <v>1816</v>
      </c>
    </row>
    <row r="2689" spans="1:24" ht="12" customHeight="1" x14ac:dyDescent="0.15">
      <c r="A2689" s="42" t="s">
        <v>24594</v>
      </c>
      <c r="B2689" s="42">
        <v>63</v>
      </c>
      <c r="C2689" s="42" t="s">
        <v>14</v>
      </c>
      <c r="D2689" s="42" t="s">
        <v>24</v>
      </c>
      <c r="F2689" s="55">
        <v>42607</v>
      </c>
      <c r="G2689" s="42" t="s">
        <v>28615</v>
      </c>
      <c r="H2689" s="42" t="s">
        <v>1147</v>
      </c>
      <c r="I2689" s="42" t="s">
        <v>203</v>
      </c>
      <c r="J2689" s="42">
        <v>80524</v>
      </c>
      <c r="K2689" s="42" t="s">
        <v>540</v>
      </c>
      <c r="L2689" s="42" t="s">
        <v>24595</v>
      </c>
      <c r="M2689" s="42" t="s">
        <v>5307</v>
      </c>
      <c r="N2689" s="42" t="s">
        <v>24596</v>
      </c>
      <c r="O2689" s="42" t="s">
        <v>394</v>
      </c>
      <c r="P2689" s="42" t="s">
        <v>395</v>
      </c>
      <c r="Q2689" s="56" t="s">
        <v>24597</v>
      </c>
      <c r="R2689" s="42" t="s">
        <v>23</v>
      </c>
      <c r="S2689" s="42" t="s">
        <v>22</v>
      </c>
      <c r="T2689" s="42" t="s">
        <v>28739</v>
      </c>
      <c r="U2689" s="50" t="s">
        <v>28518</v>
      </c>
      <c r="V2689" s="42" t="s">
        <v>28521</v>
      </c>
      <c r="W2689" s="42" t="s">
        <v>542</v>
      </c>
      <c r="X2689" s="50">
        <v>1815</v>
      </c>
    </row>
    <row r="2690" spans="1:24" ht="12" customHeight="1" x14ac:dyDescent="0.15">
      <c r="A2690" s="42" t="s">
        <v>24588</v>
      </c>
      <c r="B2690" s="42">
        <v>63</v>
      </c>
      <c r="C2690" s="42" t="s">
        <v>14</v>
      </c>
      <c r="D2690" s="42" t="s">
        <v>31</v>
      </c>
      <c r="E2690" s="42" t="s">
        <v>24589</v>
      </c>
      <c r="F2690" s="55">
        <v>42607</v>
      </c>
      <c r="G2690" s="42" t="s">
        <v>24590</v>
      </c>
      <c r="H2690" s="42" t="s">
        <v>15162</v>
      </c>
      <c r="I2690" s="42" t="s">
        <v>111</v>
      </c>
      <c r="J2690" s="42">
        <v>97756</v>
      </c>
      <c r="K2690" s="42" t="s">
        <v>12588</v>
      </c>
      <c r="L2690" s="42" t="s">
        <v>24591</v>
      </c>
      <c r="M2690" s="42" t="s">
        <v>373</v>
      </c>
      <c r="N2690" s="42" t="s">
        <v>24592</v>
      </c>
      <c r="O2690" s="42" t="s">
        <v>394</v>
      </c>
      <c r="P2690" s="42" t="s">
        <v>395</v>
      </c>
      <c r="Q2690" s="56" t="s">
        <v>24593</v>
      </c>
      <c r="R2690" s="42" t="s">
        <v>23</v>
      </c>
      <c r="S2690" s="42" t="s">
        <v>22</v>
      </c>
      <c r="T2690" s="42" t="s">
        <v>28746</v>
      </c>
      <c r="U2690" s="50" t="s">
        <v>28523</v>
      </c>
      <c r="V2690" s="42" t="s">
        <v>28521</v>
      </c>
    </row>
    <row r="2691" spans="1:24" ht="12" customHeight="1" x14ac:dyDescent="0.15">
      <c r="A2691" s="42" t="s">
        <v>24603</v>
      </c>
      <c r="B2691" s="42">
        <v>32</v>
      </c>
      <c r="C2691" s="42" t="s">
        <v>14</v>
      </c>
      <c r="D2691" s="42" t="s">
        <v>42</v>
      </c>
      <c r="E2691" s="42" t="s">
        <v>24604</v>
      </c>
      <c r="F2691" s="55">
        <v>42607</v>
      </c>
      <c r="G2691" s="42" t="s">
        <v>24605</v>
      </c>
      <c r="H2691" s="42" t="s">
        <v>5087</v>
      </c>
      <c r="I2691" s="42" t="s">
        <v>39</v>
      </c>
      <c r="J2691" s="42">
        <v>90221</v>
      </c>
      <c r="K2691" s="42" t="s">
        <v>92</v>
      </c>
      <c r="L2691" s="42" t="s">
        <v>399</v>
      </c>
      <c r="M2691" s="42" t="s">
        <v>21</v>
      </c>
      <c r="N2691" s="42" t="s">
        <v>24606</v>
      </c>
      <c r="O2691" s="42" t="s">
        <v>394</v>
      </c>
      <c r="P2691" s="42" t="s">
        <v>395</v>
      </c>
      <c r="Q2691" s="56" t="s">
        <v>24607</v>
      </c>
      <c r="R2691" s="42" t="s">
        <v>94</v>
      </c>
      <c r="S2691" s="42" t="s">
        <v>29</v>
      </c>
      <c r="T2691" s="42" t="s">
        <v>28523</v>
      </c>
      <c r="U2691" s="50" t="s">
        <v>28523</v>
      </c>
      <c r="V2691" s="42" t="s">
        <v>28521</v>
      </c>
      <c r="W2691" s="42" t="s">
        <v>94</v>
      </c>
      <c r="X2691" s="50">
        <v>2144</v>
      </c>
    </row>
    <row r="2692" spans="1:24" ht="12" customHeight="1" x14ac:dyDescent="0.15">
      <c r="A2692" s="42" t="s">
        <v>24612</v>
      </c>
      <c r="B2692" s="42">
        <v>36</v>
      </c>
      <c r="C2692" s="42" t="s">
        <v>14</v>
      </c>
      <c r="D2692" s="42" t="s">
        <v>42</v>
      </c>
      <c r="F2692" s="55">
        <v>42606</v>
      </c>
      <c r="G2692" s="42" t="s">
        <v>24613</v>
      </c>
      <c r="H2692" s="42" t="s">
        <v>279</v>
      </c>
      <c r="I2692" s="42" t="s">
        <v>67</v>
      </c>
      <c r="J2692" s="42">
        <v>75211</v>
      </c>
      <c r="K2692" s="42" t="s">
        <v>279</v>
      </c>
      <c r="L2692" s="42" t="s">
        <v>280</v>
      </c>
      <c r="M2692" s="42" t="s">
        <v>21</v>
      </c>
      <c r="N2692" s="42" t="s">
        <v>24614</v>
      </c>
      <c r="O2692" s="42" t="s">
        <v>394</v>
      </c>
      <c r="P2692" s="42" t="s">
        <v>395</v>
      </c>
      <c r="Q2692" s="56" t="s">
        <v>24615</v>
      </c>
      <c r="R2692" s="42" t="s">
        <v>94</v>
      </c>
      <c r="S2692" s="42" t="s">
        <v>22</v>
      </c>
      <c r="T2692" s="42" t="s">
        <v>28746</v>
      </c>
      <c r="U2692" s="50" t="s">
        <v>28520</v>
      </c>
      <c r="V2692" s="42" t="s">
        <v>28522</v>
      </c>
      <c r="W2692" s="42" t="s">
        <v>94</v>
      </c>
      <c r="X2692" s="50">
        <v>1811</v>
      </c>
    </row>
    <row r="2693" spans="1:24" ht="12" customHeight="1" x14ac:dyDescent="0.15">
      <c r="A2693" s="42" t="s">
        <v>24616</v>
      </c>
      <c r="B2693" s="42">
        <v>53</v>
      </c>
      <c r="C2693" s="42" t="s">
        <v>14</v>
      </c>
      <c r="D2693" s="42" t="s">
        <v>31</v>
      </c>
      <c r="E2693" s="42" t="s">
        <v>24617</v>
      </c>
      <c r="F2693" s="55">
        <v>42606</v>
      </c>
      <c r="G2693" s="42" t="s">
        <v>24618</v>
      </c>
      <c r="H2693" s="42" t="s">
        <v>283</v>
      </c>
      <c r="I2693" s="42" t="s">
        <v>313</v>
      </c>
      <c r="J2693" s="42">
        <v>37160</v>
      </c>
      <c r="K2693" s="42" t="s">
        <v>5184</v>
      </c>
      <c r="L2693" s="42" t="s">
        <v>24619</v>
      </c>
      <c r="M2693" s="42" t="s">
        <v>21</v>
      </c>
      <c r="N2693" s="42" t="s">
        <v>24620</v>
      </c>
      <c r="O2693" s="42" t="s">
        <v>394</v>
      </c>
      <c r="P2693" s="42" t="s">
        <v>395</v>
      </c>
      <c r="Q2693" s="56" t="s">
        <v>24621</v>
      </c>
      <c r="R2693" s="42" t="s">
        <v>94</v>
      </c>
      <c r="S2693" s="42" t="s">
        <v>22</v>
      </c>
      <c r="T2693" s="42" t="s">
        <v>28746</v>
      </c>
      <c r="U2693" s="50" t="s">
        <v>28520</v>
      </c>
      <c r="V2693" s="42" t="s">
        <v>28521</v>
      </c>
      <c r="W2693" s="42" t="s">
        <v>94</v>
      </c>
      <c r="X2693" s="50">
        <v>1814</v>
      </c>
    </row>
    <row r="2694" spans="1:24" ht="12" customHeight="1" x14ac:dyDescent="0.15">
      <c r="A2694" s="42" t="s">
        <v>24608</v>
      </c>
      <c r="B2694" s="42">
        <v>43</v>
      </c>
      <c r="C2694" s="42" t="s">
        <v>14</v>
      </c>
      <c r="D2694" s="42" t="s">
        <v>31</v>
      </c>
      <c r="F2694" s="55">
        <v>42606</v>
      </c>
      <c r="G2694" s="42" t="s">
        <v>24609</v>
      </c>
      <c r="H2694" s="42" t="s">
        <v>1043</v>
      </c>
      <c r="I2694" s="42" t="s">
        <v>56</v>
      </c>
      <c r="J2694" s="42">
        <v>32828</v>
      </c>
      <c r="K2694" s="42" t="s">
        <v>1044</v>
      </c>
      <c r="L2694" s="42" t="s">
        <v>4327</v>
      </c>
      <c r="M2694" s="42" t="s">
        <v>21</v>
      </c>
      <c r="N2694" s="42" t="s">
        <v>24610</v>
      </c>
      <c r="O2694" s="42" t="s">
        <v>394</v>
      </c>
      <c r="P2694" s="42" t="s">
        <v>395</v>
      </c>
      <c r="Q2694" s="56" t="s">
        <v>24611</v>
      </c>
      <c r="R2694" s="42" t="s">
        <v>542</v>
      </c>
      <c r="S2694" s="42" t="s">
        <v>22</v>
      </c>
      <c r="T2694" s="42" t="s">
        <v>28746</v>
      </c>
      <c r="U2694" s="50" t="s">
        <v>28518</v>
      </c>
      <c r="V2694" s="42" t="s">
        <v>28521</v>
      </c>
      <c r="W2694" s="42" t="s">
        <v>94</v>
      </c>
      <c r="X2694" s="50">
        <v>1813</v>
      </c>
    </row>
    <row r="2695" spans="1:24" ht="12" customHeight="1" x14ac:dyDescent="0.15">
      <c r="A2695" s="42" t="s">
        <v>24622</v>
      </c>
      <c r="B2695" s="42">
        <v>49</v>
      </c>
      <c r="C2695" s="42" t="s">
        <v>14</v>
      </c>
      <c r="D2695" s="42" t="s">
        <v>31</v>
      </c>
      <c r="E2695" s="42" t="s">
        <v>24623</v>
      </c>
      <c r="F2695" s="55">
        <v>42605</v>
      </c>
      <c r="G2695" s="42" t="s">
        <v>24624</v>
      </c>
      <c r="H2695" s="42" t="s">
        <v>24625</v>
      </c>
      <c r="I2695" s="42" t="s">
        <v>67</v>
      </c>
      <c r="J2695" s="42">
        <v>76253</v>
      </c>
      <c r="K2695" s="42" t="s">
        <v>24626</v>
      </c>
      <c r="L2695" s="42" t="s">
        <v>24627</v>
      </c>
      <c r="M2695" s="42" t="s">
        <v>21</v>
      </c>
      <c r="N2695" s="42" t="s">
        <v>24628</v>
      </c>
      <c r="O2695" s="42" t="s">
        <v>394</v>
      </c>
      <c r="P2695" s="42" t="s">
        <v>395</v>
      </c>
      <c r="Q2695" s="56" t="s">
        <v>24629</v>
      </c>
      <c r="R2695" s="42" t="s">
        <v>94</v>
      </c>
      <c r="S2695" s="42" t="s">
        <v>22</v>
      </c>
      <c r="T2695" s="42" t="s">
        <v>28746</v>
      </c>
      <c r="U2695" s="50" t="s">
        <v>28518</v>
      </c>
      <c r="V2695" s="42" t="s">
        <v>28519</v>
      </c>
      <c r="W2695" s="42" t="s">
        <v>94</v>
      </c>
      <c r="X2695" s="50">
        <v>1812</v>
      </c>
    </row>
    <row r="2696" spans="1:24" ht="12" customHeight="1" x14ac:dyDescent="0.15">
      <c r="A2696" s="42" t="s">
        <v>24630</v>
      </c>
      <c r="B2696" s="42">
        <v>34</v>
      </c>
      <c r="C2696" s="42" t="s">
        <v>14</v>
      </c>
      <c r="D2696" s="42" t="s">
        <v>79</v>
      </c>
      <c r="E2696" s="42" t="s">
        <v>24631</v>
      </c>
      <c r="F2696" s="55">
        <v>42604</v>
      </c>
      <c r="G2696" s="42" t="s">
        <v>24632</v>
      </c>
      <c r="H2696" s="42" t="s">
        <v>535</v>
      </c>
      <c r="I2696" s="42" t="s">
        <v>63</v>
      </c>
      <c r="J2696" s="42">
        <v>45011</v>
      </c>
      <c r="K2696" s="42" t="s">
        <v>5406</v>
      </c>
      <c r="L2696" s="42" t="s">
        <v>2846</v>
      </c>
      <c r="M2696" s="42" t="s">
        <v>21</v>
      </c>
      <c r="N2696" s="42" t="s">
        <v>24633</v>
      </c>
      <c r="O2696" s="42" t="s">
        <v>394</v>
      </c>
      <c r="P2696" s="42" t="s">
        <v>395</v>
      </c>
      <c r="Q2696" s="56" t="s">
        <v>24634</v>
      </c>
      <c r="R2696" s="42" t="s">
        <v>94</v>
      </c>
      <c r="S2696" s="42" t="s">
        <v>22</v>
      </c>
      <c r="T2696" s="42" t="s">
        <v>28739</v>
      </c>
      <c r="U2696" s="50" t="s">
        <v>28520</v>
      </c>
      <c r="V2696" s="42" t="s">
        <v>28521</v>
      </c>
      <c r="W2696" s="42" t="s">
        <v>94</v>
      </c>
      <c r="X2696" s="50">
        <v>1802</v>
      </c>
    </row>
    <row r="2697" spans="1:24" ht="12" customHeight="1" x14ac:dyDescent="0.15">
      <c r="A2697" s="42" t="s">
        <v>24642</v>
      </c>
      <c r="B2697" s="42">
        <v>25</v>
      </c>
      <c r="C2697" s="42" t="s">
        <v>14</v>
      </c>
      <c r="D2697" s="42" t="s">
        <v>79</v>
      </c>
      <c r="E2697" s="42" t="s">
        <v>24643</v>
      </c>
      <c r="F2697" s="55">
        <v>42603</v>
      </c>
      <c r="G2697" s="42" t="s">
        <v>24644</v>
      </c>
      <c r="H2697" s="42" t="s">
        <v>24645</v>
      </c>
      <c r="I2697" s="42" t="s">
        <v>238</v>
      </c>
      <c r="J2697" s="42">
        <v>23841</v>
      </c>
      <c r="K2697" s="42" t="s">
        <v>24645</v>
      </c>
      <c r="L2697" s="42" t="s">
        <v>24646</v>
      </c>
      <c r="M2697" s="42" t="s">
        <v>21</v>
      </c>
      <c r="N2697" s="42" t="s">
        <v>24647</v>
      </c>
      <c r="O2697" s="42" t="s">
        <v>24030</v>
      </c>
      <c r="P2697" s="42" t="s">
        <v>1135</v>
      </c>
      <c r="Q2697" s="56" t="s">
        <v>24648</v>
      </c>
      <c r="R2697" s="42" t="s">
        <v>94</v>
      </c>
      <c r="S2697" s="42" t="s">
        <v>29</v>
      </c>
      <c r="T2697" s="42" t="s">
        <v>28523</v>
      </c>
      <c r="U2697" s="50" t="s">
        <v>28518</v>
      </c>
      <c r="V2697" s="42" t="s">
        <v>28521</v>
      </c>
    </row>
    <row r="2698" spans="1:24" ht="12" customHeight="1" x14ac:dyDescent="0.15">
      <c r="A2698" s="42" t="s">
        <v>24635</v>
      </c>
      <c r="B2698" s="42">
        <v>37</v>
      </c>
      <c r="C2698" s="42" t="s">
        <v>14</v>
      </c>
      <c r="D2698" s="42" t="s">
        <v>79</v>
      </c>
      <c r="E2698" s="42" t="s">
        <v>27004</v>
      </c>
      <c r="F2698" s="55">
        <v>42603</v>
      </c>
      <c r="G2698" s="42" t="s">
        <v>24636</v>
      </c>
      <c r="H2698" s="42" t="s">
        <v>1023</v>
      </c>
      <c r="I2698" s="42" t="s">
        <v>19</v>
      </c>
      <c r="J2698" s="42">
        <v>70119</v>
      </c>
      <c r="K2698" s="42" t="s">
        <v>2534</v>
      </c>
      <c r="L2698" s="42" t="s">
        <v>1024</v>
      </c>
      <c r="M2698" s="42" t="s">
        <v>21</v>
      </c>
      <c r="N2698" s="42" t="s">
        <v>24637</v>
      </c>
      <c r="O2698" s="42" t="s">
        <v>394</v>
      </c>
      <c r="P2698" s="42" t="s">
        <v>395</v>
      </c>
      <c r="Q2698" s="56" t="s">
        <v>24638</v>
      </c>
      <c r="R2698" s="42" t="s">
        <v>94</v>
      </c>
      <c r="S2698" s="42" t="s">
        <v>22</v>
      </c>
      <c r="T2698" s="42" t="s">
        <v>28746</v>
      </c>
      <c r="U2698" s="50" t="s">
        <v>28520</v>
      </c>
      <c r="V2698" s="42" t="s">
        <v>28522</v>
      </c>
    </row>
    <row r="2699" spans="1:24" ht="12" customHeight="1" x14ac:dyDescent="0.15">
      <c r="A2699" s="42" t="s">
        <v>24639</v>
      </c>
      <c r="B2699" s="42">
        <v>36</v>
      </c>
      <c r="C2699" s="42" t="s">
        <v>14</v>
      </c>
      <c r="D2699" s="42" t="s">
        <v>42</v>
      </c>
      <c r="F2699" s="55">
        <v>42603</v>
      </c>
      <c r="G2699" s="42" t="s">
        <v>28616</v>
      </c>
      <c r="H2699" s="42" t="s">
        <v>955</v>
      </c>
      <c r="I2699" s="42" t="s">
        <v>189</v>
      </c>
      <c r="J2699" s="42">
        <v>88001</v>
      </c>
      <c r="K2699" s="42" t="s">
        <v>956</v>
      </c>
      <c r="L2699" s="42" t="s">
        <v>7005</v>
      </c>
      <c r="M2699" s="42" t="s">
        <v>21</v>
      </c>
      <c r="N2699" s="42" t="s">
        <v>24640</v>
      </c>
      <c r="O2699" s="42" t="s">
        <v>394</v>
      </c>
      <c r="P2699" s="42" t="s">
        <v>395</v>
      </c>
      <c r="Q2699" s="56" t="s">
        <v>24641</v>
      </c>
      <c r="R2699" s="42" t="s">
        <v>23</v>
      </c>
      <c r="S2699" s="42" t="s">
        <v>22</v>
      </c>
      <c r="T2699" s="42" t="s">
        <v>28739</v>
      </c>
      <c r="U2699" s="50" t="s">
        <v>28518</v>
      </c>
      <c r="V2699" s="42" t="s">
        <v>28521</v>
      </c>
      <c r="W2699" s="42" t="s">
        <v>542</v>
      </c>
      <c r="X2699" s="50">
        <v>1804</v>
      </c>
    </row>
    <row r="2700" spans="1:24" ht="12" customHeight="1" x14ac:dyDescent="0.15">
      <c r="A2700" s="42" t="s">
        <v>24649</v>
      </c>
      <c r="B2700" s="42">
        <v>71</v>
      </c>
      <c r="C2700" s="42" t="s">
        <v>14</v>
      </c>
      <c r="D2700" s="42" t="s">
        <v>42</v>
      </c>
      <c r="F2700" s="55">
        <v>42602</v>
      </c>
      <c r="G2700" s="42" t="s">
        <v>24650</v>
      </c>
      <c r="H2700" s="42" t="s">
        <v>6184</v>
      </c>
      <c r="I2700" s="42" t="s">
        <v>39</v>
      </c>
      <c r="J2700" s="42">
        <v>92201</v>
      </c>
      <c r="K2700" s="42" t="s">
        <v>767</v>
      </c>
      <c r="L2700" s="42" t="s">
        <v>6186</v>
      </c>
      <c r="M2700" s="42" t="s">
        <v>21</v>
      </c>
      <c r="N2700" s="42" t="s">
        <v>24651</v>
      </c>
      <c r="O2700" s="42" t="s">
        <v>394</v>
      </c>
      <c r="P2700" s="42" t="s">
        <v>395</v>
      </c>
      <c r="Q2700" s="56" t="s">
        <v>24652</v>
      </c>
      <c r="R2700" s="42" t="s">
        <v>23</v>
      </c>
      <c r="S2700" s="42" t="s">
        <v>22</v>
      </c>
      <c r="T2700" s="42" t="s">
        <v>28739</v>
      </c>
      <c r="U2700" s="50" t="s">
        <v>28518</v>
      </c>
      <c r="V2700" s="42" t="s">
        <v>28521</v>
      </c>
      <c r="W2700" s="42" t="s">
        <v>542</v>
      </c>
      <c r="X2700" s="50">
        <v>1803</v>
      </c>
    </row>
    <row r="2701" spans="1:24" ht="12" customHeight="1" x14ac:dyDescent="0.15">
      <c r="A2701" s="42" t="s">
        <v>24667</v>
      </c>
      <c r="B2701" s="42">
        <v>47</v>
      </c>
      <c r="C2701" s="42" t="s">
        <v>14</v>
      </c>
      <c r="D2701" s="42" t="s">
        <v>42</v>
      </c>
      <c r="E2701" s="42" t="s">
        <v>24668</v>
      </c>
      <c r="F2701" s="55">
        <v>42601</v>
      </c>
      <c r="G2701" s="42" t="s">
        <v>24669</v>
      </c>
      <c r="H2701" s="42" t="s">
        <v>92</v>
      </c>
      <c r="I2701" s="42" t="s">
        <v>39</v>
      </c>
      <c r="J2701" s="42">
        <v>90027</v>
      </c>
      <c r="K2701" s="42" t="s">
        <v>92</v>
      </c>
      <c r="L2701" s="42" t="s">
        <v>93</v>
      </c>
      <c r="M2701" s="42" t="s">
        <v>21</v>
      </c>
      <c r="N2701" s="42" t="s">
        <v>24670</v>
      </c>
      <c r="O2701" s="42" t="s">
        <v>394</v>
      </c>
      <c r="P2701" s="42" t="s">
        <v>395</v>
      </c>
      <c r="Q2701" s="56" t="s">
        <v>24671</v>
      </c>
      <c r="R2701" s="42" t="s">
        <v>542</v>
      </c>
      <c r="S2701" s="42" t="s">
        <v>22</v>
      </c>
      <c r="T2701" s="42" t="s">
        <v>28548</v>
      </c>
      <c r="U2701" s="50" t="s">
        <v>28523</v>
      </c>
      <c r="V2701" s="42" t="s">
        <v>28521</v>
      </c>
      <c r="W2701" s="42" t="s">
        <v>94</v>
      </c>
      <c r="X2701" s="50">
        <v>1799</v>
      </c>
    </row>
    <row r="2702" spans="1:24" ht="12" customHeight="1" x14ac:dyDescent="0.15">
      <c r="A2702" s="42" t="s">
        <v>24653</v>
      </c>
      <c r="B2702" s="42">
        <v>54</v>
      </c>
      <c r="C2702" s="42" t="s">
        <v>14</v>
      </c>
      <c r="D2702" s="42" t="s">
        <v>31</v>
      </c>
      <c r="F2702" s="55">
        <v>42601</v>
      </c>
      <c r="G2702" s="42" t="s">
        <v>24654</v>
      </c>
      <c r="H2702" s="42" t="s">
        <v>1190</v>
      </c>
      <c r="I2702" s="42" t="s">
        <v>313</v>
      </c>
      <c r="J2702" s="42">
        <v>37412</v>
      </c>
      <c r="K2702" s="42" t="s">
        <v>535</v>
      </c>
      <c r="L2702" s="42" t="s">
        <v>24655</v>
      </c>
      <c r="M2702" s="42" t="s">
        <v>21</v>
      </c>
      <c r="N2702" s="42" t="s">
        <v>24656</v>
      </c>
      <c r="O2702" s="42" t="s">
        <v>394</v>
      </c>
      <c r="P2702" s="42" t="s">
        <v>395</v>
      </c>
      <c r="Q2702" s="56" t="s">
        <v>24657</v>
      </c>
      <c r="R2702" s="42" t="s">
        <v>94</v>
      </c>
      <c r="S2702" s="42" t="s">
        <v>22</v>
      </c>
      <c r="T2702" s="42" t="s">
        <v>28739</v>
      </c>
      <c r="U2702" s="50" t="s">
        <v>28518</v>
      </c>
      <c r="V2702" s="42" t="s">
        <v>28521</v>
      </c>
      <c r="W2702" s="42" t="s">
        <v>94</v>
      </c>
      <c r="X2702" s="50">
        <v>1810</v>
      </c>
    </row>
    <row r="2703" spans="1:24" ht="12" customHeight="1" x14ac:dyDescent="0.15">
      <c r="A2703" s="42" t="s">
        <v>24658</v>
      </c>
      <c r="B2703" s="42">
        <v>22</v>
      </c>
      <c r="C2703" s="42" t="s">
        <v>14</v>
      </c>
      <c r="D2703" s="42" t="s">
        <v>42</v>
      </c>
      <c r="F2703" s="55">
        <v>42601</v>
      </c>
      <c r="G2703" s="42" t="s">
        <v>24659</v>
      </c>
      <c r="H2703" s="42" t="s">
        <v>616</v>
      </c>
      <c r="I2703" s="42" t="s">
        <v>117</v>
      </c>
      <c r="J2703" s="42">
        <v>85006</v>
      </c>
      <c r="K2703" s="42" t="s">
        <v>617</v>
      </c>
      <c r="L2703" s="42" t="s">
        <v>618</v>
      </c>
      <c r="M2703" s="42" t="s">
        <v>21</v>
      </c>
      <c r="N2703" s="42" t="s">
        <v>24660</v>
      </c>
      <c r="O2703" s="42" t="s">
        <v>394</v>
      </c>
      <c r="P2703" s="42" t="s">
        <v>395</v>
      </c>
      <c r="Q2703" s="56" t="s">
        <v>24661</v>
      </c>
      <c r="R2703" s="42" t="s">
        <v>94</v>
      </c>
      <c r="S2703" s="42" t="s">
        <v>12</v>
      </c>
      <c r="T2703" s="42" t="s">
        <v>31978</v>
      </c>
      <c r="U2703" s="50" t="s">
        <v>28520</v>
      </c>
      <c r="V2703" s="42" t="s">
        <v>28521</v>
      </c>
      <c r="W2703" s="42" t="s">
        <v>94</v>
      </c>
      <c r="X2703" s="50">
        <v>1800</v>
      </c>
    </row>
    <row r="2704" spans="1:24" ht="12" customHeight="1" x14ac:dyDescent="0.15">
      <c r="A2704" s="42" t="s">
        <v>24662</v>
      </c>
      <c r="B2704" s="42">
        <v>31</v>
      </c>
      <c r="C2704" s="42" t="s">
        <v>14</v>
      </c>
      <c r="D2704" s="42" t="s">
        <v>31</v>
      </c>
      <c r="F2704" s="55">
        <v>42601</v>
      </c>
      <c r="G2704" s="42" t="s">
        <v>24663</v>
      </c>
      <c r="H2704" s="42" t="s">
        <v>6729</v>
      </c>
      <c r="I2704" s="42" t="s">
        <v>432</v>
      </c>
      <c r="J2704" s="42">
        <v>54961</v>
      </c>
      <c r="K2704" s="42" t="s">
        <v>24664</v>
      </c>
      <c r="L2704" s="42" t="s">
        <v>6731</v>
      </c>
      <c r="M2704" s="42" t="s">
        <v>21</v>
      </c>
      <c r="N2704" s="42" t="s">
        <v>24665</v>
      </c>
      <c r="O2704" s="42" t="s">
        <v>394</v>
      </c>
      <c r="P2704" s="42" t="s">
        <v>395</v>
      </c>
      <c r="Q2704" s="56" t="s">
        <v>24666</v>
      </c>
      <c r="R2704" s="42" t="s">
        <v>542</v>
      </c>
      <c r="S2704" s="42" t="s">
        <v>12</v>
      </c>
      <c r="T2704" s="42" t="s">
        <v>31675</v>
      </c>
      <c r="U2704" s="50" t="s">
        <v>28520</v>
      </c>
      <c r="V2704" s="42" t="s">
        <v>28521</v>
      </c>
      <c r="W2704" s="42" t="s">
        <v>542</v>
      </c>
      <c r="X2704" s="50">
        <v>1806</v>
      </c>
    </row>
    <row r="2705" spans="1:24" ht="12" customHeight="1" x14ac:dyDescent="0.15">
      <c r="A2705" s="42" t="s">
        <v>24672</v>
      </c>
      <c r="B2705" s="42">
        <v>29</v>
      </c>
      <c r="C2705" s="42" t="s">
        <v>14</v>
      </c>
      <c r="D2705" s="42" t="s">
        <v>31</v>
      </c>
      <c r="F2705" s="55">
        <v>42601</v>
      </c>
      <c r="G2705" s="42" t="s">
        <v>24673</v>
      </c>
      <c r="H2705" s="42" t="s">
        <v>1581</v>
      </c>
      <c r="I2705" s="42" t="s">
        <v>263</v>
      </c>
      <c r="J2705" s="42">
        <v>89506</v>
      </c>
      <c r="K2705" s="42" t="s">
        <v>6131</v>
      </c>
      <c r="L2705" s="42" t="s">
        <v>15716</v>
      </c>
      <c r="M2705" s="42" t="s">
        <v>21</v>
      </c>
      <c r="N2705" s="42" t="s">
        <v>24674</v>
      </c>
      <c r="O2705" s="42" t="s">
        <v>394</v>
      </c>
      <c r="P2705" s="42" t="s">
        <v>395</v>
      </c>
      <c r="Q2705" s="56" t="s">
        <v>24675</v>
      </c>
      <c r="R2705" s="42" t="s">
        <v>94</v>
      </c>
      <c r="S2705" s="42" t="s">
        <v>29</v>
      </c>
      <c r="T2705" s="42" t="s">
        <v>28523</v>
      </c>
      <c r="U2705" s="50" t="s">
        <v>28523</v>
      </c>
      <c r="V2705" s="42" t="s">
        <v>28519</v>
      </c>
      <c r="W2705" s="42" t="s">
        <v>94</v>
      </c>
      <c r="X2705" s="50">
        <v>1808</v>
      </c>
    </row>
    <row r="2706" spans="1:24" ht="12" customHeight="1" x14ac:dyDescent="0.15">
      <c r="A2706" s="42" t="s">
        <v>24676</v>
      </c>
      <c r="B2706" s="42">
        <v>37</v>
      </c>
      <c r="C2706" s="42" t="s">
        <v>14</v>
      </c>
      <c r="D2706" s="42" t="s">
        <v>42</v>
      </c>
      <c r="E2706" s="42" t="s">
        <v>24677</v>
      </c>
      <c r="F2706" s="55">
        <v>42600</v>
      </c>
      <c r="G2706" s="42" t="s">
        <v>28617</v>
      </c>
      <c r="H2706" s="42" t="s">
        <v>663</v>
      </c>
      <c r="I2706" s="42" t="s">
        <v>39</v>
      </c>
      <c r="J2706" s="42">
        <v>93307</v>
      </c>
      <c r="K2706" s="42" t="s">
        <v>664</v>
      </c>
      <c r="L2706" s="42" t="s">
        <v>665</v>
      </c>
      <c r="M2706" s="42" t="s">
        <v>21</v>
      </c>
      <c r="N2706" s="42" t="s">
        <v>24678</v>
      </c>
      <c r="O2706" s="42" t="s">
        <v>394</v>
      </c>
      <c r="P2706" s="42" t="s">
        <v>395</v>
      </c>
      <c r="Q2706" s="56" t="s">
        <v>24679</v>
      </c>
      <c r="R2706" s="42" t="s">
        <v>94</v>
      </c>
      <c r="S2706" s="42" t="s">
        <v>22</v>
      </c>
      <c r="T2706" s="42" t="s">
        <v>28746</v>
      </c>
      <c r="U2706" s="50" t="s">
        <v>28520</v>
      </c>
      <c r="V2706" s="42" t="s">
        <v>28519</v>
      </c>
      <c r="W2706" s="42" t="s">
        <v>94</v>
      </c>
      <c r="X2706" s="50">
        <v>1794</v>
      </c>
    </row>
    <row r="2707" spans="1:24" ht="12" customHeight="1" x14ac:dyDescent="0.15">
      <c r="A2707" s="42" t="s">
        <v>24689</v>
      </c>
      <c r="B2707" s="42">
        <v>40</v>
      </c>
      <c r="C2707" s="42" t="s">
        <v>14</v>
      </c>
      <c r="D2707" s="42" t="s">
        <v>31</v>
      </c>
      <c r="F2707" s="55">
        <v>42600</v>
      </c>
      <c r="G2707" s="42" t="s">
        <v>24690</v>
      </c>
      <c r="H2707" s="42" t="s">
        <v>1610</v>
      </c>
      <c r="I2707" s="42" t="s">
        <v>39</v>
      </c>
      <c r="J2707" s="42">
        <v>95621</v>
      </c>
      <c r="K2707" s="42" t="s">
        <v>1612</v>
      </c>
      <c r="L2707" s="42" t="s">
        <v>11126</v>
      </c>
      <c r="M2707" s="42" t="s">
        <v>21</v>
      </c>
      <c r="N2707" s="42" t="s">
        <v>24691</v>
      </c>
      <c r="O2707" s="42" t="s">
        <v>394</v>
      </c>
      <c r="P2707" s="42" t="s">
        <v>395</v>
      </c>
      <c r="Q2707" s="56" t="s">
        <v>24692</v>
      </c>
      <c r="R2707" s="42" t="s">
        <v>94</v>
      </c>
      <c r="S2707" s="42" t="s">
        <v>22</v>
      </c>
      <c r="T2707" s="42" t="s">
        <v>28739</v>
      </c>
      <c r="U2707" s="50" t="s">
        <v>28518</v>
      </c>
      <c r="V2707" s="42" t="s">
        <v>28521</v>
      </c>
      <c r="W2707" s="42" t="s">
        <v>94</v>
      </c>
      <c r="X2707" s="50">
        <v>1797</v>
      </c>
    </row>
    <row r="2708" spans="1:24" ht="12" customHeight="1" x14ac:dyDescent="0.15">
      <c r="A2708" s="42" t="s">
        <v>24684</v>
      </c>
      <c r="B2708" s="42">
        <v>59</v>
      </c>
      <c r="C2708" s="42" t="s">
        <v>14</v>
      </c>
      <c r="D2708" s="42" t="s">
        <v>31</v>
      </c>
      <c r="F2708" s="55">
        <v>42600</v>
      </c>
      <c r="G2708" s="42" t="s">
        <v>24685</v>
      </c>
      <c r="H2708" s="42" t="s">
        <v>24686</v>
      </c>
      <c r="I2708" s="42" t="s">
        <v>39</v>
      </c>
      <c r="J2708" s="42">
        <v>95519</v>
      </c>
      <c r="K2708" s="42" t="s">
        <v>5306</v>
      </c>
      <c r="L2708" s="42" t="s">
        <v>13155</v>
      </c>
      <c r="M2708" s="42" t="s">
        <v>21</v>
      </c>
      <c r="N2708" s="42" t="s">
        <v>24687</v>
      </c>
      <c r="O2708" s="42" t="s">
        <v>394</v>
      </c>
      <c r="P2708" s="42" t="s">
        <v>395</v>
      </c>
      <c r="Q2708" s="56" t="s">
        <v>24688</v>
      </c>
      <c r="R2708" s="42" t="s">
        <v>542</v>
      </c>
      <c r="S2708" s="42" t="s">
        <v>22</v>
      </c>
      <c r="T2708" s="42" t="s">
        <v>28746</v>
      </c>
      <c r="U2708" s="50" t="s">
        <v>28520</v>
      </c>
      <c r="V2708" s="42" t="s">
        <v>28521</v>
      </c>
      <c r="W2708" s="42" t="s">
        <v>94</v>
      </c>
      <c r="X2708" s="50">
        <v>1831</v>
      </c>
    </row>
    <row r="2709" spans="1:24" ht="12" customHeight="1" x14ac:dyDescent="0.15">
      <c r="A2709" s="42" t="s">
        <v>24680</v>
      </c>
      <c r="B2709" s="42">
        <v>29</v>
      </c>
      <c r="C2709" s="42" t="s">
        <v>14</v>
      </c>
      <c r="D2709" s="42" t="s">
        <v>31</v>
      </c>
      <c r="F2709" s="55">
        <v>42600</v>
      </c>
      <c r="G2709" s="42" t="s">
        <v>24681</v>
      </c>
      <c r="H2709" s="42" t="s">
        <v>2269</v>
      </c>
      <c r="I2709" s="42" t="s">
        <v>189</v>
      </c>
      <c r="J2709" s="42">
        <v>88345</v>
      </c>
      <c r="K2709" s="42" t="s">
        <v>2271</v>
      </c>
      <c r="L2709" s="42" t="s">
        <v>2272</v>
      </c>
      <c r="M2709" s="42" t="s">
        <v>21</v>
      </c>
      <c r="N2709" s="42" t="s">
        <v>24682</v>
      </c>
      <c r="O2709" s="42" t="s">
        <v>394</v>
      </c>
      <c r="P2709" s="42" t="s">
        <v>395</v>
      </c>
      <c r="Q2709" s="56" t="s">
        <v>24683</v>
      </c>
      <c r="R2709" s="42" t="s">
        <v>948</v>
      </c>
      <c r="S2709" s="42" t="s">
        <v>22</v>
      </c>
      <c r="T2709" s="42" t="s">
        <v>28746</v>
      </c>
      <c r="U2709" s="50" t="s">
        <v>28518</v>
      </c>
      <c r="V2709" s="42" t="s">
        <v>28521</v>
      </c>
      <c r="W2709" s="42" t="s">
        <v>94</v>
      </c>
      <c r="X2709" s="50">
        <v>1807</v>
      </c>
    </row>
    <row r="2710" spans="1:24" ht="12" customHeight="1" x14ac:dyDescent="0.15">
      <c r="A2710" s="42" t="s">
        <v>24701</v>
      </c>
      <c r="B2710" s="42">
        <v>38</v>
      </c>
      <c r="C2710" s="42" t="s">
        <v>14</v>
      </c>
      <c r="D2710" s="42" t="s">
        <v>31</v>
      </c>
      <c r="E2710" s="42" t="s">
        <v>24702</v>
      </c>
      <c r="F2710" s="55">
        <v>42600</v>
      </c>
      <c r="G2710" s="42" t="s">
        <v>24703</v>
      </c>
      <c r="H2710" s="42" t="s">
        <v>24704</v>
      </c>
      <c r="I2710" s="42" t="s">
        <v>39</v>
      </c>
      <c r="J2710" s="42">
        <v>92064</v>
      </c>
      <c r="K2710" s="42" t="s">
        <v>150</v>
      </c>
      <c r="L2710" s="42" t="s">
        <v>24705</v>
      </c>
      <c r="M2710" s="42" t="s">
        <v>21</v>
      </c>
      <c r="N2710" s="42" t="s">
        <v>24706</v>
      </c>
      <c r="O2710" s="42" t="s">
        <v>394</v>
      </c>
      <c r="P2710" s="42" t="s">
        <v>395</v>
      </c>
      <c r="Q2710" s="56" t="s">
        <v>24707</v>
      </c>
      <c r="R2710" s="42" t="s">
        <v>94</v>
      </c>
      <c r="S2710" s="42" t="s">
        <v>22</v>
      </c>
      <c r="T2710" s="42" t="s">
        <v>28746</v>
      </c>
      <c r="U2710" s="50" t="s">
        <v>28520</v>
      </c>
      <c r="V2710" s="42" t="s">
        <v>28519</v>
      </c>
      <c r="W2710" s="42" t="s">
        <v>94</v>
      </c>
      <c r="X2710" s="50">
        <v>1801</v>
      </c>
    </row>
    <row r="2711" spans="1:24" ht="12" customHeight="1" x14ac:dyDescent="0.15">
      <c r="A2711" s="42" t="s">
        <v>24693</v>
      </c>
      <c r="B2711" s="42">
        <v>46</v>
      </c>
      <c r="C2711" s="42" t="s">
        <v>14</v>
      </c>
      <c r="D2711" s="42" t="s">
        <v>15</v>
      </c>
      <c r="F2711" s="55">
        <v>42600</v>
      </c>
      <c r="G2711" s="42" t="s">
        <v>24694</v>
      </c>
      <c r="H2711" s="42" t="s">
        <v>24695</v>
      </c>
      <c r="I2711" s="42" t="s">
        <v>39</v>
      </c>
      <c r="J2711" s="42">
        <v>94904</v>
      </c>
      <c r="K2711" s="42" t="s">
        <v>24696</v>
      </c>
      <c r="L2711" s="42" t="s">
        <v>24697</v>
      </c>
      <c r="M2711" s="42" t="s">
        <v>24698</v>
      </c>
      <c r="N2711" s="42" t="s">
        <v>24699</v>
      </c>
      <c r="O2711" s="42" t="s">
        <v>394</v>
      </c>
      <c r="P2711" s="42" t="s">
        <v>395</v>
      </c>
      <c r="Q2711" s="56" t="s">
        <v>24700</v>
      </c>
      <c r="R2711" s="42" t="s">
        <v>542</v>
      </c>
      <c r="S2711" s="42" t="s">
        <v>12</v>
      </c>
      <c r="T2711" s="42" t="s">
        <v>31978</v>
      </c>
      <c r="U2711" s="50" t="s">
        <v>28518</v>
      </c>
      <c r="V2711" s="42" t="s">
        <v>28521</v>
      </c>
    </row>
    <row r="2712" spans="1:24" ht="12" customHeight="1" x14ac:dyDescent="0.15">
      <c r="A2712" s="42" t="s">
        <v>24708</v>
      </c>
      <c r="B2712" s="42">
        <v>29</v>
      </c>
      <c r="C2712" s="42" t="s">
        <v>14</v>
      </c>
      <c r="D2712" s="42" t="s">
        <v>31</v>
      </c>
      <c r="E2712" s="42" t="s">
        <v>24709</v>
      </c>
      <c r="F2712" s="55">
        <v>42600</v>
      </c>
      <c r="G2712" s="42" t="s">
        <v>24710</v>
      </c>
      <c r="H2712" s="42" t="s">
        <v>4094</v>
      </c>
      <c r="I2712" s="42" t="s">
        <v>360</v>
      </c>
      <c r="J2712" s="42">
        <v>28215</v>
      </c>
      <c r="K2712" s="42" t="s">
        <v>4096</v>
      </c>
      <c r="L2712" s="42" t="s">
        <v>15871</v>
      </c>
      <c r="M2712" s="42" t="s">
        <v>21</v>
      </c>
      <c r="N2712" s="42" t="s">
        <v>24711</v>
      </c>
      <c r="O2712" s="42" t="s">
        <v>394</v>
      </c>
      <c r="P2712" s="42" t="s">
        <v>395</v>
      </c>
      <c r="Q2712" s="56" t="s">
        <v>24712</v>
      </c>
      <c r="R2712" s="42" t="s">
        <v>94</v>
      </c>
      <c r="S2712" s="42" t="s">
        <v>12</v>
      </c>
      <c r="T2712" s="42" t="s">
        <v>31978</v>
      </c>
      <c r="U2712" s="50" t="s">
        <v>28518</v>
      </c>
      <c r="V2712" s="42" t="s">
        <v>28519</v>
      </c>
      <c r="W2712" s="42" t="s">
        <v>542</v>
      </c>
      <c r="X2712" s="50">
        <v>1796</v>
      </c>
    </row>
    <row r="2713" spans="1:24" ht="12" customHeight="1" x14ac:dyDescent="0.15">
      <c r="A2713" s="42" t="s">
        <v>24713</v>
      </c>
      <c r="B2713" s="42">
        <v>36</v>
      </c>
      <c r="C2713" s="42" t="s">
        <v>14</v>
      </c>
      <c r="D2713" s="42" t="s">
        <v>31</v>
      </c>
      <c r="E2713" s="42" t="s">
        <v>24714</v>
      </c>
      <c r="F2713" s="55">
        <v>42600</v>
      </c>
      <c r="G2713" s="42" t="s">
        <v>28618</v>
      </c>
      <c r="H2713" s="42" t="s">
        <v>12470</v>
      </c>
      <c r="I2713" s="42" t="s">
        <v>357</v>
      </c>
      <c r="J2713" s="42">
        <v>67601</v>
      </c>
      <c r="K2713" s="42" t="s">
        <v>1938</v>
      </c>
      <c r="L2713" s="42" t="s">
        <v>24715</v>
      </c>
      <c r="M2713" s="42" t="s">
        <v>21</v>
      </c>
      <c r="N2713" s="42" t="s">
        <v>24716</v>
      </c>
      <c r="O2713" s="42" t="s">
        <v>394</v>
      </c>
      <c r="P2713" s="42" t="s">
        <v>395</v>
      </c>
      <c r="Q2713" s="56" t="s">
        <v>24717</v>
      </c>
      <c r="R2713" s="42" t="s">
        <v>94</v>
      </c>
      <c r="S2713" s="42" t="s">
        <v>29</v>
      </c>
      <c r="T2713" s="42" t="s">
        <v>28523</v>
      </c>
      <c r="U2713" s="50" t="s">
        <v>28518</v>
      </c>
      <c r="V2713" s="42" t="s">
        <v>28519</v>
      </c>
      <c r="W2713" s="42" t="s">
        <v>94</v>
      </c>
      <c r="X2713" s="50">
        <v>1798</v>
      </c>
    </row>
    <row r="2714" spans="1:24" ht="12" customHeight="1" x14ac:dyDescent="0.15">
      <c r="A2714" s="42" t="s">
        <v>24718</v>
      </c>
      <c r="B2714" s="42">
        <v>27</v>
      </c>
      <c r="C2714" s="42" t="s">
        <v>14</v>
      </c>
      <c r="D2714" s="42" t="s">
        <v>79</v>
      </c>
      <c r="F2714" s="55">
        <v>42599</v>
      </c>
      <c r="G2714" s="42" t="s">
        <v>24719</v>
      </c>
      <c r="H2714" s="42" t="s">
        <v>16253</v>
      </c>
      <c r="I2714" s="42" t="s">
        <v>297</v>
      </c>
      <c r="J2714" s="42">
        <v>98626</v>
      </c>
      <c r="K2714" s="42" t="s">
        <v>1873</v>
      </c>
      <c r="L2714" s="42" t="s">
        <v>16255</v>
      </c>
      <c r="M2714" s="42" t="s">
        <v>21</v>
      </c>
      <c r="N2714" s="42" t="s">
        <v>28683</v>
      </c>
      <c r="O2714" s="42" t="s">
        <v>394</v>
      </c>
      <c r="P2714" s="42" t="s">
        <v>395</v>
      </c>
      <c r="Q2714" s="56" t="s">
        <v>24720</v>
      </c>
      <c r="R2714" s="42" t="s">
        <v>23</v>
      </c>
      <c r="S2714" s="42" t="s">
        <v>29</v>
      </c>
      <c r="T2714" s="42" t="s">
        <v>28530</v>
      </c>
      <c r="U2714" s="50" t="s">
        <v>28520</v>
      </c>
      <c r="V2714" s="42" t="s">
        <v>28521</v>
      </c>
      <c r="W2714" s="42" t="s">
        <v>94</v>
      </c>
      <c r="X2714" s="50">
        <v>1793</v>
      </c>
    </row>
    <row r="2715" spans="1:24" ht="12" customHeight="1" x14ac:dyDescent="0.15">
      <c r="A2715" s="42" t="s">
        <v>24721</v>
      </c>
      <c r="B2715" s="42">
        <v>30</v>
      </c>
      <c r="C2715" s="42" t="s">
        <v>14</v>
      </c>
      <c r="D2715" s="42" t="s">
        <v>79</v>
      </c>
      <c r="E2715" s="42" t="s">
        <v>24722</v>
      </c>
      <c r="F2715" s="55">
        <v>42598</v>
      </c>
      <c r="G2715" s="42" t="s">
        <v>24723</v>
      </c>
      <c r="H2715" s="42" t="s">
        <v>1729</v>
      </c>
      <c r="I2715" s="42" t="s">
        <v>39</v>
      </c>
      <c r="J2715" s="42">
        <v>95207</v>
      </c>
      <c r="K2715" s="42" t="s">
        <v>1731</v>
      </c>
      <c r="L2715" s="42" t="s">
        <v>1732</v>
      </c>
      <c r="M2715" s="42" t="s">
        <v>21</v>
      </c>
      <c r="N2715" s="42" t="s">
        <v>24724</v>
      </c>
      <c r="O2715" s="42" t="s">
        <v>394</v>
      </c>
      <c r="P2715" s="42" t="s">
        <v>395</v>
      </c>
      <c r="Q2715" s="56" t="s">
        <v>24725</v>
      </c>
      <c r="R2715" s="42" t="s">
        <v>94</v>
      </c>
      <c r="S2715" s="42" t="s">
        <v>22</v>
      </c>
      <c r="T2715" s="42" t="s">
        <v>28746</v>
      </c>
      <c r="U2715" s="50" t="s">
        <v>28518</v>
      </c>
      <c r="V2715" s="42" t="s">
        <v>28522</v>
      </c>
      <c r="W2715" s="42" t="s">
        <v>542</v>
      </c>
      <c r="X2715" s="50">
        <v>1791</v>
      </c>
    </row>
    <row r="2716" spans="1:24" ht="12" customHeight="1" x14ac:dyDescent="0.15">
      <c r="A2716" s="42" t="s">
        <v>24753</v>
      </c>
      <c r="B2716" s="42">
        <v>18</v>
      </c>
      <c r="C2716" s="42" t="s">
        <v>14</v>
      </c>
      <c r="D2716" s="42" t="s">
        <v>79</v>
      </c>
      <c r="F2716" s="55">
        <v>42598</v>
      </c>
      <c r="G2716" s="42" t="s">
        <v>28619</v>
      </c>
      <c r="H2716" s="42" t="s">
        <v>92</v>
      </c>
      <c r="I2716" s="42" t="s">
        <v>39</v>
      </c>
      <c r="J2716" s="42">
        <v>90003</v>
      </c>
      <c r="K2716" s="42" t="s">
        <v>92</v>
      </c>
      <c r="L2716" s="42" t="s">
        <v>93</v>
      </c>
      <c r="M2716" s="42" t="s">
        <v>21</v>
      </c>
      <c r="N2716" s="42" t="s">
        <v>24754</v>
      </c>
      <c r="O2716" s="42" t="s">
        <v>394</v>
      </c>
      <c r="P2716" s="42" t="s">
        <v>395</v>
      </c>
      <c r="Q2716" s="56" t="s">
        <v>24755</v>
      </c>
      <c r="R2716" s="42" t="s">
        <v>94</v>
      </c>
      <c r="S2716" s="42" t="s">
        <v>22</v>
      </c>
      <c r="T2716" s="42" t="s">
        <v>28746</v>
      </c>
      <c r="U2716" s="50" t="s">
        <v>28518</v>
      </c>
      <c r="V2716" s="42" t="s">
        <v>28522</v>
      </c>
      <c r="W2716" s="42" t="s">
        <v>94</v>
      </c>
      <c r="X2716" s="50">
        <v>1795</v>
      </c>
    </row>
    <row r="2717" spans="1:24" ht="12" customHeight="1" x14ac:dyDescent="0.15">
      <c r="A2717" s="42" t="s">
        <v>24726</v>
      </c>
      <c r="B2717" s="42">
        <v>32</v>
      </c>
      <c r="C2717" s="42" t="s">
        <v>14</v>
      </c>
      <c r="D2717" s="42" t="s">
        <v>31</v>
      </c>
      <c r="E2717" s="42" t="s">
        <v>24727</v>
      </c>
      <c r="F2717" s="55">
        <v>42598</v>
      </c>
      <c r="G2717" s="42" t="s">
        <v>24728</v>
      </c>
      <c r="H2717" s="42" t="s">
        <v>20816</v>
      </c>
      <c r="I2717" s="42" t="s">
        <v>360</v>
      </c>
      <c r="J2717" s="42">
        <v>28645</v>
      </c>
      <c r="K2717" s="42" t="s">
        <v>8476</v>
      </c>
      <c r="L2717" s="42" t="s">
        <v>24729</v>
      </c>
      <c r="M2717" s="42" t="s">
        <v>21</v>
      </c>
      <c r="N2717" s="42" t="s">
        <v>24730</v>
      </c>
      <c r="O2717" s="42" t="s">
        <v>394</v>
      </c>
      <c r="P2717" s="42" t="s">
        <v>395</v>
      </c>
      <c r="Q2717" s="56" t="s">
        <v>24731</v>
      </c>
      <c r="R2717" s="42" t="s">
        <v>94</v>
      </c>
      <c r="S2717" s="42" t="s">
        <v>22</v>
      </c>
      <c r="T2717" s="42" t="s">
        <v>28746</v>
      </c>
      <c r="U2717" s="50" t="s">
        <v>28520</v>
      </c>
      <c r="V2717" s="42" t="s">
        <v>28522</v>
      </c>
      <c r="W2717" s="42" t="s">
        <v>542</v>
      </c>
      <c r="X2717" s="50">
        <v>1789</v>
      </c>
    </row>
    <row r="2718" spans="1:24" ht="12" customHeight="1" x14ac:dyDescent="0.15">
      <c r="A2718" s="42" t="s">
        <v>24732</v>
      </c>
      <c r="B2718" s="42">
        <v>36</v>
      </c>
      <c r="C2718" s="42" t="s">
        <v>14</v>
      </c>
      <c r="D2718" s="42" t="s">
        <v>31</v>
      </c>
      <c r="F2718" s="55">
        <v>42598</v>
      </c>
      <c r="G2718" s="42" t="s">
        <v>24733</v>
      </c>
      <c r="H2718" s="42" t="s">
        <v>3438</v>
      </c>
      <c r="I2718" s="42" t="s">
        <v>63</v>
      </c>
      <c r="J2718" s="42">
        <v>44085</v>
      </c>
      <c r="K2718" s="42" t="s">
        <v>24734</v>
      </c>
      <c r="L2718" s="42" t="s">
        <v>24735</v>
      </c>
      <c r="M2718" s="42" t="s">
        <v>21</v>
      </c>
      <c r="N2718" s="42" t="s">
        <v>24736</v>
      </c>
      <c r="O2718" s="42" t="s">
        <v>394</v>
      </c>
      <c r="P2718" s="42" t="s">
        <v>395</v>
      </c>
      <c r="Q2718" s="56" t="s">
        <v>24737</v>
      </c>
      <c r="R2718" s="42" t="s">
        <v>23</v>
      </c>
      <c r="S2718" s="42" t="s">
        <v>22</v>
      </c>
      <c r="T2718" s="42" t="s">
        <v>28746</v>
      </c>
      <c r="U2718" s="50" t="s">
        <v>28518</v>
      </c>
      <c r="V2718" s="42" t="s">
        <v>28519</v>
      </c>
      <c r="W2718" s="42" t="s">
        <v>94</v>
      </c>
      <c r="X2718" s="50">
        <v>1787</v>
      </c>
    </row>
    <row r="2719" spans="1:24" ht="12" customHeight="1" x14ac:dyDescent="0.15">
      <c r="A2719" s="42" t="s">
        <v>24738</v>
      </c>
      <c r="B2719" s="42">
        <v>25</v>
      </c>
      <c r="C2719" s="42" t="s">
        <v>14</v>
      </c>
      <c r="D2719" s="42" t="s">
        <v>42</v>
      </c>
      <c r="F2719" s="55">
        <v>42598</v>
      </c>
      <c r="G2719" s="42" t="s">
        <v>24739</v>
      </c>
      <c r="H2719" s="42" t="s">
        <v>548</v>
      </c>
      <c r="I2719" s="42" t="s">
        <v>117</v>
      </c>
      <c r="J2719" s="42">
        <v>85735</v>
      </c>
      <c r="K2719" s="42" t="s">
        <v>549</v>
      </c>
      <c r="L2719" s="42" t="s">
        <v>24740</v>
      </c>
      <c r="M2719" s="42" t="s">
        <v>21</v>
      </c>
      <c r="N2719" s="42" t="s">
        <v>24741</v>
      </c>
      <c r="O2719" s="42" t="s">
        <v>394</v>
      </c>
      <c r="P2719" s="42" t="s">
        <v>395</v>
      </c>
      <c r="Q2719" s="56" t="s">
        <v>24742</v>
      </c>
      <c r="R2719" s="42" t="s">
        <v>94</v>
      </c>
      <c r="S2719" s="42" t="s">
        <v>12</v>
      </c>
      <c r="T2719" s="42" t="s">
        <v>31978</v>
      </c>
      <c r="U2719" s="50" t="s">
        <v>28520</v>
      </c>
      <c r="V2719" s="42" t="s">
        <v>28521</v>
      </c>
      <c r="W2719" s="42" t="s">
        <v>94</v>
      </c>
      <c r="X2719" s="50">
        <v>1792</v>
      </c>
    </row>
    <row r="2720" spans="1:24" ht="12" customHeight="1" x14ac:dyDescent="0.15">
      <c r="A2720" s="42" t="s">
        <v>24743</v>
      </c>
      <c r="B2720" s="42">
        <v>55</v>
      </c>
      <c r="C2720" s="42" t="s">
        <v>14</v>
      </c>
      <c r="D2720" s="42" t="s">
        <v>31</v>
      </c>
      <c r="F2720" s="55">
        <v>42598</v>
      </c>
      <c r="G2720" s="42" t="s">
        <v>24744</v>
      </c>
      <c r="H2720" s="42" t="s">
        <v>1617</v>
      </c>
      <c r="I2720" s="42" t="s">
        <v>144</v>
      </c>
      <c r="J2720" s="42">
        <v>26704</v>
      </c>
      <c r="K2720" s="42" t="s">
        <v>24745</v>
      </c>
      <c r="L2720" s="42" t="s">
        <v>24746</v>
      </c>
      <c r="M2720" s="42" t="s">
        <v>21</v>
      </c>
      <c r="N2720" s="42" t="s">
        <v>24747</v>
      </c>
      <c r="O2720" s="42" t="s">
        <v>394</v>
      </c>
      <c r="P2720" s="42" t="s">
        <v>395</v>
      </c>
      <c r="Q2720" s="56" t="s">
        <v>24748</v>
      </c>
      <c r="R2720" s="42" t="s">
        <v>94</v>
      </c>
      <c r="S2720" s="42" t="s">
        <v>12</v>
      </c>
      <c r="T2720" s="42" t="s">
        <v>31978</v>
      </c>
      <c r="U2720" s="50" t="s">
        <v>28518</v>
      </c>
      <c r="V2720" s="42" t="s">
        <v>28521</v>
      </c>
      <c r="W2720" s="42" t="s">
        <v>94</v>
      </c>
      <c r="X2720" s="50">
        <v>2145</v>
      </c>
    </row>
    <row r="2721" spans="1:24" ht="12" customHeight="1" x14ac:dyDescent="0.15">
      <c r="A2721" s="42" t="s">
        <v>24749</v>
      </c>
      <c r="B2721" s="42">
        <v>53</v>
      </c>
      <c r="C2721" s="42" t="s">
        <v>14</v>
      </c>
      <c r="D2721" s="42" t="s">
        <v>31</v>
      </c>
      <c r="F2721" s="55">
        <v>42598</v>
      </c>
      <c r="G2721" s="42" t="s">
        <v>24750</v>
      </c>
      <c r="H2721" s="42" t="s">
        <v>16689</v>
      </c>
      <c r="I2721" s="42" t="s">
        <v>117</v>
      </c>
      <c r="J2721" s="42">
        <v>85120</v>
      </c>
      <c r="K2721" s="42" t="s">
        <v>2345</v>
      </c>
      <c r="L2721" s="42" t="s">
        <v>1858</v>
      </c>
      <c r="M2721" s="42" t="s">
        <v>21</v>
      </c>
      <c r="N2721" s="42" t="s">
        <v>24751</v>
      </c>
      <c r="O2721" s="42" t="s">
        <v>394</v>
      </c>
      <c r="P2721" s="42" t="s">
        <v>395</v>
      </c>
      <c r="Q2721" s="56" t="s">
        <v>24752</v>
      </c>
      <c r="R2721" s="42" t="s">
        <v>94</v>
      </c>
      <c r="S2721" s="42" t="s">
        <v>12</v>
      </c>
      <c r="T2721" s="42" t="s">
        <v>31675</v>
      </c>
      <c r="U2721" s="50" t="s">
        <v>28518</v>
      </c>
      <c r="V2721" s="42" t="s">
        <v>28521</v>
      </c>
      <c r="W2721" s="42" t="s">
        <v>94</v>
      </c>
      <c r="X2721" s="50">
        <v>1790</v>
      </c>
    </row>
    <row r="2722" spans="1:24" ht="12" customHeight="1" x14ac:dyDescent="0.15">
      <c r="A2722" s="42" t="s">
        <v>24762</v>
      </c>
      <c r="B2722" s="42">
        <v>29</v>
      </c>
      <c r="C2722" s="42" t="s">
        <v>14</v>
      </c>
      <c r="D2722" s="42" t="s">
        <v>42</v>
      </c>
      <c r="F2722" s="55">
        <v>42597</v>
      </c>
      <c r="G2722" s="42" t="s">
        <v>24763</v>
      </c>
      <c r="H2722" s="42" t="s">
        <v>24764</v>
      </c>
      <c r="I2722" s="42" t="s">
        <v>238</v>
      </c>
      <c r="J2722" s="42">
        <v>22042</v>
      </c>
      <c r="K2722" s="42" t="s">
        <v>4314</v>
      </c>
      <c r="L2722" s="42" t="s">
        <v>4315</v>
      </c>
      <c r="M2722" s="42" t="s">
        <v>21</v>
      </c>
      <c r="N2722" s="42" t="s">
        <v>24765</v>
      </c>
      <c r="O2722" s="42" t="s">
        <v>394</v>
      </c>
      <c r="P2722" s="42" t="s">
        <v>395</v>
      </c>
      <c r="Q2722" s="56" t="s">
        <v>24766</v>
      </c>
      <c r="R2722" s="42" t="s">
        <v>542</v>
      </c>
      <c r="S2722" s="42" t="s">
        <v>22</v>
      </c>
      <c r="T2722" s="42" t="s">
        <v>28549</v>
      </c>
      <c r="U2722" s="50" t="s">
        <v>28518</v>
      </c>
      <c r="V2722" s="42" t="s">
        <v>28521</v>
      </c>
      <c r="W2722" s="42" t="s">
        <v>94</v>
      </c>
      <c r="X2722" s="50">
        <v>1786</v>
      </c>
    </row>
    <row r="2723" spans="1:24" ht="12" customHeight="1" x14ac:dyDescent="0.15">
      <c r="A2723" s="42" t="s">
        <v>24756</v>
      </c>
      <c r="B2723" s="42">
        <v>42</v>
      </c>
      <c r="C2723" s="42" t="s">
        <v>14</v>
      </c>
      <c r="D2723" s="42" t="s">
        <v>31</v>
      </c>
      <c r="E2723" s="42" t="s">
        <v>24757</v>
      </c>
      <c r="F2723" s="55">
        <v>42597</v>
      </c>
      <c r="G2723" s="42" t="s">
        <v>24758</v>
      </c>
      <c r="H2723" s="42" t="s">
        <v>24759</v>
      </c>
      <c r="I2723" s="42" t="s">
        <v>313</v>
      </c>
      <c r="J2723" s="42">
        <v>38326</v>
      </c>
      <c r="K2723" s="42" t="s">
        <v>1381</v>
      </c>
      <c r="L2723" s="42" t="s">
        <v>5525</v>
      </c>
      <c r="M2723" s="42" t="s">
        <v>21</v>
      </c>
      <c r="N2723" s="42" t="s">
        <v>24760</v>
      </c>
      <c r="O2723" s="42" t="s">
        <v>394</v>
      </c>
      <c r="P2723" s="42" t="s">
        <v>395</v>
      </c>
      <c r="Q2723" s="56" t="s">
        <v>24761</v>
      </c>
      <c r="R2723" s="42" t="s">
        <v>23</v>
      </c>
      <c r="S2723" s="42" t="s">
        <v>22</v>
      </c>
      <c r="T2723" s="42" t="s">
        <v>28746</v>
      </c>
      <c r="U2723" s="50" t="s">
        <v>28520</v>
      </c>
      <c r="V2723" s="42" t="s">
        <v>20623</v>
      </c>
      <c r="W2723" s="42" t="s">
        <v>94</v>
      </c>
      <c r="X2723" s="50">
        <v>1788</v>
      </c>
    </row>
    <row r="2724" spans="1:24" ht="12" customHeight="1" x14ac:dyDescent="0.15">
      <c r="A2724" s="42" t="s">
        <v>24767</v>
      </c>
      <c r="B2724" s="42">
        <v>23</v>
      </c>
      <c r="C2724" s="42" t="s">
        <v>14</v>
      </c>
      <c r="D2724" s="42" t="s">
        <v>79</v>
      </c>
      <c r="E2724" s="42" t="s">
        <v>24768</v>
      </c>
      <c r="F2724" s="55">
        <v>42595</v>
      </c>
      <c r="G2724" s="42" t="s">
        <v>24769</v>
      </c>
      <c r="H2724" s="42" t="s">
        <v>871</v>
      </c>
      <c r="I2724" s="42" t="s">
        <v>432</v>
      </c>
      <c r="J2724" s="42">
        <v>53216</v>
      </c>
      <c r="K2724" s="42" t="s">
        <v>871</v>
      </c>
      <c r="L2724" s="42" t="s">
        <v>3774</v>
      </c>
      <c r="M2724" s="42" t="s">
        <v>21</v>
      </c>
      <c r="N2724" s="42" t="s">
        <v>24770</v>
      </c>
      <c r="O2724" s="42" t="s">
        <v>29828</v>
      </c>
      <c r="P2724" s="42" t="s">
        <v>19931</v>
      </c>
      <c r="Q2724" s="56" t="s">
        <v>24771</v>
      </c>
      <c r="R2724" s="42" t="s">
        <v>94</v>
      </c>
      <c r="S2724" s="42" t="s">
        <v>22</v>
      </c>
      <c r="T2724" s="42" t="s">
        <v>28746</v>
      </c>
      <c r="U2724" s="50" t="s">
        <v>28518</v>
      </c>
      <c r="V2724" s="42" t="s">
        <v>28522</v>
      </c>
      <c r="W2724" s="42" t="s">
        <v>542</v>
      </c>
      <c r="X2724" s="50">
        <v>1780</v>
      </c>
    </row>
    <row r="2725" spans="1:24" ht="12" customHeight="1" x14ac:dyDescent="0.15">
      <c r="A2725" s="42" t="s">
        <v>24776</v>
      </c>
      <c r="B2725" s="42">
        <v>38</v>
      </c>
      <c r="C2725" s="42" t="s">
        <v>14</v>
      </c>
      <c r="D2725" s="42" t="s">
        <v>42</v>
      </c>
      <c r="F2725" s="55">
        <v>42595</v>
      </c>
      <c r="G2725" s="42" t="s">
        <v>24777</v>
      </c>
      <c r="H2725" s="42" t="s">
        <v>616</v>
      </c>
      <c r="I2725" s="42" t="s">
        <v>117</v>
      </c>
      <c r="J2725" s="42">
        <v>85031</v>
      </c>
      <c r="K2725" s="42" t="s">
        <v>617</v>
      </c>
      <c r="L2725" s="42" t="s">
        <v>618</v>
      </c>
      <c r="M2725" s="42" t="s">
        <v>21</v>
      </c>
      <c r="N2725" s="42" t="s">
        <v>24778</v>
      </c>
      <c r="O2725" s="42" t="s">
        <v>394</v>
      </c>
      <c r="P2725" s="42" t="s">
        <v>395</v>
      </c>
      <c r="Q2725" s="56" t="s">
        <v>24779</v>
      </c>
      <c r="R2725" s="42" t="s">
        <v>542</v>
      </c>
      <c r="S2725" s="42" t="s">
        <v>22</v>
      </c>
      <c r="T2725" s="42" t="s">
        <v>28739</v>
      </c>
      <c r="U2725" s="50" t="s">
        <v>28520</v>
      </c>
      <c r="V2725" s="42" t="s">
        <v>28521</v>
      </c>
      <c r="W2725" s="42" t="s">
        <v>94</v>
      </c>
      <c r="X2725" s="50">
        <v>1781</v>
      </c>
    </row>
    <row r="2726" spans="1:24" ht="12" customHeight="1" x14ac:dyDescent="0.15">
      <c r="A2726" s="42" t="s">
        <v>24772</v>
      </c>
      <c r="B2726" s="42">
        <v>53</v>
      </c>
      <c r="C2726" s="42" t="s">
        <v>14</v>
      </c>
      <c r="D2726" s="42" t="s">
        <v>31</v>
      </c>
      <c r="F2726" s="55">
        <v>42595</v>
      </c>
      <c r="G2726" s="42" t="s">
        <v>24773</v>
      </c>
      <c r="H2726" s="42" t="s">
        <v>1408</v>
      </c>
      <c r="I2726" s="42" t="s">
        <v>203</v>
      </c>
      <c r="J2726" s="42">
        <v>80226</v>
      </c>
      <c r="K2726" s="42" t="s">
        <v>1747</v>
      </c>
      <c r="L2726" s="42" t="s">
        <v>23</v>
      </c>
      <c r="M2726" s="42" t="s">
        <v>21</v>
      </c>
      <c r="N2726" s="42" t="s">
        <v>24774</v>
      </c>
      <c r="O2726" s="42" t="s">
        <v>394</v>
      </c>
      <c r="P2726" s="42" t="s">
        <v>395</v>
      </c>
      <c r="Q2726" s="56" t="s">
        <v>24775</v>
      </c>
      <c r="R2726" s="42" t="s">
        <v>94</v>
      </c>
      <c r="S2726" s="42" t="s">
        <v>22</v>
      </c>
      <c r="T2726" s="42" t="s">
        <v>28746</v>
      </c>
      <c r="U2726" s="50" t="s">
        <v>28518</v>
      </c>
      <c r="V2726" s="42" t="s">
        <v>28521</v>
      </c>
      <c r="W2726" s="42" t="s">
        <v>94</v>
      </c>
      <c r="X2726" s="50">
        <v>1784</v>
      </c>
    </row>
    <row r="2727" spans="1:24" ht="12" customHeight="1" x14ac:dyDescent="0.15">
      <c r="A2727" s="42" t="s">
        <v>7290</v>
      </c>
      <c r="B2727" s="42">
        <v>18</v>
      </c>
      <c r="C2727" s="42" t="s">
        <v>14</v>
      </c>
      <c r="D2727" s="42" t="s">
        <v>79</v>
      </c>
      <c r="F2727" s="55">
        <v>42595</v>
      </c>
      <c r="G2727" s="42" t="s">
        <v>24780</v>
      </c>
      <c r="H2727" s="42" t="s">
        <v>24781</v>
      </c>
      <c r="I2727" s="42" t="s">
        <v>962</v>
      </c>
      <c r="J2727" s="42">
        <v>71655</v>
      </c>
      <c r="K2727" s="42" t="s">
        <v>24782</v>
      </c>
      <c r="L2727" s="42" t="s">
        <v>24783</v>
      </c>
      <c r="M2727" s="42" t="s">
        <v>385</v>
      </c>
      <c r="N2727" s="42" t="s">
        <v>24784</v>
      </c>
      <c r="O2727" s="42" t="s">
        <v>394</v>
      </c>
      <c r="P2727" s="42" t="s">
        <v>395</v>
      </c>
      <c r="Q2727" s="56" t="s">
        <v>24785</v>
      </c>
      <c r="R2727" s="42" t="s">
        <v>23</v>
      </c>
      <c r="S2727" s="42" t="s">
        <v>12</v>
      </c>
      <c r="T2727" s="42" t="s">
        <v>31978</v>
      </c>
      <c r="U2727" s="50" t="s">
        <v>28523</v>
      </c>
      <c r="V2727" s="42" t="s">
        <v>28521</v>
      </c>
    </row>
    <row r="2728" spans="1:24" ht="12" customHeight="1" x14ac:dyDescent="0.15">
      <c r="A2728" s="42" t="s">
        <v>24786</v>
      </c>
      <c r="B2728" s="42">
        <v>44</v>
      </c>
      <c r="C2728" s="42" t="s">
        <v>14</v>
      </c>
      <c r="D2728" s="42" t="s">
        <v>31</v>
      </c>
      <c r="E2728" s="42" t="s">
        <v>25586</v>
      </c>
      <c r="F2728" s="55">
        <v>42595</v>
      </c>
      <c r="G2728" s="42" t="s">
        <v>24787</v>
      </c>
      <c r="H2728" s="42" t="s">
        <v>8985</v>
      </c>
      <c r="I2728" s="42" t="s">
        <v>38</v>
      </c>
      <c r="J2728" s="42">
        <v>61611</v>
      </c>
      <c r="K2728" s="42" t="s">
        <v>8987</v>
      </c>
      <c r="L2728" s="42" t="s">
        <v>21435</v>
      </c>
      <c r="M2728" s="42" t="s">
        <v>373</v>
      </c>
      <c r="N2728" s="42" t="s">
        <v>24788</v>
      </c>
      <c r="O2728" s="42" t="s">
        <v>394</v>
      </c>
      <c r="P2728" s="42" t="s">
        <v>395</v>
      </c>
      <c r="Q2728" s="56" t="s">
        <v>24789</v>
      </c>
      <c r="R2728" s="42" t="s">
        <v>94</v>
      </c>
      <c r="S2728" s="42" t="s">
        <v>12</v>
      </c>
      <c r="T2728" s="42" t="s">
        <v>31978</v>
      </c>
      <c r="U2728" s="50" t="s">
        <v>28518</v>
      </c>
      <c r="V2728" s="42" t="s">
        <v>28521</v>
      </c>
    </row>
    <row r="2729" spans="1:24" ht="12" customHeight="1" x14ac:dyDescent="0.15">
      <c r="A2729" s="42" t="s">
        <v>24794</v>
      </c>
      <c r="B2729" s="42">
        <v>30</v>
      </c>
      <c r="C2729" s="42" t="s">
        <v>14</v>
      </c>
      <c r="D2729" s="42" t="s">
        <v>79</v>
      </c>
      <c r="E2729" s="42" t="s">
        <v>27003</v>
      </c>
      <c r="F2729" s="55">
        <v>42595</v>
      </c>
      <c r="G2729" s="42" t="s">
        <v>28620</v>
      </c>
      <c r="H2729" s="42" t="s">
        <v>535</v>
      </c>
      <c r="I2729" s="42" t="s">
        <v>75</v>
      </c>
      <c r="J2729" s="42" t="s">
        <v>12735</v>
      </c>
      <c r="K2729" s="42" t="s">
        <v>2845</v>
      </c>
      <c r="L2729" s="42" t="s">
        <v>22950</v>
      </c>
      <c r="M2729" s="42" t="s">
        <v>21</v>
      </c>
      <c r="N2729" s="42" t="s">
        <v>24795</v>
      </c>
      <c r="O2729" s="42" t="s">
        <v>394</v>
      </c>
      <c r="P2729" s="42" t="s">
        <v>395</v>
      </c>
      <c r="Q2729" s="56" t="s">
        <v>24796</v>
      </c>
      <c r="R2729" s="42" t="s">
        <v>94</v>
      </c>
      <c r="S2729" s="42" t="s">
        <v>29</v>
      </c>
      <c r="T2729" s="42" t="s">
        <v>28523</v>
      </c>
      <c r="U2729" s="50" t="s">
        <v>28523</v>
      </c>
      <c r="V2729" s="42" t="s">
        <v>28521</v>
      </c>
    </row>
    <row r="2730" spans="1:24" ht="12" customHeight="1" x14ac:dyDescent="0.15">
      <c r="A2730" s="42" t="s">
        <v>24790</v>
      </c>
      <c r="B2730" s="42">
        <v>36</v>
      </c>
      <c r="C2730" s="42" t="s">
        <v>14</v>
      </c>
      <c r="D2730" s="42" t="s">
        <v>42</v>
      </c>
      <c r="F2730" s="55">
        <v>42595</v>
      </c>
      <c r="G2730" s="42" t="s">
        <v>24791</v>
      </c>
      <c r="H2730" s="42" t="s">
        <v>8549</v>
      </c>
      <c r="I2730" s="42" t="s">
        <v>39</v>
      </c>
      <c r="J2730" s="42">
        <v>94544</v>
      </c>
      <c r="K2730" s="42" t="s">
        <v>589</v>
      </c>
      <c r="L2730" s="42" t="s">
        <v>8551</v>
      </c>
      <c r="M2730" s="42" t="s">
        <v>21</v>
      </c>
      <c r="N2730" s="42" t="s">
        <v>24792</v>
      </c>
      <c r="O2730" s="42" t="s">
        <v>394</v>
      </c>
      <c r="P2730" s="42" t="s">
        <v>395</v>
      </c>
      <c r="Q2730" s="56" t="s">
        <v>24793</v>
      </c>
      <c r="R2730" s="42" t="s">
        <v>94</v>
      </c>
      <c r="S2730" s="42" t="s">
        <v>373</v>
      </c>
      <c r="T2730" s="42" t="s">
        <v>28836</v>
      </c>
      <c r="U2730" s="50" t="s">
        <v>28518</v>
      </c>
      <c r="V2730" s="42" t="s">
        <v>28519</v>
      </c>
      <c r="W2730" s="42" t="s">
        <v>94</v>
      </c>
      <c r="X2730" s="50">
        <v>1832</v>
      </c>
    </row>
    <row r="2731" spans="1:24" ht="12" customHeight="1" x14ac:dyDescent="0.15">
      <c r="A2731" s="42" t="s">
        <v>24797</v>
      </c>
      <c r="B2731" s="42">
        <v>33</v>
      </c>
      <c r="C2731" s="42" t="s">
        <v>108</v>
      </c>
      <c r="D2731" s="42" t="s">
        <v>31</v>
      </c>
      <c r="E2731" s="42" t="s">
        <v>24798</v>
      </c>
      <c r="F2731" s="55">
        <v>42594</v>
      </c>
      <c r="G2731" s="42" t="s">
        <v>24799</v>
      </c>
      <c r="H2731" s="42" t="s">
        <v>24800</v>
      </c>
      <c r="I2731" s="42" t="s">
        <v>56</v>
      </c>
      <c r="J2731" s="42">
        <v>34744</v>
      </c>
      <c r="K2731" s="42" t="s">
        <v>1227</v>
      </c>
      <c r="L2731" s="42" t="s">
        <v>16631</v>
      </c>
      <c r="M2731" s="42" t="s">
        <v>21</v>
      </c>
      <c r="N2731" s="42" t="s">
        <v>24801</v>
      </c>
      <c r="O2731" s="42" t="s">
        <v>24802</v>
      </c>
      <c r="P2731" s="42" t="s">
        <v>395</v>
      </c>
      <c r="Q2731" s="56" t="s">
        <v>24803</v>
      </c>
      <c r="R2731" s="42" t="s">
        <v>94</v>
      </c>
      <c r="S2731" s="42" t="s">
        <v>12</v>
      </c>
      <c r="T2731" s="42" t="s">
        <v>31978</v>
      </c>
      <c r="U2731" s="50" t="s">
        <v>28518</v>
      </c>
      <c r="V2731" s="42" t="s">
        <v>28521</v>
      </c>
    </row>
    <row r="2732" spans="1:24" ht="12" customHeight="1" x14ac:dyDescent="0.15">
      <c r="A2732" s="42" t="s">
        <v>24804</v>
      </c>
      <c r="B2732" s="42">
        <v>36</v>
      </c>
      <c r="C2732" s="42" t="s">
        <v>14</v>
      </c>
      <c r="D2732" s="42" t="s">
        <v>31</v>
      </c>
      <c r="E2732" s="42" t="s">
        <v>24805</v>
      </c>
      <c r="F2732" s="55">
        <v>42594</v>
      </c>
      <c r="G2732" s="42" t="s">
        <v>24806</v>
      </c>
      <c r="H2732" s="42" t="s">
        <v>858</v>
      </c>
      <c r="I2732" s="42" t="s">
        <v>67</v>
      </c>
      <c r="J2732" s="42">
        <v>77407</v>
      </c>
      <c r="K2732" s="42" t="s">
        <v>1361</v>
      </c>
      <c r="L2732" s="42" t="s">
        <v>708</v>
      </c>
      <c r="M2732" s="42" t="s">
        <v>373</v>
      </c>
      <c r="N2732" s="42" t="s">
        <v>24807</v>
      </c>
      <c r="O2732" s="42" t="s">
        <v>24808</v>
      </c>
      <c r="P2732" s="42" t="s">
        <v>1135</v>
      </c>
      <c r="Q2732" s="56" t="s">
        <v>24809</v>
      </c>
      <c r="R2732" s="42" t="s">
        <v>948</v>
      </c>
      <c r="S2732" s="42" t="s">
        <v>373</v>
      </c>
      <c r="T2732" s="42" t="s">
        <v>29599</v>
      </c>
      <c r="U2732" s="50" t="s">
        <v>28518</v>
      </c>
      <c r="V2732" s="42" t="s">
        <v>28521</v>
      </c>
    </row>
    <row r="2733" spans="1:24" ht="12" customHeight="1" x14ac:dyDescent="0.15">
      <c r="A2733" s="42" t="s">
        <v>24810</v>
      </c>
      <c r="B2733" s="42">
        <v>49</v>
      </c>
      <c r="C2733" s="42" t="s">
        <v>14</v>
      </c>
      <c r="D2733" s="42" t="s">
        <v>31</v>
      </c>
      <c r="E2733" s="42" t="s">
        <v>24811</v>
      </c>
      <c r="F2733" s="55">
        <v>42594</v>
      </c>
      <c r="G2733" s="42" t="s">
        <v>24812</v>
      </c>
      <c r="H2733" s="42" t="s">
        <v>1543</v>
      </c>
      <c r="I2733" s="42" t="s">
        <v>389</v>
      </c>
      <c r="J2733" s="42">
        <v>74464</v>
      </c>
      <c r="K2733" s="42" t="s">
        <v>1545</v>
      </c>
      <c r="L2733" s="42" t="s">
        <v>1546</v>
      </c>
      <c r="M2733" s="42" t="s">
        <v>5307</v>
      </c>
      <c r="N2733" s="42" t="s">
        <v>24813</v>
      </c>
      <c r="O2733" s="42" t="s">
        <v>394</v>
      </c>
      <c r="P2733" s="42" t="s">
        <v>395</v>
      </c>
      <c r="Q2733" s="56" t="s">
        <v>24814</v>
      </c>
      <c r="R2733" s="42" t="s">
        <v>542</v>
      </c>
      <c r="S2733" s="42" t="s">
        <v>22</v>
      </c>
      <c r="T2733" s="42" t="s">
        <v>28542</v>
      </c>
      <c r="U2733" s="50" t="s">
        <v>28518</v>
      </c>
      <c r="V2733" s="42" t="s">
        <v>28521</v>
      </c>
      <c r="W2733" s="42" t="s">
        <v>542</v>
      </c>
      <c r="X2733" s="50">
        <v>1783</v>
      </c>
    </row>
    <row r="2734" spans="1:24" ht="12" customHeight="1" x14ac:dyDescent="0.15">
      <c r="A2734" s="42" t="s">
        <v>24815</v>
      </c>
      <c r="B2734" s="42">
        <v>22</v>
      </c>
      <c r="C2734" s="42" t="s">
        <v>14</v>
      </c>
      <c r="D2734" s="42" t="s">
        <v>42</v>
      </c>
      <c r="F2734" s="55">
        <v>42594</v>
      </c>
      <c r="G2734" s="42" t="s">
        <v>24816</v>
      </c>
      <c r="H2734" s="42" t="s">
        <v>1403</v>
      </c>
      <c r="I2734" s="42" t="s">
        <v>117</v>
      </c>
      <c r="J2734" s="42">
        <v>85201</v>
      </c>
      <c r="K2734" s="42" t="s">
        <v>617</v>
      </c>
      <c r="L2734" s="42" t="s">
        <v>1404</v>
      </c>
      <c r="M2734" s="42" t="s">
        <v>21</v>
      </c>
      <c r="N2734" s="42" t="s">
        <v>24817</v>
      </c>
      <c r="O2734" s="42" t="s">
        <v>394</v>
      </c>
      <c r="P2734" s="42" t="s">
        <v>395</v>
      </c>
      <c r="Q2734" s="56" t="s">
        <v>24818</v>
      </c>
      <c r="R2734" s="42" t="s">
        <v>94</v>
      </c>
      <c r="S2734" s="42" t="s">
        <v>29</v>
      </c>
      <c r="T2734" s="42" t="s">
        <v>28523</v>
      </c>
      <c r="U2734" s="50" t="s">
        <v>28518</v>
      </c>
      <c r="V2734" s="42" t="s">
        <v>28519</v>
      </c>
      <c r="W2734" s="42" t="s">
        <v>94</v>
      </c>
      <c r="X2734" s="50">
        <v>1782</v>
      </c>
    </row>
    <row r="2735" spans="1:24" ht="12" customHeight="1" x14ac:dyDescent="0.15">
      <c r="A2735" s="42" t="s">
        <v>24823</v>
      </c>
      <c r="B2735" s="42">
        <v>33</v>
      </c>
      <c r="C2735" s="42" t="s">
        <v>14</v>
      </c>
      <c r="D2735" s="42" t="s">
        <v>42</v>
      </c>
      <c r="E2735" s="42" t="s">
        <v>24824</v>
      </c>
      <c r="F2735" s="55">
        <v>42593</v>
      </c>
      <c r="G2735" s="42" t="s">
        <v>24825</v>
      </c>
      <c r="H2735" s="42" t="s">
        <v>11523</v>
      </c>
      <c r="I2735" s="42" t="s">
        <v>39</v>
      </c>
      <c r="J2735" s="42">
        <v>92083</v>
      </c>
      <c r="K2735" s="42" t="s">
        <v>150</v>
      </c>
      <c r="L2735" s="42" t="s">
        <v>24705</v>
      </c>
      <c r="M2735" s="42" t="s">
        <v>21</v>
      </c>
      <c r="N2735" s="42" t="s">
        <v>24826</v>
      </c>
      <c r="O2735" s="42" t="s">
        <v>394</v>
      </c>
      <c r="P2735" s="42" t="s">
        <v>395</v>
      </c>
      <c r="Q2735" s="56" t="s">
        <v>24827</v>
      </c>
      <c r="R2735" s="42" t="s">
        <v>94</v>
      </c>
      <c r="S2735" s="42" t="s">
        <v>22</v>
      </c>
      <c r="T2735" s="42" t="s">
        <v>28739</v>
      </c>
      <c r="U2735" s="50" t="s">
        <v>28523</v>
      </c>
      <c r="V2735" s="42" t="s">
        <v>20623</v>
      </c>
      <c r="W2735" s="42" t="s">
        <v>94</v>
      </c>
      <c r="X2735" s="50">
        <v>1785</v>
      </c>
    </row>
    <row r="2736" spans="1:24" ht="12" customHeight="1" x14ac:dyDescent="0.15">
      <c r="A2736" s="42" t="s">
        <v>24819</v>
      </c>
      <c r="B2736" s="42">
        <v>59</v>
      </c>
      <c r="C2736" s="42" t="s">
        <v>14</v>
      </c>
      <c r="D2736" s="42" t="s">
        <v>31</v>
      </c>
      <c r="F2736" s="55">
        <v>42593</v>
      </c>
      <c r="G2736" s="42" t="s">
        <v>24820</v>
      </c>
      <c r="H2736" s="42" t="s">
        <v>12359</v>
      </c>
      <c r="I2736" s="42" t="s">
        <v>297</v>
      </c>
      <c r="J2736" s="42">
        <v>98188</v>
      </c>
      <c r="K2736" s="42" t="s">
        <v>1185</v>
      </c>
      <c r="L2736" s="42" t="s">
        <v>12361</v>
      </c>
      <c r="M2736" s="42" t="s">
        <v>21</v>
      </c>
      <c r="N2736" s="42" t="s">
        <v>24821</v>
      </c>
      <c r="O2736" s="42" t="s">
        <v>394</v>
      </c>
      <c r="P2736" s="42" t="s">
        <v>395</v>
      </c>
      <c r="Q2736" s="56" t="s">
        <v>24822</v>
      </c>
      <c r="R2736" s="42" t="s">
        <v>542</v>
      </c>
      <c r="S2736" s="42" t="s">
        <v>22</v>
      </c>
      <c r="T2736" s="42" t="s">
        <v>28746</v>
      </c>
      <c r="U2736" s="50" t="s">
        <v>28520</v>
      </c>
      <c r="V2736" s="42" t="s">
        <v>28521</v>
      </c>
      <c r="W2736" s="42" t="s">
        <v>94</v>
      </c>
      <c r="X2736" s="50">
        <v>1778</v>
      </c>
    </row>
    <row r="2737" spans="1:24" ht="12" customHeight="1" x14ac:dyDescent="0.15">
      <c r="A2737" s="42" t="s">
        <v>28668</v>
      </c>
      <c r="B2737" s="42">
        <v>54</v>
      </c>
      <c r="C2737" s="42" t="s">
        <v>14</v>
      </c>
      <c r="D2737" s="42" t="s">
        <v>31</v>
      </c>
      <c r="F2737" s="55">
        <v>42593</v>
      </c>
      <c r="G2737" s="42" t="s">
        <v>32352</v>
      </c>
      <c r="H2737" s="42" t="s">
        <v>6408</v>
      </c>
      <c r="I2737" s="42" t="s">
        <v>19</v>
      </c>
      <c r="J2737" s="42" t="s">
        <v>6409</v>
      </c>
      <c r="K2737" s="42" t="s">
        <v>6410</v>
      </c>
      <c r="L2737" s="42" t="s">
        <v>6411</v>
      </c>
      <c r="M2737" s="42" t="s">
        <v>21</v>
      </c>
      <c r="N2737" s="42" t="s">
        <v>32351</v>
      </c>
      <c r="O2737" s="42" t="s">
        <v>394</v>
      </c>
      <c r="P2737" s="42" t="s">
        <v>395</v>
      </c>
      <c r="Q2737" s="56" t="s">
        <v>32154</v>
      </c>
      <c r="R2737" s="42" t="s">
        <v>94</v>
      </c>
      <c r="S2737" s="42" t="s">
        <v>22</v>
      </c>
      <c r="T2737" s="42" t="s">
        <v>28746</v>
      </c>
      <c r="U2737" s="50" t="s">
        <v>28520</v>
      </c>
      <c r="V2737" s="42" t="s">
        <v>28521</v>
      </c>
      <c r="W2737" s="42" t="s">
        <v>94</v>
      </c>
      <c r="X2737" s="50">
        <v>2149</v>
      </c>
    </row>
    <row r="2738" spans="1:24" ht="12" customHeight="1" x14ac:dyDescent="0.15">
      <c r="A2738" s="42" t="s">
        <v>24828</v>
      </c>
      <c r="B2738" s="42">
        <v>39</v>
      </c>
      <c r="C2738" s="42" t="s">
        <v>14</v>
      </c>
      <c r="D2738" s="42" t="s">
        <v>31</v>
      </c>
      <c r="E2738" s="42" t="s">
        <v>24829</v>
      </c>
      <c r="F2738" s="55">
        <v>42593</v>
      </c>
      <c r="G2738" s="42" t="s">
        <v>24830</v>
      </c>
      <c r="H2738" s="42" t="s">
        <v>24831</v>
      </c>
      <c r="I2738" s="42" t="s">
        <v>309</v>
      </c>
      <c r="J2738" s="42">
        <v>40831</v>
      </c>
      <c r="K2738" s="42" t="s">
        <v>24831</v>
      </c>
      <c r="L2738" s="42" t="s">
        <v>15300</v>
      </c>
      <c r="M2738" s="42" t="s">
        <v>21</v>
      </c>
      <c r="N2738" s="42" t="s">
        <v>24832</v>
      </c>
      <c r="O2738" s="42" t="s">
        <v>394</v>
      </c>
      <c r="P2738" s="42" t="s">
        <v>395</v>
      </c>
      <c r="Q2738" s="56" t="s">
        <v>24833</v>
      </c>
      <c r="R2738" s="42" t="s">
        <v>94</v>
      </c>
      <c r="S2738" s="42" t="s">
        <v>29</v>
      </c>
      <c r="T2738" s="42" t="s">
        <v>28523</v>
      </c>
      <c r="U2738" s="50" t="s">
        <v>28518</v>
      </c>
      <c r="V2738" s="42" t="s">
        <v>28522</v>
      </c>
    </row>
    <row r="2739" spans="1:24" ht="12" customHeight="1" x14ac:dyDescent="0.15">
      <c r="A2739" s="42" t="s">
        <v>24851</v>
      </c>
      <c r="B2739" s="42">
        <v>73</v>
      </c>
      <c r="C2739" s="42" t="s">
        <v>108</v>
      </c>
      <c r="D2739" s="42" t="s">
        <v>31</v>
      </c>
      <c r="E2739" s="42" t="s">
        <v>24852</v>
      </c>
      <c r="F2739" s="55">
        <v>42591</v>
      </c>
      <c r="G2739" s="42" t="s">
        <v>24853</v>
      </c>
      <c r="H2739" s="42" t="s">
        <v>10318</v>
      </c>
      <c r="I2739" s="42" t="s">
        <v>56</v>
      </c>
      <c r="J2739" s="42">
        <v>33950</v>
      </c>
      <c r="K2739" s="42" t="s">
        <v>4094</v>
      </c>
      <c r="L2739" s="42" t="s">
        <v>24854</v>
      </c>
      <c r="M2739" s="42" t="s">
        <v>21</v>
      </c>
      <c r="N2739" s="42" t="s">
        <v>24855</v>
      </c>
      <c r="O2739" s="42" t="s">
        <v>24808</v>
      </c>
      <c r="P2739" s="42" t="s">
        <v>1135</v>
      </c>
      <c r="Q2739" s="56" t="s">
        <v>24856</v>
      </c>
      <c r="R2739" s="42" t="s">
        <v>94</v>
      </c>
      <c r="S2739" s="42" t="s">
        <v>12</v>
      </c>
      <c r="T2739" s="42" t="s">
        <v>31978</v>
      </c>
      <c r="U2739" s="50" t="s">
        <v>28518</v>
      </c>
      <c r="V2739" s="42" t="s">
        <v>28521</v>
      </c>
    </row>
    <row r="2740" spans="1:24" ht="12" customHeight="1" x14ac:dyDescent="0.15">
      <c r="A2740" s="42" t="s">
        <v>24839</v>
      </c>
      <c r="B2740" s="42">
        <v>14</v>
      </c>
      <c r="C2740" s="42" t="s">
        <v>14</v>
      </c>
      <c r="D2740" s="42" t="s">
        <v>42</v>
      </c>
      <c r="E2740" s="42" t="s">
        <v>24840</v>
      </c>
      <c r="F2740" s="55">
        <v>42591</v>
      </c>
      <c r="G2740" s="42" t="s">
        <v>24841</v>
      </c>
      <c r="H2740" s="42" t="s">
        <v>92</v>
      </c>
      <c r="I2740" s="42" t="s">
        <v>39</v>
      </c>
      <c r="J2740" s="42">
        <v>90033</v>
      </c>
      <c r="K2740" s="42" t="s">
        <v>92</v>
      </c>
      <c r="L2740" s="42" t="s">
        <v>93</v>
      </c>
      <c r="M2740" s="42" t="s">
        <v>21</v>
      </c>
      <c r="N2740" s="42" t="s">
        <v>24842</v>
      </c>
      <c r="O2740" s="42" t="s">
        <v>394</v>
      </c>
      <c r="P2740" s="42" t="s">
        <v>395</v>
      </c>
      <c r="Q2740" s="56" t="s">
        <v>24843</v>
      </c>
      <c r="R2740" s="42" t="s">
        <v>94</v>
      </c>
      <c r="S2740" s="42" t="s">
        <v>22</v>
      </c>
      <c r="T2740" s="42" t="s">
        <v>28746</v>
      </c>
      <c r="U2740" s="50" t="s">
        <v>28520</v>
      </c>
      <c r="V2740" s="42" t="s">
        <v>28522</v>
      </c>
      <c r="W2740" s="42" t="s">
        <v>542</v>
      </c>
      <c r="X2740" s="50">
        <v>1776</v>
      </c>
    </row>
    <row r="2741" spans="1:24" ht="12" customHeight="1" x14ac:dyDescent="0.15">
      <c r="A2741" s="42" t="s">
        <v>24844</v>
      </c>
      <c r="B2741" s="42">
        <v>45</v>
      </c>
      <c r="C2741" s="42" t="s">
        <v>14</v>
      </c>
      <c r="D2741" s="42" t="s">
        <v>31</v>
      </c>
      <c r="E2741" s="42" t="s">
        <v>24845</v>
      </c>
      <c r="F2741" s="55">
        <v>42591</v>
      </c>
      <c r="G2741" s="42" t="s">
        <v>24846</v>
      </c>
      <c r="H2741" s="42" t="s">
        <v>24847</v>
      </c>
      <c r="I2741" s="42" t="s">
        <v>63</v>
      </c>
      <c r="J2741" s="42">
        <v>43143</v>
      </c>
      <c r="K2741" s="42" t="s">
        <v>2119</v>
      </c>
      <c r="L2741" s="42" t="s">
        <v>24848</v>
      </c>
      <c r="M2741" s="42" t="s">
        <v>21</v>
      </c>
      <c r="N2741" s="42" t="s">
        <v>24849</v>
      </c>
      <c r="O2741" s="42" t="s">
        <v>394</v>
      </c>
      <c r="P2741" s="42" t="s">
        <v>395</v>
      </c>
      <c r="Q2741" s="56" t="s">
        <v>24850</v>
      </c>
      <c r="R2741" s="42" t="s">
        <v>542</v>
      </c>
      <c r="S2741" s="42" t="s">
        <v>22</v>
      </c>
      <c r="T2741" s="42" t="s">
        <v>28746</v>
      </c>
      <c r="U2741" s="50" t="s">
        <v>28518</v>
      </c>
      <c r="V2741" s="42" t="s">
        <v>28521</v>
      </c>
      <c r="W2741" s="42" t="s">
        <v>94</v>
      </c>
      <c r="X2741" s="50">
        <v>1775</v>
      </c>
    </row>
    <row r="2742" spans="1:24" ht="12" customHeight="1" x14ac:dyDescent="0.15">
      <c r="A2742" s="42" t="s">
        <v>24834</v>
      </c>
      <c r="B2742" s="42">
        <v>44</v>
      </c>
      <c r="C2742" s="42" t="s">
        <v>14</v>
      </c>
      <c r="D2742" s="42" t="s">
        <v>31</v>
      </c>
      <c r="E2742" s="42" t="s">
        <v>24835</v>
      </c>
      <c r="F2742" s="55">
        <v>42591</v>
      </c>
      <c r="G2742" s="42" t="s">
        <v>24836</v>
      </c>
      <c r="H2742" s="42" t="s">
        <v>9259</v>
      </c>
      <c r="I2742" s="42" t="s">
        <v>26</v>
      </c>
      <c r="J2742" s="42">
        <v>29673</v>
      </c>
      <c r="K2742" s="42" t="s">
        <v>27</v>
      </c>
      <c r="L2742" s="42" t="s">
        <v>5591</v>
      </c>
      <c r="M2742" s="42" t="s">
        <v>21</v>
      </c>
      <c r="N2742" s="42" t="s">
        <v>24837</v>
      </c>
      <c r="O2742" s="42" t="s">
        <v>394</v>
      </c>
      <c r="P2742" s="42" t="s">
        <v>395</v>
      </c>
      <c r="Q2742" s="56" t="s">
        <v>24838</v>
      </c>
      <c r="R2742" s="42" t="s">
        <v>94</v>
      </c>
      <c r="S2742" s="42" t="s">
        <v>29</v>
      </c>
      <c r="T2742" s="42" t="s">
        <v>28523</v>
      </c>
      <c r="U2742" s="50" t="s">
        <v>28518</v>
      </c>
      <c r="V2742" s="42" t="s">
        <v>28521</v>
      </c>
      <c r="W2742" s="42" t="s">
        <v>94</v>
      </c>
      <c r="X2742" s="50">
        <v>1777</v>
      </c>
    </row>
    <row r="2743" spans="1:24" ht="12" customHeight="1" x14ac:dyDescent="0.15">
      <c r="A2743" s="42" t="s">
        <v>24875</v>
      </c>
      <c r="B2743" s="42">
        <v>57</v>
      </c>
      <c r="C2743" s="42" t="s">
        <v>14</v>
      </c>
      <c r="D2743" s="42" t="s">
        <v>79</v>
      </c>
      <c r="E2743" s="42" t="s">
        <v>24876</v>
      </c>
      <c r="F2743" s="55">
        <v>42590</v>
      </c>
      <c r="G2743" s="42" t="s">
        <v>28622</v>
      </c>
      <c r="H2743" s="42" t="s">
        <v>874</v>
      </c>
      <c r="I2743" s="42" t="s">
        <v>309</v>
      </c>
      <c r="J2743" s="42" t="s">
        <v>10558</v>
      </c>
      <c r="K2743" s="42" t="s">
        <v>1747</v>
      </c>
      <c r="L2743" s="42" t="s">
        <v>875</v>
      </c>
      <c r="M2743" s="42" t="s">
        <v>21</v>
      </c>
      <c r="N2743" s="42" t="s">
        <v>24877</v>
      </c>
      <c r="O2743" s="42" t="s">
        <v>394</v>
      </c>
      <c r="P2743" s="42" t="s">
        <v>395</v>
      </c>
      <c r="Q2743" s="56" t="s">
        <v>24878</v>
      </c>
      <c r="R2743" s="42" t="s">
        <v>94</v>
      </c>
      <c r="S2743" s="42" t="s">
        <v>22</v>
      </c>
      <c r="T2743" s="42" t="s">
        <v>28739</v>
      </c>
      <c r="U2743" s="50" t="s">
        <v>28518</v>
      </c>
      <c r="V2743" s="42" t="s">
        <v>28521</v>
      </c>
      <c r="W2743" s="42" t="s">
        <v>542</v>
      </c>
      <c r="X2743" s="50">
        <v>1766</v>
      </c>
    </row>
    <row r="2744" spans="1:24" ht="12" customHeight="1" x14ac:dyDescent="0.15">
      <c r="A2744" s="42" t="s">
        <v>24860</v>
      </c>
      <c r="B2744" s="42">
        <v>64</v>
      </c>
      <c r="C2744" s="42" t="s">
        <v>14</v>
      </c>
      <c r="D2744" s="42" t="s">
        <v>31</v>
      </c>
      <c r="F2744" s="55">
        <v>42590</v>
      </c>
      <c r="G2744" s="42" t="s">
        <v>24861</v>
      </c>
      <c r="H2744" s="42" t="s">
        <v>24862</v>
      </c>
      <c r="I2744" s="42" t="s">
        <v>360</v>
      </c>
      <c r="J2744" s="42" t="s">
        <v>24863</v>
      </c>
      <c r="K2744" s="42" t="s">
        <v>24864</v>
      </c>
      <c r="L2744" s="42" t="s">
        <v>1626</v>
      </c>
      <c r="M2744" s="42" t="s">
        <v>21</v>
      </c>
      <c r="N2744" s="42" t="s">
        <v>24865</v>
      </c>
      <c r="O2744" s="42" t="s">
        <v>394</v>
      </c>
      <c r="P2744" s="42" t="s">
        <v>395</v>
      </c>
      <c r="Q2744" s="56" t="s">
        <v>24866</v>
      </c>
      <c r="R2744" s="42" t="s">
        <v>23</v>
      </c>
      <c r="S2744" s="42" t="s">
        <v>22</v>
      </c>
      <c r="T2744" s="42" t="s">
        <v>28746</v>
      </c>
      <c r="U2744" s="50" t="s">
        <v>28520</v>
      </c>
      <c r="V2744" s="42" t="s">
        <v>28521</v>
      </c>
      <c r="W2744" s="42" t="s">
        <v>94</v>
      </c>
      <c r="X2744" s="50">
        <v>1773</v>
      </c>
    </row>
    <row r="2745" spans="1:24" ht="12" customHeight="1" x14ac:dyDescent="0.15">
      <c r="A2745" s="42" t="s">
        <v>24867</v>
      </c>
      <c r="B2745" s="42">
        <v>69</v>
      </c>
      <c r="C2745" s="42" t="s">
        <v>14</v>
      </c>
      <c r="D2745" s="42" t="s">
        <v>31</v>
      </c>
      <c r="F2745" s="55">
        <v>42590</v>
      </c>
      <c r="G2745" s="42" t="s">
        <v>24868</v>
      </c>
      <c r="H2745" s="42" t="s">
        <v>24869</v>
      </c>
      <c r="I2745" s="42" t="s">
        <v>26</v>
      </c>
      <c r="J2745" s="42" t="s">
        <v>24870</v>
      </c>
      <c r="K2745" s="42" t="s">
        <v>24871</v>
      </c>
      <c r="L2745" s="42" t="s">
        <v>24872</v>
      </c>
      <c r="M2745" s="42" t="s">
        <v>21</v>
      </c>
      <c r="N2745" s="42" t="s">
        <v>24873</v>
      </c>
      <c r="O2745" s="42" t="s">
        <v>394</v>
      </c>
      <c r="P2745" s="42" t="s">
        <v>395</v>
      </c>
      <c r="Q2745" s="56" t="s">
        <v>24874</v>
      </c>
      <c r="R2745" s="42" t="s">
        <v>542</v>
      </c>
      <c r="S2745" s="42" t="s">
        <v>22</v>
      </c>
      <c r="T2745" s="42" t="s">
        <v>28746</v>
      </c>
      <c r="U2745" s="50" t="s">
        <v>28520</v>
      </c>
      <c r="V2745" s="42" t="s">
        <v>28521</v>
      </c>
      <c r="W2745" s="42" t="s">
        <v>94</v>
      </c>
      <c r="X2745" s="50">
        <v>1833</v>
      </c>
    </row>
    <row r="2746" spans="1:24" ht="12" customHeight="1" x14ac:dyDescent="0.15">
      <c r="A2746" s="42" t="s">
        <v>24857</v>
      </c>
      <c r="B2746" s="42">
        <v>56</v>
      </c>
      <c r="C2746" s="42" t="s">
        <v>14</v>
      </c>
      <c r="D2746" s="42" t="s">
        <v>31</v>
      </c>
      <c r="F2746" s="55">
        <v>42590</v>
      </c>
      <c r="G2746" s="42" t="s">
        <v>28621</v>
      </c>
      <c r="H2746" s="42" t="s">
        <v>1610</v>
      </c>
      <c r="I2746" s="42" t="s">
        <v>39</v>
      </c>
      <c r="J2746" s="42">
        <v>95621</v>
      </c>
      <c r="K2746" s="42" t="s">
        <v>1612</v>
      </c>
      <c r="L2746" s="42" t="s">
        <v>1613</v>
      </c>
      <c r="M2746" s="42" t="s">
        <v>21</v>
      </c>
      <c r="N2746" s="42" t="s">
        <v>24858</v>
      </c>
      <c r="O2746" s="42" t="s">
        <v>394</v>
      </c>
      <c r="P2746" s="42" t="s">
        <v>395</v>
      </c>
      <c r="Q2746" s="56" t="s">
        <v>24859</v>
      </c>
      <c r="R2746" s="42" t="s">
        <v>23</v>
      </c>
      <c r="S2746" s="42" t="s">
        <v>22</v>
      </c>
      <c r="T2746" s="42" t="s">
        <v>28746</v>
      </c>
      <c r="U2746" s="50" t="s">
        <v>28520</v>
      </c>
      <c r="V2746" s="42" t="s">
        <v>28521</v>
      </c>
      <c r="W2746" s="42" t="s">
        <v>94</v>
      </c>
      <c r="X2746" s="50">
        <v>1771</v>
      </c>
    </row>
    <row r="2747" spans="1:24" ht="12" customHeight="1" x14ac:dyDescent="0.15">
      <c r="A2747" s="42" t="s">
        <v>24879</v>
      </c>
      <c r="B2747" s="42">
        <v>34</v>
      </c>
      <c r="C2747" s="42" t="s">
        <v>14</v>
      </c>
      <c r="D2747" s="42" t="s">
        <v>42</v>
      </c>
      <c r="F2747" s="55">
        <v>42590</v>
      </c>
      <c r="G2747" s="42" t="s">
        <v>24880</v>
      </c>
      <c r="H2747" s="42" t="s">
        <v>8437</v>
      </c>
      <c r="I2747" s="42" t="s">
        <v>309</v>
      </c>
      <c r="J2747" s="42" t="s">
        <v>9989</v>
      </c>
      <c r="K2747" s="42" t="s">
        <v>24881</v>
      </c>
      <c r="L2747" s="42" t="s">
        <v>19579</v>
      </c>
      <c r="M2747" s="42" t="s">
        <v>21</v>
      </c>
      <c r="N2747" s="42" t="s">
        <v>24882</v>
      </c>
      <c r="O2747" s="42" t="s">
        <v>394</v>
      </c>
      <c r="P2747" s="42" t="s">
        <v>395</v>
      </c>
      <c r="Q2747" s="56" t="s">
        <v>24883</v>
      </c>
      <c r="R2747" s="42" t="s">
        <v>94</v>
      </c>
      <c r="S2747" s="42" t="s">
        <v>29</v>
      </c>
      <c r="T2747" s="42" t="s">
        <v>28523</v>
      </c>
      <c r="U2747" s="50" t="s">
        <v>28520</v>
      </c>
      <c r="V2747" s="42" t="s">
        <v>20623</v>
      </c>
      <c r="W2747" s="42" t="s">
        <v>94</v>
      </c>
      <c r="X2747" s="50">
        <v>1774</v>
      </c>
    </row>
    <row r="2748" spans="1:24" ht="12" customHeight="1" x14ac:dyDescent="0.15">
      <c r="A2748" s="42" t="s">
        <v>24889</v>
      </c>
      <c r="B2748" s="42">
        <v>20</v>
      </c>
      <c r="C2748" s="42" t="s">
        <v>14</v>
      </c>
      <c r="D2748" s="42" t="s">
        <v>79</v>
      </c>
      <c r="E2748" s="42" t="s">
        <v>24890</v>
      </c>
      <c r="F2748" s="55">
        <v>42589</v>
      </c>
      <c r="G2748" s="42" t="s">
        <v>24891</v>
      </c>
      <c r="H2748" s="42" t="s">
        <v>12029</v>
      </c>
      <c r="I2748" s="42" t="s">
        <v>398</v>
      </c>
      <c r="J2748" s="42" t="s">
        <v>12030</v>
      </c>
      <c r="K2748" s="42" t="s">
        <v>4440</v>
      </c>
      <c r="L2748" s="42" t="s">
        <v>12031</v>
      </c>
      <c r="M2748" s="42" t="s">
        <v>21</v>
      </c>
      <c r="N2748" s="42" t="s">
        <v>24892</v>
      </c>
      <c r="O2748" s="42" t="s">
        <v>394</v>
      </c>
      <c r="P2748" s="42" t="s">
        <v>395</v>
      </c>
      <c r="Q2748" s="56" t="s">
        <v>24893</v>
      </c>
      <c r="R2748" s="42" t="s">
        <v>542</v>
      </c>
      <c r="S2748" s="42" t="s">
        <v>22</v>
      </c>
      <c r="T2748" s="42" t="s">
        <v>28739</v>
      </c>
      <c r="U2748" s="50" t="s">
        <v>28518</v>
      </c>
      <c r="V2748" s="42" t="s">
        <v>28521</v>
      </c>
      <c r="W2748" s="42" t="s">
        <v>94</v>
      </c>
      <c r="X2748" s="50">
        <v>1764</v>
      </c>
    </row>
    <row r="2749" spans="1:24" ht="12" customHeight="1" x14ac:dyDescent="0.15">
      <c r="A2749" s="42" t="s">
        <v>24884</v>
      </c>
      <c r="B2749" s="42">
        <v>25</v>
      </c>
      <c r="C2749" s="42" t="s">
        <v>14</v>
      </c>
      <c r="D2749" s="42" t="s">
        <v>79</v>
      </c>
      <c r="E2749" s="42" t="s">
        <v>24885</v>
      </c>
      <c r="F2749" s="55">
        <v>42589</v>
      </c>
      <c r="G2749" s="42" t="s">
        <v>24886</v>
      </c>
      <c r="H2749" s="42" t="s">
        <v>534</v>
      </c>
      <c r="I2749" s="42" t="s">
        <v>63</v>
      </c>
      <c r="J2749" s="42" t="s">
        <v>19137</v>
      </c>
      <c r="K2749" s="42" t="s">
        <v>535</v>
      </c>
      <c r="L2749" s="42" t="s">
        <v>536</v>
      </c>
      <c r="M2749" s="42" t="s">
        <v>21</v>
      </c>
      <c r="N2749" s="42" t="s">
        <v>24887</v>
      </c>
      <c r="O2749" s="42" t="s">
        <v>537</v>
      </c>
      <c r="P2749" s="42" t="s">
        <v>395</v>
      </c>
      <c r="Q2749" s="56" t="s">
        <v>24888</v>
      </c>
      <c r="R2749" s="42" t="s">
        <v>542</v>
      </c>
      <c r="S2749" s="42" t="s">
        <v>22</v>
      </c>
      <c r="T2749" s="42" t="s">
        <v>28739</v>
      </c>
      <c r="U2749" s="50" t="s">
        <v>28520</v>
      </c>
      <c r="V2749" s="42" t="s">
        <v>28521</v>
      </c>
      <c r="W2749" s="42" t="s">
        <v>94</v>
      </c>
      <c r="X2749" s="50">
        <v>1763</v>
      </c>
    </row>
    <row r="2750" spans="1:24" ht="12" customHeight="1" x14ac:dyDescent="0.15">
      <c r="A2750" s="42" t="s">
        <v>24894</v>
      </c>
      <c r="B2750" s="42">
        <v>26</v>
      </c>
      <c r="C2750" s="42" t="s">
        <v>14</v>
      </c>
      <c r="D2750" s="42" t="s">
        <v>79</v>
      </c>
      <c r="E2750" s="42" t="s">
        <v>24895</v>
      </c>
      <c r="F2750" s="55">
        <v>42587</v>
      </c>
      <c r="G2750" s="42" t="s">
        <v>24896</v>
      </c>
      <c r="H2750" s="42" t="s">
        <v>8066</v>
      </c>
      <c r="I2750" s="42" t="s">
        <v>167</v>
      </c>
      <c r="J2750" s="42" t="s">
        <v>10330</v>
      </c>
      <c r="K2750" s="42" t="s">
        <v>1526</v>
      </c>
      <c r="L2750" s="42" t="s">
        <v>5525</v>
      </c>
      <c r="M2750" s="42" t="s">
        <v>21</v>
      </c>
      <c r="N2750" s="42" t="s">
        <v>24897</v>
      </c>
      <c r="O2750" s="42" t="s">
        <v>394</v>
      </c>
      <c r="P2750" s="42" t="s">
        <v>395</v>
      </c>
      <c r="Q2750" s="56" t="s">
        <v>24898</v>
      </c>
      <c r="R2750" s="42" t="s">
        <v>542</v>
      </c>
      <c r="S2750" s="42" t="s">
        <v>22</v>
      </c>
      <c r="T2750" s="42" t="s">
        <v>28746</v>
      </c>
      <c r="U2750" s="50" t="s">
        <v>28520</v>
      </c>
      <c r="V2750" s="42" t="s">
        <v>28521</v>
      </c>
      <c r="W2750" s="42" t="s">
        <v>94</v>
      </c>
      <c r="X2750" s="50">
        <v>1767</v>
      </c>
    </row>
    <row r="2751" spans="1:24" ht="12" customHeight="1" x14ac:dyDescent="0.15">
      <c r="A2751" s="42" t="s">
        <v>24919</v>
      </c>
      <c r="B2751" s="42">
        <v>31</v>
      </c>
      <c r="C2751" s="42" t="s">
        <v>14</v>
      </c>
      <c r="D2751" s="42" t="s">
        <v>42</v>
      </c>
      <c r="F2751" s="55">
        <v>42587</v>
      </c>
      <c r="G2751" s="42" t="s">
        <v>28623</v>
      </c>
      <c r="H2751" s="42" t="s">
        <v>24920</v>
      </c>
      <c r="I2751" s="42" t="s">
        <v>39</v>
      </c>
      <c r="J2751" s="42" t="s">
        <v>24921</v>
      </c>
      <c r="K2751" s="42" t="s">
        <v>150</v>
      </c>
      <c r="L2751" s="42" t="s">
        <v>24705</v>
      </c>
      <c r="M2751" s="42" t="s">
        <v>21</v>
      </c>
      <c r="N2751" s="42" t="s">
        <v>24922</v>
      </c>
      <c r="O2751" s="42" t="s">
        <v>394</v>
      </c>
      <c r="P2751" s="42" t="s">
        <v>395</v>
      </c>
      <c r="Q2751" s="56" t="s">
        <v>24923</v>
      </c>
      <c r="R2751" s="42" t="s">
        <v>542</v>
      </c>
      <c r="S2751" s="42" t="s">
        <v>22</v>
      </c>
      <c r="T2751" s="42" t="s">
        <v>28535</v>
      </c>
      <c r="U2751" s="50" t="s">
        <v>28520</v>
      </c>
      <c r="V2751" s="42" t="s">
        <v>28521</v>
      </c>
      <c r="W2751" s="42" t="s">
        <v>94</v>
      </c>
      <c r="X2751" s="50">
        <v>1769</v>
      </c>
    </row>
    <row r="2752" spans="1:24" ht="12" customHeight="1" x14ac:dyDescent="0.15">
      <c r="A2752" s="42" t="s">
        <v>24899</v>
      </c>
      <c r="B2752" s="42">
        <v>59</v>
      </c>
      <c r="C2752" s="42" t="s">
        <v>14</v>
      </c>
      <c r="D2752" s="42" t="s">
        <v>31</v>
      </c>
      <c r="F2752" s="55">
        <v>42587</v>
      </c>
      <c r="G2752" s="42" t="s">
        <v>24900</v>
      </c>
      <c r="H2752" s="42" t="s">
        <v>24901</v>
      </c>
      <c r="I2752" s="42" t="s">
        <v>432</v>
      </c>
      <c r="J2752" s="42" t="s">
        <v>24902</v>
      </c>
      <c r="K2752" s="42" t="s">
        <v>24903</v>
      </c>
      <c r="L2752" s="42" t="s">
        <v>24904</v>
      </c>
      <c r="M2752" s="42" t="s">
        <v>21</v>
      </c>
      <c r="N2752" s="42" t="s">
        <v>24905</v>
      </c>
      <c r="O2752" s="42" t="s">
        <v>394</v>
      </c>
      <c r="P2752" s="42" t="s">
        <v>395</v>
      </c>
      <c r="Q2752" s="56" t="s">
        <v>24906</v>
      </c>
      <c r="R2752" s="42" t="s">
        <v>542</v>
      </c>
      <c r="S2752" s="42" t="s">
        <v>22</v>
      </c>
      <c r="T2752" s="42" t="s">
        <v>28746</v>
      </c>
      <c r="U2752" s="50" t="s">
        <v>28520</v>
      </c>
      <c r="V2752" s="42" t="s">
        <v>28521</v>
      </c>
      <c r="W2752" s="42" t="s">
        <v>94</v>
      </c>
      <c r="X2752" s="50">
        <v>1770</v>
      </c>
    </row>
    <row r="2753" spans="1:24" ht="12" customHeight="1" x14ac:dyDescent="0.15">
      <c r="A2753" s="42" t="s">
        <v>24907</v>
      </c>
      <c r="B2753" s="42">
        <v>58</v>
      </c>
      <c r="C2753" s="42" t="s">
        <v>14</v>
      </c>
      <c r="D2753" s="42" t="s">
        <v>31</v>
      </c>
      <c r="F2753" s="55">
        <v>42587</v>
      </c>
      <c r="G2753" s="42" t="s">
        <v>28624</v>
      </c>
      <c r="H2753" s="42" t="s">
        <v>24908</v>
      </c>
      <c r="I2753" s="42" t="s">
        <v>238</v>
      </c>
      <c r="J2753" s="42" t="s">
        <v>24909</v>
      </c>
      <c r="K2753" s="42" t="s">
        <v>9446</v>
      </c>
      <c r="L2753" s="42" t="s">
        <v>15886</v>
      </c>
      <c r="M2753" s="42" t="s">
        <v>21</v>
      </c>
      <c r="N2753" s="42" t="s">
        <v>24910</v>
      </c>
      <c r="O2753" s="42" t="s">
        <v>394</v>
      </c>
      <c r="P2753" s="42" t="s">
        <v>395</v>
      </c>
      <c r="Q2753" s="56" t="s">
        <v>24911</v>
      </c>
      <c r="R2753" s="42" t="s">
        <v>542</v>
      </c>
      <c r="S2753" s="42" t="s">
        <v>22</v>
      </c>
      <c r="T2753" s="42" t="s">
        <v>28739</v>
      </c>
      <c r="U2753" s="50" t="s">
        <v>28518</v>
      </c>
      <c r="V2753" s="42" t="s">
        <v>28521</v>
      </c>
      <c r="W2753" s="42" t="s">
        <v>94</v>
      </c>
      <c r="X2753" s="50">
        <v>1762</v>
      </c>
    </row>
    <row r="2754" spans="1:24" ht="12" customHeight="1" x14ac:dyDescent="0.15">
      <c r="A2754" s="42" t="s">
        <v>24912</v>
      </c>
      <c r="B2754" s="42">
        <v>30</v>
      </c>
      <c r="C2754" s="42" t="s">
        <v>14</v>
      </c>
      <c r="D2754" s="42" t="s">
        <v>31</v>
      </c>
      <c r="E2754" s="42" t="s">
        <v>24913</v>
      </c>
      <c r="F2754" s="55">
        <v>42587</v>
      </c>
      <c r="G2754" s="42" t="s">
        <v>24914</v>
      </c>
      <c r="H2754" s="42" t="s">
        <v>24915</v>
      </c>
      <c r="I2754" s="42" t="s">
        <v>56</v>
      </c>
      <c r="J2754" s="42" t="s">
        <v>24916</v>
      </c>
      <c r="K2754" s="42" t="s">
        <v>4256</v>
      </c>
      <c r="L2754" s="42" t="s">
        <v>22558</v>
      </c>
      <c r="M2754" s="42" t="s">
        <v>21</v>
      </c>
      <c r="N2754" s="42" t="s">
        <v>24917</v>
      </c>
      <c r="O2754" s="42" t="s">
        <v>394</v>
      </c>
      <c r="P2754" s="42" t="s">
        <v>395</v>
      </c>
      <c r="Q2754" s="56" t="s">
        <v>24918</v>
      </c>
      <c r="R2754" s="42" t="s">
        <v>23</v>
      </c>
      <c r="S2754" s="42" t="s">
        <v>12</v>
      </c>
      <c r="T2754" s="42" t="s">
        <v>31978</v>
      </c>
      <c r="U2754" s="50" t="s">
        <v>28520</v>
      </c>
      <c r="V2754" s="42" t="s">
        <v>28519</v>
      </c>
    </row>
    <row r="2755" spans="1:24" ht="12" customHeight="1" x14ac:dyDescent="0.15">
      <c r="A2755" s="42" t="s">
        <v>24931</v>
      </c>
      <c r="B2755" s="42">
        <v>22</v>
      </c>
      <c r="C2755" s="42" t="s">
        <v>14</v>
      </c>
      <c r="D2755" s="42" t="s">
        <v>42</v>
      </c>
      <c r="E2755" s="42" t="s">
        <v>24932</v>
      </c>
      <c r="F2755" s="55">
        <v>42586</v>
      </c>
      <c r="G2755" s="42" t="s">
        <v>24933</v>
      </c>
      <c r="H2755" s="42" t="s">
        <v>9559</v>
      </c>
      <c r="I2755" s="42" t="s">
        <v>962</v>
      </c>
      <c r="J2755" s="42" t="s">
        <v>24934</v>
      </c>
      <c r="K2755" s="42" t="s">
        <v>2450</v>
      </c>
      <c r="L2755" s="42" t="s">
        <v>9561</v>
      </c>
      <c r="M2755" s="42" t="s">
        <v>24698</v>
      </c>
      <c r="N2755" s="42" t="s">
        <v>24935</v>
      </c>
      <c r="O2755" s="42" t="s">
        <v>394</v>
      </c>
      <c r="P2755" s="42" t="s">
        <v>395</v>
      </c>
      <c r="Q2755" s="56" t="s">
        <v>24936</v>
      </c>
      <c r="R2755" s="42" t="s">
        <v>94</v>
      </c>
      <c r="S2755" s="42" t="s">
        <v>12</v>
      </c>
      <c r="T2755" s="42" t="s">
        <v>31978</v>
      </c>
      <c r="U2755" s="50" t="s">
        <v>28520</v>
      </c>
      <c r="V2755" s="42" t="s">
        <v>28521</v>
      </c>
    </row>
    <row r="2756" spans="1:24" ht="12" customHeight="1" x14ac:dyDescent="0.15">
      <c r="A2756" s="42" t="s">
        <v>24938</v>
      </c>
      <c r="B2756" s="42">
        <v>31</v>
      </c>
      <c r="C2756" s="42" t="s">
        <v>14</v>
      </c>
      <c r="D2756" s="42" t="s">
        <v>31</v>
      </c>
      <c r="E2756" s="42" t="s">
        <v>24939</v>
      </c>
      <c r="F2756" s="55">
        <v>42585</v>
      </c>
      <c r="G2756" s="42" t="s">
        <v>24940</v>
      </c>
      <c r="H2756" s="42" t="s">
        <v>24941</v>
      </c>
      <c r="I2756" s="42" t="s">
        <v>234</v>
      </c>
      <c r="J2756" s="42" t="s">
        <v>24942</v>
      </c>
      <c r="K2756" s="42" t="s">
        <v>4898</v>
      </c>
      <c r="L2756" s="42" t="s">
        <v>24943</v>
      </c>
      <c r="M2756" s="42" t="s">
        <v>21</v>
      </c>
      <c r="N2756" s="42" t="s">
        <v>24944</v>
      </c>
      <c r="O2756" s="42" t="s">
        <v>394</v>
      </c>
      <c r="P2756" s="42" t="s">
        <v>395</v>
      </c>
      <c r="Q2756" s="56" t="s">
        <v>24945</v>
      </c>
      <c r="R2756" s="42" t="s">
        <v>94</v>
      </c>
      <c r="S2756" s="42" t="s">
        <v>22</v>
      </c>
      <c r="T2756" s="42" t="s">
        <v>28746</v>
      </c>
      <c r="U2756" s="50" t="s">
        <v>28520</v>
      </c>
      <c r="V2756" s="42" t="s">
        <v>28522</v>
      </c>
      <c r="W2756" s="42" t="s">
        <v>94</v>
      </c>
      <c r="X2756" s="50">
        <v>1755</v>
      </c>
    </row>
    <row r="2757" spans="1:24" ht="12" customHeight="1" x14ac:dyDescent="0.15">
      <c r="A2757" s="42" t="s">
        <v>24946</v>
      </c>
      <c r="B2757" s="42">
        <v>54</v>
      </c>
      <c r="C2757" s="42" t="s">
        <v>14</v>
      </c>
      <c r="D2757" s="42" t="s">
        <v>31</v>
      </c>
      <c r="E2757" s="42" t="s">
        <v>24947</v>
      </c>
      <c r="F2757" s="55">
        <v>42585</v>
      </c>
      <c r="G2757" s="42" t="s">
        <v>24948</v>
      </c>
      <c r="H2757" s="42" t="s">
        <v>438</v>
      </c>
      <c r="I2757" s="42" t="s">
        <v>51</v>
      </c>
      <c r="J2757" s="42" t="s">
        <v>24949</v>
      </c>
      <c r="K2757" s="42" t="s">
        <v>1107</v>
      </c>
      <c r="L2757" s="42" t="s">
        <v>24950</v>
      </c>
      <c r="M2757" s="42" t="s">
        <v>21</v>
      </c>
      <c r="N2757" s="42" t="s">
        <v>24951</v>
      </c>
      <c r="O2757" s="42" t="s">
        <v>394</v>
      </c>
      <c r="P2757" s="42" t="s">
        <v>395</v>
      </c>
      <c r="Q2757" s="56" t="s">
        <v>24952</v>
      </c>
      <c r="R2757" s="42" t="s">
        <v>94</v>
      </c>
      <c r="S2757" s="42" t="s">
        <v>22</v>
      </c>
      <c r="T2757" s="42" t="s">
        <v>28739</v>
      </c>
      <c r="U2757" s="50" t="s">
        <v>28520</v>
      </c>
      <c r="V2757" s="42" t="s">
        <v>28521</v>
      </c>
      <c r="W2757" s="42" t="s">
        <v>94</v>
      </c>
      <c r="X2757" s="50">
        <v>1756</v>
      </c>
    </row>
    <row r="2758" spans="1:24" ht="12" customHeight="1" x14ac:dyDescent="0.15">
      <c r="A2758" s="42" t="s">
        <v>24924</v>
      </c>
      <c r="B2758" s="42">
        <v>69</v>
      </c>
      <c r="C2758" s="42" t="s">
        <v>14</v>
      </c>
      <c r="D2758" s="42" t="s">
        <v>31</v>
      </c>
      <c r="F2758" s="55">
        <v>42585</v>
      </c>
      <c r="G2758" s="42" t="s">
        <v>24925</v>
      </c>
      <c r="H2758" s="42" t="s">
        <v>24926</v>
      </c>
      <c r="I2758" s="42" t="s">
        <v>238</v>
      </c>
      <c r="J2758" s="42" t="s">
        <v>24927</v>
      </c>
      <c r="K2758" s="42" t="s">
        <v>6926</v>
      </c>
      <c r="L2758" s="42" t="s">
        <v>24928</v>
      </c>
      <c r="M2758" s="42" t="s">
        <v>21</v>
      </c>
      <c r="N2758" s="42" t="s">
        <v>24929</v>
      </c>
      <c r="O2758" s="42" t="s">
        <v>394</v>
      </c>
      <c r="P2758" s="42" t="s">
        <v>395</v>
      </c>
      <c r="Q2758" s="56" t="s">
        <v>24930</v>
      </c>
      <c r="R2758" s="42" t="s">
        <v>948</v>
      </c>
      <c r="S2758" s="42" t="s">
        <v>22</v>
      </c>
      <c r="T2758" s="42" t="s">
        <v>28746</v>
      </c>
      <c r="U2758" s="50" t="s">
        <v>28518</v>
      </c>
      <c r="V2758" s="42" t="s">
        <v>28519</v>
      </c>
      <c r="W2758" s="42" t="s">
        <v>94</v>
      </c>
      <c r="X2758" s="50">
        <v>1761</v>
      </c>
    </row>
    <row r="2759" spans="1:24" ht="12" customHeight="1" x14ac:dyDescent="0.15">
      <c r="A2759" s="42" t="s">
        <v>24953</v>
      </c>
      <c r="B2759" s="42">
        <v>43</v>
      </c>
      <c r="C2759" s="42" t="s">
        <v>14</v>
      </c>
      <c r="D2759" s="42" t="s">
        <v>79</v>
      </c>
      <c r="E2759" s="42" t="s">
        <v>24954</v>
      </c>
      <c r="F2759" s="55">
        <v>42584</v>
      </c>
      <c r="G2759" s="42" t="s">
        <v>24955</v>
      </c>
      <c r="H2759" s="42" t="s">
        <v>4018</v>
      </c>
      <c r="I2759" s="42" t="s">
        <v>56</v>
      </c>
      <c r="J2759" s="42" t="s">
        <v>4019</v>
      </c>
      <c r="K2759" s="42" t="s">
        <v>1738</v>
      </c>
      <c r="L2759" s="42" t="s">
        <v>4020</v>
      </c>
      <c r="M2759" s="42" t="s">
        <v>21</v>
      </c>
      <c r="N2759" s="42" t="s">
        <v>24956</v>
      </c>
      <c r="O2759" s="42" t="s">
        <v>394</v>
      </c>
      <c r="P2759" s="42" t="s">
        <v>395</v>
      </c>
      <c r="Q2759" s="56" t="s">
        <v>24957</v>
      </c>
      <c r="R2759" s="42" t="s">
        <v>542</v>
      </c>
      <c r="S2759" s="42" t="s">
        <v>22</v>
      </c>
      <c r="T2759" s="42" t="s">
        <v>28746</v>
      </c>
      <c r="U2759" s="50" t="s">
        <v>28520</v>
      </c>
      <c r="V2759" s="42" t="s">
        <v>28521</v>
      </c>
      <c r="W2759" s="42" t="s">
        <v>94</v>
      </c>
      <c r="X2759" s="50">
        <v>1758</v>
      </c>
    </row>
    <row r="2760" spans="1:24" ht="12" customHeight="1" x14ac:dyDescent="0.15">
      <c r="A2760" s="42" t="s">
        <v>24972</v>
      </c>
      <c r="B2760" s="42">
        <v>31</v>
      </c>
      <c r="C2760" s="42" t="s">
        <v>14</v>
      </c>
      <c r="D2760" s="42" t="s">
        <v>31</v>
      </c>
      <c r="E2760" s="42" t="s">
        <v>24973</v>
      </c>
      <c r="F2760" s="55">
        <v>42584</v>
      </c>
      <c r="G2760" s="42" t="s">
        <v>28625</v>
      </c>
      <c r="H2760" s="42" t="s">
        <v>333</v>
      </c>
      <c r="I2760" s="42" t="s">
        <v>127</v>
      </c>
      <c r="J2760" s="42" t="s">
        <v>24974</v>
      </c>
      <c r="K2760" s="42" t="s">
        <v>922</v>
      </c>
      <c r="L2760" s="42" t="s">
        <v>4810</v>
      </c>
      <c r="M2760" s="42" t="s">
        <v>21</v>
      </c>
      <c r="N2760" s="42" t="s">
        <v>24975</v>
      </c>
      <c r="O2760" s="42" t="s">
        <v>394</v>
      </c>
      <c r="P2760" s="42" t="s">
        <v>395</v>
      </c>
      <c r="Q2760" s="56" t="s">
        <v>24976</v>
      </c>
      <c r="R2760" s="42" t="s">
        <v>94</v>
      </c>
      <c r="S2760" s="42" t="s">
        <v>22</v>
      </c>
      <c r="T2760" s="42" t="s">
        <v>28739</v>
      </c>
      <c r="U2760" s="50" t="s">
        <v>28518</v>
      </c>
      <c r="V2760" s="42" t="s">
        <v>28521</v>
      </c>
      <c r="W2760" s="42" t="s">
        <v>94</v>
      </c>
      <c r="X2760" s="50">
        <v>1757</v>
      </c>
    </row>
    <row r="2761" spans="1:24" ht="12" customHeight="1" x14ac:dyDescent="0.15">
      <c r="A2761" s="42" t="s">
        <v>24958</v>
      </c>
      <c r="B2761" s="42">
        <v>34</v>
      </c>
      <c r="C2761" s="42" t="s">
        <v>14</v>
      </c>
      <c r="D2761" s="42" t="s">
        <v>31</v>
      </c>
      <c r="E2761" s="42" t="s">
        <v>24959</v>
      </c>
      <c r="F2761" s="55">
        <v>42584</v>
      </c>
      <c r="G2761" s="42" t="s">
        <v>24960</v>
      </c>
      <c r="H2761" s="42" t="s">
        <v>24961</v>
      </c>
      <c r="I2761" s="42" t="s">
        <v>774</v>
      </c>
      <c r="J2761" s="42" t="s">
        <v>24962</v>
      </c>
      <c r="K2761" s="42" t="s">
        <v>3973</v>
      </c>
      <c r="L2761" s="42" t="s">
        <v>24963</v>
      </c>
      <c r="M2761" s="42" t="s">
        <v>21</v>
      </c>
      <c r="N2761" s="42" t="s">
        <v>24964</v>
      </c>
      <c r="O2761" s="42" t="s">
        <v>394</v>
      </c>
      <c r="P2761" s="42" t="s">
        <v>395</v>
      </c>
      <c r="Q2761" s="56" t="s">
        <v>24965</v>
      </c>
      <c r="R2761" s="42" t="s">
        <v>542</v>
      </c>
      <c r="S2761" s="42" t="s">
        <v>22</v>
      </c>
      <c r="T2761" s="42" t="s">
        <v>28746</v>
      </c>
      <c r="U2761" s="50" t="s">
        <v>28520</v>
      </c>
      <c r="V2761" s="42" t="s">
        <v>28519</v>
      </c>
      <c r="W2761" s="42" t="s">
        <v>94</v>
      </c>
      <c r="X2761" s="50">
        <v>1759</v>
      </c>
    </row>
    <row r="2762" spans="1:24" ht="12" customHeight="1" x14ac:dyDescent="0.15">
      <c r="A2762" s="42" t="s">
        <v>24966</v>
      </c>
      <c r="B2762" s="42">
        <v>22</v>
      </c>
      <c r="C2762" s="42" t="s">
        <v>14</v>
      </c>
      <c r="D2762" s="42" t="s">
        <v>31</v>
      </c>
      <c r="E2762" s="42" t="s">
        <v>24967</v>
      </c>
      <c r="F2762" s="55">
        <v>42584</v>
      </c>
      <c r="G2762" s="42" t="s">
        <v>24968</v>
      </c>
      <c r="H2762" s="42" t="s">
        <v>7525</v>
      </c>
      <c r="I2762" s="42" t="s">
        <v>26</v>
      </c>
      <c r="J2762" s="42" t="s">
        <v>24969</v>
      </c>
      <c r="K2762" s="42" t="s">
        <v>3224</v>
      </c>
      <c r="L2762" s="42" t="s">
        <v>10843</v>
      </c>
      <c r="M2762" s="42" t="s">
        <v>21</v>
      </c>
      <c r="N2762" s="42" t="s">
        <v>24970</v>
      </c>
      <c r="O2762" s="42" t="s">
        <v>394</v>
      </c>
      <c r="P2762" s="42" t="s">
        <v>395</v>
      </c>
      <c r="Q2762" s="56" t="s">
        <v>24971</v>
      </c>
      <c r="R2762" s="42" t="s">
        <v>94</v>
      </c>
      <c r="S2762" s="42" t="s">
        <v>22</v>
      </c>
      <c r="T2762" s="42" t="s">
        <v>28746</v>
      </c>
      <c r="U2762" s="50" t="s">
        <v>28520</v>
      </c>
      <c r="V2762" s="42" t="s">
        <v>28519</v>
      </c>
      <c r="W2762" s="42" t="s">
        <v>94</v>
      </c>
      <c r="X2762" s="50">
        <v>1754</v>
      </c>
    </row>
    <row r="2763" spans="1:24" ht="12" customHeight="1" x14ac:dyDescent="0.15">
      <c r="A2763" s="42" t="s">
        <v>24977</v>
      </c>
      <c r="B2763" s="42">
        <v>51</v>
      </c>
      <c r="C2763" s="42" t="s">
        <v>14</v>
      </c>
      <c r="D2763" s="42" t="s">
        <v>31</v>
      </c>
      <c r="E2763" s="42" t="s">
        <v>24978</v>
      </c>
      <c r="F2763" s="55">
        <v>42584</v>
      </c>
      <c r="G2763" s="42" t="s">
        <v>28626</v>
      </c>
      <c r="H2763" s="42" t="s">
        <v>13465</v>
      </c>
      <c r="I2763" s="42" t="s">
        <v>39</v>
      </c>
      <c r="J2763" s="42" t="s">
        <v>13466</v>
      </c>
      <c r="K2763" s="42" t="s">
        <v>92</v>
      </c>
      <c r="L2763" s="42" t="s">
        <v>408</v>
      </c>
      <c r="M2763" s="42" t="s">
        <v>21</v>
      </c>
      <c r="N2763" s="42" t="s">
        <v>24979</v>
      </c>
      <c r="O2763" s="42" t="s">
        <v>394</v>
      </c>
      <c r="P2763" s="42" t="s">
        <v>395</v>
      </c>
      <c r="Q2763" s="56" t="s">
        <v>24980</v>
      </c>
      <c r="R2763" s="42" t="s">
        <v>948</v>
      </c>
      <c r="S2763" s="42" t="s">
        <v>29</v>
      </c>
      <c r="T2763" s="42" t="s">
        <v>28523</v>
      </c>
      <c r="U2763" s="50" t="s">
        <v>28518</v>
      </c>
      <c r="V2763" s="42" t="s">
        <v>28522</v>
      </c>
      <c r="W2763" s="42" t="s">
        <v>94</v>
      </c>
      <c r="X2763" s="50">
        <v>1760</v>
      </c>
    </row>
    <row r="2764" spans="1:24" ht="12" customHeight="1" x14ac:dyDescent="0.15">
      <c r="A2764" s="42" t="s">
        <v>24981</v>
      </c>
      <c r="B2764" s="42">
        <v>23</v>
      </c>
      <c r="C2764" s="42" t="s">
        <v>108</v>
      </c>
      <c r="D2764" s="42" t="s">
        <v>79</v>
      </c>
      <c r="E2764" s="42" t="s">
        <v>24982</v>
      </c>
      <c r="F2764" s="55">
        <v>42583</v>
      </c>
      <c r="G2764" s="42" t="s">
        <v>28627</v>
      </c>
      <c r="H2764" s="42" t="s">
        <v>4469</v>
      </c>
      <c r="I2764" s="42" t="s">
        <v>46</v>
      </c>
      <c r="J2764" s="42">
        <v>21133</v>
      </c>
      <c r="K2764" s="42" t="s">
        <v>1562</v>
      </c>
      <c r="L2764" s="42" t="s">
        <v>225</v>
      </c>
      <c r="M2764" s="42" t="s">
        <v>21</v>
      </c>
      <c r="N2764" s="42" t="s">
        <v>24983</v>
      </c>
      <c r="O2764" s="42" t="s">
        <v>394</v>
      </c>
      <c r="P2764" s="42" t="s">
        <v>395</v>
      </c>
      <c r="Q2764" s="56" t="s">
        <v>24984</v>
      </c>
      <c r="R2764" s="42" t="s">
        <v>94</v>
      </c>
      <c r="S2764" s="42" t="s">
        <v>22</v>
      </c>
      <c r="T2764" s="42" t="s">
        <v>28746</v>
      </c>
      <c r="U2764" s="50" t="s">
        <v>28520</v>
      </c>
      <c r="V2764" s="42" t="s">
        <v>28521</v>
      </c>
      <c r="W2764" s="42" t="s">
        <v>94</v>
      </c>
      <c r="X2764" s="50">
        <v>1750</v>
      </c>
    </row>
    <row r="2765" spans="1:24" ht="12" customHeight="1" x14ac:dyDescent="0.15">
      <c r="A2765" s="42" t="s">
        <v>24985</v>
      </c>
      <c r="B2765" s="42">
        <v>67</v>
      </c>
      <c r="C2765" s="42" t="s">
        <v>14</v>
      </c>
      <c r="D2765" s="42" t="s">
        <v>31</v>
      </c>
      <c r="E2765" s="42" t="s">
        <v>24986</v>
      </c>
      <c r="F2765" s="55">
        <v>42583</v>
      </c>
      <c r="G2765" s="42" t="s">
        <v>24987</v>
      </c>
      <c r="H2765" s="42" t="s">
        <v>22116</v>
      </c>
      <c r="I2765" s="42" t="s">
        <v>238</v>
      </c>
      <c r="J2765" s="42" t="s">
        <v>24988</v>
      </c>
      <c r="K2765" s="42" t="s">
        <v>16711</v>
      </c>
      <c r="L2765" s="42" t="s">
        <v>24989</v>
      </c>
      <c r="M2765" s="42" t="s">
        <v>21</v>
      </c>
      <c r="N2765" s="42" t="s">
        <v>24990</v>
      </c>
      <c r="O2765" s="42" t="s">
        <v>394</v>
      </c>
      <c r="P2765" s="42" t="s">
        <v>395</v>
      </c>
      <c r="Q2765" s="56" t="s">
        <v>24991</v>
      </c>
      <c r="R2765" s="42" t="s">
        <v>94</v>
      </c>
      <c r="S2765" s="42" t="s">
        <v>22</v>
      </c>
      <c r="T2765" s="42" t="s">
        <v>28746</v>
      </c>
      <c r="U2765" s="50" t="s">
        <v>28520</v>
      </c>
      <c r="V2765" s="42" t="s">
        <v>28521</v>
      </c>
      <c r="W2765" s="42" t="s">
        <v>94</v>
      </c>
      <c r="X2765" s="50">
        <v>1753</v>
      </c>
    </row>
    <row r="2766" spans="1:24" ht="12" customHeight="1" x14ac:dyDescent="0.15">
      <c r="A2766" s="42" t="s">
        <v>24996</v>
      </c>
      <c r="B2766" s="42">
        <v>26</v>
      </c>
      <c r="C2766" s="42" t="s">
        <v>14</v>
      </c>
      <c r="D2766" s="42" t="s">
        <v>42</v>
      </c>
      <c r="E2766" s="42" t="s">
        <v>24997</v>
      </c>
      <c r="F2766" s="55">
        <v>42583</v>
      </c>
      <c r="G2766" s="42" t="s">
        <v>24998</v>
      </c>
      <c r="H2766" s="42" t="s">
        <v>7800</v>
      </c>
      <c r="I2766" s="42" t="s">
        <v>67</v>
      </c>
      <c r="J2766" s="42" t="s">
        <v>24999</v>
      </c>
      <c r="K2766" s="42" t="s">
        <v>1747</v>
      </c>
      <c r="L2766" s="42" t="s">
        <v>7801</v>
      </c>
      <c r="M2766" s="42" t="s">
        <v>385</v>
      </c>
      <c r="N2766" s="42" t="s">
        <v>25000</v>
      </c>
      <c r="O2766" s="42" t="s">
        <v>394</v>
      </c>
      <c r="P2766" s="42" t="s">
        <v>395</v>
      </c>
      <c r="Q2766" s="56" t="s">
        <v>25001</v>
      </c>
      <c r="R2766" s="42" t="s">
        <v>542</v>
      </c>
      <c r="S2766" s="42" t="s">
        <v>12</v>
      </c>
      <c r="T2766" s="42" t="s">
        <v>31978</v>
      </c>
      <c r="U2766" s="50" t="s">
        <v>28518</v>
      </c>
      <c r="V2766" s="42" t="s">
        <v>28521</v>
      </c>
    </row>
    <row r="2767" spans="1:24" ht="12" customHeight="1" x14ac:dyDescent="0.15">
      <c r="A2767" s="42" t="s">
        <v>24992</v>
      </c>
      <c r="B2767" s="42">
        <v>32</v>
      </c>
      <c r="C2767" s="42" t="s">
        <v>14</v>
      </c>
      <c r="D2767" s="42" t="s">
        <v>79</v>
      </c>
      <c r="F2767" s="55">
        <v>42583</v>
      </c>
      <c r="G2767" s="42" t="s">
        <v>24993</v>
      </c>
      <c r="H2767" s="42" t="s">
        <v>3599</v>
      </c>
      <c r="I2767" s="42" t="s">
        <v>39</v>
      </c>
      <c r="J2767" s="42" t="s">
        <v>3600</v>
      </c>
      <c r="K2767" s="42" t="s">
        <v>1044</v>
      </c>
      <c r="L2767" s="42" t="s">
        <v>3601</v>
      </c>
      <c r="M2767" s="42" t="s">
        <v>21</v>
      </c>
      <c r="N2767" s="42" t="s">
        <v>24994</v>
      </c>
      <c r="O2767" s="42" t="s">
        <v>394</v>
      </c>
      <c r="P2767" s="42" t="s">
        <v>395</v>
      </c>
      <c r="Q2767" s="56" t="s">
        <v>24995</v>
      </c>
      <c r="R2767" s="42" t="s">
        <v>23</v>
      </c>
      <c r="S2767" s="42" t="s">
        <v>29</v>
      </c>
      <c r="T2767" s="42" t="s">
        <v>28523</v>
      </c>
      <c r="U2767" s="50" t="s">
        <v>28523</v>
      </c>
      <c r="V2767" s="42" t="s">
        <v>28521</v>
      </c>
      <c r="W2767" s="42" t="s">
        <v>94</v>
      </c>
      <c r="X2767" s="50">
        <v>2148</v>
      </c>
    </row>
    <row r="2768" spans="1:24" ht="12" customHeight="1" x14ac:dyDescent="0.15">
      <c r="A2768" s="42" t="s">
        <v>25002</v>
      </c>
      <c r="B2768" s="42">
        <v>43</v>
      </c>
      <c r="C2768" s="42" t="s">
        <v>14</v>
      </c>
      <c r="D2768" s="42" t="s">
        <v>31</v>
      </c>
      <c r="F2768" s="55">
        <v>42583</v>
      </c>
      <c r="G2768" s="42" t="s">
        <v>28628</v>
      </c>
      <c r="H2768" s="42" t="s">
        <v>991</v>
      </c>
      <c r="I2768" s="42" t="s">
        <v>26</v>
      </c>
      <c r="J2768" s="42">
        <v>29073</v>
      </c>
      <c r="K2768" s="42" t="s">
        <v>991</v>
      </c>
      <c r="L2768" s="42" t="s">
        <v>2671</v>
      </c>
      <c r="M2768" s="42" t="s">
        <v>21</v>
      </c>
      <c r="N2768" s="42" t="s">
        <v>25003</v>
      </c>
      <c r="O2768" s="42" t="s">
        <v>394</v>
      </c>
      <c r="P2768" s="42" t="s">
        <v>395</v>
      </c>
      <c r="Q2768" s="56" t="s">
        <v>25004</v>
      </c>
      <c r="R2768" s="42" t="s">
        <v>94</v>
      </c>
      <c r="S2768" s="42" t="s">
        <v>373</v>
      </c>
      <c r="T2768" s="42" t="s">
        <v>28836</v>
      </c>
      <c r="U2768" s="50" t="s">
        <v>28520</v>
      </c>
      <c r="V2768" s="42" t="s">
        <v>28519</v>
      </c>
      <c r="W2768" s="42" t="s">
        <v>94</v>
      </c>
      <c r="X2768" s="50">
        <v>1751</v>
      </c>
    </row>
    <row r="2769" spans="1:24" ht="12" customHeight="1" x14ac:dyDescent="0.15">
      <c r="A2769" s="42" t="s">
        <v>25005</v>
      </c>
      <c r="B2769" s="42">
        <v>18</v>
      </c>
      <c r="C2769" s="42" t="s">
        <v>14</v>
      </c>
      <c r="D2769" s="42" t="s">
        <v>79</v>
      </c>
      <c r="F2769" s="55">
        <v>42582</v>
      </c>
      <c r="G2769" s="42" t="s">
        <v>25006</v>
      </c>
      <c r="H2769" s="42" t="s">
        <v>25007</v>
      </c>
      <c r="I2769" s="42" t="s">
        <v>75</v>
      </c>
      <c r="J2769" s="42" t="s">
        <v>25008</v>
      </c>
      <c r="K2769" s="42" t="s">
        <v>627</v>
      </c>
      <c r="L2769" s="42" t="s">
        <v>25009</v>
      </c>
      <c r="M2769" s="42" t="s">
        <v>21</v>
      </c>
      <c r="N2769" s="42" t="s">
        <v>25010</v>
      </c>
      <c r="O2769" s="42" t="s">
        <v>394</v>
      </c>
      <c r="P2769" s="42" t="s">
        <v>395</v>
      </c>
      <c r="Q2769" s="56" t="s">
        <v>25011</v>
      </c>
      <c r="R2769" s="42" t="s">
        <v>542</v>
      </c>
      <c r="S2769" s="42" t="s">
        <v>22</v>
      </c>
      <c r="T2769" s="42" t="s">
        <v>28739</v>
      </c>
      <c r="U2769" s="50" t="s">
        <v>28518</v>
      </c>
      <c r="V2769" s="42" t="s">
        <v>28521</v>
      </c>
      <c r="W2769" s="42" t="s">
        <v>542</v>
      </c>
      <c r="X2769" s="50">
        <v>1752</v>
      </c>
    </row>
    <row r="2770" spans="1:24" ht="12" customHeight="1" x14ac:dyDescent="0.15">
      <c r="A2770" s="42" t="s">
        <v>25012</v>
      </c>
      <c r="B2770" s="42">
        <v>40</v>
      </c>
      <c r="C2770" s="42" t="s">
        <v>14</v>
      </c>
      <c r="D2770" s="42" t="s">
        <v>31</v>
      </c>
      <c r="E2770" s="42" t="s">
        <v>25599</v>
      </c>
      <c r="F2770" s="55">
        <v>42582</v>
      </c>
      <c r="G2770" s="42" t="s">
        <v>25013</v>
      </c>
      <c r="H2770" s="42" t="s">
        <v>5419</v>
      </c>
      <c r="I2770" s="42" t="s">
        <v>56</v>
      </c>
      <c r="J2770" s="42">
        <v>33418</v>
      </c>
      <c r="K2770" s="42" t="s">
        <v>5214</v>
      </c>
      <c r="L2770" s="42" t="s">
        <v>25014</v>
      </c>
      <c r="M2770" s="42" t="s">
        <v>373</v>
      </c>
      <c r="N2770" s="42" t="s">
        <v>25015</v>
      </c>
      <c r="O2770" s="42" t="s">
        <v>394</v>
      </c>
      <c r="P2770" s="42" t="s">
        <v>395</v>
      </c>
      <c r="Q2770" s="56" t="s">
        <v>25016</v>
      </c>
      <c r="R2770" s="42" t="s">
        <v>94</v>
      </c>
      <c r="S2770" s="42" t="s">
        <v>12</v>
      </c>
      <c r="T2770" s="42" t="s">
        <v>31978</v>
      </c>
      <c r="U2770" s="50" t="s">
        <v>28518</v>
      </c>
      <c r="V2770" s="42" t="s">
        <v>28521</v>
      </c>
    </row>
    <row r="2771" spans="1:24" ht="12" customHeight="1" x14ac:dyDescent="0.15">
      <c r="A2771" s="42" t="s">
        <v>25023</v>
      </c>
      <c r="B2771" s="42">
        <v>38</v>
      </c>
      <c r="C2771" s="42" t="s">
        <v>14</v>
      </c>
      <c r="D2771" s="42" t="s">
        <v>42</v>
      </c>
      <c r="F2771" s="55">
        <v>42582</v>
      </c>
      <c r="G2771" s="42" t="s">
        <v>25560</v>
      </c>
      <c r="H2771" s="42" t="s">
        <v>8460</v>
      </c>
      <c r="I2771" s="42" t="s">
        <v>297</v>
      </c>
      <c r="J2771" s="42">
        <v>98951</v>
      </c>
      <c r="K2771" s="42" t="s">
        <v>6136</v>
      </c>
      <c r="L2771" s="42" t="s">
        <v>25024</v>
      </c>
      <c r="M2771" s="42" t="s">
        <v>21</v>
      </c>
      <c r="N2771" s="42" t="s">
        <v>25025</v>
      </c>
      <c r="O2771" s="42" t="s">
        <v>394</v>
      </c>
      <c r="P2771" s="42" t="s">
        <v>395</v>
      </c>
      <c r="Q2771" s="56" t="s">
        <v>25026</v>
      </c>
      <c r="R2771" s="42" t="s">
        <v>94</v>
      </c>
      <c r="S2771" s="42" t="s">
        <v>29</v>
      </c>
      <c r="T2771" s="42" t="s">
        <v>28523</v>
      </c>
      <c r="U2771" s="50" t="s">
        <v>28523</v>
      </c>
      <c r="V2771" s="42" t="s">
        <v>28521</v>
      </c>
      <c r="W2771" s="42" t="s">
        <v>94</v>
      </c>
      <c r="X2771" s="50">
        <v>1749</v>
      </c>
    </row>
    <row r="2772" spans="1:24" ht="12" customHeight="1" x14ac:dyDescent="0.15">
      <c r="A2772" s="42" t="s">
        <v>25017</v>
      </c>
      <c r="B2772" s="42">
        <v>32</v>
      </c>
      <c r="C2772" s="42" t="s">
        <v>14</v>
      </c>
      <c r="D2772" s="42" t="s">
        <v>31</v>
      </c>
      <c r="E2772" s="42" t="s">
        <v>25018</v>
      </c>
      <c r="F2772" s="55">
        <v>42582</v>
      </c>
      <c r="G2772" s="42" t="s">
        <v>25019</v>
      </c>
      <c r="H2772" s="42" t="s">
        <v>25020</v>
      </c>
      <c r="I2772" s="42" t="s">
        <v>309</v>
      </c>
      <c r="J2772" s="42">
        <v>41553</v>
      </c>
      <c r="K2772" s="42" t="s">
        <v>3157</v>
      </c>
      <c r="L2772" s="42" t="s">
        <v>19579</v>
      </c>
      <c r="M2772" s="42" t="s">
        <v>21</v>
      </c>
      <c r="N2772" s="42" t="s">
        <v>25021</v>
      </c>
      <c r="O2772" s="42" t="s">
        <v>394</v>
      </c>
      <c r="P2772" s="42" t="s">
        <v>395</v>
      </c>
      <c r="Q2772" s="56" t="s">
        <v>25022</v>
      </c>
      <c r="R2772" s="42" t="s">
        <v>94</v>
      </c>
      <c r="S2772" s="42" t="s">
        <v>29</v>
      </c>
      <c r="T2772" s="42" t="s">
        <v>28538</v>
      </c>
      <c r="U2772" s="50" t="s">
        <v>28520</v>
      </c>
      <c r="V2772" s="42" t="s">
        <v>28522</v>
      </c>
      <c r="W2772" s="42" t="s">
        <v>94</v>
      </c>
      <c r="X2772" s="50">
        <v>1748</v>
      </c>
    </row>
    <row r="2773" spans="1:24" ht="12" customHeight="1" x14ac:dyDescent="0.15">
      <c r="A2773" s="42" t="s">
        <v>25027</v>
      </c>
      <c r="B2773" s="42">
        <v>40</v>
      </c>
      <c r="C2773" s="42" t="s">
        <v>108</v>
      </c>
      <c r="D2773" s="42" t="s">
        <v>31</v>
      </c>
      <c r="E2773" s="42" t="s">
        <v>25028</v>
      </c>
      <c r="F2773" s="55">
        <v>42580</v>
      </c>
      <c r="G2773" s="42" t="s">
        <v>25029</v>
      </c>
      <c r="H2773" s="42" t="s">
        <v>17667</v>
      </c>
      <c r="I2773" s="42" t="s">
        <v>88</v>
      </c>
      <c r="J2773" s="42">
        <v>35209</v>
      </c>
      <c r="K2773" s="42" t="s">
        <v>1747</v>
      </c>
      <c r="L2773" s="42" t="s">
        <v>4049</v>
      </c>
      <c r="M2773" s="42" t="s">
        <v>21</v>
      </c>
      <c r="N2773" s="42" t="s">
        <v>25030</v>
      </c>
      <c r="O2773" s="42" t="s">
        <v>394</v>
      </c>
      <c r="P2773" s="42" t="s">
        <v>395</v>
      </c>
      <c r="Q2773" s="56" t="s">
        <v>25031</v>
      </c>
      <c r="R2773" s="42" t="s">
        <v>94</v>
      </c>
      <c r="S2773" s="42" t="s">
        <v>22</v>
      </c>
      <c r="T2773" s="42" t="s">
        <v>28746</v>
      </c>
      <c r="U2773" s="50" t="s">
        <v>28520</v>
      </c>
      <c r="V2773" s="42" t="s">
        <v>28521</v>
      </c>
      <c r="W2773" s="42" t="s">
        <v>94</v>
      </c>
      <c r="X2773" s="50">
        <v>1747</v>
      </c>
    </row>
    <row r="2774" spans="1:24" ht="12" customHeight="1" x14ac:dyDescent="0.15">
      <c r="A2774" s="42" t="s">
        <v>25032</v>
      </c>
      <c r="B2774" s="42">
        <v>59</v>
      </c>
      <c r="C2774" s="42" t="s">
        <v>14</v>
      </c>
      <c r="D2774" s="42" t="s">
        <v>31</v>
      </c>
      <c r="E2774" s="42" t="s">
        <v>25033</v>
      </c>
      <c r="F2774" s="55">
        <v>42580</v>
      </c>
      <c r="G2774" s="42" t="s">
        <v>25034</v>
      </c>
      <c r="H2774" s="42" t="s">
        <v>25035</v>
      </c>
      <c r="I2774" s="42" t="s">
        <v>360</v>
      </c>
      <c r="J2774" s="42">
        <v>27866</v>
      </c>
      <c r="K2774" s="42" t="s">
        <v>6392</v>
      </c>
      <c r="L2774" s="42" t="s">
        <v>25036</v>
      </c>
      <c r="M2774" s="42" t="s">
        <v>21</v>
      </c>
      <c r="N2774" s="42" t="s">
        <v>25037</v>
      </c>
      <c r="O2774" s="42" t="s">
        <v>394</v>
      </c>
      <c r="P2774" s="42" t="s">
        <v>395</v>
      </c>
      <c r="Q2774" s="56" t="s">
        <v>25038</v>
      </c>
      <c r="R2774" s="42" t="s">
        <v>94</v>
      </c>
      <c r="S2774" s="42" t="s">
        <v>22</v>
      </c>
      <c r="T2774" s="42" t="s">
        <v>28746</v>
      </c>
      <c r="U2774" s="50" t="s">
        <v>28520</v>
      </c>
      <c r="V2774" s="42" t="s">
        <v>28521</v>
      </c>
      <c r="W2774" s="42" t="s">
        <v>94</v>
      </c>
      <c r="X2774" s="50">
        <v>1834</v>
      </c>
    </row>
    <row r="2775" spans="1:24" ht="12" customHeight="1" x14ac:dyDescent="0.15">
      <c r="A2775" s="42" t="s">
        <v>25039</v>
      </c>
      <c r="B2775" s="42">
        <v>33</v>
      </c>
      <c r="C2775" s="42" t="s">
        <v>14</v>
      </c>
      <c r="D2775" s="42" t="s">
        <v>24</v>
      </c>
      <c r="F2775" s="55">
        <v>42580</v>
      </c>
      <c r="G2775" s="42" t="s">
        <v>25040</v>
      </c>
      <c r="H2775" s="42" t="s">
        <v>25041</v>
      </c>
      <c r="I2775" s="42" t="s">
        <v>19</v>
      </c>
      <c r="J2775" s="42">
        <v>70357</v>
      </c>
      <c r="K2775" s="42" t="s">
        <v>25042</v>
      </c>
      <c r="L2775" s="42" t="s">
        <v>14380</v>
      </c>
      <c r="M2775" s="42" t="s">
        <v>373</v>
      </c>
      <c r="N2775" s="42" t="s">
        <v>25043</v>
      </c>
      <c r="O2775" s="42" t="s">
        <v>394</v>
      </c>
      <c r="P2775" s="42" t="s">
        <v>395</v>
      </c>
      <c r="Q2775" s="56" t="s">
        <v>25044</v>
      </c>
      <c r="R2775" s="42" t="s">
        <v>94</v>
      </c>
      <c r="S2775" s="42" t="s">
        <v>12</v>
      </c>
      <c r="T2775" s="42" t="s">
        <v>31978</v>
      </c>
      <c r="U2775" s="50" t="s">
        <v>28518</v>
      </c>
      <c r="V2775" s="42" t="s">
        <v>28521</v>
      </c>
    </row>
    <row r="2776" spans="1:24" ht="12" customHeight="1" x14ac:dyDescent="0.15">
      <c r="A2776" s="42" t="s">
        <v>25045</v>
      </c>
      <c r="B2776" s="42">
        <v>31</v>
      </c>
      <c r="C2776" s="42" t="s">
        <v>14</v>
      </c>
      <c r="D2776" s="42" t="s">
        <v>42</v>
      </c>
      <c r="E2776" s="42" t="s">
        <v>25046</v>
      </c>
      <c r="F2776" s="55">
        <v>42579</v>
      </c>
      <c r="G2776" s="42" t="s">
        <v>25047</v>
      </c>
      <c r="H2776" s="42" t="s">
        <v>548</v>
      </c>
      <c r="I2776" s="42" t="s">
        <v>117</v>
      </c>
      <c r="J2776" s="42">
        <v>85719</v>
      </c>
      <c r="K2776" s="42" t="s">
        <v>549</v>
      </c>
      <c r="L2776" s="42" t="s">
        <v>550</v>
      </c>
      <c r="M2776" s="42" t="s">
        <v>21</v>
      </c>
      <c r="N2776" s="42" t="s">
        <v>25048</v>
      </c>
      <c r="O2776" s="42" t="s">
        <v>394</v>
      </c>
      <c r="P2776" s="42" t="s">
        <v>395</v>
      </c>
      <c r="Q2776" s="56" t="s">
        <v>25049</v>
      </c>
      <c r="R2776" s="42" t="s">
        <v>94</v>
      </c>
      <c r="S2776" s="42" t="s">
        <v>22</v>
      </c>
      <c r="T2776" s="42" t="s">
        <v>28746</v>
      </c>
      <c r="U2776" s="50" t="s">
        <v>28520</v>
      </c>
      <c r="V2776" s="42" t="s">
        <v>20623</v>
      </c>
      <c r="W2776" s="42" t="s">
        <v>94</v>
      </c>
      <c r="X2776" s="50">
        <v>1743</v>
      </c>
    </row>
    <row r="2777" spans="1:24" ht="12" customHeight="1" x14ac:dyDescent="0.15">
      <c r="A2777" s="42" t="s">
        <v>25058</v>
      </c>
      <c r="B2777" s="42">
        <v>27</v>
      </c>
      <c r="C2777" s="42" t="s">
        <v>14</v>
      </c>
      <c r="D2777" s="42" t="s">
        <v>79</v>
      </c>
      <c r="F2777" s="55">
        <v>42579</v>
      </c>
      <c r="G2777" s="42" t="s">
        <v>28629</v>
      </c>
      <c r="H2777" s="42" t="s">
        <v>5087</v>
      </c>
      <c r="I2777" s="42" t="s">
        <v>39</v>
      </c>
      <c r="J2777" s="42">
        <v>90222</v>
      </c>
      <c r="K2777" s="42" t="s">
        <v>92</v>
      </c>
      <c r="L2777" s="42" t="s">
        <v>408</v>
      </c>
      <c r="M2777" s="42" t="s">
        <v>21</v>
      </c>
      <c r="N2777" s="42" t="s">
        <v>25059</v>
      </c>
      <c r="O2777" s="42" t="s">
        <v>394</v>
      </c>
      <c r="P2777" s="42" t="s">
        <v>395</v>
      </c>
      <c r="Q2777" s="56" t="s">
        <v>25060</v>
      </c>
      <c r="R2777" s="42" t="s">
        <v>94</v>
      </c>
      <c r="S2777" s="42" t="s">
        <v>12</v>
      </c>
      <c r="T2777" s="42" t="s">
        <v>31978</v>
      </c>
      <c r="U2777" s="50" t="s">
        <v>28520</v>
      </c>
      <c r="V2777" s="42" t="s">
        <v>20623</v>
      </c>
      <c r="W2777" s="42" t="s">
        <v>94</v>
      </c>
      <c r="X2777" s="50">
        <v>1744</v>
      </c>
    </row>
    <row r="2778" spans="1:24" ht="12" customHeight="1" x14ac:dyDescent="0.15">
      <c r="A2778" s="42" t="s">
        <v>25065</v>
      </c>
      <c r="B2778" s="42">
        <v>47</v>
      </c>
      <c r="C2778" s="42" t="s">
        <v>14</v>
      </c>
      <c r="D2778" s="42" t="s">
        <v>79</v>
      </c>
      <c r="F2778" s="55">
        <v>42579</v>
      </c>
      <c r="G2778" s="42" t="s">
        <v>28631</v>
      </c>
      <c r="H2778" s="42" t="s">
        <v>25066</v>
      </c>
      <c r="I2778" s="42" t="s">
        <v>39</v>
      </c>
      <c r="J2778" s="42">
        <v>92253</v>
      </c>
      <c r="K2778" s="42" t="s">
        <v>767</v>
      </c>
      <c r="L2778" s="42" t="s">
        <v>25067</v>
      </c>
      <c r="M2778" s="42" t="s">
        <v>21</v>
      </c>
      <c r="N2778" s="42" t="s">
        <v>25068</v>
      </c>
      <c r="O2778" s="42" t="s">
        <v>394</v>
      </c>
      <c r="P2778" s="42" t="s">
        <v>395</v>
      </c>
      <c r="Q2778" s="56" t="s">
        <v>25069</v>
      </c>
      <c r="R2778" s="42" t="s">
        <v>94</v>
      </c>
      <c r="S2778" s="42" t="s">
        <v>29</v>
      </c>
      <c r="U2778" s="50" t="s">
        <v>28518</v>
      </c>
      <c r="V2778" s="42" t="s">
        <v>28519</v>
      </c>
      <c r="W2778" s="42" t="s">
        <v>94</v>
      </c>
      <c r="X2778" s="50">
        <v>1741</v>
      </c>
    </row>
    <row r="2779" spans="1:24" ht="12" customHeight="1" x14ac:dyDescent="0.15">
      <c r="A2779" s="42" t="s">
        <v>25054</v>
      </c>
      <c r="B2779" s="42">
        <v>41</v>
      </c>
      <c r="C2779" s="42" t="s">
        <v>14</v>
      </c>
      <c r="D2779" s="42" t="s">
        <v>42</v>
      </c>
      <c r="F2779" s="55">
        <v>42579</v>
      </c>
      <c r="G2779" s="42" t="s">
        <v>25055</v>
      </c>
      <c r="H2779" s="42" t="s">
        <v>13395</v>
      </c>
      <c r="I2779" s="42" t="s">
        <v>263</v>
      </c>
      <c r="J2779" s="42">
        <v>89431</v>
      </c>
      <c r="K2779" s="42" t="s">
        <v>6131</v>
      </c>
      <c r="L2779" s="42" t="s">
        <v>13397</v>
      </c>
      <c r="M2779" s="42" t="s">
        <v>21</v>
      </c>
      <c r="N2779" s="42" t="s">
        <v>25056</v>
      </c>
      <c r="O2779" s="42" t="s">
        <v>394</v>
      </c>
      <c r="P2779" s="42" t="s">
        <v>395</v>
      </c>
      <c r="Q2779" s="56" t="s">
        <v>25057</v>
      </c>
      <c r="R2779" s="42" t="s">
        <v>94</v>
      </c>
      <c r="S2779" s="42" t="s">
        <v>29</v>
      </c>
      <c r="T2779" s="42" t="s">
        <v>28523</v>
      </c>
      <c r="U2779" s="50" t="s">
        <v>28523</v>
      </c>
      <c r="V2779" s="42" t="s">
        <v>28521</v>
      </c>
      <c r="W2779" s="42" t="s">
        <v>94</v>
      </c>
      <c r="X2779" s="50">
        <v>1737</v>
      </c>
    </row>
    <row r="2780" spans="1:24" ht="12" customHeight="1" x14ac:dyDescent="0.15">
      <c r="A2780" s="42" t="s">
        <v>25050</v>
      </c>
      <c r="B2780" s="42">
        <v>36</v>
      </c>
      <c r="C2780" s="42" t="s">
        <v>14</v>
      </c>
      <c r="D2780" s="42" t="s">
        <v>42</v>
      </c>
      <c r="F2780" s="55">
        <v>42579</v>
      </c>
      <c r="G2780" s="42" t="s">
        <v>25051</v>
      </c>
      <c r="H2780" s="42" t="s">
        <v>92</v>
      </c>
      <c r="I2780" s="42" t="s">
        <v>39</v>
      </c>
      <c r="J2780" s="42">
        <v>90063</v>
      </c>
      <c r="K2780" s="42" t="s">
        <v>92</v>
      </c>
      <c r="L2780" s="42" t="s">
        <v>93</v>
      </c>
      <c r="M2780" s="42" t="s">
        <v>21</v>
      </c>
      <c r="N2780" s="42" t="s">
        <v>25052</v>
      </c>
      <c r="O2780" s="42" t="s">
        <v>394</v>
      </c>
      <c r="P2780" s="42" t="s">
        <v>395</v>
      </c>
      <c r="Q2780" s="56" t="s">
        <v>25053</v>
      </c>
      <c r="R2780" s="42" t="s">
        <v>94</v>
      </c>
      <c r="S2780" s="42" t="s">
        <v>29</v>
      </c>
      <c r="T2780" s="42" t="s">
        <v>28523</v>
      </c>
      <c r="U2780" s="50" t="s">
        <v>28518</v>
      </c>
      <c r="V2780" s="42" t="s">
        <v>28519</v>
      </c>
      <c r="W2780" s="42" t="s">
        <v>542</v>
      </c>
      <c r="X2780" s="50">
        <v>1745</v>
      </c>
    </row>
    <row r="2781" spans="1:24" ht="12" customHeight="1" x14ac:dyDescent="0.15">
      <c r="A2781" s="42" t="s">
        <v>25061</v>
      </c>
      <c r="B2781" s="42">
        <v>18</v>
      </c>
      <c r="C2781" s="42" t="s">
        <v>14</v>
      </c>
      <c r="D2781" s="42" t="s">
        <v>79</v>
      </c>
      <c r="E2781" s="42" t="s">
        <v>25062</v>
      </c>
      <c r="F2781" s="55">
        <v>42579</v>
      </c>
      <c r="G2781" s="42" t="s">
        <v>28630</v>
      </c>
      <c r="H2781" s="42" t="s">
        <v>81</v>
      </c>
      <c r="I2781" s="42" t="s">
        <v>38</v>
      </c>
      <c r="J2781" s="42">
        <v>60649</v>
      </c>
      <c r="K2781" s="42" t="s">
        <v>82</v>
      </c>
      <c r="L2781" s="42" t="s">
        <v>83</v>
      </c>
      <c r="M2781" s="42" t="s">
        <v>21</v>
      </c>
      <c r="N2781" s="42" t="s">
        <v>25063</v>
      </c>
      <c r="O2781" s="42" t="s">
        <v>394</v>
      </c>
      <c r="P2781" s="42" t="s">
        <v>395</v>
      </c>
      <c r="Q2781" s="56" t="s">
        <v>25064</v>
      </c>
      <c r="R2781" s="42" t="s">
        <v>94</v>
      </c>
      <c r="S2781" s="42" t="s">
        <v>373</v>
      </c>
      <c r="T2781" s="42" t="s">
        <v>28836</v>
      </c>
      <c r="U2781" s="50" t="s">
        <v>28518</v>
      </c>
      <c r="V2781" s="42" t="s">
        <v>28519</v>
      </c>
      <c r="W2781" s="42" t="s">
        <v>542</v>
      </c>
      <c r="X2781" s="50">
        <v>1742</v>
      </c>
    </row>
    <row r="2782" spans="1:24" ht="12" customHeight="1" x14ac:dyDescent="0.15">
      <c r="A2782" s="42" t="s">
        <v>25093</v>
      </c>
      <c r="B2782" s="42">
        <v>17</v>
      </c>
      <c r="C2782" s="42" t="s">
        <v>14</v>
      </c>
      <c r="D2782" s="42" t="s">
        <v>79</v>
      </c>
      <c r="F2782" s="55">
        <v>42578</v>
      </c>
      <c r="G2782" s="42" t="s">
        <v>25094</v>
      </c>
      <c r="H2782" s="42" t="s">
        <v>9623</v>
      </c>
      <c r="I2782" s="42" t="s">
        <v>19</v>
      </c>
      <c r="J2782" s="42">
        <v>70002</v>
      </c>
      <c r="K2782" s="42" t="s">
        <v>1747</v>
      </c>
      <c r="L2782" s="42" t="s">
        <v>2380</v>
      </c>
      <c r="M2782" s="42" t="s">
        <v>21</v>
      </c>
      <c r="N2782" s="42" t="s">
        <v>25095</v>
      </c>
      <c r="O2782" s="42" t="s">
        <v>394</v>
      </c>
      <c r="P2782" s="42" t="s">
        <v>395</v>
      </c>
      <c r="Q2782" s="56" t="s">
        <v>25096</v>
      </c>
      <c r="R2782" s="42" t="s">
        <v>94</v>
      </c>
      <c r="S2782" s="42" t="s">
        <v>22</v>
      </c>
      <c r="T2782" s="42" t="s">
        <v>28746</v>
      </c>
      <c r="U2782" s="50" t="s">
        <v>28520</v>
      </c>
      <c r="V2782" s="42" t="s">
        <v>28522</v>
      </c>
      <c r="W2782" s="42" t="s">
        <v>94</v>
      </c>
      <c r="X2782" s="50">
        <v>1735</v>
      </c>
    </row>
    <row r="2783" spans="1:24" ht="12" customHeight="1" x14ac:dyDescent="0.15">
      <c r="A2783" s="42" t="s">
        <v>25070</v>
      </c>
      <c r="B2783" s="42">
        <v>24</v>
      </c>
      <c r="C2783" s="42" t="s">
        <v>14</v>
      </c>
      <c r="D2783" s="42" t="s">
        <v>42</v>
      </c>
      <c r="F2783" s="55">
        <v>42578</v>
      </c>
      <c r="G2783" s="42" t="s">
        <v>28632</v>
      </c>
      <c r="H2783" s="42" t="s">
        <v>303</v>
      </c>
      <c r="I2783" s="42" t="s">
        <v>39</v>
      </c>
      <c r="J2783" s="42">
        <v>92411</v>
      </c>
      <c r="K2783" s="42" t="s">
        <v>303</v>
      </c>
      <c r="L2783" s="42" t="s">
        <v>4223</v>
      </c>
      <c r="M2783" s="42" t="s">
        <v>21</v>
      </c>
      <c r="N2783" s="42" t="s">
        <v>25071</v>
      </c>
      <c r="O2783" s="42" t="s">
        <v>394</v>
      </c>
      <c r="P2783" s="42" t="s">
        <v>395</v>
      </c>
      <c r="Q2783" s="56" t="s">
        <v>25072</v>
      </c>
      <c r="R2783" s="42" t="s">
        <v>542</v>
      </c>
      <c r="S2783" s="42" t="s">
        <v>22</v>
      </c>
      <c r="T2783" s="42" t="s">
        <v>28739</v>
      </c>
      <c r="U2783" s="50" t="s">
        <v>28518</v>
      </c>
      <c r="V2783" s="42" t="s">
        <v>28521</v>
      </c>
      <c r="W2783" s="42" t="s">
        <v>94</v>
      </c>
      <c r="X2783" s="50">
        <v>1740</v>
      </c>
    </row>
    <row r="2784" spans="1:24" ht="12" customHeight="1" x14ac:dyDescent="0.15">
      <c r="A2784" s="42" t="s">
        <v>25078</v>
      </c>
      <c r="B2784" s="42">
        <v>20</v>
      </c>
      <c r="C2784" s="42" t="s">
        <v>14</v>
      </c>
      <c r="D2784" s="42" t="s">
        <v>31</v>
      </c>
      <c r="F2784" s="55">
        <v>42578</v>
      </c>
      <c r="G2784" s="42" t="s">
        <v>25079</v>
      </c>
      <c r="H2784" s="42" t="s">
        <v>25080</v>
      </c>
      <c r="I2784" s="42" t="s">
        <v>838</v>
      </c>
      <c r="J2784" s="42">
        <v>59538</v>
      </c>
      <c r="K2784" s="42" t="s">
        <v>25081</v>
      </c>
      <c r="L2784" s="42" t="s">
        <v>25082</v>
      </c>
      <c r="M2784" s="42" t="s">
        <v>21</v>
      </c>
      <c r="N2784" s="42" t="s">
        <v>25083</v>
      </c>
      <c r="O2784" s="42" t="s">
        <v>394</v>
      </c>
      <c r="P2784" s="42" t="s">
        <v>395</v>
      </c>
      <c r="Q2784" s="56" t="s">
        <v>25084</v>
      </c>
      <c r="R2784" s="42" t="s">
        <v>94</v>
      </c>
      <c r="S2784" s="42" t="s">
        <v>22</v>
      </c>
      <c r="T2784" s="42" t="s">
        <v>28739</v>
      </c>
      <c r="U2784" s="50" t="s">
        <v>28520</v>
      </c>
      <c r="V2784" s="42" t="s">
        <v>28521</v>
      </c>
      <c r="W2784" s="42" t="s">
        <v>94</v>
      </c>
      <c r="X2784" s="50">
        <v>1746</v>
      </c>
    </row>
    <row r="2785" spans="1:24" ht="12" customHeight="1" x14ac:dyDescent="0.15">
      <c r="A2785" s="42" t="s">
        <v>25073</v>
      </c>
      <c r="B2785" s="42">
        <v>24</v>
      </c>
      <c r="C2785" s="42" t="s">
        <v>14</v>
      </c>
      <c r="D2785" s="42" t="s">
        <v>31</v>
      </c>
      <c r="E2785" s="42" t="s">
        <v>25074</v>
      </c>
      <c r="F2785" s="55">
        <v>42578</v>
      </c>
      <c r="G2785" s="42" t="s">
        <v>25075</v>
      </c>
      <c r="H2785" s="42" t="s">
        <v>671</v>
      </c>
      <c r="I2785" s="42" t="s">
        <v>117</v>
      </c>
      <c r="J2785" s="42">
        <v>85260</v>
      </c>
      <c r="K2785" s="42" t="s">
        <v>617</v>
      </c>
      <c r="L2785" s="42" t="s">
        <v>4774</v>
      </c>
      <c r="M2785" s="42" t="s">
        <v>21</v>
      </c>
      <c r="N2785" s="42" t="s">
        <v>25076</v>
      </c>
      <c r="O2785" s="42" t="s">
        <v>394</v>
      </c>
      <c r="P2785" s="42" t="s">
        <v>395</v>
      </c>
      <c r="Q2785" s="56" t="s">
        <v>25077</v>
      </c>
      <c r="R2785" s="42" t="s">
        <v>542</v>
      </c>
      <c r="S2785" s="42" t="s">
        <v>22</v>
      </c>
      <c r="T2785" s="42" t="s">
        <v>28739</v>
      </c>
      <c r="U2785" s="50" t="s">
        <v>28518</v>
      </c>
      <c r="V2785" s="42" t="s">
        <v>28522</v>
      </c>
      <c r="W2785" s="42" t="s">
        <v>542</v>
      </c>
      <c r="X2785" s="50">
        <v>1739</v>
      </c>
    </row>
    <row r="2786" spans="1:24" ht="12" customHeight="1" x14ac:dyDescent="0.15">
      <c r="A2786" s="42" t="s">
        <v>25085</v>
      </c>
      <c r="B2786" s="42">
        <v>33</v>
      </c>
      <c r="C2786" s="42" t="s">
        <v>14</v>
      </c>
      <c r="D2786" s="42" t="s">
        <v>31</v>
      </c>
      <c r="F2786" s="55">
        <v>42578</v>
      </c>
      <c r="G2786" s="42" t="s">
        <v>28633</v>
      </c>
      <c r="H2786" s="42" t="s">
        <v>25086</v>
      </c>
      <c r="I2786" s="42" t="s">
        <v>313</v>
      </c>
      <c r="J2786" s="42">
        <v>37330</v>
      </c>
      <c r="K2786" s="42" t="s">
        <v>1263</v>
      </c>
      <c r="L2786" s="42" t="s">
        <v>1264</v>
      </c>
      <c r="M2786" s="42" t="s">
        <v>21</v>
      </c>
      <c r="N2786" s="42" t="s">
        <v>25087</v>
      </c>
      <c r="O2786" s="42" t="s">
        <v>394</v>
      </c>
      <c r="P2786" s="42" t="s">
        <v>395</v>
      </c>
      <c r="Q2786" s="56" t="s">
        <v>25088</v>
      </c>
      <c r="R2786" s="42" t="s">
        <v>94</v>
      </c>
      <c r="S2786" s="42" t="s">
        <v>22</v>
      </c>
      <c r="T2786" s="42" t="s">
        <v>28739</v>
      </c>
      <c r="U2786" s="50" t="s">
        <v>28518</v>
      </c>
      <c r="V2786" s="42" t="s">
        <v>28522</v>
      </c>
      <c r="W2786" s="42" t="s">
        <v>542</v>
      </c>
      <c r="X2786" s="50">
        <v>1835</v>
      </c>
    </row>
    <row r="2787" spans="1:24" ht="12" customHeight="1" x14ac:dyDescent="0.15">
      <c r="A2787" s="42" t="s">
        <v>25089</v>
      </c>
      <c r="B2787" s="42">
        <v>19</v>
      </c>
      <c r="C2787" s="42" t="s">
        <v>14</v>
      </c>
      <c r="D2787" s="42" t="s">
        <v>79</v>
      </c>
      <c r="E2787" s="42" t="s">
        <v>25090</v>
      </c>
      <c r="F2787" s="55">
        <v>42578</v>
      </c>
      <c r="G2787" s="42" t="s">
        <v>28634</v>
      </c>
      <c r="H2787" s="42" t="s">
        <v>3814</v>
      </c>
      <c r="I2787" s="42" t="s">
        <v>117</v>
      </c>
      <c r="J2787" s="42">
        <v>85283</v>
      </c>
      <c r="K2787" s="42" t="s">
        <v>617</v>
      </c>
      <c r="L2787" s="42" t="s">
        <v>3816</v>
      </c>
      <c r="M2787" s="42" t="s">
        <v>21</v>
      </c>
      <c r="N2787" s="42" t="s">
        <v>25091</v>
      </c>
      <c r="O2787" s="42" t="s">
        <v>394</v>
      </c>
      <c r="P2787" s="42" t="s">
        <v>395</v>
      </c>
      <c r="Q2787" s="56" t="s">
        <v>25092</v>
      </c>
      <c r="R2787" s="42" t="s">
        <v>542</v>
      </c>
      <c r="S2787" s="42" t="s">
        <v>12</v>
      </c>
      <c r="T2787" s="42" t="s">
        <v>31978</v>
      </c>
      <c r="U2787" s="50" t="s">
        <v>28520</v>
      </c>
      <c r="V2787" s="42" t="s">
        <v>28522</v>
      </c>
      <c r="W2787" s="42" t="s">
        <v>94</v>
      </c>
      <c r="X2787" s="50">
        <v>1736</v>
      </c>
    </row>
    <row r="2788" spans="1:24" ht="12" customHeight="1" x14ac:dyDescent="0.15">
      <c r="A2788" s="42" t="s">
        <v>25097</v>
      </c>
      <c r="B2788" s="42">
        <v>36</v>
      </c>
      <c r="C2788" s="42" t="s">
        <v>14</v>
      </c>
      <c r="D2788" s="42" t="s">
        <v>42</v>
      </c>
      <c r="F2788" s="55">
        <v>42577</v>
      </c>
      <c r="G2788" s="42" t="s">
        <v>25098</v>
      </c>
      <c r="H2788" s="42" t="s">
        <v>521</v>
      </c>
      <c r="I2788" s="42" t="s">
        <v>189</v>
      </c>
      <c r="J2788" s="42">
        <v>88210</v>
      </c>
      <c r="K2788" s="42" t="s">
        <v>9113</v>
      </c>
      <c r="L2788" s="42" t="s">
        <v>25099</v>
      </c>
      <c r="M2788" s="42" t="s">
        <v>21</v>
      </c>
      <c r="N2788" s="42" t="s">
        <v>25100</v>
      </c>
      <c r="O2788" s="42" t="s">
        <v>394</v>
      </c>
      <c r="P2788" s="42" t="s">
        <v>395</v>
      </c>
      <c r="Q2788" s="56" t="s">
        <v>25101</v>
      </c>
      <c r="R2788" s="42" t="s">
        <v>94</v>
      </c>
      <c r="S2788" s="42" t="s">
        <v>22</v>
      </c>
      <c r="T2788" s="42" t="s">
        <v>28746</v>
      </c>
      <c r="U2788" s="50" t="s">
        <v>28518</v>
      </c>
      <c r="W2788" s="42" t="s">
        <v>94</v>
      </c>
      <c r="X2788" s="50">
        <v>1734</v>
      </c>
    </row>
    <row r="2789" spans="1:24" ht="12" customHeight="1" x14ac:dyDescent="0.15">
      <c r="A2789" s="42" t="s">
        <v>25102</v>
      </c>
      <c r="B2789" s="42">
        <v>50</v>
      </c>
      <c r="C2789" s="42" t="s">
        <v>14</v>
      </c>
      <c r="D2789" s="42" t="s">
        <v>31</v>
      </c>
      <c r="F2789" s="55">
        <v>42577</v>
      </c>
      <c r="G2789" s="42" t="s">
        <v>25103</v>
      </c>
      <c r="H2789" s="42" t="s">
        <v>25104</v>
      </c>
      <c r="I2789" s="42" t="s">
        <v>432</v>
      </c>
      <c r="J2789" s="42">
        <v>54452</v>
      </c>
      <c r="K2789" s="42" t="s">
        <v>2271</v>
      </c>
      <c r="L2789" s="42" t="s">
        <v>10570</v>
      </c>
      <c r="M2789" s="42" t="s">
        <v>21</v>
      </c>
      <c r="N2789" s="42" t="s">
        <v>25105</v>
      </c>
      <c r="O2789" s="42" t="s">
        <v>394</v>
      </c>
      <c r="P2789" s="42" t="s">
        <v>395</v>
      </c>
      <c r="Q2789" s="56" t="s">
        <v>25106</v>
      </c>
      <c r="R2789" s="42" t="s">
        <v>94</v>
      </c>
      <c r="S2789" s="42" t="s">
        <v>22</v>
      </c>
      <c r="T2789" s="42" t="s">
        <v>28746</v>
      </c>
      <c r="U2789" s="50" t="s">
        <v>28520</v>
      </c>
      <c r="V2789" s="42" t="s">
        <v>28519</v>
      </c>
      <c r="W2789" s="42" t="s">
        <v>94</v>
      </c>
      <c r="X2789" s="50">
        <v>1733</v>
      </c>
    </row>
    <row r="2790" spans="1:24" ht="12" customHeight="1" x14ac:dyDescent="0.15">
      <c r="A2790" s="42" t="s">
        <v>25107</v>
      </c>
      <c r="B2790" s="42">
        <v>32</v>
      </c>
      <c r="C2790" s="42" t="s">
        <v>14</v>
      </c>
      <c r="D2790" s="42" t="s">
        <v>42</v>
      </c>
      <c r="E2790" s="42" t="s">
        <v>25108</v>
      </c>
      <c r="F2790" s="55">
        <v>42577</v>
      </c>
      <c r="G2790" s="42" t="s">
        <v>28635</v>
      </c>
      <c r="H2790" s="42" t="s">
        <v>13847</v>
      </c>
      <c r="I2790" s="42" t="s">
        <v>39</v>
      </c>
      <c r="J2790" s="42">
        <v>94565</v>
      </c>
      <c r="K2790" s="42" t="s">
        <v>4403</v>
      </c>
      <c r="L2790" s="42" t="s">
        <v>25109</v>
      </c>
      <c r="M2790" s="42" t="s">
        <v>24698</v>
      </c>
      <c r="N2790" s="42" t="s">
        <v>25110</v>
      </c>
      <c r="O2790" s="42" t="s">
        <v>394</v>
      </c>
      <c r="P2790" s="42" t="s">
        <v>395</v>
      </c>
      <c r="Q2790" s="56" t="s">
        <v>25111</v>
      </c>
      <c r="R2790" s="42" t="s">
        <v>94</v>
      </c>
      <c r="S2790" s="42" t="s">
        <v>12</v>
      </c>
      <c r="T2790" s="42" t="s">
        <v>31978</v>
      </c>
      <c r="U2790" s="50" t="s">
        <v>28520</v>
      </c>
      <c r="V2790" s="42" t="s">
        <v>28519</v>
      </c>
    </row>
    <row r="2791" spans="1:24" ht="12" customHeight="1" x14ac:dyDescent="0.15">
      <c r="A2791" s="42" t="s">
        <v>25112</v>
      </c>
      <c r="B2791" s="42">
        <v>58</v>
      </c>
      <c r="C2791" s="42" t="s">
        <v>14</v>
      </c>
      <c r="D2791" s="42" t="s">
        <v>31</v>
      </c>
      <c r="F2791" s="55">
        <v>42577</v>
      </c>
      <c r="G2791" s="42" t="s">
        <v>28636</v>
      </c>
      <c r="H2791" s="42" t="s">
        <v>2288</v>
      </c>
      <c r="I2791" s="42" t="s">
        <v>38</v>
      </c>
      <c r="J2791" s="42">
        <v>61103</v>
      </c>
      <c r="K2791" s="42" t="s">
        <v>2290</v>
      </c>
      <c r="L2791" s="42" t="s">
        <v>25113</v>
      </c>
      <c r="M2791" s="42" t="s">
        <v>24698</v>
      </c>
      <c r="N2791" s="42" t="s">
        <v>25114</v>
      </c>
      <c r="O2791" s="42" t="s">
        <v>394</v>
      </c>
      <c r="P2791" s="42" t="s">
        <v>395</v>
      </c>
      <c r="Q2791" s="56" t="s">
        <v>25115</v>
      </c>
      <c r="R2791" s="42" t="s">
        <v>542</v>
      </c>
      <c r="S2791" s="42" t="s">
        <v>12</v>
      </c>
      <c r="T2791" s="42" t="s">
        <v>31978</v>
      </c>
      <c r="U2791" s="50" t="s">
        <v>28518</v>
      </c>
      <c r="V2791" s="42" t="s">
        <v>28521</v>
      </c>
    </row>
    <row r="2792" spans="1:24" ht="12" customHeight="1" x14ac:dyDescent="0.15">
      <c r="A2792" s="42" t="s">
        <v>25120</v>
      </c>
      <c r="B2792" s="42">
        <v>23</v>
      </c>
      <c r="C2792" s="42" t="s">
        <v>108</v>
      </c>
      <c r="D2792" s="42" t="s">
        <v>31</v>
      </c>
      <c r="E2792" s="42" t="s">
        <v>25121</v>
      </c>
      <c r="F2792" s="55">
        <v>42576</v>
      </c>
      <c r="G2792" s="42" t="s">
        <v>25122</v>
      </c>
      <c r="H2792" s="42" t="s">
        <v>12586</v>
      </c>
      <c r="I2792" s="42" t="s">
        <v>111</v>
      </c>
      <c r="J2792" s="42">
        <v>97701</v>
      </c>
      <c r="K2792" s="42" t="s">
        <v>12588</v>
      </c>
      <c r="L2792" s="42" t="s">
        <v>25123</v>
      </c>
      <c r="M2792" s="42" t="s">
        <v>373</v>
      </c>
      <c r="N2792" s="42" t="s">
        <v>25124</v>
      </c>
      <c r="O2792" s="42" t="s">
        <v>394</v>
      </c>
      <c r="P2792" s="42" t="s">
        <v>395</v>
      </c>
      <c r="Q2792" s="56" t="s">
        <v>25125</v>
      </c>
      <c r="R2792" s="42" t="s">
        <v>94</v>
      </c>
      <c r="S2792" s="42" t="s">
        <v>12</v>
      </c>
      <c r="T2792" s="42" t="s">
        <v>31978</v>
      </c>
      <c r="U2792" s="50" t="s">
        <v>28518</v>
      </c>
      <c r="V2792" s="42" t="s">
        <v>28521</v>
      </c>
    </row>
    <row r="2793" spans="1:24" ht="12" customHeight="1" x14ac:dyDescent="0.15">
      <c r="A2793" s="42" t="s">
        <v>25116</v>
      </c>
      <c r="B2793" s="42">
        <v>32</v>
      </c>
      <c r="C2793" s="42" t="s">
        <v>14</v>
      </c>
      <c r="D2793" s="42" t="s">
        <v>79</v>
      </c>
      <c r="E2793" s="42" t="s">
        <v>25117</v>
      </c>
      <c r="F2793" s="55">
        <v>42576</v>
      </c>
      <c r="G2793" s="42" t="s">
        <v>28637</v>
      </c>
      <c r="H2793" s="42" t="s">
        <v>210</v>
      </c>
      <c r="I2793" s="42" t="s">
        <v>211</v>
      </c>
      <c r="J2793" s="42">
        <v>46201</v>
      </c>
      <c r="K2793" s="42" t="s">
        <v>414</v>
      </c>
      <c r="L2793" s="42" t="s">
        <v>212</v>
      </c>
      <c r="M2793" s="42" t="s">
        <v>21</v>
      </c>
      <c r="N2793" s="42" t="s">
        <v>25118</v>
      </c>
      <c r="O2793" s="42" t="s">
        <v>394</v>
      </c>
      <c r="P2793" s="42" t="s">
        <v>395</v>
      </c>
      <c r="Q2793" s="56" t="s">
        <v>25119</v>
      </c>
      <c r="R2793" s="42" t="s">
        <v>94</v>
      </c>
      <c r="S2793" s="42" t="s">
        <v>22</v>
      </c>
      <c r="T2793" s="42" t="s">
        <v>28746</v>
      </c>
      <c r="U2793" s="50" t="s">
        <v>28520</v>
      </c>
      <c r="V2793" s="42" t="s">
        <v>28519</v>
      </c>
      <c r="W2793" s="42" t="s">
        <v>94</v>
      </c>
      <c r="X2793" s="50">
        <v>1731</v>
      </c>
    </row>
    <row r="2794" spans="1:24" ht="12" customHeight="1" x14ac:dyDescent="0.15">
      <c r="A2794" s="42" t="s">
        <v>25132</v>
      </c>
      <c r="B2794" s="42">
        <v>18</v>
      </c>
      <c r="C2794" s="42" t="s">
        <v>14</v>
      </c>
      <c r="D2794" s="42" t="s">
        <v>79</v>
      </c>
      <c r="F2794" s="55">
        <v>42576</v>
      </c>
      <c r="G2794" s="42" t="s">
        <v>25133</v>
      </c>
      <c r="H2794" s="42" t="s">
        <v>92</v>
      </c>
      <c r="I2794" s="42" t="s">
        <v>39</v>
      </c>
      <c r="J2794" s="42">
        <v>90059</v>
      </c>
      <c r="K2794" s="42" t="s">
        <v>92</v>
      </c>
      <c r="L2794" s="42" t="s">
        <v>93</v>
      </c>
      <c r="M2794" s="42" t="s">
        <v>21</v>
      </c>
      <c r="N2794" s="42" t="s">
        <v>25134</v>
      </c>
      <c r="O2794" s="42" t="s">
        <v>394</v>
      </c>
      <c r="P2794" s="42" t="s">
        <v>395</v>
      </c>
      <c r="Q2794" s="56" t="s">
        <v>25135</v>
      </c>
      <c r="R2794" s="42" t="s">
        <v>94</v>
      </c>
      <c r="S2794" s="42" t="s">
        <v>22</v>
      </c>
      <c r="T2794" s="42" t="s">
        <v>28746</v>
      </c>
      <c r="U2794" s="50" t="s">
        <v>28520</v>
      </c>
      <c r="V2794" s="42" t="s">
        <v>28522</v>
      </c>
      <c r="W2794" s="42" t="s">
        <v>94</v>
      </c>
      <c r="X2794" s="50">
        <v>1732</v>
      </c>
    </row>
    <row r="2795" spans="1:24" ht="12" customHeight="1" x14ac:dyDescent="0.15">
      <c r="A2795" s="42" t="s">
        <v>25126</v>
      </c>
      <c r="B2795" s="42">
        <v>25</v>
      </c>
      <c r="C2795" s="42" t="s">
        <v>14</v>
      </c>
      <c r="D2795" s="42" t="s">
        <v>31</v>
      </c>
      <c r="E2795" s="42" t="s">
        <v>25127</v>
      </c>
      <c r="F2795" s="55">
        <v>42576</v>
      </c>
      <c r="G2795" s="42" t="s">
        <v>25128</v>
      </c>
      <c r="H2795" s="42" t="s">
        <v>25129</v>
      </c>
      <c r="I2795" s="42" t="s">
        <v>313</v>
      </c>
      <c r="J2795" s="42">
        <v>37886</v>
      </c>
      <c r="K2795" s="42" t="s">
        <v>6170</v>
      </c>
      <c r="L2795" s="42" t="s">
        <v>6171</v>
      </c>
      <c r="M2795" s="42" t="s">
        <v>385</v>
      </c>
      <c r="N2795" s="42" t="s">
        <v>25130</v>
      </c>
      <c r="O2795" s="42" t="s">
        <v>394</v>
      </c>
      <c r="P2795" s="42" t="s">
        <v>395</v>
      </c>
      <c r="Q2795" s="56" t="s">
        <v>25131</v>
      </c>
      <c r="R2795" s="42" t="s">
        <v>94</v>
      </c>
      <c r="S2795" s="42" t="s">
        <v>12</v>
      </c>
      <c r="T2795" s="42" t="s">
        <v>31978</v>
      </c>
      <c r="U2795" s="50" t="s">
        <v>28520</v>
      </c>
      <c r="V2795" s="42" t="s">
        <v>28522</v>
      </c>
    </row>
    <row r="2796" spans="1:24" ht="12" customHeight="1" x14ac:dyDescent="0.15">
      <c r="A2796" s="42" t="s">
        <v>25141</v>
      </c>
      <c r="B2796" s="42">
        <v>29</v>
      </c>
      <c r="C2796" s="42" t="s">
        <v>14</v>
      </c>
      <c r="D2796" s="42" t="s">
        <v>133</v>
      </c>
      <c r="E2796" s="42" t="s">
        <v>25142</v>
      </c>
      <c r="F2796" s="55">
        <v>42575</v>
      </c>
      <c r="G2796" s="42" t="s">
        <v>28638</v>
      </c>
      <c r="H2796" s="42" t="s">
        <v>25143</v>
      </c>
      <c r="I2796" s="42" t="s">
        <v>189</v>
      </c>
      <c r="J2796" s="42">
        <v>87301</v>
      </c>
      <c r="K2796" s="42" t="s">
        <v>25144</v>
      </c>
      <c r="L2796" s="42" t="s">
        <v>25145</v>
      </c>
      <c r="M2796" s="42" t="s">
        <v>21</v>
      </c>
      <c r="N2796" s="42" t="s">
        <v>25146</v>
      </c>
      <c r="O2796" s="42" t="s">
        <v>394</v>
      </c>
      <c r="P2796" s="42" t="s">
        <v>395</v>
      </c>
      <c r="Q2796" s="56" t="s">
        <v>25147</v>
      </c>
      <c r="R2796" s="42" t="s">
        <v>542</v>
      </c>
      <c r="S2796" s="42" t="s">
        <v>22</v>
      </c>
      <c r="T2796" s="42" t="s">
        <v>28739</v>
      </c>
      <c r="U2796" s="50" t="s">
        <v>28518</v>
      </c>
      <c r="V2796" s="42" t="s">
        <v>28521</v>
      </c>
      <c r="W2796" s="42" t="s">
        <v>94</v>
      </c>
      <c r="X2796" s="50">
        <v>1730</v>
      </c>
    </row>
    <row r="2797" spans="1:24" ht="12" customHeight="1" x14ac:dyDescent="0.15">
      <c r="A2797" s="42" t="s">
        <v>25136</v>
      </c>
      <c r="B2797" s="42">
        <v>36</v>
      </c>
      <c r="C2797" s="42" t="s">
        <v>14</v>
      </c>
      <c r="D2797" s="42" t="s">
        <v>31</v>
      </c>
      <c r="F2797" s="55">
        <v>42575</v>
      </c>
      <c r="G2797" s="42" t="s">
        <v>25137</v>
      </c>
      <c r="H2797" s="42" t="s">
        <v>3036</v>
      </c>
      <c r="I2797" s="42" t="s">
        <v>39</v>
      </c>
      <c r="J2797" s="42">
        <v>92545</v>
      </c>
      <c r="K2797" s="42" t="s">
        <v>767</v>
      </c>
      <c r="L2797" s="42" t="s">
        <v>25138</v>
      </c>
      <c r="M2797" s="42" t="s">
        <v>21</v>
      </c>
      <c r="N2797" s="42" t="s">
        <v>25139</v>
      </c>
      <c r="O2797" s="42" t="s">
        <v>394</v>
      </c>
      <c r="P2797" s="42" t="s">
        <v>395</v>
      </c>
      <c r="Q2797" s="56" t="s">
        <v>25140</v>
      </c>
      <c r="R2797" s="42" t="s">
        <v>542</v>
      </c>
      <c r="S2797" s="42" t="s">
        <v>22</v>
      </c>
      <c r="T2797" s="42" t="s">
        <v>31670</v>
      </c>
      <c r="U2797" s="50" t="s">
        <v>28520</v>
      </c>
      <c r="V2797" s="42" t="s">
        <v>28521</v>
      </c>
      <c r="W2797" s="42" t="s">
        <v>94</v>
      </c>
      <c r="X2797" s="50">
        <v>1729</v>
      </c>
    </row>
    <row r="2798" spans="1:24" ht="12" customHeight="1" x14ac:dyDescent="0.15">
      <c r="A2798" s="42" t="s">
        <v>25155</v>
      </c>
      <c r="B2798" s="42">
        <v>49</v>
      </c>
      <c r="C2798" s="42" t="s">
        <v>14</v>
      </c>
      <c r="D2798" s="42" t="s">
        <v>79</v>
      </c>
      <c r="F2798" s="55">
        <v>42574</v>
      </c>
      <c r="G2798" s="42" t="s">
        <v>28641</v>
      </c>
      <c r="H2798" s="42" t="s">
        <v>871</v>
      </c>
      <c r="I2798" s="42" t="s">
        <v>432</v>
      </c>
      <c r="J2798" s="42">
        <v>53212</v>
      </c>
      <c r="K2798" s="42" t="s">
        <v>871</v>
      </c>
      <c r="L2798" s="42" t="s">
        <v>3774</v>
      </c>
      <c r="M2798" s="42" t="s">
        <v>21</v>
      </c>
      <c r="N2798" s="42" t="s">
        <v>25156</v>
      </c>
      <c r="O2798" s="42" t="s">
        <v>394</v>
      </c>
      <c r="P2798" s="42" t="s">
        <v>395</v>
      </c>
      <c r="Q2798" s="56" t="s">
        <v>25157</v>
      </c>
      <c r="R2798" s="42" t="s">
        <v>94</v>
      </c>
      <c r="S2798" s="42" t="s">
        <v>22</v>
      </c>
      <c r="T2798" s="42" t="s">
        <v>28739</v>
      </c>
      <c r="U2798" s="50" t="s">
        <v>28520</v>
      </c>
      <c r="V2798" s="42" t="s">
        <v>28521</v>
      </c>
      <c r="W2798" s="42" t="s">
        <v>94</v>
      </c>
      <c r="X2798" s="50">
        <v>1726</v>
      </c>
    </row>
    <row r="2799" spans="1:24" ht="12" customHeight="1" x14ac:dyDescent="0.15">
      <c r="A2799" s="42" t="s">
        <v>25148</v>
      </c>
      <c r="B2799" s="42">
        <v>31</v>
      </c>
      <c r="C2799" s="42" t="s">
        <v>14</v>
      </c>
      <c r="D2799" s="42" t="s">
        <v>79</v>
      </c>
      <c r="F2799" s="55">
        <v>42574</v>
      </c>
      <c r="G2799" s="42" t="s">
        <v>28639</v>
      </c>
      <c r="H2799" s="42" t="s">
        <v>4394</v>
      </c>
      <c r="I2799" s="42" t="s">
        <v>39</v>
      </c>
      <c r="J2799" s="42">
        <v>91710</v>
      </c>
      <c r="K2799" s="42" t="s">
        <v>303</v>
      </c>
      <c r="L2799" s="42" t="s">
        <v>25149</v>
      </c>
      <c r="M2799" s="42" t="s">
        <v>21</v>
      </c>
      <c r="N2799" s="42" t="s">
        <v>25150</v>
      </c>
      <c r="O2799" s="42" t="s">
        <v>394</v>
      </c>
      <c r="P2799" s="42" t="s">
        <v>395</v>
      </c>
      <c r="Q2799" s="56" t="s">
        <v>25151</v>
      </c>
      <c r="R2799" s="42" t="s">
        <v>94</v>
      </c>
      <c r="S2799" s="42" t="s">
        <v>22</v>
      </c>
      <c r="T2799" s="42" t="s">
        <v>28746</v>
      </c>
      <c r="U2799" s="50" t="s">
        <v>28520</v>
      </c>
      <c r="V2799" s="42" t="s">
        <v>28522</v>
      </c>
      <c r="W2799" s="42" t="s">
        <v>94</v>
      </c>
      <c r="X2799" s="50">
        <v>1727</v>
      </c>
    </row>
    <row r="2800" spans="1:24" ht="12" customHeight="1" x14ac:dyDescent="0.15">
      <c r="A2800" s="42" t="s">
        <v>25152</v>
      </c>
      <c r="B2800" s="42">
        <v>34</v>
      </c>
      <c r="C2800" s="42" t="s">
        <v>14</v>
      </c>
      <c r="D2800" s="42" t="s">
        <v>42</v>
      </c>
      <c r="F2800" s="55">
        <v>42574</v>
      </c>
      <c r="G2800" s="42" t="s">
        <v>28640</v>
      </c>
      <c r="H2800" s="42" t="s">
        <v>562</v>
      </c>
      <c r="I2800" s="42" t="s">
        <v>67</v>
      </c>
      <c r="J2800" s="42">
        <v>78237</v>
      </c>
      <c r="K2800" s="42" t="s">
        <v>563</v>
      </c>
      <c r="L2800" s="42" t="s">
        <v>564</v>
      </c>
      <c r="M2800" s="42" t="s">
        <v>21</v>
      </c>
      <c r="N2800" s="42" t="s">
        <v>25153</v>
      </c>
      <c r="O2800" s="42" t="s">
        <v>394</v>
      </c>
      <c r="P2800" s="42" t="s">
        <v>395</v>
      </c>
      <c r="Q2800" s="56" t="s">
        <v>25154</v>
      </c>
      <c r="R2800" s="42" t="s">
        <v>94</v>
      </c>
      <c r="S2800" s="42" t="s">
        <v>22</v>
      </c>
      <c r="T2800" s="42" t="s">
        <v>28746</v>
      </c>
      <c r="U2800" s="50" t="s">
        <v>28520</v>
      </c>
      <c r="V2800" s="42" t="s">
        <v>28521</v>
      </c>
      <c r="W2800" s="42" t="s">
        <v>94</v>
      </c>
      <c r="X2800" s="50">
        <v>1836</v>
      </c>
    </row>
    <row r="2801" spans="1:24" ht="12" customHeight="1" x14ac:dyDescent="0.15">
      <c r="A2801" s="42" t="s">
        <v>25169</v>
      </c>
      <c r="B2801" s="42">
        <v>50</v>
      </c>
      <c r="C2801" s="42" t="s">
        <v>14</v>
      </c>
      <c r="D2801" s="42" t="s">
        <v>31</v>
      </c>
      <c r="F2801" s="55">
        <v>42573</v>
      </c>
      <c r="G2801" s="42" t="s">
        <v>25170</v>
      </c>
      <c r="H2801" s="42" t="s">
        <v>25171</v>
      </c>
      <c r="I2801" s="42" t="s">
        <v>144</v>
      </c>
      <c r="J2801" s="42">
        <v>26201</v>
      </c>
      <c r="K2801" s="42" t="s">
        <v>25172</v>
      </c>
      <c r="L2801" s="42" t="s">
        <v>25173</v>
      </c>
      <c r="M2801" s="42" t="s">
        <v>21</v>
      </c>
      <c r="N2801" s="42" t="s">
        <v>25174</v>
      </c>
      <c r="O2801" s="42" t="s">
        <v>394</v>
      </c>
      <c r="P2801" s="42" t="s">
        <v>395</v>
      </c>
      <c r="Q2801" s="56" t="s">
        <v>25175</v>
      </c>
      <c r="R2801" s="42" t="s">
        <v>948</v>
      </c>
      <c r="S2801" s="42" t="s">
        <v>22</v>
      </c>
      <c r="T2801" s="42" t="s">
        <v>28746</v>
      </c>
      <c r="U2801" s="50" t="s">
        <v>28520</v>
      </c>
      <c r="W2801" s="42" t="s">
        <v>94</v>
      </c>
      <c r="X2801" s="50">
        <v>1725</v>
      </c>
    </row>
    <row r="2802" spans="1:24" ht="12" customHeight="1" x14ac:dyDescent="0.15">
      <c r="A2802" s="42" t="s">
        <v>25165</v>
      </c>
      <c r="B2802" s="42">
        <v>50</v>
      </c>
      <c r="C2802" s="42" t="s">
        <v>14</v>
      </c>
      <c r="D2802" s="42" t="s">
        <v>79</v>
      </c>
      <c r="F2802" s="55">
        <v>42572</v>
      </c>
      <c r="G2802" s="42" t="s">
        <v>25166</v>
      </c>
      <c r="H2802" s="42" t="s">
        <v>81</v>
      </c>
      <c r="I2802" s="42" t="s">
        <v>38</v>
      </c>
      <c r="J2802" s="42">
        <v>60616</v>
      </c>
      <c r="K2802" s="42" t="s">
        <v>82</v>
      </c>
      <c r="L2802" s="42" t="s">
        <v>83</v>
      </c>
      <c r="M2802" s="42" t="s">
        <v>21</v>
      </c>
      <c r="N2802" s="42" t="s">
        <v>25167</v>
      </c>
      <c r="O2802" s="42" t="s">
        <v>394</v>
      </c>
      <c r="P2802" s="42" t="s">
        <v>395</v>
      </c>
      <c r="Q2802" s="56" t="s">
        <v>25168</v>
      </c>
      <c r="R2802" s="42" t="s">
        <v>542</v>
      </c>
      <c r="S2802" s="42" t="s">
        <v>22</v>
      </c>
      <c r="T2802" s="42" t="s">
        <v>28746</v>
      </c>
      <c r="U2802" s="50" t="s">
        <v>28520</v>
      </c>
      <c r="V2802" s="42" t="s">
        <v>28521</v>
      </c>
      <c r="W2802" s="42" t="s">
        <v>94</v>
      </c>
      <c r="X2802" s="50">
        <v>1723</v>
      </c>
    </row>
    <row r="2803" spans="1:24" ht="12" customHeight="1" x14ac:dyDescent="0.15">
      <c r="A2803" s="42" t="s">
        <v>25158</v>
      </c>
      <c r="B2803" s="42">
        <v>36</v>
      </c>
      <c r="C2803" s="42" t="s">
        <v>14</v>
      </c>
      <c r="D2803" s="42" t="s">
        <v>926</v>
      </c>
      <c r="E2803" s="42" t="s">
        <v>25159</v>
      </c>
      <c r="F2803" s="55">
        <v>42572</v>
      </c>
      <c r="G2803" s="42" t="s">
        <v>25160</v>
      </c>
      <c r="H2803" s="42" t="s">
        <v>25161</v>
      </c>
      <c r="I2803" s="42" t="s">
        <v>854</v>
      </c>
      <c r="J2803" s="42" t="s">
        <v>25162</v>
      </c>
      <c r="K2803" s="42" t="s">
        <v>3852</v>
      </c>
      <c r="L2803" s="42" t="s">
        <v>3853</v>
      </c>
      <c r="M2803" s="42" t="s">
        <v>21</v>
      </c>
      <c r="N2803" s="42" t="s">
        <v>25163</v>
      </c>
      <c r="O2803" s="42" t="s">
        <v>394</v>
      </c>
      <c r="P2803" s="42" t="s">
        <v>395</v>
      </c>
      <c r="Q2803" s="56" t="s">
        <v>25164</v>
      </c>
      <c r="R2803" s="42" t="s">
        <v>542</v>
      </c>
      <c r="S2803" s="42" t="s">
        <v>22</v>
      </c>
      <c r="T2803" s="42" t="s">
        <v>28746</v>
      </c>
      <c r="U2803" s="50" t="s">
        <v>28520</v>
      </c>
      <c r="V2803" s="42" t="s">
        <v>28521</v>
      </c>
      <c r="W2803" s="42" t="s">
        <v>94</v>
      </c>
      <c r="X2803" s="50">
        <v>1724</v>
      </c>
    </row>
    <row r="2804" spans="1:24" ht="12" customHeight="1" x14ac:dyDescent="0.15">
      <c r="A2804" s="42" t="s">
        <v>25176</v>
      </c>
      <c r="B2804" s="42">
        <v>31</v>
      </c>
      <c r="C2804" s="42" t="s">
        <v>14</v>
      </c>
      <c r="D2804" s="42" t="s">
        <v>42</v>
      </c>
      <c r="F2804" s="55">
        <v>42571</v>
      </c>
      <c r="G2804" s="42" t="s">
        <v>25177</v>
      </c>
      <c r="H2804" s="42" t="s">
        <v>1910</v>
      </c>
      <c r="I2804" s="42" t="s">
        <v>39</v>
      </c>
      <c r="J2804" s="42">
        <v>93454</v>
      </c>
      <c r="K2804" s="42" t="s">
        <v>1912</v>
      </c>
      <c r="L2804" s="42" t="s">
        <v>1913</v>
      </c>
      <c r="M2804" s="42" t="s">
        <v>21</v>
      </c>
      <c r="N2804" s="42" t="s">
        <v>25178</v>
      </c>
      <c r="O2804" s="42" t="s">
        <v>394</v>
      </c>
      <c r="P2804" s="42" t="s">
        <v>395</v>
      </c>
      <c r="Q2804" s="56" t="s">
        <v>25179</v>
      </c>
      <c r="R2804" s="42" t="s">
        <v>542</v>
      </c>
      <c r="S2804" s="42" t="s">
        <v>22</v>
      </c>
      <c r="T2804" s="42" t="s">
        <v>28739</v>
      </c>
      <c r="U2804" s="50" t="s">
        <v>28518</v>
      </c>
      <c r="V2804" s="42" t="s">
        <v>28521</v>
      </c>
      <c r="W2804" s="42" t="s">
        <v>94</v>
      </c>
      <c r="X2804" s="50">
        <v>1722</v>
      </c>
    </row>
    <row r="2805" spans="1:24" ht="12" customHeight="1" x14ac:dyDescent="0.15">
      <c r="A2805" s="42" t="s">
        <v>25180</v>
      </c>
      <c r="B2805" s="42">
        <v>39</v>
      </c>
      <c r="C2805" s="42" t="s">
        <v>14</v>
      </c>
      <c r="D2805" s="42" t="s">
        <v>31</v>
      </c>
      <c r="E2805" s="42" t="s">
        <v>25181</v>
      </c>
      <c r="F2805" s="55">
        <v>42571</v>
      </c>
      <c r="G2805" s="42" t="s">
        <v>25182</v>
      </c>
      <c r="H2805" s="42" t="s">
        <v>25183</v>
      </c>
      <c r="I2805" s="42" t="s">
        <v>35</v>
      </c>
      <c r="J2805" s="42" t="s">
        <v>25184</v>
      </c>
      <c r="K2805" s="42" t="s">
        <v>3510</v>
      </c>
      <c r="L2805" s="42" t="s">
        <v>25185</v>
      </c>
      <c r="M2805" s="42" t="s">
        <v>21</v>
      </c>
      <c r="N2805" s="42" t="s">
        <v>25186</v>
      </c>
      <c r="O2805" s="42" t="s">
        <v>24802</v>
      </c>
      <c r="P2805" s="42" t="s">
        <v>395</v>
      </c>
      <c r="Q2805" s="56" t="s">
        <v>25187</v>
      </c>
      <c r="R2805" s="42" t="s">
        <v>94</v>
      </c>
      <c r="S2805" s="42" t="s">
        <v>29</v>
      </c>
      <c r="T2805" s="42" t="s">
        <v>28523</v>
      </c>
      <c r="U2805" s="50" t="s">
        <v>28518</v>
      </c>
      <c r="V2805" s="42" t="s">
        <v>28521</v>
      </c>
    </row>
    <row r="2806" spans="1:24" ht="12" customHeight="1" x14ac:dyDescent="0.15">
      <c r="A2806" s="42" t="s">
        <v>25188</v>
      </c>
      <c r="B2806" s="42">
        <v>56</v>
      </c>
      <c r="C2806" s="42" t="s">
        <v>14</v>
      </c>
      <c r="D2806" s="42" t="s">
        <v>31</v>
      </c>
      <c r="F2806" s="55">
        <v>42569</v>
      </c>
      <c r="G2806" s="42" t="s">
        <v>28642</v>
      </c>
      <c r="H2806" s="42" t="s">
        <v>2442</v>
      </c>
      <c r="I2806" s="42" t="s">
        <v>389</v>
      </c>
      <c r="J2806" s="42">
        <v>74107</v>
      </c>
      <c r="K2806" s="42" t="s">
        <v>2442</v>
      </c>
      <c r="L2806" s="42" t="s">
        <v>3299</v>
      </c>
      <c r="M2806" s="42" t="s">
        <v>21</v>
      </c>
      <c r="N2806" s="42" t="s">
        <v>25189</v>
      </c>
      <c r="O2806" s="42" t="s">
        <v>394</v>
      </c>
      <c r="P2806" s="42" t="s">
        <v>395</v>
      </c>
      <c r="Q2806" s="56" t="s">
        <v>25190</v>
      </c>
      <c r="R2806" s="42" t="s">
        <v>542</v>
      </c>
      <c r="S2806" s="42" t="s">
        <v>22</v>
      </c>
      <c r="T2806" s="42" t="s">
        <v>28575</v>
      </c>
      <c r="U2806" s="50" t="s">
        <v>28518</v>
      </c>
      <c r="V2806" s="42" t="s">
        <v>28521</v>
      </c>
      <c r="W2806" s="42" t="s">
        <v>94</v>
      </c>
      <c r="X2806" s="50">
        <v>1721</v>
      </c>
    </row>
    <row r="2807" spans="1:24" ht="12" customHeight="1" x14ac:dyDescent="0.15">
      <c r="A2807" s="42" t="s">
        <v>25191</v>
      </c>
      <c r="B2807" s="42">
        <v>29</v>
      </c>
      <c r="C2807" s="42" t="s">
        <v>14</v>
      </c>
      <c r="D2807" s="42" t="s">
        <v>79</v>
      </c>
      <c r="E2807" s="42" t="s">
        <v>25192</v>
      </c>
      <c r="F2807" s="55">
        <v>42568</v>
      </c>
      <c r="G2807" s="42" t="s">
        <v>25193</v>
      </c>
      <c r="H2807" s="42" t="s">
        <v>183</v>
      </c>
      <c r="I2807" s="42" t="s">
        <v>19</v>
      </c>
      <c r="J2807" s="42">
        <v>70815</v>
      </c>
      <c r="K2807" s="42" t="s">
        <v>3652</v>
      </c>
      <c r="L2807" s="42" t="s">
        <v>1652</v>
      </c>
      <c r="M2807" s="42" t="s">
        <v>21</v>
      </c>
      <c r="N2807" s="42" t="s">
        <v>25194</v>
      </c>
      <c r="O2807" s="42" t="s">
        <v>394</v>
      </c>
      <c r="P2807" s="42" t="s">
        <v>395</v>
      </c>
      <c r="Q2807" s="56" t="s">
        <v>25195</v>
      </c>
      <c r="R2807" s="42" t="s">
        <v>542</v>
      </c>
      <c r="S2807" s="42" t="s">
        <v>22</v>
      </c>
      <c r="T2807" s="42" t="s">
        <v>28746</v>
      </c>
      <c r="U2807" s="50" t="s">
        <v>28520</v>
      </c>
      <c r="V2807" s="42" t="s">
        <v>28521</v>
      </c>
      <c r="W2807" s="42" t="s">
        <v>94</v>
      </c>
      <c r="X2807" s="50">
        <v>1718</v>
      </c>
    </row>
    <row r="2808" spans="1:24" ht="12" customHeight="1" x14ac:dyDescent="0.15">
      <c r="A2808" s="42" t="s">
        <v>25196</v>
      </c>
      <c r="B2808" s="42">
        <v>42</v>
      </c>
      <c r="C2808" s="42" t="s">
        <v>14</v>
      </c>
      <c r="D2808" s="42" t="s">
        <v>79</v>
      </c>
      <c r="F2808" s="55">
        <v>42568</v>
      </c>
      <c r="G2808" s="42" t="s">
        <v>25197</v>
      </c>
      <c r="H2808" s="42" t="s">
        <v>1679</v>
      </c>
      <c r="I2808" s="42" t="s">
        <v>417</v>
      </c>
      <c r="J2808" s="42">
        <v>11211</v>
      </c>
      <c r="K2808" s="42" t="s">
        <v>1681</v>
      </c>
      <c r="L2808" s="42" t="s">
        <v>569</v>
      </c>
      <c r="M2808" s="42" t="s">
        <v>21</v>
      </c>
      <c r="N2808" s="42" t="s">
        <v>25198</v>
      </c>
      <c r="O2808" s="42" t="s">
        <v>394</v>
      </c>
      <c r="P2808" s="42" t="s">
        <v>395</v>
      </c>
      <c r="Q2808" s="56" t="s">
        <v>25199</v>
      </c>
      <c r="R2808" s="42" t="s">
        <v>23</v>
      </c>
      <c r="S2808" s="42" t="s">
        <v>22</v>
      </c>
      <c r="T2808" s="42" t="s">
        <v>28746</v>
      </c>
      <c r="U2808" s="50" t="s">
        <v>28520</v>
      </c>
      <c r="V2808" s="42" t="s">
        <v>28521</v>
      </c>
      <c r="W2808" s="42" t="s">
        <v>94</v>
      </c>
      <c r="X2808" s="50">
        <v>1717</v>
      </c>
    </row>
    <row r="2809" spans="1:24" ht="12" customHeight="1" x14ac:dyDescent="0.15">
      <c r="A2809" s="42" t="s">
        <v>25213</v>
      </c>
      <c r="B2809" s="42">
        <v>50</v>
      </c>
      <c r="C2809" s="42" t="s">
        <v>14</v>
      </c>
      <c r="D2809" s="42" t="s">
        <v>24</v>
      </c>
      <c r="F2809" s="55">
        <v>42568</v>
      </c>
      <c r="G2809" s="42" t="s">
        <v>25214</v>
      </c>
      <c r="H2809" s="42" t="s">
        <v>25215</v>
      </c>
      <c r="I2809" s="42" t="s">
        <v>19</v>
      </c>
      <c r="J2809" s="42">
        <v>70726</v>
      </c>
      <c r="K2809" s="42" t="s">
        <v>3981</v>
      </c>
      <c r="L2809" s="42" t="s">
        <v>14380</v>
      </c>
      <c r="M2809" s="42" t="s">
        <v>385</v>
      </c>
      <c r="N2809" s="42" t="s">
        <v>25216</v>
      </c>
      <c r="O2809" s="42" t="s">
        <v>394</v>
      </c>
      <c r="P2809" s="42" t="s">
        <v>395</v>
      </c>
      <c r="Q2809" s="56" t="s">
        <v>25217</v>
      </c>
      <c r="R2809" s="42" t="s">
        <v>23</v>
      </c>
      <c r="S2809" s="42" t="s">
        <v>22</v>
      </c>
      <c r="T2809" s="42" t="s">
        <v>30368</v>
      </c>
      <c r="U2809" s="50" t="s">
        <v>28518</v>
      </c>
      <c r="V2809" s="42" t="s">
        <v>28522</v>
      </c>
    </row>
    <row r="2810" spans="1:24" ht="12" customHeight="1" x14ac:dyDescent="0.15">
      <c r="A2810" s="42" t="s">
        <v>25200</v>
      </c>
      <c r="B2810" s="42">
        <v>39</v>
      </c>
      <c r="C2810" s="42" t="s">
        <v>14</v>
      </c>
      <c r="D2810" s="42" t="s">
        <v>31</v>
      </c>
      <c r="F2810" s="55">
        <v>42568</v>
      </c>
      <c r="G2810" s="42" t="s">
        <v>25201</v>
      </c>
      <c r="H2810" s="42" t="s">
        <v>25202</v>
      </c>
      <c r="I2810" s="42" t="s">
        <v>432</v>
      </c>
      <c r="J2810" s="42">
        <v>53081</v>
      </c>
      <c r="K2810" s="42" t="s">
        <v>25202</v>
      </c>
      <c r="L2810" s="42" t="s">
        <v>25203</v>
      </c>
      <c r="M2810" s="42" t="s">
        <v>21</v>
      </c>
      <c r="N2810" s="42" t="s">
        <v>25204</v>
      </c>
      <c r="O2810" s="42" t="s">
        <v>394</v>
      </c>
      <c r="P2810" s="42" t="s">
        <v>395</v>
      </c>
      <c r="Q2810" s="56" t="s">
        <v>25205</v>
      </c>
      <c r="R2810" s="42" t="s">
        <v>94</v>
      </c>
      <c r="S2810" s="42" t="s">
        <v>22</v>
      </c>
      <c r="T2810" s="42" t="s">
        <v>28746</v>
      </c>
      <c r="U2810" s="50" t="s">
        <v>28518</v>
      </c>
      <c r="V2810" s="42" t="s">
        <v>28521</v>
      </c>
      <c r="W2810" s="42" t="s">
        <v>94</v>
      </c>
      <c r="X2810" s="50">
        <v>1712</v>
      </c>
    </row>
    <row r="2811" spans="1:24" ht="12" customHeight="1" x14ac:dyDescent="0.15">
      <c r="A2811" s="42" t="s">
        <v>25209</v>
      </c>
      <c r="B2811" s="42">
        <v>20</v>
      </c>
      <c r="C2811" s="42" t="s">
        <v>14</v>
      </c>
      <c r="D2811" s="42" t="s">
        <v>42</v>
      </c>
      <c r="F2811" s="55">
        <v>42568</v>
      </c>
      <c r="G2811" s="42" t="s">
        <v>28644</v>
      </c>
      <c r="H2811" s="42" t="s">
        <v>25210</v>
      </c>
      <c r="I2811" s="42" t="s">
        <v>46</v>
      </c>
      <c r="J2811" s="42">
        <v>20783</v>
      </c>
      <c r="K2811" s="42" t="s">
        <v>6424</v>
      </c>
      <c r="L2811" s="42" t="s">
        <v>743</v>
      </c>
      <c r="M2811" s="42" t="s">
        <v>373</v>
      </c>
      <c r="N2811" s="42" t="s">
        <v>25211</v>
      </c>
      <c r="O2811" s="42" t="s">
        <v>394</v>
      </c>
      <c r="P2811" s="42" t="s">
        <v>395</v>
      </c>
      <c r="Q2811" s="56" t="s">
        <v>25212</v>
      </c>
      <c r="R2811" s="42" t="s">
        <v>94</v>
      </c>
      <c r="S2811" s="42" t="s">
        <v>12</v>
      </c>
      <c r="T2811" s="42" t="s">
        <v>31978</v>
      </c>
      <c r="U2811" s="50" t="s">
        <v>28518</v>
      </c>
      <c r="V2811" s="42" t="s">
        <v>28521</v>
      </c>
    </row>
    <row r="2812" spans="1:24" ht="12" customHeight="1" x14ac:dyDescent="0.15">
      <c r="A2812" s="42" t="s">
        <v>25206</v>
      </c>
      <c r="B2812" s="42">
        <v>43</v>
      </c>
      <c r="C2812" s="42" t="s">
        <v>14</v>
      </c>
      <c r="D2812" s="42" t="s">
        <v>31</v>
      </c>
      <c r="F2812" s="55">
        <v>42568</v>
      </c>
      <c r="G2812" s="42" t="s">
        <v>28643</v>
      </c>
      <c r="H2812" s="42" t="s">
        <v>2442</v>
      </c>
      <c r="I2812" s="42" t="s">
        <v>389</v>
      </c>
      <c r="J2812" s="42">
        <v>74110</v>
      </c>
      <c r="K2812" s="42" t="s">
        <v>2442</v>
      </c>
      <c r="L2812" s="42" t="s">
        <v>3299</v>
      </c>
      <c r="M2812" s="42" t="s">
        <v>5307</v>
      </c>
      <c r="N2812" s="42" t="s">
        <v>25207</v>
      </c>
      <c r="O2812" s="42" t="s">
        <v>394</v>
      </c>
      <c r="P2812" s="42" t="s">
        <v>395</v>
      </c>
      <c r="Q2812" s="56" t="s">
        <v>25208</v>
      </c>
      <c r="R2812" s="42" t="s">
        <v>23</v>
      </c>
      <c r="S2812" s="42" t="s">
        <v>29</v>
      </c>
      <c r="T2812" s="42" t="s">
        <v>28534</v>
      </c>
      <c r="U2812" s="50" t="s">
        <v>28520</v>
      </c>
      <c r="V2812" s="42" t="s">
        <v>28521</v>
      </c>
      <c r="W2812" s="42" t="s">
        <v>94</v>
      </c>
      <c r="X2812" s="50">
        <v>1714</v>
      </c>
    </row>
    <row r="2813" spans="1:24" ht="12" customHeight="1" x14ac:dyDescent="0.15">
      <c r="A2813" s="42" t="s">
        <v>25235</v>
      </c>
      <c r="B2813" s="42">
        <v>21</v>
      </c>
      <c r="C2813" s="42" t="s">
        <v>14</v>
      </c>
      <c r="D2813" s="42" t="s">
        <v>31</v>
      </c>
      <c r="E2813" s="42" t="s">
        <v>25236</v>
      </c>
      <c r="F2813" s="55">
        <v>42567</v>
      </c>
      <c r="G2813" s="42" t="s">
        <v>25237</v>
      </c>
      <c r="H2813" s="42" t="s">
        <v>1679</v>
      </c>
      <c r="I2813" s="42" t="s">
        <v>417</v>
      </c>
      <c r="J2813" s="42">
        <v>11211</v>
      </c>
      <c r="K2813" s="42" t="s">
        <v>1681</v>
      </c>
      <c r="L2813" s="42" t="s">
        <v>569</v>
      </c>
      <c r="M2813" s="42" t="s">
        <v>373</v>
      </c>
      <c r="N2813" s="42" t="s">
        <v>25238</v>
      </c>
      <c r="O2813" s="42" t="s">
        <v>24808</v>
      </c>
      <c r="P2813" s="42" t="s">
        <v>1135</v>
      </c>
      <c r="Q2813" s="56" t="s">
        <v>25239</v>
      </c>
      <c r="R2813" s="42" t="s">
        <v>94</v>
      </c>
      <c r="S2813" s="42" t="s">
        <v>12</v>
      </c>
      <c r="T2813" s="42" t="s">
        <v>31978</v>
      </c>
      <c r="U2813" s="50" t="s">
        <v>28518</v>
      </c>
      <c r="V2813" s="42" t="s">
        <v>28521</v>
      </c>
    </row>
    <row r="2814" spans="1:24" ht="12" customHeight="1" x14ac:dyDescent="0.15">
      <c r="A2814" s="42" t="s">
        <v>25218</v>
      </c>
      <c r="B2814" s="42">
        <v>31</v>
      </c>
      <c r="C2814" s="42" t="s">
        <v>14</v>
      </c>
      <c r="D2814" s="42" t="s">
        <v>31</v>
      </c>
      <c r="F2814" s="55">
        <v>42567</v>
      </c>
      <c r="G2814" s="42" t="s">
        <v>25219</v>
      </c>
      <c r="H2814" s="42" t="s">
        <v>25220</v>
      </c>
      <c r="I2814" s="42" t="s">
        <v>56</v>
      </c>
      <c r="J2814" s="42">
        <v>32043</v>
      </c>
      <c r="K2814" s="42" t="s">
        <v>3310</v>
      </c>
      <c r="L2814" s="42" t="s">
        <v>3311</v>
      </c>
      <c r="M2814" s="42" t="s">
        <v>21</v>
      </c>
      <c r="N2814" s="42" t="s">
        <v>25221</v>
      </c>
      <c r="O2814" s="42" t="s">
        <v>394</v>
      </c>
      <c r="P2814" s="42" t="s">
        <v>395</v>
      </c>
      <c r="Q2814" s="56" t="s">
        <v>25222</v>
      </c>
      <c r="R2814" s="42" t="s">
        <v>542</v>
      </c>
      <c r="S2814" s="42" t="s">
        <v>22</v>
      </c>
      <c r="T2814" s="42" t="s">
        <v>28746</v>
      </c>
      <c r="U2814" s="50" t="s">
        <v>28520</v>
      </c>
      <c r="V2814" s="42" t="s">
        <v>28521</v>
      </c>
      <c r="W2814" s="42" t="s">
        <v>94</v>
      </c>
      <c r="X2814" s="50">
        <v>1716</v>
      </c>
    </row>
    <row r="2815" spans="1:24" ht="12" customHeight="1" x14ac:dyDescent="0.15">
      <c r="A2815" s="42" t="s">
        <v>25223</v>
      </c>
      <c r="B2815" s="42">
        <v>26</v>
      </c>
      <c r="C2815" s="42" t="s">
        <v>14</v>
      </c>
      <c r="D2815" s="42" t="s">
        <v>31</v>
      </c>
      <c r="E2815" s="42" t="s">
        <v>25224</v>
      </c>
      <c r="F2815" s="55">
        <v>42567</v>
      </c>
      <c r="G2815" s="42" t="s">
        <v>25225</v>
      </c>
      <c r="H2815" s="42" t="s">
        <v>303</v>
      </c>
      <c r="I2815" s="42" t="s">
        <v>39</v>
      </c>
      <c r="J2815" s="42">
        <v>92405</v>
      </c>
      <c r="K2815" s="42" t="s">
        <v>303</v>
      </c>
      <c r="L2815" s="42" t="s">
        <v>4223</v>
      </c>
      <c r="M2815" s="42" t="s">
        <v>5307</v>
      </c>
      <c r="N2815" s="42" t="s">
        <v>25226</v>
      </c>
      <c r="O2815" s="42" t="s">
        <v>394</v>
      </c>
      <c r="P2815" s="42" t="s">
        <v>395</v>
      </c>
      <c r="Q2815" s="56" t="s">
        <v>25227</v>
      </c>
      <c r="R2815" s="42" t="s">
        <v>94</v>
      </c>
      <c r="S2815" s="42" t="s">
        <v>22</v>
      </c>
      <c r="T2815" s="42" t="s">
        <v>28746</v>
      </c>
      <c r="U2815" s="50" t="s">
        <v>28520</v>
      </c>
      <c r="V2815" s="42" t="s">
        <v>20623</v>
      </c>
      <c r="W2815" s="42" t="s">
        <v>94</v>
      </c>
      <c r="X2815" s="50">
        <v>1719</v>
      </c>
    </row>
    <row r="2816" spans="1:24" ht="12" customHeight="1" x14ac:dyDescent="0.15">
      <c r="A2816" s="42" t="s">
        <v>25228</v>
      </c>
      <c r="B2816" s="42">
        <v>57</v>
      </c>
      <c r="C2816" s="42" t="s">
        <v>14</v>
      </c>
      <c r="D2816" s="42" t="s">
        <v>31</v>
      </c>
      <c r="E2816" s="42" t="s">
        <v>25229</v>
      </c>
      <c r="F2816" s="55">
        <v>42567</v>
      </c>
      <c r="G2816" s="42" t="s">
        <v>25230</v>
      </c>
      <c r="H2816" s="42" t="s">
        <v>18691</v>
      </c>
      <c r="I2816" s="42" t="s">
        <v>75</v>
      </c>
      <c r="J2816" s="42" t="s">
        <v>25231</v>
      </c>
      <c r="K2816" s="42" t="s">
        <v>627</v>
      </c>
      <c r="L2816" s="42" t="s">
        <v>25232</v>
      </c>
      <c r="M2816" s="42" t="s">
        <v>21</v>
      </c>
      <c r="N2816" s="42" t="s">
        <v>25233</v>
      </c>
      <c r="O2816" s="42" t="s">
        <v>394</v>
      </c>
      <c r="P2816" s="42" t="s">
        <v>395</v>
      </c>
      <c r="Q2816" s="56" t="s">
        <v>25234</v>
      </c>
      <c r="R2816" s="42" t="s">
        <v>23</v>
      </c>
      <c r="S2816" s="42" t="s">
        <v>22</v>
      </c>
      <c r="T2816" s="42" t="s">
        <v>28746</v>
      </c>
      <c r="U2816" s="50" t="s">
        <v>28518</v>
      </c>
      <c r="V2816" s="42" t="s">
        <v>28522</v>
      </c>
      <c r="W2816" s="42" t="s">
        <v>94</v>
      </c>
      <c r="X2816" s="50">
        <v>1720</v>
      </c>
    </row>
    <row r="2817" spans="1:24" ht="12" customHeight="1" x14ac:dyDescent="0.15">
      <c r="A2817" s="42" t="s">
        <v>25240</v>
      </c>
      <c r="B2817" s="42">
        <v>63</v>
      </c>
      <c r="C2817" s="42" t="s">
        <v>14</v>
      </c>
      <c r="D2817" s="42" t="s">
        <v>31</v>
      </c>
      <c r="E2817" s="42" t="s">
        <v>25241</v>
      </c>
      <c r="F2817" s="55">
        <v>42566</v>
      </c>
      <c r="G2817" s="42" t="s">
        <v>25242</v>
      </c>
      <c r="H2817" s="42" t="s">
        <v>25243</v>
      </c>
      <c r="I2817" s="42" t="s">
        <v>360</v>
      </c>
      <c r="J2817" s="42">
        <v>28133</v>
      </c>
      <c r="K2817" s="42" t="s">
        <v>4337</v>
      </c>
      <c r="L2817" s="42" t="s">
        <v>18773</v>
      </c>
      <c r="M2817" s="42" t="s">
        <v>21</v>
      </c>
      <c r="N2817" s="42" t="s">
        <v>25244</v>
      </c>
      <c r="O2817" s="42" t="s">
        <v>394</v>
      </c>
      <c r="P2817" s="42" t="s">
        <v>395</v>
      </c>
      <c r="Q2817" s="56" t="s">
        <v>25245</v>
      </c>
      <c r="R2817" s="42" t="s">
        <v>542</v>
      </c>
      <c r="S2817" s="42" t="s">
        <v>22</v>
      </c>
      <c r="T2817" s="42" t="s">
        <v>28746</v>
      </c>
      <c r="U2817" s="50" t="s">
        <v>28520</v>
      </c>
      <c r="V2817" s="42" t="s">
        <v>28521</v>
      </c>
      <c r="W2817" s="42" t="s">
        <v>94</v>
      </c>
      <c r="X2817" s="50">
        <v>1713</v>
      </c>
    </row>
    <row r="2818" spans="1:24" ht="12" customHeight="1" x14ac:dyDescent="0.15">
      <c r="A2818" s="42" t="s">
        <v>25253</v>
      </c>
      <c r="B2818" s="42">
        <v>33</v>
      </c>
      <c r="C2818" s="42" t="s">
        <v>14</v>
      </c>
      <c r="D2818" s="42" t="s">
        <v>79</v>
      </c>
      <c r="F2818" s="55">
        <v>42565</v>
      </c>
      <c r="G2818" s="42" t="s">
        <v>28645</v>
      </c>
      <c r="H2818" s="42" t="s">
        <v>1562</v>
      </c>
      <c r="I2818" s="42" t="s">
        <v>46</v>
      </c>
      <c r="J2818" s="42">
        <v>21216</v>
      </c>
      <c r="K2818" s="42" t="s">
        <v>4594</v>
      </c>
      <c r="L2818" s="42" t="s">
        <v>2717</v>
      </c>
      <c r="M2818" s="42" t="s">
        <v>21</v>
      </c>
      <c r="N2818" s="42" t="s">
        <v>25254</v>
      </c>
      <c r="O2818" s="42" t="s">
        <v>394</v>
      </c>
      <c r="P2818" s="42" t="s">
        <v>395</v>
      </c>
      <c r="Q2818" s="56" t="s">
        <v>25255</v>
      </c>
      <c r="R2818" s="42" t="s">
        <v>94</v>
      </c>
      <c r="S2818" s="42" t="s">
        <v>22</v>
      </c>
      <c r="T2818" s="42" t="s">
        <v>28746</v>
      </c>
      <c r="U2818" s="50" t="s">
        <v>28520</v>
      </c>
      <c r="V2818" s="42" t="s">
        <v>28521</v>
      </c>
      <c r="W2818" s="42" t="s">
        <v>94</v>
      </c>
      <c r="X2818" s="50">
        <v>1710</v>
      </c>
    </row>
    <row r="2819" spans="1:24" ht="12" customHeight="1" x14ac:dyDescent="0.15">
      <c r="A2819" s="42" t="s">
        <v>25246</v>
      </c>
      <c r="B2819" s="42">
        <v>18</v>
      </c>
      <c r="C2819" s="42" t="s">
        <v>14</v>
      </c>
      <c r="D2819" s="42" t="s">
        <v>79</v>
      </c>
      <c r="E2819" s="42" t="s">
        <v>25247</v>
      </c>
      <c r="F2819" s="55">
        <v>42565</v>
      </c>
      <c r="G2819" s="42" t="s">
        <v>25248</v>
      </c>
      <c r="H2819" s="42" t="s">
        <v>414</v>
      </c>
      <c r="I2819" s="42" t="s">
        <v>211</v>
      </c>
      <c r="J2819" s="42" t="s">
        <v>25249</v>
      </c>
      <c r="K2819" s="42" t="s">
        <v>391</v>
      </c>
      <c r="L2819" s="42" t="s">
        <v>25250</v>
      </c>
      <c r="M2819" s="42" t="s">
        <v>21</v>
      </c>
      <c r="N2819" s="42" t="s">
        <v>25251</v>
      </c>
      <c r="O2819" s="42" t="s">
        <v>394</v>
      </c>
      <c r="P2819" s="42" t="s">
        <v>395</v>
      </c>
      <c r="Q2819" s="56" t="s">
        <v>25252</v>
      </c>
      <c r="R2819" s="42" t="s">
        <v>94</v>
      </c>
      <c r="S2819" s="42" t="s">
        <v>22</v>
      </c>
      <c r="T2819" s="42" t="s">
        <v>28746</v>
      </c>
      <c r="U2819" s="50" t="s">
        <v>28520</v>
      </c>
      <c r="V2819" s="42" t="s">
        <v>28522</v>
      </c>
    </row>
    <row r="2820" spans="1:24" ht="12" customHeight="1" x14ac:dyDescent="0.15">
      <c r="A2820" s="42" t="s">
        <v>25260</v>
      </c>
      <c r="B2820" s="42">
        <v>35</v>
      </c>
      <c r="C2820" s="42" t="s">
        <v>14</v>
      </c>
      <c r="D2820" s="42" t="s">
        <v>79</v>
      </c>
      <c r="F2820" s="55">
        <v>42564</v>
      </c>
      <c r="G2820" s="42" t="s">
        <v>28647</v>
      </c>
      <c r="H2820" s="42" t="s">
        <v>1077</v>
      </c>
      <c r="I2820" s="42" t="s">
        <v>389</v>
      </c>
      <c r="J2820" s="42">
        <v>73118</v>
      </c>
      <c r="K2820" s="42" t="s">
        <v>1078</v>
      </c>
      <c r="L2820" s="42" t="s">
        <v>1079</v>
      </c>
      <c r="M2820" s="42" t="s">
        <v>385</v>
      </c>
      <c r="N2820" s="42" t="s">
        <v>25261</v>
      </c>
      <c r="O2820" s="42" t="s">
        <v>394</v>
      </c>
      <c r="P2820" s="42" t="s">
        <v>395</v>
      </c>
      <c r="Q2820" s="56" t="s">
        <v>25262</v>
      </c>
      <c r="R2820" s="42" t="s">
        <v>23</v>
      </c>
      <c r="S2820" s="42" t="s">
        <v>22</v>
      </c>
      <c r="T2820" s="42" t="s">
        <v>32144</v>
      </c>
      <c r="U2820" s="50" t="s">
        <v>28520</v>
      </c>
      <c r="V2820" s="42" t="s">
        <v>28521</v>
      </c>
    </row>
    <row r="2821" spans="1:24" ht="12" customHeight="1" x14ac:dyDescent="0.15">
      <c r="A2821" s="42" t="s">
        <v>25256</v>
      </c>
      <c r="B2821" s="42">
        <v>32</v>
      </c>
      <c r="C2821" s="42" t="s">
        <v>14</v>
      </c>
      <c r="D2821" s="42" t="s">
        <v>31</v>
      </c>
      <c r="F2821" s="55">
        <v>42564</v>
      </c>
      <c r="G2821" s="42" t="s">
        <v>28646</v>
      </c>
      <c r="H2821" s="42" t="s">
        <v>6754</v>
      </c>
      <c r="I2821" s="42" t="s">
        <v>117</v>
      </c>
      <c r="J2821" s="42">
        <v>86001</v>
      </c>
      <c r="K2821" s="42" t="s">
        <v>23248</v>
      </c>
      <c r="L2821" s="42" t="s">
        <v>25257</v>
      </c>
      <c r="M2821" s="42" t="s">
        <v>21</v>
      </c>
      <c r="N2821" s="42" t="s">
        <v>25258</v>
      </c>
      <c r="O2821" s="42" t="s">
        <v>394</v>
      </c>
      <c r="P2821" s="42" t="s">
        <v>395</v>
      </c>
      <c r="Q2821" s="56" t="s">
        <v>25259</v>
      </c>
      <c r="R2821" s="42" t="s">
        <v>94</v>
      </c>
      <c r="S2821" s="42" t="s">
        <v>22</v>
      </c>
      <c r="T2821" s="42" t="s">
        <v>28746</v>
      </c>
      <c r="U2821" s="50" t="s">
        <v>28523</v>
      </c>
      <c r="V2821" s="42" t="s">
        <v>28522</v>
      </c>
      <c r="W2821" s="42" t="s">
        <v>542</v>
      </c>
      <c r="X2821" s="50">
        <v>1708</v>
      </c>
    </row>
    <row r="2822" spans="1:24" ht="12" customHeight="1" x14ac:dyDescent="0.15">
      <c r="A2822" s="42" t="s">
        <v>25263</v>
      </c>
      <c r="B2822" s="42">
        <v>56</v>
      </c>
      <c r="C2822" s="42" t="s">
        <v>14</v>
      </c>
      <c r="D2822" s="42" t="s">
        <v>31</v>
      </c>
      <c r="E2822" s="42" t="s">
        <v>25264</v>
      </c>
      <c r="F2822" s="55">
        <v>42564</v>
      </c>
      <c r="G2822" s="42" t="s">
        <v>25265</v>
      </c>
      <c r="H2822" s="42" t="s">
        <v>2084</v>
      </c>
      <c r="I2822" s="42" t="s">
        <v>417</v>
      </c>
      <c r="J2822" s="42">
        <v>10940</v>
      </c>
      <c r="K2822" s="42" t="s">
        <v>1044</v>
      </c>
      <c r="L2822" s="42" t="s">
        <v>12628</v>
      </c>
      <c r="M2822" s="42" t="s">
        <v>21</v>
      </c>
      <c r="N2822" s="42" t="s">
        <v>25266</v>
      </c>
      <c r="O2822" s="42" t="s">
        <v>394</v>
      </c>
      <c r="P2822" s="42" t="s">
        <v>395</v>
      </c>
      <c r="Q2822" s="56" t="s">
        <v>25267</v>
      </c>
      <c r="R2822" s="42" t="s">
        <v>542</v>
      </c>
      <c r="S2822" s="42" t="s">
        <v>12</v>
      </c>
      <c r="T2822" s="42" t="s">
        <v>31675</v>
      </c>
      <c r="U2822" s="50" t="s">
        <v>28520</v>
      </c>
      <c r="V2822" s="42" t="s">
        <v>28521</v>
      </c>
      <c r="W2822" s="42" t="s">
        <v>94</v>
      </c>
      <c r="X2822" s="50">
        <v>1709</v>
      </c>
    </row>
    <row r="2823" spans="1:24" ht="12" customHeight="1" x14ac:dyDescent="0.15">
      <c r="A2823" s="42" t="s">
        <v>25277</v>
      </c>
      <c r="B2823" s="42">
        <v>23</v>
      </c>
      <c r="C2823" s="42" t="s">
        <v>14</v>
      </c>
      <c r="D2823" s="42" t="s">
        <v>31</v>
      </c>
      <c r="F2823" s="55">
        <v>42563</v>
      </c>
      <c r="G2823" s="42" t="s">
        <v>25278</v>
      </c>
      <c r="H2823" s="42" t="s">
        <v>4320</v>
      </c>
      <c r="I2823" s="42" t="s">
        <v>324</v>
      </c>
      <c r="J2823" s="42">
        <v>99508</v>
      </c>
      <c r="K2823" s="42" t="s">
        <v>4320</v>
      </c>
      <c r="L2823" s="42" t="s">
        <v>4322</v>
      </c>
      <c r="M2823" s="42" t="s">
        <v>21</v>
      </c>
      <c r="N2823" s="42" t="s">
        <v>25279</v>
      </c>
      <c r="O2823" s="42" t="s">
        <v>394</v>
      </c>
      <c r="P2823" s="42" t="s">
        <v>395</v>
      </c>
      <c r="Q2823" s="56" t="s">
        <v>25280</v>
      </c>
      <c r="R2823" s="42" t="s">
        <v>542</v>
      </c>
      <c r="S2823" s="42" t="s">
        <v>22</v>
      </c>
      <c r="T2823" s="42" t="s">
        <v>28533</v>
      </c>
      <c r="U2823" s="50" t="s">
        <v>28520</v>
      </c>
      <c r="V2823" s="42" t="s">
        <v>28521</v>
      </c>
      <c r="W2823" s="42" t="s">
        <v>94</v>
      </c>
      <c r="X2823" s="50">
        <v>1707</v>
      </c>
    </row>
    <row r="2824" spans="1:24" ht="12" customHeight="1" x14ac:dyDescent="0.15">
      <c r="A2824" s="42" t="s">
        <v>25268</v>
      </c>
      <c r="B2824" s="42">
        <v>36</v>
      </c>
      <c r="C2824" s="42" t="s">
        <v>14</v>
      </c>
      <c r="D2824" s="42" t="s">
        <v>31</v>
      </c>
      <c r="F2824" s="55">
        <v>42563</v>
      </c>
      <c r="G2824" s="42" t="s">
        <v>28648</v>
      </c>
      <c r="H2824" s="42" t="s">
        <v>4047</v>
      </c>
      <c r="I2824" s="42" t="s">
        <v>88</v>
      </c>
      <c r="J2824" s="42">
        <v>35207</v>
      </c>
      <c r="K2824" s="42" t="s">
        <v>1747</v>
      </c>
      <c r="L2824" s="42" t="s">
        <v>4072</v>
      </c>
      <c r="M2824" s="42" t="s">
        <v>385</v>
      </c>
      <c r="N2824" s="42" t="s">
        <v>25269</v>
      </c>
      <c r="O2824" s="42" t="s">
        <v>394</v>
      </c>
      <c r="P2824" s="42" t="s">
        <v>395</v>
      </c>
      <c r="Q2824" s="56" t="s">
        <v>25270</v>
      </c>
      <c r="R2824" s="42" t="s">
        <v>23</v>
      </c>
      <c r="S2824" s="42" t="s">
        <v>12</v>
      </c>
      <c r="T2824" s="42" t="s">
        <v>31978</v>
      </c>
      <c r="U2824" s="50" t="s">
        <v>28518</v>
      </c>
      <c r="V2824" s="42" t="s">
        <v>28521</v>
      </c>
    </row>
    <row r="2825" spans="1:24" ht="12" customHeight="1" x14ac:dyDescent="0.15">
      <c r="A2825" s="42" t="s">
        <v>25271</v>
      </c>
      <c r="B2825" s="42">
        <v>49</v>
      </c>
      <c r="C2825" s="42" t="s">
        <v>14</v>
      </c>
      <c r="D2825" s="42" t="s">
        <v>31</v>
      </c>
      <c r="F2825" s="55">
        <v>42563</v>
      </c>
      <c r="G2825" s="42" t="s">
        <v>25272</v>
      </c>
      <c r="H2825" s="42" t="s">
        <v>25273</v>
      </c>
      <c r="I2825" s="42" t="s">
        <v>19</v>
      </c>
      <c r="J2825" s="42">
        <v>70548</v>
      </c>
      <c r="K2825" s="42" t="s">
        <v>11181</v>
      </c>
      <c r="L2825" s="42" t="s">
        <v>25274</v>
      </c>
      <c r="M2825" s="42" t="s">
        <v>2246</v>
      </c>
      <c r="N2825" s="42" t="s">
        <v>25275</v>
      </c>
      <c r="O2825" s="42" t="s">
        <v>394</v>
      </c>
      <c r="P2825" s="42" t="s">
        <v>395</v>
      </c>
      <c r="Q2825" s="56" t="s">
        <v>25276</v>
      </c>
      <c r="R2825" s="42" t="s">
        <v>23</v>
      </c>
      <c r="S2825" s="42" t="s">
        <v>12</v>
      </c>
      <c r="T2825" s="42" t="s">
        <v>31978</v>
      </c>
      <c r="U2825" s="50" t="s">
        <v>28518</v>
      </c>
      <c r="V2825" s="42" t="s">
        <v>28521</v>
      </c>
    </row>
    <row r="2826" spans="1:24" ht="12" customHeight="1" x14ac:dyDescent="0.15">
      <c r="A2826" s="42" t="s">
        <v>25281</v>
      </c>
      <c r="B2826" s="42">
        <v>41</v>
      </c>
      <c r="C2826" s="42" t="s">
        <v>14</v>
      </c>
      <c r="D2826" s="42" t="s">
        <v>79</v>
      </c>
      <c r="F2826" s="55">
        <v>42562</v>
      </c>
      <c r="G2826" s="42" t="s">
        <v>25282</v>
      </c>
      <c r="H2826" s="42" t="s">
        <v>25283</v>
      </c>
      <c r="I2826" s="42" t="s">
        <v>38</v>
      </c>
      <c r="J2826" s="42">
        <v>62201</v>
      </c>
      <c r="K2826" s="42" t="s">
        <v>21636</v>
      </c>
      <c r="L2826" s="42" t="s">
        <v>25284</v>
      </c>
      <c r="M2826" s="42" t="s">
        <v>21</v>
      </c>
      <c r="N2826" s="42" t="s">
        <v>25285</v>
      </c>
      <c r="O2826" s="42" t="s">
        <v>394</v>
      </c>
      <c r="P2826" s="42" t="s">
        <v>395</v>
      </c>
      <c r="Q2826" s="56" t="s">
        <v>25286</v>
      </c>
      <c r="R2826" s="42" t="s">
        <v>23</v>
      </c>
      <c r="S2826" s="42" t="s">
        <v>22</v>
      </c>
      <c r="T2826" s="42" t="s">
        <v>28746</v>
      </c>
      <c r="U2826" s="50" t="s">
        <v>28520</v>
      </c>
      <c r="V2826" s="42" t="s">
        <v>28521</v>
      </c>
      <c r="W2826" s="42" t="s">
        <v>94</v>
      </c>
      <c r="X2826" s="50">
        <v>1704</v>
      </c>
    </row>
    <row r="2827" spans="1:24" ht="12" customHeight="1" x14ac:dyDescent="0.15">
      <c r="A2827" s="42" t="s">
        <v>25305</v>
      </c>
      <c r="B2827" s="42">
        <v>50</v>
      </c>
      <c r="C2827" s="42" t="s">
        <v>14</v>
      </c>
      <c r="D2827" s="42" t="s">
        <v>79</v>
      </c>
      <c r="F2827" s="55">
        <v>42562</v>
      </c>
      <c r="G2827" s="42" t="s">
        <v>28649</v>
      </c>
      <c r="H2827" s="42" t="s">
        <v>1612</v>
      </c>
      <c r="I2827" s="42" t="s">
        <v>39</v>
      </c>
      <c r="J2827" s="42">
        <v>95815</v>
      </c>
      <c r="K2827" s="42" t="s">
        <v>1612</v>
      </c>
      <c r="L2827" s="42" t="s">
        <v>2278</v>
      </c>
      <c r="M2827" s="42" t="s">
        <v>21</v>
      </c>
      <c r="N2827" s="42" t="s">
        <v>25306</v>
      </c>
      <c r="O2827" s="42" t="s">
        <v>394</v>
      </c>
      <c r="P2827" s="42" t="s">
        <v>395</v>
      </c>
      <c r="Q2827" s="56" t="s">
        <v>25307</v>
      </c>
      <c r="R2827" s="42" t="s">
        <v>542</v>
      </c>
      <c r="S2827" s="42" t="s">
        <v>22</v>
      </c>
      <c r="T2827" s="42" t="s">
        <v>28739</v>
      </c>
      <c r="U2827" s="50" t="s">
        <v>28518</v>
      </c>
      <c r="V2827" s="42" t="s">
        <v>28521</v>
      </c>
      <c r="W2827" s="42" t="s">
        <v>542</v>
      </c>
      <c r="X2827" s="50">
        <v>1703</v>
      </c>
    </row>
    <row r="2828" spans="1:24" ht="12" customHeight="1" x14ac:dyDescent="0.15">
      <c r="A2828" s="42" t="s">
        <v>25287</v>
      </c>
      <c r="B2828" s="42">
        <v>39</v>
      </c>
      <c r="C2828" s="42" t="s">
        <v>14</v>
      </c>
      <c r="D2828" s="42" t="s">
        <v>79</v>
      </c>
      <c r="F2828" s="55">
        <v>42562</v>
      </c>
      <c r="G2828" s="42" t="s">
        <v>25288</v>
      </c>
      <c r="H2828" s="42" t="s">
        <v>1679</v>
      </c>
      <c r="I2828" s="42" t="s">
        <v>417</v>
      </c>
      <c r="J2828" s="42">
        <v>11214</v>
      </c>
      <c r="K2828" s="42" t="s">
        <v>1681</v>
      </c>
      <c r="L2828" s="42" t="s">
        <v>569</v>
      </c>
      <c r="M2828" s="42" t="s">
        <v>21</v>
      </c>
      <c r="N2828" s="42" t="s">
        <v>25289</v>
      </c>
      <c r="O2828" s="42" t="s">
        <v>394</v>
      </c>
      <c r="P2828" s="42" t="s">
        <v>395</v>
      </c>
      <c r="Q2828" s="56" t="s">
        <v>25290</v>
      </c>
      <c r="R2828" s="42" t="s">
        <v>94</v>
      </c>
      <c r="S2828" s="42" t="s">
        <v>22</v>
      </c>
      <c r="T2828" s="42" t="s">
        <v>28746</v>
      </c>
      <c r="U2828" s="50" t="s">
        <v>28520</v>
      </c>
      <c r="V2828" s="42" t="s">
        <v>28522</v>
      </c>
      <c r="W2828" s="42" t="s">
        <v>94</v>
      </c>
      <c r="X2828" s="50">
        <v>1706</v>
      </c>
    </row>
    <row r="2829" spans="1:24" ht="12" customHeight="1" x14ac:dyDescent="0.15">
      <c r="A2829" s="42" t="s">
        <v>25291</v>
      </c>
      <c r="B2829" s="42">
        <v>41</v>
      </c>
      <c r="C2829" s="42" t="s">
        <v>14</v>
      </c>
      <c r="D2829" s="42" t="s">
        <v>42</v>
      </c>
      <c r="F2829" s="55">
        <v>42562</v>
      </c>
      <c r="G2829" s="42" t="s">
        <v>25292</v>
      </c>
      <c r="H2829" s="42" t="s">
        <v>25293</v>
      </c>
      <c r="I2829" s="42" t="s">
        <v>51</v>
      </c>
      <c r="J2829" s="42" t="s">
        <v>25294</v>
      </c>
      <c r="K2829" s="42" t="s">
        <v>1107</v>
      </c>
      <c r="L2829" s="42" t="s">
        <v>25295</v>
      </c>
      <c r="M2829" s="42" t="s">
        <v>21</v>
      </c>
      <c r="N2829" s="42" t="s">
        <v>25296</v>
      </c>
      <c r="O2829" s="42" t="s">
        <v>394</v>
      </c>
      <c r="P2829" s="42" t="s">
        <v>395</v>
      </c>
      <c r="Q2829" s="56" t="s">
        <v>25297</v>
      </c>
      <c r="R2829" s="42" t="s">
        <v>94</v>
      </c>
      <c r="S2829" s="42" t="s">
        <v>22</v>
      </c>
      <c r="T2829" s="42" t="s">
        <v>28746</v>
      </c>
      <c r="U2829" s="50" t="s">
        <v>28520</v>
      </c>
      <c r="V2829" s="42" t="s">
        <v>28521</v>
      </c>
      <c r="W2829" s="42" t="s">
        <v>94</v>
      </c>
      <c r="X2829" s="50">
        <v>1705</v>
      </c>
    </row>
    <row r="2830" spans="1:24" ht="12" customHeight="1" x14ac:dyDescent="0.15">
      <c r="A2830" s="42" t="s">
        <v>25298</v>
      </c>
      <c r="B2830" s="42">
        <v>44</v>
      </c>
      <c r="C2830" s="42" t="s">
        <v>14</v>
      </c>
      <c r="D2830" s="42" t="s">
        <v>31</v>
      </c>
      <c r="E2830" s="42" t="s">
        <v>25299</v>
      </c>
      <c r="F2830" s="55">
        <v>42562</v>
      </c>
      <c r="G2830" s="42" t="s">
        <v>25300</v>
      </c>
      <c r="H2830" s="42" t="s">
        <v>10904</v>
      </c>
      <c r="I2830" s="42" t="s">
        <v>51</v>
      </c>
      <c r="J2830" s="42" t="s">
        <v>25301</v>
      </c>
      <c r="K2830" s="42" t="s">
        <v>9912</v>
      </c>
      <c r="L2830" s="42" t="s">
        <v>25302</v>
      </c>
      <c r="M2830" s="42" t="s">
        <v>21</v>
      </c>
      <c r="N2830" s="42" t="s">
        <v>25303</v>
      </c>
      <c r="O2830" s="42" t="s">
        <v>394</v>
      </c>
      <c r="P2830" s="42" t="s">
        <v>395</v>
      </c>
      <c r="Q2830" s="56" t="s">
        <v>25304</v>
      </c>
      <c r="R2830" s="42" t="s">
        <v>94</v>
      </c>
      <c r="S2830" s="42" t="s">
        <v>22</v>
      </c>
      <c r="T2830" s="42" t="s">
        <v>28746</v>
      </c>
      <c r="U2830" s="50" t="s">
        <v>28520</v>
      </c>
      <c r="V2830" s="42" t="s">
        <v>28521</v>
      </c>
      <c r="W2830" s="42" t="s">
        <v>94</v>
      </c>
      <c r="X2830" s="50">
        <v>1711</v>
      </c>
    </row>
    <row r="2831" spans="1:24" ht="12" customHeight="1" x14ac:dyDescent="0.15">
      <c r="A2831" s="42" t="s">
        <v>24289</v>
      </c>
      <c r="B2831" s="42">
        <v>38</v>
      </c>
      <c r="C2831" s="42" t="s">
        <v>14</v>
      </c>
      <c r="D2831" s="42" t="s">
        <v>79</v>
      </c>
      <c r="E2831" s="42" t="s">
        <v>25315</v>
      </c>
      <c r="F2831" s="55">
        <v>42561</v>
      </c>
      <c r="G2831" s="42" t="s">
        <v>25316</v>
      </c>
      <c r="H2831" s="42" t="s">
        <v>707</v>
      </c>
      <c r="I2831" s="42" t="s">
        <v>67</v>
      </c>
      <c r="J2831" s="42">
        <v>77021</v>
      </c>
      <c r="K2831" s="42" t="s">
        <v>545</v>
      </c>
      <c r="L2831" s="42" t="s">
        <v>708</v>
      </c>
      <c r="M2831" s="42" t="s">
        <v>21</v>
      </c>
      <c r="N2831" s="42" t="s">
        <v>25317</v>
      </c>
      <c r="O2831" s="42" t="s">
        <v>394</v>
      </c>
      <c r="P2831" s="42" t="s">
        <v>395</v>
      </c>
      <c r="Q2831" s="56" t="s">
        <v>25318</v>
      </c>
      <c r="R2831" s="42" t="s">
        <v>94</v>
      </c>
      <c r="S2831" s="42" t="s">
        <v>22</v>
      </c>
      <c r="T2831" s="42" t="s">
        <v>28746</v>
      </c>
      <c r="U2831" s="50" t="s">
        <v>28518</v>
      </c>
      <c r="V2831" s="42" t="s">
        <v>28521</v>
      </c>
      <c r="W2831" s="42" t="s">
        <v>542</v>
      </c>
      <c r="X2831" s="50">
        <v>1702</v>
      </c>
    </row>
    <row r="2832" spans="1:24" ht="12" customHeight="1" x14ac:dyDescent="0.15">
      <c r="A2832" s="42" t="s">
        <v>25308</v>
      </c>
      <c r="B2832" s="42">
        <v>40</v>
      </c>
      <c r="C2832" s="42" t="s">
        <v>14</v>
      </c>
      <c r="D2832" s="42" t="s">
        <v>79</v>
      </c>
      <c r="F2832" s="55">
        <v>42560</v>
      </c>
      <c r="G2832" s="42" t="s">
        <v>25309</v>
      </c>
      <c r="H2832" s="42" t="s">
        <v>25310</v>
      </c>
      <c r="I2832" s="42" t="s">
        <v>389</v>
      </c>
      <c r="J2832" s="42">
        <v>74728</v>
      </c>
      <c r="K2832" s="42" t="s">
        <v>25311</v>
      </c>
      <c r="L2832" s="42" t="s">
        <v>25312</v>
      </c>
      <c r="M2832" s="42" t="s">
        <v>21</v>
      </c>
      <c r="N2832" s="42" t="s">
        <v>25313</v>
      </c>
      <c r="O2832" s="42" t="s">
        <v>394</v>
      </c>
      <c r="P2832" s="42" t="s">
        <v>395</v>
      </c>
      <c r="Q2832" s="56" t="s">
        <v>25314</v>
      </c>
      <c r="R2832" s="42" t="s">
        <v>94</v>
      </c>
      <c r="S2832" s="42" t="s">
        <v>22</v>
      </c>
      <c r="T2832" s="42" t="s">
        <v>28746</v>
      </c>
      <c r="U2832" s="50" t="s">
        <v>28520</v>
      </c>
      <c r="V2832" s="42" t="s">
        <v>28519</v>
      </c>
      <c r="W2832" s="42" t="s">
        <v>94</v>
      </c>
      <c r="X2832" s="50">
        <v>1701</v>
      </c>
    </row>
    <row r="2833" spans="1:24" ht="12" customHeight="1" x14ac:dyDescent="0.15">
      <c r="A2833" s="42" t="s">
        <v>25319</v>
      </c>
      <c r="B2833" s="42">
        <v>20</v>
      </c>
      <c r="C2833" s="42" t="s">
        <v>14</v>
      </c>
      <c r="D2833" s="42" t="s">
        <v>79</v>
      </c>
      <c r="E2833" s="42" t="s">
        <v>25320</v>
      </c>
      <c r="F2833" s="55">
        <v>42560</v>
      </c>
      <c r="G2833" s="42" t="s">
        <v>28650</v>
      </c>
      <c r="H2833" s="42" t="s">
        <v>18794</v>
      </c>
      <c r="I2833" s="42" t="s">
        <v>425</v>
      </c>
      <c r="J2833" s="42">
        <v>63123</v>
      </c>
      <c r="K2833" s="42" t="s">
        <v>693</v>
      </c>
      <c r="L2833" s="42" t="s">
        <v>7029</v>
      </c>
      <c r="M2833" s="42" t="s">
        <v>21</v>
      </c>
      <c r="N2833" s="42" t="s">
        <v>25321</v>
      </c>
      <c r="O2833" s="42" t="s">
        <v>394</v>
      </c>
      <c r="P2833" s="42" t="s">
        <v>395</v>
      </c>
      <c r="Q2833" s="56" t="s">
        <v>25322</v>
      </c>
      <c r="R2833" s="42" t="s">
        <v>542</v>
      </c>
      <c r="S2833" s="42" t="s">
        <v>29</v>
      </c>
      <c r="T2833" s="42" t="s">
        <v>28523</v>
      </c>
      <c r="U2833" s="50" t="s">
        <v>28520</v>
      </c>
      <c r="V2833" s="42" t="s">
        <v>28521</v>
      </c>
    </row>
    <row r="2834" spans="1:24" ht="12" customHeight="1" x14ac:dyDescent="0.15">
      <c r="A2834" s="42" t="s">
        <v>25323</v>
      </c>
      <c r="B2834" s="42">
        <v>30</v>
      </c>
      <c r="C2834" s="42" t="s">
        <v>14</v>
      </c>
      <c r="D2834" s="42" t="s">
        <v>31</v>
      </c>
      <c r="F2834" s="55">
        <v>42559</v>
      </c>
      <c r="G2834" s="42" t="s">
        <v>25324</v>
      </c>
      <c r="H2834" s="42" t="s">
        <v>548</v>
      </c>
      <c r="I2834" s="42" t="s">
        <v>117</v>
      </c>
      <c r="J2834" s="42">
        <v>85705</v>
      </c>
      <c r="K2834" s="42" t="s">
        <v>549</v>
      </c>
      <c r="L2834" s="42" t="s">
        <v>550</v>
      </c>
      <c r="M2834" s="42" t="s">
        <v>21</v>
      </c>
      <c r="N2834" s="42" t="s">
        <v>25325</v>
      </c>
      <c r="O2834" s="42" t="s">
        <v>394</v>
      </c>
      <c r="P2834" s="42" t="s">
        <v>395</v>
      </c>
      <c r="Q2834" s="56" t="s">
        <v>25326</v>
      </c>
      <c r="R2834" s="42" t="s">
        <v>542</v>
      </c>
      <c r="S2834" s="42" t="s">
        <v>22</v>
      </c>
      <c r="T2834" s="42" t="s">
        <v>28739</v>
      </c>
      <c r="U2834" s="50" t="s">
        <v>28518</v>
      </c>
      <c r="V2834" s="42" t="s">
        <v>28521</v>
      </c>
      <c r="W2834" s="42" t="s">
        <v>94</v>
      </c>
      <c r="X2834" s="50">
        <v>1700</v>
      </c>
    </row>
    <row r="2835" spans="1:24" ht="12" customHeight="1" x14ac:dyDescent="0.15">
      <c r="A2835" s="42" t="s">
        <v>25332</v>
      </c>
      <c r="B2835" s="42">
        <v>63</v>
      </c>
      <c r="C2835" s="42" t="s">
        <v>14</v>
      </c>
      <c r="D2835" s="42" t="s">
        <v>79</v>
      </c>
      <c r="F2835" s="55">
        <v>42558</v>
      </c>
      <c r="G2835" s="42" t="s">
        <v>25333</v>
      </c>
      <c r="H2835" s="42" t="s">
        <v>12394</v>
      </c>
      <c r="I2835" s="42" t="s">
        <v>88</v>
      </c>
      <c r="J2835" s="42">
        <v>36701</v>
      </c>
      <c r="K2835" s="42" t="s">
        <v>279</v>
      </c>
      <c r="L2835" s="42" t="s">
        <v>12396</v>
      </c>
      <c r="M2835" s="42" t="s">
        <v>21</v>
      </c>
      <c r="N2835" s="42" t="s">
        <v>25334</v>
      </c>
      <c r="O2835" s="42" t="s">
        <v>394</v>
      </c>
      <c r="P2835" s="42" t="s">
        <v>395</v>
      </c>
      <c r="Q2835" s="56" t="s">
        <v>25335</v>
      </c>
      <c r="R2835" s="42" t="s">
        <v>94</v>
      </c>
      <c r="S2835" s="42" t="s">
        <v>22</v>
      </c>
      <c r="T2835" s="42" t="s">
        <v>28746</v>
      </c>
      <c r="U2835" s="50" t="s">
        <v>28520</v>
      </c>
      <c r="V2835" s="42" t="s">
        <v>28521</v>
      </c>
      <c r="W2835" s="42" t="s">
        <v>542</v>
      </c>
      <c r="X2835" s="50">
        <v>1699</v>
      </c>
    </row>
    <row r="2836" spans="1:24" ht="12" customHeight="1" x14ac:dyDescent="0.15">
      <c r="A2836" s="42" t="s">
        <v>25327</v>
      </c>
      <c r="B2836" s="42">
        <v>25</v>
      </c>
      <c r="C2836" s="42" t="s">
        <v>14</v>
      </c>
      <c r="D2836" s="42" t="s">
        <v>79</v>
      </c>
      <c r="E2836" s="42" t="s">
        <v>25328</v>
      </c>
      <c r="F2836" s="55">
        <v>42558</v>
      </c>
      <c r="G2836" s="42" t="s">
        <v>25329</v>
      </c>
      <c r="H2836" s="42" t="s">
        <v>279</v>
      </c>
      <c r="I2836" s="42" t="s">
        <v>67</v>
      </c>
      <c r="J2836" s="42">
        <v>75202</v>
      </c>
      <c r="K2836" s="42" t="s">
        <v>279</v>
      </c>
      <c r="L2836" s="42" t="s">
        <v>280</v>
      </c>
      <c r="M2836" s="42" t="s">
        <v>28680</v>
      </c>
      <c r="N2836" s="42" t="s">
        <v>25330</v>
      </c>
      <c r="O2836" s="42" t="s">
        <v>394</v>
      </c>
      <c r="P2836" s="42" t="s">
        <v>395</v>
      </c>
      <c r="Q2836" s="56" t="s">
        <v>25331</v>
      </c>
      <c r="R2836" s="42" t="s">
        <v>23</v>
      </c>
      <c r="S2836" s="42" t="s">
        <v>22</v>
      </c>
      <c r="T2836" s="42" t="s">
        <v>28746</v>
      </c>
      <c r="U2836" s="50" t="s">
        <v>28520</v>
      </c>
      <c r="V2836" s="42" t="s">
        <v>28522</v>
      </c>
    </row>
    <row r="2837" spans="1:24" ht="12" customHeight="1" x14ac:dyDescent="0.15">
      <c r="A2837" s="42" t="s">
        <v>25336</v>
      </c>
      <c r="B2837" s="42">
        <v>37</v>
      </c>
      <c r="C2837" s="42" t="s">
        <v>14</v>
      </c>
      <c r="D2837" s="42" t="s">
        <v>42</v>
      </c>
      <c r="F2837" s="55">
        <v>42558</v>
      </c>
      <c r="G2837" s="42" t="s">
        <v>25337</v>
      </c>
      <c r="H2837" s="42" t="s">
        <v>8332</v>
      </c>
      <c r="I2837" s="42" t="s">
        <v>39</v>
      </c>
      <c r="J2837" s="42">
        <v>90201</v>
      </c>
      <c r="K2837" s="42" t="s">
        <v>92</v>
      </c>
      <c r="L2837" s="42" t="s">
        <v>25338</v>
      </c>
      <c r="M2837" s="42" t="s">
        <v>21</v>
      </c>
      <c r="N2837" s="42" t="s">
        <v>25339</v>
      </c>
      <c r="O2837" s="42" t="s">
        <v>394</v>
      </c>
      <c r="P2837" s="42" t="s">
        <v>395</v>
      </c>
      <c r="Q2837" s="56" t="s">
        <v>25340</v>
      </c>
      <c r="R2837" s="42" t="s">
        <v>94</v>
      </c>
      <c r="S2837" s="42" t="s">
        <v>22</v>
      </c>
      <c r="T2837" s="42" t="s">
        <v>28739</v>
      </c>
      <c r="U2837" s="50" t="s">
        <v>28518</v>
      </c>
      <c r="V2837" s="42" t="s">
        <v>28521</v>
      </c>
      <c r="W2837" s="42" t="s">
        <v>94</v>
      </c>
      <c r="X2837" s="50">
        <v>1697</v>
      </c>
    </row>
    <row r="2838" spans="1:24" ht="12" customHeight="1" x14ac:dyDescent="0.15">
      <c r="A2838" s="42" t="s">
        <v>25341</v>
      </c>
      <c r="B2838" s="42">
        <v>33</v>
      </c>
      <c r="C2838" s="42" t="s">
        <v>14</v>
      </c>
      <c r="D2838" s="42" t="s">
        <v>31</v>
      </c>
      <c r="F2838" s="55">
        <v>42558</v>
      </c>
      <c r="G2838" s="42" t="s">
        <v>25342</v>
      </c>
      <c r="H2838" s="42" t="s">
        <v>10363</v>
      </c>
      <c r="I2838" s="42" t="s">
        <v>39</v>
      </c>
      <c r="J2838" s="42">
        <v>93612</v>
      </c>
      <c r="K2838" s="42" t="s">
        <v>194</v>
      </c>
      <c r="L2838" s="42" t="s">
        <v>25343</v>
      </c>
      <c r="M2838" s="42" t="s">
        <v>21</v>
      </c>
      <c r="N2838" s="42" t="s">
        <v>25344</v>
      </c>
      <c r="O2838" s="42" t="s">
        <v>394</v>
      </c>
      <c r="P2838" s="42" t="s">
        <v>395</v>
      </c>
      <c r="Q2838" s="56" t="s">
        <v>25345</v>
      </c>
      <c r="R2838" s="42" t="s">
        <v>94</v>
      </c>
      <c r="S2838" s="42" t="s">
        <v>373</v>
      </c>
      <c r="T2838" s="42" t="s">
        <v>28836</v>
      </c>
      <c r="U2838" s="50" t="s">
        <v>28518</v>
      </c>
      <c r="V2838" s="42" t="s">
        <v>28519</v>
      </c>
      <c r="W2838" s="42" t="s">
        <v>94</v>
      </c>
      <c r="X2838" s="50">
        <v>1698</v>
      </c>
    </row>
    <row r="2839" spans="1:24" ht="12" customHeight="1" x14ac:dyDescent="0.15">
      <c r="A2839" s="42" t="s">
        <v>24147</v>
      </c>
      <c r="B2839" s="42">
        <v>32</v>
      </c>
      <c r="C2839" s="42" t="s">
        <v>14</v>
      </c>
      <c r="D2839" s="42" t="s">
        <v>79</v>
      </c>
      <c r="E2839" s="42" t="s">
        <v>24148</v>
      </c>
      <c r="F2839" s="55">
        <v>42557</v>
      </c>
      <c r="G2839" s="42" t="s">
        <v>24288</v>
      </c>
      <c r="H2839" s="42" t="s">
        <v>25346</v>
      </c>
      <c r="I2839" s="42" t="s">
        <v>127</v>
      </c>
      <c r="J2839" s="42">
        <v>55113</v>
      </c>
      <c r="K2839" s="42" t="s">
        <v>3503</v>
      </c>
      <c r="L2839" s="42" t="s">
        <v>24175</v>
      </c>
      <c r="M2839" s="42" t="s">
        <v>21</v>
      </c>
      <c r="N2839" s="42" t="s">
        <v>24179</v>
      </c>
      <c r="O2839" s="42" t="s">
        <v>29827</v>
      </c>
      <c r="P2839" s="42" t="s">
        <v>19931</v>
      </c>
      <c r="Q2839" s="56" t="s">
        <v>24231</v>
      </c>
      <c r="R2839" s="42" t="s">
        <v>94</v>
      </c>
      <c r="S2839" s="42" t="s">
        <v>22</v>
      </c>
      <c r="T2839" s="42" t="s">
        <v>28746</v>
      </c>
      <c r="U2839" s="50" t="s">
        <v>28518</v>
      </c>
      <c r="V2839" s="42" t="s">
        <v>28521</v>
      </c>
      <c r="W2839" s="42" t="s">
        <v>94</v>
      </c>
      <c r="X2839" s="50">
        <v>1694</v>
      </c>
    </row>
    <row r="2840" spans="1:24" ht="12" customHeight="1" x14ac:dyDescent="0.15">
      <c r="A2840" s="42" t="s">
        <v>25347</v>
      </c>
      <c r="B2840" s="42">
        <v>36</v>
      </c>
      <c r="C2840" s="42" t="s">
        <v>14</v>
      </c>
      <c r="D2840" s="42" t="s">
        <v>79</v>
      </c>
      <c r="E2840" s="42" t="s">
        <v>25348</v>
      </c>
      <c r="F2840" s="55">
        <v>42557</v>
      </c>
      <c r="G2840" s="42" t="s">
        <v>25349</v>
      </c>
      <c r="H2840" s="42" t="s">
        <v>25350</v>
      </c>
      <c r="I2840" s="42" t="s">
        <v>653</v>
      </c>
      <c r="J2840" s="42" t="s">
        <v>25351</v>
      </c>
      <c r="K2840" s="42" t="s">
        <v>9864</v>
      </c>
      <c r="L2840" s="42" t="s">
        <v>5525</v>
      </c>
      <c r="M2840" s="42" t="s">
        <v>21</v>
      </c>
      <c r="N2840" s="42" t="s">
        <v>25352</v>
      </c>
      <c r="O2840" s="42" t="s">
        <v>394</v>
      </c>
      <c r="P2840" s="42" t="s">
        <v>395</v>
      </c>
      <c r="Q2840" s="56" t="s">
        <v>25353</v>
      </c>
      <c r="R2840" s="42" t="s">
        <v>94</v>
      </c>
      <c r="S2840" s="42" t="s">
        <v>22</v>
      </c>
      <c r="T2840" s="42" t="s">
        <v>28746</v>
      </c>
      <c r="U2840" s="50" t="s">
        <v>28520</v>
      </c>
      <c r="V2840" s="42" t="s">
        <v>28521</v>
      </c>
    </row>
    <row r="2841" spans="1:24" ht="12" customHeight="1" x14ac:dyDescent="0.15">
      <c r="A2841" s="42" t="s">
        <v>25354</v>
      </c>
      <c r="B2841" s="42" t="s">
        <v>23</v>
      </c>
      <c r="C2841" s="42" t="s">
        <v>14</v>
      </c>
      <c r="D2841" s="42" t="s">
        <v>42</v>
      </c>
      <c r="F2841" s="55">
        <v>42557</v>
      </c>
      <c r="G2841" s="42" t="s">
        <v>25355</v>
      </c>
      <c r="H2841" s="42" t="s">
        <v>25356</v>
      </c>
      <c r="I2841" s="42" t="s">
        <v>39</v>
      </c>
      <c r="J2841" s="42">
        <v>91722</v>
      </c>
      <c r="K2841" s="42" t="s">
        <v>92</v>
      </c>
      <c r="L2841" s="42" t="s">
        <v>93</v>
      </c>
      <c r="M2841" s="42" t="s">
        <v>21</v>
      </c>
      <c r="N2841" s="42" t="s">
        <v>25357</v>
      </c>
      <c r="O2841" s="42" t="s">
        <v>394</v>
      </c>
      <c r="P2841" s="42" t="s">
        <v>395</v>
      </c>
      <c r="Q2841" s="56" t="s">
        <v>25358</v>
      </c>
      <c r="R2841" s="42" t="s">
        <v>94</v>
      </c>
      <c r="S2841" s="42" t="s">
        <v>22</v>
      </c>
      <c r="T2841" s="42" t="s">
        <v>28746</v>
      </c>
      <c r="U2841" s="50" t="s">
        <v>28520</v>
      </c>
      <c r="V2841" s="42" t="s">
        <v>28521</v>
      </c>
    </row>
    <row r="2842" spans="1:24" ht="12" customHeight="1" x14ac:dyDescent="0.15">
      <c r="A2842" s="42" t="s">
        <v>25359</v>
      </c>
      <c r="B2842" s="42">
        <v>65</v>
      </c>
      <c r="C2842" s="42" t="s">
        <v>14</v>
      </c>
      <c r="D2842" s="42" t="s">
        <v>31</v>
      </c>
      <c r="F2842" s="55">
        <v>42557</v>
      </c>
      <c r="G2842" s="42" t="s">
        <v>25360</v>
      </c>
      <c r="H2842" s="42" t="s">
        <v>25361</v>
      </c>
      <c r="I2842" s="42" t="s">
        <v>389</v>
      </c>
      <c r="J2842" s="42">
        <v>73082</v>
      </c>
      <c r="K2842" s="42" t="s">
        <v>2522</v>
      </c>
      <c r="L2842" s="42" t="s">
        <v>25362</v>
      </c>
      <c r="M2842" s="42" t="s">
        <v>21</v>
      </c>
      <c r="N2842" s="42" t="s">
        <v>25363</v>
      </c>
      <c r="O2842" s="42" t="s">
        <v>394</v>
      </c>
      <c r="P2842" s="42" t="s">
        <v>395</v>
      </c>
      <c r="Q2842" s="56" t="s">
        <v>25364</v>
      </c>
      <c r="R2842" s="42" t="s">
        <v>94</v>
      </c>
      <c r="S2842" s="42" t="s">
        <v>22</v>
      </c>
      <c r="T2842" s="42" t="s">
        <v>28746</v>
      </c>
      <c r="U2842" s="50" t="s">
        <v>28518</v>
      </c>
      <c r="V2842" s="42" t="s">
        <v>28521</v>
      </c>
      <c r="W2842" s="42" t="s">
        <v>542</v>
      </c>
      <c r="X2842" s="50">
        <v>1696</v>
      </c>
    </row>
    <row r="2843" spans="1:24" ht="12" customHeight="1" x14ac:dyDescent="0.15">
      <c r="A2843" s="42" t="s">
        <v>25365</v>
      </c>
      <c r="B2843" s="42">
        <v>24</v>
      </c>
      <c r="C2843" s="42" t="s">
        <v>108</v>
      </c>
      <c r="D2843" s="42" t="s">
        <v>42</v>
      </c>
      <c r="F2843" s="55">
        <v>42556</v>
      </c>
      <c r="G2843" s="42" t="s">
        <v>28651</v>
      </c>
      <c r="H2843" s="42" t="s">
        <v>13075</v>
      </c>
      <c r="I2843" s="42" t="s">
        <v>117</v>
      </c>
      <c r="J2843" s="42">
        <v>85364</v>
      </c>
      <c r="K2843" s="42" t="s">
        <v>13075</v>
      </c>
      <c r="L2843" s="42" t="s">
        <v>14977</v>
      </c>
      <c r="M2843" s="42" t="s">
        <v>21</v>
      </c>
      <c r="N2843" s="42" t="s">
        <v>25366</v>
      </c>
      <c r="O2843" s="42" t="s">
        <v>394</v>
      </c>
      <c r="P2843" s="42" t="s">
        <v>395</v>
      </c>
      <c r="Q2843" s="56" t="s">
        <v>25367</v>
      </c>
      <c r="R2843" s="42" t="s">
        <v>542</v>
      </c>
      <c r="S2843" s="42" t="s">
        <v>22</v>
      </c>
      <c r="T2843" s="42" t="s">
        <v>28739</v>
      </c>
      <c r="U2843" s="50" t="s">
        <v>28518</v>
      </c>
      <c r="V2843" s="42" t="s">
        <v>28521</v>
      </c>
      <c r="W2843" s="42" t="s">
        <v>94</v>
      </c>
      <c r="X2843" s="50">
        <v>1695</v>
      </c>
    </row>
    <row r="2844" spans="1:24" ht="12" customHeight="1" x14ac:dyDescent="0.15">
      <c r="A2844" s="42" t="s">
        <v>24031</v>
      </c>
      <c r="B2844" s="42">
        <v>37</v>
      </c>
      <c r="C2844" s="42" t="s">
        <v>14</v>
      </c>
      <c r="D2844" s="42" t="s">
        <v>79</v>
      </c>
      <c r="E2844" s="42" t="s">
        <v>24149</v>
      </c>
      <c r="F2844" s="55">
        <v>42556</v>
      </c>
      <c r="G2844" s="42" t="s">
        <v>24032</v>
      </c>
      <c r="H2844" s="42" t="s">
        <v>183</v>
      </c>
      <c r="I2844" s="42" t="s">
        <v>19</v>
      </c>
      <c r="J2844" s="42">
        <v>70806</v>
      </c>
      <c r="K2844" s="42" t="s">
        <v>3652</v>
      </c>
      <c r="L2844" s="42" t="s">
        <v>1652</v>
      </c>
      <c r="M2844" s="42" t="s">
        <v>5307</v>
      </c>
      <c r="N2844" s="42" t="s">
        <v>24180</v>
      </c>
      <c r="O2844" s="42" t="s">
        <v>28729</v>
      </c>
      <c r="P2844" s="42" t="s">
        <v>395</v>
      </c>
      <c r="Q2844" s="56" t="s">
        <v>24232</v>
      </c>
      <c r="R2844" s="42" t="s">
        <v>94</v>
      </c>
      <c r="S2844" s="42" t="s">
        <v>22</v>
      </c>
      <c r="T2844" s="42" t="s">
        <v>28746</v>
      </c>
      <c r="U2844" s="54" t="s">
        <v>28518</v>
      </c>
      <c r="V2844" s="42" t="s">
        <v>28521</v>
      </c>
      <c r="W2844" s="42" t="s">
        <v>542</v>
      </c>
      <c r="X2844" s="50">
        <v>1680</v>
      </c>
    </row>
    <row r="2845" spans="1:24" ht="12" customHeight="1" x14ac:dyDescent="0.15">
      <c r="A2845" s="42" t="s">
        <v>25369</v>
      </c>
      <c r="B2845" s="42">
        <v>29</v>
      </c>
      <c r="C2845" s="42" t="s">
        <v>14</v>
      </c>
      <c r="D2845" s="42" t="s">
        <v>31</v>
      </c>
      <c r="E2845" s="42" t="s">
        <v>25370</v>
      </c>
      <c r="F2845" s="55">
        <v>42556</v>
      </c>
      <c r="G2845" s="42" t="s">
        <v>25371</v>
      </c>
      <c r="H2845" s="42" t="s">
        <v>2598</v>
      </c>
      <c r="I2845" s="42" t="s">
        <v>111</v>
      </c>
      <c r="J2845" s="42">
        <v>97304</v>
      </c>
      <c r="K2845" s="42" t="s">
        <v>1829</v>
      </c>
      <c r="L2845" s="42" t="s">
        <v>251</v>
      </c>
      <c r="M2845" s="42" t="s">
        <v>21</v>
      </c>
      <c r="N2845" s="42" t="s">
        <v>25372</v>
      </c>
      <c r="O2845" s="42" t="s">
        <v>394</v>
      </c>
      <c r="P2845" s="42" t="s">
        <v>395</v>
      </c>
      <c r="Q2845" s="56" t="s">
        <v>25373</v>
      </c>
      <c r="R2845" s="42" t="s">
        <v>94</v>
      </c>
      <c r="S2845" s="42" t="s">
        <v>29</v>
      </c>
      <c r="T2845" s="42" t="s">
        <v>28523</v>
      </c>
      <c r="U2845" s="50" t="s">
        <v>28523</v>
      </c>
      <c r="W2845" s="42" t="s">
        <v>94</v>
      </c>
      <c r="X2845" s="50">
        <v>1692</v>
      </c>
    </row>
    <row r="2846" spans="1:24" ht="12" customHeight="1" x14ac:dyDescent="0.15">
      <c r="A2846" s="42" t="s">
        <v>25368</v>
      </c>
      <c r="B2846" s="42">
        <v>49</v>
      </c>
      <c r="C2846" s="42" t="s">
        <v>14</v>
      </c>
      <c r="D2846" s="42" t="s">
        <v>31</v>
      </c>
      <c r="F2846" s="55">
        <v>42556</v>
      </c>
      <c r="G2846" s="42" t="s">
        <v>24168</v>
      </c>
      <c r="H2846" s="42" t="s">
        <v>17518</v>
      </c>
      <c r="I2846" s="42" t="s">
        <v>39</v>
      </c>
      <c r="J2846" s="42">
        <v>92591</v>
      </c>
      <c r="K2846" s="42" t="s">
        <v>767</v>
      </c>
      <c r="L2846" s="42" t="s">
        <v>22977</v>
      </c>
      <c r="M2846" s="42" t="s">
        <v>21</v>
      </c>
      <c r="N2846" s="42" t="s">
        <v>24169</v>
      </c>
      <c r="O2846" s="42" t="s">
        <v>394</v>
      </c>
      <c r="P2846" s="42" t="s">
        <v>395</v>
      </c>
      <c r="Q2846" s="56" t="s">
        <v>24170</v>
      </c>
      <c r="R2846" s="42" t="s">
        <v>94</v>
      </c>
      <c r="S2846" s="42" t="s">
        <v>29</v>
      </c>
      <c r="T2846" s="42" t="s">
        <v>28523</v>
      </c>
      <c r="U2846" s="50" t="s">
        <v>28518</v>
      </c>
      <c r="V2846" s="42" t="s">
        <v>28519</v>
      </c>
      <c r="W2846" s="42" t="s">
        <v>94</v>
      </c>
      <c r="X2846" s="50">
        <v>1693</v>
      </c>
    </row>
    <row r="2847" spans="1:24" ht="12" customHeight="1" x14ac:dyDescent="0.15">
      <c r="A2847" s="42" t="s">
        <v>24034</v>
      </c>
      <c r="B2847" s="42">
        <v>37</v>
      </c>
      <c r="C2847" s="42" t="s">
        <v>14</v>
      </c>
      <c r="D2847" s="42" t="s">
        <v>79</v>
      </c>
      <c r="E2847" s="42" t="s">
        <v>24152</v>
      </c>
      <c r="F2847" s="55">
        <v>42555</v>
      </c>
      <c r="G2847" s="42" t="s">
        <v>25376</v>
      </c>
      <c r="H2847" s="42" t="s">
        <v>1679</v>
      </c>
      <c r="I2847" s="42" t="s">
        <v>417</v>
      </c>
      <c r="J2847" s="42">
        <v>11207</v>
      </c>
      <c r="K2847" s="42" t="s">
        <v>1681</v>
      </c>
      <c r="L2847" s="42" t="s">
        <v>569</v>
      </c>
      <c r="M2847" s="42" t="s">
        <v>21</v>
      </c>
      <c r="N2847" s="42" t="s">
        <v>24182</v>
      </c>
      <c r="O2847" s="42" t="s">
        <v>24030</v>
      </c>
      <c r="P2847" s="42" t="s">
        <v>1135</v>
      </c>
      <c r="Q2847" s="56" t="s">
        <v>24234</v>
      </c>
      <c r="R2847" s="42" t="s">
        <v>94</v>
      </c>
      <c r="S2847" s="42" t="s">
        <v>12</v>
      </c>
      <c r="T2847" s="42" t="s">
        <v>31978</v>
      </c>
      <c r="U2847" s="50" t="s">
        <v>28520</v>
      </c>
      <c r="V2847" s="42" t="s">
        <v>28521</v>
      </c>
    </row>
    <row r="2848" spans="1:24" ht="12" customHeight="1" x14ac:dyDescent="0.15">
      <c r="A2848" s="42" t="s">
        <v>25374</v>
      </c>
      <c r="B2848" s="42">
        <v>21</v>
      </c>
      <c r="C2848" s="42" t="s">
        <v>14</v>
      </c>
      <c r="D2848" s="42" t="s">
        <v>79</v>
      </c>
      <c r="F2848" s="55">
        <v>42555</v>
      </c>
      <c r="G2848" s="42" t="s">
        <v>28653</v>
      </c>
      <c r="H2848" s="42" t="s">
        <v>112</v>
      </c>
      <c r="I2848" s="42" t="s">
        <v>3573</v>
      </c>
      <c r="J2848" s="42">
        <v>20019</v>
      </c>
      <c r="K2848" s="42" t="s">
        <v>3575</v>
      </c>
      <c r="L2848" s="42" t="s">
        <v>25375</v>
      </c>
      <c r="M2848" s="42" t="s">
        <v>21</v>
      </c>
      <c r="N2848" s="42" t="s">
        <v>24184</v>
      </c>
      <c r="O2848" s="42" t="s">
        <v>394</v>
      </c>
      <c r="P2848" s="42" t="s">
        <v>395</v>
      </c>
      <c r="Q2848" s="56" t="s">
        <v>24236</v>
      </c>
      <c r="R2848" s="42" t="s">
        <v>94</v>
      </c>
      <c r="S2848" s="42" t="s">
        <v>22</v>
      </c>
      <c r="T2848" s="42" t="s">
        <v>28746</v>
      </c>
      <c r="U2848" s="50" t="s">
        <v>28520</v>
      </c>
      <c r="V2848" s="42" t="s">
        <v>28521</v>
      </c>
      <c r="W2848" s="42" t="s">
        <v>94</v>
      </c>
      <c r="X2848" s="50">
        <v>1683</v>
      </c>
    </row>
    <row r="2849" spans="1:24" ht="12" customHeight="1" x14ac:dyDescent="0.15">
      <c r="A2849" s="42" t="s">
        <v>24033</v>
      </c>
      <c r="B2849" s="42">
        <v>18</v>
      </c>
      <c r="C2849" s="42" t="s">
        <v>14</v>
      </c>
      <c r="D2849" s="42" t="s">
        <v>42</v>
      </c>
      <c r="E2849" s="42" t="s">
        <v>24150</v>
      </c>
      <c r="F2849" s="55">
        <v>42555</v>
      </c>
      <c r="G2849" s="42" t="s">
        <v>28652</v>
      </c>
      <c r="H2849" s="42" t="s">
        <v>591</v>
      </c>
      <c r="I2849" s="42" t="s">
        <v>39</v>
      </c>
      <c r="J2849" s="42">
        <v>95127</v>
      </c>
      <c r="K2849" s="42" t="s">
        <v>592</v>
      </c>
      <c r="L2849" s="42" t="s">
        <v>711</v>
      </c>
      <c r="M2849" s="42" t="s">
        <v>21</v>
      </c>
      <c r="N2849" s="42" t="s">
        <v>24181</v>
      </c>
      <c r="O2849" s="42" t="s">
        <v>394</v>
      </c>
      <c r="P2849" s="42" t="s">
        <v>395</v>
      </c>
      <c r="Q2849" s="56" t="s">
        <v>24233</v>
      </c>
      <c r="R2849" s="42" t="s">
        <v>542</v>
      </c>
      <c r="S2849" s="42" t="s">
        <v>22</v>
      </c>
      <c r="T2849" s="42" t="s">
        <v>28746</v>
      </c>
      <c r="U2849" s="50" t="s">
        <v>28518</v>
      </c>
      <c r="V2849" s="42" t="s">
        <v>28521</v>
      </c>
      <c r="W2849" s="42" t="s">
        <v>94</v>
      </c>
      <c r="X2849" s="50">
        <v>1681</v>
      </c>
    </row>
    <row r="2850" spans="1:24" ht="12" customHeight="1" x14ac:dyDescent="0.15">
      <c r="A2850" s="42" t="s">
        <v>24171</v>
      </c>
      <c r="B2850" s="42">
        <v>34</v>
      </c>
      <c r="C2850" s="42" t="s">
        <v>14</v>
      </c>
      <c r="D2850" s="42" t="s">
        <v>31</v>
      </c>
      <c r="E2850" s="42" t="s">
        <v>24151</v>
      </c>
      <c r="F2850" s="55">
        <v>42555</v>
      </c>
      <c r="G2850" s="42" t="s">
        <v>24172</v>
      </c>
      <c r="H2850" s="42" t="s">
        <v>3011</v>
      </c>
      <c r="I2850" s="42" t="s">
        <v>26</v>
      </c>
      <c r="J2850" s="42">
        <v>29406</v>
      </c>
      <c r="K2850" s="42" t="s">
        <v>2175</v>
      </c>
      <c r="L2850" s="42" t="s">
        <v>2198</v>
      </c>
      <c r="M2850" s="42" t="s">
        <v>21</v>
      </c>
      <c r="N2850" s="42" t="s">
        <v>24173</v>
      </c>
      <c r="O2850" s="42" t="s">
        <v>394</v>
      </c>
      <c r="P2850" s="42" t="s">
        <v>395</v>
      </c>
      <c r="Q2850" s="56" t="s">
        <v>24174</v>
      </c>
      <c r="R2850" s="42" t="s">
        <v>23</v>
      </c>
      <c r="S2850" s="42" t="s">
        <v>22</v>
      </c>
      <c r="T2850" s="42" t="s">
        <v>28746</v>
      </c>
      <c r="U2850" s="50" t="s">
        <v>28520</v>
      </c>
      <c r="V2850" s="42" t="s">
        <v>28521</v>
      </c>
      <c r="W2850" s="42" t="s">
        <v>542</v>
      </c>
      <c r="X2850" s="50">
        <v>1679</v>
      </c>
    </row>
    <row r="2851" spans="1:24" ht="12" customHeight="1" x14ac:dyDescent="0.15">
      <c r="A2851" s="42" t="s">
        <v>3186</v>
      </c>
      <c r="B2851" s="42">
        <v>29</v>
      </c>
      <c r="C2851" s="42" t="s">
        <v>23</v>
      </c>
      <c r="D2851" s="42" t="s">
        <v>79</v>
      </c>
      <c r="F2851" s="55">
        <v>42555</v>
      </c>
      <c r="G2851" s="42" t="s">
        <v>28654</v>
      </c>
      <c r="H2851" s="42" t="s">
        <v>25377</v>
      </c>
      <c r="I2851" s="42" t="s">
        <v>67</v>
      </c>
      <c r="J2851" s="42">
        <v>75158</v>
      </c>
      <c r="K2851" s="42" t="s">
        <v>16538</v>
      </c>
      <c r="L2851" s="42" t="s">
        <v>16539</v>
      </c>
      <c r="M2851" s="42" t="s">
        <v>21</v>
      </c>
      <c r="N2851" s="42" t="s">
        <v>24183</v>
      </c>
      <c r="O2851" s="42" t="s">
        <v>394</v>
      </c>
      <c r="P2851" s="42" t="s">
        <v>395</v>
      </c>
      <c r="Q2851" s="56" t="s">
        <v>24235</v>
      </c>
      <c r="R2851" s="42" t="s">
        <v>94</v>
      </c>
      <c r="S2851" s="42" t="s">
        <v>22</v>
      </c>
      <c r="T2851" s="42" t="s">
        <v>28739</v>
      </c>
      <c r="U2851" s="50" t="s">
        <v>28518</v>
      </c>
      <c r="V2851" s="42" t="s">
        <v>28521</v>
      </c>
      <c r="W2851" s="42" t="s">
        <v>542</v>
      </c>
      <c r="X2851" s="50">
        <v>1685</v>
      </c>
    </row>
    <row r="2852" spans="1:24" ht="12" customHeight="1" x14ac:dyDescent="0.15">
      <c r="A2852" s="42" t="s">
        <v>24035</v>
      </c>
      <c r="B2852" s="42">
        <v>40</v>
      </c>
      <c r="C2852" s="42" t="s">
        <v>14</v>
      </c>
      <c r="D2852" s="42" t="s">
        <v>31</v>
      </c>
      <c r="F2852" s="55">
        <v>42554</v>
      </c>
      <c r="G2852" s="42" t="s">
        <v>25378</v>
      </c>
      <c r="H2852" s="42" t="s">
        <v>8451</v>
      </c>
      <c r="I2852" s="42" t="s">
        <v>19</v>
      </c>
      <c r="J2852" s="42">
        <v>70563</v>
      </c>
      <c r="K2852" s="42" t="s">
        <v>8453</v>
      </c>
      <c r="L2852" s="42" t="s">
        <v>8454</v>
      </c>
      <c r="M2852" s="42" t="s">
        <v>21</v>
      </c>
      <c r="N2852" s="42" t="s">
        <v>24185</v>
      </c>
      <c r="O2852" s="42" t="s">
        <v>394</v>
      </c>
      <c r="P2852" s="42" t="s">
        <v>395</v>
      </c>
      <c r="Q2852" s="56" t="s">
        <v>24237</v>
      </c>
      <c r="R2852" s="42" t="s">
        <v>542</v>
      </c>
      <c r="S2852" s="42" t="s">
        <v>22</v>
      </c>
      <c r="T2852" s="42" t="s">
        <v>28739</v>
      </c>
      <c r="U2852" s="50" t="s">
        <v>28518</v>
      </c>
      <c r="V2852" s="42" t="s">
        <v>28521</v>
      </c>
      <c r="W2852" s="42" t="s">
        <v>94</v>
      </c>
      <c r="X2852" s="50">
        <v>1684</v>
      </c>
    </row>
    <row r="2853" spans="1:24" ht="12" customHeight="1" x14ac:dyDescent="0.15">
      <c r="A2853" s="42" t="s">
        <v>24037</v>
      </c>
      <c r="B2853" s="42">
        <v>19</v>
      </c>
      <c r="C2853" s="42" t="s">
        <v>14</v>
      </c>
      <c r="D2853" s="42" t="s">
        <v>42</v>
      </c>
      <c r="F2853" s="55">
        <v>42554</v>
      </c>
      <c r="G2853" s="42" t="s">
        <v>28655</v>
      </c>
      <c r="H2853" s="42" t="s">
        <v>15555</v>
      </c>
      <c r="I2853" s="42" t="s">
        <v>39</v>
      </c>
      <c r="J2853" s="42">
        <v>92833</v>
      </c>
      <c r="K2853" s="42" t="s">
        <v>1044</v>
      </c>
      <c r="L2853" s="42" t="s">
        <v>941</v>
      </c>
      <c r="M2853" s="42" t="s">
        <v>21</v>
      </c>
      <c r="N2853" s="42" t="s">
        <v>24187</v>
      </c>
      <c r="O2853" s="42" t="s">
        <v>394</v>
      </c>
      <c r="P2853" s="42" t="s">
        <v>395</v>
      </c>
      <c r="Q2853" s="56" t="s">
        <v>24239</v>
      </c>
      <c r="R2853" s="42" t="s">
        <v>94</v>
      </c>
      <c r="S2853" s="42" t="s">
        <v>373</v>
      </c>
      <c r="T2853" s="42" t="s">
        <v>28836</v>
      </c>
      <c r="U2853" s="50" t="s">
        <v>28518</v>
      </c>
      <c r="V2853" s="42" t="s">
        <v>28519</v>
      </c>
      <c r="W2853" s="42" t="s">
        <v>94</v>
      </c>
      <c r="X2853" s="50">
        <v>1691</v>
      </c>
    </row>
    <row r="2854" spans="1:24" ht="12" customHeight="1" x14ac:dyDescent="0.15">
      <c r="A2854" s="42" t="s">
        <v>24036</v>
      </c>
      <c r="B2854" s="42">
        <v>24</v>
      </c>
      <c r="C2854" s="42" t="s">
        <v>14</v>
      </c>
      <c r="D2854" s="42" t="s">
        <v>42</v>
      </c>
      <c r="F2854" s="55">
        <v>42554</v>
      </c>
      <c r="G2854" s="42" t="s">
        <v>25379</v>
      </c>
      <c r="H2854" s="42" t="s">
        <v>1581</v>
      </c>
      <c r="I2854" s="42" t="s">
        <v>263</v>
      </c>
      <c r="J2854" s="42">
        <v>89501</v>
      </c>
      <c r="K2854" s="42" t="s">
        <v>6131</v>
      </c>
      <c r="L2854" s="42" t="s">
        <v>7340</v>
      </c>
      <c r="M2854" s="42" t="s">
        <v>21</v>
      </c>
      <c r="N2854" s="42" t="s">
        <v>24186</v>
      </c>
      <c r="O2854" s="42" t="s">
        <v>394</v>
      </c>
      <c r="P2854" s="42" t="s">
        <v>395</v>
      </c>
      <c r="Q2854" s="56" t="s">
        <v>24238</v>
      </c>
      <c r="R2854" s="42" t="s">
        <v>23</v>
      </c>
      <c r="S2854" s="42" t="s">
        <v>373</v>
      </c>
      <c r="T2854" s="42" t="s">
        <v>28836</v>
      </c>
      <c r="U2854" s="50" t="s">
        <v>28518</v>
      </c>
      <c r="V2854" s="42" t="s">
        <v>28519</v>
      </c>
      <c r="W2854" s="42" t="s">
        <v>94</v>
      </c>
      <c r="X2854" s="50">
        <v>1690</v>
      </c>
    </row>
    <row r="2855" spans="1:24" ht="12" customHeight="1" x14ac:dyDescent="0.15">
      <c r="A2855" s="42" t="s">
        <v>25380</v>
      </c>
      <c r="B2855" s="42">
        <v>35</v>
      </c>
      <c r="C2855" s="42" t="s">
        <v>14</v>
      </c>
      <c r="D2855" s="42" t="s">
        <v>79</v>
      </c>
      <c r="E2855" s="42" t="s">
        <v>25381</v>
      </c>
      <c r="F2855" s="55">
        <v>42553</v>
      </c>
      <c r="G2855" s="42" t="s">
        <v>24041</v>
      </c>
      <c r="H2855" s="42" t="s">
        <v>13560</v>
      </c>
      <c r="I2855" s="42" t="s">
        <v>360</v>
      </c>
      <c r="J2855" s="42">
        <v>28806</v>
      </c>
      <c r="K2855" s="42" t="s">
        <v>13430</v>
      </c>
      <c r="L2855" s="42" t="s">
        <v>13562</v>
      </c>
      <c r="M2855" s="42" t="s">
        <v>21</v>
      </c>
      <c r="N2855" s="42" t="s">
        <v>25382</v>
      </c>
      <c r="O2855" s="42" t="s">
        <v>394</v>
      </c>
      <c r="P2855" s="42" t="s">
        <v>395</v>
      </c>
      <c r="Q2855" s="56" t="s">
        <v>25383</v>
      </c>
      <c r="R2855" s="42" t="s">
        <v>94</v>
      </c>
      <c r="S2855" s="42" t="s">
        <v>22</v>
      </c>
      <c r="T2855" s="42" t="s">
        <v>28746</v>
      </c>
      <c r="U2855" s="50" t="s">
        <v>28518</v>
      </c>
      <c r="V2855" s="42" t="s">
        <v>28519</v>
      </c>
      <c r="W2855" s="42" t="s">
        <v>94</v>
      </c>
      <c r="X2855" s="50">
        <v>1682</v>
      </c>
    </row>
    <row r="2856" spans="1:24" ht="12" customHeight="1" x14ac:dyDescent="0.15">
      <c r="A2856" s="42" t="s">
        <v>24038</v>
      </c>
      <c r="B2856" s="42">
        <v>50</v>
      </c>
      <c r="C2856" s="42" t="s">
        <v>14</v>
      </c>
      <c r="D2856" s="42" t="s">
        <v>31</v>
      </c>
      <c r="F2856" s="55">
        <v>42553</v>
      </c>
      <c r="G2856" s="42" t="s">
        <v>24039</v>
      </c>
      <c r="H2856" s="42" t="s">
        <v>6445</v>
      </c>
      <c r="I2856" s="42" t="s">
        <v>313</v>
      </c>
      <c r="J2856" s="42">
        <v>37620</v>
      </c>
      <c r="K2856" s="42" t="s">
        <v>2849</v>
      </c>
      <c r="L2856" s="42" t="s">
        <v>24040</v>
      </c>
      <c r="M2856" s="42" t="s">
        <v>21</v>
      </c>
      <c r="N2856" s="42" t="s">
        <v>24188</v>
      </c>
      <c r="O2856" s="42" t="s">
        <v>394</v>
      </c>
      <c r="P2856" s="42" t="s">
        <v>395</v>
      </c>
      <c r="Q2856" s="56" t="s">
        <v>24240</v>
      </c>
      <c r="R2856" s="42" t="s">
        <v>94</v>
      </c>
      <c r="S2856" s="42" t="s">
        <v>22</v>
      </c>
      <c r="T2856" s="42" t="s">
        <v>28746</v>
      </c>
      <c r="U2856" s="50" t="s">
        <v>28520</v>
      </c>
      <c r="V2856" s="42" t="s">
        <v>28521</v>
      </c>
      <c r="W2856" s="42" t="s">
        <v>94</v>
      </c>
      <c r="X2856" s="50">
        <v>1689</v>
      </c>
    </row>
    <row r="2857" spans="1:24" ht="12" customHeight="1" x14ac:dyDescent="0.15">
      <c r="A2857" s="42" t="s">
        <v>25384</v>
      </c>
      <c r="B2857" s="42">
        <v>32</v>
      </c>
      <c r="C2857" s="42" t="s">
        <v>14</v>
      </c>
      <c r="D2857" s="42" t="s">
        <v>42</v>
      </c>
      <c r="E2857" s="42" t="s">
        <v>25385</v>
      </c>
      <c r="F2857" s="55">
        <v>42553</v>
      </c>
      <c r="G2857" s="42" t="s">
        <v>25386</v>
      </c>
      <c r="H2857" s="42" t="s">
        <v>1844</v>
      </c>
      <c r="I2857" s="42" t="s">
        <v>39</v>
      </c>
      <c r="J2857" s="42" t="s">
        <v>21286</v>
      </c>
      <c r="K2857" s="42" t="s">
        <v>1044</v>
      </c>
      <c r="L2857" s="42" t="s">
        <v>1846</v>
      </c>
      <c r="M2857" s="42" t="s">
        <v>385</v>
      </c>
      <c r="N2857" s="42" t="s">
        <v>25387</v>
      </c>
      <c r="O2857" s="42" t="s">
        <v>394</v>
      </c>
      <c r="P2857" s="42" t="s">
        <v>395</v>
      </c>
      <c r="Q2857" s="56" t="s">
        <v>25388</v>
      </c>
      <c r="R2857" s="42" t="s">
        <v>23</v>
      </c>
      <c r="S2857" s="42" t="s">
        <v>12</v>
      </c>
      <c r="T2857" s="42" t="s">
        <v>31978</v>
      </c>
      <c r="U2857" s="50" t="s">
        <v>28523</v>
      </c>
      <c r="V2857" s="42" t="s">
        <v>28521</v>
      </c>
    </row>
    <row r="2858" spans="1:24" ht="12" customHeight="1" x14ac:dyDescent="0.15">
      <c r="A2858" s="42" t="s">
        <v>25396</v>
      </c>
      <c r="B2858" s="42">
        <v>63</v>
      </c>
      <c r="C2858" s="42" t="s">
        <v>14</v>
      </c>
      <c r="D2858" s="42" t="s">
        <v>31</v>
      </c>
      <c r="F2858" s="55">
        <v>42552</v>
      </c>
      <c r="G2858" s="42" t="s">
        <v>28656</v>
      </c>
      <c r="H2858" s="42" t="s">
        <v>24044</v>
      </c>
      <c r="I2858" s="42" t="s">
        <v>26</v>
      </c>
      <c r="J2858" s="42">
        <v>29356</v>
      </c>
      <c r="K2858" s="42" t="s">
        <v>2806</v>
      </c>
      <c r="L2858" s="42" t="s">
        <v>2927</v>
      </c>
      <c r="M2858" s="42" t="s">
        <v>21</v>
      </c>
      <c r="N2858" s="42" t="s">
        <v>24190</v>
      </c>
      <c r="O2858" s="42" t="s">
        <v>394</v>
      </c>
      <c r="P2858" s="42" t="s">
        <v>395</v>
      </c>
      <c r="Q2858" s="56" t="s">
        <v>24242</v>
      </c>
      <c r="R2858" s="42" t="s">
        <v>94</v>
      </c>
      <c r="S2858" s="42" t="s">
        <v>22</v>
      </c>
      <c r="T2858" s="42" t="s">
        <v>28746</v>
      </c>
      <c r="U2858" s="50" t="s">
        <v>28520</v>
      </c>
      <c r="V2858" s="42" t="s">
        <v>28521</v>
      </c>
      <c r="W2858" s="42" t="s">
        <v>94</v>
      </c>
      <c r="X2858" s="50">
        <v>1686</v>
      </c>
    </row>
    <row r="2859" spans="1:24" ht="12" customHeight="1" x14ac:dyDescent="0.15">
      <c r="A2859" s="42" t="s">
        <v>24283</v>
      </c>
      <c r="B2859" s="42">
        <v>58</v>
      </c>
      <c r="C2859" s="42" t="s">
        <v>14</v>
      </c>
      <c r="D2859" s="42" t="s">
        <v>31</v>
      </c>
      <c r="F2859" s="55">
        <v>42552</v>
      </c>
      <c r="G2859" s="42" t="s">
        <v>24284</v>
      </c>
      <c r="H2859" s="42" t="s">
        <v>427</v>
      </c>
      <c r="I2859" s="42" t="s">
        <v>432</v>
      </c>
      <c r="J2859" s="42">
        <v>53037</v>
      </c>
      <c r="K2859" s="42" t="s">
        <v>112</v>
      </c>
      <c r="L2859" s="42" t="s">
        <v>24285</v>
      </c>
      <c r="M2859" s="42" t="s">
        <v>21</v>
      </c>
      <c r="N2859" s="42" t="s">
        <v>24191</v>
      </c>
      <c r="O2859" s="42" t="s">
        <v>394</v>
      </c>
      <c r="P2859" s="42" t="s">
        <v>395</v>
      </c>
      <c r="Q2859" s="56" t="s">
        <v>24243</v>
      </c>
      <c r="R2859" s="42" t="s">
        <v>94</v>
      </c>
      <c r="S2859" s="42" t="s">
        <v>22</v>
      </c>
      <c r="T2859" s="42" t="s">
        <v>28739</v>
      </c>
      <c r="U2859" s="50" t="s">
        <v>28518</v>
      </c>
      <c r="V2859" s="42" t="s">
        <v>28521</v>
      </c>
      <c r="W2859" s="42" t="s">
        <v>94</v>
      </c>
      <c r="X2859" s="50">
        <v>1688</v>
      </c>
    </row>
    <row r="2860" spans="1:24" ht="12" customHeight="1" x14ac:dyDescent="0.15">
      <c r="A2860" s="42" t="s">
        <v>24042</v>
      </c>
      <c r="B2860" s="42">
        <v>30</v>
      </c>
      <c r="C2860" s="42" t="s">
        <v>14</v>
      </c>
      <c r="D2860" s="42" t="s">
        <v>31</v>
      </c>
      <c r="F2860" s="55">
        <v>42552</v>
      </c>
      <c r="G2860" s="42" t="s">
        <v>25389</v>
      </c>
      <c r="H2860" s="42" t="s">
        <v>24043</v>
      </c>
      <c r="I2860" s="42" t="s">
        <v>167</v>
      </c>
      <c r="J2860" s="42">
        <v>30120</v>
      </c>
      <c r="K2860" s="42" t="s">
        <v>1096</v>
      </c>
      <c r="L2860" s="42" t="s">
        <v>25390</v>
      </c>
      <c r="M2860" s="42" t="s">
        <v>5307</v>
      </c>
      <c r="N2860" s="42" t="s">
        <v>24189</v>
      </c>
      <c r="O2860" s="42" t="s">
        <v>394</v>
      </c>
      <c r="P2860" s="42" t="s">
        <v>395</v>
      </c>
      <c r="Q2860" s="56" t="s">
        <v>24241</v>
      </c>
      <c r="R2860" s="42" t="s">
        <v>94</v>
      </c>
      <c r="S2860" s="42" t="s">
        <v>22</v>
      </c>
      <c r="T2860" s="42" t="s">
        <v>28746</v>
      </c>
      <c r="U2860" s="50" t="s">
        <v>28520</v>
      </c>
      <c r="V2860" s="42" t="s">
        <v>28521</v>
      </c>
      <c r="W2860" s="42" t="s">
        <v>94</v>
      </c>
      <c r="X2860" s="50">
        <v>1687</v>
      </c>
    </row>
    <row r="2861" spans="1:24" ht="12" customHeight="1" x14ac:dyDescent="0.15">
      <c r="A2861" s="42" t="s">
        <v>25395</v>
      </c>
      <c r="B2861" s="42">
        <v>26</v>
      </c>
      <c r="C2861" s="42" t="s">
        <v>14</v>
      </c>
      <c r="D2861" s="42" t="s">
        <v>79</v>
      </c>
      <c r="E2861" s="42" t="s">
        <v>25588</v>
      </c>
      <c r="F2861" s="55">
        <v>42552</v>
      </c>
      <c r="G2861" s="42" t="s">
        <v>25392</v>
      </c>
      <c r="H2861" s="42" t="s">
        <v>81</v>
      </c>
      <c r="I2861" s="42" t="s">
        <v>38</v>
      </c>
      <c r="J2861" s="42" t="s">
        <v>11389</v>
      </c>
      <c r="K2861" s="42" t="s">
        <v>82</v>
      </c>
      <c r="L2861" s="42" t="s">
        <v>83</v>
      </c>
      <c r="M2861" s="42" t="s">
        <v>373</v>
      </c>
      <c r="N2861" s="42" t="s">
        <v>25393</v>
      </c>
      <c r="O2861" s="42" t="s">
        <v>394</v>
      </c>
      <c r="P2861" s="42" t="s">
        <v>395</v>
      </c>
      <c r="Q2861" s="56" t="s">
        <v>25394</v>
      </c>
      <c r="R2861" s="42" t="s">
        <v>94</v>
      </c>
      <c r="S2861" s="42" t="s">
        <v>29</v>
      </c>
      <c r="T2861" s="42" t="s">
        <v>28523</v>
      </c>
      <c r="U2861" s="50" t="s">
        <v>28520</v>
      </c>
      <c r="V2861" s="42" t="s">
        <v>28519</v>
      </c>
    </row>
    <row r="2862" spans="1:24" ht="12" customHeight="1" x14ac:dyDescent="0.15">
      <c r="A2862" s="42" t="s">
        <v>25391</v>
      </c>
      <c r="B2862" s="42">
        <v>22</v>
      </c>
      <c r="C2862" s="42" t="s">
        <v>14</v>
      </c>
      <c r="D2862" s="42" t="s">
        <v>79</v>
      </c>
      <c r="E2862" s="42" t="s">
        <v>25587</v>
      </c>
      <c r="F2862" s="55">
        <v>42552</v>
      </c>
      <c r="G2862" s="42" t="s">
        <v>25392</v>
      </c>
      <c r="H2862" s="42" t="s">
        <v>81</v>
      </c>
      <c r="I2862" s="42" t="s">
        <v>38</v>
      </c>
      <c r="J2862" s="42" t="s">
        <v>11389</v>
      </c>
      <c r="K2862" s="42" t="s">
        <v>82</v>
      </c>
      <c r="L2862" s="42" t="s">
        <v>83</v>
      </c>
      <c r="M2862" s="42" t="s">
        <v>373</v>
      </c>
      <c r="N2862" s="42" t="s">
        <v>25393</v>
      </c>
      <c r="O2862" s="42" t="s">
        <v>394</v>
      </c>
      <c r="P2862" s="42" t="s">
        <v>395</v>
      </c>
      <c r="Q2862" s="56" t="s">
        <v>25394</v>
      </c>
      <c r="R2862" s="42" t="s">
        <v>94</v>
      </c>
      <c r="S2862" s="42" t="s">
        <v>29</v>
      </c>
      <c r="T2862" s="42" t="s">
        <v>28523</v>
      </c>
      <c r="U2862" s="50" t="s">
        <v>28520</v>
      </c>
      <c r="V2862" s="42" t="s">
        <v>28519</v>
      </c>
    </row>
    <row r="2863" spans="1:24" ht="12" customHeight="1" x14ac:dyDescent="0.15">
      <c r="A2863" s="42" t="s">
        <v>24047</v>
      </c>
      <c r="B2863" s="42">
        <v>25</v>
      </c>
      <c r="C2863" s="42" t="s">
        <v>14</v>
      </c>
      <c r="D2863" s="42" t="s">
        <v>79</v>
      </c>
      <c r="F2863" s="55">
        <v>42551</v>
      </c>
      <c r="G2863" s="42" t="s">
        <v>24048</v>
      </c>
      <c r="H2863" s="42" t="s">
        <v>1262</v>
      </c>
      <c r="I2863" s="42" t="s">
        <v>63</v>
      </c>
      <c r="J2863" s="42">
        <v>43207</v>
      </c>
      <c r="K2863" s="42" t="s">
        <v>1263</v>
      </c>
      <c r="L2863" s="42" t="s">
        <v>12268</v>
      </c>
      <c r="M2863" s="42" t="s">
        <v>21</v>
      </c>
      <c r="N2863" s="42" t="s">
        <v>24193</v>
      </c>
      <c r="O2863" s="42" t="s">
        <v>394</v>
      </c>
      <c r="P2863" s="42" t="s">
        <v>395</v>
      </c>
      <c r="Q2863" s="56" t="s">
        <v>24245</v>
      </c>
      <c r="R2863" s="42" t="s">
        <v>94</v>
      </c>
      <c r="S2863" s="42" t="s">
        <v>22</v>
      </c>
      <c r="T2863" s="42" t="s">
        <v>28746</v>
      </c>
      <c r="U2863" s="50" t="s">
        <v>28523</v>
      </c>
      <c r="W2863" s="42" t="s">
        <v>94</v>
      </c>
      <c r="X2863" s="50">
        <v>1676</v>
      </c>
    </row>
    <row r="2864" spans="1:24" ht="12" customHeight="1" x14ac:dyDescent="0.15">
      <c r="A2864" s="42" t="s">
        <v>24051</v>
      </c>
      <c r="B2864" s="42">
        <v>24</v>
      </c>
      <c r="C2864" s="42" t="s">
        <v>14</v>
      </c>
      <c r="D2864" s="42" t="s">
        <v>31</v>
      </c>
      <c r="E2864" s="42" t="s">
        <v>24153</v>
      </c>
      <c r="F2864" s="55">
        <v>42551</v>
      </c>
      <c r="H2864" s="42" t="s">
        <v>24052</v>
      </c>
      <c r="I2864" s="42" t="s">
        <v>203</v>
      </c>
      <c r="J2864" s="42">
        <v>80820</v>
      </c>
      <c r="K2864" s="42" t="s">
        <v>21528</v>
      </c>
      <c r="L2864" s="42" t="s">
        <v>21676</v>
      </c>
      <c r="M2864" s="42" t="s">
        <v>21</v>
      </c>
      <c r="N2864" s="42" t="s">
        <v>24195</v>
      </c>
      <c r="O2864" s="42" t="s">
        <v>394</v>
      </c>
      <c r="P2864" s="42" t="s">
        <v>395</v>
      </c>
      <c r="Q2864" s="56" t="s">
        <v>24247</v>
      </c>
      <c r="R2864" s="42" t="s">
        <v>94</v>
      </c>
      <c r="S2864" s="42" t="s">
        <v>22</v>
      </c>
      <c r="T2864" s="42" t="s">
        <v>28746</v>
      </c>
      <c r="U2864" s="50" t="s">
        <v>28520</v>
      </c>
      <c r="V2864" s="42" t="s">
        <v>28521</v>
      </c>
      <c r="W2864" s="42" t="s">
        <v>94</v>
      </c>
      <c r="X2864" s="50">
        <v>1677</v>
      </c>
    </row>
    <row r="2865" spans="1:24" ht="12" customHeight="1" x14ac:dyDescent="0.15">
      <c r="A2865" s="42" t="s">
        <v>24045</v>
      </c>
      <c r="B2865" s="42">
        <v>44</v>
      </c>
      <c r="C2865" s="42" t="s">
        <v>14</v>
      </c>
      <c r="D2865" s="42" t="s">
        <v>42</v>
      </c>
      <c r="F2865" s="55">
        <v>42551</v>
      </c>
      <c r="G2865" s="42" t="s">
        <v>24046</v>
      </c>
      <c r="H2865" s="42" t="s">
        <v>922</v>
      </c>
      <c r="I2865" s="42" t="s">
        <v>1066</v>
      </c>
      <c r="J2865" s="42">
        <v>82633</v>
      </c>
      <c r="K2865" s="42" t="s">
        <v>1067</v>
      </c>
      <c r="L2865" s="42" t="s">
        <v>5525</v>
      </c>
      <c r="M2865" s="42" t="s">
        <v>21</v>
      </c>
      <c r="N2865" s="42" t="s">
        <v>24192</v>
      </c>
      <c r="O2865" s="42" t="s">
        <v>394</v>
      </c>
      <c r="P2865" s="42" t="s">
        <v>395</v>
      </c>
      <c r="Q2865" s="56" t="s">
        <v>24244</v>
      </c>
      <c r="R2865" s="42" t="s">
        <v>94</v>
      </c>
      <c r="S2865" s="42" t="s">
        <v>29</v>
      </c>
      <c r="T2865" s="42" t="s">
        <v>28523</v>
      </c>
      <c r="U2865" s="50" t="s">
        <v>28523</v>
      </c>
      <c r="V2865" s="42" t="s">
        <v>28521</v>
      </c>
      <c r="W2865" s="42" t="s">
        <v>94</v>
      </c>
      <c r="X2865" s="50">
        <v>1678</v>
      </c>
    </row>
    <row r="2866" spans="1:24" ht="12" customHeight="1" x14ac:dyDescent="0.15">
      <c r="A2866" s="42" t="s">
        <v>24059</v>
      </c>
      <c r="B2866" s="42">
        <v>37</v>
      </c>
      <c r="C2866" s="42" t="s">
        <v>14</v>
      </c>
      <c r="D2866" s="42" t="s">
        <v>79</v>
      </c>
      <c r="F2866" s="55">
        <v>42550</v>
      </c>
      <c r="G2866" s="42" t="s">
        <v>24060</v>
      </c>
      <c r="H2866" s="42" t="s">
        <v>8019</v>
      </c>
      <c r="I2866" s="42" t="s">
        <v>364</v>
      </c>
      <c r="J2866" s="42">
        <v>52627</v>
      </c>
      <c r="K2866" s="42" t="s">
        <v>5429</v>
      </c>
      <c r="L2866" s="42" t="s">
        <v>8021</v>
      </c>
      <c r="M2866" s="42" t="s">
        <v>21</v>
      </c>
      <c r="N2866" s="42" t="s">
        <v>24198</v>
      </c>
      <c r="O2866" s="42" t="s">
        <v>394</v>
      </c>
      <c r="P2866" s="42" t="s">
        <v>395</v>
      </c>
      <c r="Q2866" s="56" t="s">
        <v>24250</v>
      </c>
      <c r="R2866" s="42" t="s">
        <v>94</v>
      </c>
      <c r="S2866" s="42" t="s">
        <v>22</v>
      </c>
      <c r="T2866" s="42" t="s">
        <v>28746</v>
      </c>
      <c r="U2866" s="50" t="s">
        <v>28520</v>
      </c>
      <c r="V2866" s="42" t="s">
        <v>28522</v>
      </c>
      <c r="W2866" s="42" t="s">
        <v>94</v>
      </c>
      <c r="X2866" s="50">
        <v>1674</v>
      </c>
    </row>
    <row r="2867" spans="1:24" ht="12" customHeight="1" x14ac:dyDescent="0.15">
      <c r="A2867" s="42" t="s">
        <v>24056</v>
      </c>
      <c r="B2867" s="42">
        <v>50</v>
      </c>
      <c r="C2867" s="42" t="s">
        <v>14</v>
      </c>
      <c r="D2867" s="42" t="s">
        <v>79</v>
      </c>
      <c r="E2867" s="42" t="s">
        <v>24155</v>
      </c>
      <c r="F2867" s="55">
        <v>42550</v>
      </c>
      <c r="G2867" s="42" t="s">
        <v>24057</v>
      </c>
      <c r="H2867" s="42" t="s">
        <v>1087</v>
      </c>
      <c r="I2867" s="42" t="s">
        <v>19</v>
      </c>
      <c r="J2867" s="42">
        <v>71202</v>
      </c>
      <c r="K2867" s="42" t="s">
        <v>5538</v>
      </c>
      <c r="L2867" s="42" t="s">
        <v>24058</v>
      </c>
      <c r="M2867" s="42" t="s">
        <v>21</v>
      </c>
      <c r="N2867" s="42" t="s">
        <v>24197</v>
      </c>
      <c r="O2867" s="42" t="s">
        <v>394</v>
      </c>
      <c r="P2867" s="42" t="s">
        <v>395</v>
      </c>
      <c r="Q2867" s="56" t="s">
        <v>24249</v>
      </c>
      <c r="R2867" s="42" t="s">
        <v>94</v>
      </c>
      <c r="S2867" s="42" t="s">
        <v>22</v>
      </c>
      <c r="T2867" s="42" t="s">
        <v>28746</v>
      </c>
      <c r="U2867" s="50" t="s">
        <v>28520</v>
      </c>
      <c r="V2867" s="42" t="s">
        <v>28521</v>
      </c>
      <c r="W2867" s="42" t="s">
        <v>94</v>
      </c>
      <c r="X2867" s="50">
        <v>1673</v>
      </c>
    </row>
    <row r="2868" spans="1:24" ht="12" customHeight="1" x14ac:dyDescent="0.15">
      <c r="A2868" s="42" t="s">
        <v>24049</v>
      </c>
      <c r="B2868" s="42">
        <v>41</v>
      </c>
      <c r="C2868" s="42" t="s">
        <v>14</v>
      </c>
      <c r="D2868" s="42" t="s">
        <v>31</v>
      </c>
      <c r="F2868" s="55">
        <v>42550</v>
      </c>
      <c r="G2868" s="42" t="s">
        <v>24050</v>
      </c>
      <c r="H2868" s="42" t="s">
        <v>2119</v>
      </c>
      <c r="I2868" s="42" t="s">
        <v>432</v>
      </c>
      <c r="J2868" s="42">
        <v>53703</v>
      </c>
      <c r="K2868" s="42" t="s">
        <v>9578</v>
      </c>
      <c r="L2868" s="42" t="s">
        <v>3748</v>
      </c>
      <c r="M2868" s="42" t="s">
        <v>21</v>
      </c>
      <c r="N2868" s="42" t="s">
        <v>24194</v>
      </c>
      <c r="O2868" s="42" t="s">
        <v>394</v>
      </c>
      <c r="P2868" s="42" t="s">
        <v>395</v>
      </c>
      <c r="Q2868" s="56" t="s">
        <v>24246</v>
      </c>
      <c r="R2868" s="42" t="s">
        <v>542</v>
      </c>
      <c r="S2868" s="42" t="s">
        <v>22</v>
      </c>
      <c r="T2868" s="42" t="s">
        <v>28550</v>
      </c>
      <c r="U2868" s="50" t="s">
        <v>28518</v>
      </c>
      <c r="V2868" s="42" t="s">
        <v>28521</v>
      </c>
      <c r="W2868" s="42" t="s">
        <v>94</v>
      </c>
      <c r="X2868" s="50">
        <v>1675</v>
      </c>
    </row>
    <row r="2869" spans="1:24" ht="12" customHeight="1" x14ac:dyDescent="0.15">
      <c r="A2869" s="42" t="s">
        <v>24053</v>
      </c>
      <c r="B2869" s="42">
        <v>30</v>
      </c>
      <c r="C2869" s="42" t="s">
        <v>14</v>
      </c>
      <c r="D2869" s="42" t="s">
        <v>31</v>
      </c>
      <c r="E2869" s="42" t="s">
        <v>24154</v>
      </c>
      <c r="F2869" s="55">
        <v>42550</v>
      </c>
      <c r="G2869" s="42" t="s">
        <v>24054</v>
      </c>
      <c r="H2869" s="42" t="s">
        <v>24055</v>
      </c>
      <c r="I2869" s="42" t="s">
        <v>309</v>
      </c>
      <c r="J2869" s="42">
        <v>40935</v>
      </c>
      <c r="K2869" s="42" t="s">
        <v>2628</v>
      </c>
      <c r="L2869" s="42" t="s">
        <v>2629</v>
      </c>
      <c r="M2869" s="42" t="s">
        <v>21</v>
      </c>
      <c r="N2869" s="42" t="s">
        <v>24196</v>
      </c>
      <c r="O2869" s="42" t="s">
        <v>394</v>
      </c>
      <c r="P2869" s="42" t="s">
        <v>395</v>
      </c>
      <c r="Q2869" s="56" t="s">
        <v>24248</v>
      </c>
      <c r="R2869" s="42" t="s">
        <v>948</v>
      </c>
      <c r="S2869" s="42" t="s">
        <v>29</v>
      </c>
      <c r="T2869" s="42" t="s">
        <v>28523</v>
      </c>
      <c r="U2869" s="50" t="s">
        <v>28520</v>
      </c>
      <c r="V2869" s="42" t="s">
        <v>28521</v>
      </c>
      <c r="W2869" s="42" t="s">
        <v>94</v>
      </c>
      <c r="X2869" s="50">
        <v>1672</v>
      </c>
    </row>
    <row r="2870" spans="1:24" ht="12" customHeight="1" x14ac:dyDescent="0.15">
      <c r="A2870" s="42" t="s">
        <v>24063</v>
      </c>
      <c r="B2870" s="42">
        <v>27</v>
      </c>
      <c r="C2870" s="42" t="s">
        <v>14</v>
      </c>
      <c r="D2870" s="42" t="s">
        <v>15</v>
      </c>
      <c r="E2870" s="42" t="s">
        <v>24156</v>
      </c>
      <c r="F2870" s="55">
        <v>42549</v>
      </c>
      <c r="G2870" s="42" t="s">
        <v>24064</v>
      </c>
      <c r="H2870" s="42" t="s">
        <v>476</v>
      </c>
      <c r="I2870" s="42" t="s">
        <v>39</v>
      </c>
      <c r="J2870" s="42">
        <v>90804</v>
      </c>
      <c r="K2870" s="42" t="s">
        <v>92</v>
      </c>
      <c r="L2870" s="42" t="s">
        <v>23</v>
      </c>
      <c r="M2870" s="42" t="s">
        <v>21</v>
      </c>
      <c r="N2870" s="42" t="s">
        <v>24200</v>
      </c>
      <c r="O2870" s="42" t="s">
        <v>394</v>
      </c>
      <c r="P2870" s="42" t="s">
        <v>395</v>
      </c>
      <c r="Q2870" s="56" t="s">
        <v>24252</v>
      </c>
      <c r="R2870" s="42" t="s">
        <v>23</v>
      </c>
      <c r="S2870" s="42" t="s">
        <v>22</v>
      </c>
      <c r="T2870" s="42" t="s">
        <v>28739</v>
      </c>
      <c r="U2870" s="50" t="s">
        <v>28518</v>
      </c>
      <c r="V2870" s="42" t="s">
        <v>28522</v>
      </c>
      <c r="W2870" s="42" t="s">
        <v>94</v>
      </c>
      <c r="X2870" s="50">
        <v>1670</v>
      </c>
    </row>
    <row r="2871" spans="1:24" ht="12" customHeight="1" x14ac:dyDescent="0.15">
      <c r="A2871" s="42" t="s">
        <v>24061</v>
      </c>
      <c r="B2871" s="42">
        <v>61</v>
      </c>
      <c r="C2871" s="42" t="s">
        <v>14</v>
      </c>
      <c r="D2871" s="42" t="s">
        <v>15</v>
      </c>
      <c r="F2871" s="55">
        <v>42549</v>
      </c>
      <c r="G2871" s="42" t="s">
        <v>24062</v>
      </c>
      <c r="H2871" s="42" t="s">
        <v>2317</v>
      </c>
      <c r="I2871" s="42" t="s">
        <v>854</v>
      </c>
      <c r="J2871" s="42">
        <v>96814</v>
      </c>
      <c r="K2871" s="42" t="s">
        <v>2317</v>
      </c>
      <c r="L2871" s="42" t="s">
        <v>3493</v>
      </c>
      <c r="M2871" s="42" t="s">
        <v>21</v>
      </c>
      <c r="N2871" s="42" t="s">
        <v>24199</v>
      </c>
      <c r="O2871" s="42" t="s">
        <v>394</v>
      </c>
      <c r="P2871" s="42" t="s">
        <v>395</v>
      </c>
      <c r="Q2871" s="56" t="s">
        <v>24251</v>
      </c>
      <c r="R2871" s="42" t="s">
        <v>542</v>
      </c>
      <c r="S2871" s="42" t="s">
        <v>22</v>
      </c>
      <c r="T2871" s="42" t="s">
        <v>28739</v>
      </c>
      <c r="U2871" s="50" t="s">
        <v>28520</v>
      </c>
      <c r="V2871" s="42" t="s">
        <v>28521</v>
      </c>
      <c r="W2871" s="42" t="s">
        <v>94</v>
      </c>
      <c r="X2871" s="50">
        <v>1671</v>
      </c>
    </row>
    <row r="2872" spans="1:24" ht="12" customHeight="1" x14ac:dyDescent="0.15">
      <c r="A2872" s="42" t="s">
        <v>24065</v>
      </c>
      <c r="B2872" s="42">
        <v>32</v>
      </c>
      <c r="C2872" s="42" t="s">
        <v>14</v>
      </c>
      <c r="D2872" s="42" t="s">
        <v>31</v>
      </c>
      <c r="F2872" s="55">
        <v>42548</v>
      </c>
      <c r="G2872" s="42" t="s">
        <v>24066</v>
      </c>
      <c r="H2872" s="42" t="s">
        <v>24067</v>
      </c>
      <c r="I2872" s="42" t="s">
        <v>167</v>
      </c>
      <c r="J2872" s="42">
        <v>31014</v>
      </c>
      <c r="K2872" s="42" t="s">
        <v>24176</v>
      </c>
      <c r="L2872" s="42" t="s">
        <v>24068</v>
      </c>
      <c r="M2872" s="42" t="s">
        <v>21</v>
      </c>
      <c r="N2872" s="42" t="s">
        <v>24201</v>
      </c>
      <c r="O2872" s="42" t="s">
        <v>394</v>
      </c>
      <c r="P2872" s="42" t="s">
        <v>395</v>
      </c>
      <c r="Q2872" s="56" t="s">
        <v>24253</v>
      </c>
      <c r="R2872" s="42" t="s">
        <v>94</v>
      </c>
      <c r="S2872" s="42" t="s">
        <v>22</v>
      </c>
      <c r="T2872" s="42" t="s">
        <v>28746</v>
      </c>
      <c r="U2872" s="50" t="s">
        <v>28520</v>
      </c>
      <c r="V2872" s="42" t="s">
        <v>28521</v>
      </c>
      <c r="W2872" s="42" t="s">
        <v>94</v>
      </c>
      <c r="X2872" s="50">
        <v>1667</v>
      </c>
    </row>
    <row r="2873" spans="1:24" ht="12" customHeight="1" x14ac:dyDescent="0.15">
      <c r="A2873" s="42" t="s">
        <v>24069</v>
      </c>
      <c r="B2873" s="42">
        <v>26</v>
      </c>
      <c r="C2873" s="42" t="s">
        <v>14</v>
      </c>
      <c r="D2873" s="42" t="s">
        <v>31</v>
      </c>
      <c r="E2873" s="42" t="s">
        <v>24157</v>
      </c>
      <c r="F2873" s="55">
        <v>42548</v>
      </c>
      <c r="G2873" s="42" t="s">
        <v>24070</v>
      </c>
      <c r="H2873" s="42" t="s">
        <v>24071</v>
      </c>
      <c r="I2873" s="42" t="s">
        <v>189</v>
      </c>
      <c r="J2873" s="42">
        <v>87026</v>
      </c>
      <c r="K2873" s="42" t="s">
        <v>24177</v>
      </c>
      <c r="L2873" s="42" t="s">
        <v>3019</v>
      </c>
      <c r="M2873" s="42" t="s">
        <v>21</v>
      </c>
      <c r="N2873" s="42" t="s">
        <v>24202</v>
      </c>
      <c r="O2873" s="42" t="s">
        <v>394</v>
      </c>
      <c r="P2873" s="42" t="s">
        <v>395</v>
      </c>
      <c r="Q2873" s="56" t="s">
        <v>24254</v>
      </c>
      <c r="R2873" s="42" t="s">
        <v>94</v>
      </c>
      <c r="S2873" s="42" t="s">
        <v>22</v>
      </c>
      <c r="T2873" s="42" t="s">
        <v>28746</v>
      </c>
      <c r="U2873" s="50" t="s">
        <v>28520</v>
      </c>
      <c r="V2873" s="42" t="s">
        <v>28521</v>
      </c>
      <c r="W2873" s="42" t="s">
        <v>94</v>
      </c>
      <c r="X2873" s="50">
        <v>1668</v>
      </c>
    </row>
    <row r="2874" spans="1:24" ht="12" customHeight="1" x14ac:dyDescent="0.15">
      <c r="A2874" s="42" t="s">
        <v>24078</v>
      </c>
      <c r="B2874" s="42">
        <v>63</v>
      </c>
      <c r="C2874" s="42" t="s">
        <v>14</v>
      </c>
      <c r="D2874" s="42" t="s">
        <v>79</v>
      </c>
      <c r="F2874" s="55">
        <v>42548</v>
      </c>
      <c r="G2874" s="42" t="s">
        <v>24079</v>
      </c>
      <c r="H2874" s="42" t="s">
        <v>112</v>
      </c>
      <c r="I2874" s="42" t="s">
        <v>3573</v>
      </c>
      <c r="J2874" s="42">
        <v>20019</v>
      </c>
      <c r="K2874" s="42" t="s">
        <v>3575</v>
      </c>
      <c r="L2874" s="42" t="s">
        <v>18877</v>
      </c>
      <c r="M2874" s="42" t="s">
        <v>21</v>
      </c>
      <c r="N2874" s="42" t="s">
        <v>24206</v>
      </c>
      <c r="O2874" s="42" t="s">
        <v>394</v>
      </c>
      <c r="P2874" s="42" t="s">
        <v>395</v>
      </c>
      <c r="Q2874" s="56" t="s">
        <v>24258</v>
      </c>
      <c r="R2874" s="42" t="s">
        <v>542</v>
      </c>
      <c r="S2874" s="42" t="s">
        <v>12</v>
      </c>
      <c r="T2874" s="42" t="s">
        <v>31675</v>
      </c>
      <c r="U2874" s="50" t="s">
        <v>28520</v>
      </c>
      <c r="V2874" s="42" t="s">
        <v>28521</v>
      </c>
      <c r="W2874" s="42" t="s">
        <v>542</v>
      </c>
      <c r="X2874" s="50">
        <v>1666</v>
      </c>
    </row>
    <row r="2875" spans="1:24" ht="12" customHeight="1" x14ac:dyDescent="0.15">
      <c r="A2875" s="42" t="s">
        <v>24286</v>
      </c>
      <c r="B2875" s="42">
        <v>30</v>
      </c>
      <c r="C2875" s="42" t="s">
        <v>14</v>
      </c>
      <c r="D2875" s="42" t="s">
        <v>42</v>
      </c>
      <c r="F2875" s="55">
        <v>42548</v>
      </c>
      <c r="G2875" s="42" t="s">
        <v>24287</v>
      </c>
      <c r="H2875" s="42" t="s">
        <v>663</v>
      </c>
      <c r="I2875" s="42" t="s">
        <v>39</v>
      </c>
      <c r="J2875" s="42">
        <v>93307</v>
      </c>
      <c r="K2875" s="42" t="s">
        <v>664</v>
      </c>
      <c r="L2875" s="42" t="s">
        <v>665</v>
      </c>
      <c r="M2875" s="42" t="s">
        <v>373</v>
      </c>
      <c r="N2875" s="42" t="s">
        <v>24205</v>
      </c>
      <c r="O2875" s="42" t="s">
        <v>394</v>
      </c>
      <c r="P2875" s="42" t="s">
        <v>395</v>
      </c>
      <c r="Q2875" s="56" t="s">
        <v>24257</v>
      </c>
      <c r="R2875" s="42" t="s">
        <v>94</v>
      </c>
      <c r="S2875" s="42" t="s">
        <v>12</v>
      </c>
      <c r="T2875" s="42" t="s">
        <v>31978</v>
      </c>
      <c r="U2875" s="50" t="s">
        <v>28518</v>
      </c>
      <c r="V2875" s="42" t="s">
        <v>28521</v>
      </c>
    </row>
    <row r="2876" spans="1:24" ht="12" customHeight="1" x14ac:dyDescent="0.15">
      <c r="A2876" s="42" t="s">
        <v>24072</v>
      </c>
      <c r="B2876" s="42">
        <v>28</v>
      </c>
      <c r="C2876" s="42" t="s">
        <v>14</v>
      </c>
      <c r="D2876" s="42" t="s">
        <v>31</v>
      </c>
      <c r="F2876" s="55">
        <v>42548</v>
      </c>
      <c r="G2876" s="42" t="s">
        <v>24073</v>
      </c>
      <c r="H2876" s="42" t="s">
        <v>2796</v>
      </c>
      <c r="I2876" s="42" t="s">
        <v>364</v>
      </c>
      <c r="J2876" s="42">
        <v>50036</v>
      </c>
      <c r="K2876" s="42" t="s">
        <v>2796</v>
      </c>
      <c r="L2876" s="42" t="s">
        <v>24074</v>
      </c>
      <c r="M2876" s="42" t="s">
        <v>21</v>
      </c>
      <c r="N2876" s="42" t="s">
        <v>24203</v>
      </c>
      <c r="O2876" s="42" t="s">
        <v>394</v>
      </c>
      <c r="P2876" s="42" t="s">
        <v>395</v>
      </c>
      <c r="Q2876" s="56" t="s">
        <v>24255</v>
      </c>
      <c r="R2876" s="42" t="s">
        <v>542</v>
      </c>
      <c r="S2876" s="42" t="s">
        <v>12</v>
      </c>
      <c r="T2876" s="42" t="s">
        <v>31675</v>
      </c>
      <c r="U2876" s="50" t="s">
        <v>28520</v>
      </c>
      <c r="V2876" s="42" t="s">
        <v>28521</v>
      </c>
      <c r="W2876" s="42" t="s">
        <v>94</v>
      </c>
      <c r="X2876" s="50">
        <v>1665</v>
      </c>
    </row>
    <row r="2877" spans="1:24" ht="12" customHeight="1" x14ac:dyDescent="0.15">
      <c r="A2877" s="42" t="s">
        <v>24075</v>
      </c>
      <c r="B2877" s="42">
        <v>25</v>
      </c>
      <c r="C2877" s="42" t="s">
        <v>14</v>
      </c>
      <c r="D2877" s="42" t="s">
        <v>31</v>
      </c>
      <c r="E2877" s="42" t="s">
        <v>24158</v>
      </c>
      <c r="F2877" s="55">
        <v>42548</v>
      </c>
      <c r="G2877" s="42" t="s">
        <v>24076</v>
      </c>
      <c r="H2877" s="42" t="s">
        <v>24077</v>
      </c>
      <c r="I2877" s="42" t="s">
        <v>219</v>
      </c>
      <c r="J2877" s="42">
        <v>19946</v>
      </c>
      <c r="K2877" s="42" t="s">
        <v>2489</v>
      </c>
      <c r="L2877" s="42" t="s">
        <v>5930</v>
      </c>
      <c r="M2877" s="42" t="s">
        <v>21</v>
      </c>
      <c r="N2877" s="42" t="s">
        <v>24204</v>
      </c>
      <c r="O2877" s="42" t="s">
        <v>394</v>
      </c>
      <c r="P2877" s="42" t="s">
        <v>395</v>
      </c>
      <c r="Q2877" s="56" t="s">
        <v>24256</v>
      </c>
      <c r="R2877" s="42" t="s">
        <v>94</v>
      </c>
      <c r="S2877" s="42" t="s">
        <v>12</v>
      </c>
      <c r="T2877" s="42" t="s">
        <v>31675</v>
      </c>
      <c r="U2877" s="50" t="s">
        <v>28518</v>
      </c>
      <c r="V2877" s="42" t="s">
        <v>28519</v>
      </c>
      <c r="W2877" s="42" t="s">
        <v>94</v>
      </c>
      <c r="X2877" s="50">
        <v>1669</v>
      </c>
    </row>
    <row r="2878" spans="1:24" ht="12" customHeight="1" x14ac:dyDescent="0.15">
      <c r="A2878" s="42" t="s">
        <v>24080</v>
      </c>
      <c r="B2878" s="42">
        <v>30</v>
      </c>
      <c r="C2878" s="42" t="s">
        <v>14</v>
      </c>
      <c r="D2878" s="42" t="s">
        <v>79</v>
      </c>
      <c r="F2878" s="55">
        <v>42547</v>
      </c>
      <c r="G2878" s="42" t="s">
        <v>24081</v>
      </c>
      <c r="H2878" s="42" t="s">
        <v>7868</v>
      </c>
      <c r="I2878" s="42" t="s">
        <v>38</v>
      </c>
      <c r="J2878" s="42">
        <v>60419</v>
      </c>
      <c r="K2878" s="42" t="s">
        <v>82</v>
      </c>
      <c r="L2878" s="42" t="s">
        <v>24082</v>
      </c>
      <c r="M2878" s="42" t="s">
        <v>21</v>
      </c>
      <c r="N2878" s="42" t="s">
        <v>24208</v>
      </c>
      <c r="O2878" s="42" t="s">
        <v>394</v>
      </c>
      <c r="P2878" s="42" t="s">
        <v>395</v>
      </c>
      <c r="Q2878" s="56" t="s">
        <v>24260</v>
      </c>
      <c r="R2878" s="42" t="s">
        <v>94</v>
      </c>
      <c r="S2878" s="42" t="s">
        <v>22</v>
      </c>
      <c r="T2878" s="42" t="s">
        <v>28746</v>
      </c>
      <c r="U2878" s="50" t="s">
        <v>28520</v>
      </c>
      <c r="V2878" s="42" t="s">
        <v>28521</v>
      </c>
      <c r="W2878" s="42" t="s">
        <v>94</v>
      </c>
      <c r="X2878" s="50">
        <v>1663</v>
      </c>
    </row>
    <row r="2879" spans="1:24" ht="12" customHeight="1" x14ac:dyDescent="0.15">
      <c r="A2879" s="42" t="s">
        <v>24083</v>
      </c>
      <c r="B2879" s="42">
        <v>22</v>
      </c>
      <c r="C2879" s="42" t="s">
        <v>14</v>
      </c>
      <c r="D2879" s="42" t="s">
        <v>79</v>
      </c>
      <c r="F2879" s="55">
        <v>42547</v>
      </c>
      <c r="G2879" s="42" t="s">
        <v>24084</v>
      </c>
      <c r="H2879" s="42" t="s">
        <v>2271</v>
      </c>
      <c r="I2879" s="42" t="s">
        <v>457</v>
      </c>
      <c r="J2879" s="42">
        <v>68521</v>
      </c>
      <c r="K2879" s="42" t="s">
        <v>1467</v>
      </c>
      <c r="L2879" s="42" t="s">
        <v>10073</v>
      </c>
      <c r="M2879" s="42" t="s">
        <v>21</v>
      </c>
      <c r="N2879" s="42" t="s">
        <v>24209</v>
      </c>
      <c r="O2879" s="42" t="s">
        <v>394</v>
      </c>
      <c r="P2879" s="42" t="s">
        <v>395</v>
      </c>
      <c r="Q2879" s="56" t="s">
        <v>24261</v>
      </c>
      <c r="R2879" s="42" t="s">
        <v>94</v>
      </c>
      <c r="S2879" s="42" t="s">
        <v>22</v>
      </c>
      <c r="T2879" s="42" t="s">
        <v>28746</v>
      </c>
      <c r="U2879" s="50" t="s">
        <v>28520</v>
      </c>
      <c r="V2879" s="42" t="s">
        <v>28522</v>
      </c>
      <c r="W2879" s="42" t="s">
        <v>94</v>
      </c>
      <c r="X2879" s="50">
        <v>1659</v>
      </c>
    </row>
    <row r="2880" spans="1:24" ht="12" customHeight="1" x14ac:dyDescent="0.15">
      <c r="A2880" s="42" t="s">
        <v>24089</v>
      </c>
      <c r="B2880" s="42">
        <v>27</v>
      </c>
      <c r="C2880" s="42" t="s">
        <v>14</v>
      </c>
      <c r="D2880" s="42" t="s">
        <v>42</v>
      </c>
      <c r="F2880" s="55">
        <v>42547</v>
      </c>
      <c r="G2880" s="42" t="s">
        <v>24090</v>
      </c>
      <c r="H2880" s="42" t="s">
        <v>24091</v>
      </c>
      <c r="I2880" s="42" t="s">
        <v>35</v>
      </c>
      <c r="J2880" s="42">
        <v>6787</v>
      </c>
      <c r="K2880" s="42" t="s">
        <v>24178</v>
      </c>
      <c r="L2880" s="42" t="s">
        <v>24092</v>
      </c>
      <c r="M2880" s="42" t="s">
        <v>21</v>
      </c>
      <c r="N2880" s="42" t="s">
        <v>24207</v>
      </c>
      <c r="O2880" s="42" t="s">
        <v>394</v>
      </c>
      <c r="P2880" s="42" t="s">
        <v>395</v>
      </c>
      <c r="Q2880" s="56" t="s">
        <v>24259</v>
      </c>
      <c r="R2880" s="42" t="s">
        <v>94</v>
      </c>
      <c r="S2880" s="42" t="s">
        <v>22</v>
      </c>
      <c r="T2880" s="42" t="s">
        <v>28739</v>
      </c>
      <c r="U2880" s="50" t="s">
        <v>28518</v>
      </c>
      <c r="V2880" s="42" t="s">
        <v>28521</v>
      </c>
      <c r="W2880" s="42" t="s">
        <v>94</v>
      </c>
      <c r="X2880" s="50">
        <v>1656</v>
      </c>
    </row>
    <row r="2881" spans="1:24" ht="12" customHeight="1" x14ac:dyDescent="0.15">
      <c r="A2881" s="42" t="s">
        <v>24085</v>
      </c>
      <c r="B2881" s="42">
        <v>51</v>
      </c>
      <c r="C2881" s="42" t="s">
        <v>14</v>
      </c>
      <c r="D2881" s="42" t="s">
        <v>31</v>
      </c>
      <c r="F2881" s="55">
        <v>42547</v>
      </c>
      <c r="G2881" s="42" t="s">
        <v>24086</v>
      </c>
      <c r="H2881" s="42" t="s">
        <v>24087</v>
      </c>
      <c r="I2881" s="42" t="s">
        <v>51</v>
      </c>
      <c r="J2881" s="42">
        <v>49234</v>
      </c>
      <c r="K2881" s="42" t="s">
        <v>427</v>
      </c>
      <c r="L2881" s="42" t="s">
        <v>24088</v>
      </c>
      <c r="M2881" s="42" t="s">
        <v>21</v>
      </c>
      <c r="N2881" s="42" t="s">
        <v>24210</v>
      </c>
      <c r="O2881" s="42" t="s">
        <v>394</v>
      </c>
      <c r="P2881" s="42" t="s">
        <v>395</v>
      </c>
      <c r="Q2881" s="56" t="s">
        <v>24262</v>
      </c>
      <c r="R2881" s="42" t="s">
        <v>542</v>
      </c>
      <c r="S2881" s="42" t="s">
        <v>22</v>
      </c>
      <c r="T2881" s="42" t="s">
        <v>28528</v>
      </c>
      <c r="U2881" s="50" t="s">
        <v>28520</v>
      </c>
      <c r="V2881" s="42" t="s">
        <v>28521</v>
      </c>
      <c r="W2881" s="42" t="s">
        <v>94</v>
      </c>
      <c r="X2881" s="50">
        <v>1655</v>
      </c>
    </row>
    <row r="2882" spans="1:24" ht="12" customHeight="1" x14ac:dyDescent="0.15">
      <c r="A2882" s="42" t="s">
        <v>24094</v>
      </c>
      <c r="B2882" s="42">
        <v>59</v>
      </c>
      <c r="C2882" s="42" t="s">
        <v>14</v>
      </c>
      <c r="D2882" s="42" t="s">
        <v>31</v>
      </c>
      <c r="F2882" s="55">
        <v>42546</v>
      </c>
      <c r="G2882" s="42" t="s">
        <v>24095</v>
      </c>
      <c r="H2882" s="42" t="s">
        <v>24096</v>
      </c>
      <c r="I2882" s="42" t="s">
        <v>56</v>
      </c>
      <c r="J2882" s="42">
        <v>33782</v>
      </c>
      <c r="K2882" s="42" t="s">
        <v>2264</v>
      </c>
      <c r="L2882" s="42" t="s">
        <v>24097</v>
      </c>
      <c r="M2882" s="42" t="s">
        <v>21</v>
      </c>
      <c r="N2882" s="42" t="s">
        <v>24212</v>
      </c>
      <c r="O2882" s="42" t="s">
        <v>394</v>
      </c>
      <c r="P2882" s="42" t="s">
        <v>395</v>
      </c>
      <c r="Q2882" s="56" t="s">
        <v>24264</v>
      </c>
      <c r="R2882" s="42" t="s">
        <v>948</v>
      </c>
      <c r="S2882" s="42" t="s">
        <v>22</v>
      </c>
      <c r="T2882" s="42" t="s">
        <v>28746</v>
      </c>
      <c r="U2882" s="50" t="s">
        <v>28520</v>
      </c>
      <c r="V2882" s="42" t="s">
        <v>28521</v>
      </c>
      <c r="W2882" s="42" t="s">
        <v>94</v>
      </c>
      <c r="X2882" s="50">
        <v>1654</v>
      </c>
    </row>
    <row r="2883" spans="1:24" ht="12" customHeight="1" x14ac:dyDescent="0.15">
      <c r="A2883" s="42" t="s">
        <v>28667</v>
      </c>
      <c r="B2883" s="42" t="s">
        <v>23</v>
      </c>
      <c r="C2883" s="42" t="s">
        <v>14</v>
      </c>
      <c r="D2883" s="42" t="s">
        <v>31</v>
      </c>
      <c r="E2883" s="42" t="s">
        <v>32177</v>
      </c>
      <c r="F2883" s="55">
        <v>42546</v>
      </c>
      <c r="G2883" s="42" t="s">
        <v>38993</v>
      </c>
      <c r="H2883" s="42" t="s">
        <v>17856</v>
      </c>
      <c r="I2883" s="42" t="s">
        <v>117</v>
      </c>
      <c r="J2883" s="42" t="s">
        <v>32178</v>
      </c>
      <c r="K2883" s="42" t="s">
        <v>617</v>
      </c>
      <c r="L2883" s="42" t="s">
        <v>17857</v>
      </c>
      <c r="M2883" s="42" t="s">
        <v>21</v>
      </c>
      <c r="N2883" s="42" t="s">
        <v>32179</v>
      </c>
      <c r="O2883" s="42" t="s">
        <v>394</v>
      </c>
      <c r="P2883" s="42" t="s">
        <v>395</v>
      </c>
      <c r="Q2883" s="56" t="s">
        <v>32180</v>
      </c>
      <c r="R2883" s="42" t="s">
        <v>94</v>
      </c>
      <c r="S2883" s="42" t="s">
        <v>22</v>
      </c>
      <c r="T2883" s="42" t="s">
        <v>28746</v>
      </c>
      <c r="U2883" s="50" t="s">
        <v>28520</v>
      </c>
      <c r="V2883" s="42" t="s">
        <v>28521</v>
      </c>
      <c r="W2883" s="42" t="s">
        <v>94</v>
      </c>
      <c r="X2883" s="50">
        <v>1664</v>
      </c>
    </row>
    <row r="2884" spans="1:24" ht="12" customHeight="1" x14ac:dyDescent="0.15">
      <c r="A2884" s="42" t="s">
        <v>24098</v>
      </c>
      <c r="B2884" s="42">
        <v>19</v>
      </c>
      <c r="C2884" s="42" t="s">
        <v>14</v>
      </c>
      <c r="D2884" s="42" t="s">
        <v>42</v>
      </c>
      <c r="E2884" s="42" t="s">
        <v>24160</v>
      </c>
      <c r="F2884" s="55">
        <v>42546</v>
      </c>
      <c r="G2884" s="42" t="s">
        <v>24099</v>
      </c>
      <c r="H2884" s="42" t="s">
        <v>194</v>
      </c>
      <c r="I2884" s="42" t="s">
        <v>39</v>
      </c>
      <c r="J2884" s="42">
        <v>93727</v>
      </c>
      <c r="K2884" s="42" t="s">
        <v>194</v>
      </c>
      <c r="L2884" s="42" t="s">
        <v>195</v>
      </c>
      <c r="M2884" s="42" t="s">
        <v>21</v>
      </c>
      <c r="N2884" s="42" t="s">
        <v>24213</v>
      </c>
      <c r="O2884" s="42" t="s">
        <v>394</v>
      </c>
      <c r="P2884" s="42" t="s">
        <v>395</v>
      </c>
      <c r="Q2884" s="56" t="s">
        <v>24265</v>
      </c>
      <c r="R2884" s="42" t="s">
        <v>542</v>
      </c>
      <c r="S2884" s="42" t="s">
        <v>12</v>
      </c>
      <c r="T2884" s="42" t="s">
        <v>31978</v>
      </c>
      <c r="U2884" s="50" t="s">
        <v>28518</v>
      </c>
      <c r="V2884" s="42" t="s">
        <v>28519</v>
      </c>
      <c r="W2884" s="42" t="s">
        <v>542</v>
      </c>
      <c r="X2884" s="50">
        <v>1653</v>
      </c>
    </row>
    <row r="2885" spans="1:24" ht="12" customHeight="1" x14ac:dyDescent="0.15">
      <c r="A2885" s="42" t="s">
        <v>24093</v>
      </c>
      <c r="B2885" s="42">
        <v>36</v>
      </c>
      <c r="C2885" s="42" t="s">
        <v>14</v>
      </c>
      <c r="D2885" s="42" t="s">
        <v>42</v>
      </c>
      <c r="E2885" s="42" t="s">
        <v>24159</v>
      </c>
      <c r="F2885" s="55">
        <v>42546</v>
      </c>
      <c r="H2885" s="42" t="s">
        <v>11098</v>
      </c>
      <c r="I2885" s="42" t="s">
        <v>167</v>
      </c>
      <c r="J2885" s="42">
        <v>30501</v>
      </c>
      <c r="K2885" s="42" t="s">
        <v>20356</v>
      </c>
      <c r="L2885" s="42" t="s">
        <v>19292</v>
      </c>
      <c r="M2885" s="42" t="s">
        <v>5307</v>
      </c>
      <c r="N2885" s="42" t="s">
        <v>24211</v>
      </c>
      <c r="O2885" s="42" t="s">
        <v>394</v>
      </c>
      <c r="P2885" s="42" t="s">
        <v>395</v>
      </c>
      <c r="Q2885" s="56" t="s">
        <v>24263</v>
      </c>
      <c r="R2885" s="42" t="s">
        <v>94</v>
      </c>
      <c r="S2885" s="42" t="s">
        <v>12</v>
      </c>
      <c r="T2885" s="42" t="s">
        <v>31978</v>
      </c>
      <c r="U2885" s="50" t="s">
        <v>28520</v>
      </c>
      <c r="V2885" s="42" t="s">
        <v>20623</v>
      </c>
      <c r="W2885" s="42" t="s">
        <v>94</v>
      </c>
      <c r="X2885" s="50">
        <v>1661</v>
      </c>
    </row>
    <row r="2886" spans="1:24" ht="12" customHeight="1" x14ac:dyDescent="0.15">
      <c r="A2886" s="42" t="s">
        <v>24104</v>
      </c>
      <c r="B2886" s="42">
        <v>42</v>
      </c>
      <c r="C2886" s="42" t="s">
        <v>108</v>
      </c>
      <c r="D2886" s="42" t="s">
        <v>31</v>
      </c>
      <c r="F2886" s="55">
        <v>42545</v>
      </c>
      <c r="G2886" s="42" t="s">
        <v>24105</v>
      </c>
      <c r="H2886" s="42" t="s">
        <v>4462</v>
      </c>
      <c r="I2886" s="42" t="s">
        <v>67</v>
      </c>
      <c r="J2886" s="42">
        <v>77494</v>
      </c>
      <c r="K2886" s="42" t="s">
        <v>1361</v>
      </c>
      <c r="L2886" s="42" t="s">
        <v>24106</v>
      </c>
      <c r="M2886" s="42" t="s">
        <v>21</v>
      </c>
      <c r="N2886" s="42" t="s">
        <v>24216</v>
      </c>
      <c r="O2886" s="42" t="s">
        <v>394</v>
      </c>
      <c r="P2886" s="42" t="s">
        <v>395</v>
      </c>
      <c r="Q2886" s="56" t="s">
        <v>24268</v>
      </c>
      <c r="R2886" s="42" t="s">
        <v>542</v>
      </c>
      <c r="S2886" s="42" t="s">
        <v>22</v>
      </c>
      <c r="T2886" s="42" t="s">
        <v>28746</v>
      </c>
      <c r="U2886" s="50" t="s">
        <v>28520</v>
      </c>
      <c r="V2886" s="42" t="s">
        <v>28521</v>
      </c>
      <c r="W2886" s="42" t="s">
        <v>94</v>
      </c>
      <c r="X2886" s="50">
        <v>1658</v>
      </c>
    </row>
    <row r="2887" spans="1:24" ht="12" customHeight="1" x14ac:dyDescent="0.15">
      <c r="A2887" s="42" t="s">
        <v>24100</v>
      </c>
      <c r="B2887" s="42">
        <v>36</v>
      </c>
      <c r="C2887" s="42" t="s">
        <v>14</v>
      </c>
      <c r="D2887" s="42" t="s">
        <v>79</v>
      </c>
      <c r="E2887" s="42" t="s">
        <v>24161</v>
      </c>
      <c r="F2887" s="55">
        <v>42545</v>
      </c>
      <c r="G2887" s="42" t="s">
        <v>24101</v>
      </c>
      <c r="H2887" s="42" t="s">
        <v>11905</v>
      </c>
      <c r="I2887" s="42" t="s">
        <v>75</v>
      </c>
      <c r="J2887" s="42">
        <v>7501</v>
      </c>
      <c r="K2887" s="42" t="s">
        <v>9289</v>
      </c>
      <c r="L2887" s="42" t="s">
        <v>11907</v>
      </c>
      <c r="M2887" s="42" t="s">
        <v>21</v>
      </c>
      <c r="N2887" s="42" t="s">
        <v>24214</v>
      </c>
      <c r="O2887" s="42" t="s">
        <v>394</v>
      </c>
      <c r="P2887" s="42" t="s">
        <v>395</v>
      </c>
      <c r="Q2887" s="56" t="s">
        <v>24266</v>
      </c>
      <c r="R2887" s="42" t="s">
        <v>94</v>
      </c>
      <c r="S2887" s="42" t="s">
        <v>22</v>
      </c>
      <c r="T2887" s="42" t="s">
        <v>28746</v>
      </c>
      <c r="U2887" s="50" t="s">
        <v>28520</v>
      </c>
      <c r="V2887" s="42" t="s">
        <v>28521</v>
      </c>
      <c r="W2887" s="42" t="s">
        <v>94</v>
      </c>
      <c r="X2887" s="50">
        <v>1650</v>
      </c>
    </row>
    <row r="2888" spans="1:24" ht="12" customHeight="1" x14ac:dyDescent="0.15">
      <c r="A2888" s="42" t="s">
        <v>28666</v>
      </c>
      <c r="B2888" s="42">
        <v>26</v>
      </c>
      <c r="C2888" s="42" t="s">
        <v>14</v>
      </c>
      <c r="D2888" s="42" t="s">
        <v>42</v>
      </c>
      <c r="F2888" s="55">
        <v>42545</v>
      </c>
      <c r="G2888" s="42" t="s">
        <v>32169</v>
      </c>
      <c r="H2888" s="42" t="s">
        <v>25664</v>
      </c>
      <c r="I2888" s="42" t="s">
        <v>56</v>
      </c>
      <c r="J2888" s="42" t="s">
        <v>32170</v>
      </c>
      <c r="K2888" s="42" t="s">
        <v>622</v>
      </c>
      <c r="L2888" s="42" t="s">
        <v>623</v>
      </c>
      <c r="M2888" s="42" t="s">
        <v>21</v>
      </c>
      <c r="N2888" s="42" t="s">
        <v>32171</v>
      </c>
      <c r="O2888" s="42" t="s">
        <v>394</v>
      </c>
      <c r="P2888" s="42" t="s">
        <v>395</v>
      </c>
      <c r="Q2888" s="56" t="s">
        <v>32172</v>
      </c>
      <c r="R2888" s="42" t="s">
        <v>94</v>
      </c>
      <c r="S2888" s="42" t="s">
        <v>22</v>
      </c>
      <c r="T2888" s="42" t="s">
        <v>28746</v>
      </c>
      <c r="U2888" s="50" t="s">
        <v>28520</v>
      </c>
      <c r="V2888" s="42" t="s">
        <v>28521</v>
      </c>
      <c r="W2888" s="42" t="s">
        <v>94</v>
      </c>
      <c r="X2888" s="50">
        <v>1728</v>
      </c>
    </row>
    <row r="2889" spans="1:24" ht="12" customHeight="1" x14ac:dyDescent="0.15">
      <c r="A2889" s="42" t="s">
        <v>24109</v>
      </c>
      <c r="B2889" s="42">
        <v>50</v>
      </c>
      <c r="C2889" s="42" t="s">
        <v>14</v>
      </c>
      <c r="D2889" s="42" t="s">
        <v>31</v>
      </c>
      <c r="F2889" s="55">
        <v>42545</v>
      </c>
      <c r="G2889" s="42" t="s">
        <v>24110</v>
      </c>
      <c r="H2889" s="42" t="s">
        <v>12253</v>
      </c>
      <c r="I2889" s="42" t="s">
        <v>962</v>
      </c>
      <c r="J2889" s="42">
        <v>72730</v>
      </c>
      <c r="K2889" s="42" t="s">
        <v>112</v>
      </c>
      <c r="L2889" s="42" t="s">
        <v>113</v>
      </c>
      <c r="M2889" s="42" t="s">
        <v>21</v>
      </c>
      <c r="N2889" s="42" t="s">
        <v>24218</v>
      </c>
      <c r="O2889" s="42" t="s">
        <v>394</v>
      </c>
      <c r="P2889" s="42" t="s">
        <v>395</v>
      </c>
      <c r="Q2889" s="56" t="s">
        <v>24270</v>
      </c>
      <c r="R2889" s="42" t="s">
        <v>23</v>
      </c>
      <c r="S2889" s="42" t="s">
        <v>22</v>
      </c>
      <c r="T2889" s="42" t="s">
        <v>28746</v>
      </c>
      <c r="U2889" s="50" t="s">
        <v>28520</v>
      </c>
      <c r="V2889" s="42" t="s">
        <v>28521</v>
      </c>
      <c r="W2889" s="42" t="s">
        <v>94</v>
      </c>
      <c r="X2889" s="50">
        <v>1657</v>
      </c>
    </row>
    <row r="2890" spans="1:24" ht="12" customHeight="1" x14ac:dyDescent="0.15">
      <c r="A2890" s="42" t="s">
        <v>24107</v>
      </c>
      <c r="B2890" s="42">
        <v>42</v>
      </c>
      <c r="C2890" s="42" t="s">
        <v>14</v>
      </c>
      <c r="D2890" s="42" t="s">
        <v>42</v>
      </c>
      <c r="F2890" s="55">
        <v>42545</v>
      </c>
      <c r="G2890" s="42" t="s">
        <v>24108</v>
      </c>
      <c r="H2890" s="42" t="s">
        <v>1077</v>
      </c>
      <c r="I2890" s="42" t="s">
        <v>389</v>
      </c>
      <c r="J2890" s="42">
        <v>73106</v>
      </c>
      <c r="K2890" s="42" t="s">
        <v>1078</v>
      </c>
      <c r="L2890" s="42" t="s">
        <v>1079</v>
      </c>
      <c r="M2890" s="42" t="s">
        <v>21</v>
      </c>
      <c r="N2890" s="42" t="s">
        <v>24217</v>
      </c>
      <c r="O2890" s="42" t="s">
        <v>394</v>
      </c>
      <c r="P2890" s="42" t="s">
        <v>395</v>
      </c>
      <c r="Q2890" s="56" t="s">
        <v>24269</v>
      </c>
      <c r="R2890" s="42" t="s">
        <v>542</v>
      </c>
      <c r="S2890" s="42" t="s">
        <v>12</v>
      </c>
      <c r="T2890" s="42" t="s">
        <v>31978</v>
      </c>
      <c r="U2890" s="50" t="s">
        <v>28518</v>
      </c>
      <c r="V2890" s="42" t="s">
        <v>20623</v>
      </c>
      <c r="W2890" s="42" t="s">
        <v>94</v>
      </c>
      <c r="X2890" s="50">
        <v>1660</v>
      </c>
    </row>
    <row r="2891" spans="1:24" ht="12" customHeight="1" x14ac:dyDescent="0.15">
      <c r="A2891" s="42" t="s">
        <v>24115</v>
      </c>
      <c r="B2891" s="42">
        <v>35</v>
      </c>
      <c r="C2891" s="42" t="s">
        <v>14</v>
      </c>
      <c r="D2891" s="42" t="s">
        <v>79</v>
      </c>
      <c r="E2891" s="42" t="s">
        <v>24164</v>
      </c>
      <c r="F2891" s="55">
        <v>42544</v>
      </c>
      <c r="G2891" s="42" t="s">
        <v>24116</v>
      </c>
      <c r="H2891" s="42" t="s">
        <v>14969</v>
      </c>
      <c r="I2891" s="42" t="s">
        <v>38</v>
      </c>
      <c r="J2891" s="42">
        <v>62226</v>
      </c>
      <c r="K2891" s="42" t="s">
        <v>21636</v>
      </c>
      <c r="L2891" s="42" t="s">
        <v>14971</v>
      </c>
      <c r="M2891" s="42" t="s">
        <v>21</v>
      </c>
      <c r="N2891" s="42" t="s">
        <v>24221</v>
      </c>
      <c r="O2891" s="42" t="s">
        <v>394</v>
      </c>
      <c r="P2891" s="42" t="s">
        <v>395</v>
      </c>
      <c r="Q2891" s="56" t="s">
        <v>24273</v>
      </c>
      <c r="R2891" s="42" t="s">
        <v>23</v>
      </c>
      <c r="S2891" s="42" t="s">
        <v>22</v>
      </c>
      <c r="T2891" s="42" t="s">
        <v>28746</v>
      </c>
      <c r="U2891" s="50" t="s">
        <v>28520</v>
      </c>
      <c r="V2891" s="42" t="s">
        <v>28522</v>
      </c>
      <c r="W2891" s="42" t="s">
        <v>94</v>
      </c>
      <c r="X2891" s="50">
        <v>1649</v>
      </c>
    </row>
    <row r="2892" spans="1:24" ht="12" customHeight="1" x14ac:dyDescent="0.15">
      <c r="A2892" s="42" t="s">
        <v>24113</v>
      </c>
      <c r="B2892" s="42">
        <v>25</v>
      </c>
      <c r="C2892" s="42" t="s">
        <v>14</v>
      </c>
      <c r="D2892" s="42" t="s">
        <v>79</v>
      </c>
      <c r="E2892" s="42" t="s">
        <v>24163</v>
      </c>
      <c r="F2892" s="55">
        <v>42544</v>
      </c>
      <c r="G2892" s="42" t="s">
        <v>24114</v>
      </c>
      <c r="H2892" s="42" t="s">
        <v>1204</v>
      </c>
      <c r="I2892" s="42" t="s">
        <v>432</v>
      </c>
      <c r="J2892" s="42">
        <v>53225</v>
      </c>
      <c r="K2892" s="42" t="s">
        <v>871</v>
      </c>
      <c r="L2892" s="42" t="s">
        <v>1205</v>
      </c>
      <c r="M2892" s="42" t="s">
        <v>21</v>
      </c>
      <c r="N2892" s="42" t="s">
        <v>24220</v>
      </c>
      <c r="O2892" s="42" t="s">
        <v>394</v>
      </c>
      <c r="P2892" s="42" t="s">
        <v>395</v>
      </c>
      <c r="Q2892" s="56" t="s">
        <v>24272</v>
      </c>
      <c r="R2892" s="42" t="s">
        <v>94</v>
      </c>
      <c r="S2892" s="42" t="s">
        <v>22</v>
      </c>
      <c r="T2892" s="42" t="s">
        <v>28746</v>
      </c>
      <c r="U2892" s="50" t="s">
        <v>28518</v>
      </c>
      <c r="V2892" s="42" t="s">
        <v>28521</v>
      </c>
      <c r="W2892" s="42" t="s">
        <v>542</v>
      </c>
      <c r="X2892" s="50">
        <v>1648</v>
      </c>
    </row>
    <row r="2893" spans="1:24" ht="12" customHeight="1" x14ac:dyDescent="0.15">
      <c r="A2893" s="42" t="s">
        <v>24102</v>
      </c>
      <c r="B2893" s="42">
        <v>29</v>
      </c>
      <c r="C2893" s="42" t="s">
        <v>14</v>
      </c>
      <c r="D2893" s="42" t="s">
        <v>42</v>
      </c>
      <c r="F2893" s="55">
        <v>42544</v>
      </c>
      <c r="G2893" s="42" t="s">
        <v>24103</v>
      </c>
      <c r="H2893" s="42" t="s">
        <v>726</v>
      </c>
      <c r="I2893" s="42" t="s">
        <v>189</v>
      </c>
      <c r="J2893" s="42">
        <v>88041</v>
      </c>
      <c r="K2893" s="42" t="s">
        <v>391</v>
      </c>
      <c r="L2893" s="42" t="s">
        <v>3019</v>
      </c>
      <c r="M2893" s="42" t="s">
        <v>21</v>
      </c>
      <c r="N2893" s="42" t="s">
        <v>24215</v>
      </c>
      <c r="O2893" s="42" t="s">
        <v>394</v>
      </c>
      <c r="P2893" s="42" t="s">
        <v>395</v>
      </c>
      <c r="Q2893" s="56" t="s">
        <v>24267</v>
      </c>
      <c r="R2893" s="42" t="s">
        <v>94</v>
      </c>
      <c r="S2893" s="42" t="s">
        <v>22</v>
      </c>
      <c r="T2893" s="42" t="s">
        <v>28746</v>
      </c>
      <c r="U2893" s="50" t="s">
        <v>28523</v>
      </c>
      <c r="V2893" s="42" t="s">
        <v>28521</v>
      </c>
      <c r="W2893" s="42" t="s">
        <v>94</v>
      </c>
      <c r="X2893" s="50">
        <v>1662</v>
      </c>
    </row>
    <row r="2894" spans="1:24" ht="12" customHeight="1" x14ac:dyDescent="0.15">
      <c r="A2894" s="42" t="s">
        <v>24111</v>
      </c>
      <c r="B2894" s="42">
        <v>22</v>
      </c>
      <c r="C2894" s="42" t="s">
        <v>14</v>
      </c>
      <c r="D2894" s="42" t="s">
        <v>79</v>
      </c>
      <c r="E2894" s="42" t="s">
        <v>24162</v>
      </c>
      <c r="F2894" s="55">
        <v>42543</v>
      </c>
      <c r="G2894" s="42" t="s">
        <v>24112</v>
      </c>
      <c r="H2894" s="42" t="s">
        <v>1879</v>
      </c>
      <c r="I2894" s="42" t="s">
        <v>167</v>
      </c>
      <c r="J2894" s="42">
        <v>30324</v>
      </c>
      <c r="K2894" s="42" t="s">
        <v>1526</v>
      </c>
      <c r="L2894" s="42" t="s">
        <v>2495</v>
      </c>
      <c r="M2894" s="42" t="s">
        <v>21</v>
      </c>
      <c r="N2894" s="42" t="s">
        <v>24219</v>
      </c>
      <c r="O2894" s="42" t="s">
        <v>24291</v>
      </c>
      <c r="P2894" s="42" t="s">
        <v>1135</v>
      </c>
      <c r="Q2894" s="56" t="s">
        <v>24271</v>
      </c>
      <c r="R2894" s="42" t="s">
        <v>94</v>
      </c>
      <c r="S2894" s="42" t="s">
        <v>12</v>
      </c>
      <c r="T2894" s="42" t="s">
        <v>31978</v>
      </c>
      <c r="U2894" s="50" t="s">
        <v>28523</v>
      </c>
      <c r="V2894" s="42" t="s">
        <v>20623</v>
      </c>
      <c r="W2894" s="42" t="s">
        <v>94</v>
      </c>
      <c r="X2894" s="50">
        <v>1647</v>
      </c>
    </row>
    <row r="2895" spans="1:24" ht="12" customHeight="1" x14ac:dyDescent="0.15">
      <c r="A2895" s="42" t="s">
        <v>24129</v>
      </c>
      <c r="B2895" s="42">
        <v>46</v>
      </c>
      <c r="C2895" s="42" t="s">
        <v>14</v>
      </c>
      <c r="D2895" s="42" t="s">
        <v>79</v>
      </c>
      <c r="F2895" s="55">
        <v>42543</v>
      </c>
      <c r="G2895" s="42" t="s">
        <v>24130</v>
      </c>
      <c r="H2895" s="42" t="s">
        <v>8631</v>
      </c>
      <c r="I2895" s="42" t="s">
        <v>51</v>
      </c>
      <c r="J2895" s="42">
        <v>48505</v>
      </c>
      <c r="K2895" s="42" t="s">
        <v>8346</v>
      </c>
      <c r="L2895" s="42" t="s">
        <v>24131</v>
      </c>
      <c r="M2895" s="42" t="s">
        <v>385</v>
      </c>
      <c r="N2895" s="42" t="s">
        <v>24226</v>
      </c>
      <c r="O2895" s="42" t="s">
        <v>394</v>
      </c>
      <c r="P2895" s="42" t="s">
        <v>395</v>
      </c>
      <c r="Q2895" s="56" t="s">
        <v>24278</v>
      </c>
      <c r="R2895" s="42" t="s">
        <v>94</v>
      </c>
      <c r="S2895" s="42" t="s">
        <v>22</v>
      </c>
      <c r="T2895" s="42" t="s">
        <v>28739</v>
      </c>
      <c r="U2895" s="50" t="s">
        <v>28520</v>
      </c>
      <c r="V2895" s="42" t="s">
        <v>28521</v>
      </c>
    </row>
    <row r="2896" spans="1:24" ht="12" customHeight="1" x14ac:dyDescent="0.15">
      <c r="A2896" s="42" t="s">
        <v>24125</v>
      </c>
      <c r="B2896" s="42">
        <v>44</v>
      </c>
      <c r="C2896" s="42" t="s">
        <v>14</v>
      </c>
      <c r="D2896" s="42" t="s">
        <v>79</v>
      </c>
      <c r="F2896" s="55">
        <v>42543</v>
      </c>
      <c r="G2896" s="42" t="s">
        <v>24126</v>
      </c>
      <c r="H2896" s="42" t="s">
        <v>24127</v>
      </c>
      <c r="I2896" s="42" t="s">
        <v>653</v>
      </c>
      <c r="J2896" s="42">
        <v>38680</v>
      </c>
      <c r="K2896" s="42" t="s">
        <v>1159</v>
      </c>
      <c r="L2896" s="42" t="s">
        <v>24128</v>
      </c>
      <c r="M2896" s="42" t="s">
        <v>21</v>
      </c>
      <c r="N2896" s="42" t="s">
        <v>24225</v>
      </c>
      <c r="O2896" s="42" t="s">
        <v>394</v>
      </c>
      <c r="P2896" s="42" t="s">
        <v>395</v>
      </c>
      <c r="Q2896" s="56" t="s">
        <v>24277</v>
      </c>
      <c r="R2896" s="42" t="s">
        <v>94</v>
      </c>
      <c r="S2896" s="42" t="s">
        <v>22</v>
      </c>
      <c r="T2896" s="42" t="s">
        <v>28746</v>
      </c>
      <c r="U2896" s="50" t="s">
        <v>28520</v>
      </c>
      <c r="V2896" s="42" t="s">
        <v>28522</v>
      </c>
      <c r="W2896" s="42" t="s">
        <v>94</v>
      </c>
      <c r="X2896" s="50">
        <v>1646</v>
      </c>
    </row>
    <row r="2897" spans="1:24" ht="12" customHeight="1" x14ac:dyDescent="0.15">
      <c r="A2897" s="42" t="s">
        <v>24120</v>
      </c>
      <c r="B2897" s="42">
        <v>37</v>
      </c>
      <c r="C2897" s="42" t="s">
        <v>14</v>
      </c>
      <c r="D2897" s="42" t="s">
        <v>42</v>
      </c>
      <c r="F2897" s="55">
        <v>42543</v>
      </c>
      <c r="G2897" s="42" t="s">
        <v>24121</v>
      </c>
      <c r="H2897" s="42" t="s">
        <v>24122</v>
      </c>
      <c r="I2897" s="42" t="s">
        <v>56</v>
      </c>
      <c r="J2897" s="42">
        <v>33414</v>
      </c>
      <c r="K2897" s="42" t="s">
        <v>5214</v>
      </c>
      <c r="L2897" s="42" t="s">
        <v>57</v>
      </c>
      <c r="M2897" s="42" t="s">
        <v>21</v>
      </c>
      <c r="N2897" s="42" t="s">
        <v>24223</v>
      </c>
      <c r="O2897" s="42" t="s">
        <v>394</v>
      </c>
      <c r="P2897" s="42" t="s">
        <v>395</v>
      </c>
      <c r="Q2897" s="56" t="s">
        <v>24275</v>
      </c>
      <c r="R2897" s="42" t="s">
        <v>94</v>
      </c>
      <c r="S2897" s="42" t="s">
        <v>22</v>
      </c>
      <c r="T2897" s="42" t="s">
        <v>28739</v>
      </c>
      <c r="U2897" s="50" t="s">
        <v>28518</v>
      </c>
      <c r="V2897" s="42" t="s">
        <v>28521</v>
      </c>
      <c r="W2897" s="42" t="s">
        <v>94</v>
      </c>
      <c r="X2897" s="50">
        <v>1645</v>
      </c>
    </row>
    <row r="2898" spans="1:24" ht="12" customHeight="1" x14ac:dyDescent="0.15">
      <c r="A2898" s="42" t="s">
        <v>24123</v>
      </c>
      <c r="B2898" s="42">
        <v>25</v>
      </c>
      <c r="C2898" s="42" t="s">
        <v>14</v>
      </c>
      <c r="D2898" s="42" t="s">
        <v>31</v>
      </c>
      <c r="F2898" s="55">
        <v>42543</v>
      </c>
      <c r="G2898" s="42" t="s">
        <v>24124</v>
      </c>
      <c r="H2898" s="42" t="s">
        <v>19533</v>
      </c>
      <c r="I2898" s="42" t="s">
        <v>203</v>
      </c>
      <c r="J2898" s="42">
        <v>80910</v>
      </c>
      <c r="K2898" s="42" t="s">
        <v>841</v>
      </c>
      <c r="L2898" s="42" t="s">
        <v>19535</v>
      </c>
      <c r="M2898" s="42" t="s">
        <v>21</v>
      </c>
      <c r="N2898" s="42" t="s">
        <v>24224</v>
      </c>
      <c r="O2898" s="42" t="s">
        <v>394</v>
      </c>
      <c r="P2898" s="42" t="s">
        <v>395</v>
      </c>
      <c r="Q2898" s="56" t="s">
        <v>24276</v>
      </c>
      <c r="R2898" s="42" t="s">
        <v>948</v>
      </c>
      <c r="S2898" s="42" t="s">
        <v>22</v>
      </c>
      <c r="T2898" s="42" t="s">
        <v>28746</v>
      </c>
      <c r="U2898" s="50" t="s">
        <v>28520</v>
      </c>
      <c r="V2898" s="42" t="s">
        <v>28521</v>
      </c>
      <c r="W2898" s="42" t="s">
        <v>94</v>
      </c>
      <c r="X2898" s="50">
        <v>1641</v>
      </c>
    </row>
    <row r="2899" spans="1:24" ht="12" customHeight="1" x14ac:dyDescent="0.15">
      <c r="A2899" s="42" t="s">
        <v>24132</v>
      </c>
      <c r="B2899" s="42">
        <v>31</v>
      </c>
      <c r="C2899" s="42" t="s">
        <v>14</v>
      </c>
      <c r="D2899" s="42" t="s">
        <v>31</v>
      </c>
      <c r="F2899" s="55">
        <v>42543</v>
      </c>
      <c r="G2899" s="42" t="s">
        <v>24133</v>
      </c>
      <c r="H2899" s="42" t="s">
        <v>24134</v>
      </c>
      <c r="I2899" s="42" t="s">
        <v>67</v>
      </c>
      <c r="J2899" s="42">
        <v>77418</v>
      </c>
      <c r="K2899" s="42" t="s">
        <v>1288</v>
      </c>
      <c r="L2899" s="42" t="s">
        <v>24135</v>
      </c>
      <c r="M2899" s="42" t="s">
        <v>21</v>
      </c>
      <c r="N2899" s="42" t="s">
        <v>24227</v>
      </c>
      <c r="O2899" s="42" t="s">
        <v>394</v>
      </c>
      <c r="P2899" s="42" t="s">
        <v>395</v>
      </c>
      <c r="Q2899" s="56" t="s">
        <v>24279</v>
      </c>
      <c r="R2899" s="42" t="s">
        <v>94</v>
      </c>
      <c r="S2899" s="42" t="s">
        <v>22</v>
      </c>
      <c r="T2899" s="42" t="s">
        <v>28746</v>
      </c>
      <c r="U2899" s="50" t="s">
        <v>28520</v>
      </c>
      <c r="V2899" s="42" t="s">
        <v>28521</v>
      </c>
      <c r="W2899" s="42" t="s">
        <v>542</v>
      </c>
      <c r="X2899" s="50">
        <v>1651</v>
      </c>
    </row>
    <row r="2900" spans="1:24" ht="12" customHeight="1" x14ac:dyDescent="0.15">
      <c r="A2900" s="42" t="s">
        <v>24117</v>
      </c>
      <c r="B2900" s="42">
        <v>20</v>
      </c>
      <c r="C2900" s="42" t="s">
        <v>14</v>
      </c>
      <c r="D2900" s="42" t="s">
        <v>79</v>
      </c>
      <c r="E2900" s="42" t="s">
        <v>24165</v>
      </c>
      <c r="F2900" s="55">
        <v>42543</v>
      </c>
      <c r="G2900" s="42" t="s">
        <v>24118</v>
      </c>
      <c r="H2900" s="42" t="s">
        <v>4047</v>
      </c>
      <c r="I2900" s="42" t="s">
        <v>88</v>
      </c>
      <c r="J2900" s="42">
        <v>35210</v>
      </c>
      <c r="K2900" s="42" t="s">
        <v>1747</v>
      </c>
      <c r="L2900" s="42" t="s">
        <v>24119</v>
      </c>
      <c r="M2900" s="42" t="s">
        <v>21</v>
      </c>
      <c r="N2900" s="42" t="s">
        <v>24222</v>
      </c>
      <c r="O2900" s="42" t="s">
        <v>394</v>
      </c>
      <c r="P2900" s="42" t="s">
        <v>395</v>
      </c>
      <c r="Q2900" s="56" t="s">
        <v>24274</v>
      </c>
      <c r="R2900" s="42" t="s">
        <v>94</v>
      </c>
      <c r="S2900" s="42" t="s">
        <v>373</v>
      </c>
      <c r="T2900" s="42" t="s">
        <v>28836</v>
      </c>
      <c r="U2900" s="50" t="s">
        <v>28520</v>
      </c>
      <c r="V2900" s="42" t="s">
        <v>28519</v>
      </c>
      <c r="W2900" s="42" t="s">
        <v>94</v>
      </c>
      <c r="X2900" s="50">
        <v>1644</v>
      </c>
    </row>
    <row r="2901" spans="1:24" ht="12" customHeight="1" x14ac:dyDescent="0.15">
      <c r="A2901" s="42" t="s">
        <v>24144</v>
      </c>
      <c r="B2901" s="42">
        <v>50</v>
      </c>
      <c r="C2901" s="42" t="s">
        <v>14</v>
      </c>
      <c r="D2901" s="42" t="s">
        <v>31</v>
      </c>
      <c r="F2901" s="55">
        <v>42542</v>
      </c>
      <c r="G2901" s="42" t="s">
        <v>24145</v>
      </c>
      <c r="H2901" s="42" t="s">
        <v>1294</v>
      </c>
      <c r="I2901" s="42" t="s">
        <v>1066</v>
      </c>
      <c r="J2901" s="42">
        <v>82601</v>
      </c>
      <c r="K2901" s="42" t="s">
        <v>1295</v>
      </c>
      <c r="L2901" s="42" t="s">
        <v>24146</v>
      </c>
      <c r="M2901" s="42" t="s">
        <v>21</v>
      </c>
      <c r="N2901" s="42" t="s">
        <v>24230</v>
      </c>
      <c r="O2901" s="42" t="s">
        <v>394</v>
      </c>
      <c r="P2901" s="42" t="s">
        <v>395</v>
      </c>
      <c r="Q2901" s="56" t="s">
        <v>24282</v>
      </c>
      <c r="R2901" s="42" t="s">
        <v>542</v>
      </c>
      <c r="S2901" s="42" t="s">
        <v>22</v>
      </c>
      <c r="T2901" s="42" t="s">
        <v>28746</v>
      </c>
      <c r="U2901" s="50" t="s">
        <v>28520</v>
      </c>
      <c r="V2901" s="42" t="s">
        <v>28521</v>
      </c>
      <c r="W2901" s="42" t="s">
        <v>94</v>
      </c>
      <c r="X2901" s="50">
        <v>1642</v>
      </c>
    </row>
    <row r="2902" spans="1:24" ht="12" customHeight="1" x14ac:dyDescent="0.15">
      <c r="A2902" s="42" t="s">
        <v>24136</v>
      </c>
      <c r="B2902" s="42">
        <v>19</v>
      </c>
      <c r="C2902" s="42" t="s">
        <v>14</v>
      </c>
      <c r="D2902" s="42" t="s">
        <v>31</v>
      </c>
      <c r="E2902" s="42" t="s">
        <v>24166</v>
      </c>
      <c r="F2902" s="55">
        <v>42542</v>
      </c>
      <c r="G2902" s="42" t="s">
        <v>24137</v>
      </c>
      <c r="H2902" s="42" t="s">
        <v>24138</v>
      </c>
      <c r="I2902" s="42" t="s">
        <v>493</v>
      </c>
      <c r="J2902" s="42">
        <v>3458</v>
      </c>
      <c r="K2902" s="42" t="s">
        <v>622</v>
      </c>
      <c r="L2902" s="42" t="s">
        <v>24139</v>
      </c>
      <c r="M2902" s="42" t="s">
        <v>21</v>
      </c>
      <c r="N2902" s="42" t="s">
        <v>24228</v>
      </c>
      <c r="O2902" s="42" t="s">
        <v>394</v>
      </c>
      <c r="P2902" s="42" t="s">
        <v>395</v>
      </c>
      <c r="Q2902" s="56" t="s">
        <v>24280</v>
      </c>
      <c r="R2902" s="42" t="s">
        <v>542</v>
      </c>
      <c r="S2902" s="42" t="s">
        <v>12</v>
      </c>
      <c r="T2902" s="42" t="s">
        <v>31675</v>
      </c>
      <c r="U2902" s="50" t="s">
        <v>28520</v>
      </c>
      <c r="V2902" s="42" t="s">
        <v>28519</v>
      </c>
      <c r="W2902" s="42" t="s">
        <v>94</v>
      </c>
      <c r="X2902" s="50">
        <v>1640</v>
      </c>
    </row>
    <row r="2903" spans="1:24" ht="12" customHeight="1" x14ac:dyDescent="0.15">
      <c r="A2903" s="42" t="s">
        <v>24140</v>
      </c>
      <c r="B2903" s="42">
        <v>24</v>
      </c>
      <c r="C2903" s="42" t="s">
        <v>14</v>
      </c>
      <c r="D2903" s="42" t="s">
        <v>42</v>
      </c>
      <c r="E2903" s="42" t="s">
        <v>24167</v>
      </c>
      <c r="F2903" s="55">
        <v>42542</v>
      </c>
      <c r="G2903" s="42" t="s">
        <v>24141</v>
      </c>
      <c r="H2903" s="42" t="s">
        <v>24142</v>
      </c>
      <c r="I2903" s="42" t="s">
        <v>360</v>
      </c>
      <c r="J2903" s="42">
        <v>28090</v>
      </c>
      <c r="K2903" s="42" t="s">
        <v>968</v>
      </c>
      <c r="L2903" s="42" t="s">
        <v>24143</v>
      </c>
      <c r="M2903" s="42" t="s">
        <v>21</v>
      </c>
      <c r="N2903" s="42" t="s">
        <v>24229</v>
      </c>
      <c r="O2903" s="42" t="s">
        <v>394</v>
      </c>
      <c r="P2903" s="42" t="s">
        <v>395</v>
      </c>
      <c r="Q2903" s="56" t="s">
        <v>24281</v>
      </c>
      <c r="R2903" s="42" t="s">
        <v>542</v>
      </c>
      <c r="S2903" s="42" t="s">
        <v>29</v>
      </c>
      <c r="T2903" s="42" t="s">
        <v>28523</v>
      </c>
      <c r="U2903" s="50" t="s">
        <v>28520</v>
      </c>
      <c r="V2903" s="42" t="s">
        <v>28521</v>
      </c>
      <c r="W2903" s="42" t="s">
        <v>94</v>
      </c>
      <c r="X2903" s="50">
        <v>1643</v>
      </c>
    </row>
    <row r="2904" spans="1:24" ht="12" customHeight="1" x14ac:dyDescent="0.15">
      <c r="A2904" s="42" t="s">
        <v>23703</v>
      </c>
      <c r="B2904" s="42">
        <v>23</v>
      </c>
      <c r="C2904" s="42" t="s">
        <v>14</v>
      </c>
      <c r="D2904" s="42" t="s">
        <v>79</v>
      </c>
      <c r="E2904" s="42" t="s">
        <v>25581</v>
      </c>
      <c r="F2904" s="55">
        <v>42541</v>
      </c>
      <c r="G2904" s="42" t="s">
        <v>23704</v>
      </c>
      <c r="H2904" s="42" t="s">
        <v>23705</v>
      </c>
      <c r="I2904" s="42" t="s">
        <v>26</v>
      </c>
      <c r="J2904" s="42">
        <v>29927</v>
      </c>
      <c r="K2904" s="42" t="s">
        <v>4995</v>
      </c>
      <c r="L2904" s="42" t="s">
        <v>23706</v>
      </c>
      <c r="M2904" s="42" t="s">
        <v>21</v>
      </c>
      <c r="N2904" s="42" t="s">
        <v>23707</v>
      </c>
      <c r="O2904" s="42" t="s">
        <v>394</v>
      </c>
      <c r="P2904" s="42" t="s">
        <v>395</v>
      </c>
      <c r="Q2904" s="56" t="s">
        <v>23708</v>
      </c>
      <c r="R2904" s="42" t="s">
        <v>94</v>
      </c>
      <c r="S2904" s="42" t="s">
        <v>22</v>
      </c>
      <c r="T2904" s="42" t="s">
        <v>28746</v>
      </c>
      <c r="U2904" s="50" t="s">
        <v>28520</v>
      </c>
      <c r="V2904" s="42" t="s">
        <v>28521</v>
      </c>
      <c r="W2904" s="42" t="s">
        <v>94</v>
      </c>
      <c r="X2904" s="50">
        <v>1632</v>
      </c>
    </row>
    <row r="2905" spans="1:24" ht="12" customHeight="1" x14ac:dyDescent="0.15">
      <c r="A2905" s="42" t="s">
        <v>23697</v>
      </c>
      <c r="B2905" s="42">
        <v>20</v>
      </c>
      <c r="C2905" s="42" t="s">
        <v>14</v>
      </c>
      <c r="D2905" s="42" t="s">
        <v>31</v>
      </c>
      <c r="E2905" s="42" t="s">
        <v>23698</v>
      </c>
      <c r="F2905" s="55">
        <v>42541</v>
      </c>
      <c r="G2905" s="42" t="s">
        <v>23718</v>
      </c>
      <c r="H2905" s="42" t="s">
        <v>23699</v>
      </c>
      <c r="I2905" s="42" t="s">
        <v>117</v>
      </c>
      <c r="J2905" s="42">
        <v>86403</v>
      </c>
      <c r="K2905" s="42" t="s">
        <v>5727</v>
      </c>
      <c r="L2905" s="42" t="s">
        <v>23700</v>
      </c>
      <c r="M2905" s="42" t="s">
        <v>5307</v>
      </c>
      <c r="N2905" s="42" t="s">
        <v>23701</v>
      </c>
      <c r="O2905" s="42" t="s">
        <v>394</v>
      </c>
      <c r="P2905" s="42" t="s">
        <v>395</v>
      </c>
      <c r="Q2905" s="56" t="s">
        <v>23702</v>
      </c>
      <c r="R2905" s="42" t="s">
        <v>23</v>
      </c>
      <c r="S2905" s="42" t="s">
        <v>22</v>
      </c>
      <c r="T2905" s="42" t="s">
        <v>28739</v>
      </c>
      <c r="U2905" s="50" t="s">
        <v>28518</v>
      </c>
      <c r="V2905" s="42" t="s">
        <v>28521</v>
      </c>
      <c r="W2905" s="42" t="s">
        <v>542</v>
      </c>
      <c r="X2905" s="50">
        <v>1638</v>
      </c>
    </row>
    <row r="2906" spans="1:24" ht="12" customHeight="1" x14ac:dyDescent="0.15">
      <c r="A2906" s="42" t="s">
        <v>23682</v>
      </c>
      <c r="B2906" s="42">
        <v>22</v>
      </c>
      <c r="C2906" s="42" t="s">
        <v>14</v>
      </c>
      <c r="D2906" s="42" t="s">
        <v>79</v>
      </c>
      <c r="E2906" s="42" t="s">
        <v>23683</v>
      </c>
      <c r="F2906" s="55">
        <v>42540</v>
      </c>
      <c r="G2906" s="42" t="s">
        <v>23684</v>
      </c>
      <c r="H2906" s="42" t="s">
        <v>4018</v>
      </c>
      <c r="I2906" s="42" t="s">
        <v>56</v>
      </c>
      <c r="J2906" s="42">
        <v>32907</v>
      </c>
      <c r="K2906" s="42" t="s">
        <v>1738</v>
      </c>
      <c r="L2906" s="42" t="s">
        <v>3674</v>
      </c>
      <c r="M2906" s="42" t="s">
        <v>21</v>
      </c>
      <c r="N2906" s="42" t="s">
        <v>23685</v>
      </c>
      <c r="O2906" s="42" t="s">
        <v>24030</v>
      </c>
      <c r="P2906" s="42" t="s">
        <v>1135</v>
      </c>
      <c r="Q2906" s="56" t="s">
        <v>23686</v>
      </c>
      <c r="R2906" s="42" t="s">
        <v>94</v>
      </c>
      <c r="S2906" s="42" t="s">
        <v>29</v>
      </c>
      <c r="T2906" s="42" t="s">
        <v>28523</v>
      </c>
      <c r="U2906" s="50" t="s">
        <v>28523</v>
      </c>
      <c r="V2906" s="42" t="s">
        <v>28521</v>
      </c>
    </row>
    <row r="2907" spans="1:24" ht="12" customHeight="1" x14ac:dyDescent="0.15">
      <c r="A2907" s="42" t="s">
        <v>23676</v>
      </c>
      <c r="B2907" s="42">
        <v>30</v>
      </c>
      <c r="C2907" s="42" t="s">
        <v>14</v>
      </c>
      <c r="D2907" s="42" t="s">
        <v>79</v>
      </c>
      <c r="F2907" s="55">
        <v>42540</v>
      </c>
      <c r="G2907" s="42" t="s">
        <v>23677</v>
      </c>
      <c r="H2907" s="42" t="s">
        <v>23678</v>
      </c>
      <c r="I2907" s="42" t="s">
        <v>56</v>
      </c>
      <c r="J2907" s="42">
        <v>32548</v>
      </c>
      <c r="K2907" s="42" t="s">
        <v>11976</v>
      </c>
      <c r="L2907" s="42" t="s">
        <v>23679</v>
      </c>
      <c r="M2907" s="42" t="s">
        <v>21</v>
      </c>
      <c r="N2907" s="42" t="s">
        <v>23680</v>
      </c>
      <c r="O2907" s="42" t="s">
        <v>394</v>
      </c>
      <c r="P2907" s="42" t="s">
        <v>395</v>
      </c>
      <c r="Q2907" s="56" t="s">
        <v>23681</v>
      </c>
      <c r="R2907" s="42" t="s">
        <v>94</v>
      </c>
      <c r="S2907" s="42" t="s">
        <v>22</v>
      </c>
      <c r="T2907" s="42" t="s">
        <v>28746</v>
      </c>
      <c r="U2907" s="50" t="s">
        <v>28518</v>
      </c>
      <c r="V2907" s="42" t="s">
        <v>28521</v>
      </c>
      <c r="W2907" s="42" t="s">
        <v>94</v>
      </c>
      <c r="X2907" s="50">
        <v>1635</v>
      </c>
    </row>
    <row r="2908" spans="1:24" ht="12" customHeight="1" x14ac:dyDescent="0.15">
      <c r="A2908" s="42" t="s">
        <v>23687</v>
      </c>
      <c r="B2908" s="42">
        <v>25</v>
      </c>
      <c r="C2908" s="42" t="s">
        <v>14</v>
      </c>
      <c r="D2908" s="42" t="s">
        <v>79</v>
      </c>
      <c r="E2908" s="42" t="s">
        <v>23688</v>
      </c>
      <c r="F2908" s="55">
        <v>42540</v>
      </c>
      <c r="G2908" s="42" t="s">
        <v>23689</v>
      </c>
      <c r="H2908" s="42" t="s">
        <v>1809</v>
      </c>
      <c r="I2908" s="42" t="s">
        <v>417</v>
      </c>
      <c r="J2908" s="42">
        <v>10474</v>
      </c>
      <c r="K2908" s="42" t="s">
        <v>1809</v>
      </c>
      <c r="L2908" s="42" t="s">
        <v>569</v>
      </c>
      <c r="M2908" s="42" t="s">
        <v>21</v>
      </c>
      <c r="N2908" s="42" t="s">
        <v>23690</v>
      </c>
      <c r="O2908" s="42" t="s">
        <v>394</v>
      </c>
      <c r="P2908" s="42" t="s">
        <v>395</v>
      </c>
      <c r="Q2908" s="56" t="s">
        <v>23691</v>
      </c>
      <c r="R2908" s="42" t="s">
        <v>94</v>
      </c>
      <c r="S2908" s="42" t="s">
        <v>22</v>
      </c>
      <c r="T2908" s="42" t="s">
        <v>28746</v>
      </c>
      <c r="U2908" s="50" t="s">
        <v>28520</v>
      </c>
      <c r="V2908" s="42" t="s">
        <v>28521</v>
      </c>
      <c r="W2908" s="42" t="s">
        <v>94</v>
      </c>
      <c r="X2908" s="50">
        <v>1631</v>
      </c>
    </row>
    <row r="2909" spans="1:24" ht="12" customHeight="1" x14ac:dyDescent="0.15">
      <c r="A2909" s="42" t="s">
        <v>23692</v>
      </c>
      <c r="B2909" s="42">
        <v>41</v>
      </c>
      <c r="C2909" s="42" t="s">
        <v>14</v>
      </c>
      <c r="D2909" s="42" t="s">
        <v>79</v>
      </c>
      <c r="E2909" s="42" t="s">
        <v>23693</v>
      </c>
      <c r="F2909" s="55">
        <v>42540</v>
      </c>
      <c r="G2909" s="42" t="s">
        <v>23694</v>
      </c>
      <c r="H2909" s="42" t="s">
        <v>4896</v>
      </c>
      <c r="I2909" s="42" t="s">
        <v>417</v>
      </c>
      <c r="J2909" s="42">
        <v>13204</v>
      </c>
      <c r="K2909" s="42" t="s">
        <v>12982</v>
      </c>
      <c r="L2909" s="42" t="s">
        <v>20829</v>
      </c>
      <c r="M2909" s="42" t="s">
        <v>21</v>
      </c>
      <c r="N2909" s="42" t="s">
        <v>23695</v>
      </c>
      <c r="O2909" s="42" t="s">
        <v>394</v>
      </c>
      <c r="P2909" s="42" t="s">
        <v>395</v>
      </c>
      <c r="Q2909" s="56" t="s">
        <v>23696</v>
      </c>
      <c r="R2909" s="42" t="s">
        <v>94</v>
      </c>
      <c r="S2909" s="42" t="s">
        <v>22</v>
      </c>
      <c r="T2909" s="42" t="s">
        <v>28523</v>
      </c>
      <c r="U2909" s="50" t="s">
        <v>28523</v>
      </c>
      <c r="V2909" s="42" t="s">
        <v>28521</v>
      </c>
    </row>
    <row r="2910" spans="1:24" ht="12" customHeight="1" x14ac:dyDescent="0.15">
      <c r="A2910" s="42" t="s">
        <v>23671</v>
      </c>
      <c r="B2910" s="42">
        <v>37</v>
      </c>
      <c r="C2910" s="42" t="s">
        <v>14</v>
      </c>
      <c r="D2910" s="42" t="s">
        <v>79</v>
      </c>
      <c r="E2910" s="42" t="s">
        <v>23672</v>
      </c>
      <c r="F2910" s="55">
        <v>42539</v>
      </c>
      <c r="G2910" s="42" t="s">
        <v>23673</v>
      </c>
      <c r="H2910" s="42" t="s">
        <v>13945</v>
      </c>
      <c r="I2910" s="42" t="s">
        <v>653</v>
      </c>
      <c r="J2910" s="42">
        <v>38801</v>
      </c>
      <c r="K2910" s="42" t="s">
        <v>5429</v>
      </c>
      <c r="L2910" s="42" t="s">
        <v>23566</v>
      </c>
      <c r="M2910" s="42" t="s">
        <v>21</v>
      </c>
      <c r="N2910" s="42" t="s">
        <v>23674</v>
      </c>
      <c r="O2910" s="42" t="s">
        <v>394</v>
      </c>
      <c r="P2910" s="42" t="s">
        <v>395</v>
      </c>
      <c r="Q2910" s="56" t="s">
        <v>23675</v>
      </c>
      <c r="R2910" s="42" t="s">
        <v>94</v>
      </c>
      <c r="S2910" s="42" t="s">
        <v>12</v>
      </c>
      <c r="T2910" s="42" t="s">
        <v>31978</v>
      </c>
      <c r="U2910" s="50" t="s">
        <v>28520</v>
      </c>
      <c r="V2910" s="42" t="s">
        <v>28522</v>
      </c>
      <c r="W2910" s="42" t="s">
        <v>94</v>
      </c>
      <c r="X2910" s="50">
        <v>1637</v>
      </c>
    </row>
    <row r="2911" spans="1:24" ht="12" customHeight="1" x14ac:dyDescent="0.15">
      <c r="A2911" s="42" t="s">
        <v>23662</v>
      </c>
      <c r="B2911" s="42">
        <v>34</v>
      </c>
      <c r="C2911" s="42" t="s">
        <v>14</v>
      </c>
      <c r="D2911" s="42" t="s">
        <v>31</v>
      </c>
      <c r="E2911" s="42" t="s">
        <v>23663</v>
      </c>
      <c r="F2911" s="55">
        <v>42539</v>
      </c>
      <c r="G2911" s="42" t="s">
        <v>23664</v>
      </c>
      <c r="H2911" s="42" t="s">
        <v>2117</v>
      </c>
      <c r="I2911" s="42" t="s">
        <v>88</v>
      </c>
      <c r="J2911" s="42">
        <v>35816</v>
      </c>
      <c r="K2911" s="42" t="s">
        <v>2119</v>
      </c>
      <c r="L2911" s="42" t="s">
        <v>2120</v>
      </c>
      <c r="M2911" s="42" t="s">
        <v>21</v>
      </c>
      <c r="N2911" s="42" t="s">
        <v>23665</v>
      </c>
      <c r="O2911" s="42" t="s">
        <v>394</v>
      </c>
      <c r="P2911" s="42" t="s">
        <v>395</v>
      </c>
      <c r="Q2911" s="56" t="s">
        <v>23666</v>
      </c>
      <c r="R2911" s="42" t="s">
        <v>94</v>
      </c>
      <c r="S2911" s="42" t="s">
        <v>12</v>
      </c>
      <c r="T2911" s="42" t="s">
        <v>31675</v>
      </c>
      <c r="U2911" s="50" t="s">
        <v>28520</v>
      </c>
      <c r="V2911" s="42" t="s">
        <v>28521</v>
      </c>
      <c r="W2911" s="42" t="s">
        <v>542</v>
      </c>
      <c r="X2911" s="50">
        <v>1633</v>
      </c>
    </row>
    <row r="2912" spans="1:24" ht="12" customHeight="1" x14ac:dyDescent="0.15">
      <c r="A2912" s="42" t="s">
        <v>23667</v>
      </c>
      <c r="B2912" s="42">
        <v>17</v>
      </c>
      <c r="C2912" s="42" t="s">
        <v>14</v>
      </c>
      <c r="D2912" s="42" t="s">
        <v>31</v>
      </c>
      <c r="F2912" s="55">
        <v>42539</v>
      </c>
      <c r="G2912" s="42" t="s">
        <v>23719</v>
      </c>
      <c r="H2912" s="42" t="s">
        <v>18226</v>
      </c>
      <c r="I2912" s="42" t="s">
        <v>39</v>
      </c>
      <c r="J2912" s="42">
        <v>95608</v>
      </c>
      <c r="K2912" s="42" t="s">
        <v>1612</v>
      </c>
      <c r="L2912" s="42" t="s">
        <v>23668</v>
      </c>
      <c r="M2912" s="42" t="s">
        <v>21</v>
      </c>
      <c r="N2912" s="42" t="s">
        <v>23669</v>
      </c>
      <c r="O2912" s="42" t="s">
        <v>394</v>
      </c>
      <c r="P2912" s="42" t="s">
        <v>395</v>
      </c>
      <c r="Q2912" s="56" t="s">
        <v>23670</v>
      </c>
      <c r="R2912" s="42" t="s">
        <v>94</v>
      </c>
      <c r="S2912" s="42" t="s">
        <v>373</v>
      </c>
      <c r="T2912" s="42" t="s">
        <v>28836</v>
      </c>
      <c r="U2912" s="50" t="s">
        <v>28518</v>
      </c>
      <c r="V2912" s="42" t="s">
        <v>28519</v>
      </c>
      <c r="W2912" s="42" t="s">
        <v>94</v>
      </c>
      <c r="X2912" s="50">
        <v>1634</v>
      </c>
    </row>
    <row r="2913" spans="1:24" ht="12" customHeight="1" x14ac:dyDescent="0.15">
      <c r="A2913" s="42" t="s">
        <v>23642</v>
      </c>
      <c r="B2913" s="42">
        <v>21</v>
      </c>
      <c r="C2913" s="42" t="s">
        <v>14</v>
      </c>
      <c r="D2913" s="42" t="s">
        <v>42</v>
      </c>
      <c r="E2913" s="42" t="s">
        <v>23643</v>
      </c>
      <c r="F2913" s="55">
        <v>42537</v>
      </c>
      <c r="G2913" s="42" t="s">
        <v>23644</v>
      </c>
      <c r="H2913" s="42" t="s">
        <v>906</v>
      </c>
      <c r="I2913" s="42" t="s">
        <v>189</v>
      </c>
      <c r="J2913" s="42">
        <v>87121</v>
      </c>
      <c r="K2913" s="42" t="s">
        <v>458</v>
      </c>
      <c r="L2913" s="42" t="s">
        <v>4857</v>
      </c>
      <c r="M2913" s="42" t="s">
        <v>21</v>
      </c>
      <c r="N2913" s="42" t="s">
        <v>23645</v>
      </c>
      <c r="O2913" s="42" t="s">
        <v>394</v>
      </c>
      <c r="P2913" s="42" t="s">
        <v>395</v>
      </c>
      <c r="Q2913" s="56" t="s">
        <v>23646</v>
      </c>
      <c r="R2913" s="42" t="s">
        <v>94</v>
      </c>
      <c r="S2913" s="42" t="s">
        <v>22</v>
      </c>
      <c r="T2913" s="42" t="s">
        <v>28746</v>
      </c>
      <c r="U2913" s="50" t="s">
        <v>28520</v>
      </c>
      <c r="V2913" s="42" t="s">
        <v>28519</v>
      </c>
      <c r="W2913" s="42" t="s">
        <v>94</v>
      </c>
      <c r="X2913" s="50">
        <v>1837</v>
      </c>
    </row>
    <row r="2914" spans="1:24" ht="12" customHeight="1" x14ac:dyDescent="0.15">
      <c r="A2914" s="42" t="s">
        <v>23656</v>
      </c>
      <c r="B2914" s="42">
        <v>59</v>
      </c>
      <c r="C2914" s="42" t="s">
        <v>14</v>
      </c>
      <c r="D2914" s="42" t="s">
        <v>31</v>
      </c>
      <c r="F2914" s="55">
        <v>42537</v>
      </c>
      <c r="G2914" s="42" t="s">
        <v>23657</v>
      </c>
      <c r="H2914" s="42" t="s">
        <v>23658</v>
      </c>
      <c r="I2914" s="42" t="s">
        <v>63</v>
      </c>
      <c r="J2914" s="42">
        <v>43543</v>
      </c>
      <c r="K2914" s="42" t="s">
        <v>15339</v>
      </c>
      <c r="L2914" s="42" t="s">
        <v>23659</v>
      </c>
      <c r="M2914" s="42" t="s">
        <v>21</v>
      </c>
      <c r="N2914" s="42" t="s">
        <v>23660</v>
      </c>
      <c r="O2914" s="42" t="s">
        <v>394</v>
      </c>
      <c r="P2914" s="42" t="s">
        <v>395</v>
      </c>
      <c r="Q2914" s="56" t="s">
        <v>23661</v>
      </c>
      <c r="R2914" s="42" t="s">
        <v>542</v>
      </c>
      <c r="S2914" s="42" t="s">
        <v>22</v>
      </c>
      <c r="T2914" s="42" t="s">
        <v>28746</v>
      </c>
      <c r="U2914" s="50" t="s">
        <v>28518</v>
      </c>
      <c r="V2914" s="42" t="s">
        <v>28521</v>
      </c>
      <c r="W2914" s="42" t="s">
        <v>94</v>
      </c>
      <c r="X2914" s="50">
        <v>1630</v>
      </c>
    </row>
    <row r="2915" spans="1:24" ht="12" customHeight="1" x14ac:dyDescent="0.15">
      <c r="A2915" s="42" t="s">
        <v>23650</v>
      </c>
      <c r="B2915" s="42">
        <v>36</v>
      </c>
      <c r="C2915" s="42" t="s">
        <v>14</v>
      </c>
      <c r="D2915" s="42" t="s">
        <v>31</v>
      </c>
      <c r="F2915" s="55">
        <v>42537</v>
      </c>
      <c r="G2915" s="42" t="s">
        <v>23651</v>
      </c>
      <c r="H2915" s="42" t="s">
        <v>5131</v>
      </c>
      <c r="I2915" s="42" t="s">
        <v>838</v>
      </c>
      <c r="J2915" s="42">
        <v>59701</v>
      </c>
      <c r="K2915" s="42" t="s">
        <v>23652</v>
      </c>
      <c r="L2915" s="42" t="s">
        <v>23653</v>
      </c>
      <c r="M2915" s="42" t="s">
        <v>21</v>
      </c>
      <c r="N2915" s="42" t="s">
        <v>23654</v>
      </c>
      <c r="O2915" s="42" t="s">
        <v>394</v>
      </c>
      <c r="P2915" s="42" t="s">
        <v>395</v>
      </c>
      <c r="Q2915" s="56" t="s">
        <v>23655</v>
      </c>
      <c r="R2915" s="42" t="s">
        <v>948</v>
      </c>
      <c r="S2915" s="42" t="s">
        <v>22</v>
      </c>
      <c r="T2915" s="42" t="s">
        <v>28746</v>
      </c>
      <c r="U2915" s="50" t="s">
        <v>28520</v>
      </c>
      <c r="V2915" s="42" t="s">
        <v>28521</v>
      </c>
      <c r="W2915" s="42" t="s">
        <v>542</v>
      </c>
      <c r="X2915" s="50">
        <v>1628</v>
      </c>
    </row>
    <row r="2916" spans="1:24" ht="12" customHeight="1" x14ac:dyDescent="0.15">
      <c r="A2916" s="42" t="s">
        <v>23715</v>
      </c>
      <c r="B2916" s="42">
        <v>30</v>
      </c>
      <c r="C2916" s="42" t="s">
        <v>14</v>
      </c>
      <c r="D2916" s="42" t="s">
        <v>42</v>
      </c>
      <c r="F2916" s="55">
        <v>42537</v>
      </c>
      <c r="G2916" s="42" t="s">
        <v>23647</v>
      </c>
      <c r="H2916" s="42" t="s">
        <v>11472</v>
      </c>
      <c r="I2916" s="42" t="s">
        <v>203</v>
      </c>
      <c r="J2916" s="42">
        <v>80030</v>
      </c>
      <c r="K2916" s="42" t="s">
        <v>1883</v>
      </c>
      <c r="L2916" s="42" t="s">
        <v>22608</v>
      </c>
      <c r="M2916" s="42" t="s">
        <v>21</v>
      </c>
      <c r="N2916" s="42" t="s">
        <v>23648</v>
      </c>
      <c r="O2916" s="42" t="s">
        <v>394</v>
      </c>
      <c r="P2916" s="42" t="s">
        <v>395</v>
      </c>
      <c r="Q2916" s="56" t="s">
        <v>23649</v>
      </c>
      <c r="R2916" s="42" t="s">
        <v>94</v>
      </c>
      <c r="S2916" s="42" t="s">
        <v>373</v>
      </c>
      <c r="T2916" s="42" t="s">
        <v>28836</v>
      </c>
      <c r="U2916" s="50" t="s">
        <v>28520</v>
      </c>
      <c r="V2916" s="42" t="s">
        <v>28519</v>
      </c>
      <c r="W2916" s="42" t="s">
        <v>94</v>
      </c>
      <c r="X2916" s="50">
        <v>1629</v>
      </c>
    </row>
    <row r="2917" spans="1:24" ht="12" customHeight="1" x14ac:dyDescent="0.15">
      <c r="A2917" s="42" t="s">
        <v>23637</v>
      </c>
      <c r="B2917" s="42">
        <v>38</v>
      </c>
      <c r="C2917" s="42" t="s">
        <v>14</v>
      </c>
      <c r="D2917" s="42" t="s">
        <v>31</v>
      </c>
      <c r="E2917" s="42" t="s">
        <v>25580</v>
      </c>
      <c r="F2917" s="55">
        <v>42536</v>
      </c>
      <c r="G2917" s="42" t="s">
        <v>23638</v>
      </c>
      <c r="H2917" s="42" t="s">
        <v>23639</v>
      </c>
      <c r="I2917" s="42" t="s">
        <v>432</v>
      </c>
      <c r="J2917" s="42">
        <v>54156</v>
      </c>
      <c r="K2917" s="42" t="s">
        <v>15177</v>
      </c>
      <c r="L2917" s="42" t="s">
        <v>15178</v>
      </c>
      <c r="M2917" s="42" t="s">
        <v>21</v>
      </c>
      <c r="N2917" s="42" t="s">
        <v>23640</v>
      </c>
      <c r="O2917" s="42" t="s">
        <v>394</v>
      </c>
      <c r="P2917" s="42" t="s">
        <v>395</v>
      </c>
      <c r="Q2917" s="56" t="s">
        <v>23641</v>
      </c>
      <c r="R2917" s="42" t="s">
        <v>542</v>
      </c>
      <c r="S2917" s="42" t="s">
        <v>22</v>
      </c>
      <c r="T2917" s="42" t="s">
        <v>28746</v>
      </c>
      <c r="U2917" s="50" t="s">
        <v>28520</v>
      </c>
      <c r="V2917" s="42" t="s">
        <v>28519</v>
      </c>
      <c r="W2917" s="42" t="s">
        <v>94</v>
      </c>
      <c r="X2917" s="50">
        <v>1627</v>
      </c>
    </row>
    <row r="2918" spans="1:24" ht="12" customHeight="1" x14ac:dyDescent="0.15">
      <c r="A2918" s="42" t="s">
        <v>23633</v>
      </c>
      <c r="B2918" s="42">
        <v>43</v>
      </c>
      <c r="C2918" s="42" t="s">
        <v>14</v>
      </c>
      <c r="D2918" s="42" t="s">
        <v>31</v>
      </c>
      <c r="E2918" s="42" t="s">
        <v>23634</v>
      </c>
      <c r="F2918" s="55">
        <v>42536</v>
      </c>
      <c r="G2918" s="42" t="s">
        <v>23720</v>
      </c>
      <c r="H2918" s="42" t="s">
        <v>2442</v>
      </c>
      <c r="I2918" s="42" t="s">
        <v>389</v>
      </c>
      <c r="J2918" s="42">
        <v>74115</v>
      </c>
      <c r="K2918" s="42" t="s">
        <v>2442</v>
      </c>
      <c r="L2918" s="42" t="s">
        <v>3299</v>
      </c>
      <c r="M2918" s="42" t="s">
        <v>21</v>
      </c>
      <c r="N2918" s="42" t="s">
        <v>23635</v>
      </c>
      <c r="O2918" s="42" t="s">
        <v>394</v>
      </c>
      <c r="P2918" s="42" t="s">
        <v>395</v>
      </c>
      <c r="Q2918" s="56" t="s">
        <v>23636</v>
      </c>
      <c r="R2918" s="42" t="s">
        <v>94</v>
      </c>
      <c r="S2918" s="42" t="s">
        <v>373</v>
      </c>
      <c r="T2918" s="42" t="s">
        <v>28836</v>
      </c>
      <c r="U2918" s="50" t="s">
        <v>28520</v>
      </c>
      <c r="V2918" s="42" t="s">
        <v>28519</v>
      </c>
      <c r="W2918" s="42" t="s">
        <v>94</v>
      </c>
      <c r="X2918" s="50">
        <v>1626</v>
      </c>
    </row>
    <row r="2919" spans="1:24" ht="12" customHeight="1" x14ac:dyDescent="0.15">
      <c r="A2919" s="42" t="s">
        <v>23628</v>
      </c>
      <c r="B2919" s="42">
        <v>54</v>
      </c>
      <c r="C2919" s="42" t="s">
        <v>14</v>
      </c>
      <c r="D2919" s="42" t="s">
        <v>79</v>
      </c>
      <c r="E2919" s="42" t="s">
        <v>23629</v>
      </c>
      <c r="F2919" s="55">
        <v>42535</v>
      </c>
      <c r="G2919" s="42" t="s">
        <v>23630</v>
      </c>
      <c r="H2919" s="42" t="s">
        <v>121</v>
      </c>
      <c r="I2919" s="42" t="s">
        <v>67</v>
      </c>
      <c r="J2919" s="42">
        <v>79110</v>
      </c>
      <c r="K2919" s="42" t="s">
        <v>122</v>
      </c>
      <c r="L2919" s="42" t="s">
        <v>15030</v>
      </c>
      <c r="M2919" s="42" t="s">
        <v>21</v>
      </c>
      <c r="N2919" s="42" t="s">
        <v>23631</v>
      </c>
      <c r="O2919" s="42" t="s">
        <v>394</v>
      </c>
      <c r="P2919" s="42" t="s">
        <v>395</v>
      </c>
      <c r="Q2919" s="56" t="s">
        <v>23632</v>
      </c>
      <c r="R2919" s="42" t="s">
        <v>94</v>
      </c>
      <c r="S2919" s="42" t="s">
        <v>22</v>
      </c>
      <c r="T2919" s="42" t="s">
        <v>28746</v>
      </c>
      <c r="U2919" s="50" t="s">
        <v>28520</v>
      </c>
      <c r="V2919" s="42" t="s">
        <v>28521</v>
      </c>
      <c r="W2919" s="42" t="s">
        <v>94</v>
      </c>
      <c r="X2919" s="50">
        <v>1624</v>
      </c>
    </row>
    <row r="2920" spans="1:24" ht="12" customHeight="1" x14ac:dyDescent="0.15">
      <c r="A2920" s="42" t="s">
        <v>23623</v>
      </c>
      <c r="B2920" s="42">
        <v>47</v>
      </c>
      <c r="C2920" s="42" t="s">
        <v>14</v>
      </c>
      <c r="D2920" s="42" t="s">
        <v>31</v>
      </c>
      <c r="F2920" s="55">
        <v>42535</v>
      </c>
      <c r="G2920" s="42" t="s">
        <v>23624</v>
      </c>
      <c r="H2920" s="42" t="s">
        <v>779</v>
      </c>
      <c r="I2920" s="42" t="s">
        <v>425</v>
      </c>
      <c r="J2920" s="42">
        <v>64076</v>
      </c>
      <c r="K2920" s="42" t="s">
        <v>11117</v>
      </c>
      <c r="L2920" s="42" t="s">
        <v>23625</v>
      </c>
      <c r="M2920" s="42" t="s">
        <v>21</v>
      </c>
      <c r="N2920" s="42" t="s">
        <v>23626</v>
      </c>
      <c r="O2920" s="42" t="s">
        <v>394</v>
      </c>
      <c r="P2920" s="42" t="s">
        <v>395</v>
      </c>
      <c r="Q2920" s="56" t="s">
        <v>23627</v>
      </c>
      <c r="R2920" s="42" t="s">
        <v>94</v>
      </c>
      <c r="S2920" s="42" t="s">
        <v>22</v>
      </c>
      <c r="T2920" s="42" t="s">
        <v>28746</v>
      </c>
      <c r="U2920" s="50" t="s">
        <v>28520</v>
      </c>
      <c r="V2920" s="42" t="s">
        <v>28521</v>
      </c>
      <c r="W2920" s="42" t="s">
        <v>94</v>
      </c>
      <c r="X2920" s="50">
        <v>1622</v>
      </c>
    </row>
    <row r="2921" spans="1:24" ht="12" customHeight="1" x14ac:dyDescent="0.15">
      <c r="A2921" s="42" t="s">
        <v>23618</v>
      </c>
      <c r="B2921" s="42">
        <v>22</v>
      </c>
      <c r="C2921" s="42" t="s">
        <v>14</v>
      </c>
      <c r="D2921" s="42" t="s">
        <v>42</v>
      </c>
      <c r="F2921" s="55">
        <v>42535</v>
      </c>
      <c r="G2921" s="42" t="s">
        <v>23619</v>
      </c>
      <c r="H2921" s="42" t="s">
        <v>5922</v>
      </c>
      <c r="I2921" s="42" t="s">
        <v>39</v>
      </c>
      <c r="J2921" s="42">
        <v>91914</v>
      </c>
      <c r="K2921" s="42" t="s">
        <v>150</v>
      </c>
      <c r="L2921" s="42" t="s">
        <v>23620</v>
      </c>
      <c r="M2921" s="42" t="s">
        <v>21</v>
      </c>
      <c r="N2921" s="42" t="s">
        <v>23621</v>
      </c>
      <c r="O2921" s="42" t="s">
        <v>394</v>
      </c>
      <c r="P2921" s="42" t="s">
        <v>395</v>
      </c>
      <c r="Q2921" s="56" t="s">
        <v>23622</v>
      </c>
      <c r="R2921" s="42" t="s">
        <v>94</v>
      </c>
      <c r="S2921" s="42" t="s">
        <v>29</v>
      </c>
      <c r="T2921" s="42" t="s">
        <v>28523</v>
      </c>
      <c r="U2921" s="50" t="s">
        <v>28520</v>
      </c>
      <c r="V2921" s="42" t="s">
        <v>28521</v>
      </c>
      <c r="W2921" s="42" t="s">
        <v>94</v>
      </c>
      <c r="X2921" s="50">
        <v>1625</v>
      </c>
    </row>
    <row r="2922" spans="1:24" ht="12" customHeight="1" x14ac:dyDescent="0.15">
      <c r="A2922" s="42" t="s">
        <v>23613</v>
      </c>
      <c r="B2922" s="42">
        <v>50</v>
      </c>
      <c r="C2922" s="42" t="s">
        <v>14</v>
      </c>
      <c r="D2922" s="42" t="s">
        <v>42</v>
      </c>
      <c r="E2922" s="42" t="s">
        <v>23614</v>
      </c>
      <c r="F2922" s="55">
        <v>42535</v>
      </c>
      <c r="G2922" s="42" t="s">
        <v>23615</v>
      </c>
      <c r="H2922" s="42" t="s">
        <v>4141</v>
      </c>
      <c r="I2922" s="42" t="s">
        <v>774</v>
      </c>
      <c r="J2922" s="42">
        <v>83704</v>
      </c>
      <c r="K2922" s="42" t="s">
        <v>4143</v>
      </c>
      <c r="L2922" s="42" t="s">
        <v>4144</v>
      </c>
      <c r="M2922" s="42" t="s">
        <v>21</v>
      </c>
      <c r="N2922" s="42" t="s">
        <v>23616</v>
      </c>
      <c r="O2922" s="42" t="s">
        <v>394</v>
      </c>
      <c r="P2922" s="42" t="s">
        <v>395</v>
      </c>
      <c r="Q2922" s="56" t="s">
        <v>23617</v>
      </c>
      <c r="R2922" s="42" t="s">
        <v>948</v>
      </c>
      <c r="S2922" s="42" t="s">
        <v>373</v>
      </c>
      <c r="T2922" s="42" t="s">
        <v>28836</v>
      </c>
      <c r="U2922" s="50" t="s">
        <v>28518</v>
      </c>
      <c r="V2922" s="42" t="s">
        <v>28519</v>
      </c>
      <c r="W2922" s="42" t="s">
        <v>542</v>
      </c>
      <c r="X2922" s="50">
        <v>1618</v>
      </c>
    </row>
    <row r="2923" spans="1:24" ht="12" customHeight="1" x14ac:dyDescent="0.15">
      <c r="A2923" s="42" t="s">
        <v>23589</v>
      </c>
      <c r="B2923" s="42">
        <v>38</v>
      </c>
      <c r="C2923" s="42" t="s">
        <v>14</v>
      </c>
      <c r="D2923" s="42" t="s">
        <v>79</v>
      </c>
      <c r="E2923" s="42" t="s">
        <v>23590</v>
      </c>
      <c r="F2923" s="55">
        <v>42534</v>
      </c>
      <c r="G2923" s="42" t="s">
        <v>23591</v>
      </c>
      <c r="H2923" s="42" t="s">
        <v>23592</v>
      </c>
      <c r="I2923" s="42" t="s">
        <v>51</v>
      </c>
      <c r="J2923" s="42">
        <v>49508</v>
      </c>
      <c r="K2923" s="42" t="s">
        <v>2489</v>
      </c>
      <c r="L2923" s="42" t="s">
        <v>18347</v>
      </c>
      <c r="M2923" s="42" t="s">
        <v>21</v>
      </c>
      <c r="N2923" s="42" t="s">
        <v>23593</v>
      </c>
      <c r="O2923" s="42" t="s">
        <v>394</v>
      </c>
      <c r="P2923" s="42" t="s">
        <v>395</v>
      </c>
      <c r="Q2923" s="56" t="s">
        <v>23594</v>
      </c>
      <c r="R2923" s="42" t="s">
        <v>94</v>
      </c>
      <c r="S2923" s="42" t="s">
        <v>22</v>
      </c>
      <c r="T2923" s="42" t="s">
        <v>28746</v>
      </c>
      <c r="U2923" s="50" t="s">
        <v>28520</v>
      </c>
      <c r="V2923" s="42" t="s">
        <v>28521</v>
      </c>
    </row>
    <row r="2924" spans="1:24" ht="12" customHeight="1" x14ac:dyDescent="0.15">
      <c r="A2924" s="42" t="s">
        <v>23585</v>
      </c>
      <c r="B2924" s="42">
        <v>18</v>
      </c>
      <c r="C2924" s="42" t="s">
        <v>14</v>
      </c>
      <c r="D2924" s="42" t="s">
        <v>79</v>
      </c>
      <c r="F2924" s="55">
        <v>42534</v>
      </c>
      <c r="G2924" s="42" t="s">
        <v>23586</v>
      </c>
      <c r="H2924" s="42" t="s">
        <v>13591</v>
      </c>
      <c r="I2924" s="42" t="s">
        <v>88</v>
      </c>
      <c r="J2924" s="42">
        <v>36617</v>
      </c>
      <c r="K2924" s="42" t="s">
        <v>13591</v>
      </c>
      <c r="L2924" s="42" t="s">
        <v>13894</v>
      </c>
      <c r="M2924" s="42" t="s">
        <v>21</v>
      </c>
      <c r="N2924" s="42" t="s">
        <v>23587</v>
      </c>
      <c r="O2924" s="42" t="s">
        <v>394</v>
      </c>
      <c r="P2924" s="42" t="s">
        <v>395</v>
      </c>
      <c r="Q2924" s="56" t="s">
        <v>23588</v>
      </c>
      <c r="R2924" s="42" t="s">
        <v>94</v>
      </c>
      <c r="S2924" s="42" t="s">
        <v>22</v>
      </c>
      <c r="T2924" s="42" t="s">
        <v>28746</v>
      </c>
      <c r="U2924" s="50" t="s">
        <v>28518</v>
      </c>
      <c r="V2924" s="42" t="s">
        <v>28521</v>
      </c>
      <c r="W2924" s="42" t="s">
        <v>94</v>
      </c>
      <c r="X2924" s="50">
        <v>1620</v>
      </c>
    </row>
    <row r="2925" spans="1:24" ht="12" customHeight="1" x14ac:dyDescent="0.15">
      <c r="A2925" s="42" t="s">
        <v>23600</v>
      </c>
      <c r="B2925" s="42">
        <v>80</v>
      </c>
      <c r="C2925" s="42" t="s">
        <v>14</v>
      </c>
      <c r="D2925" s="42" t="s">
        <v>42</v>
      </c>
      <c r="E2925" s="42" t="s">
        <v>23601</v>
      </c>
      <c r="F2925" s="55">
        <v>42534</v>
      </c>
      <c r="G2925" s="42" t="s">
        <v>23602</v>
      </c>
      <c r="H2925" s="42" t="s">
        <v>23603</v>
      </c>
      <c r="I2925" s="42" t="s">
        <v>460</v>
      </c>
      <c r="J2925" s="42">
        <v>2878</v>
      </c>
      <c r="K2925" s="42" t="s">
        <v>23604</v>
      </c>
      <c r="L2925" s="42" t="s">
        <v>23605</v>
      </c>
      <c r="M2925" s="42" t="s">
        <v>21</v>
      </c>
      <c r="N2925" s="42" t="s">
        <v>23606</v>
      </c>
      <c r="O2925" s="42" t="s">
        <v>394</v>
      </c>
      <c r="P2925" s="42" t="s">
        <v>395</v>
      </c>
      <c r="Q2925" s="56" t="s">
        <v>23607</v>
      </c>
      <c r="R2925" s="42" t="s">
        <v>94</v>
      </c>
      <c r="S2925" s="42" t="s">
        <v>22</v>
      </c>
      <c r="T2925" s="42" t="s">
        <v>28746</v>
      </c>
      <c r="U2925" s="50" t="s">
        <v>28520</v>
      </c>
      <c r="V2925" s="42" t="s">
        <v>28519</v>
      </c>
      <c r="W2925" s="42" t="s">
        <v>94</v>
      </c>
      <c r="X2925" s="50">
        <v>1621</v>
      </c>
    </row>
    <row r="2926" spans="1:24" ht="12" customHeight="1" x14ac:dyDescent="0.15">
      <c r="A2926" s="42" t="s">
        <v>23595</v>
      </c>
      <c r="B2926" s="42">
        <v>33</v>
      </c>
      <c r="C2926" s="42" t="s">
        <v>14</v>
      </c>
      <c r="D2926" s="42" t="s">
        <v>31</v>
      </c>
      <c r="E2926" s="42" t="s">
        <v>23596</v>
      </c>
      <c r="F2926" s="55">
        <v>42534</v>
      </c>
      <c r="G2926" s="42" t="s">
        <v>23597</v>
      </c>
      <c r="H2926" s="42" t="s">
        <v>16427</v>
      </c>
      <c r="I2926" s="42" t="s">
        <v>417</v>
      </c>
      <c r="J2926" s="42">
        <v>12303</v>
      </c>
      <c r="K2926" s="42" t="s">
        <v>16427</v>
      </c>
      <c r="L2926" s="42" t="s">
        <v>16429</v>
      </c>
      <c r="M2926" s="42" t="s">
        <v>21</v>
      </c>
      <c r="N2926" s="42" t="s">
        <v>23598</v>
      </c>
      <c r="O2926" s="42" t="s">
        <v>394</v>
      </c>
      <c r="P2926" s="42" t="s">
        <v>395</v>
      </c>
      <c r="Q2926" s="56" t="s">
        <v>23599</v>
      </c>
      <c r="R2926" s="42" t="s">
        <v>94</v>
      </c>
      <c r="S2926" s="42" t="s">
        <v>22</v>
      </c>
      <c r="T2926" s="42" t="s">
        <v>28746</v>
      </c>
      <c r="U2926" s="50" t="s">
        <v>28520</v>
      </c>
      <c r="V2926" s="42" t="s">
        <v>28521</v>
      </c>
      <c r="W2926" s="42" t="s">
        <v>94</v>
      </c>
      <c r="X2926" s="50">
        <v>1619</v>
      </c>
    </row>
    <row r="2927" spans="1:24" ht="12" customHeight="1" x14ac:dyDescent="0.15">
      <c r="A2927" s="42" t="s">
        <v>23608</v>
      </c>
      <c r="B2927" s="42">
        <v>43</v>
      </c>
      <c r="C2927" s="42" t="s">
        <v>14</v>
      </c>
      <c r="D2927" s="42" t="s">
        <v>31</v>
      </c>
      <c r="E2927" s="42" t="s">
        <v>23609</v>
      </c>
      <c r="F2927" s="55">
        <v>42534</v>
      </c>
      <c r="G2927" s="42" t="s">
        <v>23610</v>
      </c>
      <c r="H2927" s="42" t="s">
        <v>10835</v>
      </c>
      <c r="I2927" s="42" t="s">
        <v>297</v>
      </c>
      <c r="J2927" s="42">
        <v>98642</v>
      </c>
      <c r="K2927" s="42" t="s">
        <v>557</v>
      </c>
      <c r="L2927" s="42" t="s">
        <v>3274</v>
      </c>
      <c r="M2927" s="42" t="s">
        <v>21</v>
      </c>
      <c r="N2927" s="42" t="s">
        <v>23611</v>
      </c>
      <c r="O2927" s="42" t="s">
        <v>394</v>
      </c>
      <c r="P2927" s="42" t="s">
        <v>395</v>
      </c>
      <c r="Q2927" s="56" t="s">
        <v>23612</v>
      </c>
      <c r="R2927" s="42" t="s">
        <v>94</v>
      </c>
      <c r="S2927" s="42" t="s">
        <v>29</v>
      </c>
      <c r="T2927" s="42" t="s">
        <v>28523</v>
      </c>
      <c r="U2927" s="50" t="s">
        <v>28523</v>
      </c>
      <c r="V2927" s="42" t="s">
        <v>28519</v>
      </c>
      <c r="W2927" s="42" t="s">
        <v>94</v>
      </c>
      <c r="X2927" s="50">
        <v>1623</v>
      </c>
    </row>
    <row r="2928" spans="1:24" ht="12" customHeight="1" x14ac:dyDescent="0.15">
      <c r="A2928" s="42" t="s">
        <v>23569</v>
      </c>
      <c r="B2928" s="42">
        <v>29</v>
      </c>
      <c r="C2928" s="42" t="s">
        <v>14</v>
      </c>
      <c r="D2928" s="42" t="s">
        <v>15</v>
      </c>
      <c r="E2928" s="42" t="s">
        <v>23570</v>
      </c>
      <c r="F2928" s="55">
        <v>42533</v>
      </c>
      <c r="G2928" s="42" t="s">
        <v>23571</v>
      </c>
      <c r="H2928" s="42" t="s">
        <v>1043</v>
      </c>
      <c r="I2928" s="42" t="s">
        <v>56</v>
      </c>
      <c r="J2928" s="42">
        <v>32806</v>
      </c>
      <c r="K2928" s="42" t="s">
        <v>1044</v>
      </c>
      <c r="L2928" s="42" t="s">
        <v>1045</v>
      </c>
      <c r="M2928" s="42" t="s">
        <v>21</v>
      </c>
      <c r="N2928" s="42" t="s">
        <v>23572</v>
      </c>
      <c r="O2928" s="42" t="s">
        <v>394</v>
      </c>
      <c r="P2928" s="42" t="s">
        <v>395</v>
      </c>
      <c r="Q2928" s="56" t="s">
        <v>23573</v>
      </c>
      <c r="R2928" s="42" t="s">
        <v>542</v>
      </c>
      <c r="S2928" s="42" t="s">
        <v>22</v>
      </c>
      <c r="T2928" s="42" t="s">
        <v>28746</v>
      </c>
      <c r="U2928" s="50" t="s">
        <v>28520</v>
      </c>
      <c r="V2928" s="42" t="s">
        <v>28521</v>
      </c>
      <c r="W2928" s="42" t="s">
        <v>542</v>
      </c>
      <c r="X2928" s="50">
        <v>1608</v>
      </c>
    </row>
    <row r="2929" spans="1:24" ht="12" customHeight="1" x14ac:dyDescent="0.15">
      <c r="A2929" s="42" t="s">
        <v>12754</v>
      </c>
      <c r="B2929" s="42">
        <v>61</v>
      </c>
      <c r="C2929" s="42" t="s">
        <v>14</v>
      </c>
      <c r="D2929" s="42" t="s">
        <v>79</v>
      </c>
      <c r="F2929" s="55">
        <v>42533</v>
      </c>
      <c r="G2929" s="42" t="s">
        <v>23579</v>
      </c>
      <c r="H2929" s="42" t="s">
        <v>23580</v>
      </c>
      <c r="I2929" s="42" t="s">
        <v>309</v>
      </c>
      <c r="J2929" s="42">
        <v>42141</v>
      </c>
      <c r="K2929" s="42" t="s">
        <v>23581</v>
      </c>
      <c r="L2929" s="42" t="s">
        <v>23582</v>
      </c>
      <c r="M2929" s="42" t="s">
        <v>21</v>
      </c>
      <c r="N2929" s="42" t="s">
        <v>23583</v>
      </c>
      <c r="O2929" s="42" t="s">
        <v>394</v>
      </c>
      <c r="P2929" s="42" t="s">
        <v>395</v>
      </c>
      <c r="Q2929" s="56" t="s">
        <v>23584</v>
      </c>
      <c r="R2929" s="42" t="s">
        <v>23</v>
      </c>
      <c r="S2929" s="42" t="s">
        <v>22</v>
      </c>
      <c r="T2929" s="42" t="s">
        <v>28746</v>
      </c>
      <c r="U2929" s="50" t="s">
        <v>28520</v>
      </c>
      <c r="V2929" s="42" t="s">
        <v>28519</v>
      </c>
      <c r="W2929" s="42" t="s">
        <v>94</v>
      </c>
      <c r="X2929" s="50">
        <v>1617</v>
      </c>
    </row>
    <row r="2930" spans="1:24" ht="12" customHeight="1" x14ac:dyDescent="0.15">
      <c r="A2930" s="42" t="s">
        <v>23574</v>
      </c>
      <c r="B2930" s="42">
        <v>23</v>
      </c>
      <c r="C2930" s="42" t="s">
        <v>14</v>
      </c>
      <c r="D2930" s="42" t="s">
        <v>31</v>
      </c>
      <c r="F2930" s="55">
        <v>42533</v>
      </c>
      <c r="G2930" s="42" t="s">
        <v>23575</v>
      </c>
      <c r="H2930" s="42" t="s">
        <v>23576</v>
      </c>
      <c r="I2930" s="42" t="s">
        <v>234</v>
      </c>
      <c r="J2930" s="42">
        <v>84005</v>
      </c>
      <c r="K2930" s="42" t="s">
        <v>577</v>
      </c>
      <c r="L2930" s="42" t="s">
        <v>22758</v>
      </c>
      <c r="M2930" s="42" t="s">
        <v>21</v>
      </c>
      <c r="N2930" s="42" t="s">
        <v>23577</v>
      </c>
      <c r="O2930" s="42" t="s">
        <v>394</v>
      </c>
      <c r="P2930" s="42" t="s">
        <v>395</v>
      </c>
      <c r="Q2930" s="56" t="s">
        <v>23578</v>
      </c>
      <c r="R2930" s="42" t="s">
        <v>542</v>
      </c>
      <c r="S2930" s="42" t="s">
        <v>22</v>
      </c>
      <c r="T2930" s="42" t="s">
        <v>28739</v>
      </c>
      <c r="U2930" s="50" t="s">
        <v>28518</v>
      </c>
      <c r="V2930" s="42" t="s">
        <v>28521</v>
      </c>
      <c r="W2930" s="42" t="s">
        <v>94</v>
      </c>
      <c r="X2930" s="50">
        <v>1609</v>
      </c>
    </row>
    <row r="2931" spans="1:24" ht="12" customHeight="1" x14ac:dyDescent="0.15">
      <c r="A2931" s="42" t="s">
        <v>23564</v>
      </c>
      <c r="B2931" s="42">
        <v>27</v>
      </c>
      <c r="C2931" s="42" t="s">
        <v>14</v>
      </c>
      <c r="D2931" s="42" t="s">
        <v>79</v>
      </c>
      <c r="F2931" s="55">
        <v>42532</v>
      </c>
      <c r="G2931" s="42" t="s">
        <v>23565</v>
      </c>
      <c r="H2931" s="42" t="s">
        <v>13945</v>
      </c>
      <c r="I2931" s="42" t="s">
        <v>653</v>
      </c>
      <c r="J2931" s="42">
        <v>38801</v>
      </c>
      <c r="K2931" s="42" t="s">
        <v>5429</v>
      </c>
      <c r="L2931" s="42" t="s">
        <v>23566</v>
      </c>
      <c r="M2931" s="42" t="s">
        <v>21</v>
      </c>
      <c r="N2931" s="42" t="s">
        <v>23567</v>
      </c>
      <c r="O2931" s="42" t="s">
        <v>394</v>
      </c>
      <c r="P2931" s="42" t="s">
        <v>395</v>
      </c>
      <c r="Q2931" s="56" t="s">
        <v>23568</v>
      </c>
      <c r="R2931" s="42" t="s">
        <v>94</v>
      </c>
      <c r="S2931" s="42" t="s">
        <v>22</v>
      </c>
      <c r="T2931" s="42" t="s">
        <v>28746</v>
      </c>
      <c r="U2931" s="50" t="s">
        <v>28520</v>
      </c>
      <c r="V2931" s="42" t="s">
        <v>28519</v>
      </c>
      <c r="W2931" s="42" t="s">
        <v>94</v>
      </c>
      <c r="X2931" s="50">
        <v>1612</v>
      </c>
    </row>
    <row r="2932" spans="1:24" ht="12" customHeight="1" x14ac:dyDescent="0.15">
      <c r="A2932" s="42" t="s">
        <v>23561</v>
      </c>
      <c r="B2932" s="42">
        <v>31</v>
      </c>
      <c r="C2932" s="42" t="s">
        <v>14</v>
      </c>
      <c r="D2932" s="42" t="s">
        <v>42</v>
      </c>
      <c r="F2932" s="55">
        <v>42532</v>
      </c>
      <c r="G2932" s="42" t="s">
        <v>23721</v>
      </c>
      <c r="H2932" s="42" t="s">
        <v>6337</v>
      </c>
      <c r="I2932" s="42" t="s">
        <v>39</v>
      </c>
      <c r="J2932" s="42">
        <v>90270</v>
      </c>
      <c r="K2932" s="42" t="s">
        <v>92</v>
      </c>
      <c r="L2932" s="42" t="s">
        <v>408</v>
      </c>
      <c r="M2932" s="42" t="s">
        <v>21</v>
      </c>
      <c r="N2932" s="42" t="s">
        <v>23562</v>
      </c>
      <c r="O2932" s="42" t="s">
        <v>394</v>
      </c>
      <c r="P2932" s="42" t="s">
        <v>395</v>
      </c>
      <c r="Q2932" s="56" t="s">
        <v>23563</v>
      </c>
      <c r="R2932" s="42" t="s">
        <v>23</v>
      </c>
      <c r="S2932" s="42" t="s">
        <v>22</v>
      </c>
      <c r="T2932" s="42" t="s">
        <v>28551</v>
      </c>
      <c r="U2932" s="50" t="s">
        <v>28518</v>
      </c>
      <c r="V2932" s="42" t="s">
        <v>28521</v>
      </c>
      <c r="W2932" s="42" t="s">
        <v>94</v>
      </c>
      <c r="X2932" s="50">
        <v>1616</v>
      </c>
    </row>
    <row r="2933" spans="1:24" ht="12" customHeight="1" x14ac:dyDescent="0.15">
      <c r="A2933" s="42" t="s">
        <v>28665</v>
      </c>
      <c r="B2933" s="42">
        <v>31</v>
      </c>
      <c r="C2933" s="42" t="s">
        <v>14</v>
      </c>
      <c r="D2933" s="42" t="s">
        <v>79</v>
      </c>
      <c r="F2933" s="55">
        <v>42531</v>
      </c>
      <c r="G2933" s="42" t="s">
        <v>32160</v>
      </c>
      <c r="H2933" s="42" t="s">
        <v>92</v>
      </c>
      <c r="I2933" s="42" t="s">
        <v>39</v>
      </c>
      <c r="J2933" s="42" t="s">
        <v>32161</v>
      </c>
      <c r="K2933" s="42" t="s">
        <v>92</v>
      </c>
      <c r="L2933" s="42" t="s">
        <v>93</v>
      </c>
      <c r="M2933" s="42" t="s">
        <v>21</v>
      </c>
      <c r="N2933" s="42" t="s">
        <v>32162</v>
      </c>
      <c r="O2933" s="42" t="s">
        <v>994</v>
      </c>
      <c r="P2933" s="42" t="s">
        <v>395</v>
      </c>
      <c r="Q2933" s="56" t="s">
        <v>32163</v>
      </c>
      <c r="R2933" s="42" t="s">
        <v>94</v>
      </c>
      <c r="S2933" s="42" t="s">
        <v>22</v>
      </c>
      <c r="T2933" s="42" t="s">
        <v>28746</v>
      </c>
      <c r="U2933" s="50" t="s">
        <v>28520</v>
      </c>
      <c r="V2933" s="42" t="s">
        <v>28521</v>
      </c>
      <c r="W2933" s="42" t="s">
        <v>94</v>
      </c>
      <c r="X2933" s="50">
        <v>1838</v>
      </c>
    </row>
    <row r="2934" spans="1:24" ht="12" customHeight="1" x14ac:dyDescent="0.15">
      <c r="A2934" s="42" t="s">
        <v>23550</v>
      </c>
      <c r="B2934" s="42">
        <v>32</v>
      </c>
      <c r="C2934" s="42" t="s">
        <v>14</v>
      </c>
      <c r="D2934" s="42" t="s">
        <v>42</v>
      </c>
      <c r="F2934" s="55">
        <v>42531</v>
      </c>
      <c r="G2934" s="42" t="s">
        <v>23722</v>
      </c>
      <c r="H2934" s="42" t="s">
        <v>4577</v>
      </c>
      <c r="I2934" s="42" t="s">
        <v>203</v>
      </c>
      <c r="J2934" s="42">
        <v>81003</v>
      </c>
      <c r="K2934" s="42" t="s">
        <v>4577</v>
      </c>
      <c r="L2934" s="42" t="s">
        <v>4579</v>
      </c>
      <c r="M2934" s="42" t="s">
        <v>21</v>
      </c>
      <c r="N2934" s="42" t="s">
        <v>23551</v>
      </c>
      <c r="O2934" s="42" t="s">
        <v>394</v>
      </c>
      <c r="P2934" s="42" t="s">
        <v>395</v>
      </c>
      <c r="Q2934" s="56" t="s">
        <v>23552</v>
      </c>
      <c r="R2934" s="42" t="s">
        <v>94</v>
      </c>
      <c r="S2934" s="42" t="s">
        <v>22</v>
      </c>
      <c r="T2934" s="42" t="s">
        <v>28746</v>
      </c>
      <c r="U2934" s="50" t="s">
        <v>28520</v>
      </c>
      <c r="V2934" s="42" t="s">
        <v>28522</v>
      </c>
      <c r="W2934" s="42" t="s">
        <v>94</v>
      </c>
      <c r="X2934" s="50">
        <v>1613</v>
      </c>
    </row>
    <row r="2935" spans="1:24" ht="12" customHeight="1" x14ac:dyDescent="0.15">
      <c r="A2935" s="42" t="s">
        <v>23557</v>
      </c>
      <c r="B2935" s="42">
        <v>50</v>
      </c>
      <c r="C2935" s="42" t="s">
        <v>14</v>
      </c>
      <c r="D2935" s="42" t="s">
        <v>42</v>
      </c>
      <c r="F2935" s="55">
        <v>42531</v>
      </c>
      <c r="G2935" s="42" t="s">
        <v>23558</v>
      </c>
      <c r="H2935" s="42" t="s">
        <v>6136</v>
      </c>
      <c r="I2935" s="42" t="s">
        <v>297</v>
      </c>
      <c r="J2935" s="42">
        <v>98903</v>
      </c>
      <c r="K2935" s="42" t="s">
        <v>6136</v>
      </c>
      <c r="L2935" s="42" t="s">
        <v>10292</v>
      </c>
      <c r="M2935" s="42" t="s">
        <v>21</v>
      </c>
      <c r="N2935" s="42" t="s">
        <v>23559</v>
      </c>
      <c r="O2935" s="42" t="s">
        <v>394</v>
      </c>
      <c r="P2935" s="42" t="s">
        <v>395</v>
      </c>
      <c r="Q2935" s="56" t="s">
        <v>23560</v>
      </c>
      <c r="R2935" s="42" t="s">
        <v>94</v>
      </c>
      <c r="S2935" s="42" t="s">
        <v>22</v>
      </c>
      <c r="T2935" s="42" t="s">
        <v>28746</v>
      </c>
      <c r="U2935" s="50" t="s">
        <v>28520</v>
      </c>
      <c r="V2935" s="42" t="s">
        <v>28521</v>
      </c>
      <c r="W2935" s="42" t="s">
        <v>542</v>
      </c>
      <c r="X2935" s="50">
        <v>1614</v>
      </c>
    </row>
    <row r="2936" spans="1:24" ht="12" customHeight="1" x14ac:dyDescent="0.15">
      <c r="A2936" s="42" t="s">
        <v>23553</v>
      </c>
      <c r="B2936" s="42">
        <v>29</v>
      </c>
      <c r="C2936" s="42" t="s">
        <v>14</v>
      </c>
      <c r="D2936" s="42" t="s">
        <v>31</v>
      </c>
      <c r="F2936" s="55">
        <v>42531</v>
      </c>
      <c r="G2936" s="42" t="s">
        <v>23554</v>
      </c>
      <c r="H2936" s="42" t="s">
        <v>6313</v>
      </c>
      <c r="I2936" s="42" t="s">
        <v>360</v>
      </c>
      <c r="J2936" s="42">
        <v>28625</v>
      </c>
      <c r="K2936" s="42" t="s">
        <v>6315</v>
      </c>
      <c r="L2936" s="42" t="s">
        <v>21534</v>
      </c>
      <c r="M2936" s="42" t="s">
        <v>21</v>
      </c>
      <c r="N2936" s="42" t="s">
        <v>23555</v>
      </c>
      <c r="O2936" s="42" t="s">
        <v>394</v>
      </c>
      <c r="P2936" s="42" t="s">
        <v>395</v>
      </c>
      <c r="Q2936" s="56" t="s">
        <v>23556</v>
      </c>
      <c r="R2936" s="42" t="s">
        <v>94</v>
      </c>
      <c r="S2936" s="42" t="s">
        <v>22</v>
      </c>
      <c r="T2936" s="42" t="s">
        <v>28528</v>
      </c>
      <c r="U2936" s="50" t="s">
        <v>28518</v>
      </c>
      <c r="V2936" s="42" t="s">
        <v>28521</v>
      </c>
      <c r="W2936" s="42" t="s">
        <v>94</v>
      </c>
      <c r="X2936" s="50">
        <v>1611</v>
      </c>
    </row>
    <row r="2937" spans="1:24" ht="12" customHeight="1" x14ac:dyDescent="0.15">
      <c r="A2937" s="42" t="s">
        <v>23540</v>
      </c>
      <c r="B2937" s="42">
        <v>52</v>
      </c>
      <c r="C2937" s="42" t="s">
        <v>14</v>
      </c>
      <c r="D2937" s="42" t="s">
        <v>79</v>
      </c>
      <c r="E2937" s="42" t="s">
        <v>23541</v>
      </c>
      <c r="F2937" s="55">
        <v>42530</v>
      </c>
      <c r="G2937" s="42" t="s">
        <v>23542</v>
      </c>
      <c r="H2937" s="42" t="s">
        <v>7800</v>
      </c>
      <c r="I2937" s="42" t="s">
        <v>67</v>
      </c>
      <c r="J2937" s="42">
        <v>77642</v>
      </c>
      <c r="K2937" s="42" t="s">
        <v>1747</v>
      </c>
      <c r="L2937" s="42" t="s">
        <v>7801</v>
      </c>
      <c r="M2937" s="42" t="s">
        <v>21</v>
      </c>
      <c r="N2937" s="42" t="s">
        <v>23543</v>
      </c>
      <c r="O2937" s="42" t="s">
        <v>394</v>
      </c>
      <c r="P2937" s="42" t="s">
        <v>395</v>
      </c>
      <c r="Q2937" s="56" t="s">
        <v>23544</v>
      </c>
      <c r="R2937" s="42" t="s">
        <v>94</v>
      </c>
      <c r="S2937" s="42" t="s">
        <v>22</v>
      </c>
      <c r="T2937" s="42" t="s">
        <v>28746</v>
      </c>
      <c r="U2937" s="50" t="s">
        <v>28518</v>
      </c>
      <c r="V2937" s="42" t="s">
        <v>28522</v>
      </c>
      <c r="W2937" s="42" t="s">
        <v>94</v>
      </c>
      <c r="X2937" s="50">
        <v>1606</v>
      </c>
    </row>
    <row r="2938" spans="1:24" ht="12" customHeight="1" x14ac:dyDescent="0.15">
      <c r="A2938" s="42" t="s">
        <v>23545</v>
      </c>
      <c r="B2938" s="42">
        <v>43</v>
      </c>
      <c r="C2938" s="42" t="s">
        <v>14</v>
      </c>
      <c r="D2938" s="42" t="s">
        <v>79</v>
      </c>
      <c r="E2938" s="42" t="s">
        <v>23546</v>
      </c>
      <c r="F2938" s="55">
        <v>42530</v>
      </c>
      <c r="G2938" s="42" t="s">
        <v>23547</v>
      </c>
      <c r="H2938" s="42" t="s">
        <v>1077</v>
      </c>
      <c r="I2938" s="42" t="s">
        <v>389</v>
      </c>
      <c r="J2938" s="42">
        <v>73106</v>
      </c>
      <c r="K2938" s="42" t="s">
        <v>1078</v>
      </c>
      <c r="L2938" s="42" t="s">
        <v>1079</v>
      </c>
      <c r="M2938" s="42" t="s">
        <v>29842</v>
      </c>
      <c r="N2938" s="42" t="s">
        <v>23548</v>
      </c>
      <c r="O2938" s="42" t="s">
        <v>394</v>
      </c>
      <c r="P2938" s="42" t="s">
        <v>395</v>
      </c>
      <c r="Q2938" s="56" t="s">
        <v>23549</v>
      </c>
      <c r="R2938" s="42" t="s">
        <v>948</v>
      </c>
      <c r="S2938" s="42" t="s">
        <v>22</v>
      </c>
      <c r="T2938" s="42" t="s">
        <v>28523</v>
      </c>
      <c r="U2938" s="50" t="s">
        <v>28520</v>
      </c>
      <c r="V2938" s="42" t="s">
        <v>28521</v>
      </c>
    </row>
    <row r="2939" spans="1:24" ht="12" customHeight="1" x14ac:dyDescent="0.15">
      <c r="A2939" s="42" t="s">
        <v>3186</v>
      </c>
      <c r="B2939" s="42" t="s">
        <v>23</v>
      </c>
      <c r="C2939" s="42" t="s">
        <v>14</v>
      </c>
      <c r="D2939" s="42" t="s">
        <v>24</v>
      </c>
      <c r="F2939" s="55">
        <v>42530</v>
      </c>
      <c r="G2939" s="42" t="s">
        <v>23526</v>
      </c>
      <c r="H2939" s="42" t="s">
        <v>23527</v>
      </c>
      <c r="I2939" s="42" t="s">
        <v>117</v>
      </c>
      <c r="J2939" s="42">
        <v>85364</v>
      </c>
      <c r="K2939" s="42" t="s">
        <v>13075</v>
      </c>
      <c r="L2939" s="42" t="s">
        <v>19583</v>
      </c>
      <c r="M2939" s="42" t="s">
        <v>21</v>
      </c>
      <c r="N2939" s="42" t="s">
        <v>23528</v>
      </c>
      <c r="O2939" s="42" t="s">
        <v>394</v>
      </c>
      <c r="P2939" s="42" t="s">
        <v>395</v>
      </c>
      <c r="Q2939" s="56" t="s">
        <v>23529</v>
      </c>
      <c r="R2939" s="42" t="s">
        <v>94</v>
      </c>
      <c r="S2939" s="42" t="s">
        <v>22</v>
      </c>
      <c r="T2939" s="42" t="s">
        <v>28540</v>
      </c>
      <c r="U2939" s="50" t="s">
        <v>28520</v>
      </c>
      <c r="V2939" s="42" t="s">
        <v>28521</v>
      </c>
      <c r="W2939" s="42" t="s">
        <v>94</v>
      </c>
      <c r="X2939" s="50">
        <v>1615</v>
      </c>
    </row>
    <row r="2940" spans="1:24" ht="12" customHeight="1" x14ac:dyDescent="0.15">
      <c r="A2940" s="42" t="s">
        <v>28515</v>
      </c>
      <c r="B2940" s="42">
        <v>68</v>
      </c>
      <c r="C2940" s="42" t="s">
        <v>14</v>
      </c>
      <c r="D2940" s="42" t="s">
        <v>31</v>
      </c>
      <c r="F2940" s="55">
        <v>42530</v>
      </c>
      <c r="G2940" s="42" t="s">
        <v>23530</v>
      </c>
      <c r="H2940" s="42" t="s">
        <v>23531</v>
      </c>
      <c r="I2940" s="42" t="s">
        <v>51</v>
      </c>
      <c r="J2940" s="42">
        <v>49849</v>
      </c>
      <c r="K2940" s="42" t="s">
        <v>23532</v>
      </c>
      <c r="L2940" s="42" t="s">
        <v>23533</v>
      </c>
      <c r="M2940" s="42" t="s">
        <v>21</v>
      </c>
      <c r="N2940" s="42" t="s">
        <v>23534</v>
      </c>
      <c r="O2940" s="42" t="s">
        <v>394</v>
      </c>
      <c r="P2940" s="42" t="s">
        <v>395</v>
      </c>
      <c r="Q2940" s="56" t="s">
        <v>23535</v>
      </c>
      <c r="R2940" s="42" t="s">
        <v>542</v>
      </c>
      <c r="S2940" s="42" t="s">
        <v>22</v>
      </c>
      <c r="T2940" s="42" t="s">
        <v>28746</v>
      </c>
      <c r="U2940" s="50" t="s">
        <v>28520</v>
      </c>
      <c r="V2940" s="42" t="s">
        <v>28521</v>
      </c>
      <c r="W2940" s="42" t="s">
        <v>542</v>
      </c>
      <c r="X2940" s="50">
        <v>1607</v>
      </c>
    </row>
    <row r="2941" spans="1:24" ht="12" customHeight="1" x14ac:dyDescent="0.15">
      <c r="A2941" s="42" t="s">
        <v>23536</v>
      </c>
      <c r="B2941" s="42">
        <v>38</v>
      </c>
      <c r="C2941" s="42" t="s">
        <v>14</v>
      </c>
      <c r="D2941" s="42" t="s">
        <v>31</v>
      </c>
      <c r="F2941" s="55">
        <v>42530</v>
      </c>
      <c r="G2941" s="42" t="s">
        <v>23537</v>
      </c>
      <c r="H2941" s="42" t="s">
        <v>1574</v>
      </c>
      <c r="I2941" s="42" t="s">
        <v>398</v>
      </c>
      <c r="J2941" s="42">
        <v>17403</v>
      </c>
      <c r="K2941" s="42" t="s">
        <v>1574</v>
      </c>
      <c r="L2941" s="42" t="s">
        <v>11204</v>
      </c>
      <c r="M2941" s="42" t="s">
        <v>21</v>
      </c>
      <c r="N2941" s="42" t="s">
        <v>23538</v>
      </c>
      <c r="O2941" s="42" t="s">
        <v>394</v>
      </c>
      <c r="P2941" s="42" t="s">
        <v>395</v>
      </c>
      <c r="Q2941" s="56" t="s">
        <v>23539</v>
      </c>
      <c r="R2941" s="42" t="s">
        <v>94</v>
      </c>
      <c r="S2941" s="42" t="s">
        <v>22</v>
      </c>
      <c r="T2941" s="42" t="s">
        <v>28746</v>
      </c>
      <c r="U2941" s="50" t="s">
        <v>28520</v>
      </c>
      <c r="W2941" s="42" t="s">
        <v>94</v>
      </c>
      <c r="X2941" s="50">
        <v>1605</v>
      </c>
    </row>
    <row r="2942" spans="1:24" ht="12" customHeight="1" x14ac:dyDescent="0.15">
      <c r="A2942" s="42" t="s">
        <v>23521</v>
      </c>
      <c r="B2942" s="42">
        <v>34</v>
      </c>
      <c r="C2942" s="42" t="s">
        <v>14</v>
      </c>
      <c r="D2942" s="42" t="s">
        <v>31</v>
      </c>
      <c r="F2942" s="55">
        <v>42530</v>
      </c>
      <c r="G2942" s="42" t="s">
        <v>23522</v>
      </c>
      <c r="H2942" s="42" t="s">
        <v>4047</v>
      </c>
      <c r="I2942" s="42" t="s">
        <v>88</v>
      </c>
      <c r="J2942" s="42">
        <v>35233</v>
      </c>
      <c r="K2942" s="42" t="s">
        <v>1747</v>
      </c>
      <c r="L2942" s="42" t="s">
        <v>23523</v>
      </c>
      <c r="M2942" s="42" t="s">
        <v>21</v>
      </c>
      <c r="N2942" s="42" t="s">
        <v>23524</v>
      </c>
      <c r="O2942" s="42" t="s">
        <v>394</v>
      </c>
      <c r="P2942" s="42" t="s">
        <v>395</v>
      </c>
      <c r="Q2942" s="56" t="s">
        <v>23525</v>
      </c>
      <c r="R2942" s="42" t="s">
        <v>94</v>
      </c>
      <c r="S2942" s="42" t="s">
        <v>22</v>
      </c>
      <c r="T2942" s="42" t="s">
        <v>28746</v>
      </c>
      <c r="U2942" s="50" t="s">
        <v>28520</v>
      </c>
      <c r="V2942" s="42" t="s">
        <v>28519</v>
      </c>
      <c r="W2942" s="42" t="s">
        <v>94</v>
      </c>
      <c r="X2942" s="50">
        <v>1603</v>
      </c>
    </row>
    <row r="2943" spans="1:24" ht="12" customHeight="1" x14ac:dyDescent="0.15">
      <c r="A2943" s="42" t="s">
        <v>23516</v>
      </c>
      <c r="B2943" s="42">
        <v>43</v>
      </c>
      <c r="C2943" s="42" t="s">
        <v>14</v>
      </c>
      <c r="D2943" s="42" t="s">
        <v>42</v>
      </c>
      <c r="F2943" s="55">
        <v>42529</v>
      </c>
      <c r="G2943" s="42" t="s">
        <v>23517</v>
      </c>
      <c r="H2943" s="42" t="s">
        <v>424</v>
      </c>
      <c r="I2943" s="42" t="s">
        <v>425</v>
      </c>
      <c r="J2943" s="42">
        <v>64128</v>
      </c>
      <c r="K2943" s="42" t="s">
        <v>427</v>
      </c>
      <c r="L2943" s="42" t="s">
        <v>23518</v>
      </c>
      <c r="M2943" s="42" t="s">
        <v>21</v>
      </c>
      <c r="N2943" s="42" t="s">
        <v>23519</v>
      </c>
      <c r="O2943" s="42" t="s">
        <v>394</v>
      </c>
      <c r="P2943" s="42" t="s">
        <v>395</v>
      </c>
      <c r="Q2943" s="56" t="s">
        <v>23520</v>
      </c>
      <c r="R2943" s="42" t="s">
        <v>94</v>
      </c>
      <c r="S2943" s="42" t="s">
        <v>22</v>
      </c>
      <c r="T2943" s="42" t="s">
        <v>28746</v>
      </c>
      <c r="U2943" s="50" t="s">
        <v>28520</v>
      </c>
      <c r="V2943" s="42" t="s">
        <v>28521</v>
      </c>
      <c r="W2943" s="42" t="s">
        <v>94</v>
      </c>
      <c r="X2943" s="50">
        <v>1602</v>
      </c>
    </row>
    <row r="2944" spans="1:24" ht="12" customHeight="1" x14ac:dyDescent="0.15">
      <c r="A2944" s="42" t="s">
        <v>23512</v>
      </c>
      <c r="B2944" s="42">
        <v>49</v>
      </c>
      <c r="C2944" s="42" t="s">
        <v>14</v>
      </c>
      <c r="D2944" s="42" t="s">
        <v>79</v>
      </c>
      <c r="F2944" s="55">
        <v>42528</v>
      </c>
      <c r="G2944" s="42" t="s">
        <v>23723</v>
      </c>
      <c r="H2944" s="42" t="s">
        <v>3107</v>
      </c>
      <c r="I2944" s="42" t="s">
        <v>238</v>
      </c>
      <c r="J2944" s="42">
        <v>22701</v>
      </c>
      <c r="K2944" s="42" t="s">
        <v>3107</v>
      </c>
      <c r="L2944" s="42" t="s">
        <v>23513</v>
      </c>
      <c r="M2944" s="42" t="s">
        <v>21</v>
      </c>
      <c r="N2944" s="42" t="s">
        <v>23514</v>
      </c>
      <c r="O2944" s="42" t="s">
        <v>394</v>
      </c>
      <c r="P2944" s="42" t="s">
        <v>395</v>
      </c>
      <c r="Q2944" s="56" t="s">
        <v>23515</v>
      </c>
      <c r="R2944" s="42" t="s">
        <v>94</v>
      </c>
      <c r="S2944" s="42" t="s">
        <v>22</v>
      </c>
      <c r="T2944" s="42" t="s">
        <v>28746</v>
      </c>
      <c r="U2944" s="50" t="s">
        <v>28518</v>
      </c>
      <c r="V2944" s="42" t="s">
        <v>28521</v>
      </c>
      <c r="W2944" s="42" t="s">
        <v>94</v>
      </c>
      <c r="X2944" s="50">
        <v>1601</v>
      </c>
    </row>
    <row r="2945" spans="1:24" ht="12" customHeight="1" x14ac:dyDescent="0.15">
      <c r="A2945" s="42" t="s">
        <v>23501</v>
      </c>
      <c r="B2945" s="42">
        <v>63</v>
      </c>
      <c r="C2945" s="42" t="s">
        <v>14</v>
      </c>
      <c r="D2945" s="42" t="s">
        <v>31</v>
      </c>
      <c r="E2945" s="42" t="s">
        <v>23502</v>
      </c>
      <c r="F2945" s="55">
        <v>42528</v>
      </c>
      <c r="G2945" s="42" t="s">
        <v>23503</v>
      </c>
      <c r="H2945" s="42" t="s">
        <v>23168</v>
      </c>
      <c r="I2945" s="42" t="s">
        <v>167</v>
      </c>
      <c r="J2945" s="42">
        <v>30281</v>
      </c>
      <c r="K2945" s="42" t="s">
        <v>8226</v>
      </c>
      <c r="L2945" s="42" t="s">
        <v>8227</v>
      </c>
      <c r="M2945" s="42" t="s">
        <v>21</v>
      </c>
      <c r="N2945" s="42" t="s">
        <v>23504</v>
      </c>
      <c r="O2945" s="42" t="s">
        <v>394</v>
      </c>
      <c r="P2945" s="42" t="s">
        <v>395</v>
      </c>
      <c r="Q2945" s="56" t="s">
        <v>23505</v>
      </c>
      <c r="R2945" s="42" t="s">
        <v>94</v>
      </c>
      <c r="S2945" s="42" t="s">
        <v>22</v>
      </c>
      <c r="T2945" s="42" t="s">
        <v>28746</v>
      </c>
      <c r="U2945" s="50" t="s">
        <v>28520</v>
      </c>
      <c r="V2945" s="42" t="s">
        <v>28521</v>
      </c>
      <c r="W2945" s="42" t="s">
        <v>94</v>
      </c>
      <c r="X2945" s="50">
        <v>1604</v>
      </c>
    </row>
    <row r="2946" spans="1:24" ht="12" customHeight="1" x14ac:dyDescent="0.15">
      <c r="A2946" s="42" t="s">
        <v>23506</v>
      </c>
      <c r="B2946" s="42">
        <v>25</v>
      </c>
      <c r="C2946" s="42" t="s">
        <v>14</v>
      </c>
      <c r="D2946" s="42" t="s">
        <v>31</v>
      </c>
      <c r="F2946" s="55">
        <v>42528</v>
      </c>
      <c r="G2946" s="42" t="s">
        <v>23507</v>
      </c>
      <c r="H2946" s="42" t="s">
        <v>23508</v>
      </c>
      <c r="I2946" s="42" t="s">
        <v>389</v>
      </c>
      <c r="J2946" s="42">
        <v>74467</v>
      </c>
      <c r="K2946" s="42" t="s">
        <v>23508</v>
      </c>
      <c r="L2946" s="42" t="s">
        <v>23509</v>
      </c>
      <c r="M2946" s="42" t="s">
        <v>21</v>
      </c>
      <c r="N2946" s="42" t="s">
        <v>23510</v>
      </c>
      <c r="O2946" s="42" t="s">
        <v>394</v>
      </c>
      <c r="P2946" s="42" t="s">
        <v>395</v>
      </c>
      <c r="Q2946" s="56" t="s">
        <v>23511</v>
      </c>
      <c r="R2946" s="42" t="s">
        <v>94</v>
      </c>
      <c r="S2946" s="42" t="s">
        <v>12</v>
      </c>
      <c r="T2946" s="42" t="s">
        <v>31978</v>
      </c>
      <c r="U2946" s="50" t="s">
        <v>28518</v>
      </c>
      <c r="V2946" s="42" t="s">
        <v>28519</v>
      </c>
      <c r="W2946" s="42" t="s">
        <v>542</v>
      </c>
      <c r="X2946" s="50">
        <v>1596</v>
      </c>
    </row>
    <row r="2947" spans="1:24" ht="12" customHeight="1" x14ac:dyDescent="0.15">
      <c r="A2947" s="42" t="s">
        <v>23491</v>
      </c>
      <c r="B2947" s="42">
        <v>21</v>
      </c>
      <c r="C2947" s="42" t="s">
        <v>14</v>
      </c>
      <c r="D2947" s="42" t="s">
        <v>42</v>
      </c>
      <c r="F2947" s="55">
        <v>42528</v>
      </c>
      <c r="G2947" s="42" t="s">
        <v>23492</v>
      </c>
      <c r="H2947" s="42" t="s">
        <v>9343</v>
      </c>
      <c r="I2947" s="42" t="s">
        <v>39</v>
      </c>
      <c r="J2947" s="42">
        <v>95380</v>
      </c>
      <c r="K2947" s="42" t="s">
        <v>3138</v>
      </c>
      <c r="L2947" s="42" t="s">
        <v>10034</v>
      </c>
      <c r="M2947" s="42" t="s">
        <v>21</v>
      </c>
      <c r="N2947" s="42" t="s">
        <v>23493</v>
      </c>
      <c r="O2947" s="42" t="s">
        <v>394</v>
      </c>
      <c r="P2947" s="42" t="s">
        <v>395</v>
      </c>
      <c r="Q2947" s="56" t="s">
        <v>23494</v>
      </c>
      <c r="R2947" s="42" t="s">
        <v>94</v>
      </c>
      <c r="S2947" s="42" t="s">
        <v>373</v>
      </c>
      <c r="T2947" s="42" t="s">
        <v>28836</v>
      </c>
      <c r="U2947" s="50" t="s">
        <v>28518</v>
      </c>
      <c r="V2947" s="42" t="s">
        <v>28521</v>
      </c>
      <c r="W2947" s="42" t="s">
        <v>94</v>
      </c>
      <c r="X2947" s="50">
        <v>1599</v>
      </c>
    </row>
    <row r="2948" spans="1:24" ht="12" customHeight="1" x14ac:dyDescent="0.15">
      <c r="A2948" s="42" t="s">
        <v>23495</v>
      </c>
      <c r="B2948" s="42">
        <v>15</v>
      </c>
      <c r="C2948" s="42" t="s">
        <v>14</v>
      </c>
      <c r="D2948" s="42" t="s">
        <v>31</v>
      </c>
      <c r="E2948" s="42" t="s">
        <v>23496</v>
      </c>
      <c r="F2948" s="55">
        <v>42528</v>
      </c>
      <c r="G2948" s="42" t="s">
        <v>20352</v>
      </c>
      <c r="H2948" s="42" t="s">
        <v>23497</v>
      </c>
      <c r="I2948" s="42" t="s">
        <v>39</v>
      </c>
      <c r="J2948" s="42">
        <v>95963</v>
      </c>
      <c r="K2948" s="42" t="s">
        <v>23498</v>
      </c>
      <c r="L2948" s="42" t="s">
        <v>941</v>
      </c>
      <c r="M2948" s="42" t="s">
        <v>373</v>
      </c>
      <c r="N2948" s="42" t="s">
        <v>23499</v>
      </c>
      <c r="O2948" s="42" t="s">
        <v>394</v>
      </c>
      <c r="P2948" s="42" t="s">
        <v>395</v>
      </c>
      <c r="Q2948" s="56" t="s">
        <v>23500</v>
      </c>
      <c r="R2948" s="42" t="s">
        <v>94</v>
      </c>
      <c r="S2948" s="42" t="s">
        <v>373</v>
      </c>
      <c r="T2948" s="42" t="s">
        <v>29599</v>
      </c>
      <c r="U2948" s="50" t="s">
        <v>28518</v>
      </c>
      <c r="V2948" s="42" t="s">
        <v>28521</v>
      </c>
    </row>
    <row r="2949" spans="1:24" ht="12" customHeight="1" x14ac:dyDescent="0.15">
      <c r="A2949" s="42" t="s">
        <v>23487</v>
      </c>
      <c r="B2949" s="42">
        <v>23</v>
      </c>
      <c r="C2949" s="42" t="s">
        <v>14</v>
      </c>
      <c r="D2949" s="42" t="s">
        <v>79</v>
      </c>
      <c r="F2949" s="55">
        <v>42527</v>
      </c>
      <c r="G2949" s="42" t="s">
        <v>23488</v>
      </c>
      <c r="H2949" s="42" t="s">
        <v>1262</v>
      </c>
      <c r="I2949" s="42" t="s">
        <v>63</v>
      </c>
      <c r="J2949" s="42">
        <v>43211</v>
      </c>
      <c r="K2949" s="42" t="s">
        <v>1263</v>
      </c>
      <c r="L2949" s="42" t="s">
        <v>12268</v>
      </c>
      <c r="M2949" s="42" t="s">
        <v>21</v>
      </c>
      <c r="N2949" s="42" t="s">
        <v>23489</v>
      </c>
      <c r="O2949" s="42" t="s">
        <v>394</v>
      </c>
      <c r="P2949" s="42" t="s">
        <v>395</v>
      </c>
      <c r="Q2949" s="56" t="s">
        <v>23490</v>
      </c>
      <c r="R2949" s="42" t="s">
        <v>94</v>
      </c>
      <c r="S2949" s="42" t="s">
        <v>22</v>
      </c>
      <c r="T2949" s="42" t="s">
        <v>28746</v>
      </c>
      <c r="U2949" s="50" t="s">
        <v>28520</v>
      </c>
      <c r="V2949" s="42" t="s">
        <v>28521</v>
      </c>
      <c r="W2949" s="42" t="s">
        <v>94</v>
      </c>
      <c r="X2949" s="50">
        <v>1595</v>
      </c>
    </row>
    <row r="2950" spans="1:24" ht="12" customHeight="1" x14ac:dyDescent="0.15">
      <c r="A2950" s="42" t="s">
        <v>23482</v>
      </c>
      <c r="B2950" s="42">
        <v>25</v>
      </c>
      <c r="C2950" s="42" t="s">
        <v>14</v>
      </c>
      <c r="D2950" s="42" t="s">
        <v>42</v>
      </c>
      <c r="E2950" s="42" t="s">
        <v>23483</v>
      </c>
      <c r="F2950" s="55">
        <v>42527</v>
      </c>
      <c r="G2950" s="42" t="s">
        <v>23484</v>
      </c>
      <c r="H2950" s="42" t="s">
        <v>21265</v>
      </c>
      <c r="I2950" s="42" t="s">
        <v>854</v>
      </c>
      <c r="J2950" s="42">
        <v>96720</v>
      </c>
      <c r="K2950" s="42" t="s">
        <v>3852</v>
      </c>
      <c r="L2950" s="42" t="s">
        <v>3853</v>
      </c>
      <c r="M2950" s="42" t="s">
        <v>21</v>
      </c>
      <c r="N2950" s="42" t="s">
        <v>23485</v>
      </c>
      <c r="O2950" s="42" t="s">
        <v>394</v>
      </c>
      <c r="P2950" s="42" t="s">
        <v>395</v>
      </c>
      <c r="Q2950" s="56" t="s">
        <v>23486</v>
      </c>
      <c r="R2950" s="42" t="s">
        <v>94</v>
      </c>
      <c r="S2950" s="42" t="s">
        <v>22</v>
      </c>
      <c r="T2950" s="42" t="s">
        <v>28739</v>
      </c>
      <c r="U2950" s="50" t="s">
        <v>28518</v>
      </c>
      <c r="V2950" s="42" t="s">
        <v>28521</v>
      </c>
      <c r="W2950" s="42" t="s">
        <v>94</v>
      </c>
      <c r="X2950" s="50">
        <v>1597</v>
      </c>
    </row>
    <row r="2951" spans="1:24" ht="12" customHeight="1" x14ac:dyDescent="0.15">
      <c r="A2951" s="42" t="s">
        <v>23476</v>
      </c>
      <c r="B2951" s="42">
        <v>38</v>
      </c>
      <c r="C2951" s="42" t="s">
        <v>108</v>
      </c>
      <c r="D2951" s="42" t="s">
        <v>31</v>
      </c>
      <c r="F2951" s="55">
        <v>42526</v>
      </c>
      <c r="G2951" s="42" t="s">
        <v>23477</v>
      </c>
      <c r="H2951" s="42" t="s">
        <v>23478</v>
      </c>
      <c r="I2951" s="42" t="s">
        <v>51</v>
      </c>
      <c r="J2951" s="42">
        <v>49014</v>
      </c>
      <c r="K2951" s="42" t="s">
        <v>5995</v>
      </c>
      <c r="L2951" s="42" t="s">
        <v>23479</v>
      </c>
      <c r="M2951" s="42" t="s">
        <v>21</v>
      </c>
      <c r="N2951" s="42" t="s">
        <v>23480</v>
      </c>
      <c r="O2951" s="42" t="s">
        <v>394</v>
      </c>
      <c r="P2951" s="42" t="s">
        <v>395</v>
      </c>
      <c r="Q2951" s="56" t="s">
        <v>23481</v>
      </c>
      <c r="R2951" s="42" t="s">
        <v>94</v>
      </c>
      <c r="S2951" s="42" t="s">
        <v>12</v>
      </c>
      <c r="T2951" s="42" t="s">
        <v>31978</v>
      </c>
      <c r="U2951" s="50" t="s">
        <v>28518</v>
      </c>
      <c r="V2951" s="42" t="s">
        <v>28521</v>
      </c>
    </row>
    <row r="2952" spans="1:24" ht="12" customHeight="1" x14ac:dyDescent="0.15">
      <c r="A2952" s="42" t="s">
        <v>23472</v>
      </c>
      <c r="B2952" s="42">
        <v>31</v>
      </c>
      <c r="C2952" s="42" t="s">
        <v>14</v>
      </c>
      <c r="D2952" s="42" t="s">
        <v>31</v>
      </c>
      <c r="F2952" s="55">
        <v>42526</v>
      </c>
      <c r="G2952" s="42" t="s">
        <v>23473</v>
      </c>
      <c r="H2952" s="42" t="s">
        <v>7593</v>
      </c>
      <c r="I2952" s="42" t="s">
        <v>56</v>
      </c>
      <c r="J2952" s="42">
        <v>33914</v>
      </c>
      <c r="K2952" s="42" t="s">
        <v>5429</v>
      </c>
      <c r="L2952" s="42" t="s">
        <v>15292</v>
      </c>
      <c r="M2952" s="42" t="s">
        <v>21</v>
      </c>
      <c r="N2952" s="42" t="s">
        <v>23474</v>
      </c>
      <c r="O2952" s="42" t="s">
        <v>394</v>
      </c>
      <c r="P2952" s="42" t="s">
        <v>395</v>
      </c>
      <c r="Q2952" s="56" t="s">
        <v>23475</v>
      </c>
      <c r="R2952" s="42" t="s">
        <v>94</v>
      </c>
      <c r="S2952" s="42" t="s">
        <v>22</v>
      </c>
      <c r="T2952" s="42" t="s">
        <v>28746</v>
      </c>
      <c r="U2952" s="50" t="s">
        <v>28518</v>
      </c>
      <c r="V2952" s="42" t="s">
        <v>28519</v>
      </c>
      <c r="W2952" s="42" t="s">
        <v>94</v>
      </c>
      <c r="X2952" s="50">
        <v>1593</v>
      </c>
    </row>
    <row r="2953" spans="1:24" ht="12" customHeight="1" x14ac:dyDescent="0.15">
      <c r="A2953" s="42" t="s">
        <v>23459</v>
      </c>
      <c r="B2953" s="42">
        <v>35</v>
      </c>
      <c r="C2953" s="42" t="s">
        <v>14</v>
      </c>
      <c r="D2953" s="42" t="s">
        <v>79</v>
      </c>
      <c r="E2953" s="42" t="s">
        <v>23460</v>
      </c>
      <c r="F2953" s="55">
        <v>42525</v>
      </c>
      <c r="G2953" s="42" t="s">
        <v>23461</v>
      </c>
      <c r="H2953" s="42" t="s">
        <v>13315</v>
      </c>
      <c r="I2953" s="42" t="s">
        <v>88</v>
      </c>
      <c r="J2953" s="42">
        <v>36027</v>
      </c>
      <c r="K2953" s="42" t="s">
        <v>13316</v>
      </c>
      <c r="L2953" s="42" t="s">
        <v>23462</v>
      </c>
      <c r="M2953" s="42" t="s">
        <v>21</v>
      </c>
      <c r="N2953" s="42" t="s">
        <v>23463</v>
      </c>
      <c r="O2953" s="42" t="s">
        <v>394</v>
      </c>
      <c r="P2953" s="42" t="s">
        <v>395</v>
      </c>
      <c r="Q2953" s="56" t="s">
        <v>23464</v>
      </c>
      <c r="R2953" s="42" t="s">
        <v>94</v>
      </c>
      <c r="S2953" s="42" t="s">
        <v>22</v>
      </c>
      <c r="T2953" s="42" t="s">
        <v>28746</v>
      </c>
      <c r="U2953" s="50" t="s">
        <v>28520</v>
      </c>
      <c r="V2953" s="42" t="s">
        <v>20623</v>
      </c>
      <c r="W2953" s="42" t="s">
        <v>542</v>
      </c>
      <c r="X2953" s="50">
        <v>1594</v>
      </c>
    </row>
    <row r="2954" spans="1:24" ht="12" customHeight="1" x14ac:dyDescent="0.15">
      <c r="A2954" s="42" t="s">
        <v>23469</v>
      </c>
      <c r="B2954" s="42">
        <v>31</v>
      </c>
      <c r="C2954" s="42" t="s">
        <v>14</v>
      </c>
      <c r="D2954" s="42" t="s">
        <v>31</v>
      </c>
      <c r="E2954" s="42" t="s">
        <v>25589</v>
      </c>
      <c r="F2954" s="55">
        <v>42525</v>
      </c>
      <c r="G2954" s="42" t="s">
        <v>23724</v>
      </c>
      <c r="H2954" s="42" t="s">
        <v>889</v>
      </c>
      <c r="I2954" s="42" t="s">
        <v>211</v>
      </c>
      <c r="J2954" s="42">
        <v>47302</v>
      </c>
      <c r="K2954" s="42" t="s">
        <v>890</v>
      </c>
      <c r="L2954" s="42" t="s">
        <v>891</v>
      </c>
      <c r="M2954" s="42" t="s">
        <v>21</v>
      </c>
      <c r="N2954" s="42" t="s">
        <v>23470</v>
      </c>
      <c r="O2954" s="42" t="s">
        <v>394</v>
      </c>
      <c r="P2954" s="42" t="s">
        <v>395</v>
      </c>
      <c r="Q2954" s="56" t="s">
        <v>23471</v>
      </c>
      <c r="R2954" s="42" t="s">
        <v>542</v>
      </c>
      <c r="S2954" s="42" t="s">
        <v>22</v>
      </c>
      <c r="T2954" s="42" t="s">
        <v>28739</v>
      </c>
      <c r="U2954" s="50" t="s">
        <v>28518</v>
      </c>
      <c r="V2954" s="42" t="s">
        <v>28521</v>
      </c>
      <c r="W2954" s="42" t="s">
        <v>542</v>
      </c>
      <c r="X2954" s="50">
        <v>1598</v>
      </c>
    </row>
    <row r="2955" spans="1:24" ht="12" customHeight="1" x14ac:dyDescent="0.15">
      <c r="A2955" s="42" t="s">
        <v>23465</v>
      </c>
      <c r="B2955" s="42">
        <v>31</v>
      </c>
      <c r="C2955" s="42" t="s">
        <v>14</v>
      </c>
      <c r="D2955" s="42" t="s">
        <v>24</v>
      </c>
      <c r="F2955" s="55">
        <v>42525</v>
      </c>
      <c r="G2955" s="42" t="s">
        <v>23466</v>
      </c>
      <c r="H2955" s="42" t="s">
        <v>4300</v>
      </c>
      <c r="I2955" s="42" t="s">
        <v>39</v>
      </c>
      <c r="J2955" s="42">
        <v>96064</v>
      </c>
      <c r="K2955" s="42" t="s">
        <v>940</v>
      </c>
      <c r="L2955" s="42" t="s">
        <v>941</v>
      </c>
      <c r="M2955" s="42" t="s">
        <v>21</v>
      </c>
      <c r="N2955" s="42" t="s">
        <v>23467</v>
      </c>
      <c r="O2955" s="42" t="s">
        <v>394</v>
      </c>
      <c r="P2955" s="42" t="s">
        <v>395</v>
      </c>
      <c r="Q2955" s="56" t="s">
        <v>23468</v>
      </c>
      <c r="R2955" s="42" t="s">
        <v>23</v>
      </c>
      <c r="S2955" s="42" t="s">
        <v>29</v>
      </c>
      <c r="T2955" s="42" t="s">
        <v>28523</v>
      </c>
      <c r="U2955" s="50" t="s">
        <v>28520</v>
      </c>
      <c r="V2955" s="42" t="s">
        <v>28521</v>
      </c>
      <c r="W2955" s="42" t="s">
        <v>94</v>
      </c>
      <c r="X2955" s="50">
        <v>1592</v>
      </c>
    </row>
    <row r="2956" spans="1:24" ht="12" customHeight="1" x14ac:dyDescent="0.15">
      <c r="A2956" s="42" t="s">
        <v>23447</v>
      </c>
      <c r="B2956" s="42">
        <v>34</v>
      </c>
      <c r="C2956" s="42" t="s">
        <v>14</v>
      </c>
      <c r="D2956" s="42" t="s">
        <v>133</v>
      </c>
      <c r="F2956" s="55">
        <v>42524</v>
      </c>
      <c r="G2956" s="42" t="s">
        <v>23448</v>
      </c>
      <c r="H2956" s="42" t="s">
        <v>1592</v>
      </c>
      <c r="I2956" s="42" t="s">
        <v>117</v>
      </c>
      <c r="J2956" s="42">
        <v>85344</v>
      </c>
      <c r="K2956" s="42" t="s">
        <v>3906</v>
      </c>
      <c r="L2956" s="42" t="s">
        <v>23449</v>
      </c>
      <c r="M2956" s="42" t="s">
        <v>21</v>
      </c>
      <c r="N2956" s="42" t="s">
        <v>23450</v>
      </c>
      <c r="O2956" s="42" t="s">
        <v>394</v>
      </c>
      <c r="P2956" s="42" t="s">
        <v>395</v>
      </c>
      <c r="Q2956" s="56" t="s">
        <v>23451</v>
      </c>
      <c r="R2956" s="42" t="s">
        <v>23</v>
      </c>
      <c r="S2956" s="42" t="s">
        <v>22</v>
      </c>
      <c r="T2956" s="42" t="s">
        <v>28739</v>
      </c>
      <c r="U2956" s="50" t="s">
        <v>28518</v>
      </c>
      <c r="V2956" s="42" t="s">
        <v>28521</v>
      </c>
      <c r="W2956" s="42" t="s">
        <v>94</v>
      </c>
      <c r="X2956" s="50">
        <v>1591</v>
      </c>
    </row>
    <row r="2957" spans="1:24" ht="12" customHeight="1" x14ac:dyDescent="0.15">
      <c r="A2957" s="42" t="s">
        <v>23452</v>
      </c>
      <c r="B2957" s="42">
        <v>28</v>
      </c>
      <c r="C2957" s="42" t="s">
        <v>14</v>
      </c>
      <c r="D2957" s="42" t="s">
        <v>133</v>
      </c>
      <c r="F2957" s="55">
        <v>42524</v>
      </c>
      <c r="G2957" s="42" t="s">
        <v>23453</v>
      </c>
      <c r="H2957" s="42" t="s">
        <v>23454</v>
      </c>
      <c r="I2957" s="42" t="s">
        <v>137</v>
      </c>
      <c r="J2957" s="42">
        <v>57770</v>
      </c>
      <c r="K2957" s="42" t="s">
        <v>23455</v>
      </c>
      <c r="L2957" s="42" t="s">
        <v>23456</v>
      </c>
      <c r="M2957" s="42" t="s">
        <v>21</v>
      </c>
      <c r="N2957" s="42" t="s">
        <v>23457</v>
      </c>
      <c r="O2957" s="42" t="s">
        <v>394</v>
      </c>
      <c r="P2957" s="42" t="s">
        <v>395</v>
      </c>
      <c r="Q2957" s="56" t="s">
        <v>23458</v>
      </c>
      <c r="R2957" s="42" t="s">
        <v>23</v>
      </c>
      <c r="S2957" s="42" t="s">
        <v>22</v>
      </c>
      <c r="T2957" s="42" t="s">
        <v>28739</v>
      </c>
      <c r="U2957" s="50" t="s">
        <v>28520</v>
      </c>
      <c r="V2957" s="42" t="s">
        <v>28521</v>
      </c>
    </row>
    <row r="2958" spans="1:24" ht="12" customHeight="1" x14ac:dyDescent="0.15">
      <c r="A2958" s="42" t="s">
        <v>23428</v>
      </c>
      <c r="B2958" s="42">
        <v>33</v>
      </c>
      <c r="C2958" s="42" t="s">
        <v>14</v>
      </c>
      <c r="D2958" s="42" t="s">
        <v>31</v>
      </c>
      <c r="F2958" s="55">
        <v>42524</v>
      </c>
      <c r="G2958" s="42" t="s">
        <v>23429</v>
      </c>
      <c r="H2958" s="42" t="s">
        <v>23430</v>
      </c>
      <c r="I2958" s="42" t="s">
        <v>324</v>
      </c>
      <c r="J2958" s="42">
        <v>99645</v>
      </c>
      <c r="K2958" s="42" t="s">
        <v>21207</v>
      </c>
      <c r="L2958" s="42" t="s">
        <v>10961</v>
      </c>
      <c r="M2958" s="42" t="s">
        <v>21</v>
      </c>
      <c r="N2958" s="42" t="s">
        <v>23431</v>
      </c>
      <c r="O2958" s="42" t="s">
        <v>394</v>
      </c>
      <c r="P2958" s="42" t="s">
        <v>395</v>
      </c>
      <c r="Q2958" s="56" t="s">
        <v>23432</v>
      </c>
      <c r="R2958" s="42" t="s">
        <v>23</v>
      </c>
      <c r="S2958" s="42" t="s">
        <v>22</v>
      </c>
      <c r="T2958" s="42" t="s">
        <v>28739</v>
      </c>
      <c r="U2958" s="50" t="s">
        <v>28518</v>
      </c>
      <c r="V2958" s="42" t="s">
        <v>28521</v>
      </c>
      <c r="W2958" s="42" t="s">
        <v>94</v>
      </c>
      <c r="X2958" s="50">
        <v>1590</v>
      </c>
    </row>
    <row r="2959" spans="1:24" ht="12" customHeight="1" x14ac:dyDescent="0.15">
      <c r="A2959" s="42" t="s">
        <v>23433</v>
      </c>
      <c r="B2959" s="42">
        <v>18</v>
      </c>
      <c r="C2959" s="42" t="s">
        <v>14</v>
      </c>
      <c r="D2959" s="42" t="s">
        <v>79</v>
      </c>
      <c r="F2959" s="55">
        <v>42523</v>
      </c>
      <c r="G2959" s="42" t="s">
        <v>23434</v>
      </c>
      <c r="H2959" s="42" t="s">
        <v>4094</v>
      </c>
      <c r="I2959" s="42" t="s">
        <v>360</v>
      </c>
      <c r="J2959" s="42">
        <v>28262</v>
      </c>
      <c r="K2959" s="42" t="s">
        <v>4096</v>
      </c>
      <c r="L2959" s="42" t="s">
        <v>4097</v>
      </c>
      <c r="M2959" s="42" t="s">
        <v>21</v>
      </c>
      <c r="N2959" s="42" t="s">
        <v>23435</v>
      </c>
      <c r="O2959" s="42" t="s">
        <v>394</v>
      </c>
      <c r="P2959" s="42" t="s">
        <v>395</v>
      </c>
      <c r="Q2959" s="56" t="s">
        <v>23436</v>
      </c>
      <c r="R2959" s="42" t="s">
        <v>94</v>
      </c>
      <c r="S2959" s="42" t="s">
        <v>22</v>
      </c>
      <c r="T2959" s="42" t="s">
        <v>28746</v>
      </c>
      <c r="U2959" s="50" t="s">
        <v>28518</v>
      </c>
      <c r="V2959" s="42" t="s">
        <v>28521</v>
      </c>
      <c r="W2959" s="42" t="s">
        <v>542</v>
      </c>
      <c r="X2959" s="50">
        <v>1589</v>
      </c>
    </row>
    <row r="2960" spans="1:24" ht="12" customHeight="1" x14ac:dyDescent="0.15">
      <c r="A2960" s="42" t="s">
        <v>23442</v>
      </c>
      <c r="B2960" s="42">
        <v>43</v>
      </c>
      <c r="C2960" s="42" t="s">
        <v>14</v>
      </c>
      <c r="D2960" s="42" t="s">
        <v>79</v>
      </c>
      <c r="E2960" s="42" t="s">
        <v>23443</v>
      </c>
      <c r="F2960" s="55">
        <v>42523</v>
      </c>
      <c r="G2960" s="42" t="s">
        <v>23444</v>
      </c>
      <c r="H2960" s="42" t="s">
        <v>3245</v>
      </c>
      <c r="I2960" s="42" t="s">
        <v>238</v>
      </c>
      <c r="J2960" s="42">
        <v>23504</v>
      </c>
      <c r="K2960" s="42" t="s">
        <v>16092</v>
      </c>
      <c r="L2960" s="42" t="s">
        <v>4946</v>
      </c>
      <c r="M2960" s="42" t="s">
        <v>21</v>
      </c>
      <c r="N2960" s="42" t="s">
        <v>23445</v>
      </c>
      <c r="O2960" s="42" t="s">
        <v>394</v>
      </c>
      <c r="P2960" s="42" t="s">
        <v>395</v>
      </c>
      <c r="Q2960" s="56" t="s">
        <v>23446</v>
      </c>
      <c r="R2960" s="42" t="s">
        <v>542</v>
      </c>
      <c r="S2960" s="42" t="s">
        <v>29</v>
      </c>
      <c r="T2960" s="42" t="s">
        <v>28739</v>
      </c>
      <c r="U2960" s="50" t="s">
        <v>28518</v>
      </c>
      <c r="V2960" s="42" t="s">
        <v>28521</v>
      </c>
      <c r="W2960" s="42" t="s">
        <v>542</v>
      </c>
      <c r="X2960" s="50">
        <v>1588</v>
      </c>
    </row>
    <row r="2961" spans="1:24" ht="12" customHeight="1" x14ac:dyDescent="0.15">
      <c r="A2961" s="42" t="s">
        <v>23437</v>
      </c>
      <c r="B2961" s="42">
        <v>49</v>
      </c>
      <c r="C2961" s="42" t="s">
        <v>14</v>
      </c>
      <c r="D2961" s="42" t="s">
        <v>31</v>
      </c>
      <c r="E2961" s="42" t="s">
        <v>23438</v>
      </c>
      <c r="F2961" s="55">
        <v>42523</v>
      </c>
      <c r="G2961" s="42" t="s">
        <v>23439</v>
      </c>
      <c r="H2961" s="42" t="s">
        <v>9331</v>
      </c>
      <c r="I2961" s="42" t="s">
        <v>309</v>
      </c>
      <c r="J2961" s="42">
        <v>41701</v>
      </c>
      <c r="K2961" s="42" t="s">
        <v>2457</v>
      </c>
      <c r="L2961" s="42" t="s">
        <v>19579</v>
      </c>
      <c r="M2961" s="42" t="s">
        <v>373</v>
      </c>
      <c r="N2961" s="42" t="s">
        <v>23440</v>
      </c>
      <c r="O2961" s="42" t="s">
        <v>394</v>
      </c>
      <c r="P2961" s="42" t="s">
        <v>395</v>
      </c>
      <c r="Q2961" s="56" t="s">
        <v>23441</v>
      </c>
      <c r="R2961" s="42" t="s">
        <v>94</v>
      </c>
      <c r="S2961" s="42" t="s">
        <v>373</v>
      </c>
      <c r="T2961" s="42" t="s">
        <v>28836</v>
      </c>
      <c r="U2961" s="50" t="s">
        <v>28518</v>
      </c>
      <c r="V2961" s="42" t="s">
        <v>28521</v>
      </c>
    </row>
    <row r="2962" spans="1:24" ht="12" customHeight="1" x14ac:dyDescent="0.15">
      <c r="A2962" s="42" t="s">
        <v>23415</v>
      </c>
      <c r="B2962" s="42">
        <v>21</v>
      </c>
      <c r="C2962" s="42" t="s">
        <v>14</v>
      </c>
      <c r="D2962" s="42" t="s">
        <v>79</v>
      </c>
      <c r="E2962" s="42" t="s">
        <v>23416</v>
      </c>
      <c r="F2962" s="55">
        <v>42522</v>
      </c>
      <c r="G2962" s="42" t="s">
        <v>23417</v>
      </c>
      <c r="H2962" s="42" t="s">
        <v>23418</v>
      </c>
      <c r="I2962" s="42" t="s">
        <v>167</v>
      </c>
      <c r="J2962" s="42">
        <v>30265</v>
      </c>
      <c r="K2962" s="42" t="s">
        <v>22229</v>
      </c>
      <c r="L2962" s="42" t="s">
        <v>23419</v>
      </c>
      <c r="M2962" s="42" t="s">
        <v>21</v>
      </c>
      <c r="N2962" s="42" t="s">
        <v>23420</v>
      </c>
      <c r="O2962" s="42" t="s">
        <v>394</v>
      </c>
      <c r="P2962" s="42" t="s">
        <v>395</v>
      </c>
      <c r="Q2962" s="56" t="s">
        <v>23421</v>
      </c>
      <c r="R2962" s="42" t="s">
        <v>94</v>
      </c>
      <c r="S2962" s="42" t="s">
        <v>22</v>
      </c>
      <c r="T2962" s="42" t="s">
        <v>28746</v>
      </c>
      <c r="U2962" s="50" t="s">
        <v>28520</v>
      </c>
      <c r="V2962" s="42" t="s">
        <v>28522</v>
      </c>
      <c r="W2962" s="42" t="s">
        <v>542</v>
      </c>
      <c r="X2962" s="50">
        <v>1586</v>
      </c>
    </row>
    <row r="2963" spans="1:24" ht="12" customHeight="1" x14ac:dyDescent="0.15">
      <c r="A2963" s="42" t="s">
        <v>23422</v>
      </c>
      <c r="B2963" s="42">
        <v>51</v>
      </c>
      <c r="C2963" s="42" t="s">
        <v>14</v>
      </c>
      <c r="D2963" s="42" t="s">
        <v>31</v>
      </c>
      <c r="E2963" s="42" t="s">
        <v>23423</v>
      </c>
      <c r="F2963" s="55">
        <v>42522</v>
      </c>
      <c r="G2963" s="42" t="s">
        <v>23424</v>
      </c>
      <c r="H2963" s="42" t="s">
        <v>23425</v>
      </c>
      <c r="I2963" s="42" t="s">
        <v>309</v>
      </c>
      <c r="J2963" s="42">
        <v>40403</v>
      </c>
      <c r="K2963" s="42" t="s">
        <v>2119</v>
      </c>
      <c r="L2963" s="42" t="s">
        <v>6866</v>
      </c>
      <c r="M2963" s="42" t="s">
        <v>21</v>
      </c>
      <c r="N2963" s="42" t="s">
        <v>23426</v>
      </c>
      <c r="O2963" s="42" t="s">
        <v>394</v>
      </c>
      <c r="P2963" s="42" t="s">
        <v>395</v>
      </c>
      <c r="Q2963" s="56" t="s">
        <v>23427</v>
      </c>
      <c r="R2963" s="42" t="s">
        <v>94</v>
      </c>
      <c r="S2963" s="42" t="s">
        <v>22</v>
      </c>
      <c r="T2963" s="42" t="s">
        <v>28746</v>
      </c>
      <c r="U2963" s="50" t="s">
        <v>28520</v>
      </c>
      <c r="V2963" s="42" t="s">
        <v>28522</v>
      </c>
      <c r="W2963" s="42" t="s">
        <v>94</v>
      </c>
      <c r="X2963" s="50">
        <v>1587</v>
      </c>
    </row>
    <row r="2964" spans="1:24" ht="12" customHeight="1" x14ac:dyDescent="0.15">
      <c r="A2964" s="42" t="s">
        <v>25590</v>
      </c>
      <c r="B2964" s="42" t="s">
        <v>23</v>
      </c>
      <c r="C2964" s="42" t="s">
        <v>14</v>
      </c>
      <c r="D2964" s="42" t="s">
        <v>31</v>
      </c>
      <c r="E2964" s="42" t="s">
        <v>25591</v>
      </c>
      <c r="F2964" s="55">
        <v>42522</v>
      </c>
      <c r="G2964" s="42" t="s">
        <v>23412</v>
      </c>
      <c r="H2964" s="42" t="s">
        <v>616</v>
      </c>
      <c r="I2964" s="42" t="s">
        <v>117</v>
      </c>
      <c r="J2964" s="42">
        <v>85035</v>
      </c>
      <c r="K2964" s="42" t="s">
        <v>617</v>
      </c>
      <c r="L2964" s="42" t="s">
        <v>618</v>
      </c>
      <c r="M2964" s="42" t="s">
        <v>21</v>
      </c>
      <c r="N2964" s="42" t="s">
        <v>23413</v>
      </c>
      <c r="O2964" s="42" t="s">
        <v>394</v>
      </c>
      <c r="P2964" s="42" t="s">
        <v>395</v>
      </c>
      <c r="Q2964" s="56" t="s">
        <v>23414</v>
      </c>
      <c r="R2964" s="42" t="s">
        <v>94</v>
      </c>
      <c r="S2964" s="42" t="s">
        <v>22</v>
      </c>
      <c r="T2964" s="42" t="s">
        <v>28746</v>
      </c>
      <c r="U2964" s="50" t="s">
        <v>28520</v>
      </c>
      <c r="V2964" s="42" t="s">
        <v>28521</v>
      </c>
      <c r="W2964" s="42" t="s">
        <v>94</v>
      </c>
      <c r="X2964" s="50">
        <v>1584</v>
      </c>
    </row>
    <row r="2965" spans="1:24" ht="12" customHeight="1" x14ac:dyDescent="0.15">
      <c r="A2965" s="42" t="s">
        <v>23407</v>
      </c>
      <c r="B2965" s="42">
        <v>36</v>
      </c>
      <c r="C2965" s="42" t="s">
        <v>14</v>
      </c>
      <c r="D2965" s="42" t="s">
        <v>31</v>
      </c>
      <c r="E2965" s="42" t="s">
        <v>23408</v>
      </c>
      <c r="F2965" s="55">
        <v>42521</v>
      </c>
      <c r="G2965" s="42" t="s">
        <v>23409</v>
      </c>
      <c r="H2965" s="42" t="s">
        <v>12586</v>
      </c>
      <c r="I2965" s="42" t="s">
        <v>111</v>
      </c>
      <c r="J2965" s="42">
        <v>97702</v>
      </c>
      <c r="K2965" s="42" t="s">
        <v>12588</v>
      </c>
      <c r="L2965" s="42" t="s">
        <v>2010</v>
      </c>
      <c r="M2965" s="42" t="s">
        <v>21</v>
      </c>
      <c r="N2965" s="42" t="s">
        <v>23410</v>
      </c>
      <c r="O2965" s="42" t="s">
        <v>394</v>
      </c>
      <c r="P2965" s="42" t="s">
        <v>395</v>
      </c>
      <c r="Q2965" s="56" t="s">
        <v>23411</v>
      </c>
      <c r="R2965" s="42" t="s">
        <v>23</v>
      </c>
      <c r="S2965" s="42" t="s">
        <v>22</v>
      </c>
      <c r="T2965" s="42" t="s">
        <v>28739</v>
      </c>
      <c r="U2965" s="50" t="s">
        <v>28518</v>
      </c>
      <c r="V2965" s="42" t="s">
        <v>28521</v>
      </c>
      <c r="W2965" s="42" t="s">
        <v>94</v>
      </c>
      <c r="X2965" s="50">
        <v>1585</v>
      </c>
    </row>
    <row r="2966" spans="1:24" ht="12" customHeight="1" x14ac:dyDescent="0.15">
      <c r="A2966" s="42" t="s">
        <v>23403</v>
      </c>
      <c r="B2966" s="42">
        <v>18</v>
      </c>
      <c r="C2966" s="42" t="s">
        <v>14</v>
      </c>
      <c r="D2966" s="42" t="s">
        <v>24</v>
      </c>
      <c r="F2966" s="55">
        <v>42521</v>
      </c>
      <c r="G2966" s="42" t="s">
        <v>23404</v>
      </c>
      <c r="H2966" s="42" t="s">
        <v>616</v>
      </c>
      <c r="I2966" s="42" t="s">
        <v>117</v>
      </c>
      <c r="J2966" s="42">
        <v>85027</v>
      </c>
      <c r="K2966" s="42" t="s">
        <v>617</v>
      </c>
      <c r="L2966" s="42" t="s">
        <v>618</v>
      </c>
      <c r="M2966" s="42" t="s">
        <v>373</v>
      </c>
      <c r="N2966" s="42" t="s">
        <v>23405</v>
      </c>
      <c r="O2966" s="42" t="s">
        <v>394</v>
      </c>
      <c r="P2966" s="42" t="s">
        <v>395</v>
      </c>
      <c r="Q2966" s="56" t="s">
        <v>23406</v>
      </c>
      <c r="R2966" s="42" t="s">
        <v>94</v>
      </c>
      <c r="S2966" s="42" t="s">
        <v>12</v>
      </c>
      <c r="T2966" s="42" t="s">
        <v>31978</v>
      </c>
      <c r="U2966" s="50" t="s">
        <v>28518</v>
      </c>
      <c r="V2966" s="42" t="s">
        <v>28521</v>
      </c>
    </row>
    <row r="2967" spans="1:24" ht="12" customHeight="1" x14ac:dyDescent="0.15">
      <c r="A2967" s="42" t="s">
        <v>23392</v>
      </c>
      <c r="B2967" s="42">
        <v>33</v>
      </c>
      <c r="C2967" s="42" t="s">
        <v>14</v>
      </c>
      <c r="D2967" s="42" t="s">
        <v>79</v>
      </c>
      <c r="E2967" s="42" t="s">
        <v>23393</v>
      </c>
      <c r="F2967" s="55">
        <v>42520</v>
      </c>
      <c r="G2967" s="42" t="s">
        <v>23394</v>
      </c>
      <c r="H2967" s="42" t="s">
        <v>548</v>
      </c>
      <c r="I2967" s="42" t="s">
        <v>117</v>
      </c>
      <c r="J2967" s="42">
        <v>85712</v>
      </c>
      <c r="K2967" s="42" t="s">
        <v>549</v>
      </c>
      <c r="L2967" s="42" t="s">
        <v>550</v>
      </c>
      <c r="M2967" s="42" t="s">
        <v>21</v>
      </c>
      <c r="N2967" s="42" t="s">
        <v>23395</v>
      </c>
      <c r="O2967" s="42" t="s">
        <v>394</v>
      </c>
      <c r="P2967" s="42" t="s">
        <v>395</v>
      </c>
      <c r="Q2967" s="56" t="s">
        <v>23396</v>
      </c>
      <c r="R2967" s="42" t="s">
        <v>94</v>
      </c>
      <c r="S2967" s="42" t="s">
        <v>22</v>
      </c>
      <c r="T2967" s="42" t="s">
        <v>28746</v>
      </c>
      <c r="U2967" s="50" t="s">
        <v>28520</v>
      </c>
      <c r="V2967" s="42" t="s">
        <v>28521</v>
      </c>
      <c r="W2967" s="42" t="s">
        <v>94</v>
      </c>
      <c r="X2967" s="50">
        <v>1575</v>
      </c>
    </row>
    <row r="2968" spans="1:24" ht="12" customHeight="1" x14ac:dyDescent="0.15">
      <c r="A2968" s="42" t="s">
        <v>23397</v>
      </c>
      <c r="B2968" s="42">
        <v>70</v>
      </c>
      <c r="C2968" s="42" t="s">
        <v>14</v>
      </c>
      <c r="D2968" s="42" t="s">
        <v>31</v>
      </c>
      <c r="E2968" s="42" t="s">
        <v>23398</v>
      </c>
      <c r="F2968" s="55">
        <v>42520</v>
      </c>
      <c r="G2968" s="42" t="s">
        <v>23725</v>
      </c>
      <c r="H2968" s="42" t="s">
        <v>23399</v>
      </c>
      <c r="I2968" s="42" t="s">
        <v>111</v>
      </c>
      <c r="J2968" s="42">
        <v>97062</v>
      </c>
      <c r="K2968" s="42" t="s">
        <v>112</v>
      </c>
      <c r="L2968" s="42" t="s">
        <v>23400</v>
      </c>
      <c r="M2968" s="42" t="s">
        <v>21</v>
      </c>
      <c r="N2968" s="42" t="s">
        <v>23401</v>
      </c>
      <c r="O2968" s="42" t="s">
        <v>394</v>
      </c>
      <c r="P2968" s="42" t="s">
        <v>395</v>
      </c>
      <c r="Q2968" s="56" t="s">
        <v>23402</v>
      </c>
      <c r="R2968" s="42" t="s">
        <v>94</v>
      </c>
      <c r="S2968" s="42" t="s">
        <v>22</v>
      </c>
      <c r="T2968" s="42" t="s">
        <v>28746</v>
      </c>
      <c r="U2968" s="50" t="s">
        <v>28520</v>
      </c>
      <c r="V2968" s="42" t="s">
        <v>28521</v>
      </c>
      <c r="W2968" s="42" t="s">
        <v>94</v>
      </c>
      <c r="X2968" s="50">
        <v>1574</v>
      </c>
    </row>
    <row r="2969" spans="1:24" ht="12" customHeight="1" x14ac:dyDescent="0.15">
      <c r="A2969" s="42" t="s">
        <v>23383</v>
      </c>
      <c r="B2969" s="42">
        <v>25</v>
      </c>
      <c r="C2969" s="42" t="s">
        <v>14</v>
      </c>
      <c r="D2969" s="42" t="s">
        <v>42</v>
      </c>
      <c r="E2969" s="42" t="s">
        <v>23384</v>
      </c>
      <c r="F2969" s="55">
        <v>42519</v>
      </c>
      <c r="G2969" s="42" t="s">
        <v>23385</v>
      </c>
      <c r="H2969" s="42" t="s">
        <v>707</v>
      </c>
      <c r="I2969" s="42" t="s">
        <v>67</v>
      </c>
      <c r="J2969" s="42">
        <v>77079</v>
      </c>
      <c r="K2969" s="42" t="s">
        <v>545</v>
      </c>
      <c r="L2969" s="42" t="s">
        <v>708</v>
      </c>
      <c r="M2969" s="42" t="s">
        <v>21</v>
      </c>
      <c r="N2969" s="42" t="s">
        <v>23386</v>
      </c>
      <c r="O2969" s="42" t="s">
        <v>394</v>
      </c>
      <c r="P2969" s="42" t="s">
        <v>395</v>
      </c>
      <c r="Q2969" s="56" t="s">
        <v>23387</v>
      </c>
      <c r="R2969" s="42" t="s">
        <v>542</v>
      </c>
      <c r="S2969" s="42" t="s">
        <v>22</v>
      </c>
      <c r="T2969" s="42" t="s">
        <v>28746</v>
      </c>
      <c r="U2969" s="50" t="s">
        <v>28520</v>
      </c>
      <c r="V2969" s="42" t="s">
        <v>28521</v>
      </c>
      <c r="W2969" s="42" t="s">
        <v>94</v>
      </c>
      <c r="X2969" s="50">
        <v>1573</v>
      </c>
    </row>
    <row r="2970" spans="1:24" ht="12" customHeight="1" x14ac:dyDescent="0.15">
      <c r="A2970" s="42" t="s">
        <v>23371</v>
      </c>
      <c r="B2970" s="42">
        <v>53</v>
      </c>
      <c r="C2970" s="42" t="s">
        <v>14</v>
      </c>
      <c r="D2970" s="42" t="s">
        <v>31</v>
      </c>
      <c r="F2970" s="55">
        <v>42519</v>
      </c>
      <c r="G2970" s="42" t="s">
        <v>23372</v>
      </c>
      <c r="H2970" s="42" t="s">
        <v>6247</v>
      </c>
      <c r="I2970" s="42" t="s">
        <v>360</v>
      </c>
      <c r="J2970" s="42">
        <v>28328</v>
      </c>
      <c r="K2970" s="42" t="s">
        <v>2868</v>
      </c>
      <c r="L2970" s="42" t="s">
        <v>23373</v>
      </c>
      <c r="M2970" s="42" t="s">
        <v>21</v>
      </c>
      <c r="N2970" s="42" t="s">
        <v>23374</v>
      </c>
      <c r="O2970" s="42" t="s">
        <v>394</v>
      </c>
      <c r="P2970" s="42" t="s">
        <v>395</v>
      </c>
      <c r="Q2970" s="56" t="s">
        <v>23375</v>
      </c>
      <c r="R2970" s="42" t="s">
        <v>23</v>
      </c>
      <c r="S2970" s="42" t="s">
        <v>22</v>
      </c>
      <c r="T2970" s="42" t="s">
        <v>28746</v>
      </c>
      <c r="U2970" s="50" t="s">
        <v>28520</v>
      </c>
      <c r="V2970" s="42" t="s">
        <v>28521</v>
      </c>
      <c r="W2970" s="42" t="s">
        <v>542</v>
      </c>
      <c r="X2970" s="50">
        <v>1578</v>
      </c>
    </row>
    <row r="2971" spans="1:24" ht="12" customHeight="1" x14ac:dyDescent="0.15">
      <c r="A2971" s="42" t="s">
        <v>23367</v>
      </c>
      <c r="B2971" s="42">
        <v>32</v>
      </c>
      <c r="C2971" s="42" t="s">
        <v>14</v>
      </c>
      <c r="D2971" s="42" t="s">
        <v>31</v>
      </c>
      <c r="F2971" s="55">
        <v>42519</v>
      </c>
      <c r="G2971" s="42" t="s">
        <v>23368</v>
      </c>
      <c r="H2971" s="42" t="s">
        <v>16313</v>
      </c>
      <c r="I2971" s="42" t="s">
        <v>56</v>
      </c>
      <c r="J2971" s="42">
        <v>32763</v>
      </c>
      <c r="K2971" s="42" t="s">
        <v>3800</v>
      </c>
      <c r="L2971" s="42" t="s">
        <v>255</v>
      </c>
      <c r="M2971" s="42" t="s">
        <v>21</v>
      </c>
      <c r="N2971" s="42" t="s">
        <v>23369</v>
      </c>
      <c r="O2971" s="42" t="s">
        <v>394</v>
      </c>
      <c r="P2971" s="42" t="s">
        <v>395</v>
      </c>
      <c r="Q2971" s="56" t="s">
        <v>23370</v>
      </c>
      <c r="R2971" s="42" t="s">
        <v>94</v>
      </c>
      <c r="S2971" s="42" t="s">
        <v>22</v>
      </c>
      <c r="T2971" s="42" t="s">
        <v>28739</v>
      </c>
      <c r="U2971" s="50" t="s">
        <v>28518</v>
      </c>
      <c r="V2971" s="42" t="s">
        <v>28521</v>
      </c>
      <c r="W2971" s="42" t="s">
        <v>94</v>
      </c>
      <c r="X2971" s="50">
        <v>1577</v>
      </c>
    </row>
    <row r="2972" spans="1:24" ht="12" customHeight="1" x14ac:dyDescent="0.15">
      <c r="A2972" s="42" t="s">
        <v>23710</v>
      </c>
      <c r="B2972" s="42">
        <v>30</v>
      </c>
      <c r="C2972" s="42" t="s">
        <v>14</v>
      </c>
      <c r="D2972" s="42" t="s">
        <v>31</v>
      </c>
      <c r="F2972" s="55">
        <v>42519</v>
      </c>
      <c r="G2972" s="42" t="s">
        <v>23711</v>
      </c>
      <c r="H2972" s="42" t="s">
        <v>13308</v>
      </c>
      <c r="I2972" s="42" t="s">
        <v>211</v>
      </c>
      <c r="J2972" s="42">
        <v>46142</v>
      </c>
      <c r="K2972" s="42" t="s">
        <v>3216</v>
      </c>
      <c r="L2972" s="42" t="s">
        <v>23712</v>
      </c>
      <c r="M2972" s="42" t="s">
        <v>385</v>
      </c>
      <c r="N2972" s="42" t="s">
        <v>23714</v>
      </c>
      <c r="O2972" s="42" t="s">
        <v>394</v>
      </c>
      <c r="P2972" s="42" t="s">
        <v>395</v>
      </c>
      <c r="Q2972" s="56" t="s">
        <v>23713</v>
      </c>
      <c r="R2972" s="42" t="s">
        <v>542</v>
      </c>
      <c r="S2972" s="42" t="s">
        <v>12</v>
      </c>
      <c r="T2972" s="42" t="s">
        <v>31978</v>
      </c>
      <c r="U2972" s="50" t="s">
        <v>28518</v>
      </c>
      <c r="V2972" s="42" t="s">
        <v>28521</v>
      </c>
    </row>
    <row r="2973" spans="1:24" ht="12" customHeight="1" x14ac:dyDescent="0.15">
      <c r="A2973" s="42" t="s">
        <v>23376</v>
      </c>
      <c r="B2973" s="42">
        <v>38</v>
      </c>
      <c r="C2973" s="42" t="s">
        <v>14</v>
      </c>
      <c r="D2973" s="42" t="s">
        <v>31</v>
      </c>
      <c r="E2973" s="42" t="s">
        <v>23377</v>
      </c>
      <c r="F2973" s="55">
        <v>42519</v>
      </c>
      <c r="G2973" s="42" t="s">
        <v>23378</v>
      </c>
      <c r="H2973" s="42" t="s">
        <v>23379</v>
      </c>
      <c r="I2973" s="42" t="s">
        <v>360</v>
      </c>
      <c r="J2973" s="42">
        <v>27048</v>
      </c>
      <c r="K2973" s="42" t="s">
        <v>4656</v>
      </c>
      <c r="L2973" s="42" t="s">
        <v>23380</v>
      </c>
      <c r="M2973" s="42" t="s">
        <v>5307</v>
      </c>
      <c r="N2973" s="42" t="s">
        <v>23381</v>
      </c>
      <c r="O2973" s="42" t="s">
        <v>394</v>
      </c>
      <c r="P2973" s="42" t="s">
        <v>395</v>
      </c>
      <c r="Q2973" s="56" t="s">
        <v>23382</v>
      </c>
      <c r="R2973" s="42" t="s">
        <v>94</v>
      </c>
      <c r="S2973" s="42" t="s">
        <v>12</v>
      </c>
      <c r="T2973" s="42" t="s">
        <v>31978</v>
      </c>
      <c r="U2973" s="50" t="s">
        <v>28518</v>
      </c>
      <c r="V2973" s="42" t="s">
        <v>28519</v>
      </c>
      <c r="W2973" s="42" t="s">
        <v>94</v>
      </c>
      <c r="X2973" s="50">
        <v>1579</v>
      </c>
    </row>
    <row r="2974" spans="1:24" ht="12" customHeight="1" x14ac:dyDescent="0.15">
      <c r="A2974" s="42" t="s">
        <v>23388</v>
      </c>
      <c r="B2974" s="42">
        <v>27</v>
      </c>
      <c r="C2974" s="42" t="s">
        <v>14</v>
      </c>
      <c r="D2974" s="42" t="s">
        <v>31</v>
      </c>
      <c r="F2974" s="55">
        <v>42519</v>
      </c>
      <c r="G2974" s="42" t="s">
        <v>23389</v>
      </c>
      <c r="H2974" s="42" t="s">
        <v>19861</v>
      </c>
      <c r="I2974" s="42" t="s">
        <v>360</v>
      </c>
      <c r="J2974" s="42">
        <v>27104</v>
      </c>
      <c r="K2974" s="42" t="s">
        <v>9175</v>
      </c>
      <c r="L2974" s="42" t="s">
        <v>6296</v>
      </c>
      <c r="M2974" s="42" t="s">
        <v>373</v>
      </c>
      <c r="N2974" s="42" t="s">
        <v>23390</v>
      </c>
      <c r="O2974" s="42" t="s">
        <v>394</v>
      </c>
      <c r="P2974" s="42" t="s">
        <v>395</v>
      </c>
      <c r="Q2974" s="56" t="s">
        <v>23391</v>
      </c>
      <c r="R2974" s="42" t="s">
        <v>94</v>
      </c>
      <c r="S2974" s="42" t="s">
        <v>373</v>
      </c>
      <c r="T2974" s="42" t="s">
        <v>28836</v>
      </c>
      <c r="U2974" s="50" t="s">
        <v>28518</v>
      </c>
      <c r="V2974" s="42" t="s">
        <v>28519</v>
      </c>
    </row>
    <row r="2975" spans="1:24" ht="12" customHeight="1" x14ac:dyDescent="0.15">
      <c r="A2975" s="42" t="s">
        <v>23356</v>
      </c>
      <c r="B2975" s="42">
        <v>58</v>
      </c>
      <c r="C2975" s="42" t="s">
        <v>14</v>
      </c>
      <c r="D2975" s="42" t="s">
        <v>31</v>
      </c>
      <c r="F2975" s="55">
        <v>42518</v>
      </c>
      <c r="G2975" s="42" t="s">
        <v>23727</v>
      </c>
      <c r="H2975" s="42" t="s">
        <v>906</v>
      </c>
      <c r="I2975" s="42" t="s">
        <v>189</v>
      </c>
      <c r="J2975" s="42">
        <v>87110</v>
      </c>
      <c r="K2975" s="42" t="s">
        <v>458</v>
      </c>
      <c r="L2975" s="42" t="s">
        <v>4857</v>
      </c>
      <c r="M2975" s="42" t="s">
        <v>21</v>
      </c>
      <c r="N2975" s="42" t="s">
        <v>23357</v>
      </c>
      <c r="O2975" s="42" t="s">
        <v>394</v>
      </c>
      <c r="P2975" s="42" t="s">
        <v>395</v>
      </c>
      <c r="Q2975" s="56" t="s">
        <v>23358</v>
      </c>
      <c r="R2975" s="42" t="s">
        <v>94</v>
      </c>
      <c r="S2975" s="42" t="s">
        <v>22</v>
      </c>
      <c r="T2975" s="42" t="s">
        <v>28746</v>
      </c>
      <c r="U2975" s="50" t="s">
        <v>28520</v>
      </c>
      <c r="V2975" s="42" t="s">
        <v>28521</v>
      </c>
      <c r="W2975" s="42" t="s">
        <v>542</v>
      </c>
      <c r="X2975" s="50">
        <v>1582</v>
      </c>
    </row>
    <row r="2976" spans="1:24" ht="12" customHeight="1" x14ac:dyDescent="0.15">
      <c r="A2976" s="42" t="s">
        <v>23359</v>
      </c>
      <c r="B2976" s="42">
        <v>64</v>
      </c>
      <c r="C2976" s="42" t="s">
        <v>14</v>
      </c>
      <c r="D2976" s="42" t="s">
        <v>79</v>
      </c>
      <c r="E2976" s="42" t="s">
        <v>23360</v>
      </c>
      <c r="F2976" s="55">
        <v>42518</v>
      </c>
      <c r="G2976" s="42" t="s">
        <v>23361</v>
      </c>
      <c r="H2976" s="42" t="s">
        <v>2442</v>
      </c>
      <c r="I2976" s="42" t="s">
        <v>389</v>
      </c>
      <c r="J2976" s="42">
        <v>74128</v>
      </c>
      <c r="K2976" s="42" t="s">
        <v>2442</v>
      </c>
      <c r="L2976" s="42" t="s">
        <v>3299</v>
      </c>
      <c r="M2976" s="42" t="s">
        <v>385</v>
      </c>
      <c r="N2976" s="42" t="s">
        <v>23362</v>
      </c>
      <c r="O2976" s="42" t="s">
        <v>394</v>
      </c>
      <c r="P2976" s="42" t="s">
        <v>395</v>
      </c>
      <c r="Q2976" s="56" t="s">
        <v>23363</v>
      </c>
      <c r="R2976" s="42" t="s">
        <v>948</v>
      </c>
      <c r="S2976" s="42" t="s">
        <v>12</v>
      </c>
      <c r="T2976" s="42" t="s">
        <v>31978</v>
      </c>
      <c r="U2976" s="50" t="s">
        <v>28518</v>
      </c>
      <c r="V2976" s="42" t="s">
        <v>28521</v>
      </c>
    </row>
    <row r="2977" spans="1:24" ht="12" customHeight="1" x14ac:dyDescent="0.15">
      <c r="A2977" s="42" t="s">
        <v>23364</v>
      </c>
      <c r="B2977" s="42">
        <v>41</v>
      </c>
      <c r="C2977" s="42" t="s">
        <v>14</v>
      </c>
      <c r="D2977" s="42" t="s">
        <v>42</v>
      </c>
      <c r="F2977" s="55">
        <v>42518</v>
      </c>
      <c r="G2977" s="42" t="s">
        <v>23726</v>
      </c>
      <c r="H2977" s="42" t="s">
        <v>562</v>
      </c>
      <c r="I2977" s="42" t="s">
        <v>67</v>
      </c>
      <c r="J2977" s="42">
        <v>78211</v>
      </c>
      <c r="K2977" s="42" t="s">
        <v>563</v>
      </c>
      <c r="L2977" s="42" t="s">
        <v>564</v>
      </c>
      <c r="M2977" s="42" t="s">
        <v>385</v>
      </c>
      <c r="N2977" s="42" t="s">
        <v>23365</v>
      </c>
      <c r="O2977" s="42" t="s">
        <v>394</v>
      </c>
      <c r="P2977" s="42" t="s">
        <v>395</v>
      </c>
      <c r="Q2977" s="56" t="s">
        <v>23366</v>
      </c>
      <c r="R2977" s="42" t="s">
        <v>23</v>
      </c>
      <c r="S2977" s="42" t="s">
        <v>12</v>
      </c>
      <c r="T2977" s="42" t="s">
        <v>31978</v>
      </c>
      <c r="U2977" s="50" t="s">
        <v>28518</v>
      </c>
      <c r="V2977" s="42" t="s">
        <v>28521</v>
      </c>
    </row>
    <row r="2978" spans="1:24" ht="12" customHeight="1" x14ac:dyDescent="0.15">
      <c r="A2978" s="42" t="s">
        <v>23351</v>
      </c>
      <c r="B2978" s="42">
        <v>50</v>
      </c>
      <c r="C2978" s="42" t="s">
        <v>14</v>
      </c>
      <c r="D2978" s="42" t="s">
        <v>79</v>
      </c>
      <c r="F2978" s="55">
        <v>42518</v>
      </c>
      <c r="G2978" s="42" t="s">
        <v>23352</v>
      </c>
      <c r="H2978" s="42" t="s">
        <v>23353</v>
      </c>
      <c r="I2978" s="42" t="s">
        <v>88</v>
      </c>
      <c r="J2978" s="42">
        <v>36260</v>
      </c>
      <c r="K2978" s="42" t="s">
        <v>5995</v>
      </c>
      <c r="L2978" s="42" t="s">
        <v>30244</v>
      </c>
      <c r="M2978" s="42" t="s">
        <v>21</v>
      </c>
      <c r="N2978" s="42" t="s">
        <v>23354</v>
      </c>
      <c r="O2978" s="42" t="s">
        <v>394</v>
      </c>
      <c r="P2978" s="42" t="s">
        <v>395</v>
      </c>
      <c r="Q2978" s="56" t="s">
        <v>23355</v>
      </c>
      <c r="R2978" s="42" t="s">
        <v>23</v>
      </c>
      <c r="S2978" s="42" t="s">
        <v>29</v>
      </c>
      <c r="T2978" s="42" t="s">
        <v>28746</v>
      </c>
      <c r="U2978" s="50" t="s">
        <v>28520</v>
      </c>
      <c r="V2978" s="42" t="s">
        <v>28521</v>
      </c>
      <c r="W2978" s="42" t="s">
        <v>94</v>
      </c>
      <c r="X2978" s="50">
        <v>1576</v>
      </c>
    </row>
    <row r="2979" spans="1:24" ht="12" customHeight="1" x14ac:dyDescent="0.15">
      <c r="A2979" s="42" t="s">
        <v>23348</v>
      </c>
      <c r="B2979" s="42">
        <v>59</v>
      </c>
      <c r="C2979" s="42" t="s">
        <v>14</v>
      </c>
      <c r="D2979" s="42" t="s">
        <v>31</v>
      </c>
      <c r="F2979" s="55">
        <v>42517</v>
      </c>
      <c r="G2979" s="42" t="s">
        <v>23728</v>
      </c>
      <c r="H2979" s="42" t="s">
        <v>210</v>
      </c>
      <c r="I2979" s="42" t="s">
        <v>211</v>
      </c>
      <c r="J2979" s="42">
        <v>46225</v>
      </c>
      <c r="K2979" s="42" t="s">
        <v>414</v>
      </c>
      <c r="L2979" s="42" t="s">
        <v>19436</v>
      </c>
      <c r="M2979" s="42" t="s">
        <v>21</v>
      </c>
      <c r="N2979" s="42" t="s">
        <v>23349</v>
      </c>
      <c r="O2979" s="42" t="s">
        <v>394</v>
      </c>
      <c r="P2979" s="42" t="s">
        <v>395</v>
      </c>
      <c r="Q2979" s="56" t="s">
        <v>23350</v>
      </c>
      <c r="R2979" s="42" t="s">
        <v>94</v>
      </c>
      <c r="S2979" s="42" t="s">
        <v>22</v>
      </c>
      <c r="T2979" s="42" t="s">
        <v>28746</v>
      </c>
      <c r="U2979" s="50" t="s">
        <v>28520</v>
      </c>
      <c r="V2979" s="42" t="s">
        <v>28521</v>
      </c>
      <c r="W2979" s="42" t="s">
        <v>94</v>
      </c>
      <c r="X2979" s="50">
        <v>1580</v>
      </c>
    </row>
    <row r="2980" spans="1:24" ht="12" customHeight="1" x14ac:dyDescent="0.15">
      <c r="A2980" s="42" t="s">
        <v>25601</v>
      </c>
      <c r="B2980" s="42">
        <v>48</v>
      </c>
      <c r="C2980" s="42" t="s">
        <v>108</v>
      </c>
      <c r="D2980" s="42" t="s">
        <v>31</v>
      </c>
      <c r="E2980" s="42" t="s">
        <v>25600</v>
      </c>
      <c r="F2980" s="55">
        <v>42516</v>
      </c>
      <c r="G2980" s="42" t="s">
        <v>23322</v>
      </c>
      <c r="H2980" s="42" t="s">
        <v>23323</v>
      </c>
      <c r="I2980" s="42" t="s">
        <v>56</v>
      </c>
      <c r="J2980" s="42">
        <v>32460</v>
      </c>
      <c r="K2980" s="42" t="s">
        <v>427</v>
      </c>
      <c r="L2980" s="42" t="s">
        <v>23324</v>
      </c>
      <c r="M2980" s="42" t="s">
        <v>21</v>
      </c>
      <c r="N2980" s="42" t="s">
        <v>23325</v>
      </c>
      <c r="O2980" s="42" t="s">
        <v>394</v>
      </c>
      <c r="P2980" s="42" t="s">
        <v>395</v>
      </c>
      <c r="Q2980" s="56" t="s">
        <v>23326</v>
      </c>
      <c r="R2980" s="42" t="s">
        <v>23</v>
      </c>
      <c r="S2980" s="42" t="s">
        <v>22</v>
      </c>
      <c r="T2980" s="42" t="s">
        <v>28739</v>
      </c>
      <c r="U2980" s="50" t="s">
        <v>28518</v>
      </c>
      <c r="V2980" s="42" t="s">
        <v>28521</v>
      </c>
      <c r="W2980" s="42" t="s">
        <v>94</v>
      </c>
      <c r="X2980" s="50">
        <v>1581</v>
      </c>
    </row>
    <row r="2981" spans="1:24" ht="12" customHeight="1" x14ac:dyDescent="0.15">
      <c r="A2981" s="42" t="s">
        <v>23340</v>
      </c>
      <c r="B2981" s="42">
        <v>25</v>
      </c>
      <c r="C2981" s="42" t="s">
        <v>14</v>
      </c>
      <c r="D2981" s="42" t="s">
        <v>42</v>
      </c>
      <c r="F2981" s="55">
        <v>42516</v>
      </c>
      <c r="G2981" s="42" t="s">
        <v>23341</v>
      </c>
      <c r="H2981" s="42" t="s">
        <v>23342</v>
      </c>
      <c r="I2981" s="42" t="s">
        <v>189</v>
      </c>
      <c r="J2981" s="42">
        <v>87801</v>
      </c>
      <c r="K2981" s="42" t="s">
        <v>23342</v>
      </c>
      <c r="L2981" s="42" t="s">
        <v>3019</v>
      </c>
      <c r="M2981" s="42" t="s">
        <v>21</v>
      </c>
      <c r="N2981" s="42" t="s">
        <v>23343</v>
      </c>
      <c r="O2981" s="42" t="s">
        <v>394</v>
      </c>
      <c r="P2981" s="42" t="s">
        <v>395</v>
      </c>
      <c r="Q2981" s="56" t="s">
        <v>23344</v>
      </c>
      <c r="R2981" s="42" t="s">
        <v>94</v>
      </c>
      <c r="S2981" s="42" t="s">
        <v>22</v>
      </c>
      <c r="T2981" s="42" t="s">
        <v>28746</v>
      </c>
      <c r="U2981" s="50" t="s">
        <v>28520</v>
      </c>
      <c r="V2981" s="42" t="s">
        <v>28519</v>
      </c>
      <c r="W2981" s="42" t="s">
        <v>94</v>
      </c>
      <c r="X2981" s="50">
        <v>1583</v>
      </c>
    </row>
    <row r="2982" spans="1:24" ht="12" customHeight="1" x14ac:dyDescent="0.15">
      <c r="A2982" s="42" t="s">
        <v>23317</v>
      </c>
      <c r="B2982" s="42">
        <v>19</v>
      </c>
      <c r="C2982" s="42" t="s">
        <v>14</v>
      </c>
      <c r="D2982" s="42" t="s">
        <v>42</v>
      </c>
      <c r="F2982" s="55">
        <v>42516</v>
      </c>
      <c r="G2982" s="42" t="s">
        <v>23318</v>
      </c>
      <c r="H2982" s="42" t="s">
        <v>23319</v>
      </c>
      <c r="I2982" s="42" t="s">
        <v>39</v>
      </c>
      <c r="J2982" s="42">
        <v>93463</v>
      </c>
      <c r="K2982" s="42" t="s">
        <v>1912</v>
      </c>
      <c r="L2982" s="42" t="s">
        <v>941</v>
      </c>
      <c r="M2982" s="42" t="s">
        <v>21</v>
      </c>
      <c r="N2982" s="42" t="s">
        <v>23320</v>
      </c>
      <c r="O2982" s="42" t="s">
        <v>394</v>
      </c>
      <c r="P2982" s="42" t="s">
        <v>395</v>
      </c>
      <c r="Q2982" s="56" t="s">
        <v>23321</v>
      </c>
      <c r="R2982" s="42" t="s">
        <v>94</v>
      </c>
      <c r="S2982" s="42" t="s">
        <v>22</v>
      </c>
      <c r="T2982" s="42" t="s">
        <v>28746</v>
      </c>
      <c r="U2982" s="50" t="s">
        <v>28520</v>
      </c>
      <c r="V2982" s="42" t="s">
        <v>28519</v>
      </c>
      <c r="W2982" s="42" t="s">
        <v>94</v>
      </c>
      <c r="X2982" s="50">
        <v>1572</v>
      </c>
    </row>
    <row r="2983" spans="1:24" ht="12" customHeight="1" x14ac:dyDescent="0.15">
      <c r="A2983" s="42" t="s">
        <v>3186</v>
      </c>
      <c r="B2983" s="42">
        <v>44</v>
      </c>
      <c r="C2983" s="42" t="s">
        <v>14</v>
      </c>
      <c r="D2983" s="42" t="s">
        <v>24</v>
      </c>
      <c r="F2983" s="55">
        <v>42516</v>
      </c>
      <c r="G2983" s="42" t="s">
        <v>23345</v>
      </c>
      <c r="H2983" s="42" t="s">
        <v>562</v>
      </c>
      <c r="I2983" s="42" t="s">
        <v>67</v>
      </c>
      <c r="J2983" s="42">
        <v>78227</v>
      </c>
      <c r="K2983" s="42" t="s">
        <v>563</v>
      </c>
      <c r="L2983" s="42" t="s">
        <v>564</v>
      </c>
      <c r="M2983" s="42" t="s">
        <v>21</v>
      </c>
      <c r="N2983" s="42" t="s">
        <v>23346</v>
      </c>
      <c r="O2983" s="42" t="s">
        <v>394</v>
      </c>
      <c r="P2983" s="42" t="s">
        <v>395</v>
      </c>
      <c r="Q2983" s="56" t="s">
        <v>23347</v>
      </c>
      <c r="R2983" s="42" t="s">
        <v>94</v>
      </c>
      <c r="S2983" s="42" t="s">
        <v>22</v>
      </c>
      <c r="T2983" s="42" t="s">
        <v>28746</v>
      </c>
      <c r="U2983" s="50" t="s">
        <v>28518</v>
      </c>
      <c r="V2983" s="42" t="s">
        <v>28521</v>
      </c>
      <c r="W2983" s="42" t="s">
        <v>94</v>
      </c>
      <c r="X2983" s="50">
        <v>1570</v>
      </c>
    </row>
    <row r="2984" spans="1:24" ht="12" customHeight="1" x14ac:dyDescent="0.15">
      <c r="A2984" s="42" t="s">
        <v>23327</v>
      </c>
      <c r="B2984" s="42">
        <v>29</v>
      </c>
      <c r="C2984" s="42" t="s">
        <v>14</v>
      </c>
      <c r="D2984" s="42" t="s">
        <v>31</v>
      </c>
      <c r="F2984" s="55">
        <v>42516</v>
      </c>
      <c r="G2984" s="42" t="s">
        <v>23729</v>
      </c>
      <c r="H2984" s="42" t="s">
        <v>3501</v>
      </c>
      <c r="I2984" s="42" t="s">
        <v>127</v>
      </c>
      <c r="J2984" s="42">
        <v>55119</v>
      </c>
      <c r="K2984" s="42" t="s">
        <v>3503</v>
      </c>
      <c r="L2984" s="42" t="s">
        <v>4810</v>
      </c>
      <c r="M2984" s="42" t="s">
        <v>21</v>
      </c>
      <c r="N2984" s="42" t="s">
        <v>23328</v>
      </c>
      <c r="O2984" s="42" t="s">
        <v>394</v>
      </c>
      <c r="P2984" s="42" t="s">
        <v>395</v>
      </c>
      <c r="Q2984" s="56" t="s">
        <v>23329</v>
      </c>
      <c r="R2984" s="42" t="s">
        <v>23</v>
      </c>
      <c r="S2984" s="42" t="s">
        <v>22</v>
      </c>
      <c r="T2984" s="42" t="s">
        <v>28746</v>
      </c>
      <c r="U2984" s="50" t="s">
        <v>28520</v>
      </c>
      <c r="V2984" s="42" t="s">
        <v>28521</v>
      </c>
      <c r="W2984" s="42" t="s">
        <v>94</v>
      </c>
      <c r="X2984" s="50">
        <v>1568</v>
      </c>
    </row>
    <row r="2985" spans="1:24" ht="12" customHeight="1" x14ac:dyDescent="0.15">
      <c r="A2985" s="42" t="s">
        <v>23336</v>
      </c>
      <c r="B2985" s="42">
        <v>43</v>
      </c>
      <c r="C2985" s="42" t="s">
        <v>14</v>
      </c>
      <c r="D2985" s="42" t="s">
        <v>31</v>
      </c>
      <c r="F2985" s="55">
        <v>42516</v>
      </c>
      <c r="G2985" s="42" t="s">
        <v>23337</v>
      </c>
      <c r="H2985" s="42" t="s">
        <v>20204</v>
      </c>
      <c r="I2985" s="42" t="s">
        <v>38</v>
      </c>
      <c r="J2985" s="42">
        <v>60438</v>
      </c>
      <c r="K2985" s="42" t="s">
        <v>82</v>
      </c>
      <c r="L2985" s="42" t="s">
        <v>20207</v>
      </c>
      <c r="M2985" s="42" t="s">
        <v>21</v>
      </c>
      <c r="N2985" s="42" t="s">
        <v>23338</v>
      </c>
      <c r="O2985" s="42" t="s">
        <v>394</v>
      </c>
      <c r="P2985" s="42" t="s">
        <v>395</v>
      </c>
      <c r="Q2985" s="56" t="s">
        <v>23339</v>
      </c>
      <c r="R2985" s="42" t="s">
        <v>94</v>
      </c>
      <c r="S2985" s="42" t="s">
        <v>22</v>
      </c>
      <c r="T2985" s="42" t="s">
        <v>28746</v>
      </c>
      <c r="U2985" s="50" t="s">
        <v>28520</v>
      </c>
      <c r="V2985" s="42" t="s">
        <v>28522</v>
      </c>
      <c r="W2985" s="42" t="s">
        <v>94</v>
      </c>
      <c r="X2985" s="50">
        <v>1569</v>
      </c>
    </row>
    <row r="2986" spans="1:24" ht="12" customHeight="1" x14ac:dyDescent="0.15">
      <c r="A2986" s="42" t="s">
        <v>23330</v>
      </c>
      <c r="B2986" s="42">
        <v>21</v>
      </c>
      <c r="C2986" s="42" t="s">
        <v>14</v>
      </c>
      <c r="D2986" s="42" t="s">
        <v>79</v>
      </c>
      <c r="F2986" s="55">
        <v>42516</v>
      </c>
      <c r="G2986" s="42" t="s">
        <v>23331</v>
      </c>
      <c r="H2986" s="42" t="s">
        <v>23332</v>
      </c>
      <c r="I2986" s="42" t="s">
        <v>38</v>
      </c>
      <c r="J2986" s="42">
        <v>62204</v>
      </c>
      <c r="K2986" s="42" t="s">
        <v>6459</v>
      </c>
      <c r="L2986" s="42" t="s">
        <v>23333</v>
      </c>
      <c r="M2986" s="42" t="s">
        <v>21</v>
      </c>
      <c r="N2986" s="42" t="s">
        <v>23334</v>
      </c>
      <c r="O2986" s="42" t="s">
        <v>394</v>
      </c>
      <c r="P2986" s="42" t="s">
        <v>395</v>
      </c>
      <c r="Q2986" s="56" t="s">
        <v>23335</v>
      </c>
      <c r="R2986" s="42" t="s">
        <v>94</v>
      </c>
      <c r="S2986" s="42" t="s">
        <v>29</v>
      </c>
      <c r="T2986" s="42" t="s">
        <v>28523</v>
      </c>
      <c r="U2986" s="50" t="s">
        <v>28523</v>
      </c>
      <c r="V2986" s="42" t="s">
        <v>28522</v>
      </c>
      <c r="W2986" s="42" t="s">
        <v>94</v>
      </c>
      <c r="X2986" s="50">
        <v>1571</v>
      </c>
    </row>
    <row r="2987" spans="1:24" ht="12" customHeight="1" x14ac:dyDescent="0.15">
      <c r="A2987" s="42" t="s">
        <v>23313</v>
      </c>
      <c r="B2987" s="42">
        <v>43</v>
      </c>
      <c r="C2987" s="42" t="s">
        <v>14</v>
      </c>
      <c r="D2987" s="42" t="s">
        <v>31</v>
      </c>
      <c r="F2987" s="55">
        <v>42515</v>
      </c>
      <c r="G2987" s="42" t="s">
        <v>23314</v>
      </c>
      <c r="H2987" s="42" t="s">
        <v>1077</v>
      </c>
      <c r="I2987" s="42" t="s">
        <v>389</v>
      </c>
      <c r="J2987" s="42">
        <v>73106</v>
      </c>
      <c r="K2987" s="42" t="s">
        <v>1078</v>
      </c>
      <c r="L2987" s="42" t="s">
        <v>1079</v>
      </c>
      <c r="M2987" s="42" t="s">
        <v>21</v>
      </c>
      <c r="N2987" s="42" t="s">
        <v>23315</v>
      </c>
      <c r="O2987" s="42" t="s">
        <v>394</v>
      </c>
      <c r="P2987" s="42" t="s">
        <v>395</v>
      </c>
      <c r="Q2987" s="56" t="s">
        <v>23316</v>
      </c>
      <c r="R2987" s="42" t="s">
        <v>542</v>
      </c>
      <c r="S2987" s="42" t="s">
        <v>22</v>
      </c>
      <c r="T2987" s="42" t="s">
        <v>28739</v>
      </c>
      <c r="U2987" s="50" t="s">
        <v>28518</v>
      </c>
      <c r="V2987" s="42" t="s">
        <v>28521</v>
      </c>
      <c r="W2987" s="42" t="s">
        <v>94</v>
      </c>
      <c r="X2987" s="50">
        <v>1565</v>
      </c>
    </row>
    <row r="2988" spans="1:24" ht="12" customHeight="1" x14ac:dyDescent="0.15">
      <c r="A2988" s="42" t="s">
        <v>23308</v>
      </c>
      <c r="B2988" s="42">
        <v>24</v>
      </c>
      <c r="C2988" s="42" t="s">
        <v>14</v>
      </c>
      <c r="D2988" s="42" t="s">
        <v>79</v>
      </c>
      <c r="E2988" s="42" t="s">
        <v>23309</v>
      </c>
      <c r="F2988" s="55">
        <v>42515</v>
      </c>
      <c r="G2988" s="42" t="s">
        <v>23310</v>
      </c>
      <c r="H2988" s="42" t="s">
        <v>4150</v>
      </c>
      <c r="I2988" s="42" t="s">
        <v>56</v>
      </c>
      <c r="J2988" s="42">
        <v>33056</v>
      </c>
      <c r="K2988" s="42" t="s">
        <v>155</v>
      </c>
      <c r="L2988" s="42" t="s">
        <v>1009</v>
      </c>
      <c r="M2988" s="42" t="s">
        <v>21</v>
      </c>
      <c r="N2988" s="42" t="s">
        <v>23311</v>
      </c>
      <c r="O2988" s="42" t="s">
        <v>394</v>
      </c>
      <c r="P2988" s="42" t="s">
        <v>395</v>
      </c>
      <c r="Q2988" s="56" t="s">
        <v>23312</v>
      </c>
      <c r="R2988" s="42" t="s">
        <v>94</v>
      </c>
      <c r="S2988" s="42" t="s">
        <v>373</v>
      </c>
      <c r="T2988" s="42" t="s">
        <v>28836</v>
      </c>
      <c r="U2988" s="50" t="s">
        <v>28518</v>
      </c>
      <c r="V2988" s="42" t="s">
        <v>28519</v>
      </c>
      <c r="W2988" s="42" t="s">
        <v>94</v>
      </c>
      <c r="X2988" s="50">
        <v>1566</v>
      </c>
    </row>
    <row r="2989" spans="1:24" ht="12" customHeight="1" x14ac:dyDescent="0.15">
      <c r="A2989" s="42" t="s">
        <v>23304</v>
      </c>
      <c r="B2989" s="42">
        <v>31</v>
      </c>
      <c r="C2989" s="42" t="s">
        <v>14</v>
      </c>
      <c r="D2989" s="42" t="s">
        <v>42</v>
      </c>
      <c r="F2989" s="55">
        <v>42514</v>
      </c>
      <c r="G2989" s="42" t="s">
        <v>23305</v>
      </c>
      <c r="H2989" s="42" t="s">
        <v>906</v>
      </c>
      <c r="I2989" s="42" t="s">
        <v>189</v>
      </c>
      <c r="J2989" s="42">
        <v>87123</v>
      </c>
      <c r="K2989" s="42" t="s">
        <v>458</v>
      </c>
      <c r="L2989" s="42" t="s">
        <v>5525</v>
      </c>
      <c r="M2989" s="42" t="s">
        <v>21</v>
      </c>
      <c r="N2989" s="42" t="s">
        <v>23306</v>
      </c>
      <c r="O2989" s="42" t="s">
        <v>394</v>
      </c>
      <c r="P2989" s="42" t="s">
        <v>395</v>
      </c>
      <c r="Q2989" s="56" t="s">
        <v>23307</v>
      </c>
      <c r="R2989" s="42" t="s">
        <v>94</v>
      </c>
      <c r="S2989" s="42" t="s">
        <v>22</v>
      </c>
      <c r="T2989" s="42" t="s">
        <v>28746</v>
      </c>
      <c r="U2989" s="50" t="s">
        <v>28520</v>
      </c>
      <c r="V2989" s="42" t="s">
        <v>28521</v>
      </c>
      <c r="W2989" s="42" t="s">
        <v>94</v>
      </c>
      <c r="X2989" s="50">
        <v>1567</v>
      </c>
    </row>
    <row r="2990" spans="1:24" ht="12" customHeight="1" x14ac:dyDescent="0.15">
      <c r="A2990" s="42" t="s">
        <v>23292</v>
      </c>
      <c r="B2990" s="42">
        <v>22</v>
      </c>
      <c r="C2990" s="42" t="s">
        <v>14</v>
      </c>
      <c r="D2990" s="42" t="s">
        <v>31</v>
      </c>
      <c r="E2990" s="42" t="s">
        <v>23293</v>
      </c>
      <c r="F2990" s="55">
        <v>42514</v>
      </c>
      <c r="G2990" s="42" t="s">
        <v>23730</v>
      </c>
      <c r="H2990" s="42" t="s">
        <v>23294</v>
      </c>
      <c r="I2990" s="42" t="s">
        <v>111</v>
      </c>
      <c r="J2990" s="42">
        <v>97233</v>
      </c>
      <c r="K2990" s="42" t="s">
        <v>1533</v>
      </c>
      <c r="L2990" s="42" t="s">
        <v>23295</v>
      </c>
      <c r="M2990" s="42" t="s">
        <v>21</v>
      </c>
      <c r="N2990" s="42" t="s">
        <v>23296</v>
      </c>
      <c r="O2990" s="42" t="s">
        <v>394</v>
      </c>
      <c r="P2990" s="42" t="s">
        <v>395</v>
      </c>
      <c r="Q2990" s="56" t="s">
        <v>23297</v>
      </c>
      <c r="R2990" s="42" t="s">
        <v>94</v>
      </c>
      <c r="S2990" s="42" t="s">
        <v>22</v>
      </c>
      <c r="T2990" s="42" t="s">
        <v>28739</v>
      </c>
      <c r="U2990" s="50" t="s">
        <v>28518</v>
      </c>
      <c r="V2990" s="42" t="s">
        <v>28521</v>
      </c>
      <c r="W2990" s="42" t="s">
        <v>94</v>
      </c>
      <c r="X2990" s="50">
        <v>1561</v>
      </c>
    </row>
    <row r="2991" spans="1:24" ht="12" customHeight="1" x14ac:dyDescent="0.15">
      <c r="A2991" s="42" t="s">
        <v>23298</v>
      </c>
      <c r="B2991" s="42">
        <v>57</v>
      </c>
      <c r="C2991" s="42" t="s">
        <v>14</v>
      </c>
      <c r="D2991" s="42" t="s">
        <v>31</v>
      </c>
      <c r="F2991" s="55">
        <v>42514</v>
      </c>
      <c r="G2991" s="42" t="s">
        <v>23299</v>
      </c>
      <c r="H2991" s="42" t="s">
        <v>23300</v>
      </c>
      <c r="I2991" s="42" t="s">
        <v>425</v>
      </c>
      <c r="J2991" s="42">
        <v>64078</v>
      </c>
      <c r="K2991" s="42" t="s">
        <v>8186</v>
      </c>
      <c r="L2991" s="42" t="s">
        <v>23301</v>
      </c>
      <c r="M2991" s="42" t="s">
        <v>21</v>
      </c>
      <c r="N2991" s="42" t="s">
        <v>23302</v>
      </c>
      <c r="O2991" s="42" t="s">
        <v>394</v>
      </c>
      <c r="P2991" s="42" t="s">
        <v>395</v>
      </c>
      <c r="Q2991" s="56" t="s">
        <v>23303</v>
      </c>
      <c r="R2991" s="42" t="s">
        <v>94</v>
      </c>
      <c r="S2991" s="42" t="s">
        <v>22</v>
      </c>
      <c r="T2991" s="42" t="s">
        <v>29882</v>
      </c>
      <c r="U2991" s="50" t="s">
        <v>28518</v>
      </c>
      <c r="V2991" s="42" t="s">
        <v>28519</v>
      </c>
      <c r="W2991" s="42" t="s">
        <v>94</v>
      </c>
      <c r="X2991" s="50">
        <v>1564</v>
      </c>
    </row>
    <row r="2992" spans="1:24" ht="12" customHeight="1" x14ac:dyDescent="0.15">
      <c r="A2992" s="42" t="s">
        <v>23286</v>
      </c>
      <c r="B2992" s="42">
        <v>26</v>
      </c>
      <c r="C2992" s="42" t="s">
        <v>14</v>
      </c>
      <c r="D2992" s="42" t="s">
        <v>133</v>
      </c>
      <c r="E2992" s="42" t="s">
        <v>23287</v>
      </c>
      <c r="F2992" s="55">
        <v>42513</v>
      </c>
      <c r="G2992" s="42" t="s">
        <v>23288</v>
      </c>
      <c r="H2992" s="42" t="s">
        <v>6754</v>
      </c>
      <c r="I2992" s="42" t="s">
        <v>117</v>
      </c>
      <c r="J2992" s="42">
        <v>86001</v>
      </c>
      <c r="K2992" s="42" t="s">
        <v>23248</v>
      </c>
      <c r="L2992" s="42" t="s">
        <v>23289</v>
      </c>
      <c r="M2992" s="42" t="s">
        <v>21</v>
      </c>
      <c r="N2992" s="42" t="s">
        <v>23290</v>
      </c>
      <c r="O2992" s="42" t="s">
        <v>394</v>
      </c>
      <c r="P2992" s="42" t="s">
        <v>395</v>
      </c>
      <c r="Q2992" s="56" t="s">
        <v>23291</v>
      </c>
      <c r="R2992" s="42" t="s">
        <v>94</v>
      </c>
      <c r="S2992" s="42" t="s">
        <v>22</v>
      </c>
      <c r="T2992" s="42" t="s">
        <v>28746</v>
      </c>
      <c r="U2992" s="50" t="s">
        <v>28520</v>
      </c>
      <c r="V2992" s="42" t="s">
        <v>28522</v>
      </c>
      <c r="W2992" s="42" t="s">
        <v>542</v>
      </c>
      <c r="X2992" s="50">
        <v>1560</v>
      </c>
    </row>
    <row r="2993" spans="1:24" ht="12" customHeight="1" x14ac:dyDescent="0.15">
      <c r="A2993" s="42" t="s">
        <v>23282</v>
      </c>
      <c r="B2993" s="42">
        <v>35</v>
      </c>
      <c r="C2993" s="42" t="s">
        <v>14</v>
      </c>
      <c r="D2993" s="42" t="s">
        <v>42</v>
      </c>
      <c r="F2993" s="55">
        <v>42512</v>
      </c>
      <c r="G2993" s="42" t="s">
        <v>23283</v>
      </c>
      <c r="H2993" s="42" t="s">
        <v>7690</v>
      </c>
      <c r="I2993" s="42" t="s">
        <v>40</v>
      </c>
      <c r="J2993" s="42">
        <v>1542</v>
      </c>
      <c r="K2993" s="42" t="s">
        <v>934</v>
      </c>
      <c r="L2993" s="42" t="s">
        <v>11317</v>
      </c>
      <c r="M2993" s="42" t="s">
        <v>21</v>
      </c>
      <c r="N2993" s="42" t="s">
        <v>23284</v>
      </c>
      <c r="O2993" s="42" t="s">
        <v>394</v>
      </c>
      <c r="P2993" s="42" t="s">
        <v>395</v>
      </c>
      <c r="Q2993" s="56" t="s">
        <v>23285</v>
      </c>
      <c r="R2993" s="42" t="s">
        <v>94</v>
      </c>
      <c r="S2993" s="42" t="s">
        <v>22</v>
      </c>
      <c r="T2993" s="42" t="s">
        <v>28746</v>
      </c>
      <c r="U2993" s="50" t="s">
        <v>28520</v>
      </c>
      <c r="V2993" s="42" t="s">
        <v>28521</v>
      </c>
      <c r="W2993" s="42" t="s">
        <v>94</v>
      </c>
      <c r="X2993" s="50">
        <v>1555</v>
      </c>
    </row>
    <row r="2994" spans="1:24" ht="12" customHeight="1" x14ac:dyDescent="0.15">
      <c r="A2994" s="42" t="s">
        <v>23268</v>
      </c>
      <c r="B2994" s="42">
        <v>28</v>
      </c>
      <c r="C2994" s="42" t="s">
        <v>14</v>
      </c>
      <c r="D2994" s="42" t="s">
        <v>31</v>
      </c>
      <c r="F2994" s="55">
        <v>42512</v>
      </c>
      <c r="G2994" s="42" t="s">
        <v>23269</v>
      </c>
      <c r="H2994" s="42" t="s">
        <v>980</v>
      </c>
      <c r="I2994" s="42" t="s">
        <v>203</v>
      </c>
      <c r="J2994" s="42">
        <v>80302</v>
      </c>
      <c r="K2994" s="42" t="s">
        <v>980</v>
      </c>
      <c r="L2994" s="42" t="s">
        <v>981</v>
      </c>
      <c r="M2994" s="42" t="s">
        <v>21</v>
      </c>
      <c r="N2994" s="42" t="s">
        <v>23270</v>
      </c>
      <c r="O2994" s="42" t="s">
        <v>394</v>
      </c>
      <c r="P2994" s="42" t="s">
        <v>395</v>
      </c>
      <c r="Q2994" s="56" t="s">
        <v>23271</v>
      </c>
      <c r="R2994" s="42" t="s">
        <v>542</v>
      </c>
      <c r="S2994" s="42" t="s">
        <v>22</v>
      </c>
      <c r="T2994" s="42" t="s">
        <v>28746</v>
      </c>
      <c r="U2994" s="50" t="s">
        <v>28520</v>
      </c>
      <c r="V2994" s="42" t="s">
        <v>28521</v>
      </c>
      <c r="W2994" s="42" t="s">
        <v>94</v>
      </c>
      <c r="X2994" s="50">
        <v>1563</v>
      </c>
    </row>
    <row r="2995" spans="1:24" ht="12" customHeight="1" x14ac:dyDescent="0.15">
      <c r="A2995" s="42" t="s">
        <v>23272</v>
      </c>
      <c r="B2995" s="42">
        <v>27</v>
      </c>
      <c r="C2995" s="42" t="s">
        <v>14</v>
      </c>
      <c r="D2995" s="42" t="s">
        <v>79</v>
      </c>
      <c r="E2995" s="42" t="s">
        <v>23273</v>
      </c>
      <c r="F2995" s="55">
        <v>42512</v>
      </c>
      <c r="G2995" s="42" t="s">
        <v>23274</v>
      </c>
      <c r="H2995" s="42" t="s">
        <v>9781</v>
      </c>
      <c r="I2995" s="42" t="s">
        <v>56</v>
      </c>
      <c r="J2995" s="42">
        <v>33009</v>
      </c>
      <c r="K2995" s="42" t="s">
        <v>1102</v>
      </c>
      <c r="L2995" s="42" t="s">
        <v>9783</v>
      </c>
      <c r="M2995" s="42" t="s">
        <v>21</v>
      </c>
      <c r="N2995" s="42" t="s">
        <v>23275</v>
      </c>
      <c r="O2995" s="42" t="s">
        <v>394</v>
      </c>
      <c r="P2995" s="42" t="s">
        <v>395</v>
      </c>
      <c r="Q2995" s="56" t="s">
        <v>23276</v>
      </c>
      <c r="R2995" s="42" t="s">
        <v>94</v>
      </c>
      <c r="S2995" s="42" t="s">
        <v>12</v>
      </c>
      <c r="T2995" s="42" t="s">
        <v>31978</v>
      </c>
      <c r="U2995" s="50" t="s">
        <v>28518</v>
      </c>
      <c r="V2995" s="42" t="s">
        <v>28519</v>
      </c>
      <c r="W2995" s="42" t="s">
        <v>542</v>
      </c>
      <c r="X2995" s="50">
        <v>1554</v>
      </c>
    </row>
    <row r="2996" spans="1:24" ht="12" customHeight="1" x14ac:dyDescent="0.15">
      <c r="A2996" s="42" t="s">
        <v>23277</v>
      </c>
      <c r="B2996" s="42">
        <v>22</v>
      </c>
      <c r="C2996" s="42" t="s">
        <v>14</v>
      </c>
      <c r="D2996" s="42" t="s">
        <v>79</v>
      </c>
      <c r="E2996" s="42" t="s">
        <v>23278</v>
      </c>
      <c r="F2996" s="55">
        <v>42512</v>
      </c>
      <c r="G2996" s="42" t="s">
        <v>23279</v>
      </c>
      <c r="H2996" s="42" t="s">
        <v>635</v>
      </c>
      <c r="I2996" s="42" t="s">
        <v>56</v>
      </c>
      <c r="J2996" s="42">
        <v>32206</v>
      </c>
      <c r="K2996" s="42" t="s">
        <v>636</v>
      </c>
      <c r="L2996" s="42" t="s">
        <v>637</v>
      </c>
      <c r="M2996" s="42" t="s">
        <v>21</v>
      </c>
      <c r="N2996" s="42" t="s">
        <v>23280</v>
      </c>
      <c r="O2996" s="42" t="s">
        <v>394</v>
      </c>
      <c r="P2996" s="42" t="s">
        <v>395</v>
      </c>
      <c r="Q2996" s="56" t="s">
        <v>23281</v>
      </c>
      <c r="R2996" s="42" t="s">
        <v>94</v>
      </c>
      <c r="S2996" s="42" t="s">
        <v>12</v>
      </c>
      <c r="T2996" s="42" t="s">
        <v>31978</v>
      </c>
      <c r="U2996" s="50" t="s">
        <v>28518</v>
      </c>
      <c r="V2996" s="42" t="s">
        <v>28519</v>
      </c>
      <c r="W2996" s="42" t="s">
        <v>94</v>
      </c>
      <c r="X2996" s="50">
        <v>1562</v>
      </c>
    </row>
    <row r="2997" spans="1:24" ht="12" customHeight="1" x14ac:dyDescent="0.15">
      <c r="A2997" s="42" t="s">
        <v>23246</v>
      </c>
      <c r="B2997" s="42">
        <v>31</v>
      </c>
      <c r="C2997" s="42" t="s">
        <v>14</v>
      </c>
      <c r="D2997" s="42" t="s">
        <v>133</v>
      </c>
      <c r="F2997" s="55">
        <v>42511</v>
      </c>
      <c r="G2997" s="42" t="s">
        <v>23247</v>
      </c>
      <c r="H2997" s="42" t="s">
        <v>6754</v>
      </c>
      <c r="I2997" s="42" t="s">
        <v>117</v>
      </c>
      <c r="J2997" s="42">
        <v>86004</v>
      </c>
      <c r="K2997" s="42" t="s">
        <v>23248</v>
      </c>
      <c r="L2997" s="42" t="s">
        <v>23249</v>
      </c>
      <c r="M2997" s="42" t="s">
        <v>21</v>
      </c>
      <c r="N2997" s="42" t="s">
        <v>23250</v>
      </c>
      <c r="O2997" s="42" t="s">
        <v>394</v>
      </c>
      <c r="P2997" s="42" t="s">
        <v>395</v>
      </c>
      <c r="Q2997" s="56" t="s">
        <v>23251</v>
      </c>
      <c r="R2997" s="42" t="s">
        <v>542</v>
      </c>
      <c r="S2997" s="42" t="s">
        <v>22</v>
      </c>
      <c r="T2997" s="42" t="s">
        <v>28746</v>
      </c>
      <c r="U2997" s="50" t="s">
        <v>28520</v>
      </c>
      <c r="V2997" s="42" t="s">
        <v>28521</v>
      </c>
      <c r="W2997" s="42" t="s">
        <v>542</v>
      </c>
      <c r="X2997" s="50">
        <v>1556</v>
      </c>
    </row>
    <row r="2998" spans="1:24" ht="12" customHeight="1" x14ac:dyDescent="0.15">
      <c r="A2998" s="42" t="s">
        <v>23263</v>
      </c>
      <c r="B2998" s="42">
        <v>63</v>
      </c>
      <c r="C2998" s="42" t="s">
        <v>14</v>
      </c>
      <c r="D2998" s="42" t="s">
        <v>31</v>
      </c>
      <c r="F2998" s="55">
        <v>42511</v>
      </c>
      <c r="G2998" s="42" t="s">
        <v>23264</v>
      </c>
      <c r="H2998" s="42" t="s">
        <v>11616</v>
      </c>
      <c r="I2998" s="42" t="s">
        <v>26</v>
      </c>
      <c r="J2998" s="42">
        <v>29709</v>
      </c>
      <c r="K2998" s="42" t="s">
        <v>11616</v>
      </c>
      <c r="L2998" s="42" t="s">
        <v>23265</v>
      </c>
      <c r="M2998" s="42" t="s">
        <v>21</v>
      </c>
      <c r="N2998" s="42" t="s">
        <v>23266</v>
      </c>
      <c r="O2998" s="42" t="s">
        <v>394</v>
      </c>
      <c r="P2998" s="42" t="s">
        <v>395</v>
      </c>
      <c r="Q2998" s="56" t="s">
        <v>23267</v>
      </c>
      <c r="R2998" s="42" t="s">
        <v>94</v>
      </c>
      <c r="S2998" s="42" t="s">
        <v>22</v>
      </c>
      <c r="T2998" s="42" t="s">
        <v>28746</v>
      </c>
      <c r="U2998" s="50" t="s">
        <v>28520</v>
      </c>
      <c r="V2998" s="42" t="s">
        <v>28521</v>
      </c>
      <c r="W2998" s="42" t="s">
        <v>94</v>
      </c>
      <c r="X2998" s="50">
        <v>1552</v>
      </c>
    </row>
    <row r="2999" spans="1:24" ht="12" customHeight="1" x14ac:dyDescent="0.15">
      <c r="A2999" s="42" t="s">
        <v>23252</v>
      </c>
      <c r="B2999" s="42">
        <v>59</v>
      </c>
      <c r="C2999" s="42" t="s">
        <v>14</v>
      </c>
      <c r="D2999" s="42" t="s">
        <v>31</v>
      </c>
      <c r="E2999" s="42" t="s">
        <v>23253</v>
      </c>
      <c r="F2999" s="55">
        <v>42511</v>
      </c>
      <c r="G2999" s="42" t="s">
        <v>23254</v>
      </c>
      <c r="H2999" s="42" t="s">
        <v>6313</v>
      </c>
      <c r="I2999" s="42" t="s">
        <v>360</v>
      </c>
      <c r="J2999" s="42">
        <v>28677</v>
      </c>
      <c r="K2999" s="42" t="s">
        <v>6315</v>
      </c>
      <c r="L2999" s="42" t="s">
        <v>23255</v>
      </c>
      <c r="M2999" s="42" t="s">
        <v>373</v>
      </c>
      <c r="N2999" s="42" t="s">
        <v>23256</v>
      </c>
      <c r="O2999" s="42" t="s">
        <v>394</v>
      </c>
      <c r="P2999" s="42" t="s">
        <v>395</v>
      </c>
      <c r="Q2999" s="56" t="s">
        <v>23257</v>
      </c>
      <c r="R2999" s="42" t="s">
        <v>94</v>
      </c>
      <c r="S2999" s="42" t="s">
        <v>12</v>
      </c>
      <c r="T2999" s="42" t="s">
        <v>31978</v>
      </c>
      <c r="U2999" s="50" t="s">
        <v>28518</v>
      </c>
      <c r="V2999" s="42" t="s">
        <v>28521</v>
      </c>
    </row>
    <row r="3000" spans="1:24" ht="12" customHeight="1" x14ac:dyDescent="0.15">
      <c r="A3000" s="42" t="s">
        <v>23258</v>
      </c>
      <c r="B3000" s="42">
        <v>38</v>
      </c>
      <c r="C3000" s="42" t="s">
        <v>14</v>
      </c>
      <c r="D3000" s="42" t="s">
        <v>31</v>
      </c>
      <c r="F3000" s="55">
        <v>42511</v>
      </c>
      <c r="G3000" s="42" t="s">
        <v>23259</v>
      </c>
      <c r="H3000" s="42" t="s">
        <v>12879</v>
      </c>
      <c r="I3000" s="42" t="s">
        <v>111</v>
      </c>
      <c r="J3000" s="42">
        <v>97045</v>
      </c>
      <c r="K3000" s="42" t="s">
        <v>4159</v>
      </c>
      <c r="L3000" s="42" t="s">
        <v>23260</v>
      </c>
      <c r="M3000" s="42" t="s">
        <v>21</v>
      </c>
      <c r="N3000" s="42" t="s">
        <v>23261</v>
      </c>
      <c r="O3000" s="42" t="s">
        <v>394</v>
      </c>
      <c r="P3000" s="42" t="s">
        <v>395</v>
      </c>
      <c r="Q3000" s="56" t="s">
        <v>23262</v>
      </c>
      <c r="R3000" s="42" t="s">
        <v>542</v>
      </c>
      <c r="S3000" s="42" t="s">
        <v>12</v>
      </c>
      <c r="T3000" s="42" t="s">
        <v>31978</v>
      </c>
      <c r="U3000" s="50" t="s">
        <v>28520</v>
      </c>
      <c r="V3000" s="42" t="s">
        <v>28521</v>
      </c>
      <c r="W3000" s="42" t="s">
        <v>94</v>
      </c>
      <c r="X3000" s="50">
        <v>1553</v>
      </c>
    </row>
    <row r="3001" spans="1:24" ht="12" customHeight="1" x14ac:dyDescent="0.15">
      <c r="A3001" s="42" t="s">
        <v>23241</v>
      </c>
      <c r="B3001" s="42">
        <v>31</v>
      </c>
      <c r="C3001" s="42" t="s">
        <v>14</v>
      </c>
      <c r="D3001" s="42" t="s">
        <v>79</v>
      </c>
      <c r="E3001" s="42" t="s">
        <v>23242</v>
      </c>
      <c r="F3001" s="55">
        <v>42510</v>
      </c>
      <c r="G3001" s="42" t="s">
        <v>23243</v>
      </c>
      <c r="H3001" s="42" t="s">
        <v>1597</v>
      </c>
      <c r="I3001" s="42" t="s">
        <v>457</v>
      </c>
      <c r="J3001" s="42">
        <v>68116</v>
      </c>
      <c r="K3001" s="42" t="s">
        <v>922</v>
      </c>
      <c r="L3001" s="42" t="s">
        <v>2212</v>
      </c>
      <c r="M3001" s="42" t="s">
        <v>21</v>
      </c>
      <c r="N3001" s="42" t="s">
        <v>23244</v>
      </c>
      <c r="O3001" s="42" t="s">
        <v>394</v>
      </c>
      <c r="P3001" s="42" t="s">
        <v>395</v>
      </c>
      <c r="Q3001" s="56" t="s">
        <v>23245</v>
      </c>
      <c r="R3001" s="42" t="s">
        <v>23</v>
      </c>
      <c r="S3001" s="42" t="s">
        <v>22</v>
      </c>
      <c r="T3001" s="42" t="s">
        <v>28739</v>
      </c>
      <c r="U3001" s="50" t="s">
        <v>28518</v>
      </c>
      <c r="V3001" s="42" t="s">
        <v>28522</v>
      </c>
      <c r="W3001" s="42" t="s">
        <v>542</v>
      </c>
      <c r="X3001" s="50">
        <v>1559</v>
      </c>
    </row>
    <row r="3002" spans="1:24" ht="12" customHeight="1" x14ac:dyDescent="0.15">
      <c r="A3002" s="42" t="s">
        <v>23236</v>
      </c>
      <c r="B3002" s="42">
        <v>40</v>
      </c>
      <c r="C3002" s="42" t="s">
        <v>14</v>
      </c>
      <c r="D3002" s="42" t="s">
        <v>31</v>
      </c>
      <c r="E3002" s="42" t="s">
        <v>23237</v>
      </c>
      <c r="F3002" s="55">
        <v>42510</v>
      </c>
      <c r="G3002" s="42" t="s">
        <v>23238</v>
      </c>
      <c r="H3002" s="42" t="s">
        <v>616</v>
      </c>
      <c r="I3002" s="42" t="s">
        <v>117</v>
      </c>
      <c r="J3002" s="42">
        <v>85013</v>
      </c>
      <c r="K3002" s="42" t="s">
        <v>617</v>
      </c>
      <c r="L3002" s="42" t="s">
        <v>618</v>
      </c>
      <c r="M3002" s="42" t="s">
        <v>2246</v>
      </c>
      <c r="N3002" s="42" t="s">
        <v>23239</v>
      </c>
      <c r="O3002" s="42" t="s">
        <v>394</v>
      </c>
      <c r="P3002" s="42" t="s">
        <v>395</v>
      </c>
      <c r="Q3002" s="56" t="s">
        <v>23240</v>
      </c>
      <c r="R3002" s="42" t="s">
        <v>23</v>
      </c>
      <c r="S3002" s="42" t="s">
        <v>12</v>
      </c>
      <c r="T3002" s="42" t="s">
        <v>31978</v>
      </c>
      <c r="U3002" s="50" t="s">
        <v>28518</v>
      </c>
      <c r="V3002" s="42" t="s">
        <v>28522</v>
      </c>
    </row>
    <row r="3003" spans="1:24" ht="12" customHeight="1" x14ac:dyDescent="0.15">
      <c r="A3003" s="42" t="s">
        <v>23212</v>
      </c>
      <c r="B3003" s="42">
        <v>29</v>
      </c>
      <c r="C3003" s="42" t="s">
        <v>108</v>
      </c>
      <c r="D3003" s="42" t="s">
        <v>79</v>
      </c>
      <c r="E3003" s="42" t="s">
        <v>23213</v>
      </c>
      <c r="F3003" s="55">
        <v>42509</v>
      </c>
      <c r="G3003" s="42" t="s">
        <v>23214</v>
      </c>
      <c r="H3003" s="42" t="s">
        <v>929</v>
      </c>
      <c r="I3003" s="42" t="s">
        <v>39</v>
      </c>
      <c r="J3003" s="42">
        <v>94124</v>
      </c>
      <c r="K3003" s="42" t="s">
        <v>929</v>
      </c>
      <c r="L3003" s="42" t="s">
        <v>930</v>
      </c>
      <c r="M3003" s="42" t="s">
        <v>21</v>
      </c>
      <c r="N3003" s="42" t="s">
        <v>23215</v>
      </c>
      <c r="O3003" s="42" t="s">
        <v>394</v>
      </c>
      <c r="P3003" s="42" t="s">
        <v>395</v>
      </c>
      <c r="Q3003" s="56" t="s">
        <v>23216</v>
      </c>
      <c r="R3003" s="42" t="s">
        <v>94</v>
      </c>
      <c r="S3003" s="42" t="s">
        <v>12</v>
      </c>
      <c r="T3003" s="42" t="s">
        <v>31978</v>
      </c>
      <c r="U3003" s="50" t="s">
        <v>28523</v>
      </c>
      <c r="V3003" s="42" t="s">
        <v>28519</v>
      </c>
      <c r="W3003" s="42" t="s">
        <v>94</v>
      </c>
      <c r="X3003" s="50">
        <v>1548</v>
      </c>
    </row>
    <row r="3004" spans="1:24" ht="12" customHeight="1" x14ac:dyDescent="0.15">
      <c r="A3004" s="42" t="s">
        <v>23221</v>
      </c>
      <c r="B3004" s="42">
        <v>22</v>
      </c>
      <c r="C3004" s="42" t="s">
        <v>14</v>
      </c>
      <c r="D3004" s="42" t="s">
        <v>79</v>
      </c>
      <c r="E3004" s="42" t="s">
        <v>23222</v>
      </c>
      <c r="F3004" s="55">
        <v>42509</v>
      </c>
      <c r="G3004" s="42" t="s">
        <v>23223</v>
      </c>
      <c r="H3004" s="42" t="s">
        <v>207</v>
      </c>
      <c r="I3004" s="42" t="s">
        <v>56</v>
      </c>
      <c r="J3004" s="42">
        <v>33147</v>
      </c>
      <c r="K3004" s="42" t="s">
        <v>155</v>
      </c>
      <c r="L3004" s="42" t="s">
        <v>156</v>
      </c>
      <c r="M3004" s="42" t="s">
        <v>21</v>
      </c>
      <c r="N3004" s="42" t="s">
        <v>23224</v>
      </c>
      <c r="O3004" s="42" t="s">
        <v>394</v>
      </c>
      <c r="P3004" s="42" t="s">
        <v>395</v>
      </c>
      <c r="Q3004" s="56" t="s">
        <v>23225</v>
      </c>
      <c r="R3004" s="42" t="s">
        <v>94</v>
      </c>
      <c r="S3004" s="42" t="s">
        <v>22</v>
      </c>
      <c r="T3004" s="42" t="s">
        <v>28746</v>
      </c>
      <c r="U3004" s="50" t="s">
        <v>28518</v>
      </c>
      <c r="V3004" s="42" t="s">
        <v>28521</v>
      </c>
      <c r="W3004" s="42" t="s">
        <v>94</v>
      </c>
      <c r="X3004" s="50">
        <v>1551</v>
      </c>
    </row>
    <row r="3005" spans="1:24" ht="12" customHeight="1" x14ac:dyDescent="0.15">
      <c r="A3005" s="42" t="s">
        <v>23217</v>
      </c>
      <c r="B3005" s="42">
        <v>35</v>
      </c>
      <c r="C3005" s="42" t="s">
        <v>14</v>
      </c>
      <c r="D3005" s="42" t="s">
        <v>42</v>
      </c>
      <c r="E3005" s="42" t="s">
        <v>23218</v>
      </c>
      <c r="F3005" s="55">
        <v>42509</v>
      </c>
      <c r="G3005" s="42" t="s">
        <v>23731</v>
      </c>
      <c r="H3005" s="42" t="s">
        <v>1610</v>
      </c>
      <c r="I3005" s="42" t="s">
        <v>39</v>
      </c>
      <c r="J3005" s="42">
        <v>95610</v>
      </c>
      <c r="K3005" s="42" t="s">
        <v>1612</v>
      </c>
      <c r="L3005" s="42" t="s">
        <v>1613</v>
      </c>
      <c r="M3005" s="42" t="s">
        <v>21</v>
      </c>
      <c r="N3005" s="42" t="s">
        <v>23219</v>
      </c>
      <c r="O3005" s="42" t="s">
        <v>394</v>
      </c>
      <c r="P3005" s="42" t="s">
        <v>395</v>
      </c>
      <c r="Q3005" s="56" t="s">
        <v>23220</v>
      </c>
      <c r="R3005" s="42" t="s">
        <v>94</v>
      </c>
      <c r="S3005" s="42" t="s">
        <v>22</v>
      </c>
      <c r="T3005" s="42" t="s">
        <v>28739</v>
      </c>
      <c r="U3005" s="50" t="s">
        <v>28518</v>
      </c>
      <c r="V3005" s="42" t="s">
        <v>28521</v>
      </c>
      <c r="W3005" s="42" t="s">
        <v>542</v>
      </c>
      <c r="X3005" s="50">
        <v>1549</v>
      </c>
    </row>
    <row r="3006" spans="1:24" ht="12" customHeight="1" x14ac:dyDescent="0.15">
      <c r="A3006" s="42" t="s">
        <v>23231</v>
      </c>
      <c r="B3006" s="42">
        <v>36</v>
      </c>
      <c r="C3006" s="42" t="s">
        <v>14</v>
      </c>
      <c r="D3006" s="42" t="s">
        <v>31</v>
      </c>
      <c r="F3006" s="55">
        <v>42509</v>
      </c>
      <c r="G3006" s="42" t="s">
        <v>23232</v>
      </c>
      <c r="H3006" s="42" t="s">
        <v>23233</v>
      </c>
      <c r="I3006" s="42" t="s">
        <v>309</v>
      </c>
      <c r="J3006" s="42">
        <v>41740</v>
      </c>
      <c r="K3006" s="42" t="s">
        <v>19578</v>
      </c>
      <c r="L3006" s="42" t="s">
        <v>19579</v>
      </c>
      <c r="M3006" s="42" t="s">
        <v>21</v>
      </c>
      <c r="N3006" s="42" t="s">
        <v>23234</v>
      </c>
      <c r="O3006" s="42" t="s">
        <v>394</v>
      </c>
      <c r="P3006" s="42" t="s">
        <v>395</v>
      </c>
      <c r="Q3006" s="56" t="s">
        <v>23235</v>
      </c>
      <c r="R3006" s="42" t="s">
        <v>948</v>
      </c>
      <c r="S3006" s="42" t="s">
        <v>22</v>
      </c>
      <c r="T3006" s="42" t="s">
        <v>28746</v>
      </c>
      <c r="U3006" s="50" t="s">
        <v>28520</v>
      </c>
      <c r="V3006" s="42" t="s">
        <v>28521</v>
      </c>
      <c r="W3006" s="42" t="s">
        <v>94</v>
      </c>
      <c r="X3006" s="50">
        <v>1550</v>
      </c>
    </row>
    <row r="3007" spans="1:24" ht="12" customHeight="1" x14ac:dyDescent="0.15">
      <c r="A3007" s="42" t="s">
        <v>23226</v>
      </c>
      <c r="B3007" s="42">
        <v>30</v>
      </c>
      <c r="C3007" s="42" t="s">
        <v>14</v>
      </c>
      <c r="D3007" s="42" t="s">
        <v>42</v>
      </c>
      <c r="E3007" s="42" t="s">
        <v>23227</v>
      </c>
      <c r="F3007" s="55">
        <v>42509</v>
      </c>
      <c r="G3007" s="42" t="s">
        <v>23228</v>
      </c>
      <c r="H3007" s="42" t="s">
        <v>262</v>
      </c>
      <c r="I3007" s="42" t="s">
        <v>263</v>
      </c>
      <c r="J3007" s="42">
        <v>89030</v>
      </c>
      <c r="K3007" s="42" t="s">
        <v>557</v>
      </c>
      <c r="L3007" s="42" t="s">
        <v>558</v>
      </c>
      <c r="M3007" s="42" t="s">
        <v>21</v>
      </c>
      <c r="N3007" s="42" t="s">
        <v>23229</v>
      </c>
      <c r="O3007" s="42" t="s">
        <v>394</v>
      </c>
      <c r="P3007" s="42" t="s">
        <v>395</v>
      </c>
      <c r="Q3007" s="56" t="s">
        <v>23230</v>
      </c>
      <c r="R3007" s="42" t="s">
        <v>23</v>
      </c>
      <c r="S3007" s="42" t="s">
        <v>12</v>
      </c>
      <c r="T3007" s="42" t="s">
        <v>31978</v>
      </c>
      <c r="U3007" s="50" t="s">
        <v>28520</v>
      </c>
      <c r="V3007" s="42" t="s">
        <v>28521</v>
      </c>
      <c r="W3007" s="42" t="s">
        <v>94</v>
      </c>
      <c r="X3007" s="50">
        <v>1547</v>
      </c>
    </row>
    <row r="3008" spans="1:24" ht="12" customHeight="1" x14ac:dyDescent="0.15">
      <c r="A3008" s="42" t="s">
        <v>23198</v>
      </c>
      <c r="B3008" s="42">
        <v>20</v>
      </c>
      <c r="C3008" s="42" t="s">
        <v>14</v>
      </c>
      <c r="D3008" s="42" t="s">
        <v>42</v>
      </c>
      <c r="E3008" s="42" t="s">
        <v>23199</v>
      </c>
      <c r="F3008" s="55">
        <v>42508</v>
      </c>
      <c r="G3008" s="42" t="s">
        <v>23732</v>
      </c>
      <c r="H3008" s="42" t="s">
        <v>616</v>
      </c>
      <c r="I3008" s="42" t="s">
        <v>117</v>
      </c>
      <c r="J3008" s="42">
        <v>85339</v>
      </c>
      <c r="K3008" s="42" t="s">
        <v>617</v>
      </c>
      <c r="L3008" s="42" t="s">
        <v>618</v>
      </c>
      <c r="M3008" s="42" t="s">
        <v>21</v>
      </c>
      <c r="N3008" s="42" t="s">
        <v>23200</v>
      </c>
      <c r="O3008" s="42" t="s">
        <v>394</v>
      </c>
      <c r="P3008" s="42" t="s">
        <v>395</v>
      </c>
      <c r="Q3008" s="56" t="s">
        <v>23201</v>
      </c>
      <c r="R3008" s="42" t="s">
        <v>94</v>
      </c>
      <c r="S3008" s="42" t="s">
        <v>22</v>
      </c>
      <c r="T3008" s="42" t="s">
        <v>28746</v>
      </c>
      <c r="U3008" s="50" t="s">
        <v>28520</v>
      </c>
      <c r="V3008" s="42" t="s">
        <v>28521</v>
      </c>
      <c r="W3008" s="42" t="s">
        <v>94</v>
      </c>
      <c r="X3008" s="50">
        <v>1546</v>
      </c>
    </row>
    <row r="3009" spans="1:24" ht="12" customHeight="1" x14ac:dyDescent="0.15">
      <c r="A3009" s="42" t="s">
        <v>23202</v>
      </c>
      <c r="B3009" s="42">
        <v>46</v>
      </c>
      <c r="C3009" s="42" t="s">
        <v>14</v>
      </c>
      <c r="D3009" s="42" t="s">
        <v>31</v>
      </c>
      <c r="F3009" s="55">
        <v>42508</v>
      </c>
      <c r="G3009" s="42" t="s">
        <v>23203</v>
      </c>
      <c r="H3009" s="42" t="s">
        <v>738</v>
      </c>
      <c r="I3009" s="42" t="s">
        <v>417</v>
      </c>
      <c r="J3009" s="42">
        <v>10019</v>
      </c>
      <c r="K3009" s="42" t="s">
        <v>738</v>
      </c>
      <c r="L3009" s="42" t="s">
        <v>569</v>
      </c>
      <c r="M3009" s="42" t="s">
        <v>21</v>
      </c>
      <c r="N3009" s="42" t="s">
        <v>23204</v>
      </c>
      <c r="O3009" s="42" t="s">
        <v>394</v>
      </c>
      <c r="P3009" s="42" t="s">
        <v>395</v>
      </c>
      <c r="Q3009" s="56" t="s">
        <v>23205</v>
      </c>
      <c r="R3009" s="42" t="s">
        <v>542</v>
      </c>
      <c r="S3009" s="42" t="s">
        <v>22</v>
      </c>
      <c r="T3009" s="42" t="s">
        <v>28739</v>
      </c>
      <c r="U3009" s="50" t="s">
        <v>28518</v>
      </c>
      <c r="V3009" s="42" t="s">
        <v>28521</v>
      </c>
      <c r="W3009" s="42" t="s">
        <v>94</v>
      </c>
      <c r="X3009" s="50">
        <v>1543</v>
      </c>
    </row>
    <row r="3010" spans="1:24" ht="12" customHeight="1" x14ac:dyDescent="0.15">
      <c r="A3010" s="42" t="s">
        <v>23206</v>
      </c>
      <c r="B3010" s="42">
        <v>44</v>
      </c>
      <c r="C3010" s="42" t="s">
        <v>14</v>
      </c>
      <c r="D3010" s="42" t="s">
        <v>31</v>
      </c>
      <c r="E3010" s="42" t="s">
        <v>23207</v>
      </c>
      <c r="F3010" s="55">
        <v>42508</v>
      </c>
      <c r="G3010" s="42" t="s">
        <v>23208</v>
      </c>
      <c r="H3010" s="42" t="s">
        <v>23209</v>
      </c>
      <c r="I3010" s="42" t="s">
        <v>425</v>
      </c>
      <c r="J3010" s="42">
        <v>65441</v>
      </c>
      <c r="K3010" s="42" t="s">
        <v>11047</v>
      </c>
      <c r="L3010" s="42" t="s">
        <v>9718</v>
      </c>
      <c r="M3010" s="42" t="s">
        <v>21</v>
      </c>
      <c r="N3010" s="42" t="s">
        <v>23210</v>
      </c>
      <c r="O3010" s="42" t="s">
        <v>394</v>
      </c>
      <c r="P3010" s="42" t="s">
        <v>395</v>
      </c>
      <c r="Q3010" s="56" t="s">
        <v>23211</v>
      </c>
      <c r="R3010" s="42" t="s">
        <v>94</v>
      </c>
      <c r="S3010" s="42" t="s">
        <v>22</v>
      </c>
      <c r="T3010" s="42" t="s">
        <v>28746</v>
      </c>
      <c r="U3010" s="50" t="s">
        <v>28520</v>
      </c>
      <c r="V3010" s="42" t="s">
        <v>20623</v>
      </c>
      <c r="W3010" s="42" t="s">
        <v>94</v>
      </c>
      <c r="X3010" s="50">
        <v>1545</v>
      </c>
    </row>
    <row r="3011" spans="1:24" ht="12" customHeight="1" x14ac:dyDescent="0.15">
      <c r="A3011" s="42" t="s">
        <v>23190</v>
      </c>
      <c r="B3011" s="42">
        <v>36</v>
      </c>
      <c r="C3011" s="42" t="s">
        <v>14</v>
      </c>
      <c r="D3011" s="42" t="s">
        <v>31</v>
      </c>
      <c r="F3011" s="55">
        <v>42507</v>
      </c>
      <c r="G3011" s="42" t="s">
        <v>23191</v>
      </c>
      <c r="H3011" s="42" t="s">
        <v>4300</v>
      </c>
      <c r="I3011" s="42" t="s">
        <v>39</v>
      </c>
      <c r="J3011" s="42">
        <v>96064</v>
      </c>
      <c r="K3011" s="42" t="s">
        <v>940</v>
      </c>
      <c r="L3011" s="42" t="s">
        <v>23192</v>
      </c>
      <c r="M3011" s="42" t="s">
        <v>21</v>
      </c>
      <c r="N3011" s="42" t="s">
        <v>23193</v>
      </c>
      <c r="O3011" s="42" t="s">
        <v>394</v>
      </c>
      <c r="P3011" s="42" t="s">
        <v>395</v>
      </c>
      <c r="Q3011" s="56" t="s">
        <v>23194</v>
      </c>
      <c r="R3011" s="42" t="s">
        <v>542</v>
      </c>
      <c r="S3011" s="42" t="s">
        <v>22</v>
      </c>
      <c r="T3011" s="42" t="s">
        <v>28575</v>
      </c>
      <c r="U3011" s="50" t="s">
        <v>28518</v>
      </c>
      <c r="V3011" s="42" t="s">
        <v>28521</v>
      </c>
      <c r="W3011" s="42" t="s">
        <v>94</v>
      </c>
      <c r="X3011" s="50">
        <v>1544</v>
      </c>
    </row>
    <row r="3012" spans="1:24" ht="12" customHeight="1" x14ac:dyDescent="0.15">
      <c r="A3012" s="42" t="s">
        <v>23195</v>
      </c>
      <c r="B3012" s="42">
        <v>45</v>
      </c>
      <c r="C3012" s="42" t="s">
        <v>14</v>
      </c>
      <c r="D3012" s="42" t="s">
        <v>31</v>
      </c>
      <c r="E3012" s="42" t="s">
        <v>23196</v>
      </c>
      <c r="F3012" s="55">
        <v>42507</v>
      </c>
      <c r="G3012" s="42" t="s">
        <v>23733</v>
      </c>
      <c r="H3012" s="42" t="s">
        <v>202</v>
      </c>
      <c r="I3012" s="42" t="s">
        <v>203</v>
      </c>
      <c r="J3012" s="42">
        <v>80817</v>
      </c>
      <c r="K3012" s="42" t="s">
        <v>841</v>
      </c>
      <c r="L3012" s="42" t="s">
        <v>204</v>
      </c>
      <c r="M3012" s="42" t="s">
        <v>2246</v>
      </c>
      <c r="N3012" s="42" t="s">
        <v>32145</v>
      </c>
      <c r="O3012" s="42" t="s">
        <v>394</v>
      </c>
      <c r="P3012" s="42" t="s">
        <v>395</v>
      </c>
      <c r="Q3012" s="56" t="s">
        <v>23197</v>
      </c>
      <c r="R3012" s="42" t="s">
        <v>23</v>
      </c>
      <c r="S3012" s="42" t="s">
        <v>29</v>
      </c>
      <c r="T3012" s="42" t="s">
        <v>28523</v>
      </c>
      <c r="U3012" s="50" t="s">
        <v>28518</v>
      </c>
      <c r="V3012" s="42" t="s">
        <v>28521</v>
      </c>
    </row>
    <row r="3013" spans="1:24" ht="12" customHeight="1" x14ac:dyDescent="0.15">
      <c r="A3013" s="42" t="s">
        <v>23185</v>
      </c>
      <c r="B3013" s="42">
        <v>23</v>
      </c>
      <c r="C3013" s="42" t="s">
        <v>14</v>
      </c>
      <c r="D3013" s="42" t="s">
        <v>79</v>
      </c>
      <c r="E3013" s="42" t="s">
        <v>23186</v>
      </c>
      <c r="F3013" s="55">
        <v>42506</v>
      </c>
      <c r="G3013" s="42" t="s">
        <v>23187</v>
      </c>
      <c r="H3013" s="42" t="s">
        <v>22531</v>
      </c>
      <c r="I3013" s="42" t="s">
        <v>167</v>
      </c>
      <c r="J3013" s="42">
        <v>30296</v>
      </c>
      <c r="K3013" s="42" t="s">
        <v>1759</v>
      </c>
      <c r="L3013" s="42" t="s">
        <v>13140</v>
      </c>
      <c r="M3013" s="42" t="s">
        <v>21</v>
      </c>
      <c r="N3013" s="42" t="s">
        <v>23188</v>
      </c>
      <c r="O3013" s="42" t="s">
        <v>394</v>
      </c>
      <c r="P3013" s="42" t="s">
        <v>395</v>
      </c>
      <c r="Q3013" s="56" t="s">
        <v>23189</v>
      </c>
      <c r="R3013" s="42" t="s">
        <v>94</v>
      </c>
      <c r="S3013" s="42" t="s">
        <v>22</v>
      </c>
      <c r="T3013" s="42" t="s">
        <v>28746</v>
      </c>
      <c r="U3013" s="50" t="s">
        <v>28520</v>
      </c>
      <c r="V3013" s="42" t="s">
        <v>28522</v>
      </c>
      <c r="W3013" s="42" t="s">
        <v>94</v>
      </c>
      <c r="X3013" s="50">
        <v>1542</v>
      </c>
    </row>
    <row r="3014" spans="1:24" ht="12" customHeight="1" x14ac:dyDescent="0.15">
      <c r="A3014" s="42" t="s">
        <v>23178</v>
      </c>
      <c r="B3014" s="42">
        <v>48</v>
      </c>
      <c r="C3014" s="42" t="s">
        <v>14</v>
      </c>
      <c r="D3014" s="42" t="s">
        <v>31</v>
      </c>
      <c r="E3014" s="42" t="s">
        <v>23179</v>
      </c>
      <c r="F3014" s="55">
        <v>42506</v>
      </c>
      <c r="G3014" s="42" t="s">
        <v>23180</v>
      </c>
      <c r="H3014" s="42" t="s">
        <v>23181</v>
      </c>
      <c r="I3014" s="42" t="s">
        <v>40</v>
      </c>
      <c r="J3014" s="42">
        <v>2724</v>
      </c>
      <c r="K3014" s="42" t="s">
        <v>6445</v>
      </c>
      <c r="L3014" s="42" t="s">
        <v>23182</v>
      </c>
      <c r="M3014" s="42" t="s">
        <v>385</v>
      </c>
      <c r="N3014" s="42" t="s">
        <v>23183</v>
      </c>
      <c r="O3014" s="42" t="s">
        <v>394</v>
      </c>
      <c r="P3014" s="42" t="s">
        <v>395</v>
      </c>
      <c r="Q3014" s="56" t="s">
        <v>23184</v>
      </c>
      <c r="R3014" s="42" t="s">
        <v>94</v>
      </c>
      <c r="S3014" s="42" t="s">
        <v>12</v>
      </c>
      <c r="T3014" s="42" t="s">
        <v>31978</v>
      </c>
      <c r="U3014" s="50" t="s">
        <v>28518</v>
      </c>
      <c r="V3014" s="42" t="s">
        <v>28521</v>
      </c>
    </row>
    <row r="3015" spans="1:24" ht="12" customHeight="1" x14ac:dyDescent="0.15">
      <c r="A3015" s="42" t="s">
        <v>23171</v>
      </c>
      <c r="B3015" s="42">
        <v>35</v>
      </c>
      <c r="C3015" s="42" t="s">
        <v>14</v>
      </c>
      <c r="D3015" s="42" t="s">
        <v>31</v>
      </c>
      <c r="E3015" s="42" t="s">
        <v>23172</v>
      </c>
      <c r="F3015" s="55">
        <v>42505</v>
      </c>
      <c r="G3015" s="42" t="s">
        <v>23173</v>
      </c>
      <c r="H3015" s="42" t="s">
        <v>23174</v>
      </c>
      <c r="I3015" s="42" t="s">
        <v>38</v>
      </c>
      <c r="J3015" s="42">
        <v>62938</v>
      </c>
      <c r="K3015" s="42" t="s">
        <v>6360</v>
      </c>
      <c r="L3015" s="42" t="s">
        <v>23175</v>
      </c>
      <c r="M3015" s="42" t="s">
        <v>21</v>
      </c>
      <c r="N3015" s="42" t="s">
        <v>23176</v>
      </c>
      <c r="O3015" s="42" t="s">
        <v>394</v>
      </c>
      <c r="P3015" s="42" t="s">
        <v>395</v>
      </c>
      <c r="Q3015" s="56" t="s">
        <v>23177</v>
      </c>
      <c r="R3015" s="42" t="s">
        <v>94</v>
      </c>
      <c r="S3015" s="42" t="s">
        <v>22</v>
      </c>
      <c r="T3015" s="42" t="s">
        <v>28746</v>
      </c>
      <c r="U3015" s="50" t="s">
        <v>28520</v>
      </c>
      <c r="V3015" s="42" t="s">
        <v>28522</v>
      </c>
      <c r="W3015" s="42" t="s">
        <v>94</v>
      </c>
      <c r="X3015" s="50">
        <v>1541</v>
      </c>
    </row>
    <row r="3016" spans="1:24" ht="12" customHeight="1" x14ac:dyDescent="0.15">
      <c r="A3016" s="42" t="s">
        <v>23152</v>
      </c>
      <c r="B3016" s="42">
        <v>43</v>
      </c>
      <c r="C3016" s="42" t="s">
        <v>14</v>
      </c>
      <c r="D3016" s="42" t="s">
        <v>133</v>
      </c>
      <c r="E3016" s="42" t="s">
        <v>23153</v>
      </c>
      <c r="F3016" s="55">
        <v>42504</v>
      </c>
      <c r="G3016" s="42" t="s">
        <v>23154</v>
      </c>
      <c r="H3016" s="42" t="s">
        <v>616</v>
      </c>
      <c r="I3016" s="42" t="s">
        <v>117</v>
      </c>
      <c r="J3016" s="42">
        <v>85009</v>
      </c>
      <c r="K3016" s="42" t="s">
        <v>617</v>
      </c>
      <c r="L3016" s="42" t="s">
        <v>618</v>
      </c>
      <c r="M3016" s="42" t="s">
        <v>21</v>
      </c>
      <c r="N3016" s="42" t="s">
        <v>23155</v>
      </c>
      <c r="O3016" s="42" t="s">
        <v>394</v>
      </c>
      <c r="P3016" s="42" t="s">
        <v>395</v>
      </c>
      <c r="Q3016" s="56" t="s">
        <v>23156</v>
      </c>
      <c r="R3016" s="42" t="s">
        <v>94</v>
      </c>
      <c r="S3016" s="42" t="s">
        <v>22</v>
      </c>
      <c r="T3016" s="42" t="s">
        <v>28746</v>
      </c>
      <c r="U3016" s="50" t="s">
        <v>28520</v>
      </c>
      <c r="V3016" s="42" t="s">
        <v>28521</v>
      </c>
      <c r="W3016" s="42" t="s">
        <v>542</v>
      </c>
      <c r="X3016" s="50">
        <v>1537</v>
      </c>
    </row>
    <row r="3017" spans="1:24" ht="12" customHeight="1" x14ac:dyDescent="0.15">
      <c r="A3017" s="42" t="s">
        <v>23161</v>
      </c>
      <c r="B3017" s="42">
        <v>19</v>
      </c>
      <c r="C3017" s="42" t="s">
        <v>14</v>
      </c>
      <c r="D3017" s="42" t="s">
        <v>31</v>
      </c>
      <c r="E3017" s="42" t="s">
        <v>23162</v>
      </c>
      <c r="F3017" s="55">
        <v>42504</v>
      </c>
      <c r="G3017" s="42" t="s">
        <v>23163</v>
      </c>
      <c r="H3017" s="42" t="s">
        <v>635</v>
      </c>
      <c r="I3017" s="42" t="s">
        <v>56</v>
      </c>
      <c r="J3017" s="42">
        <v>32202</v>
      </c>
      <c r="K3017" s="42" t="s">
        <v>636</v>
      </c>
      <c r="L3017" s="42" t="s">
        <v>637</v>
      </c>
      <c r="M3017" s="42" t="s">
        <v>21</v>
      </c>
      <c r="N3017" s="42" t="s">
        <v>23164</v>
      </c>
      <c r="O3017" s="42" t="s">
        <v>394</v>
      </c>
      <c r="P3017" s="42" t="s">
        <v>395</v>
      </c>
      <c r="Q3017" s="56" t="s">
        <v>23165</v>
      </c>
      <c r="R3017" s="42" t="s">
        <v>542</v>
      </c>
      <c r="S3017" s="42" t="s">
        <v>22</v>
      </c>
      <c r="T3017" s="42" t="s">
        <v>28739</v>
      </c>
      <c r="U3017" s="50" t="s">
        <v>28518</v>
      </c>
      <c r="V3017" s="42" t="s">
        <v>28521</v>
      </c>
      <c r="W3017" s="42" t="s">
        <v>94</v>
      </c>
      <c r="X3017" s="50">
        <v>1536</v>
      </c>
    </row>
    <row r="3018" spans="1:24" ht="12" customHeight="1" x14ac:dyDescent="0.15">
      <c r="A3018" s="42" t="s">
        <v>23157</v>
      </c>
      <c r="B3018" s="42">
        <v>59</v>
      </c>
      <c r="C3018" s="42" t="s">
        <v>14</v>
      </c>
      <c r="D3018" s="42" t="s">
        <v>31</v>
      </c>
      <c r="F3018" s="55">
        <v>42504</v>
      </c>
      <c r="G3018" s="42" t="s">
        <v>23735</v>
      </c>
      <c r="H3018" s="42" t="s">
        <v>23158</v>
      </c>
      <c r="I3018" s="42" t="s">
        <v>56</v>
      </c>
      <c r="J3018" s="42">
        <v>32764</v>
      </c>
      <c r="K3018" s="42" t="s">
        <v>3800</v>
      </c>
      <c r="L3018" s="42" t="s">
        <v>255</v>
      </c>
      <c r="M3018" s="42" t="s">
        <v>21</v>
      </c>
      <c r="N3018" s="42" t="s">
        <v>23159</v>
      </c>
      <c r="O3018" s="42" t="s">
        <v>394</v>
      </c>
      <c r="P3018" s="42" t="s">
        <v>395</v>
      </c>
      <c r="Q3018" s="56" t="s">
        <v>23160</v>
      </c>
      <c r="R3018" s="42" t="s">
        <v>94</v>
      </c>
      <c r="S3018" s="42" t="s">
        <v>22</v>
      </c>
      <c r="T3018" s="42" t="s">
        <v>28746</v>
      </c>
      <c r="U3018" s="50" t="s">
        <v>28520</v>
      </c>
      <c r="V3018" s="42" t="s">
        <v>28521</v>
      </c>
      <c r="W3018" s="42" t="s">
        <v>94</v>
      </c>
      <c r="X3018" s="50">
        <v>1538</v>
      </c>
    </row>
    <row r="3019" spans="1:24" ht="12" customHeight="1" x14ac:dyDescent="0.15">
      <c r="A3019" s="42" t="s">
        <v>23166</v>
      </c>
      <c r="B3019" s="42">
        <v>34</v>
      </c>
      <c r="C3019" s="42" t="s">
        <v>14</v>
      </c>
      <c r="D3019" s="42" t="s">
        <v>31</v>
      </c>
      <c r="E3019" s="42" t="s">
        <v>23167</v>
      </c>
      <c r="F3019" s="55">
        <v>42504</v>
      </c>
      <c r="G3019" s="42" t="s">
        <v>23734</v>
      </c>
      <c r="H3019" s="42" t="s">
        <v>23168</v>
      </c>
      <c r="I3019" s="42" t="s">
        <v>167</v>
      </c>
      <c r="J3019" s="42">
        <v>30281</v>
      </c>
      <c r="K3019" s="42" t="s">
        <v>8226</v>
      </c>
      <c r="L3019" s="42" t="s">
        <v>8227</v>
      </c>
      <c r="M3019" s="42" t="s">
        <v>5307</v>
      </c>
      <c r="N3019" s="42" t="s">
        <v>23169</v>
      </c>
      <c r="O3019" s="42" t="s">
        <v>394</v>
      </c>
      <c r="P3019" s="42" t="s">
        <v>395</v>
      </c>
      <c r="Q3019" s="56" t="s">
        <v>23170</v>
      </c>
      <c r="R3019" s="42" t="s">
        <v>542</v>
      </c>
      <c r="S3019" s="42" t="s">
        <v>22</v>
      </c>
      <c r="T3019" s="42" t="s">
        <v>28746</v>
      </c>
      <c r="U3019" s="50" t="s">
        <v>28518</v>
      </c>
      <c r="V3019" s="42" t="s">
        <v>28521</v>
      </c>
      <c r="W3019" s="42" t="s">
        <v>94</v>
      </c>
      <c r="X3019" s="50">
        <v>1540</v>
      </c>
    </row>
    <row r="3020" spans="1:24" ht="12" customHeight="1" x14ac:dyDescent="0.15">
      <c r="A3020" s="42" t="s">
        <v>23145</v>
      </c>
      <c r="B3020" s="42">
        <v>27</v>
      </c>
      <c r="C3020" s="42" t="s">
        <v>108</v>
      </c>
      <c r="D3020" s="42" t="s">
        <v>42</v>
      </c>
      <c r="E3020" s="42" t="s">
        <v>23146</v>
      </c>
      <c r="F3020" s="55">
        <v>42503</v>
      </c>
      <c r="G3020" s="42" t="s">
        <v>23142</v>
      </c>
      <c r="H3020" s="42" t="s">
        <v>1230</v>
      </c>
      <c r="I3020" s="42" t="s">
        <v>56</v>
      </c>
      <c r="J3020" s="42">
        <v>34753</v>
      </c>
      <c r="K3020" s="42" t="s">
        <v>1231</v>
      </c>
      <c r="L3020" s="42" t="s">
        <v>1232</v>
      </c>
      <c r="M3020" s="42" t="s">
        <v>373</v>
      </c>
      <c r="N3020" s="42" t="s">
        <v>23143</v>
      </c>
      <c r="O3020" s="42" t="s">
        <v>394</v>
      </c>
      <c r="P3020" s="42" t="s">
        <v>395</v>
      </c>
      <c r="Q3020" s="56" t="s">
        <v>23144</v>
      </c>
      <c r="R3020" s="42" t="s">
        <v>94</v>
      </c>
      <c r="S3020" s="42" t="s">
        <v>373</v>
      </c>
      <c r="T3020" s="42" t="s">
        <v>28836</v>
      </c>
      <c r="U3020" s="50" t="s">
        <v>28518</v>
      </c>
      <c r="V3020" s="42" t="s">
        <v>28519</v>
      </c>
    </row>
    <row r="3021" spans="1:24" ht="12" customHeight="1" x14ac:dyDescent="0.15">
      <c r="A3021" s="42" t="s">
        <v>23147</v>
      </c>
      <c r="B3021" s="42">
        <v>37</v>
      </c>
      <c r="C3021" s="42" t="s">
        <v>14</v>
      </c>
      <c r="D3021" s="42" t="s">
        <v>31</v>
      </c>
      <c r="E3021" s="42" t="s">
        <v>23148</v>
      </c>
      <c r="F3021" s="55">
        <v>42503</v>
      </c>
      <c r="G3021" s="42" t="s">
        <v>23149</v>
      </c>
      <c r="H3021" s="42" t="s">
        <v>654</v>
      </c>
      <c r="I3021" s="42" t="s">
        <v>75</v>
      </c>
      <c r="J3021" s="42">
        <v>7083</v>
      </c>
      <c r="K3021" s="42" t="s">
        <v>654</v>
      </c>
      <c r="L3021" s="42" t="s">
        <v>516</v>
      </c>
      <c r="M3021" s="42" t="s">
        <v>21</v>
      </c>
      <c r="N3021" s="42" t="s">
        <v>23150</v>
      </c>
      <c r="O3021" s="42" t="s">
        <v>24808</v>
      </c>
      <c r="P3021" s="42" t="s">
        <v>1135</v>
      </c>
      <c r="Q3021" s="56" t="s">
        <v>23151</v>
      </c>
      <c r="R3021" s="42" t="s">
        <v>948</v>
      </c>
      <c r="S3021" s="42" t="s">
        <v>12</v>
      </c>
      <c r="T3021" s="42" t="s">
        <v>31978</v>
      </c>
      <c r="U3021" s="50" t="s">
        <v>28520</v>
      </c>
      <c r="V3021" s="42" t="s">
        <v>28521</v>
      </c>
    </row>
    <row r="3022" spans="1:24" ht="12" customHeight="1" x14ac:dyDescent="0.15">
      <c r="A3022" s="42" t="s">
        <v>23139</v>
      </c>
      <c r="B3022" s="42">
        <v>28</v>
      </c>
      <c r="C3022" s="42" t="s">
        <v>14</v>
      </c>
      <c r="D3022" s="42" t="s">
        <v>42</v>
      </c>
      <c r="F3022" s="55">
        <v>42503</v>
      </c>
      <c r="G3022" s="42" t="s">
        <v>23736</v>
      </c>
      <c r="H3022" s="42" t="s">
        <v>92</v>
      </c>
      <c r="I3022" s="42" t="s">
        <v>39</v>
      </c>
      <c r="J3022" s="42">
        <v>90023</v>
      </c>
      <c r="K3022" s="42" t="s">
        <v>92</v>
      </c>
      <c r="L3022" s="42" t="s">
        <v>93</v>
      </c>
      <c r="M3022" s="42" t="s">
        <v>21</v>
      </c>
      <c r="N3022" s="42" t="s">
        <v>23140</v>
      </c>
      <c r="O3022" s="42" t="s">
        <v>394</v>
      </c>
      <c r="P3022" s="42" t="s">
        <v>395</v>
      </c>
      <c r="Q3022" s="56" t="s">
        <v>23141</v>
      </c>
      <c r="R3022" s="42" t="s">
        <v>94</v>
      </c>
      <c r="S3022" s="42" t="s">
        <v>22</v>
      </c>
      <c r="T3022" s="42" t="s">
        <v>28746</v>
      </c>
      <c r="U3022" s="50" t="s">
        <v>28520</v>
      </c>
      <c r="V3022" s="42" t="s">
        <v>28521</v>
      </c>
      <c r="W3022" s="42" t="s">
        <v>542</v>
      </c>
      <c r="X3022" s="50">
        <v>1539</v>
      </c>
    </row>
    <row r="3023" spans="1:24" ht="12" customHeight="1" x14ac:dyDescent="0.15">
      <c r="A3023" s="42" t="s">
        <v>23135</v>
      </c>
      <c r="B3023" s="42">
        <v>51</v>
      </c>
      <c r="C3023" s="42" t="s">
        <v>14</v>
      </c>
      <c r="D3023" s="42" t="s">
        <v>79</v>
      </c>
      <c r="E3023" s="42" t="s">
        <v>23136</v>
      </c>
      <c r="F3023" s="55">
        <v>42502</v>
      </c>
      <c r="G3023" s="42" t="s">
        <v>23737</v>
      </c>
      <c r="H3023" s="42" t="s">
        <v>4047</v>
      </c>
      <c r="I3023" s="42" t="s">
        <v>88</v>
      </c>
      <c r="J3023" s="42">
        <v>35206</v>
      </c>
      <c r="K3023" s="42" t="s">
        <v>1747</v>
      </c>
      <c r="L3023" s="42" t="s">
        <v>4072</v>
      </c>
      <c r="M3023" s="42" t="s">
        <v>373</v>
      </c>
      <c r="N3023" s="42" t="s">
        <v>23137</v>
      </c>
      <c r="O3023" s="42" t="s">
        <v>394</v>
      </c>
      <c r="P3023" s="42" t="s">
        <v>395</v>
      </c>
      <c r="Q3023" s="56" t="s">
        <v>23138</v>
      </c>
      <c r="R3023" s="42" t="s">
        <v>94</v>
      </c>
      <c r="S3023" s="42" t="s">
        <v>12</v>
      </c>
      <c r="T3023" s="42" t="s">
        <v>31978</v>
      </c>
      <c r="U3023" s="50" t="s">
        <v>28518</v>
      </c>
      <c r="V3023" s="42" t="s">
        <v>28521</v>
      </c>
    </row>
    <row r="3024" spans="1:24" ht="12" customHeight="1" x14ac:dyDescent="0.15">
      <c r="A3024" s="42" t="s">
        <v>23129</v>
      </c>
      <c r="B3024" s="42">
        <v>24</v>
      </c>
      <c r="C3024" s="42" t="s">
        <v>14</v>
      </c>
      <c r="D3024" s="42" t="s">
        <v>79</v>
      </c>
      <c r="E3024" s="42" t="s">
        <v>23130</v>
      </c>
      <c r="F3024" s="55">
        <v>42501</v>
      </c>
      <c r="G3024" s="42" t="s">
        <v>22996</v>
      </c>
      <c r="H3024" s="42" t="s">
        <v>5009</v>
      </c>
      <c r="I3024" s="42" t="s">
        <v>203</v>
      </c>
      <c r="J3024" s="42">
        <v>80620</v>
      </c>
      <c r="K3024" s="42" t="s">
        <v>1674</v>
      </c>
      <c r="L3024" s="42" t="s">
        <v>1675</v>
      </c>
      <c r="M3024" s="42" t="s">
        <v>21</v>
      </c>
      <c r="N3024" s="42" t="s">
        <v>23131</v>
      </c>
      <c r="O3024" s="42" t="s">
        <v>394</v>
      </c>
      <c r="P3024" s="42" t="s">
        <v>395</v>
      </c>
      <c r="Q3024" s="56" t="s">
        <v>23132</v>
      </c>
      <c r="R3024" s="42" t="s">
        <v>94</v>
      </c>
      <c r="S3024" s="42" t="s">
        <v>22</v>
      </c>
      <c r="T3024" s="42" t="s">
        <v>28746</v>
      </c>
      <c r="U3024" s="50" t="s">
        <v>28520</v>
      </c>
      <c r="V3024" s="42" t="s">
        <v>28519</v>
      </c>
      <c r="W3024" s="42" t="s">
        <v>94</v>
      </c>
      <c r="X3024" s="50">
        <v>1534</v>
      </c>
    </row>
    <row r="3025" spans="1:24" ht="12" customHeight="1" x14ac:dyDescent="0.15">
      <c r="A3025" s="42" t="s">
        <v>22998</v>
      </c>
      <c r="B3025" s="42">
        <v>69</v>
      </c>
      <c r="C3025" s="42" t="s">
        <v>14</v>
      </c>
      <c r="D3025" s="42" t="s">
        <v>31</v>
      </c>
      <c r="F3025" s="55">
        <v>42501</v>
      </c>
      <c r="H3025" s="42" t="s">
        <v>22999</v>
      </c>
      <c r="I3025" s="42" t="s">
        <v>389</v>
      </c>
      <c r="J3025" s="42">
        <v>74820</v>
      </c>
      <c r="K3025" s="42" t="s">
        <v>23002</v>
      </c>
      <c r="L3025" s="42" t="s">
        <v>23000</v>
      </c>
      <c r="M3025" s="42" t="s">
        <v>21</v>
      </c>
      <c r="N3025" s="42" t="s">
        <v>23133</v>
      </c>
      <c r="O3025" s="42" t="s">
        <v>394</v>
      </c>
      <c r="P3025" s="42" t="s">
        <v>395</v>
      </c>
      <c r="Q3025" s="56" t="s">
        <v>23134</v>
      </c>
      <c r="R3025" s="42" t="s">
        <v>542</v>
      </c>
      <c r="S3025" s="42" t="s">
        <v>22</v>
      </c>
      <c r="T3025" s="42" t="s">
        <v>28746</v>
      </c>
      <c r="U3025" s="50" t="s">
        <v>28520</v>
      </c>
      <c r="V3025" s="42" t="s">
        <v>28519</v>
      </c>
      <c r="W3025" s="42" t="s">
        <v>94</v>
      </c>
      <c r="X3025" s="50">
        <v>1535</v>
      </c>
    </row>
    <row r="3026" spans="1:24" ht="12" customHeight="1" x14ac:dyDescent="0.15">
      <c r="A3026" s="42" t="s">
        <v>23003</v>
      </c>
      <c r="B3026" s="42">
        <v>35</v>
      </c>
      <c r="C3026" s="42" t="s">
        <v>14</v>
      </c>
      <c r="D3026" s="42" t="s">
        <v>31</v>
      </c>
      <c r="F3026" s="55">
        <v>42501</v>
      </c>
      <c r="G3026" s="42" t="s">
        <v>23739</v>
      </c>
      <c r="H3026" s="42" t="s">
        <v>3732</v>
      </c>
      <c r="I3026" s="42" t="s">
        <v>203</v>
      </c>
      <c r="J3026" s="42">
        <v>80015</v>
      </c>
      <c r="K3026" s="42" t="s">
        <v>3734</v>
      </c>
      <c r="L3026" s="42" t="s">
        <v>3735</v>
      </c>
      <c r="M3026" s="42" t="s">
        <v>21</v>
      </c>
      <c r="N3026" s="42" t="s">
        <v>23127</v>
      </c>
      <c r="O3026" s="42" t="s">
        <v>394</v>
      </c>
      <c r="P3026" s="42" t="s">
        <v>395</v>
      </c>
      <c r="Q3026" s="56" t="s">
        <v>23128</v>
      </c>
      <c r="R3026" s="42" t="s">
        <v>94</v>
      </c>
      <c r="S3026" s="42" t="s">
        <v>22</v>
      </c>
      <c r="T3026" s="42" t="s">
        <v>28746</v>
      </c>
      <c r="U3026" s="50" t="s">
        <v>28520</v>
      </c>
      <c r="V3026" s="42" t="s">
        <v>28519</v>
      </c>
      <c r="W3026" s="42" t="s">
        <v>94</v>
      </c>
      <c r="X3026" s="50">
        <v>1530</v>
      </c>
    </row>
    <row r="3027" spans="1:24" ht="12" customHeight="1" x14ac:dyDescent="0.15">
      <c r="A3027" s="42" t="s">
        <v>22997</v>
      </c>
      <c r="B3027" s="42">
        <v>33</v>
      </c>
      <c r="C3027" s="42" t="s">
        <v>14</v>
      </c>
      <c r="D3027" s="42" t="s">
        <v>15</v>
      </c>
      <c r="E3027" s="42" t="s">
        <v>23124</v>
      </c>
      <c r="F3027" s="55">
        <v>42501</v>
      </c>
      <c r="G3027" s="42" t="s">
        <v>23738</v>
      </c>
      <c r="H3027" s="42" t="s">
        <v>150</v>
      </c>
      <c r="I3027" s="42" t="s">
        <v>39</v>
      </c>
      <c r="J3027" s="42">
        <v>92114</v>
      </c>
      <c r="K3027" s="42" t="s">
        <v>150</v>
      </c>
      <c r="L3027" s="42" t="s">
        <v>151</v>
      </c>
      <c r="M3027" s="42" t="s">
        <v>21</v>
      </c>
      <c r="N3027" s="42" t="s">
        <v>23125</v>
      </c>
      <c r="O3027" s="42" t="s">
        <v>394</v>
      </c>
      <c r="P3027" s="42" t="s">
        <v>395</v>
      </c>
      <c r="Q3027" s="56" t="s">
        <v>23126</v>
      </c>
      <c r="R3027" s="42" t="s">
        <v>94</v>
      </c>
      <c r="S3027" s="42" t="s">
        <v>373</v>
      </c>
      <c r="T3027" s="42" t="s">
        <v>28836</v>
      </c>
      <c r="U3027" s="50" t="s">
        <v>28518</v>
      </c>
      <c r="V3027" s="42" t="s">
        <v>28519</v>
      </c>
      <c r="W3027" s="42" t="s">
        <v>542</v>
      </c>
      <c r="X3027" s="50">
        <v>1533</v>
      </c>
    </row>
    <row r="3028" spans="1:24" ht="12" customHeight="1" x14ac:dyDescent="0.15">
      <c r="A3028" s="42" t="s">
        <v>23119</v>
      </c>
      <c r="B3028" s="42">
        <v>35</v>
      </c>
      <c r="C3028" s="42" t="s">
        <v>108</v>
      </c>
      <c r="D3028" s="42" t="s">
        <v>31</v>
      </c>
      <c r="F3028" s="55">
        <v>42500</v>
      </c>
      <c r="G3028" s="42" t="s">
        <v>23120</v>
      </c>
      <c r="H3028" s="42" t="s">
        <v>23121</v>
      </c>
      <c r="I3028" s="42" t="s">
        <v>67</v>
      </c>
      <c r="J3028" s="42">
        <v>76140</v>
      </c>
      <c r="K3028" s="42" t="s">
        <v>68</v>
      </c>
      <c r="L3028" s="42" t="s">
        <v>1955</v>
      </c>
      <c r="M3028" s="42" t="s">
        <v>385</v>
      </c>
      <c r="N3028" s="42" t="s">
        <v>23122</v>
      </c>
      <c r="O3028" s="42" t="s">
        <v>394</v>
      </c>
      <c r="P3028" s="42" t="s">
        <v>395</v>
      </c>
      <c r="Q3028" s="56" t="s">
        <v>23123</v>
      </c>
      <c r="R3028" s="42" t="s">
        <v>542</v>
      </c>
      <c r="S3028" s="42" t="s">
        <v>22</v>
      </c>
      <c r="T3028" s="42" t="s">
        <v>32146</v>
      </c>
      <c r="U3028" s="50" t="s">
        <v>28520</v>
      </c>
      <c r="V3028" s="42" t="s">
        <v>28521</v>
      </c>
    </row>
    <row r="3029" spans="1:24" ht="12" customHeight="1" x14ac:dyDescent="0.15">
      <c r="A3029" s="42" t="s">
        <v>22992</v>
      </c>
      <c r="B3029" s="42">
        <v>28</v>
      </c>
      <c r="C3029" s="42" t="s">
        <v>14</v>
      </c>
      <c r="D3029" s="42" t="s">
        <v>79</v>
      </c>
      <c r="E3029" s="42" t="s">
        <v>23116</v>
      </c>
      <c r="F3029" s="55">
        <v>42500</v>
      </c>
      <c r="G3029" s="42" t="s">
        <v>22993</v>
      </c>
      <c r="H3029" s="42" t="s">
        <v>22994</v>
      </c>
      <c r="I3029" s="42" t="s">
        <v>40</v>
      </c>
      <c r="J3029" s="42">
        <v>2780</v>
      </c>
      <c r="K3029" s="42" t="s">
        <v>6445</v>
      </c>
      <c r="L3029" s="42" t="s">
        <v>22995</v>
      </c>
      <c r="M3029" s="42" t="s">
        <v>21</v>
      </c>
      <c r="N3029" s="42" t="s">
        <v>23117</v>
      </c>
      <c r="O3029" s="42" t="s">
        <v>394</v>
      </c>
      <c r="P3029" s="42" t="s">
        <v>395</v>
      </c>
      <c r="Q3029" s="56" t="s">
        <v>23118</v>
      </c>
      <c r="R3029" s="42" t="s">
        <v>542</v>
      </c>
      <c r="S3029" s="42" t="s">
        <v>22</v>
      </c>
      <c r="T3029" s="42" t="s">
        <v>28739</v>
      </c>
      <c r="U3029" s="50" t="s">
        <v>28520</v>
      </c>
      <c r="V3029" s="42" t="s">
        <v>28521</v>
      </c>
      <c r="W3029" s="42" t="s">
        <v>94</v>
      </c>
      <c r="X3029" s="50">
        <v>1532</v>
      </c>
    </row>
    <row r="3030" spans="1:24" ht="12" customHeight="1" x14ac:dyDescent="0.15">
      <c r="A3030" s="42" t="s">
        <v>23097</v>
      </c>
      <c r="B3030" s="42">
        <v>33</v>
      </c>
      <c r="C3030" s="42" t="s">
        <v>14</v>
      </c>
      <c r="D3030" s="42" t="s">
        <v>79</v>
      </c>
      <c r="F3030" s="55">
        <v>42499</v>
      </c>
      <c r="G3030" s="42" t="s">
        <v>23740</v>
      </c>
      <c r="H3030" s="42" t="s">
        <v>3501</v>
      </c>
      <c r="I3030" s="42" t="s">
        <v>127</v>
      </c>
      <c r="J3030" s="42">
        <v>55117</v>
      </c>
      <c r="K3030" s="42" t="s">
        <v>3503</v>
      </c>
      <c r="L3030" s="42" t="s">
        <v>4810</v>
      </c>
      <c r="M3030" s="42" t="s">
        <v>21</v>
      </c>
      <c r="N3030" s="42" t="s">
        <v>23098</v>
      </c>
      <c r="O3030" s="42" t="s">
        <v>394</v>
      </c>
      <c r="P3030" s="42" t="s">
        <v>395</v>
      </c>
      <c r="Q3030" s="56" t="s">
        <v>23099</v>
      </c>
      <c r="R3030" s="42" t="s">
        <v>23</v>
      </c>
      <c r="S3030" s="42" t="s">
        <v>22</v>
      </c>
      <c r="T3030" s="42" t="s">
        <v>28746</v>
      </c>
      <c r="U3030" s="50" t="s">
        <v>28520</v>
      </c>
      <c r="V3030" s="42" t="s">
        <v>28521</v>
      </c>
      <c r="W3030" s="42" t="s">
        <v>94</v>
      </c>
      <c r="X3030" s="50">
        <v>1520</v>
      </c>
    </row>
    <row r="3031" spans="1:24" ht="12" customHeight="1" x14ac:dyDescent="0.15">
      <c r="A3031" s="42" t="s">
        <v>23085</v>
      </c>
      <c r="B3031" s="42">
        <v>59</v>
      </c>
      <c r="C3031" s="42" t="s">
        <v>14</v>
      </c>
      <c r="D3031" s="42" t="s">
        <v>24</v>
      </c>
      <c r="F3031" s="55">
        <v>42499</v>
      </c>
      <c r="G3031" s="42" t="s">
        <v>23086</v>
      </c>
      <c r="H3031" s="42" t="s">
        <v>23087</v>
      </c>
      <c r="I3031" s="42" t="s">
        <v>56</v>
      </c>
      <c r="J3031" s="42">
        <v>32134</v>
      </c>
      <c r="K3031" s="42" t="s">
        <v>414</v>
      </c>
      <c r="L3031" s="42" t="s">
        <v>23088</v>
      </c>
      <c r="M3031" s="42" t="s">
        <v>21</v>
      </c>
      <c r="N3031" s="42" t="s">
        <v>23089</v>
      </c>
      <c r="O3031" s="42" t="s">
        <v>394</v>
      </c>
      <c r="P3031" s="42" t="s">
        <v>395</v>
      </c>
      <c r="Q3031" s="56" t="s">
        <v>23090</v>
      </c>
      <c r="R3031" s="42" t="s">
        <v>94</v>
      </c>
      <c r="S3031" s="42" t="s">
        <v>22</v>
      </c>
      <c r="T3031" s="42" t="s">
        <v>28746</v>
      </c>
      <c r="U3031" s="50" t="s">
        <v>28520</v>
      </c>
      <c r="V3031" s="42" t="s">
        <v>28521</v>
      </c>
      <c r="W3031" s="42" t="s">
        <v>94</v>
      </c>
      <c r="X3031" s="50">
        <v>1528</v>
      </c>
    </row>
    <row r="3032" spans="1:24" ht="12" customHeight="1" x14ac:dyDescent="0.15">
      <c r="A3032" s="42" t="s">
        <v>23110</v>
      </c>
      <c r="B3032" s="42">
        <v>29</v>
      </c>
      <c r="C3032" s="42" t="s">
        <v>14</v>
      </c>
      <c r="D3032" s="42" t="s">
        <v>31</v>
      </c>
      <c r="E3032" s="42" t="s">
        <v>23111</v>
      </c>
      <c r="F3032" s="55">
        <v>42499</v>
      </c>
      <c r="G3032" s="42" t="s">
        <v>23112</v>
      </c>
      <c r="H3032" s="42" t="s">
        <v>10080</v>
      </c>
      <c r="I3032" s="42" t="s">
        <v>67</v>
      </c>
      <c r="J3032" s="42">
        <v>75961</v>
      </c>
      <c r="K3032" s="42" t="s">
        <v>10080</v>
      </c>
      <c r="L3032" s="42" t="s">
        <v>23113</v>
      </c>
      <c r="M3032" s="42" t="s">
        <v>21</v>
      </c>
      <c r="N3032" s="42" t="s">
        <v>23114</v>
      </c>
      <c r="O3032" s="42" t="s">
        <v>394</v>
      </c>
      <c r="P3032" s="42" t="s">
        <v>395</v>
      </c>
      <c r="Q3032" s="56" t="s">
        <v>23115</v>
      </c>
      <c r="R3032" s="42" t="s">
        <v>542</v>
      </c>
      <c r="S3032" s="42" t="s">
        <v>22</v>
      </c>
      <c r="T3032" s="42" t="s">
        <v>28746</v>
      </c>
      <c r="U3032" s="50" t="s">
        <v>28520</v>
      </c>
      <c r="V3032" s="42" t="s">
        <v>20623</v>
      </c>
      <c r="W3032" s="42" t="s">
        <v>94</v>
      </c>
      <c r="X3032" s="50">
        <v>1531</v>
      </c>
    </row>
    <row r="3033" spans="1:24" ht="12" customHeight="1" x14ac:dyDescent="0.15">
      <c r="A3033" s="42" t="s">
        <v>23103</v>
      </c>
      <c r="B3033" s="42">
        <v>26</v>
      </c>
      <c r="C3033" s="42" t="s">
        <v>14</v>
      </c>
      <c r="D3033" s="42" t="s">
        <v>31</v>
      </c>
      <c r="F3033" s="55">
        <v>42499</v>
      </c>
      <c r="G3033" s="42" t="s">
        <v>23741</v>
      </c>
      <c r="H3033" s="42" t="s">
        <v>81</v>
      </c>
      <c r="I3033" s="42" t="s">
        <v>38</v>
      </c>
      <c r="J3033" s="42">
        <v>60632</v>
      </c>
      <c r="K3033" s="42" t="s">
        <v>82</v>
      </c>
      <c r="L3033" s="42" t="s">
        <v>83</v>
      </c>
      <c r="M3033" s="42" t="s">
        <v>21</v>
      </c>
      <c r="N3033" s="42" t="s">
        <v>23104</v>
      </c>
      <c r="O3033" s="42" t="s">
        <v>394</v>
      </c>
      <c r="P3033" s="42" t="s">
        <v>395</v>
      </c>
      <c r="Q3033" s="56" t="s">
        <v>23105</v>
      </c>
      <c r="R3033" s="42" t="s">
        <v>94</v>
      </c>
      <c r="S3033" s="42" t="s">
        <v>22</v>
      </c>
      <c r="T3033" s="42" t="s">
        <v>28746</v>
      </c>
      <c r="U3033" s="50" t="s">
        <v>28518</v>
      </c>
      <c r="V3033" s="42" t="s">
        <v>28522</v>
      </c>
      <c r="W3033" s="42" t="s">
        <v>94</v>
      </c>
      <c r="X3033" s="50">
        <v>1526</v>
      </c>
    </row>
    <row r="3034" spans="1:24" ht="12" customHeight="1" x14ac:dyDescent="0.15">
      <c r="A3034" s="42" t="s">
        <v>23106</v>
      </c>
      <c r="B3034" s="42">
        <v>33</v>
      </c>
      <c r="C3034" s="42" t="s">
        <v>14</v>
      </c>
      <c r="D3034" s="42" t="s">
        <v>79</v>
      </c>
      <c r="E3034" s="42" t="s">
        <v>23107</v>
      </c>
      <c r="F3034" s="55">
        <v>42499</v>
      </c>
      <c r="G3034" s="42" t="s">
        <v>22991</v>
      </c>
      <c r="H3034" s="42" t="s">
        <v>841</v>
      </c>
      <c r="I3034" s="42" t="s">
        <v>67</v>
      </c>
      <c r="J3034" s="42">
        <v>79934</v>
      </c>
      <c r="K3034" s="42" t="s">
        <v>841</v>
      </c>
      <c r="L3034" s="42" t="s">
        <v>842</v>
      </c>
      <c r="M3034" s="42" t="s">
        <v>21</v>
      </c>
      <c r="N3034" s="42" t="s">
        <v>23108</v>
      </c>
      <c r="O3034" s="42" t="s">
        <v>394</v>
      </c>
      <c r="P3034" s="42" t="s">
        <v>395</v>
      </c>
      <c r="Q3034" s="56" t="s">
        <v>23109</v>
      </c>
      <c r="R3034" s="42" t="s">
        <v>94</v>
      </c>
      <c r="S3034" s="42" t="s">
        <v>12</v>
      </c>
      <c r="T3034" s="42" t="s">
        <v>31675</v>
      </c>
      <c r="U3034" s="50" t="s">
        <v>28518</v>
      </c>
      <c r="V3034" s="42" t="s">
        <v>28521</v>
      </c>
      <c r="W3034" s="42" t="s">
        <v>94</v>
      </c>
      <c r="X3034" s="50">
        <v>1844</v>
      </c>
    </row>
    <row r="3035" spans="1:24" ht="12" customHeight="1" x14ac:dyDescent="0.15">
      <c r="A3035" s="42" t="s">
        <v>22985</v>
      </c>
      <c r="B3035" s="42">
        <v>23</v>
      </c>
      <c r="C3035" s="42" t="s">
        <v>14</v>
      </c>
      <c r="D3035" s="42" t="s">
        <v>31</v>
      </c>
      <c r="E3035" s="42" t="s">
        <v>23100</v>
      </c>
      <c r="F3035" s="55">
        <v>42499</v>
      </c>
      <c r="G3035" s="42" t="s">
        <v>22986</v>
      </c>
      <c r="H3035" s="42" t="s">
        <v>21718</v>
      </c>
      <c r="I3035" s="42" t="s">
        <v>653</v>
      </c>
      <c r="J3035" s="42">
        <v>39532</v>
      </c>
      <c r="K3035" s="42" t="s">
        <v>3924</v>
      </c>
      <c r="L3035" s="42" t="s">
        <v>9084</v>
      </c>
      <c r="M3035" s="42" t="s">
        <v>21</v>
      </c>
      <c r="N3035" s="42" t="s">
        <v>23101</v>
      </c>
      <c r="O3035" s="42" t="s">
        <v>394</v>
      </c>
      <c r="P3035" s="42" t="s">
        <v>395</v>
      </c>
      <c r="Q3035" s="56" t="s">
        <v>23102</v>
      </c>
      <c r="R3035" s="42" t="s">
        <v>948</v>
      </c>
      <c r="S3035" s="42" t="s">
        <v>12</v>
      </c>
      <c r="T3035" s="42" t="s">
        <v>31978</v>
      </c>
      <c r="U3035" s="50" t="s">
        <v>28520</v>
      </c>
      <c r="V3035" s="42" t="s">
        <v>28521</v>
      </c>
      <c r="W3035" s="42" t="s">
        <v>94</v>
      </c>
      <c r="X3035" s="50">
        <v>1524</v>
      </c>
    </row>
    <row r="3036" spans="1:24" ht="12" customHeight="1" x14ac:dyDescent="0.15">
      <c r="A3036" s="42" t="s">
        <v>23004</v>
      </c>
      <c r="B3036" s="42">
        <v>50</v>
      </c>
      <c r="C3036" s="42" t="s">
        <v>14</v>
      </c>
      <c r="D3036" s="42" t="s">
        <v>31</v>
      </c>
      <c r="E3036" s="42" t="s">
        <v>23091</v>
      </c>
      <c r="F3036" s="55">
        <v>42499</v>
      </c>
      <c r="G3036" s="42" t="s">
        <v>23092</v>
      </c>
      <c r="H3036" s="42" t="s">
        <v>23093</v>
      </c>
      <c r="I3036" s="42" t="s">
        <v>56</v>
      </c>
      <c r="J3036" s="42">
        <v>34983</v>
      </c>
      <c r="K3036" s="42" t="s">
        <v>3177</v>
      </c>
      <c r="L3036" s="42" t="s">
        <v>23094</v>
      </c>
      <c r="M3036" s="42" t="s">
        <v>373</v>
      </c>
      <c r="N3036" s="42" t="s">
        <v>23095</v>
      </c>
      <c r="O3036" s="42" t="s">
        <v>394</v>
      </c>
      <c r="P3036" s="42" t="s">
        <v>395</v>
      </c>
      <c r="Q3036" s="56" t="s">
        <v>23096</v>
      </c>
      <c r="R3036" s="42" t="s">
        <v>94</v>
      </c>
      <c r="S3036" s="42" t="s">
        <v>373</v>
      </c>
      <c r="T3036" s="42" t="s">
        <v>28836</v>
      </c>
      <c r="U3036" s="50" t="s">
        <v>28518</v>
      </c>
      <c r="V3036" s="42" t="s">
        <v>28521</v>
      </c>
    </row>
    <row r="3037" spans="1:24" ht="12" customHeight="1" x14ac:dyDescent="0.15">
      <c r="A3037" s="42" t="s">
        <v>23008</v>
      </c>
      <c r="B3037" s="42">
        <v>26</v>
      </c>
      <c r="C3037" s="42" t="s">
        <v>108</v>
      </c>
      <c r="D3037" s="42" t="s">
        <v>31</v>
      </c>
      <c r="E3037" s="42" t="s">
        <v>23077</v>
      </c>
      <c r="F3037" s="55">
        <v>42498</v>
      </c>
      <c r="G3037" s="42" t="s">
        <v>23078</v>
      </c>
      <c r="H3037" s="42" t="s">
        <v>1018</v>
      </c>
      <c r="I3037" s="42" t="s">
        <v>38</v>
      </c>
      <c r="J3037" s="42">
        <v>62526</v>
      </c>
      <c r="K3037" s="42" t="s">
        <v>1519</v>
      </c>
      <c r="L3037" s="42" t="s">
        <v>21435</v>
      </c>
      <c r="M3037" s="42" t="s">
        <v>373</v>
      </c>
      <c r="N3037" s="42" t="s">
        <v>23079</v>
      </c>
      <c r="O3037" s="42" t="s">
        <v>394</v>
      </c>
      <c r="P3037" s="42" t="s">
        <v>395</v>
      </c>
      <c r="Q3037" s="56" t="s">
        <v>23080</v>
      </c>
      <c r="R3037" s="42" t="s">
        <v>94</v>
      </c>
      <c r="S3037" s="42" t="s">
        <v>373</v>
      </c>
      <c r="T3037" s="42" t="s">
        <v>28836</v>
      </c>
      <c r="U3037" s="50" t="s">
        <v>28518</v>
      </c>
      <c r="V3037" s="42" t="s">
        <v>28521</v>
      </c>
    </row>
    <row r="3038" spans="1:24" ht="12" customHeight="1" x14ac:dyDescent="0.15">
      <c r="A3038" s="42" t="s">
        <v>22984</v>
      </c>
      <c r="B3038" s="42">
        <v>21</v>
      </c>
      <c r="C3038" s="42" t="s">
        <v>14</v>
      </c>
      <c r="D3038" s="42" t="s">
        <v>79</v>
      </c>
      <c r="E3038" s="42" t="s">
        <v>23057</v>
      </c>
      <c r="F3038" s="55">
        <v>42498</v>
      </c>
      <c r="G3038" s="42" t="s">
        <v>23058</v>
      </c>
      <c r="H3038" s="42" t="s">
        <v>476</v>
      </c>
      <c r="I3038" s="42" t="s">
        <v>39</v>
      </c>
      <c r="J3038" s="42">
        <v>90806</v>
      </c>
      <c r="K3038" s="42" t="s">
        <v>92</v>
      </c>
      <c r="L3038" s="42" t="s">
        <v>477</v>
      </c>
      <c r="M3038" s="42" t="s">
        <v>21</v>
      </c>
      <c r="N3038" s="42" t="s">
        <v>23059</v>
      </c>
      <c r="O3038" s="42" t="s">
        <v>394</v>
      </c>
      <c r="P3038" s="42" t="s">
        <v>395</v>
      </c>
      <c r="Q3038" s="56" t="s">
        <v>23060</v>
      </c>
      <c r="R3038" s="42" t="s">
        <v>94</v>
      </c>
      <c r="S3038" s="42" t="s">
        <v>12</v>
      </c>
      <c r="T3038" s="42" t="s">
        <v>31675</v>
      </c>
      <c r="U3038" s="50" t="s">
        <v>28518</v>
      </c>
      <c r="V3038" s="42" t="s">
        <v>28521</v>
      </c>
      <c r="W3038" s="42" t="s">
        <v>94</v>
      </c>
      <c r="X3038" s="50">
        <v>1522</v>
      </c>
    </row>
    <row r="3039" spans="1:24" ht="12" customHeight="1" x14ac:dyDescent="0.15">
      <c r="A3039" s="42" t="s">
        <v>23007</v>
      </c>
      <c r="B3039" s="42">
        <v>44</v>
      </c>
      <c r="C3039" s="42" t="s">
        <v>14</v>
      </c>
      <c r="D3039" s="42" t="s">
        <v>31</v>
      </c>
      <c r="F3039" s="55">
        <v>42498</v>
      </c>
      <c r="G3039" s="42" t="s">
        <v>23081</v>
      </c>
      <c r="H3039" s="42" t="s">
        <v>23082</v>
      </c>
      <c r="I3039" s="42" t="s">
        <v>389</v>
      </c>
      <c r="J3039" s="42">
        <v>74859</v>
      </c>
      <c r="K3039" s="42" t="s">
        <v>15623</v>
      </c>
      <c r="L3039" s="42" t="s">
        <v>2004</v>
      </c>
      <c r="M3039" s="42" t="s">
        <v>373</v>
      </c>
      <c r="N3039" s="42" t="s">
        <v>23083</v>
      </c>
      <c r="O3039" s="42" t="s">
        <v>394</v>
      </c>
      <c r="P3039" s="42" t="s">
        <v>395</v>
      </c>
      <c r="Q3039" s="56" t="s">
        <v>23084</v>
      </c>
      <c r="R3039" s="42" t="s">
        <v>94</v>
      </c>
      <c r="S3039" s="42" t="s">
        <v>373</v>
      </c>
      <c r="T3039" s="42" t="s">
        <v>29599</v>
      </c>
      <c r="U3039" s="50" t="s">
        <v>28518</v>
      </c>
      <c r="V3039" s="42" t="s">
        <v>28521</v>
      </c>
    </row>
    <row r="3040" spans="1:24" ht="12" customHeight="1" x14ac:dyDescent="0.15">
      <c r="A3040" s="42" t="s">
        <v>22983</v>
      </c>
      <c r="B3040" s="42">
        <v>37</v>
      </c>
      <c r="C3040" s="42" t="s">
        <v>14</v>
      </c>
      <c r="D3040" s="42" t="s">
        <v>79</v>
      </c>
      <c r="E3040" s="42" t="s">
        <v>23061</v>
      </c>
      <c r="F3040" s="55">
        <v>42497</v>
      </c>
      <c r="G3040" s="42" t="s">
        <v>23062</v>
      </c>
      <c r="H3040" s="42" t="s">
        <v>17132</v>
      </c>
      <c r="I3040" s="42" t="s">
        <v>56</v>
      </c>
      <c r="J3040" s="42">
        <v>33712</v>
      </c>
      <c r="K3040" s="42" t="s">
        <v>2264</v>
      </c>
      <c r="L3040" s="42" t="s">
        <v>5834</v>
      </c>
      <c r="M3040" s="42" t="s">
        <v>21</v>
      </c>
      <c r="N3040" s="42" t="s">
        <v>23063</v>
      </c>
      <c r="O3040" s="42" t="s">
        <v>394</v>
      </c>
      <c r="P3040" s="42" t="s">
        <v>395</v>
      </c>
      <c r="Q3040" s="56" t="s">
        <v>23064</v>
      </c>
      <c r="R3040" s="42" t="s">
        <v>94</v>
      </c>
      <c r="S3040" s="42" t="s">
        <v>22</v>
      </c>
      <c r="T3040" s="42" t="s">
        <v>28746</v>
      </c>
      <c r="U3040" s="50" t="s">
        <v>28520</v>
      </c>
      <c r="V3040" s="42" t="s">
        <v>20623</v>
      </c>
      <c r="W3040" s="42" t="s">
        <v>94</v>
      </c>
      <c r="X3040" s="50">
        <v>1525</v>
      </c>
    </row>
    <row r="3041" spans="1:24" ht="12" customHeight="1" x14ac:dyDescent="0.15">
      <c r="A3041" s="42" t="s">
        <v>22987</v>
      </c>
      <c r="B3041" s="42">
        <v>29</v>
      </c>
      <c r="C3041" s="42" t="s">
        <v>14</v>
      </c>
      <c r="D3041" s="42" t="s">
        <v>24</v>
      </c>
      <c r="E3041" s="42" t="s">
        <v>23065</v>
      </c>
      <c r="F3041" s="55">
        <v>42497</v>
      </c>
      <c r="G3041" s="42" t="s">
        <v>22988</v>
      </c>
      <c r="H3041" s="42" t="s">
        <v>22989</v>
      </c>
      <c r="I3041" s="42" t="s">
        <v>4274</v>
      </c>
      <c r="J3041" s="42">
        <v>4769</v>
      </c>
      <c r="K3041" s="42" t="s">
        <v>4276</v>
      </c>
      <c r="L3041" s="42" t="s">
        <v>22990</v>
      </c>
      <c r="M3041" s="42" t="s">
        <v>5307</v>
      </c>
      <c r="N3041" s="42" t="s">
        <v>23066</v>
      </c>
      <c r="O3041" s="42" t="s">
        <v>394</v>
      </c>
      <c r="P3041" s="42" t="s">
        <v>395</v>
      </c>
      <c r="Q3041" s="56" t="s">
        <v>23067</v>
      </c>
      <c r="R3041" s="42" t="s">
        <v>23</v>
      </c>
      <c r="S3041" s="42" t="s">
        <v>22</v>
      </c>
      <c r="T3041" s="42" t="s">
        <v>28739</v>
      </c>
      <c r="U3041" s="50" t="s">
        <v>28518</v>
      </c>
      <c r="V3041" s="42" t="s">
        <v>28521</v>
      </c>
      <c r="W3041" s="42" t="s">
        <v>94</v>
      </c>
      <c r="X3041" s="50">
        <v>1529</v>
      </c>
    </row>
    <row r="3042" spans="1:24" ht="12" customHeight="1" x14ac:dyDescent="0.15">
      <c r="A3042" s="42" t="s">
        <v>3186</v>
      </c>
      <c r="B3042" s="42">
        <v>29</v>
      </c>
      <c r="C3042" s="42" t="s">
        <v>14</v>
      </c>
      <c r="D3042" s="42" t="s">
        <v>31</v>
      </c>
      <c r="F3042" s="55">
        <v>42497</v>
      </c>
      <c r="G3042" s="42" t="s">
        <v>23068</v>
      </c>
      <c r="H3042" s="42" t="s">
        <v>16804</v>
      </c>
      <c r="I3042" s="42" t="s">
        <v>297</v>
      </c>
      <c r="J3042" s="42">
        <v>98258</v>
      </c>
      <c r="K3042" s="42" t="s">
        <v>2109</v>
      </c>
      <c r="L3042" s="42" t="s">
        <v>23069</v>
      </c>
      <c r="M3042" s="42" t="s">
        <v>21</v>
      </c>
      <c r="N3042" s="42" t="s">
        <v>23070</v>
      </c>
      <c r="O3042" s="42" t="s">
        <v>394</v>
      </c>
      <c r="P3042" s="42" t="s">
        <v>395</v>
      </c>
      <c r="Q3042" s="56" t="s">
        <v>23071</v>
      </c>
      <c r="R3042" s="42" t="s">
        <v>542</v>
      </c>
      <c r="S3042" s="42" t="s">
        <v>22</v>
      </c>
      <c r="T3042" s="42" t="s">
        <v>28746</v>
      </c>
      <c r="U3042" s="50" t="s">
        <v>28518</v>
      </c>
      <c r="V3042" s="42" t="s">
        <v>28521</v>
      </c>
      <c r="W3042" s="42" t="s">
        <v>94</v>
      </c>
      <c r="X3042" s="50">
        <v>1523</v>
      </c>
    </row>
    <row r="3043" spans="1:24" ht="12" customHeight="1" x14ac:dyDescent="0.15">
      <c r="A3043" s="42" t="s">
        <v>23072</v>
      </c>
      <c r="B3043" s="42">
        <v>79</v>
      </c>
      <c r="C3043" s="42" t="s">
        <v>14</v>
      </c>
      <c r="D3043" s="42" t="s">
        <v>31</v>
      </c>
      <c r="E3043" s="42" t="s">
        <v>23073</v>
      </c>
      <c r="F3043" s="55">
        <v>42497</v>
      </c>
      <c r="G3043" s="42" t="s">
        <v>23074</v>
      </c>
      <c r="H3043" s="42" t="s">
        <v>3245</v>
      </c>
      <c r="I3043" s="42" t="s">
        <v>238</v>
      </c>
      <c r="J3043" s="42">
        <v>23508</v>
      </c>
      <c r="K3043" s="42" t="s">
        <v>16092</v>
      </c>
      <c r="L3043" s="42" t="s">
        <v>4946</v>
      </c>
      <c r="M3043" s="42" t="s">
        <v>373</v>
      </c>
      <c r="N3043" s="42" t="s">
        <v>23075</v>
      </c>
      <c r="O3043" s="42" t="s">
        <v>394</v>
      </c>
      <c r="P3043" s="42" t="s">
        <v>395</v>
      </c>
      <c r="Q3043" s="56" t="s">
        <v>23076</v>
      </c>
      <c r="R3043" s="42" t="s">
        <v>94</v>
      </c>
      <c r="S3043" s="42" t="s">
        <v>373</v>
      </c>
      <c r="T3043" s="42" t="s">
        <v>28836</v>
      </c>
      <c r="U3043" s="50" t="s">
        <v>28518</v>
      </c>
      <c r="V3043" s="42" t="s">
        <v>28521</v>
      </c>
    </row>
    <row r="3044" spans="1:24" ht="12" customHeight="1" x14ac:dyDescent="0.15">
      <c r="A3044" s="42" t="s">
        <v>23054</v>
      </c>
      <c r="B3044" s="42">
        <v>23</v>
      </c>
      <c r="C3044" s="42" t="s">
        <v>14</v>
      </c>
      <c r="D3044" s="42" t="s">
        <v>79</v>
      </c>
      <c r="F3044" s="55">
        <v>42496</v>
      </c>
      <c r="G3044" s="42" t="s">
        <v>23742</v>
      </c>
      <c r="H3044" s="42" t="s">
        <v>22981</v>
      </c>
      <c r="I3044" s="42" t="s">
        <v>144</v>
      </c>
      <c r="J3044" s="42">
        <v>26062</v>
      </c>
      <c r="K3044" s="42" t="s">
        <v>1835</v>
      </c>
      <c r="L3044" s="42" t="s">
        <v>22982</v>
      </c>
      <c r="M3044" s="42" t="s">
        <v>21</v>
      </c>
      <c r="N3044" s="42" t="s">
        <v>23055</v>
      </c>
      <c r="O3044" s="42" t="s">
        <v>394</v>
      </c>
      <c r="P3044" s="42" t="s">
        <v>395</v>
      </c>
      <c r="Q3044" s="56" t="s">
        <v>23056</v>
      </c>
      <c r="R3044" s="42" t="s">
        <v>542</v>
      </c>
      <c r="S3044" s="42" t="s">
        <v>22</v>
      </c>
      <c r="T3044" s="42" t="s">
        <v>28746</v>
      </c>
      <c r="U3044" s="50" t="s">
        <v>28518</v>
      </c>
      <c r="V3044" s="42" t="s">
        <v>28521</v>
      </c>
      <c r="W3044" s="42" t="s">
        <v>94</v>
      </c>
      <c r="X3044" s="50">
        <v>1519</v>
      </c>
    </row>
    <row r="3045" spans="1:24" ht="12" customHeight="1" x14ac:dyDescent="0.15">
      <c r="A3045" s="42" t="s">
        <v>22978</v>
      </c>
      <c r="B3045" s="42">
        <v>26</v>
      </c>
      <c r="C3045" s="42" t="s">
        <v>108</v>
      </c>
      <c r="D3045" s="42" t="s">
        <v>79</v>
      </c>
      <c r="E3045" s="42" t="s">
        <v>23044</v>
      </c>
      <c r="F3045" s="55">
        <v>42495</v>
      </c>
      <c r="G3045" s="42" t="s">
        <v>23743</v>
      </c>
      <c r="H3045" s="42" t="s">
        <v>1043</v>
      </c>
      <c r="I3045" s="42" t="s">
        <v>56</v>
      </c>
      <c r="J3045" s="42">
        <v>32808</v>
      </c>
      <c r="K3045" s="42" t="s">
        <v>1044</v>
      </c>
      <c r="L3045" s="42" t="s">
        <v>4327</v>
      </c>
      <c r="M3045" s="42" t="s">
        <v>21</v>
      </c>
      <c r="N3045" s="42" t="s">
        <v>23045</v>
      </c>
      <c r="O3045" s="42" t="s">
        <v>394</v>
      </c>
      <c r="P3045" s="42" t="s">
        <v>395</v>
      </c>
      <c r="Q3045" s="56" t="s">
        <v>23046</v>
      </c>
      <c r="R3045" s="42" t="s">
        <v>94</v>
      </c>
      <c r="S3045" s="42" t="s">
        <v>22</v>
      </c>
      <c r="T3045" s="42" t="s">
        <v>28746</v>
      </c>
      <c r="U3045" s="50" t="s">
        <v>28520</v>
      </c>
      <c r="V3045" s="42" t="s">
        <v>28521</v>
      </c>
      <c r="W3045" s="42" t="s">
        <v>94</v>
      </c>
      <c r="X3045" s="50">
        <v>1518</v>
      </c>
    </row>
    <row r="3046" spans="1:24" ht="12" customHeight="1" x14ac:dyDescent="0.15">
      <c r="A3046" s="42" t="s">
        <v>23051</v>
      </c>
      <c r="B3046" s="42">
        <v>38</v>
      </c>
      <c r="C3046" s="42" t="s">
        <v>14</v>
      </c>
      <c r="D3046" s="42" t="s">
        <v>79</v>
      </c>
      <c r="F3046" s="55">
        <v>42495</v>
      </c>
      <c r="G3046" s="42" t="s">
        <v>22979</v>
      </c>
      <c r="H3046" s="42" t="s">
        <v>871</v>
      </c>
      <c r="I3046" s="42" t="s">
        <v>432</v>
      </c>
      <c r="J3046" s="42">
        <v>53218</v>
      </c>
      <c r="K3046" s="42" t="s">
        <v>871</v>
      </c>
      <c r="L3046" s="42" t="s">
        <v>3774</v>
      </c>
      <c r="M3046" s="42" t="s">
        <v>21</v>
      </c>
      <c r="N3046" s="42" t="s">
        <v>23052</v>
      </c>
      <c r="O3046" s="42" t="s">
        <v>394</v>
      </c>
      <c r="P3046" s="42" t="s">
        <v>395</v>
      </c>
      <c r="Q3046" s="56" t="s">
        <v>23053</v>
      </c>
      <c r="R3046" s="42" t="s">
        <v>94</v>
      </c>
      <c r="S3046" s="42" t="s">
        <v>22</v>
      </c>
      <c r="T3046" s="42" t="s">
        <v>28746</v>
      </c>
      <c r="U3046" s="50" t="s">
        <v>28520</v>
      </c>
      <c r="V3046" s="42" t="s">
        <v>28522</v>
      </c>
      <c r="W3046" s="42" t="s">
        <v>542</v>
      </c>
      <c r="X3046" s="50">
        <v>1517</v>
      </c>
    </row>
    <row r="3047" spans="1:24" ht="12" customHeight="1" x14ac:dyDescent="0.15">
      <c r="A3047" s="42" t="s">
        <v>22980</v>
      </c>
      <c r="B3047" s="42">
        <v>36</v>
      </c>
      <c r="C3047" s="42" t="s">
        <v>14</v>
      </c>
      <c r="D3047" s="42" t="s">
        <v>31</v>
      </c>
      <c r="E3047" s="42" t="s">
        <v>23047</v>
      </c>
      <c r="F3047" s="55">
        <v>42495</v>
      </c>
      <c r="G3047" s="42" t="s">
        <v>23048</v>
      </c>
      <c r="H3047" s="42" t="s">
        <v>6253</v>
      </c>
      <c r="I3047" s="42" t="s">
        <v>19</v>
      </c>
      <c r="J3047" s="42">
        <v>70053</v>
      </c>
      <c r="K3047" s="42" t="s">
        <v>1747</v>
      </c>
      <c r="L3047" s="42" t="s">
        <v>6256</v>
      </c>
      <c r="M3047" s="42" t="s">
        <v>21</v>
      </c>
      <c r="N3047" s="42" t="s">
        <v>23049</v>
      </c>
      <c r="O3047" s="42" t="s">
        <v>394</v>
      </c>
      <c r="P3047" s="42" t="s">
        <v>395</v>
      </c>
      <c r="Q3047" s="56" t="s">
        <v>23050</v>
      </c>
      <c r="R3047" s="42" t="s">
        <v>94</v>
      </c>
      <c r="S3047" s="42" t="s">
        <v>373</v>
      </c>
      <c r="T3047" s="42" t="s">
        <v>28836</v>
      </c>
      <c r="U3047" s="50" t="s">
        <v>28520</v>
      </c>
      <c r="V3047" s="42" t="s">
        <v>28519</v>
      </c>
      <c r="W3047" s="42" t="s">
        <v>94</v>
      </c>
      <c r="X3047" s="50">
        <v>1516</v>
      </c>
    </row>
    <row r="3048" spans="1:24" ht="12" customHeight="1" x14ac:dyDescent="0.15">
      <c r="A3048" s="42" t="s">
        <v>22975</v>
      </c>
      <c r="B3048" s="42">
        <v>18</v>
      </c>
      <c r="C3048" s="42" t="s">
        <v>14</v>
      </c>
      <c r="D3048" s="42" t="s">
        <v>24</v>
      </c>
      <c r="F3048" s="55">
        <v>42494</v>
      </c>
      <c r="G3048" s="42" t="s">
        <v>22976</v>
      </c>
      <c r="H3048" s="42" t="s">
        <v>17518</v>
      </c>
      <c r="I3048" s="42" t="s">
        <v>39</v>
      </c>
      <c r="J3048" s="42">
        <v>92592</v>
      </c>
      <c r="K3048" s="42" t="s">
        <v>767</v>
      </c>
      <c r="L3048" s="42" t="s">
        <v>22977</v>
      </c>
      <c r="M3048" s="42" t="s">
        <v>21</v>
      </c>
      <c r="N3048" s="42" t="s">
        <v>23031</v>
      </c>
      <c r="O3048" s="42" t="s">
        <v>394</v>
      </c>
      <c r="P3048" s="42" t="s">
        <v>395</v>
      </c>
      <c r="Q3048" s="56" t="s">
        <v>23032</v>
      </c>
      <c r="R3048" s="42" t="s">
        <v>23</v>
      </c>
      <c r="S3048" s="42" t="s">
        <v>22</v>
      </c>
      <c r="T3048" s="42" t="s">
        <v>28739</v>
      </c>
      <c r="U3048" s="50" t="s">
        <v>28518</v>
      </c>
      <c r="V3048" s="42" t="s">
        <v>28521</v>
      </c>
      <c r="W3048" s="42" t="s">
        <v>94</v>
      </c>
      <c r="X3048" s="50">
        <v>1512</v>
      </c>
    </row>
    <row r="3049" spans="1:24" ht="12" customHeight="1" x14ac:dyDescent="0.15">
      <c r="A3049" s="42" t="s">
        <v>23033</v>
      </c>
      <c r="B3049" s="42">
        <v>39</v>
      </c>
      <c r="C3049" s="42" t="s">
        <v>14</v>
      </c>
      <c r="D3049" s="42" t="s">
        <v>31</v>
      </c>
      <c r="F3049" s="55">
        <v>42494</v>
      </c>
      <c r="G3049" s="42" t="s">
        <v>23034</v>
      </c>
      <c r="H3049" s="42" t="s">
        <v>7852</v>
      </c>
      <c r="I3049" s="42" t="s">
        <v>297</v>
      </c>
      <c r="J3049" s="42">
        <v>98166</v>
      </c>
      <c r="K3049" s="42" t="s">
        <v>1185</v>
      </c>
      <c r="L3049" s="42" t="s">
        <v>7854</v>
      </c>
      <c r="M3049" s="42" t="s">
        <v>21</v>
      </c>
      <c r="N3049" s="42" t="s">
        <v>23035</v>
      </c>
      <c r="O3049" s="42" t="s">
        <v>394</v>
      </c>
      <c r="P3049" s="42" t="s">
        <v>395</v>
      </c>
      <c r="Q3049" s="56" t="s">
        <v>23036</v>
      </c>
      <c r="R3049" s="42" t="s">
        <v>94</v>
      </c>
      <c r="S3049" s="42" t="s">
        <v>22</v>
      </c>
      <c r="T3049" s="42" t="s">
        <v>28746</v>
      </c>
      <c r="U3049" s="50" t="s">
        <v>28520</v>
      </c>
      <c r="V3049" s="42" t="s">
        <v>28519</v>
      </c>
      <c r="W3049" s="42" t="s">
        <v>94</v>
      </c>
      <c r="X3049" s="50">
        <v>1511</v>
      </c>
    </row>
    <row r="3050" spans="1:24" ht="12" customHeight="1" x14ac:dyDescent="0.15">
      <c r="A3050" s="42" t="s">
        <v>23037</v>
      </c>
      <c r="B3050" s="42">
        <v>40</v>
      </c>
      <c r="C3050" s="42" t="s">
        <v>14</v>
      </c>
      <c r="D3050" s="42" t="s">
        <v>31</v>
      </c>
      <c r="F3050" s="55">
        <v>42494</v>
      </c>
      <c r="G3050" s="42" t="s">
        <v>23038</v>
      </c>
      <c r="H3050" s="42" t="s">
        <v>12945</v>
      </c>
      <c r="I3050" s="42" t="s">
        <v>425</v>
      </c>
      <c r="J3050" s="42">
        <v>65622</v>
      </c>
      <c r="K3050" s="42" t="s">
        <v>279</v>
      </c>
      <c r="L3050" s="42" t="s">
        <v>23039</v>
      </c>
      <c r="M3050" s="42" t="s">
        <v>21</v>
      </c>
      <c r="N3050" s="42" t="s">
        <v>23040</v>
      </c>
      <c r="O3050" s="42" t="s">
        <v>394</v>
      </c>
      <c r="P3050" s="42" t="s">
        <v>395</v>
      </c>
      <c r="Q3050" s="56" t="s">
        <v>23041</v>
      </c>
      <c r="R3050" s="42" t="s">
        <v>23</v>
      </c>
      <c r="S3050" s="42" t="s">
        <v>29</v>
      </c>
      <c r="T3050" s="42" t="s">
        <v>28523</v>
      </c>
      <c r="U3050" s="50" t="s">
        <v>28520</v>
      </c>
      <c r="V3050" s="42" t="s">
        <v>28521</v>
      </c>
      <c r="W3050" s="42" t="s">
        <v>94</v>
      </c>
      <c r="X3050" s="50">
        <v>1513</v>
      </c>
    </row>
    <row r="3051" spans="1:24" ht="12" customHeight="1" x14ac:dyDescent="0.15">
      <c r="A3051" s="42" t="s">
        <v>22974</v>
      </c>
      <c r="B3051" s="42">
        <v>52</v>
      </c>
      <c r="C3051" s="42" t="s">
        <v>14</v>
      </c>
      <c r="D3051" s="42" t="s">
        <v>31</v>
      </c>
      <c r="F3051" s="55">
        <v>42494</v>
      </c>
      <c r="G3051" s="42" t="s">
        <v>23744</v>
      </c>
      <c r="H3051" s="42" t="s">
        <v>1083</v>
      </c>
      <c r="I3051" s="42" t="s">
        <v>398</v>
      </c>
      <c r="J3051" s="42">
        <v>19151</v>
      </c>
      <c r="K3051" s="42" t="s">
        <v>1083</v>
      </c>
      <c r="L3051" s="42" t="s">
        <v>1084</v>
      </c>
      <c r="M3051" s="42" t="s">
        <v>21</v>
      </c>
      <c r="N3051" s="42" t="s">
        <v>23042</v>
      </c>
      <c r="O3051" s="42" t="s">
        <v>394</v>
      </c>
      <c r="P3051" s="42" t="s">
        <v>395</v>
      </c>
      <c r="Q3051" s="56" t="s">
        <v>23043</v>
      </c>
      <c r="R3051" s="42" t="s">
        <v>94</v>
      </c>
      <c r="S3051" s="42" t="s">
        <v>373</v>
      </c>
      <c r="T3051" s="42" t="s">
        <v>28836</v>
      </c>
      <c r="U3051" s="50" t="s">
        <v>28518</v>
      </c>
      <c r="V3051" s="42" t="s">
        <v>28521</v>
      </c>
      <c r="W3051" s="42" t="s">
        <v>94</v>
      </c>
      <c r="X3051" s="50">
        <v>1509</v>
      </c>
    </row>
    <row r="3052" spans="1:24" ht="12" customHeight="1" x14ac:dyDescent="0.15">
      <c r="A3052" s="42" t="s">
        <v>22972</v>
      </c>
      <c r="B3052" s="42">
        <v>59</v>
      </c>
      <c r="C3052" s="42" t="s">
        <v>14</v>
      </c>
      <c r="D3052" s="42" t="s">
        <v>31</v>
      </c>
      <c r="F3052" s="55">
        <v>42493</v>
      </c>
      <c r="G3052" s="42" t="s">
        <v>22973</v>
      </c>
      <c r="H3052" s="42" t="s">
        <v>1716</v>
      </c>
      <c r="I3052" s="42" t="s">
        <v>39</v>
      </c>
      <c r="J3052" s="42">
        <v>93292</v>
      </c>
      <c r="K3052" s="42" t="s">
        <v>1139</v>
      </c>
      <c r="L3052" s="42" t="s">
        <v>1718</v>
      </c>
      <c r="M3052" s="42" t="s">
        <v>21</v>
      </c>
      <c r="N3052" s="42" t="s">
        <v>23023</v>
      </c>
      <c r="O3052" s="42" t="s">
        <v>394</v>
      </c>
      <c r="P3052" s="42" t="s">
        <v>395</v>
      </c>
      <c r="Q3052" s="56" t="s">
        <v>23024</v>
      </c>
      <c r="R3052" s="42" t="s">
        <v>542</v>
      </c>
      <c r="S3052" s="42" t="s">
        <v>22</v>
      </c>
      <c r="T3052" s="42" t="s">
        <v>28739</v>
      </c>
      <c r="U3052" s="50" t="s">
        <v>28518</v>
      </c>
      <c r="V3052" s="42" t="s">
        <v>28521</v>
      </c>
      <c r="W3052" s="42" t="s">
        <v>94</v>
      </c>
      <c r="X3052" s="50">
        <v>1510</v>
      </c>
    </row>
    <row r="3053" spans="1:24" ht="12" customHeight="1" x14ac:dyDescent="0.15">
      <c r="A3053" s="42" t="s">
        <v>23025</v>
      </c>
      <c r="B3053" s="42">
        <v>67</v>
      </c>
      <c r="C3053" s="42" t="s">
        <v>14</v>
      </c>
      <c r="D3053" s="42" t="s">
        <v>24</v>
      </c>
      <c r="F3053" s="55">
        <v>42493</v>
      </c>
      <c r="G3053" s="42" t="s">
        <v>23026</v>
      </c>
      <c r="H3053" s="42" t="s">
        <v>23027</v>
      </c>
      <c r="I3053" s="42" t="s">
        <v>46</v>
      </c>
      <c r="J3053" s="42">
        <v>21842</v>
      </c>
      <c r="K3053" s="42" t="s">
        <v>934</v>
      </c>
      <c r="L3053" s="42" t="s">
        <v>23028</v>
      </c>
      <c r="M3053" s="42" t="s">
        <v>373</v>
      </c>
      <c r="N3053" s="42" t="s">
        <v>23029</v>
      </c>
      <c r="O3053" s="42" t="s">
        <v>394</v>
      </c>
      <c r="P3053" s="42" t="s">
        <v>395</v>
      </c>
      <c r="Q3053" s="56" t="s">
        <v>23030</v>
      </c>
      <c r="R3053" s="42" t="s">
        <v>94</v>
      </c>
      <c r="S3053" s="42" t="s">
        <v>12</v>
      </c>
      <c r="T3053" s="42" t="s">
        <v>31978</v>
      </c>
      <c r="U3053" s="50" t="s">
        <v>28518</v>
      </c>
      <c r="V3053" s="42" t="s">
        <v>28521</v>
      </c>
    </row>
    <row r="3054" spans="1:24" ht="12" customHeight="1" x14ac:dyDescent="0.15">
      <c r="A3054" s="42" t="s">
        <v>23018</v>
      </c>
      <c r="B3054" s="42">
        <v>52</v>
      </c>
      <c r="C3054" s="42" t="s">
        <v>14</v>
      </c>
      <c r="D3054" s="42" t="s">
        <v>79</v>
      </c>
      <c r="E3054" s="42" t="s">
        <v>23019</v>
      </c>
      <c r="F3054" s="55">
        <v>42492</v>
      </c>
      <c r="G3054" s="42" t="s">
        <v>23020</v>
      </c>
      <c r="H3054" s="42" t="s">
        <v>19835</v>
      </c>
      <c r="I3054" s="42" t="s">
        <v>26</v>
      </c>
      <c r="J3054" s="42">
        <v>29687</v>
      </c>
      <c r="K3054" s="42" t="s">
        <v>27</v>
      </c>
      <c r="L3054" s="42" t="s">
        <v>28</v>
      </c>
      <c r="M3054" s="42" t="s">
        <v>21</v>
      </c>
      <c r="N3054" s="42" t="s">
        <v>23021</v>
      </c>
      <c r="O3054" s="42" t="s">
        <v>394</v>
      </c>
      <c r="P3054" s="42" t="s">
        <v>395</v>
      </c>
      <c r="Q3054" s="56" t="s">
        <v>23022</v>
      </c>
      <c r="R3054" s="42" t="s">
        <v>94</v>
      </c>
      <c r="S3054" s="42" t="s">
        <v>22</v>
      </c>
      <c r="T3054" s="42" t="s">
        <v>28746</v>
      </c>
      <c r="U3054" s="50" t="s">
        <v>28520</v>
      </c>
      <c r="V3054" s="42" t="s">
        <v>28521</v>
      </c>
      <c r="W3054" s="42" t="s">
        <v>94</v>
      </c>
      <c r="X3054" s="50">
        <v>1842</v>
      </c>
    </row>
    <row r="3055" spans="1:24" ht="12" customHeight="1" x14ac:dyDescent="0.15">
      <c r="A3055" s="42" t="s">
        <v>22970</v>
      </c>
      <c r="B3055" s="42">
        <v>28</v>
      </c>
      <c r="C3055" s="42" t="s">
        <v>14</v>
      </c>
      <c r="D3055" s="42" t="s">
        <v>31</v>
      </c>
      <c r="F3055" s="55">
        <v>42491</v>
      </c>
      <c r="G3055" s="42" t="s">
        <v>23746</v>
      </c>
      <c r="H3055" s="42" t="s">
        <v>22971</v>
      </c>
      <c r="I3055" s="42" t="s">
        <v>313</v>
      </c>
      <c r="J3055" s="42">
        <v>38001</v>
      </c>
      <c r="K3055" s="42" t="s">
        <v>23001</v>
      </c>
      <c r="L3055" s="42" t="s">
        <v>23015</v>
      </c>
      <c r="M3055" s="42" t="s">
        <v>21</v>
      </c>
      <c r="N3055" s="42" t="s">
        <v>23016</v>
      </c>
      <c r="O3055" s="42" t="s">
        <v>394</v>
      </c>
      <c r="P3055" s="42" t="s">
        <v>395</v>
      </c>
      <c r="Q3055" s="56" t="s">
        <v>23017</v>
      </c>
      <c r="R3055" s="42" t="s">
        <v>542</v>
      </c>
      <c r="S3055" s="42" t="s">
        <v>22</v>
      </c>
      <c r="T3055" s="42" t="s">
        <v>28746</v>
      </c>
      <c r="U3055" s="50" t="s">
        <v>28518</v>
      </c>
      <c r="V3055" s="42" t="s">
        <v>28521</v>
      </c>
      <c r="W3055" s="42" t="s">
        <v>94</v>
      </c>
      <c r="X3055" s="50">
        <v>1503</v>
      </c>
    </row>
    <row r="3056" spans="1:24" ht="12" customHeight="1" x14ac:dyDescent="0.15">
      <c r="A3056" s="42" t="s">
        <v>22969</v>
      </c>
      <c r="B3056" s="42">
        <v>25</v>
      </c>
      <c r="C3056" s="42" t="s">
        <v>14</v>
      </c>
      <c r="D3056" s="42" t="s">
        <v>79</v>
      </c>
      <c r="F3056" s="55">
        <v>42491</v>
      </c>
      <c r="G3056" s="42" t="s">
        <v>23745</v>
      </c>
      <c r="H3056" s="42" t="s">
        <v>1043</v>
      </c>
      <c r="I3056" s="42" t="s">
        <v>56</v>
      </c>
      <c r="J3056" s="42">
        <v>32805</v>
      </c>
      <c r="K3056" s="42" t="s">
        <v>1044</v>
      </c>
      <c r="L3056" s="42" t="s">
        <v>1045</v>
      </c>
      <c r="M3056" s="42" t="s">
        <v>21</v>
      </c>
      <c r="N3056" s="42" t="s">
        <v>23011</v>
      </c>
      <c r="O3056" s="42" t="s">
        <v>394</v>
      </c>
      <c r="P3056" s="42" t="s">
        <v>395</v>
      </c>
      <c r="Q3056" s="56" t="s">
        <v>23012</v>
      </c>
      <c r="R3056" s="42" t="s">
        <v>94</v>
      </c>
      <c r="S3056" s="42" t="s">
        <v>12</v>
      </c>
      <c r="T3056" s="42" t="s">
        <v>31675</v>
      </c>
      <c r="U3056" s="50" t="s">
        <v>28520</v>
      </c>
      <c r="V3056" s="42" t="s">
        <v>28521</v>
      </c>
      <c r="W3056" s="42" t="s">
        <v>94</v>
      </c>
      <c r="X3056" s="50">
        <v>1502</v>
      </c>
    </row>
    <row r="3057" spans="1:24" ht="12" customHeight="1" x14ac:dyDescent="0.15">
      <c r="A3057" s="42" t="s">
        <v>23009</v>
      </c>
      <c r="B3057" s="42">
        <v>26</v>
      </c>
      <c r="C3057" s="42" t="s">
        <v>14</v>
      </c>
      <c r="D3057" s="42" t="s">
        <v>79</v>
      </c>
      <c r="E3057" s="42" t="s">
        <v>23013</v>
      </c>
      <c r="F3057" s="55">
        <v>42491</v>
      </c>
      <c r="G3057" s="42" t="s">
        <v>23014</v>
      </c>
      <c r="H3057" s="42" t="s">
        <v>246</v>
      </c>
      <c r="I3057" s="42" t="s">
        <v>26</v>
      </c>
      <c r="J3057" s="42">
        <v>29621</v>
      </c>
      <c r="K3057" s="42" t="s">
        <v>246</v>
      </c>
      <c r="L3057" s="42" t="s">
        <v>12170</v>
      </c>
      <c r="M3057" s="42" t="s">
        <v>385</v>
      </c>
      <c r="N3057" s="42" t="s">
        <v>23709</v>
      </c>
      <c r="O3057" s="42" t="s">
        <v>394</v>
      </c>
      <c r="P3057" s="42" t="s">
        <v>395</v>
      </c>
      <c r="Q3057" s="56" t="s">
        <v>23010</v>
      </c>
      <c r="R3057" s="42" t="s">
        <v>948</v>
      </c>
      <c r="S3057" s="42" t="s">
        <v>29</v>
      </c>
      <c r="T3057" s="42" t="s">
        <v>28523</v>
      </c>
      <c r="U3057" s="50" t="s">
        <v>28520</v>
      </c>
      <c r="V3057" s="42" t="s">
        <v>28521</v>
      </c>
    </row>
    <row r="3058" spans="1:24" ht="12" customHeight="1" x14ac:dyDescent="0.15">
      <c r="A3058" s="42" t="s">
        <v>22890</v>
      </c>
      <c r="B3058" s="42">
        <v>28</v>
      </c>
      <c r="C3058" s="42" t="s">
        <v>14</v>
      </c>
      <c r="D3058" s="42" t="s">
        <v>42</v>
      </c>
      <c r="F3058" s="55">
        <v>42490</v>
      </c>
      <c r="G3058" s="42" t="s">
        <v>22767</v>
      </c>
      <c r="H3058" s="42" t="s">
        <v>92</v>
      </c>
      <c r="I3058" s="42" t="s">
        <v>39</v>
      </c>
      <c r="J3058" s="42">
        <v>91343</v>
      </c>
      <c r="K3058" s="42" t="s">
        <v>92</v>
      </c>
      <c r="L3058" s="42" t="s">
        <v>93</v>
      </c>
      <c r="M3058" s="42" t="s">
        <v>21</v>
      </c>
      <c r="N3058" s="42" t="s">
        <v>22766</v>
      </c>
      <c r="O3058" s="42" t="s">
        <v>394</v>
      </c>
      <c r="P3058" s="42" t="s">
        <v>395</v>
      </c>
      <c r="Q3058" s="56" t="s">
        <v>22768</v>
      </c>
      <c r="R3058" s="42" t="s">
        <v>94</v>
      </c>
      <c r="S3058" s="42" t="s">
        <v>22</v>
      </c>
      <c r="T3058" s="42" t="s">
        <v>28739</v>
      </c>
      <c r="U3058" s="50" t="s">
        <v>28518</v>
      </c>
      <c r="V3058" s="42" t="s">
        <v>28521</v>
      </c>
      <c r="W3058" s="42" t="s">
        <v>542</v>
      </c>
      <c r="X3058" s="50">
        <v>1508</v>
      </c>
    </row>
    <row r="3059" spans="1:24" ht="12" customHeight="1" x14ac:dyDescent="0.15">
      <c r="A3059" s="42" t="s">
        <v>22756</v>
      </c>
      <c r="B3059" s="42">
        <v>33</v>
      </c>
      <c r="C3059" s="42" t="s">
        <v>14</v>
      </c>
      <c r="D3059" s="42" t="s">
        <v>31</v>
      </c>
      <c r="F3059" s="55">
        <v>42490</v>
      </c>
      <c r="G3059" s="42" t="s">
        <v>22757</v>
      </c>
      <c r="H3059" s="42" t="s">
        <v>576</v>
      </c>
      <c r="I3059" s="42" t="s">
        <v>234</v>
      </c>
      <c r="J3059" s="42">
        <v>84660</v>
      </c>
      <c r="K3059" s="42" t="s">
        <v>577</v>
      </c>
      <c r="L3059" s="42" t="s">
        <v>22758</v>
      </c>
      <c r="M3059" s="42" t="s">
        <v>21</v>
      </c>
      <c r="N3059" s="42" t="s">
        <v>22759</v>
      </c>
      <c r="O3059" s="42" t="s">
        <v>394</v>
      </c>
      <c r="P3059" s="42" t="s">
        <v>395</v>
      </c>
      <c r="Q3059" s="56" t="s">
        <v>22760</v>
      </c>
      <c r="R3059" s="42" t="s">
        <v>94</v>
      </c>
      <c r="S3059" s="42" t="s">
        <v>22</v>
      </c>
      <c r="T3059" s="42" t="s">
        <v>28739</v>
      </c>
      <c r="U3059" s="50" t="s">
        <v>28518</v>
      </c>
      <c r="V3059" s="42" t="s">
        <v>28522</v>
      </c>
      <c r="W3059" s="42" t="s">
        <v>94</v>
      </c>
      <c r="X3059" s="50">
        <v>1505</v>
      </c>
    </row>
    <row r="3060" spans="1:24" ht="12" customHeight="1" x14ac:dyDescent="0.15">
      <c r="A3060" s="42" t="s">
        <v>22838</v>
      </c>
      <c r="B3060" s="42">
        <v>42</v>
      </c>
      <c r="C3060" s="42" t="s">
        <v>14</v>
      </c>
      <c r="D3060" s="42" t="s">
        <v>31</v>
      </c>
      <c r="F3060" s="55">
        <v>42490</v>
      </c>
      <c r="G3060" s="42" t="s">
        <v>22763</v>
      </c>
      <c r="H3060" s="42" t="s">
        <v>22764</v>
      </c>
      <c r="I3060" s="42" t="s">
        <v>432</v>
      </c>
      <c r="J3060" s="42">
        <v>54403</v>
      </c>
      <c r="K3060" s="42" t="s">
        <v>22839</v>
      </c>
      <c r="L3060" s="42" t="s">
        <v>22762</v>
      </c>
      <c r="M3060" s="42" t="s">
        <v>21</v>
      </c>
      <c r="N3060" s="42" t="s">
        <v>22761</v>
      </c>
      <c r="O3060" s="42" t="s">
        <v>394</v>
      </c>
      <c r="P3060" s="42" t="s">
        <v>395</v>
      </c>
      <c r="Q3060" s="56" t="s">
        <v>22765</v>
      </c>
      <c r="R3060" s="42" t="s">
        <v>94</v>
      </c>
      <c r="S3060" s="42" t="s">
        <v>22</v>
      </c>
      <c r="T3060" s="42" t="s">
        <v>28739</v>
      </c>
      <c r="U3060" s="50" t="s">
        <v>28518</v>
      </c>
      <c r="V3060" s="42" t="s">
        <v>28521</v>
      </c>
      <c r="W3060" s="42" t="s">
        <v>94</v>
      </c>
      <c r="X3060" s="50">
        <v>1504</v>
      </c>
    </row>
    <row r="3061" spans="1:24" ht="12" customHeight="1" x14ac:dyDescent="0.15">
      <c r="A3061" s="42" t="s">
        <v>22746</v>
      </c>
      <c r="B3061" s="42">
        <v>55</v>
      </c>
      <c r="C3061" s="42" t="s">
        <v>14</v>
      </c>
      <c r="D3061" s="42" t="s">
        <v>31</v>
      </c>
      <c r="F3061" s="55">
        <v>42490</v>
      </c>
      <c r="G3061" s="42" t="s">
        <v>22747</v>
      </c>
      <c r="H3061" s="42" t="s">
        <v>22748</v>
      </c>
      <c r="I3061" s="42" t="s">
        <v>117</v>
      </c>
      <c r="J3061" s="42">
        <v>85143</v>
      </c>
      <c r="K3061" s="42" t="s">
        <v>2345</v>
      </c>
      <c r="L3061" s="42" t="s">
        <v>22749</v>
      </c>
      <c r="M3061" s="42" t="s">
        <v>21</v>
      </c>
      <c r="N3061" s="42" t="s">
        <v>22750</v>
      </c>
      <c r="O3061" s="42" t="s">
        <v>394</v>
      </c>
      <c r="P3061" s="42" t="s">
        <v>395</v>
      </c>
      <c r="Q3061" s="56" t="s">
        <v>22751</v>
      </c>
      <c r="R3061" s="42" t="s">
        <v>94</v>
      </c>
      <c r="S3061" s="42" t="s">
        <v>373</v>
      </c>
      <c r="T3061" s="42" t="s">
        <v>28836</v>
      </c>
      <c r="U3061" s="50" t="s">
        <v>28520</v>
      </c>
      <c r="V3061" s="42" t="s">
        <v>28519</v>
      </c>
      <c r="W3061" s="42" t="s">
        <v>94</v>
      </c>
      <c r="X3061" s="50">
        <v>1507</v>
      </c>
    </row>
    <row r="3062" spans="1:24" ht="12" customHeight="1" x14ac:dyDescent="0.15">
      <c r="A3062" s="42" t="s">
        <v>18288</v>
      </c>
      <c r="B3062" s="42" t="s">
        <v>23</v>
      </c>
      <c r="C3062" s="42" t="s">
        <v>14</v>
      </c>
      <c r="D3062" s="42" t="s">
        <v>24</v>
      </c>
      <c r="F3062" s="55">
        <v>42489</v>
      </c>
      <c r="G3062" s="42" t="s">
        <v>22871</v>
      </c>
      <c r="H3062" s="42" t="s">
        <v>22870</v>
      </c>
      <c r="I3062" s="42" t="s">
        <v>111</v>
      </c>
      <c r="J3062" s="42">
        <v>97060</v>
      </c>
      <c r="K3062" s="42" t="s">
        <v>1533</v>
      </c>
      <c r="L3062" s="42" t="s">
        <v>22869</v>
      </c>
      <c r="M3062" s="42" t="s">
        <v>373</v>
      </c>
      <c r="N3062" s="42" t="s">
        <v>22867</v>
      </c>
      <c r="O3062" s="42" t="s">
        <v>394</v>
      </c>
      <c r="P3062" s="42" t="s">
        <v>395</v>
      </c>
      <c r="Q3062" s="56" t="s">
        <v>22868</v>
      </c>
      <c r="R3062" s="42" t="s">
        <v>94</v>
      </c>
      <c r="S3062" s="42" t="s">
        <v>12</v>
      </c>
      <c r="T3062" s="42" t="s">
        <v>31978</v>
      </c>
      <c r="U3062" s="50" t="s">
        <v>28518</v>
      </c>
      <c r="V3062" s="42" t="s">
        <v>28521</v>
      </c>
    </row>
    <row r="3063" spans="1:24" ht="12" customHeight="1" x14ac:dyDescent="0.15">
      <c r="A3063" s="42" t="s">
        <v>22752</v>
      </c>
      <c r="B3063" s="42">
        <v>48</v>
      </c>
      <c r="C3063" s="42" t="s">
        <v>14</v>
      </c>
      <c r="D3063" s="42" t="s">
        <v>31</v>
      </c>
      <c r="E3063" s="42" t="s">
        <v>22884</v>
      </c>
      <c r="F3063" s="55">
        <v>42489</v>
      </c>
      <c r="G3063" s="42" t="s">
        <v>22754</v>
      </c>
      <c r="H3063" s="42" t="s">
        <v>427</v>
      </c>
      <c r="I3063" s="42" t="s">
        <v>425</v>
      </c>
      <c r="J3063" s="42">
        <v>63755</v>
      </c>
      <c r="K3063" s="42" t="s">
        <v>22840</v>
      </c>
      <c r="L3063" s="42" t="s">
        <v>9718</v>
      </c>
      <c r="M3063" s="42" t="s">
        <v>21</v>
      </c>
      <c r="N3063" s="42" t="s">
        <v>22753</v>
      </c>
      <c r="O3063" s="42" t="s">
        <v>394</v>
      </c>
      <c r="P3063" s="42" t="s">
        <v>395</v>
      </c>
      <c r="Q3063" s="56" t="s">
        <v>22755</v>
      </c>
      <c r="R3063" s="42" t="s">
        <v>94</v>
      </c>
      <c r="S3063" s="42" t="s">
        <v>373</v>
      </c>
      <c r="T3063" s="42" t="s">
        <v>28836</v>
      </c>
      <c r="U3063" s="50" t="s">
        <v>28520</v>
      </c>
      <c r="V3063" s="42" t="s">
        <v>28519</v>
      </c>
      <c r="W3063" s="42" t="s">
        <v>94</v>
      </c>
      <c r="X3063" s="50">
        <v>1506</v>
      </c>
    </row>
    <row r="3064" spans="1:24" ht="12" customHeight="1" x14ac:dyDescent="0.15">
      <c r="A3064" s="42" t="s">
        <v>22880</v>
      </c>
      <c r="B3064" s="42">
        <v>37</v>
      </c>
      <c r="C3064" s="42" t="s">
        <v>14</v>
      </c>
      <c r="D3064" s="42" t="s">
        <v>42</v>
      </c>
      <c r="F3064" s="55">
        <v>42488</v>
      </c>
      <c r="G3064" s="42" t="s">
        <v>22600</v>
      </c>
      <c r="H3064" s="42" t="s">
        <v>207</v>
      </c>
      <c r="I3064" s="42" t="s">
        <v>56</v>
      </c>
      <c r="J3064" s="42">
        <v>33128</v>
      </c>
      <c r="K3064" s="42" t="s">
        <v>155</v>
      </c>
      <c r="L3064" s="42" t="s">
        <v>450</v>
      </c>
      <c r="M3064" s="42" t="s">
        <v>21</v>
      </c>
      <c r="N3064" s="42" t="s">
        <v>22820</v>
      </c>
      <c r="O3064" s="42" t="s">
        <v>394</v>
      </c>
      <c r="P3064" s="42" t="s">
        <v>395</v>
      </c>
      <c r="Q3064" s="56" t="s">
        <v>22825</v>
      </c>
      <c r="R3064" s="42" t="s">
        <v>23</v>
      </c>
      <c r="S3064" s="42" t="s">
        <v>22</v>
      </c>
      <c r="T3064" s="42" t="s">
        <v>28739</v>
      </c>
      <c r="U3064" s="50" t="s">
        <v>28520</v>
      </c>
      <c r="V3064" s="42" t="s">
        <v>28521</v>
      </c>
      <c r="W3064" s="42" t="s">
        <v>94</v>
      </c>
      <c r="X3064" s="50">
        <v>1498</v>
      </c>
    </row>
    <row r="3065" spans="1:24" ht="12" customHeight="1" x14ac:dyDescent="0.15">
      <c r="A3065" s="42" t="s">
        <v>22770</v>
      </c>
      <c r="B3065" s="42">
        <v>53</v>
      </c>
      <c r="C3065" s="42" t="s">
        <v>14</v>
      </c>
      <c r="D3065" s="42" t="s">
        <v>31</v>
      </c>
      <c r="E3065" s="42" t="s">
        <v>22883</v>
      </c>
      <c r="F3065" s="55">
        <v>42488</v>
      </c>
      <c r="G3065" s="42" t="s">
        <v>22604</v>
      </c>
      <c r="H3065" s="42" t="s">
        <v>4141</v>
      </c>
      <c r="I3065" s="42" t="s">
        <v>774</v>
      </c>
      <c r="J3065" s="42">
        <v>83709</v>
      </c>
      <c r="K3065" s="42" t="s">
        <v>4143</v>
      </c>
      <c r="L3065" s="42" t="s">
        <v>22605</v>
      </c>
      <c r="M3065" s="42" t="s">
        <v>21</v>
      </c>
      <c r="N3065" s="42" t="s">
        <v>22774</v>
      </c>
      <c r="O3065" s="42" t="s">
        <v>394</v>
      </c>
      <c r="P3065" s="42" t="s">
        <v>395</v>
      </c>
      <c r="Q3065" s="56" t="s">
        <v>22775</v>
      </c>
      <c r="R3065" s="42" t="s">
        <v>542</v>
      </c>
      <c r="S3065" s="42" t="s">
        <v>22</v>
      </c>
      <c r="T3065" s="42" t="s">
        <v>28746</v>
      </c>
      <c r="U3065" s="50" t="s">
        <v>28520</v>
      </c>
      <c r="V3065" s="42" t="s">
        <v>28521</v>
      </c>
      <c r="W3065" s="42" t="s">
        <v>542</v>
      </c>
      <c r="X3065" s="50">
        <v>1499</v>
      </c>
    </row>
    <row r="3066" spans="1:24" ht="12" customHeight="1" x14ac:dyDescent="0.15">
      <c r="A3066" s="42" t="s">
        <v>22769</v>
      </c>
      <c r="B3066" s="42">
        <v>45</v>
      </c>
      <c r="C3066" s="42" t="s">
        <v>14</v>
      </c>
      <c r="D3066" s="42" t="s">
        <v>31</v>
      </c>
      <c r="F3066" s="55">
        <v>42488</v>
      </c>
      <c r="G3066" s="42" t="s">
        <v>22603</v>
      </c>
      <c r="H3066" s="42" t="s">
        <v>822</v>
      </c>
      <c r="I3066" s="42" t="s">
        <v>297</v>
      </c>
      <c r="J3066" s="42">
        <v>99201</v>
      </c>
      <c r="K3066" s="42" t="s">
        <v>822</v>
      </c>
      <c r="L3066" s="42" t="s">
        <v>823</v>
      </c>
      <c r="M3066" s="42" t="s">
        <v>5307</v>
      </c>
      <c r="N3066" s="42" t="s">
        <v>22772</v>
      </c>
      <c r="O3066" s="42" t="s">
        <v>394</v>
      </c>
      <c r="P3066" s="42" t="s">
        <v>395</v>
      </c>
      <c r="Q3066" s="56" t="s">
        <v>22773</v>
      </c>
      <c r="R3066" s="42" t="s">
        <v>542</v>
      </c>
      <c r="S3066" s="42" t="s">
        <v>22</v>
      </c>
      <c r="T3066" s="42" t="s">
        <v>28739</v>
      </c>
      <c r="U3066" s="50" t="s">
        <v>28518</v>
      </c>
      <c r="V3066" s="42" t="s">
        <v>28521</v>
      </c>
      <c r="W3066" s="42" t="s">
        <v>542</v>
      </c>
      <c r="X3066" s="50">
        <v>1500</v>
      </c>
    </row>
    <row r="3067" spans="1:24" ht="12" customHeight="1" x14ac:dyDescent="0.15">
      <c r="A3067" s="42" t="s">
        <v>22881</v>
      </c>
      <c r="B3067" s="42">
        <v>24</v>
      </c>
      <c r="C3067" s="42" t="s">
        <v>14</v>
      </c>
      <c r="D3067" s="42" t="s">
        <v>79</v>
      </c>
      <c r="E3067" s="42" t="s">
        <v>22882</v>
      </c>
      <c r="F3067" s="55">
        <v>42488</v>
      </c>
      <c r="G3067" s="42" t="s">
        <v>22601</v>
      </c>
      <c r="H3067" s="42" t="s">
        <v>707</v>
      </c>
      <c r="I3067" s="42" t="s">
        <v>67</v>
      </c>
      <c r="J3067" s="42">
        <v>77049</v>
      </c>
      <c r="K3067" s="42" t="s">
        <v>545</v>
      </c>
      <c r="L3067" s="42" t="s">
        <v>22602</v>
      </c>
      <c r="M3067" s="42" t="s">
        <v>21</v>
      </c>
      <c r="N3067" s="42" t="s">
        <v>22821</v>
      </c>
      <c r="O3067" s="42" t="s">
        <v>394</v>
      </c>
      <c r="P3067" s="42" t="s">
        <v>395</v>
      </c>
      <c r="Q3067" s="56" t="s">
        <v>22822</v>
      </c>
      <c r="R3067" s="42" t="s">
        <v>94</v>
      </c>
      <c r="S3067" s="42" t="s">
        <v>373</v>
      </c>
      <c r="T3067" s="42" t="s">
        <v>28836</v>
      </c>
      <c r="U3067" s="50" t="s">
        <v>28518</v>
      </c>
      <c r="V3067" s="42" t="s">
        <v>28519</v>
      </c>
      <c r="W3067" s="42" t="s">
        <v>94</v>
      </c>
      <c r="X3067" s="50">
        <v>1501</v>
      </c>
    </row>
    <row r="3068" spans="1:24" ht="12" customHeight="1" x14ac:dyDescent="0.15">
      <c r="A3068" s="42" t="s">
        <v>22771</v>
      </c>
      <c r="B3068" s="42">
        <v>34</v>
      </c>
      <c r="C3068" s="42" t="s">
        <v>14</v>
      </c>
      <c r="D3068" s="42" t="s">
        <v>15</v>
      </c>
      <c r="E3068" s="42" t="s">
        <v>22885</v>
      </c>
      <c r="F3068" s="55">
        <v>42487</v>
      </c>
      <c r="G3068" s="42" t="s">
        <v>22609</v>
      </c>
      <c r="H3068" s="42" t="s">
        <v>1879</v>
      </c>
      <c r="I3068" s="42" t="s">
        <v>167</v>
      </c>
      <c r="J3068" s="42">
        <v>30345</v>
      </c>
      <c r="K3068" s="42" t="s">
        <v>845</v>
      </c>
      <c r="L3068" s="42" t="s">
        <v>846</v>
      </c>
      <c r="M3068" s="42" t="s">
        <v>21</v>
      </c>
      <c r="N3068" s="42" t="s">
        <v>22779</v>
      </c>
      <c r="O3068" s="42" t="s">
        <v>394</v>
      </c>
      <c r="P3068" s="42" t="s">
        <v>395</v>
      </c>
      <c r="Q3068" s="56" t="s">
        <v>22780</v>
      </c>
      <c r="R3068" s="42" t="s">
        <v>542</v>
      </c>
      <c r="S3068" s="42" t="s">
        <v>22</v>
      </c>
      <c r="T3068" s="42" t="s">
        <v>28541</v>
      </c>
      <c r="U3068" s="50" t="s">
        <v>28518</v>
      </c>
      <c r="V3068" s="42" t="s">
        <v>28521</v>
      </c>
      <c r="W3068" s="42" t="s">
        <v>94</v>
      </c>
      <c r="X3068" s="50">
        <v>1494</v>
      </c>
    </row>
    <row r="3069" spans="1:24" ht="12" customHeight="1" x14ac:dyDescent="0.15">
      <c r="A3069" s="42" t="s">
        <v>22879</v>
      </c>
      <c r="B3069" s="42">
        <v>21</v>
      </c>
      <c r="C3069" s="42" t="s">
        <v>14</v>
      </c>
      <c r="D3069" s="42" t="s">
        <v>31</v>
      </c>
      <c r="F3069" s="55">
        <v>42487</v>
      </c>
      <c r="G3069" s="42" t="s">
        <v>22606</v>
      </c>
      <c r="H3069" s="42" t="s">
        <v>22607</v>
      </c>
      <c r="I3069" s="42" t="s">
        <v>203</v>
      </c>
      <c r="J3069" s="42">
        <v>80030</v>
      </c>
      <c r="K3069" s="42" t="s">
        <v>1747</v>
      </c>
      <c r="L3069" s="42" t="s">
        <v>22608</v>
      </c>
      <c r="M3069" s="42" t="s">
        <v>21</v>
      </c>
      <c r="N3069" s="42" t="s">
        <v>22823</v>
      </c>
      <c r="O3069" s="42" t="s">
        <v>394</v>
      </c>
      <c r="P3069" s="42" t="s">
        <v>395</v>
      </c>
      <c r="Q3069" s="56" t="s">
        <v>22824</v>
      </c>
      <c r="R3069" s="42" t="s">
        <v>94</v>
      </c>
      <c r="S3069" s="42" t="s">
        <v>22</v>
      </c>
      <c r="T3069" s="42" t="s">
        <v>28746</v>
      </c>
      <c r="U3069" s="50" t="s">
        <v>28520</v>
      </c>
      <c r="V3069" s="42" t="s">
        <v>28521</v>
      </c>
      <c r="W3069" s="42" t="s">
        <v>94</v>
      </c>
      <c r="X3069" s="50">
        <v>1495</v>
      </c>
    </row>
    <row r="3070" spans="1:24" ht="12" customHeight="1" x14ac:dyDescent="0.15">
      <c r="A3070" s="42" t="s">
        <v>28664</v>
      </c>
      <c r="B3070" s="42">
        <v>36</v>
      </c>
      <c r="C3070" s="42" t="s">
        <v>14</v>
      </c>
      <c r="D3070" s="42" t="s">
        <v>31</v>
      </c>
      <c r="F3070" s="55">
        <v>42487</v>
      </c>
      <c r="G3070" s="42" t="s">
        <v>32153</v>
      </c>
      <c r="H3070" s="42" t="s">
        <v>28663</v>
      </c>
      <c r="I3070" s="42" t="s">
        <v>234</v>
      </c>
      <c r="J3070" s="42">
        <v>84109</v>
      </c>
      <c r="K3070" s="42" t="s">
        <v>595</v>
      </c>
      <c r="L3070" s="42" t="s">
        <v>6353</v>
      </c>
      <c r="M3070" s="42" t="s">
        <v>21</v>
      </c>
      <c r="N3070" s="42" t="s">
        <v>32152</v>
      </c>
      <c r="O3070" s="42" t="s">
        <v>394</v>
      </c>
      <c r="P3070" s="42" t="s">
        <v>395</v>
      </c>
      <c r="Q3070" s="56" t="s">
        <v>32151</v>
      </c>
      <c r="R3070" s="42" t="s">
        <v>94</v>
      </c>
      <c r="S3070" s="42" t="s">
        <v>22</v>
      </c>
      <c r="T3070" s="42" t="s">
        <v>28746</v>
      </c>
      <c r="U3070" s="50" t="s">
        <v>28520</v>
      </c>
      <c r="V3070" s="42" t="s">
        <v>28521</v>
      </c>
      <c r="W3070" s="42" t="s">
        <v>94</v>
      </c>
      <c r="X3070" s="50">
        <v>1840</v>
      </c>
    </row>
    <row r="3071" spans="1:24" ht="12" customHeight="1" x14ac:dyDescent="0.15">
      <c r="A3071" s="42" t="s">
        <v>22626</v>
      </c>
      <c r="B3071" s="42">
        <v>24</v>
      </c>
      <c r="C3071" s="42" t="s">
        <v>108</v>
      </c>
      <c r="D3071" s="42" t="s">
        <v>31</v>
      </c>
      <c r="E3071" s="42" t="s">
        <v>22888</v>
      </c>
      <c r="F3071" s="55">
        <v>42486</v>
      </c>
      <c r="G3071" s="42" t="s">
        <v>22627</v>
      </c>
      <c r="H3071" s="42" t="s">
        <v>906</v>
      </c>
      <c r="I3071" s="42" t="s">
        <v>189</v>
      </c>
      <c r="J3071" s="42">
        <v>87111</v>
      </c>
      <c r="K3071" s="42" t="s">
        <v>458</v>
      </c>
      <c r="L3071" s="42" t="s">
        <v>22628</v>
      </c>
      <c r="M3071" s="42" t="s">
        <v>21</v>
      </c>
      <c r="N3071" s="42" t="s">
        <v>22783</v>
      </c>
      <c r="O3071" s="42" t="s">
        <v>394</v>
      </c>
      <c r="P3071" s="42" t="s">
        <v>395</v>
      </c>
      <c r="Q3071" s="56" t="s">
        <v>22784</v>
      </c>
      <c r="R3071" s="42" t="s">
        <v>542</v>
      </c>
      <c r="S3071" s="42" t="s">
        <v>22</v>
      </c>
      <c r="T3071" s="42" t="s">
        <v>28746</v>
      </c>
      <c r="U3071" s="50" t="s">
        <v>28520</v>
      </c>
      <c r="V3071" s="42" t="s">
        <v>28519</v>
      </c>
      <c r="W3071" s="42" t="s">
        <v>94</v>
      </c>
      <c r="X3071" s="50">
        <v>1492</v>
      </c>
    </row>
    <row r="3072" spans="1:24" ht="12" customHeight="1" x14ac:dyDescent="0.15">
      <c r="A3072" s="42" t="s">
        <v>22522</v>
      </c>
      <c r="B3072" s="42">
        <v>26</v>
      </c>
      <c r="C3072" s="42" t="s">
        <v>14</v>
      </c>
      <c r="D3072" s="42" t="s">
        <v>79</v>
      </c>
      <c r="E3072" s="42" t="s">
        <v>22887</v>
      </c>
      <c r="F3072" s="55">
        <v>42486</v>
      </c>
      <c r="G3072" s="42" t="s">
        <v>22523</v>
      </c>
      <c r="H3072" s="42" t="s">
        <v>4759</v>
      </c>
      <c r="I3072" s="42" t="s">
        <v>238</v>
      </c>
      <c r="J3072" s="42">
        <v>23325</v>
      </c>
      <c r="K3072" s="42" t="s">
        <v>22524</v>
      </c>
      <c r="L3072" s="42" t="s">
        <v>4761</v>
      </c>
      <c r="M3072" s="42" t="s">
        <v>21</v>
      </c>
      <c r="N3072" s="42" t="s">
        <v>22525</v>
      </c>
      <c r="O3072" s="42" t="s">
        <v>394</v>
      </c>
      <c r="P3072" s="42" t="s">
        <v>395</v>
      </c>
      <c r="Q3072" s="56" t="s">
        <v>22526</v>
      </c>
      <c r="R3072" s="42" t="s">
        <v>542</v>
      </c>
      <c r="S3072" s="42" t="s">
        <v>22</v>
      </c>
      <c r="T3072" s="42" t="s">
        <v>28746</v>
      </c>
      <c r="U3072" s="50" t="s">
        <v>28520</v>
      </c>
      <c r="V3072" s="42" t="s">
        <v>28521</v>
      </c>
      <c r="W3072" s="42" t="s">
        <v>542</v>
      </c>
      <c r="X3072" s="50">
        <v>1491</v>
      </c>
    </row>
    <row r="3073" spans="1:24" ht="12" customHeight="1" x14ac:dyDescent="0.15">
      <c r="A3073" s="42" t="s">
        <v>22629</v>
      </c>
      <c r="B3073" s="42">
        <v>44</v>
      </c>
      <c r="C3073" s="42" t="s">
        <v>14</v>
      </c>
      <c r="D3073" s="42" t="s">
        <v>31</v>
      </c>
      <c r="E3073" s="42" t="s">
        <v>22886</v>
      </c>
      <c r="F3073" s="55">
        <v>42486</v>
      </c>
      <c r="G3073" s="42" t="s">
        <v>22630</v>
      </c>
      <c r="H3073" s="42" t="s">
        <v>22631</v>
      </c>
      <c r="I3073" s="42" t="s">
        <v>67</v>
      </c>
      <c r="J3073" s="42">
        <v>78638</v>
      </c>
      <c r="K3073" s="42" t="s">
        <v>6576</v>
      </c>
      <c r="L3073" s="42" t="s">
        <v>22632</v>
      </c>
      <c r="M3073" s="42" t="s">
        <v>21</v>
      </c>
      <c r="N3073" s="42" t="s">
        <v>22781</v>
      </c>
      <c r="O3073" s="42" t="s">
        <v>394</v>
      </c>
      <c r="P3073" s="42" t="s">
        <v>395</v>
      </c>
      <c r="Q3073" s="56" t="s">
        <v>22782</v>
      </c>
      <c r="R3073" s="42" t="s">
        <v>94</v>
      </c>
      <c r="S3073" s="42" t="s">
        <v>22</v>
      </c>
      <c r="T3073" s="42" t="s">
        <v>28746</v>
      </c>
      <c r="U3073" s="50" t="s">
        <v>28518</v>
      </c>
      <c r="V3073" s="42" t="s">
        <v>20623</v>
      </c>
      <c r="W3073" s="42" t="s">
        <v>94</v>
      </c>
      <c r="X3073" s="50">
        <v>1493</v>
      </c>
    </row>
    <row r="3074" spans="1:24" ht="12" customHeight="1" x14ac:dyDescent="0.15">
      <c r="A3074" s="42" t="s">
        <v>22776</v>
      </c>
      <c r="B3074" s="42">
        <v>28</v>
      </c>
      <c r="C3074" s="42" t="s">
        <v>14</v>
      </c>
      <c r="D3074" s="42" t="s">
        <v>31</v>
      </c>
      <c r="E3074" s="42" t="s">
        <v>22889</v>
      </c>
      <c r="F3074" s="55">
        <v>42486</v>
      </c>
      <c r="G3074" s="42" t="s">
        <v>22610</v>
      </c>
      <c r="H3074" s="42" t="s">
        <v>1408</v>
      </c>
      <c r="I3074" s="42" t="s">
        <v>203</v>
      </c>
      <c r="J3074" s="42">
        <v>80226</v>
      </c>
      <c r="K3074" s="42" t="s">
        <v>1747</v>
      </c>
      <c r="L3074" s="42" t="s">
        <v>2690</v>
      </c>
      <c r="M3074" s="42" t="s">
        <v>21</v>
      </c>
      <c r="N3074" s="42" t="s">
        <v>22777</v>
      </c>
      <c r="O3074" s="42" t="s">
        <v>394</v>
      </c>
      <c r="P3074" s="42" t="s">
        <v>395</v>
      </c>
      <c r="Q3074" s="56" t="s">
        <v>22778</v>
      </c>
      <c r="R3074" s="42" t="s">
        <v>94</v>
      </c>
      <c r="S3074" s="42" t="s">
        <v>22</v>
      </c>
      <c r="T3074" s="42" t="s">
        <v>28746</v>
      </c>
      <c r="U3074" s="50" t="s">
        <v>28520</v>
      </c>
      <c r="V3074" s="42" t="s">
        <v>28522</v>
      </c>
      <c r="W3074" s="42" t="s">
        <v>94</v>
      </c>
      <c r="X3074" s="50">
        <v>1490</v>
      </c>
    </row>
    <row r="3075" spans="1:24" ht="12" customHeight="1" x14ac:dyDescent="0.15">
      <c r="A3075" s="42" t="s">
        <v>22830</v>
      </c>
      <c r="B3075" s="42">
        <v>46</v>
      </c>
      <c r="C3075" s="42" t="s">
        <v>14</v>
      </c>
      <c r="D3075" s="42" t="s">
        <v>31</v>
      </c>
      <c r="E3075" s="42" t="s">
        <v>22831</v>
      </c>
      <c r="F3075" s="55">
        <v>42486</v>
      </c>
      <c r="G3075" s="42" t="s">
        <v>22835</v>
      </c>
      <c r="H3075" s="42" t="s">
        <v>22836</v>
      </c>
      <c r="I3075" s="42" t="s">
        <v>854</v>
      </c>
      <c r="J3075" s="42">
        <v>96737</v>
      </c>
      <c r="K3075" s="42" t="s">
        <v>22837</v>
      </c>
      <c r="L3075" s="42" t="s">
        <v>22834</v>
      </c>
      <c r="M3075" s="42" t="s">
        <v>2246</v>
      </c>
      <c r="N3075" s="42" t="s">
        <v>22832</v>
      </c>
      <c r="O3075" s="42" t="s">
        <v>394</v>
      </c>
      <c r="P3075" s="42" t="s">
        <v>395</v>
      </c>
      <c r="Q3075" s="56" t="s">
        <v>22833</v>
      </c>
      <c r="R3075" s="42" t="s">
        <v>23</v>
      </c>
      <c r="S3075" s="42" t="s">
        <v>12</v>
      </c>
      <c r="T3075" s="42" t="s">
        <v>31978</v>
      </c>
      <c r="U3075" s="50" t="s">
        <v>28520</v>
      </c>
      <c r="V3075" s="42" t="s">
        <v>28521</v>
      </c>
    </row>
    <row r="3076" spans="1:24" ht="12" customHeight="1" x14ac:dyDescent="0.15">
      <c r="A3076" s="42" t="s">
        <v>22611</v>
      </c>
      <c r="B3076" s="42">
        <v>60</v>
      </c>
      <c r="C3076" s="42" t="s">
        <v>108</v>
      </c>
      <c r="D3076" s="42" t="s">
        <v>31</v>
      </c>
      <c r="F3076" s="55">
        <v>42485</v>
      </c>
      <c r="G3076" s="42" t="s">
        <v>22612</v>
      </c>
      <c r="H3076" s="42" t="s">
        <v>22613</v>
      </c>
      <c r="I3076" s="42" t="s">
        <v>360</v>
      </c>
      <c r="J3076" s="42">
        <v>28726</v>
      </c>
      <c r="K3076" s="42" t="s">
        <v>1252</v>
      </c>
      <c r="L3076" s="42" t="s">
        <v>1253</v>
      </c>
      <c r="M3076" s="42" t="s">
        <v>21</v>
      </c>
      <c r="N3076" s="42" t="s">
        <v>22841</v>
      </c>
      <c r="O3076" s="42" t="s">
        <v>394</v>
      </c>
      <c r="P3076" s="42" t="s">
        <v>395</v>
      </c>
      <c r="Q3076" s="56" t="s">
        <v>22802</v>
      </c>
      <c r="R3076" s="42" t="s">
        <v>542</v>
      </c>
      <c r="S3076" s="42" t="s">
        <v>22</v>
      </c>
      <c r="T3076" s="42" t="s">
        <v>28746</v>
      </c>
      <c r="U3076" s="50" t="s">
        <v>28520</v>
      </c>
      <c r="V3076" s="42" t="s">
        <v>28521</v>
      </c>
      <c r="W3076" s="42" t="s">
        <v>94</v>
      </c>
      <c r="X3076" s="50">
        <v>1489</v>
      </c>
    </row>
    <row r="3077" spans="1:24" ht="12" customHeight="1" x14ac:dyDescent="0.15">
      <c r="A3077" s="42" t="s">
        <v>22633</v>
      </c>
      <c r="B3077" s="42">
        <v>53</v>
      </c>
      <c r="C3077" s="42" t="s">
        <v>14</v>
      </c>
      <c r="D3077" s="42" t="s">
        <v>31</v>
      </c>
      <c r="F3077" s="55">
        <v>42484</v>
      </c>
      <c r="G3077" s="42" t="s">
        <v>22634</v>
      </c>
      <c r="H3077" s="42" t="s">
        <v>3922</v>
      </c>
      <c r="I3077" s="42" t="s">
        <v>653</v>
      </c>
      <c r="J3077" s="42">
        <v>39501</v>
      </c>
      <c r="K3077" s="42" t="s">
        <v>3924</v>
      </c>
      <c r="L3077" s="42" t="s">
        <v>3925</v>
      </c>
      <c r="M3077" s="42" t="s">
        <v>385</v>
      </c>
      <c r="N3077" s="42" t="s">
        <v>22785</v>
      </c>
      <c r="O3077" s="42" t="s">
        <v>394</v>
      </c>
      <c r="P3077" s="42" t="s">
        <v>395</v>
      </c>
      <c r="Q3077" s="56" t="s">
        <v>22828</v>
      </c>
      <c r="R3077" s="42" t="s">
        <v>23</v>
      </c>
      <c r="S3077" s="42" t="s">
        <v>12</v>
      </c>
      <c r="T3077" s="42" t="s">
        <v>31978</v>
      </c>
      <c r="U3077" s="50" t="s">
        <v>28523</v>
      </c>
      <c r="V3077" s="42" t="s">
        <v>28521</v>
      </c>
    </row>
    <row r="3078" spans="1:24" ht="12" customHeight="1" x14ac:dyDescent="0.15">
      <c r="A3078" s="42" t="s">
        <v>22697</v>
      </c>
      <c r="B3078" s="42">
        <v>28</v>
      </c>
      <c r="C3078" s="42" t="s">
        <v>14</v>
      </c>
      <c r="D3078" s="42" t="s">
        <v>79</v>
      </c>
      <c r="E3078" s="42" t="s">
        <v>22698</v>
      </c>
      <c r="F3078" s="55">
        <v>42483</v>
      </c>
      <c r="G3078" s="42" t="s">
        <v>22699</v>
      </c>
      <c r="H3078" s="42" t="s">
        <v>2735</v>
      </c>
      <c r="I3078" s="42" t="s">
        <v>357</v>
      </c>
      <c r="J3078" s="42">
        <v>66609</v>
      </c>
      <c r="K3078" s="42" t="s">
        <v>2737</v>
      </c>
      <c r="L3078" s="42" t="s">
        <v>5525</v>
      </c>
      <c r="M3078" s="42" t="s">
        <v>21</v>
      </c>
      <c r="N3078" s="42" t="s">
        <v>22700</v>
      </c>
      <c r="O3078" s="42" t="s">
        <v>394</v>
      </c>
      <c r="P3078" s="42" t="s">
        <v>395</v>
      </c>
      <c r="Q3078" s="56" t="s">
        <v>22701</v>
      </c>
      <c r="R3078" s="42" t="s">
        <v>94</v>
      </c>
      <c r="S3078" s="42" t="s">
        <v>22</v>
      </c>
      <c r="T3078" s="42" t="s">
        <v>28746</v>
      </c>
      <c r="U3078" s="50" t="s">
        <v>28520</v>
      </c>
      <c r="V3078" s="42" t="s">
        <v>28521</v>
      </c>
    </row>
    <row r="3079" spans="1:24" ht="12" customHeight="1" x14ac:dyDescent="0.15">
      <c r="A3079" s="42" t="s">
        <v>22641</v>
      </c>
      <c r="B3079" s="42">
        <v>30</v>
      </c>
      <c r="C3079" s="42" t="s">
        <v>14</v>
      </c>
      <c r="D3079" s="42" t="s">
        <v>31</v>
      </c>
      <c r="F3079" s="55">
        <v>42483</v>
      </c>
      <c r="G3079" s="42" t="s">
        <v>22642</v>
      </c>
      <c r="H3079" s="42" t="s">
        <v>3245</v>
      </c>
      <c r="I3079" s="42" t="s">
        <v>238</v>
      </c>
      <c r="J3079" s="42">
        <v>23504</v>
      </c>
      <c r="K3079" s="42" t="s">
        <v>16092</v>
      </c>
      <c r="L3079" s="42" t="s">
        <v>4946</v>
      </c>
      <c r="M3079" s="42" t="s">
        <v>21</v>
      </c>
      <c r="N3079" s="42" t="s">
        <v>22744</v>
      </c>
      <c r="O3079" s="42" t="s">
        <v>394</v>
      </c>
      <c r="P3079" s="42" t="s">
        <v>395</v>
      </c>
      <c r="Q3079" s="56" t="s">
        <v>22813</v>
      </c>
      <c r="R3079" s="42" t="s">
        <v>542</v>
      </c>
      <c r="S3079" s="42" t="s">
        <v>22</v>
      </c>
      <c r="T3079" s="42" t="s">
        <v>28746</v>
      </c>
      <c r="U3079" s="50" t="s">
        <v>28520</v>
      </c>
      <c r="V3079" s="42" t="s">
        <v>28521</v>
      </c>
      <c r="W3079" s="42" t="s">
        <v>94</v>
      </c>
      <c r="X3079" s="50">
        <v>1488</v>
      </c>
    </row>
    <row r="3080" spans="1:24" ht="12" customHeight="1" x14ac:dyDescent="0.15">
      <c r="A3080" s="42" t="s">
        <v>22637</v>
      </c>
      <c r="B3080" s="42">
        <v>18</v>
      </c>
      <c r="C3080" s="42" t="s">
        <v>14</v>
      </c>
      <c r="D3080" s="42" t="s">
        <v>31</v>
      </c>
      <c r="E3080" s="42" t="s">
        <v>22720</v>
      </c>
      <c r="F3080" s="55">
        <v>42483</v>
      </c>
      <c r="G3080" s="42" t="s">
        <v>22638</v>
      </c>
      <c r="H3080" s="42" t="s">
        <v>22639</v>
      </c>
      <c r="I3080" s="42" t="s">
        <v>432</v>
      </c>
      <c r="J3080" s="42">
        <v>54409</v>
      </c>
      <c r="K3080" s="42" t="s">
        <v>22724</v>
      </c>
      <c r="L3080" s="42" t="s">
        <v>22640</v>
      </c>
      <c r="M3080" s="42" t="s">
        <v>21</v>
      </c>
      <c r="N3080" s="42" t="s">
        <v>22745</v>
      </c>
      <c r="O3080" s="42" t="s">
        <v>394</v>
      </c>
      <c r="P3080" s="42" t="s">
        <v>395</v>
      </c>
      <c r="Q3080" s="56" t="s">
        <v>22814</v>
      </c>
      <c r="R3080" s="42" t="s">
        <v>94</v>
      </c>
      <c r="S3080" s="42" t="s">
        <v>22</v>
      </c>
      <c r="T3080" s="42" t="s">
        <v>28746</v>
      </c>
      <c r="U3080" s="50" t="s">
        <v>28520</v>
      </c>
      <c r="V3080" s="42" t="s">
        <v>28521</v>
      </c>
      <c r="W3080" s="42" t="s">
        <v>94</v>
      </c>
      <c r="X3080" s="50">
        <v>1487</v>
      </c>
    </row>
    <row r="3081" spans="1:24" ht="12" customHeight="1" x14ac:dyDescent="0.15">
      <c r="A3081" s="42" t="s">
        <v>22635</v>
      </c>
      <c r="B3081" s="42">
        <v>24</v>
      </c>
      <c r="C3081" s="42" t="s">
        <v>14</v>
      </c>
      <c r="D3081" s="42" t="s">
        <v>31</v>
      </c>
      <c r="E3081" s="42" t="s">
        <v>22703</v>
      </c>
      <c r="F3081" s="55">
        <v>42483</v>
      </c>
      <c r="G3081" s="42" t="s">
        <v>22636</v>
      </c>
      <c r="H3081" s="42" t="s">
        <v>5001</v>
      </c>
      <c r="I3081" s="42" t="s">
        <v>117</v>
      </c>
      <c r="J3081" s="42">
        <v>85286</v>
      </c>
      <c r="K3081" s="42" t="s">
        <v>617</v>
      </c>
      <c r="L3081" s="42" t="s">
        <v>5003</v>
      </c>
      <c r="M3081" s="42" t="s">
        <v>21</v>
      </c>
      <c r="N3081" s="42" t="s">
        <v>22726</v>
      </c>
      <c r="O3081" s="42" t="s">
        <v>394</v>
      </c>
      <c r="P3081" s="42" t="s">
        <v>395</v>
      </c>
      <c r="Q3081" s="56" t="s">
        <v>22787</v>
      </c>
      <c r="R3081" s="42" t="s">
        <v>542</v>
      </c>
      <c r="S3081" s="42" t="s">
        <v>22</v>
      </c>
      <c r="T3081" s="42" t="s">
        <v>28746</v>
      </c>
      <c r="U3081" s="50" t="s">
        <v>28520</v>
      </c>
      <c r="V3081" s="42" t="s">
        <v>28521</v>
      </c>
      <c r="W3081" s="42" t="s">
        <v>94</v>
      </c>
      <c r="X3081" s="50">
        <v>1486</v>
      </c>
    </row>
    <row r="3082" spans="1:24" ht="12" customHeight="1" x14ac:dyDescent="0.15">
      <c r="A3082" s="42" t="s">
        <v>22511</v>
      </c>
      <c r="B3082" s="42">
        <v>21</v>
      </c>
      <c r="C3082" s="42" t="s">
        <v>14</v>
      </c>
      <c r="D3082" s="42" t="s">
        <v>79</v>
      </c>
      <c r="E3082" s="42" t="s">
        <v>22705</v>
      </c>
      <c r="F3082" s="55">
        <v>42483</v>
      </c>
      <c r="G3082" s="42" t="s">
        <v>22512</v>
      </c>
      <c r="H3082" s="42" t="s">
        <v>3175</v>
      </c>
      <c r="I3082" s="42" t="s">
        <v>56</v>
      </c>
      <c r="J3082" s="42">
        <v>34950</v>
      </c>
      <c r="K3082" s="42" t="s">
        <v>3177</v>
      </c>
      <c r="L3082" s="42" t="s">
        <v>18560</v>
      </c>
      <c r="M3082" s="42" t="s">
        <v>21</v>
      </c>
      <c r="N3082" s="42" t="s">
        <v>22513</v>
      </c>
      <c r="O3082" s="42" t="s">
        <v>394</v>
      </c>
      <c r="P3082" s="42" t="s">
        <v>395</v>
      </c>
      <c r="Q3082" s="56" t="s">
        <v>22792</v>
      </c>
      <c r="R3082" s="42" t="s">
        <v>94</v>
      </c>
      <c r="S3082" s="42" t="s">
        <v>373</v>
      </c>
      <c r="T3082" s="42" t="s">
        <v>28836</v>
      </c>
      <c r="U3082" s="50" t="s">
        <v>28520</v>
      </c>
      <c r="V3082" s="42" t="s">
        <v>28519</v>
      </c>
      <c r="W3082" s="42" t="s">
        <v>94</v>
      </c>
      <c r="X3082" s="50">
        <v>1483</v>
      </c>
    </row>
    <row r="3083" spans="1:24" ht="12" customHeight="1" x14ac:dyDescent="0.15">
      <c r="A3083" s="42" t="s">
        <v>23005</v>
      </c>
      <c r="B3083" s="42">
        <v>33</v>
      </c>
      <c r="C3083" s="42" t="s">
        <v>14</v>
      </c>
      <c r="D3083" s="42" t="s">
        <v>79</v>
      </c>
      <c r="F3083" s="55">
        <v>42483</v>
      </c>
      <c r="G3083" s="42" t="s">
        <v>23716</v>
      </c>
      <c r="H3083" s="42" t="s">
        <v>5840</v>
      </c>
      <c r="I3083" s="42" t="s">
        <v>962</v>
      </c>
      <c r="J3083" s="42">
        <v>72703</v>
      </c>
      <c r="K3083" s="42" t="s">
        <v>112</v>
      </c>
      <c r="L3083" s="42" t="s">
        <v>5842</v>
      </c>
      <c r="M3083" s="42" t="s">
        <v>5307</v>
      </c>
      <c r="N3083" s="42" t="s">
        <v>23717</v>
      </c>
      <c r="O3083" s="42" t="s">
        <v>394</v>
      </c>
      <c r="P3083" s="42" t="s">
        <v>395</v>
      </c>
      <c r="Q3083" s="56" t="s">
        <v>23006</v>
      </c>
      <c r="R3083" s="42" t="s">
        <v>23</v>
      </c>
      <c r="S3083" s="42" t="s">
        <v>373</v>
      </c>
      <c r="T3083" s="42" t="s">
        <v>28836</v>
      </c>
      <c r="U3083" s="50" t="s">
        <v>28518</v>
      </c>
      <c r="V3083" s="42" t="s">
        <v>28519</v>
      </c>
      <c r="W3083" s="42" t="s">
        <v>542</v>
      </c>
      <c r="X3083" s="50">
        <v>1527</v>
      </c>
    </row>
    <row r="3084" spans="1:24" ht="12" customHeight="1" x14ac:dyDescent="0.15">
      <c r="A3084" s="42" t="s">
        <v>22645</v>
      </c>
      <c r="B3084" s="42">
        <v>51</v>
      </c>
      <c r="C3084" s="42" t="s">
        <v>14</v>
      </c>
      <c r="D3084" s="42" t="s">
        <v>31</v>
      </c>
      <c r="E3084" s="42" t="s">
        <v>22714</v>
      </c>
      <c r="F3084" s="55">
        <v>42482</v>
      </c>
      <c r="G3084" s="42" t="s">
        <v>22646</v>
      </c>
      <c r="H3084" s="42" t="s">
        <v>22647</v>
      </c>
      <c r="I3084" s="42" t="s">
        <v>417</v>
      </c>
      <c r="J3084" s="42">
        <v>12023</v>
      </c>
      <c r="K3084" s="42" t="s">
        <v>3043</v>
      </c>
      <c r="L3084" s="42" t="s">
        <v>22274</v>
      </c>
      <c r="M3084" s="42" t="s">
        <v>21</v>
      </c>
      <c r="N3084" s="42" t="s">
        <v>22738</v>
      </c>
      <c r="O3084" s="42" t="s">
        <v>394</v>
      </c>
      <c r="P3084" s="42" t="s">
        <v>395</v>
      </c>
      <c r="Q3084" s="56" t="s">
        <v>22805</v>
      </c>
      <c r="R3084" s="42" t="s">
        <v>542</v>
      </c>
      <c r="S3084" s="42" t="s">
        <v>22</v>
      </c>
      <c r="T3084" s="42" t="s">
        <v>28739</v>
      </c>
      <c r="U3084" s="50" t="s">
        <v>28520</v>
      </c>
      <c r="V3084" s="42" t="s">
        <v>28521</v>
      </c>
      <c r="W3084" s="42" t="s">
        <v>94</v>
      </c>
      <c r="X3084" s="50">
        <v>1485</v>
      </c>
    </row>
    <row r="3085" spans="1:24" ht="12" customHeight="1" x14ac:dyDescent="0.15">
      <c r="A3085" s="42" t="s">
        <v>22643</v>
      </c>
      <c r="B3085" s="42">
        <v>29</v>
      </c>
      <c r="C3085" s="42" t="s">
        <v>14</v>
      </c>
      <c r="D3085" s="42" t="s">
        <v>31</v>
      </c>
      <c r="E3085" s="42" t="s">
        <v>22718</v>
      </c>
      <c r="F3085" s="55">
        <v>42482</v>
      </c>
      <c r="G3085" s="42" t="s">
        <v>22644</v>
      </c>
      <c r="H3085" s="42" t="s">
        <v>1288</v>
      </c>
      <c r="I3085" s="42" t="s">
        <v>67</v>
      </c>
      <c r="J3085" s="42">
        <v>78739</v>
      </c>
      <c r="K3085" s="42" t="s">
        <v>1289</v>
      </c>
      <c r="L3085" s="42" t="s">
        <v>1290</v>
      </c>
      <c r="M3085" s="42" t="s">
        <v>21</v>
      </c>
      <c r="N3085" s="42" t="s">
        <v>22741</v>
      </c>
      <c r="O3085" s="42" t="s">
        <v>394</v>
      </c>
      <c r="P3085" s="42" t="s">
        <v>395</v>
      </c>
      <c r="Q3085" s="56" t="s">
        <v>22810</v>
      </c>
      <c r="R3085" s="42" t="s">
        <v>542</v>
      </c>
      <c r="S3085" s="42" t="s">
        <v>22</v>
      </c>
      <c r="T3085" s="42" t="s">
        <v>28739</v>
      </c>
      <c r="U3085" s="50" t="s">
        <v>28520</v>
      </c>
      <c r="V3085" s="42" t="s">
        <v>28521</v>
      </c>
      <c r="W3085" s="42" t="s">
        <v>94</v>
      </c>
      <c r="X3085" s="50">
        <v>1484</v>
      </c>
    </row>
    <row r="3086" spans="1:24" ht="12" customHeight="1" x14ac:dyDescent="0.15">
      <c r="A3086" s="42" t="s">
        <v>22844</v>
      </c>
      <c r="B3086" s="42">
        <v>31</v>
      </c>
      <c r="C3086" s="42" t="s">
        <v>108</v>
      </c>
      <c r="D3086" s="42" t="s">
        <v>31</v>
      </c>
      <c r="F3086" s="55">
        <v>42481</v>
      </c>
      <c r="G3086" s="42" t="s">
        <v>22845</v>
      </c>
      <c r="H3086" s="42" t="s">
        <v>22846</v>
      </c>
      <c r="I3086" s="42" t="s">
        <v>189</v>
      </c>
      <c r="J3086" s="42">
        <v>88061</v>
      </c>
      <c r="K3086" s="42" t="s">
        <v>391</v>
      </c>
      <c r="L3086" s="42" t="s">
        <v>22847</v>
      </c>
      <c r="M3086" s="42" t="s">
        <v>21</v>
      </c>
      <c r="N3086" s="42" t="s">
        <v>22848</v>
      </c>
      <c r="O3086" s="42" t="s">
        <v>394</v>
      </c>
      <c r="P3086" s="42" t="s">
        <v>395</v>
      </c>
      <c r="Q3086" s="56" t="s">
        <v>22849</v>
      </c>
      <c r="R3086" s="42" t="s">
        <v>94</v>
      </c>
      <c r="S3086" s="42" t="s">
        <v>12</v>
      </c>
      <c r="T3086" s="42" t="s">
        <v>31978</v>
      </c>
      <c r="U3086" s="50" t="s">
        <v>28518</v>
      </c>
      <c r="V3086" s="42" t="s">
        <v>28521</v>
      </c>
    </row>
    <row r="3087" spans="1:24" ht="12" customHeight="1" x14ac:dyDescent="0.15">
      <c r="A3087" s="42" t="s">
        <v>18252</v>
      </c>
      <c r="B3087" s="42">
        <v>48</v>
      </c>
      <c r="C3087" s="42" t="s">
        <v>14</v>
      </c>
      <c r="D3087" s="42" t="s">
        <v>42</v>
      </c>
      <c r="E3087" s="42" t="s">
        <v>22710</v>
      </c>
      <c r="F3087" s="55">
        <v>42481</v>
      </c>
      <c r="G3087" s="42" t="s">
        <v>22586</v>
      </c>
      <c r="H3087" s="42" t="s">
        <v>16240</v>
      </c>
      <c r="I3087" s="42" t="s">
        <v>40</v>
      </c>
      <c r="J3087" s="42" t="s">
        <v>22721</v>
      </c>
      <c r="K3087" s="42" t="s">
        <v>36</v>
      </c>
      <c r="L3087" s="42" t="s">
        <v>22587</v>
      </c>
      <c r="M3087" s="42" t="s">
        <v>21</v>
      </c>
      <c r="N3087" s="42" t="s">
        <v>22736</v>
      </c>
      <c r="O3087" s="42" t="s">
        <v>394</v>
      </c>
      <c r="P3087" s="42" t="s">
        <v>395</v>
      </c>
      <c r="Q3087" s="56" t="s">
        <v>22799</v>
      </c>
      <c r="R3087" s="42" t="s">
        <v>542</v>
      </c>
      <c r="S3087" s="42" t="s">
        <v>22</v>
      </c>
      <c r="T3087" s="42" t="s">
        <v>28739</v>
      </c>
      <c r="U3087" s="50" t="s">
        <v>28518</v>
      </c>
      <c r="V3087" s="42" t="s">
        <v>28521</v>
      </c>
      <c r="W3087" s="42" t="s">
        <v>94</v>
      </c>
      <c r="X3087" s="50">
        <v>1482</v>
      </c>
    </row>
    <row r="3088" spans="1:24" ht="12" customHeight="1" x14ac:dyDescent="0.15">
      <c r="A3088" s="42" t="s">
        <v>22614</v>
      </c>
      <c r="B3088" s="42">
        <v>41</v>
      </c>
      <c r="C3088" s="42" t="s">
        <v>14</v>
      </c>
      <c r="D3088" s="42" t="s">
        <v>31</v>
      </c>
      <c r="E3088" s="42" t="s">
        <v>22706</v>
      </c>
      <c r="F3088" s="55">
        <v>42480</v>
      </c>
      <c r="G3088" s="42" t="s">
        <v>22615</v>
      </c>
      <c r="H3088" s="42" t="s">
        <v>1200</v>
      </c>
      <c r="I3088" s="42" t="s">
        <v>56</v>
      </c>
      <c r="J3088" s="42">
        <v>33034</v>
      </c>
      <c r="K3088" s="42" t="s">
        <v>155</v>
      </c>
      <c r="L3088" s="42" t="s">
        <v>156</v>
      </c>
      <c r="M3088" s="42" t="s">
        <v>21</v>
      </c>
      <c r="N3088" s="42" t="s">
        <v>22731</v>
      </c>
      <c r="O3088" s="42" t="s">
        <v>394</v>
      </c>
      <c r="P3088" s="42" t="s">
        <v>395</v>
      </c>
      <c r="Q3088" s="56" t="s">
        <v>22793</v>
      </c>
      <c r="R3088" s="42" t="s">
        <v>94</v>
      </c>
      <c r="S3088" s="42" t="s">
        <v>22</v>
      </c>
      <c r="T3088" s="42" t="s">
        <v>28746</v>
      </c>
      <c r="U3088" s="50" t="s">
        <v>28520</v>
      </c>
      <c r="V3088" s="42" t="s">
        <v>28521</v>
      </c>
      <c r="W3088" s="42" t="s">
        <v>94</v>
      </c>
      <c r="X3088" s="50">
        <v>1480</v>
      </c>
    </row>
    <row r="3089" spans="1:24" ht="12" customHeight="1" x14ac:dyDescent="0.15">
      <c r="A3089" s="42" t="s">
        <v>22616</v>
      </c>
      <c r="B3089" s="42">
        <v>52</v>
      </c>
      <c r="C3089" s="42" t="s">
        <v>14</v>
      </c>
      <c r="D3089" s="42" t="s">
        <v>31</v>
      </c>
      <c r="F3089" s="55">
        <v>42480</v>
      </c>
      <c r="G3089" s="42" t="s">
        <v>22617</v>
      </c>
      <c r="H3089" s="42" t="s">
        <v>22618</v>
      </c>
      <c r="I3089" s="42" t="s">
        <v>962</v>
      </c>
      <c r="J3089" s="42">
        <v>72126</v>
      </c>
      <c r="K3089" s="42" t="s">
        <v>3216</v>
      </c>
      <c r="L3089" s="42" t="s">
        <v>14907</v>
      </c>
      <c r="M3089" s="42" t="s">
        <v>21</v>
      </c>
      <c r="N3089" s="42" t="s">
        <v>22818</v>
      </c>
      <c r="O3089" s="42" t="s">
        <v>394</v>
      </c>
      <c r="P3089" s="42" t="s">
        <v>395</v>
      </c>
      <c r="Q3089" s="56" t="s">
        <v>22827</v>
      </c>
      <c r="R3089" s="42" t="s">
        <v>23</v>
      </c>
      <c r="S3089" s="42" t="s">
        <v>29</v>
      </c>
      <c r="T3089" s="42" t="s">
        <v>28523</v>
      </c>
      <c r="U3089" s="50" t="s">
        <v>28518</v>
      </c>
      <c r="V3089" s="42" t="s">
        <v>28521</v>
      </c>
      <c r="W3089" s="42" t="s">
        <v>94</v>
      </c>
      <c r="X3089" s="50">
        <v>1481</v>
      </c>
    </row>
    <row r="3090" spans="1:24" ht="12" customHeight="1" x14ac:dyDescent="0.15">
      <c r="A3090" s="42" t="s">
        <v>22502</v>
      </c>
      <c r="B3090" s="42">
        <v>15</v>
      </c>
      <c r="C3090" s="42" t="s">
        <v>14</v>
      </c>
      <c r="D3090" s="42" t="s">
        <v>79</v>
      </c>
      <c r="E3090" s="42" t="s">
        <v>22712</v>
      </c>
      <c r="F3090" s="55">
        <v>42479</v>
      </c>
      <c r="G3090" s="42" t="s">
        <v>22503</v>
      </c>
      <c r="H3090" s="42" t="s">
        <v>693</v>
      </c>
      <c r="I3090" s="42" t="s">
        <v>425</v>
      </c>
      <c r="J3090" s="42">
        <v>63106</v>
      </c>
      <c r="K3090" s="42" t="s">
        <v>693</v>
      </c>
      <c r="L3090" s="42" t="s">
        <v>4419</v>
      </c>
      <c r="M3090" s="42" t="s">
        <v>21</v>
      </c>
      <c r="N3090" s="42" t="s">
        <v>22504</v>
      </c>
      <c r="O3090" s="42" t="s">
        <v>394</v>
      </c>
      <c r="P3090" s="42" t="s">
        <v>395</v>
      </c>
      <c r="Q3090" s="56" t="s">
        <v>22801</v>
      </c>
      <c r="R3090" s="42" t="s">
        <v>94</v>
      </c>
      <c r="S3090" s="42" t="s">
        <v>22</v>
      </c>
      <c r="T3090" s="42" t="s">
        <v>28746</v>
      </c>
      <c r="U3090" s="50" t="s">
        <v>28520</v>
      </c>
      <c r="V3090" s="42" t="s">
        <v>20623</v>
      </c>
      <c r="W3090" s="42" t="s">
        <v>94</v>
      </c>
      <c r="X3090" s="50">
        <v>1477</v>
      </c>
    </row>
    <row r="3091" spans="1:24" ht="12" customHeight="1" x14ac:dyDescent="0.15">
      <c r="A3091" s="42" t="s">
        <v>22584</v>
      </c>
      <c r="B3091" s="42">
        <v>41</v>
      </c>
      <c r="C3091" s="42" t="s">
        <v>14</v>
      </c>
      <c r="D3091" s="42" t="s">
        <v>926</v>
      </c>
      <c r="E3091" s="42" t="s">
        <v>22713</v>
      </c>
      <c r="F3091" s="55">
        <v>42479</v>
      </c>
      <c r="G3091" s="42" t="s">
        <v>22585</v>
      </c>
      <c r="H3091" s="42" t="s">
        <v>4094</v>
      </c>
      <c r="I3091" s="42" t="s">
        <v>360</v>
      </c>
      <c r="J3091" s="42">
        <v>28214</v>
      </c>
      <c r="K3091" s="42" t="s">
        <v>4096</v>
      </c>
      <c r="L3091" s="42" t="s">
        <v>4097</v>
      </c>
      <c r="M3091" s="42" t="s">
        <v>21</v>
      </c>
      <c r="N3091" s="42" t="s">
        <v>22737</v>
      </c>
      <c r="O3091" s="42" t="s">
        <v>394</v>
      </c>
      <c r="P3091" s="42" t="s">
        <v>395</v>
      </c>
      <c r="Q3091" s="56" t="s">
        <v>22803</v>
      </c>
      <c r="R3091" s="42" t="s">
        <v>542</v>
      </c>
      <c r="S3091" s="42" t="s">
        <v>22</v>
      </c>
      <c r="T3091" s="42" t="s">
        <v>28746</v>
      </c>
      <c r="U3091" s="50" t="s">
        <v>28520</v>
      </c>
      <c r="V3091" s="42" t="s">
        <v>28521</v>
      </c>
      <c r="W3091" s="42" t="s">
        <v>94</v>
      </c>
      <c r="X3091" s="50">
        <v>1474</v>
      </c>
    </row>
    <row r="3092" spans="1:24" ht="12" customHeight="1" x14ac:dyDescent="0.15">
      <c r="A3092" s="42" t="s">
        <v>22648</v>
      </c>
      <c r="B3092" s="42">
        <v>38</v>
      </c>
      <c r="C3092" s="42" t="s">
        <v>14</v>
      </c>
      <c r="D3092" s="42" t="s">
        <v>31</v>
      </c>
      <c r="E3092" s="42" t="s">
        <v>22702</v>
      </c>
      <c r="F3092" s="55">
        <v>42479</v>
      </c>
      <c r="G3092" s="42" t="s">
        <v>22649</v>
      </c>
      <c r="H3092" s="42" t="s">
        <v>6168</v>
      </c>
      <c r="I3092" s="42" t="s">
        <v>88</v>
      </c>
      <c r="J3092" s="42">
        <v>35031</v>
      </c>
      <c r="K3092" s="42" t="s">
        <v>6170</v>
      </c>
      <c r="L3092" s="42" t="s">
        <v>22650</v>
      </c>
      <c r="M3092" s="42" t="s">
        <v>21</v>
      </c>
      <c r="N3092" s="42" t="s">
        <v>22725</v>
      </c>
      <c r="O3092" s="42" t="s">
        <v>394</v>
      </c>
      <c r="P3092" s="42" t="s">
        <v>395</v>
      </c>
      <c r="Q3092" s="56" t="s">
        <v>22786</v>
      </c>
      <c r="R3092" s="42" t="s">
        <v>94</v>
      </c>
      <c r="S3092" s="42" t="s">
        <v>22</v>
      </c>
      <c r="T3092" s="42" t="s">
        <v>28746</v>
      </c>
      <c r="U3092" s="50" t="s">
        <v>28520</v>
      </c>
      <c r="V3092" s="42" t="s">
        <v>28519</v>
      </c>
      <c r="W3092" s="42" t="s">
        <v>94</v>
      </c>
      <c r="X3092" s="50">
        <v>1478</v>
      </c>
    </row>
    <row r="3093" spans="1:24" ht="12" customHeight="1" x14ac:dyDescent="0.15">
      <c r="A3093" s="42" t="s">
        <v>22508</v>
      </c>
      <c r="B3093" s="42">
        <v>18</v>
      </c>
      <c r="C3093" s="42" t="s">
        <v>14</v>
      </c>
      <c r="D3093" s="42" t="s">
        <v>79</v>
      </c>
      <c r="E3093" s="42" t="s">
        <v>22707</v>
      </c>
      <c r="F3093" s="55">
        <v>42478</v>
      </c>
      <c r="G3093" s="42" t="s">
        <v>22510</v>
      </c>
      <c r="H3093" s="42" t="s">
        <v>12538</v>
      </c>
      <c r="I3093" s="42" t="s">
        <v>167</v>
      </c>
      <c r="J3093" s="42">
        <v>30126</v>
      </c>
      <c r="K3093" s="42" t="s">
        <v>3237</v>
      </c>
      <c r="L3093" s="42" t="s">
        <v>3238</v>
      </c>
      <c r="M3093" s="42" t="s">
        <v>21</v>
      </c>
      <c r="N3093" s="42" t="s">
        <v>22509</v>
      </c>
      <c r="O3093" s="42" t="s">
        <v>394</v>
      </c>
      <c r="P3093" s="42" t="s">
        <v>395</v>
      </c>
      <c r="Q3093" s="56" t="s">
        <v>22795</v>
      </c>
      <c r="R3093" s="42" t="s">
        <v>94</v>
      </c>
      <c r="S3093" s="42" t="s">
        <v>22</v>
      </c>
      <c r="T3093" s="42" t="s">
        <v>28746</v>
      </c>
      <c r="U3093" s="50" t="s">
        <v>28520</v>
      </c>
      <c r="V3093" s="42" t="s">
        <v>28521</v>
      </c>
      <c r="W3093" s="42" t="s">
        <v>94</v>
      </c>
      <c r="X3093" s="50">
        <v>1479</v>
      </c>
    </row>
    <row r="3094" spans="1:24" ht="12" customHeight="1" x14ac:dyDescent="0.15">
      <c r="A3094" s="42" t="s">
        <v>22497</v>
      </c>
      <c r="B3094" s="42">
        <v>28</v>
      </c>
      <c r="C3094" s="42" t="s">
        <v>14</v>
      </c>
      <c r="D3094" s="42" t="s">
        <v>79</v>
      </c>
      <c r="E3094" s="42" t="s">
        <v>22711</v>
      </c>
      <c r="F3094" s="55">
        <v>42478</v>
      </c>
      <c r="G3094" s="42" t="s">
        <v>22500</v>
      </c>
      <c r="H3094" s="42" t="s">
        <v>22501</v>
      </c>
      <c r="I3094" s="42" t="s">
        <v>46</v>
      </c>
      <c r="J3094" s="42">
        <v>20770</v>
      </c>
      <c r="K3094" s="42" t="s">
        <v>6424</v>
      </c>
      <c r="L3094" s="42" t="s">
        <v>22499</v>
      </c>
      <c r="M3094" s="42" t="s">
        <v>21</v>
      </c>
      <c r="N3094" s="42" t="s">
        <v>22498</v>
      </c>
      <c r="O3094" s="42" t="s">
        <v>394</v>
      </c>
      <c r="P3094" s="42" t="s">
        <v>395</v>
      </c>
      <c r="Q3094" s="56" t="s">
        <v>22800</v>
      </c>
      <c r="R3094" s="42" t="s">
        <v>94</v>
      </c>
      <c r="S3094" s="42" t="s">
        <v>22</v>
      </c>
      <c r="T3094" s="42" t="s">
        <v>28746</v>
      </c>
      <c r="U3094" s="50" t="s">
        <v>28520</v>
      </c>
      <c r="V3094" s="42" t="s">
        <v>28521</v>
      </c>
      <c r="W3094" s="42" t="s">
        <v>94</v>
      </c>
      <c r="X3094" s="50">
        <v>1475</v>
      </c>
    </row>
    <row r="3095" spans="1:24" ht="12" customHeight="1" x14ac:dyDescent="0.15">
      <c r="A3095" s="42" t="s">
        <v>22419</v>
      </c>
      <c r="B3095" s="42">
        <v>35</v>
      </c>
      <c r="C3095" s="42" t="s">
        <v>108</v>
      </c>
      <c r="D3095" s="42" t="s">
        <v>79</v>
      </c>
      <c r="E3095" s="42" t="s">
        <v>22716</v>
      </c>
      <c r="F3095" s="55">
        <v>42477</v>
      </c>
      <c r="G3095" s="42" t="s">
        <v>22424</v>
      </c>
      <c r="H3095" s="42" t="s">
        <v>1038</v>
      </c>
      <c r="I3095" s="42" t="s">
        <v>63</v>
      </c>
      <c r="J3095" s="42">
        <v>45417</v>
      </c>
      <c r="K3095" s="42" t="s">
        <v>1039</v>
      </c>
      <c r="L3095" s="42" t="s">
        <v>5902</v>
      </c>
      <c r="M3095" s="42" t="s">
        <v>21</v>
      </c>
      <c r="N3095" s="42" t="s">
        <v>22423</v>
      </c>
      <c r="O3095" s="42" t="s">
        <v>394</v>
      </c>
      <c r="P3095" s="42" t="s">
        <v>395</v>
      </c>
      <c r="Q3095" s="56" t="s">
        <v>22807</v>
      </c>
      <c r="R3095" s="42" t="s">
        <v>94</v>
      </c>
      <c r="S3095" s="42" t="s">
        <v>22</v>
      </c>
      <c r="T3095" s="42" t="s">
        <v>28746</v>
      </c>
      <c r="U3095" s="50" t="s">
        <v>28518</v>
      </c>
      <c r="V3095" s="42" t="s">
        <v>28519</v>
      </c>
      <c r="W3095" s="42" t="s">
        <v>94</v>
      </c>
      <c r="X3095" s="50">
        <v>1464</v>
      </c>
    </row>
    <row r="3096" spans="1:24" ht="12" customHeight="1" x14ac:dyDescent="0.15">
      <c r="A3096" s="42" t="s">
        <v>22518</v>
      </c>
      <c r="B3096" s="42">
        <v>32</v>
      </c>
      <c r="C3096" s="42" t="s">
        <v>14</v>
      </c>
      <c r="D3096" s="42" t="s">
        <v>79</v>
      </c>
      <c r="F3096" s="55">
        <v>42477</v>
      </c>
      <c r="G3096" s="42" t="s">
        <v>22519</v>
      </c>
      <c r="H3096" s="42" t="s">
        <v>738</v>
      </c>
      <c r="I3096" s="42" t="s">
        <v>417</v>
      </c>
      <c r="J3096" s="42">
        <v>11420</v>
      </c>
      <c r="K3096" s="42" t="s">
        <v>2622</v>
      </c>
      <c r="L3096" s="42" t="s">
        <v>569</v>
      </c>
      <c r="M3096" s="42" t="s">
        <v>21</v>
      </c>
      <c r="N3096" s="42" t="s">
        <v>22520</v>
      </c>
      <c r="O3096" s="42" t="s">
        <v>394</v>
      </c>
      <c r="P3096" s="42" t="s">
        <v>395</v>
      </c>
      <c r="Q3096" s="56" t="s">
        <v>22521</v>
      </c>
      <c r="R3096" s="42" t="s">
        <v>94</v>
      </c>
      <c r="S3096" s="42" t="s">
        <v>22</v>
      </c>
      <c r="T3096" s="42" t="s">
        <v>28746</v>
      </c>
      <c r="U3096" s="50" t="s">
        <v>28520</v>
      </c>
      <c r="V3096" s="42" t="s">
        <v>28522</v>
      </c>
      <c r="W3096" s="42" t="s">
        <v>94</v>
      </c>
      <c r="X3096" s="50">
        <v>1470</v>
      </c>
    </row>
    <row r="3097" spans="1:24" ht="12" customHeight="1" x14ac:dyDescent="0.15">
      <c r="A3097" s="42" t="s">
        <v>22420</v>
      </c>
      <c r="B3097" s="42">
        <v>31</v>
      </c>
      <c r="C3097" s="42" t="s">
        <v>14</v>
      </c>
      <c r="D3097" s="42" t="s">
        <v>79</v>
      </c>
      <c r="F3097" s="55">
        <v>42477</v>
      </c>
      <c r="G3097" s="42" t="s">
        <v>22421</v>
      </c>
      <c r="H3097" s="42" t="s">
        <v>3084</v>
      </c>
      <c r="I3097" s="42" t="s">
        <v>75</v>
      </c>
      <c r="J3097" s="42" t="s">
        <v>3085</v>
      </c>
      <c r="K3097" s="42" t="s">
        <v>3086</v>
      </c>
      <c r="L3097" s="42" t="s">
        <v>3087</v>
      </c>
      <c r="M3097" s="42" t="s">
        <v>21</v>
      </c>
      <c r="N3097" s="42" t="s">
        <v>22422</v>
      </c>
      <c r="O3097" s="42" t="s">
        <v>394</v>
      </c>
      <c r="P3097" s="42" t="s">
        <v>395</v>
      </c>
      <c r="Q3097" s="56" t="s">
        <v>22804</v>
      </c>
      <c r="R3097" s="42" t="s">
        <v>94</v>
      </c>
      <c r="S3097" s="42" t="s">
        <v>22</v>
      </c>
      <c r="T3097" s="42" t="s">
        <v>28746</v>
      </c>
      <c r="U3097" s="50" t="s">
        <v>28520</v>
      </c>
      <c r="V3097" s="42" t="s">
        <v>28522</v>
      </c>
      <c r="W3097" s="42" t="s">
        <v>94</v>
      </c>
      <c r="X3097" s="50">
        <v>1467</v>
      </c>
    </row>
    <row r="3098" spans="1:24" ht="12" customHeight="1" x14ac:dyDescent="0.15">
      <c r="A3098" s="42" t="s">
        <v>22619</v>
      </c>
      <c r="B3098" s="42">
        <v>22</v>
      </c>
      <c r="C3098" s="42" t="s">
        <v>14</v>
      </c>
      <c r="D3098" s="42" t="s">
        <v>31</v>
      </c>
      <c r="F3098" s="55">
        <v>42477</v>
      </c>
      <c r="G3098" s="42" t="s">
        <v>22620</v>
      </c>
      <c r="H3098" s="42" t="s">
        <v>841</v>
      </c>
      <c r="I3098" s="42" t="s">
        <v>67</v>
      </c>
      <c r="J3098" s="42">
        <v>79912</v>
      </c>
      <c r="K3098" s="42" t="s">
        <v>841</v>
      </c>
      <c r="L3098" s="42" t="s">
        <v>842</v>
      </c>
      <c r="M3098" s="42" t="s">
        <v>21</v>
      </c>
      <c r="N3098" s="42" t="s">
        <v>22742</v>
      </c>
      <c r="O3098" s="42" t="s">
        <v>394</v>
      </c>
      <c r="P3098" s="42" t="s">
        <v>395</v>
      </c>
      <c r="Q3098" s="56" t="s">
        <v>22811</v>
      </c>
      <c r="R3098" s="42" t="s">
        <v>542</v>
      </c>
      <c r="S3098" s="42" t="s">
        <v>12</v>
      </c>
      <c r="T3098" s="42" t="s">
        <v>31978</v>
      </c>
      <c r="U3098" s="50" t="s">
        <v>28518</v>
      </c>
      <c r="V3098" s="42" t="s">
        <v>28521</v>
      </c>
      <c r="W3098" s="42" t="s">
        <v>94</v>
      </c>
      <c r="X3098" s="50">
        <v>1466</v>
      </c>
    </row>
    <row r="3099" spans="1:24" ht="12" customHeight="1" x14ac:dyDescent="0.15">
      <c r="A3099" s="42" t="s">
        <v>22418</v>
      </c>
      <c r="B3099" s="42">
        <v>37</v>
      </c>
      <c r="C3099" s="42" t="s">
        <v>14</v>
      </c>
      <c r="D3099" s="42" t="s">
        <v>79</v>
      </c>
      <c r="E3099" s="42" t="s">
        <v>22715</v>
      </c>
      <c r="F3099" s="55">
        <v>42477</v>
      </c>
      <c r="G3099" s="42" t="s">
        <v>22426</v>
      </c>
      <c r="H3099" s="42" t="s">
        <v>647</v>
      </c>
      <c r="I3099" s="42" t="s">
        <v>417</v>
      </c>
      <c r="J3099" s="42">
        <v>12180</v>
      </c>
      <c r="K3099" s="42" t="s">
        <v>648</v>
      </c>
      <c r="L3099" s="42" t="s">
        <v>649</v>
      </c>
      <c r="M3099" s="42" t="s">
        <v>21</v>
      </c>
      <c r="N3099" s="42" t="s">
        <v>22425</v>
      </c>
      <c r="O3099" s="42" t="s">
        <v>394</v>
      </c>
      <c r="P3099" s="42" t="s">
        <v>395</v>
      </c>
      <c r="Q3099" s="56" t="s">
        <v>22806</v>
      </c>
      <c r="R3099" s="42" t="s">
        <v>94</v>
      </c>
      <c r="S3099" s="42" t="s">
        <v>373</v>
      </c>
      <c r="T3099" s="42" t="s">
        <v>28836</v>
      </c>
      <c r="U3099" s="50" t="s">
        <v>28520</v>
      </c>
      <c r="V3099" s="42" t="s">
        <v>28519</v>
      </c>
      <c r="W3099" s="42" t="s">
        <v>94</v>
      </c>
      <c r="X3099" s="50">
        <v>1472</v>
      </c>
    </row>
    <row r="3100" spans="1:24" ht="12" customHeight="1" x14ac:dyDescent="0.15">
      <c r="A3100" s="42" t="s">
        <v>22651</v>
      </c>
      <c r="B3100" s="42">
        <v>53</v>
      </c>
      <c r="C3100" s="42" t="s">
        <v>14</v>
      </c>
      <c r="D3100" s="42" t="s">
        <v>31</v>
      </c>
      <c r="E3100" s="42" t="s">
        <v>22708</v>
      </c>
      <c r="F3100" s="55">
        <v>42476</v>
      </c>
      <c r="G3100" s="42" t="s">
        <v>22652</v>
      </c>
      <c r="H3100" s="42" t="s">
        <v>862</v>
      </c>
      <c r="I3100" s="42" t="s">
        <v>38</v>
      </c>
      <c r="J3100" s="42">
        <v>60002</v>
      </c>
      <c r="K3100" s="42" t="s">
        <v>1231</v>
      </c>
      <c r="L3100" s="42" t="s">
        <v>22653</v>
      </c>
      <c r="M3100" s="42" t="s">
        <v>21</v>
      </c>
      <c r="N3100" s="42" t="s">
        <v>22733</v>
      </c>
      <c r="O3100" s="42" t="s">
        <v>394</v>
      </c>
      <c r="P3100" s="42" t="s">
        <v>395</v>
      </c>
      <c r="Q3100" s="56" t="s">
        <v>22796</v>
      </c>
      <c r="R3100" s="42" t="s">
        <v>94</v>
      </c>
      <c r="S3100" s="42" t="s">
        <v>22</v>
      </c>
      <c r="T3100" s="42" t="s">
        <v>28746</v>
      </c>
      <c r="U3100" s="50" t="s">
        <v>28520</v>
      </c>
      <c r="V3100" s="42" t="s">
        <v>28521</v>
      </c>
      <c r="W3100" s="42" t="s">
        <v>94</v>
      </c>
      <c r="X3100" s="50">
        <v>1473</v>
      </c>
    </row>
    <row r="3101" spans="1:24" ht="12" customHeight="1" x14ac:dyDescent="0.15">
      <c r="A3101" s="42" t="s">
        <v>22514</v>
      </c>
      <c r="B3101" s="42">
        <v>44</v>
      </c>
      <c r="C3101" s="42" t="s">
        <v>14</v>
      </c>
      <c r="D3101" s="42" t="s">
        <v>79</v>
      </c>
      <c r="F3101" s="55">
        <v>42475</v>
      </c>
      <c r="G3101" s="42" t="s">
        <v>22516</v>
      </c>
      <c r="H3101" s="42" t="s">
        <v>1562</v>
      </c>
      <c r="I3101" s="42" t="s">
        <v>46</v>
      </c>
      <c r="J3101" s="42">
        <v>21223</v>
      </c>
      <c r="K3101" s="42" t="s">
        <v>4594</v>
      </c>
      <c r="L3101" s="42" t="s">
        <v>2717</v>
      </c>
      <c r="M3101" s="42" t="s">
        <v>21</v>
      </c>
      <c r="N3101" s="42" t="s">
        <v>22515</v>
      </c>
      <c r="O3101" s="42" t="s">
        <v>394</v>
      </c>
      <c r="P3101" s="42" t="s">
        <v>395</v>
      </c>
      <c r="Q3101" s="56" t="s">
        <v>22517</v>
      </c>
      <c r="R3101" s="42" t="s">
        <v>23</v>
      </c>
      <c r="S3101" s="42" t="s">
        <v>22</v>
      </c>
      <c r="T3101" s="42" t="s">
        <v>32147</v>
      </c>
      <c r="U3101" s="50" t="s">
        <v>28520</v>
      </c>
      <c r="V3101" s="42" t="s">
        <v>28521</v>
      </c>
    </row>
    <row r="3102" spans="1:24" ht="12" customHeight="1" x14ac:dyDescent="0.15">
      <c r="A3102" s="42" t="s">
        <v>22621</v>
      </c>
      <c r="B3102" s="42">
        <v>38</v>
      </c>
      <c r="C3102" s="42" t="s">
        <v>14</v>
      </c>
      <c r="D3102" s="42" t="s">
        <v>42</v>
      </c>
      <c r="F3102" s="55">
        <v>42475</v>
      </c>
      <c r="G3102" s="42" t="s">
        <v>22622</v>
      </c>
      <c r="H3102" s="42" t="s">
        <v>11747</v>
      </c>
      <c r="I3102" s="42" t="s">
        <v>39</v>
      </c>
      <c r="J3102" s="42">
        <v>92530</v>
      </c>
      <c r="K3102" s="42" t="s">
        <v>767</v>
      </c>
      <c r="L3102" s="42" t="s">
        <v>11749</v>
      </c>
      <c r="M3102" s="42" t="s">
        <v>21</v>
      </c>
      <c r="N3102" s="42" t="s">
        <v>22727</v>
      </c>
      <c r="O3102" s="42" t="s">
        <v>394</v>
      </c>
      <c r="P3102" s="42" t="s">
        <v>395</v>
      </c>
      <c r="Q3102" s="56" t="s">
        <v>22788</v>
      </c>
      <c r="R3102" s="42" t="s">
        <v>23</v>
      </c>
      <c r="S3102" s="42" t="s">
        <v>22</v>
      </c>
      <c r="T3102" s="42" t="s">
        <v>28528</v>
      </c>
      <c r="U3102" s="50" t="s">
        <v>28518</v>
      </c>
      <c r="V3102" s="42" t="s">
        <v>28521</v>
      </c>
      <c r="W3102" s="42" t="s">
        <v>94</v>
      </c>
      <c r="X3102" s="50">
        <v>1465</v>
      </c>
    </row>
    <row r="3103" spans="1:24" ht="12" customHeight="1" x14ac:dyDescent="0.15">
      <c r="A3103" s="42" t="s">
        <v>22656</v>
      </c>
      <c r="B3103" s="42">
        <v>52</v>
      </c>
      <c r="C3103" s="42" t="s">
        <v>14</v>
      </c>
      <c r="D3103" s="42" t="s">
        <v>31</v>
      </c>
      <c r="F3103" s="55">
        <v>42475</v>
      </c>
      <c r="G3103" s="42" t="s">
        <v>22657</v>
      </c>
      <c r="H3103" s="42" t="s">
        <v>975</v>
      </c>
      <c r="I3103" s="42" t="s">
        <v>389</v>
      </c>
      <c r="J3103" s="42">
        <v>73527</v>
      </c>
      <c r="K3103" s="42" t="s">
        <v>10812</v>
      </c>
      <c r="L3103" s="42" t="s">
        <v>22658</v>
      </c>
      <c r="M3103" s="42" t="s">
        <v>21</v>
      </c>
      <c r="N3103" s="42" t="s">
        <v>22817</v>
      </c>
      <c r="O3103" s="42" t="s">
        <v>394</v>
      </c>
      <c r="P3103" s="42" t="s">
        <v>395</v>
      </c>
      <c r="Q3103" s="56" t="s">
        <v>22829</v>
      </c>
      <c r="R3103" s="42" t="s">
        <v>542</v>
      </c>
      <c r="S3103" s="42" t="s">
        <v>22</v>
      </c>
      <c r="T3103" s="42" t="s">
        <v>28746</v>
      </c>
      <c r="U3103" s="50" t="s">
        <v>28520</v>
      </c>
      <c r="V3103" s="42" t="s">
        <v>28521</v>
      </c>
      <c r="W3103" s="42" t="s">
        <v>94</v>
      </c>
      <c r="X3103" s="50">
        <v>1469</v>
      </c>
    </row>
    <row r="3104" spans="1:24" ht="12" customHeight="1" x14ac:dyDescent="0.15">
      <c r="A3104" s="42" t="s">
        <v>22654</v>
      </c>
      <c r="B3104" s="42">
        <v>26</v>
      </c>
      <c r="C3104" s="42" t="s">
        <v>14</v>
      </c>
      <c r="D3104" s="42" t="s">
        <v>31</v>
      </c>
      <c r="E3104" s="42" t="s">
        <v>22709</v>
      </c>
      <c r="F3104" s="55">
        <v>42475</v>
      </c>
      <c r="G3104" s="42" t="s">
        <v>22655</v>
      </c>
      <c r="H3104" s="42" t="s">
        <v>889</v>
      </c>
      <c r="I3104" s="42" t="s">
        <v>211</v>
      </c>
      <c r="J3104" s="42">
        <v>47303</v>
      </c>
      <c r="K3104" s="42" t="s">
        <v>890</v>
      </c>
      <c r="L3104" s="42" t="s">
        <v>891</v>
      </c>
      <c r="M3104" s="42" t="s">
        <v>21</v>
      </c>
      <c r="N3104" s="42" t="s">
        <v>22734</v>
      </c>
      <c r="O3104" s="42" t="s">
        <v>394</v>
      </c>
      <c r="P3104" s="42" t="s">
        <v>395</v>
      </c>
      <c r="Q3104" s="56" t="s">
        <v>22797</v>
      </c>
      <c r="R3104" s="42" t="s">
        <v>94</v>
      </c>
      <c r="S3104" s="42" t="s">
        <v>29</v>
      </c>
      <c r="T3104" s="42" t="s">
        <v>28523</v>
      </c>
      <c r="U3104" s="50" t="s">
        <v>28520</v>
      </c>
      <c r="V3104" s="42" t="s">
        <v>28522</v>
      </c>
      <c r="W3104" s="42" t="s">
        <v>542</v>
      </c>
      <c r="X3104" s="50">
        <v>1471</v>
      </c>
    </row>
    <row r="3105" spans="1:24" ht="12" customHeight="1" x14ac:dyDescent="0.15">
      <c r="A3105" s="42" t="s">
        <v>22696</v>
      </c>
      <c r="B3105" s="42">
        <v>54</v>
      </c>
      <c r="C3105" s="42" t="s">
        <v>14</v>
      </c>
      <c r="D3105" s="42" t="s">
        <v>31</v>
      </c>
      <c r="F3105" s="55">
        <v>42474</v>
      </c>
      <c r="G3105" s="42" t="s">
        <v>22623</v>
      </c>
      <c r="H3105" s="42" t="s">
        <v>9227</v>
      </c>
      <c r="I3105" s="42" t="s">
        <v>357</v>
      </c>
      <c r="J3105" s="42">
        <v>67460</v>
      </c>
      <c r="K3105" s="42" t="s">
        <v>9227</v>
      </c>
      <c r="L3105" s="42" t="s">
        <v>22624</v>
      </c>
      <c r="M3105" s="42" t="s">
        <v>5307</v>
      </c>
      <c r="N3105" s="42" t="s">
        <v>22735</v>
      </c>
      <c r="O3105" s="42" t="s">
        <v>394</v>
      </c>
      <c r="P3105" s="42" t="s">
        <v>395</v>
      </c>
      <c r="Q3105" s="56" t="s">
        <v>22798</v>
      </c>
      <c r="R3105" s="42" t="s">
        <v>542</v>
      </c>
      <c r="S3105" s="42" t="s">
        <v>12</v>
      </c>
      <c r="T3105" s="42" t="s">
        <v>31978</v>
      </c>
      <c r="U3105" s="50" t="s">
        <v>28520</v>
      </c>
      <c r="V3105" s="42" t="s">
        <v>28521</v>
      </c>
      <c r="W3105" s="42" t="s">
        <v>94</v>
      </c>
      <c r="X3105" s="50">
        <v>1463</v>
      </c>
    </row>
    <row r="3106" spans="1:24" ht="12" customHeight="1" x14ac:dyDescent="0.15">
      <c r="A3106" s="42" t="s">
        <v>22659</v>
      </c>
      <c r="B3106" s="42">
        <v>52</v>
      </c>
      <c r="C3106" s="42" t="s">
        <v>14</v>
      </c>
      <c r="D3106" s="42" t="s">
        <v>31</v>
      </c>
      <c r="E3106" s="42" t="s">
        <v>22719</v>
      </c>
      <c r="F3106" s="55">
        <v>42473</v>
      </c>
      <c r="G3106" s="42" t="s">
        <v>22660</v>
      </c>
      <c r="H3106" s="42" t="s">
        <v>22661</v>
      </c>
      <c r="I3106" s="42" t="s">
        <v>67</v>
      </c>
      <c r="J3106" s="42">
        <v>78643</v>
      </c>
      <c r="K3106" s="42" t="s">
        <v>22661</v>
      </c>
      <c r="L3106" s="42" t="s">
        <v>22662</v>
      </c>
      <c r="M3106" s="42" t="s">
        <v>21</v>
      </c>
      <c r="N3106" s="42" t="s">
        <v>22743</v>
      </c>
      <c r="O3106" s="42" t="s">
        <v>394</v>
      </c>
      <c r="P3106" s="42" t="s">
        <v>395</v>
      </c>
      <c r="Q3106" s="56" t="s">
        <v>22812</v>
      </c>
      <c r="R3106" s="42" t="s">
        <v>94</v>
      </c>
      <c r="S3106" s="42" t="s">
        <v>22</v>
      </c>
      <c r="T3106" s="42" t="s">
        <v>28746</v>
      </c>
      <c r="U3106" s="50" t="s">
        <v>28520</v>
      </c>
      <c r="V3106" s="42" t="s">
        <v>28521</v>
      </c>
      <c r="W3106" s="42" t="s">
        <v>94</v>
      </c>
      <c r="X3106" s="50">
        <v>1460</v>
      </c>
    </row>
    <row r="3107" spans="1:24" ht="12" customHeight="1" x14ac:dyDescent="0.15">
      <c r="A3107" s="42" t="s">
        <v>22663</v>
      </c>
      <c r="B3107" s="42">
        <v>26</v>
      </c>
      <c r="C3107" s="42" t="s">
        <v>14</v>
      </c>
      <c r="D3107" s="42" t="s">
        <v>31</v>
      </c>
      <c r="E3107" s="42" t="s">
        <v>22717</v>
      </c>
      <c r="F3107" s="55">
        <v>42473</v>
      </c>
      <c r="G3107" s="42" t="s">
        <v>22664</v>
      </c>
      <c r="H3107" s="42" t="s">
        <v>12056</v>
      </c>
      <c r="I3107" s="42" t="s">
        <v>313</v>
      </c>
      <c r="J3107" s="42">
        <v>38583</v>
      </c>
      <c r="K3107" s="42" t="s">
        <v>31</v>
      </c>
      <c r="L3107" s="42" t="s">
        <v>22665</v>
      </c>
      <c r="M3107" s="42" t="s">
        <v>21</v>
      </c>
      <c r="N3107" s="42" t="s">
        <v>22740</v>
      </c>
      <c r="O3107" s="42" t="s">
        <v>394</v>
      </c>
      <c r="P3107" s="42" t="s">
        <v>395</v>
      </c>
      <c r="Q3107" s="56" t="s">
        <v>22809</v>
      </c>
      <c r="R3107" s="42" t="s">
        <v>94</v>
      </c>
      <c r="S3107" s="42" t="s">
        <v>22</v>
      </c>
      <c r="T3107" s="42" t="s">
        <v>28746</v>
      </c>
      <c r="U3107" s="50" t="s">
        <v>28520</v>
      </c>
      <c r="V3107" s="42" t="s">
        <v>28519</v>
      </c>
      <c r="W3107" s="42" t="s">
        <v>94</v>
      </c>
      <c r="X3107" s="50">
        <v>1462</v>
      </c>
    </row>
    <row r="3108" spans="1:24" ht="12" customHeight="1" x14ac:dyDescent="0.15">
      <c r="A3108" s="42" t="s">
        <v>22415</v>
      </c>
      <c r="B3108" s="42">
        <v>35</v>
      </c>
      <c r="C3108" s="42" t="s">
        <v>14</v>
      </c>
      <c r="D3108" s="42" t="s">
        <v>79</v>
      </c>
      <c r="F3108" s="55">
        <v>42473</v>
      </c>
      <c r="G3108" s="42" t="s">
        <v>22416</v>
      </c>
      <c r="H3108" s="42" t="s">
        <v>1729</v>
      </c>
      <c r="I3108" s="42" t="s">
        <v>39</v>
      </c>
      <c r="J3108" s="42">
        <v>95210</v>
      </c>
      <c r="K3108" s="42" t="s">
        <v>1731</v>
      </c>
      <c r="L3108" s="42" t="s">
        <v>1732</v>
      </c>
      <c r="M3108" s="42" t="s">
        <v>21</v>
      </c>
      <c r="N3108" s="42" t="s">
        <v>22427</v>
      </c>
      <c r="O3108" s="42" t="s">
        <v>394</v>
      </c>
      <c r="P3108" s="42" t="s">
        <v>395</v>
      </c>
      <c r="Q3108" s="56" t="s">
        <v>22417</v>
      </c>
      <c r="R3108" s="42" t="s">
        <v>94</v>
      </c>
      <c r="S3108" s="42" t="s">
        <v>29</v>
      </c>
      <c r="T3108" s="42" t="s">
        <v>28523</v>
      </c>
      <c r="U3108" s="50" t="s">
        <v>28520</v>
      </c>
      <c r="V3108" s="42" t="s">
        <v>28521</v>
      </c>
      <c r="W3108" s="42" t="s">
        <v>94</v>
      </c>
      <c r="X3108" s="50">
        <v>1459</v>
      </c>
    </row>
    <row r="3109" spans="1:24" ht="12" customHeight="1" x14ac:dyDescent="0.15">
      <c r="A3109" s="42" t="s">
        <v>22412</v>
      </c>
      <c r="B3109" s="42">
        <v>38</v>
      </c>
      <c r="C3109" s="42" t="s">
        <v>14</v>
      </c>
      <c r="D3109" s="42" t="s">
        <v>42</v>
      </c>
      <c r="F3109" s="55">
        <v>42472</v>
      </c>
      <c r="G3109" s="42" t="s">
        <v>22588</v>
      </c>
      <c r="H3109" s="42" t="s">
        <v>2463</v>
      </c>
      <c r="I3109" s="42" t="s">
        <v>38</v>
      </c>
      <c r="J3109" s="42">
        <v>62812</v>
      </c>
      <c r="K3109" s="42" t="s">
        <v>1263</v>
      </c>
      <c r="L3109" s="42" t="s">
        <v>22589</v>
      </c>
      <c r="M3109" s="42" t="s">
        <v>21</v>
      </c>
      <c r="N3109" s="42" t="s">
        <v>22413</v>
      </c>
      <c r="O3109" s="42" t="s">
        <v>394</v>
      </c>
      <c r="P3109" s="42" t="s">
        <v>395</v>
      </c>
      <c r="Q3109" s="56" t="s">
        <v>22414</v>
      </c>
      <c r="R3109" s="42" t="s">
        <v>94</v>
      </c>
      <c r="S3109" s="42" t="s">
        <v>22</v>
      </c>
      <c r="T3109" s="42" t="s">
        <v>28746</v>
      </c>
      <c r="U3109" s="50" t="s">
        <v>28520</v>
      </c>
      <c r="V3109" s="42" t="s">
        <v>28519</v>
      </c>
      <c r="W3109" s="42" t="s">
        <v>94</v>
      </c>
      <c r="X3109" s="50">
        <v>1457</v>
      </c>
    </row>
    <row r="3110" spans="1:24" ht="12" customHeight="1" x14ac:dyDescent="0.15">
      <c r="A3110" s="42" t="s">
        <v>22666</v>
      </c>
      <c r="B3110" s="42">
        <v>40</v>
      </c>
      <c r="C3110" s="42" t="s">
        <v>14</v>
      </c>
      <c r="D3110" s="42" t="s">
        <v>31</v>
      </c>
      <c r="E3110" s="42" t="s">
        <v>22704</v>
      </c>
      <c r="F3110" s="55">
        <v>42472</v>
      </c>
      <c r="G3110" s="42" t="s">
        <v>22667</v>
      </c>
      <c r="H3110" s="42" t="s">
        <v>1273</v>
      </c>
      <c r="I3110" s="42" t="s">
        <v>203</v>
      </c>
      <c r="J3110" s="42">
        <v>80202</v>
      </c>
      <c r="K3110" s="42" t="s">
        <v>1273</v>
      </c>
      <c r="L3110" s="42" t="s">
        <v>1274</v>
      </c>
      <c r="M3110" s="42" t="s">
        <v>21</v>
      </c>
      <c r="N3110" s="42" t="s">
        <v>22730</v>
      </c>
      <c r="O3110" s="42" t="s">
        <v>394</v>
      </c>
      <c r="P3110" s="42" t="s">
        <v>395</v>
      </c>
      <c r="Q3110" s="56" t="s">
        <v>22791</v>
      </c>
      <c r="R3110" s="42" t="s">
        <v>94</v>
      </c>
      <c r="S3110" s="42" t="s">
        <v>12</v>
      </c>
      <c r="T3110" s="42" t="s">
        <v>31978</v>
      </c>
      <c r="U3110" s="50" t="s">
        <v>28518</v>
      </c>
      <c r="V3110" s="42" t="s">
        <v>28519</v>
      </c>
      <c r="W3110" s="42" t="s">
        <v>94</v>
      </c>
      <c r="X3110" s="50">
        <v>1456</v>
      </c>
    </row>
    <row r="3111" spans="1:24" ht="12" customHeight="1" x14ac:dyDescent="0.15">
      <c r="A3111" s="42" t="s">
        <v>22668</v>
      </c>
      <c r="B3111" s="42">
        <v>20</v>
      </c>
      <c r="C3111" s="42" t="s">
        <v>14</v>
      </c>
      <c r="D3111" s="42" t="s">
        <v>31</v>
      </c>
      <c r="F3111" s="55">
        <v>42472</v>
      </c>
      <c r="H3111" s="42" t="s">
        <v>22669</v>
      </c>
      <c r="I3111" s="42" t="s">
        <v>56</v>
      </c>
      <c r="J3111" s="42">
        <v>32425</v>
      </c>
      <c r="K3111" s="42" t="s">
        <v>15299</v>
      </c>
      <c r="L3111" s="42" t="s">
        <v>22670</v>
      </c>
      <c r="M3111" s="42" t="s">
        <v>21</v>
      </c>
      <c r="N3111" s="42" t="s">
        <v>22732</v>
      </c>
      <c r="O3111" s="42" t="s">
        <v>394</v>
      </c>
      <c r="P3111" s="42" t="s">
        <v>395</v>
      </c>
      <c r="Q3111" s="56" t="s">
        <v>22794</v>
      </c>
      <c r="R3111" s="42" t="s">
        <v>94</v>
      </c>
      <c r="S3111" s="42" t="s">
        <v>373</v>
      </c>
      <c r="T3111" s="42" t="s">
        <v>28836</v>
      </c>
      <c r="U3111" s="50" t="s">
        <v>28518</v>
      </c>
      <c r="V3111" s="42" t="s">
        <v>28519</v>
      </c>
      <c r="W3111" s="42" t="s">
        <v>542</v>
      </c>
      <c r="X3111" s="50">
        <v>1458</v>
      </c>
    </row>
    <row r="3112" spans="1:24" ht="12" customHeight="1" x14ac:dyDescent="0.15">
      <c r="A3112" s="42" t="s">
        <v>22409</v>
      </c>
      <c r="B3112" s="42">
        <v>16</v>
      </c>
      <c r="C3112" s="42" t="s">
        <v>14</v>
      </c>
      <c r="D3112" s="42" t="s">
        <v>79</v>
      </c>
      <c r="E3112" s="42" t="s">
        <v>22410</v>
      </c>
      <c r="F3112" s="55">
        <v>42471</v>
      </c>
      <c r="G3112" s="42" t="s">
        <v>23747</v>
      </c>
      <c r="H3112" s="42" t="s">
        <v>81</v>
      </c>
      <c r="I3112" s="42" t="s">
        <v>38</v>
      </c>
      <c r="J3112" s="42">
        <v>60624</v>
      </c>
      <c r="K3112" s="42" t="s">
        <v>82</v>
      </c>
      <c r="L3112" s="42" t="s">
        <v>83</v>
      </c>
      <c r="M3112" s="42" t="s">
        <v>21</v>
      </c>
      <c r="N3112" s="42" t="s">
        <v>22428</v>
      </c>
      <c r="O3112" s="42" t="s">
        <v>394</v>
      </c>
      <c r="P3112" s="42" t="s">
        <v>395</v>
      </c>
      <c r="Q3112" s="56" t="s">
        <v>22411</v>
      </c>
      <c r="R3112" s="42" t="s">
        <v>94</v>
      </c>
      <c r="S3112" s="42" t="s">
        <v>22</v>
      </c>
      <c r="T3112" s="42" t="s">
        <v>28746</v>
      </c>
      <c r="U3112" s="50" t="s">
        <v>28520</v>
      </c>
      <c r="V3112" s="42" t="s">
        <v>28522</v>
      </c>
      <c r="W3112" s="42" t="s">
        <v>94</v>
      </c>
      <c r="X3112" s="50">
        <v>1455</v>
      </c>
    </row>
    <row r="3113" spans="1:24" ht="12" customHeight="1" x14ac:dyDescent="0.15">
      <c r="A3113" s="42" t="s">
        <v>22406</v>
      </c>
      <c r="B3113" s="42">
        <v>22</v>
      </c>
      <c r="C3113" s="42" t="s">
        <v>14</v>
      </c>
      <c r="D3113" s="42" t="s">
        <v>42</v>
      </c>
      <c r="F3113" s="55">
        <v>42471</v>
      </c>
      <c r="G3113" s="42" t="s">
        <v>22625</v>
      </c>
      <c r="H3113" s="42" t="s">
        <v>639</v>
      </c>
      <c r="I3113" s="42" t="s">
        <v>263</v>
      </c>
      <c r="J3113" s="42">
        <v>89104</v>
      </c>
      <c r="K3113" s="42" t="s">
        <v>557</v>
      </c>
      <c r="L3113" s="42" t="s">
        <v>558</v>
      </c>
      <c r="M3113" s="42" t="s">
        <v>21</v>
      </c>
      <c r="N3113" s="42" t="s">
        <v>22407</v>
      </c>
      <c r="O3113" s="42" t="s">
        <v>394</v>
      </c>
      <c r="P3113" s="42" t="s">
        <v>395</v>
      </c>
      <c r="Q3113" s="56" t="s">
        <v>22408</v>
      </c>
      <c r="R3113" s="42" t="s">
        <v>94</v>
      </c>
      <c r="S3113" s="42" t="s">
        <v>22</v>
      </c>
      <c r="T3113" s="42" t="s">
        <v>28746</v>
      </c>
      <c r="U3113" s="50" t="s">
        <v>28520</v>
      </c>
      <c r="V3113" s="42" t="s">
        <v>28521</v>
      </c>
      <c r="W3113" s="42" t="s">
        <v>94</v>
      </c>
      <c r="X3113" s="50">
        <v>1454</v>
      </c>
    </row>
    <row r="3114" spans="1:24" ht="12" customHeight="1" x14ac:dyDescent="0.15">
      <c r="A3114" s="42" t="s">
        <v>22590</v>
      </c>
      <c r="B3114" s="42">
        <v>28</v>
      </c>
      <c r="C3114" s="42" t="s">
        <v>14</v>
      </c>
      <c r="D3114" s="42" t="s">
        <v>42</v>
      </c>
      <c r="F3114" s="55">
        <v>42470</v>
      </c>
      <c r="G3114" s="42" t="s">
        <v>22591</v>
      </c>
      <c r="H3114" s="42" t="s">
        <v>92</v>
      </c>
      <c r="I3114" s="42" t="s">
        <v>39</v>
      </c>
      <c r="J3114" s="42">
        <v>90033</v>
      </c>
      <c r="K3114" s="42" t="s">
        <v>92</v>
      </c>
      <c r="L3114" s="42" t="s">
        <v>93</v>
      </c>
      <c r="M3114" s="42" t="s">
        <v>21</v>
      </c>
      <c r="N3114" s="42" t="s">
        <v>22728</v>
      </c>
      <c r="O3114" s="42" t="s">
        <v>394</v>
      </c>
      <c r="P3114" s="42" t="s">
        <v>395</v>
      </c>
      <c r="Q3114" s="56" t="s">
        <v>22789</v>
      </c>
      <c r="R3114" s="42" t="s">
        <v>94</v>
      </c>
      <c r="S3114" s="42" t="s">
        <v>22</v>
      </c>
      <c r="T3114" s="42" t="s">
        <v>28739</v>
      </c>
      <c r="U3114" s="50" t="s">
        <v>28520</v>
      </c>
      <c r="V3114" s="42" t="s">
        <v>28521</v>
      </c>
      <c r="W3114" s="42" t="s">
        <v>94</v>
      </c>
      <c r="X3114" s="50">
        <v>1452</v>
      </c>
    </row>
    <row r="3115" spans="1:24" ht="12" customHeight="1" x14ac:dyDescent="0.15">
      <c r="A3115" s="42" t="s">
        <v>22671</v>
      </c>
      <c r="B3115" s="42">
        <v>39</v>
      </c>
      <c r="C3115" s="42" t="s">
        <v>14</v>
      </c>
      <c r="D3115" s="42" t="s">
        <v>31</v>
      </c>
      <c r="F3115" s="55">
        <v>42470</v>
      </c>
      <c r="G3115" s="42" t="s">
        <v>22672</v>
      </c>
      <c r="H3115" s="42" t="s">
        <v>10032</v>
      </c>
      <c r="I3115" s="42" t="s">
        <v>39</v>
      </c>
      <c r="J3115" s="42">
        <v>95354</v>
      </c>
      <c r="K3115" s="42" t="s">
        <v>3138</v>
      </c>
      <c r="L3115" s="42" t="s">
        <v>10034</v>
      </c>
      <c r="M3115" s="42" t="s">
        <v>21</v>
      </c>
      <c r="N3115" s="42" t="s">
        <v>22729</v>
      </c>
      <c r="O3115" s="42" t="s">
        <v>394</v>
      </c>
      <c r="P3115" s="42" t="s">
        <v>395</v>
      </c>
      <c r="Q3115" s="56" t="s">
        <v>22790</v>
      </c>
      <c r="R3115" s="42" t="s">
        <v>94</v>
      </c>
      <c r="S3115" s="42" t="s">
        <v>22</v>
      </c>
      <c r="T3115" s="42" t="s">
        <v>28746</v>
      </c>
      <c r="U3115" s="50" t="s">
        <v>28518</v>
      </c>
      <c r="V3115" s="42" t="s">
        <v>28519</v>
      </c>
      <c r="W3115" s="42" t="s">
        <v>94</v>
      </c>
      <c r="X3115" s="50">
        <v>1449</v>
      </c>
    </row>
    <row r="3116" spans="1:24" ht="12" customHeight="1" x14ac:dyDescent="0.15">
      <c r="A3116" s="42" t="s">
        <v>22673</v>
      </c>
      <c r="B3116" s="42">
        <v>30</v>
      </c>
      <c r="C3116" s="42" t="s">
        <v>14</v>
      </c>
      <c r="D3116" s="42" t="s">
        <v>31</v>
      </c>
      <c r="F3116" s="55">
        <v>42470</v>
      </c>
      <c r="G3116" s="42" t="s">
        <v>22674</v>
      </c>
      <c r="H3116" s="42" t="s">
        <v>22402</v>
      </c>
      <c r="I3116" s="42" t="s">
        <v>417</v>
      </c>
      <c r="J3116" s="42">
        <v>12303</v>
      </c>
      <c r="K3116" s="42" t="s">
        <v>16427</v>
      </c>
      <c r="L3116" s="42" t="s">
        <v>22403</v>
      </c>
      <c r="M3116" s="42" t="s">
        <v>21</v>
      </c>
      <c r="N3116" s="42" t="s">
        <v>22404</v>
      </c>
      <c r="O3116" s="42" t="s">
        <v>537</v>
      </c>
      <c r="P3116" s="42" t="s">
        <v>395</v>
      </c>
      <c r="Q3116" s="56" t="s">
        <v>22405</v>
      </c>
      <c r="R3116" s="42" t="s">
        <v>542</v>
      </c>
      <c r="S3116" s="42" t="s">
        <v>22</v>
      </c>
      <c r="T3116" s="42" t="s">
        <v>28739</v>
      </c>
      <c r="U3116" s="50" t="s">
        <v>28520</v>
      </c>
      <c r="V3116" s="42" t="s">
        <v>28521</v>
      </c>
      <c r="W3116" s="42" t="s">
        <v>94</v>
      </c>
      <c r="X3116" s="50">
        <v>1451</v>
      </c>
    </row>
    <row r="3117" spans="1:24" ht="12" customHeight="1" x14ac:dyDescent="0.15">
      <c r="A3117" s="42" t="s">
        <v>22592</v>
      </c>
      <c r="B3117" s="42">
        <v>29</v>
      </c>
      <c r="C3117" s="42" t="s">
        <v>14</v>
      </c>
      <c r="D3117" s="42" t="s">
        <v>42</v>
      </c>
      <c r="F3117" s="55">
        <v>42470</v>
      </c>
      <c r="G3117" s="42" t="s">
        <v>22593</v>
      </c>
      <c r="H3117" s="42" t="s">
        <v>1168</v>
      </c>
      <c r="I3117" s="42" t="s">
        <v>313</v>
      </c>
      <c r="J3117" s="42">
        <v>38111</v>
      </c>
      <c r="K3117" s="42" t="s">
        <v>1169</v>
      </c>
      <c r="L3117" s="42" t="s">
        <v>1170</v>
      </c>
      <c r="M3117" s="42" t="s">
        <v>21</v>
      </c>
      <c r="N3117" s="42" t="s">
        <v>22400</v>
      </c>
      <c r="O3117" s="42" t="s">
        <v>394</v>
      </c>
      <c r="P3117" s="42" t="s">
        <v>395</v>
      </c>
      <c r="Q3117" s="56" t="s">
        <v>22401</v>
      </c>
      <c r="R3117" s="42" t="s">
        <v>94</v>
      </c>
      <c r="S3117" s="42" t="s">
        <v>29</v>
      </c>
      <c r="T3117" s="42" t="s">
        <v>28523</v>
      </c>
      <c r="U3117" s="50" t="s">
        <v>28523</v>
      </c>
      <c r="V3117" s="42" t="s">
        <v>28521</v>
      </c>
    </row>
    <row r="3118" spans="1:24" ht="12" customHeight="1" x14ac:dyDescent="0.15">
      <c r="A3118" s="42" t="s">
        <v>22390</v>
      </c>
      <c r="B3118" s="42">
        <v>27</v>
      </c>
      <c r="C3118" s="42" t="s">
        <v>14</v>
      </c>
      <c r="D3118" s="42" t="s">
        <v>79</v>
      </c>
      <c r="E3118" s="42" t="s">
        <v>22391</v>
      </c>
      <c r="F3118" s="55">
        <v>42469</v>
      </c>
      <c r="G3118" s="42" t="s">
        <v>22392</v>
      </c>
      <c r="H3118" s="42" t="s">
        <v>22393</v>
      </c>
      <c r="I3118" s="42" t="s">
        <v>75</v>
      </c>
      <c r="J3118" s="42" t="s">
        <v>22723</v>
      </c>
      <c r="K3118" s="42" t="s">
        <v>2149</v>
      </c>
      <c r="L3118" s="42" t="s">
        <v>22394</v>
      </c>
      <c r="M3118" s="42" t="s">
        <v>21</v>
      </c>
      <c r="N3118" s="42" t="s">
        <v>22395</v>
      </c>
      <c r="O3118" s="42" t="s">
        <v>394</v>
      </c>
      <c r="P3118" s="42" t="s">
        <v>395</v>
      </c>
      <c r="Q3118" s="56" t="s">
        <v>22396</v>
      </c>
      <c r="R3118" s="42" t="s">
        <v>94</v>
      </c>
      <c r="S3118" s="42" t="s">
        <v>22</v>
      </c>
      <c r="T3118" s="42" t="s">
        <v>28746</v>
      </c>
      <c r="U3118" s="50" t="s">
        <v>28520</v>
      </c>
      <c r="V3118" s="42" t="s">
        <v>28522</v>
      </c>
      <c r="W3118" s="42" t="s">
        <v>94</v>
      </c>
      <c r="X3118" s="50">
        <v>1447</v>
      </c>
    </row>
    <row r="3119" spans="1:24" ht="12" customHeight="1" x14ac:dyDescent="0.15">
      <c r="A3119" s="42" t="s">
        <v>22397</v>
      </c>
      <c r="B3119" s="42">
        <v>19</v>
      </c>
      <c r="C3119" s="42" t="s">
        <v>14</v>
      </c>
      <c r="D3119" s="42" t="s">
        <v>79</v>
      </c>
      <c r="F3119" s="55">
        <v>42469</v>
      </c>
      <c r="G3119" s="42" t="s">
        <v>23748</v>
      </c>
      <c r="H3119" s="42" t="s">
        <v>1083</v>
      </c>
      <c r="I3119" s="42" t="s">
        <v>398</v>
      </c>
      <c r="J3119" s="42">
        <v>19141</v>
      </c>
      <c r="K3119" s="42" t="s">
        <v>1083</v>
      </c>
      <c r="L3119" s="42" t="s">
        <v>1084</v>
      </c>
      <c r="M3119" s="42" t="s">
        <v>21</v>
      </c>
      <c r="N3119" s="42" t="s">
        <v>22398</v>
      </c>
      <c r="O3119" s="42" t="s">
        <v>394</v>
      </c>
      <c r="P3119" s="42" t="s">
        <v>395</v>
      </c>
      <c r="Q3119" s="56" t="s">
        <v>22399</v>
      </c>
      <c r="R3119" s="42" t="s">
        <v>94</v>
      </c>
      <c r="S3119" s="42" t="s">
        <v>22</v>
      </c>
      <c r="T3119" s="42" t="s">
        <v>28746</v>
      </c>
      <c r="U3119" s="50" t="s">
        <v>28520</v>
      </c>
      <c r="V3119" s="42" t="s">
        <v>28522</v>
      </c>
      <c r="W3119" s="42" t="s">
        <v>94</v>
      </c>
      <c r="X3119" s="50">
        <v>1453</v>
      </c>
    </row>
    <row r="3120" spans="1:24" ht="12" customHeight="1" x14ac:dyDescent="0.15">
      <c r="A3120" s="42" t="s">
        <v>22675</v>
      </c>
      <c r="B3120" s="42">
        <v>25</v>
      </c>
      <c r="C3120" s="42" t="s">
        <v>108</v>
      </c>
      <c r="D3120" s="42" t="s">
        <v>31</v>
      </c>
      <c r="F3120" s="55">
        <v>42468</v>
      </c>
      <c r="G3120" s="42" t="s">
        <v>22676</v>
      </c>
      <c r="H3120" s="42" t="s">
        <v>22677</v>
      </c>
      <c r="I3120" s="42" t="s">
        <v>432</v>
      </c>
      <c r="J3120" s="42">
        <v>54729</v>
      </c>
      <c r="K3120" s="42" t="s">
        <v>5916</v>
      </c>
      <c r="L3120" s="42" t="s">
        <v>22678</v>
      </c>
      <c r="M3120" s="42" t="s">
        <v>21</v>
      </c>
      <c r="N3120" s="42" t="s">
        <v>22388</v>
      </c>
      <c r="O3120" s="42" t="s">
        <v>537</v>
      </c>
      <c r="P3120" s="42" t="s">
        <v>395</v>
      </c>
      <c r="Q3120" s="56" t="s">
        <v>22389</v>
      </c>
      <c r="R3120" s="42" t="s">
        <v>542</v>
      </c>
      <c r="S3120" s="42" t="s">
        <v>22</v>
      </c>
      <c r="T3120" s="42" t="s">
        <v>28533</v>
      </c>
      <c r="U3120" s="50" t="s">
        <v>28518</v>
      </c>
      <c r="V3120" s="42" t="s">
        <v>28521</v>
      </c>
      <c r="W3120" s="42" t="s">
        <v>94</v>
      </c>
      <c r="X3120" s="50">
        <v>1446</v>
      </c>
    </row>
    <row r="3121" spans="1:24" ht="12" customHeight="1" x14ac:dyDescent="0.15">
      <c r="A3121" s="42" t="s">
        <v>22382</v>
      </c>
      <c r="B3121" s="42">
        <v>40</v>
      </c>
      <c r="C3121" s="42" t="s">
        <v>14</v>
      </c>
      <c r="D3121" s="42" t="s">
        <v>79</v>
      </c>
      <c r="F3121" s="55">
        <v>42468</v>
      </c>
      <c r="G3121" s="42" t="s">
        <v>23749</v>
      </c>
      <c r="H3121" s="42" t="s">
        <v>1612</v>
      </c>
      <c r="I3121" s="42" t="s">
        <v>39</v>
      </c>
      <c r="J3121" s="42">
        <v>95823</v>
      </c>
      <c r="K3121" s="42" t="s">
        <v>1612</v>
      </c>
      <c r="L3121" s="42" t="s">
        <v>2278</v>
      </c>
      <c r="M3121" s="42" t="s">
        <v>21</v>
      </c>
      <c r="N3121" s="42" t="s">
        <v>22430</v>
      </c>
      <c r="O3121" s="42" t="s">
        <v>394</v>
      </c>
      <c r="P3121" s="42" t="s">
        <v>395</v>
      </c>
      <c r="Q3121" s="56" t="s">
        <v>22383</v>
      </c>
      <c r="R3121" s="42" t="s">
        <v>542</v>
      </c>
      <c r="S3121" s="42" t="s">
        <v>22</v>
      </c>
      <c r="T3121" s="42" t="s">
        <v>28739</v>
      </c>
      <c r="U3121" s="50" t="s">
        <v>28518</v>
      </c>
      <c r="V3121" s="42" t="s">
        <v>28522</v>
      </c>
      <c r="W3121" s="42" t="s">
        <v>94</v>
      </c>
      <c r="X3121" s="50">
        <v>1444</v>
      </c>
    </row>
    <row r="3122" spans="1:24" ht="12" customHeight="1" x14ac:dyDescent="0.15">
      <c r="A3122" s="42" t="s">
        <v>22384</v>
      </c>
      <c r="B3122" s="42">
        <v>43</v>
      </c>
      <c r="C3122" s="42" t="s">
        <v>14</v>
      </c>
      <c r="D3122" s="42" t="s">
        <v>79</v>
      </c>
      <c r="E3122" s="42" t="s">
        <v>22385</v>
      </c>
      <c r="F3122" s="55">
        <v>42468</v>
      </c>
      <c r="G3122" s="42" t="s">
        <v>22386</v>
      </c>
      <c r="H3122" s="42" t="s">
        <v>18346</v>
      </c>
      <c r="I3122" s="42" t="s">
        <v>51</v>
      </c>
      <c r="J3122" s="42">
        <v>49512</v>
      </c>
      <c r="K3122" s="42" t="s">
        <v>2489</v>
      </c>
      <c r="L3122" s="42" t="s">
        <v>18347</v>
      </c>
      <c r="M3122" s="42" t="s">
        <v>21</v>
      </c>
      <c r="N3122" s="42" t="s">
        <v>22429</v>
      </c>
      <c r="O3122" s="42" t="s">
        <v>394</v>
      </c>
      <c r="P3122" s="42" t="s">
        <v>395</v>
      </c>
      <c r="Q3122" s="56" t="s">
        <v>22387</v>
      </c>
      <c r="R3122" s="42" t="s">
        <v>94</v>
      </c>
      <c r="S3122" s="42" t="s">
        <v>22</v>
      </c>
      <c r="T3122" s="42" t="s">
        <v>28739</v>
      </c>
      <c r="U3122" s="50" t="s">
        <v>28518</v>
      </c>
      <c r="V3122" s="42" t="s">
        <v>28521</v>
      </c>
      <c r="W3122" s="42" t="s">
        <v>542</v>
      </c>
      <c r="X3122" s="50">
        <v>1448</v>
      </c>
    </row>
    <row r="3123" spans="1:24" ht="12" customHeight="1" x14ac:dyDescent="0.15">
      <c r="A3123" s="42" t="s">
        <v>22379</v>
      </c>
      <c r="B3123" s="42">
        <v>45</v>
      </c>
      <c r="C3123" s="42" t="s">
        <v>14</v>
      </c>
      <c r="D3123" s="42" t="s">
        <v>42</v>
      </c>
      <c r="F3123" s="55">
        <v>42467</v>
      </c>
      <c r="G3123" s="42" t="s">
        <v>22594</v>
      </c>
      <c r="H3123" s="42" t="s">
        <v>929</v>
      </c>
      <c r="I3123" s="42" t="s">
        <v>39</v>
      </c>
      <c r="J3123" s="42">
        <v>94110</v>
      </c>
      <c r="K3123" s="42" t="s">
        <v>929</v>
      </c>
      <c r="L3123" s="42" t="s">
        <v>930</v>
      </c>
      <c r="M3123" s="42" t="s">
        <v>21</v>
      </c>
      <c r="N3123" s="42" t="s">
        <v>22380</v>
      </c>
      <c r="O3123" s="42" t="s">
        <v>394</v>
      </c>
      <c r="P3123" s="42" t="s">
        <v>395</v>
      </c>
      <c r="Q3123" s="56" t="s">
        <v>22381</v>
      </c>
      <c r="R3123" s="42" t="s">
        <v>23</v>
      </c>
      <c r="S3123" s="42" t="s">
        <v>22</v>
      </c>
      <c r="T3123" s="42" t="s">
        <v>28739</v>
      </c>
      <c r="U3123" s="50" t="s">
        <v>28518</v>
      </c>
      <c r="V3123" s="42" t="s">
        <v>28521</v>
      </c>
      <c r="W3123" s="42" t="s">
        <v>94</v>
      </c>
      <c r="X3123" s="50">
        <v>1443</v>
      </c>
    </row>
    <row r="3124" spans="1:24" ht="12" customHeight="1" x14ac:dyDescent="0.15">
      <c r="A3124" s="42" t="s">
        <v>22534</v>
      </c>
      <c r="B3124" s="42">
        <v>41</v>
      </c>
      <c r="C3124" s="42" t="s">
        <v>14</v>
      </c>
      <c r="D3124" s="42" t="s">
        <v>79</v>
      </c>
      <c r="E3124" s="42" t="s">
        <v>22536</v>
      </c>
      <c r="F3124" s="55">
        <v>42467</v>
      </c>
      <c r="G3124" s="42" t="s">
        <v>22538</v>
      </c>
      <c r="H3124" s="42" t="s">
        <v>22539</v>
      </c>
      <c r="I3124" s="42" t="s">
        <v>389</v>
      </c>
      <c r="J3124" s="42">
        <v>73005</v>
      </c>
      <c r="K3124" s="42" t="s">
        <v>5798</v>
      </c>
      <c r="L3124" s="42" t="s">
        <v>22537</v>
      </c>
      <c r="M3124" s="42" t="s">
        <v>2246</v>
      </c>
      <c r="N3124" s="42" t="s">
        <v>22963</v>
      </c>
      <c r="O3124" s="42" t="s">
        <v>394</v>
      </c>
      <c r="P3124" s="42" t="s">
        <v>395</v>
      </c>
      <c r="Q3124" s="56" t="s">
        <v>22535</v>
      </c>
      <c r="R3124" s="42" t="s">
        <v>94</v>
      </c>
      <c r="S3124" s="42" t="s">
        <v>12</v>
      </c>
      <c r="T3124" s="42" t="s">
        <v>31978</v>
      </c>
      <c r="U3124" s="50" t="s">
        <v>28518</v>
      </c>
      <c r="V3124" s="42" t="s">
        <v>28521</v>
      </c>
    </row>
    <row r="3125" spans="1:24" ht="12" customHeight="1" x14ac:dyDescent="0.15">
      <c r="A3125" s="42" t="s">
        <v>22680</v>
      </c>
      <c r="B3125" s="42">
        <v>41</v>
      </c>
      <c r="C3125" s="42" t="s">
        <v>14</v>
      </c>
      <c r="D3125" s="42" t="s">
        <v>31</v>
      </c>
      <c r="F3125" s="55">
        <v>42467</v>
      </c>
      <c r="G3125" s="42" t="s">
        <v>22681</v>
      </c>
      <c r="H3125" s="42" t="s">
        <v>22682</v>
      </c>
      <c r="I3125" s="42" t="s">
        <v>962</v>
      </c>
      <c r="J3125" s="42">
        <v>71643</v>
      </c>
      <c r="K3125" s="42" t="s">
        <v>2271</v>
      </c>
      <c r="L3125" s="42" t="s">
        <v>22683</v>
      </c>
      <c r="M3125" s="42" t="s">
        <v>21</v>
      </c>
      <c r="N3125" s="42" t="s">
        <v>22819</v>
      </c>
      <c r="O3125" s="42" t="s">
        <v>394</v>
      </c>
      <c r="P3125" s="42" t="s">
        <v>395</v>
      </c>
      <c r="Q3125" s="56" t="s">
        <v>22826</v>
      </c>
      <c r="R3125" s="42" t="s">
        <v>23</v>
      </c>
      <c r="S3125" s="42" t="s">
        <v>12</v>
      </c>
      <c r="T3125" s="42" t="s">
        <v>31978</v>
      </c>
      <c r="U3125" s="50" t="s">
        <v>28518</v>
      </c>
      <c r="V3125" s="42" t="s">
        <v>28522</v>
      </c>
    </row>
    <row r="3126" spans="1:24" ht="12" customHeight="1" x14ac:dyDescent="0.15">
      <c r="A3126" s="42" t="s">
        <v>22376</v>
      </c>
      <c r="B3126" s="42">
        <v>44</v>
      </c>
      <c r="C3126" s="42" t="s">
        <v>14</v>
      </c>
      <c r="D3126" s="42" t="s">
        <v>31</v>
      </c>
      <c r="E3126" s="42" t="s">
        <v>22377</v>
      </c>
      <c r="F3126" s="55">
        <v>42467</v>
      </c>
      <c r="G3126" s="42" t="s">
        <v>22679</v>
      </c>
      <c r="H3126" s="42" t="s">
        <v>1597</v>
      </c>
      <c r="I3126" s="42" t="s">
        <v>457</v>
      </c>
      <c r="J3126" s="42">
        <v>68107</v>
      </c>
      <c r="K3126" s="42" t="s">
        <v>922</v>
      </c>
      <c r="L3126" s="42" t="s">
        <v>2212</v>
      </c>
      <c r="M3126" s="42" t="s">
        <v>21</v>
      </c>
      <c r="N3126" s="42" t="s">
        <v>22842</v>
      </c>
      <c r="O3126" s="42" t="s">
        <v>394</v>
      </c>
      <c r="P3126" s="42" t="s">
        <v>395</v>
      </c>
      <c r="Q3126" s="56" t="s">
        <v>22378</v>
      </c>
      <c r="R3126" s="42" t="s">
        <v>94</v>
      </c>
      <c r="S3126" s="42" t="s">
        <v>373</v>
      </c>
      <c r="T3126" s="42" t="s">
        <v>28836</v>
      </c>
      <c r="U3126" s="50" t="s">
        <v>28520</v>
      </c>
      <c r="V3126" s="42" t="s">
        <v>28521</v>
      </c>
      <c r="W3126" s="42" t="s">
        <v>94</v>
      </c>
      <c r="X3126" s="50">
        <v>1445</v>
      </c>
    </row>
    <row r="3127" spans="1:24" ht="12" customHeight="1" x14ac:dyDescent="0.15">
      <c r="A3127" s="42" t="s">
        <v>22373</v>
      </c>
      <c r="B3127" s="42">
        <v>40</v>
      </c>
      <c r="C3127" s="42" t="s">
        <v>108</v>
      </c>
      <c r="D3127" s="42" t="s">
        <v>79</v>
      </c>
      <c r="F3127" s="55">
        <v>42466</v>
      </c>
      <c r="G3127" s="42" t="s">
        <v>23750</v>
      </c>
      <c r="H3127" s="42" t="s">
        <v>10306</v>
      </c>
      <c r="I3127" s="42" t="s">
        <v>313</v>
      </c>
      <c r="J3127" s="42">
        <v>37066</v>
      </c>
      <c r="K3127" s="42" t="s">
        <v>604</v>
      </c>
      <c r="L3127" s="42" t="s">
        <v>22374</v>
      </c>
      <c r="M3127" s="42" t="s">
        <v>21</v>
      </c>
      <c r="N3127" s="42" t="s">
        <v>22431</v>
      </c>
      <c r="O3127" s="42" t="s">
        <v>394</v>
      </c>
      <c r="P3127" s="42" t="s">
        <v>395</v>
      </c>
      <c r="Q3127" s="56" t="s">
        <v>22375</v>
      </c>
      <c r="R3127" s="42" t="s">
        <v>23</v>
      </c>
      <c r="S3127" s="42" t="s">
        <v>22</v>
      </c>
      <c r="T3127" s="42" t="s">
        <v>28575</v>
      </c>
      <c r="U3127" s="50" t="s">
        <v>28520</v>
      </c>
      <c r="V3127" s="42" t="s">
        <v>28521</v>
      </c>
      <c r="W3127" s="42" t="s">
        <v>542</v>
      </c>
      <c r="X3127" s="50">
        <v>1441</v>
      </c>
    </row>
    <row r="3128" spans="1:24" ht="12" customHeight="1" x14ac:dyDescent="0.15">
      <c r="A3128" s="42" t="s">
        <v>22361</v>
      </c>
      <c r="B3128" s="42">
        <v>20</v>
      </c>
      <c r="C3128" s="42" t="s">
        <v>14</v>
      </c>
      <c r="D3128" s="42" t="s">
        <v>42</v>
      </c>
      <c r="F3128" s="55">
        <v>42466</v>
      </c>
      <c r="G3128" s="42" t="s">
        <v>22595</v>
      </c>
      <c r="H3128" s="42" t="s">
        <v>92</v>
      </c>
      <c r="I3128" s="42" t="s">
        <v>39</v>
      </c>
      <c r="J3128" s="42">
        <v>91342</v>
      </c>
      <c r="K3128" s="42" t="s">
        <v>92</v>
      </c>
      <c r="L3128" s="42" t="s">
        <v>93</v>
      </c>
      <c r="M3128" s="42" t="s">
        <v>5307</v>
      </c>
      <c r="N3128" s="42" t="s">
        <v>22362</v>
      </c>
      <c r="O3128" s="42" t="s">
        <v>394</v>
      </c>
      <c r="P3128" s="42" t="s">
        <v>395</v>
      </c>
      <c r="Q3128" s="56" t="s">
        <v>22363</v>
      </c>
      <c r="R3128" s="42" t="s">
        <v>542</v>
      </c>
      <c r="S3128" s="42" t="s">
        <v>22</v>
      </c>
      <c r="T3128" s="42" t="s">
        <v>28739</v>
      </c>
      <c r="U3128" s="50" t="s">
        <v>28520</v>
      </c>
      <c r="V3128" s="42" t="s">
        <v>28521</v>
      </c>
      <c r="W3128" s="42" t="s">
        <v>94</v>
      </c>
      <c r="X3128" s="50">
        <v>1442</v>
      </c>
    </row>
    <row r="3129" spans="1:24" ht="12" customHeight="1" x14ac:dyDescent="0.15">
      <c r="A3129" s="42" t="s">
        <v>22684</v>
      </c>
      <c r="B3129" s="42">
        <v>60</v>
      </c>
      <c r="C3129" s="42" t="s">
        <v>14</v>
      </c>
      <c r="D3129" s="42" t="s">
        <v>31</v>
      </c>
      <c r="F3129" s="55">
        <v>42466</v>
      </c>
      <c r="G3129" s="42" t="s">
        <v>22685</v>
      </c>
      <c r="H3129" s="42" t="s">
        <v>22686</v>
      </c>
      <c r="I3129" s="42" t="s">
        <v>63</v>
      </c>
      <c r="J3129" s="42">
        <v>45656</v>
      </c>
      <c r="K3129" s="42" t="s">
        <v>427</v>
      </c>
      <c r="L3129" s="42" t="s">
        <v>9084</v>
      </c>
      <c r="M3129" s="42" t="s">
        <v>21</v>
      </c>
      <c r="N3129" s="42" t="s">
        <v>22739</v>
      </c>
      <c r="O3129" s="42" t="s">
        <v>394</v>
      </c>
      <c r="P3129" s="42" t="s">
        <v>395</v>
      </c>
      <c r="Q3129" s="56" t="s">
        <v>22808</v>
      </c>
      <c r="R3129" s="42" t="s">
        <v>94</v>
      </c>
      <c r="S3129" s="42" t="s">
        <v>22</v>
      </c>
      <c r="T3129" s="42" t="s">
        <v>28575</v>
      </c>
      <c r="U3129" s="50" t="s">
        <v>28518</v>
      </c>
      <c r="V3129" s="42" t="s">
        <v>28521</v>
      </c>
      <c r="W3129" s="42" t="s">
        <v>94</v>
      </c>
      <c r="X3129" s="50">
        <v>1439</v>
      </c>
    </row>
    <row r="3130" spans="1:24" ht="12" customHeight="1" x14ac:dyDescent="0.15">
      <c r="A3130" s="42" t="s">
        <v>22687</v>
      </c>
      <c r="B3130" s="42">
        <v>39</v>
      </c>
      <c r="C3130" s="42" t="s">
        <v>14</v>
      </c>
      <c r="D3130" s="42" t="s">
        <v>31</v>
      </c>
      <c r="F3130" s="55">
        <v>42466</v>
      </c>
      <c r="G3130" s="42" t="s">
        <v>22688</v>
      </c>
      <c r="H3130" s="42" t="s">
        <v>3487</v>
      </c>
      <c r="I3130" s="42" t="s">
        <v>56</v>
      </c>
      <c r="J3130" s="42">
        <v>34208</v>
      </c>
      <c r="K3130" s="42" t="s">
        <v>3489</v>
      </c>
      <c r="L3130" s="42" t="s">
        <v>22689</v>
      </c>
      <c r="M3130" s="42" t="s">
        <v>385</v>
      </c>
      <c r="N3130" s="42" t="s">
        <v>22815</v>
      </c>
      <c r="O3130" s="42" t="s">
        <v>394</v>
      </c>
      <c r="P3130" s="42" t="s">
        <v>395</v>
      </c>
      <c r="Q3130" s="56" t="s">
        <v>22816</v>
      </c>
      <c r="R3130" s="42" t="s">
        <v>23</v>
      </c>
      <c r="S3130" s="42" t="s">
        <v>12</v>
      </c>
      <c r="T3130" s="42" t="s">
        <v>31978</v>
      </c>
      <c r="U3130" s="50" t="s">
        <v>28518</v>
      </c>
      <c r="V3130" s="42" t="s">
        <v>28521</v>
      </c>
    </row>
    <row r="3131" spans="1:24" ht="12" customHeight="1" x14ac:dyDescent="0.15">
      <c r="A3131" s="42" t="s">
        <v>22368</v>
      </c>
      <c r="B3131" s="42">
        <v>52</v>
      </c>
      <c r="C3131" s="42" t="s">
        <v>14</v>
      </c>
      <c r="D3131" s="42" t="s">
        <v>31</v>
      </c>
      <c r="E3131" s="42" t="s">
        <v>22369</v>
      </c>
      <c r="F3131" s="55">
        <v>42465</v>
      </c>
      <c r="G3131" s="42" t="s">
        <v>22690</v>
      </c>
      <c r="H3131" s="42" t="s">
        <v>22370</v>
      </c>
      <c r="I3131" s="42" t="s">
        <v>40</v>
      </c>
      <c r="J3131" s="42" t="s">
        <v>22722</v>
      </c>
      <c r="K3131" s="42" t="s">
        <v>8751</v>
      </c>
      <c r="L3131" s="42" t="s">
        <v>22691</v>
      </c>
      <c r="M3131" s="42" t="s">
        <v>21</v>
      </c>
      <c r="N3131" s="42" t="s">
        <v>22371</v>
      </c>
      <c r="O3131" s="42" t="s">
        <v>394</v>
      </c>
      <c r="P3131" s="42" t="s">
        <v>395</v>
      </c>
      <c r="Q3131" s="56" t="s">
        <v>22372</v>
      </c>
      <c r="R3131" s="42" t="s">
        <v>542</v>
      </c>
      <c r="S3131" s="42" t="s">
        <v>22</v>
      </c>
      <c r="T3131" s="42" t="s">
        <v>28739</v>
      </c>
      <c r="U3131" s="50" t="s">
        <v>28518</v>
      </c>
      <c r="V3131" s="42" t="s">
        <v>28521</v>
      </c>
      <c r="W3131" s="42" t="s">
        <v>94</v>
      </c>
      <c r="X3131" s="50">
        <v>1437</v>
      </c>
    </row>
    <row r="3132" spans="1:24" ht="12" customHeight="1" x14ac:dyDescent="0.15">
      <c r="A3132" s="42" t="s">
        <v>22364</v>
      </c>
      <c r="B3132" s="42">
        <v>44</v>
      </c>
      <c r="C3132" s="42" t="s">
        <v>14</v>
      </c>
      <c r="D3132" s="42" t="s">
        <v>79</v>
      </c>
      <c r="E3132" s="42" t="s">
        <v>22365</v>
      </c>
      <c r="F3132" s="55">
        <v>42465</v>
      </c>
      <c r="G3132" s="42" t="s">
        <v>22366</v>
      </c>
      <c r="H3132" s="42" t="s">
        <v>210</v>
      </c>
      <c r="I3132" s="42" t="s">
        <v>211</v>
      </c>
      <c r="J3132" s="42">
        <v>46201</v>
      </c>
      <c r="K3132" s="42" t="s">
        <v>414</v>
      </c>
      <c r="L3132" s="42" t="s">
        <v>212</v>
      </c>
      <c r="M3132" s="42" t="s">
        <v>21</v>
      </c>
      <c r="N3132" s="42" t="s">
        <v>22432</v>
      </c>
      <c r="O3132" s="42" t="s">
        <v>394</v>
      </c>
      <c r="P3132" s="42" t="s">
        <v>395</v>
      </c>
      <c r="Q3132" s="56" t="s">
        <v>22367</v>
      </c>
      <c r="R3132" s="42" t="s">
        <v>23</v>
      </c>
      <c r="S3132" s="42" t="s">
        <v>12</v>
      </c>
      <c r="T3132" s="42" t="s">
        <v>31978</v>
      </c>
      <c r="U3132" s="50" t="s">
        <v>28520</v>
      </c>
      <c r="V3132" s="42" t="s">
        <v>28521</v>
      </c>
      <c r="W3132" s="42" t="s">
        <v>542</v>
      </c>
      <c r="X3132" s="50">
        <v>1438</v>
      </c>
    </row>
    <row r="3133" spans="1:24" ht="12" customHeight="1" x14ac:dyDescent="0.15">
      <c r="A3133" s="42" t="s">
        <v>22596</v>
      </c>
      <c r="B3133" s="42">
        <v>50</v>
      </c>
      <c r="C3133" s="42" t="s">
        <v>14</v>
      </c>
      <c r="D3133" s="42" t="s">
        <v>42</v>
      </c>
      <c r="E3133" s="42" t="s">
        <v>22358</v>
      </c>
      <c r="F3133" s="55">
        <v>42464</v>
      </c>
      <c r="G3133" s="42" t="s">
        <v>22597</v>
      </c>
      <c r="H3133" s="42" t="s">
        <v>6657</v>
      </c>
      <c r="I3133" s="42" t="s">
        <v>127</v>
      </c>
      <c r="J3133" s="42">
        <v>55404</v>
      </c>
      <c r="K3133" s="42" t="s">
        <v>1055</v>
      </c>
      <c r="L3133" s="42" t="s">
        <v>16276</v>
      </c>
      <c r="M3133" s="42" t="s">
        <v>21</v>
      </c>
      <c r="N3133" s="42" t="s">
        <v>22359</v>
      </c>
      <c r="O3133" s="42" t="s">
        <v>394</v>
      </c>
      <c r="P3133" s="42" t="s">
        <v>395</v>
      </c>
      <c r="Q3133" s="56" t="s">
        <v>22360</v>
      </c>
      <c r="R3133" s="42" t="s">
        <v>542</v>
      </c>
      <c r="S3133" s="42" t="s">
        <v>22</v>
      </c>
      <c r="T3133" s="42" t="s">
        <v>28739</v>
      </c>
      <c r="U3133" s="50" t="s">
        <v>28520</v>
      </c>
      <c r="V3133" s="42" t="s">
        <v>28521</v>
      </c>
      <c r="W3133" s="42" t="s">
        <v>94</v>
      </c>
      <c r="X3133" s="50">
        <v>1428</v>
      </c>
    </row>
    <row r="3134" spans="1:24" ht="12" customHeight="1" x14ac:dyDescent="0.15">
      <c r="A3134" s="42" t="s">
        <v>22353</v>
      </c>
      <c r="B3134" s="42">
        <v>36</v>
      </c>
      <c r="C3134" s="42" t="s">
        <v>108</v>
      </c>
      <c r="D3134" s="42" t="s">
        <v>31</v>
      </c>
      <c r="E3134" s="42" t="s">
        <v>22354</v>
      </c>
      <c r="F3134" s="55">
        <v>42463</v>
      </c>
      <c r="G3134" s="42" t="s">
        <v>22695</v>
      </c>
      <c r="H3134" s="42" t="s">
        <v>22355</v>
      </c>
      <c r="I3134" s="42" t="s">
        <v>88</v>
      </c>
      <c r="J3134" s="42">
        <v>36866</v>
      </c>
      <c r="K3134" s="42" t="s">
        <v>1519</v>
      </c>
      <c r="L3134" s="42" t="s">
        <v>11317</v>
      </c>
      <c r="M3134" s="42" t="s">
        <v>21</v>
      </c>
      <c r="N3134" s="42" t="s">
        <v>22356</v>
      </c>
      <c r="O3134" s="42" t="s">
        <v>537</v>
      </c>
      <c r="P3134" s="42" t="s">
        <v>395</v>
      </c>
      <c r="Q3134" s="56" t="s">
        <v>22357</v>
      </c>
      <c r="R3134" s="42" t="s">
        <v>542</v>
      </c>
      <c r="S3134" s="42" t="s">
        <v>29</v>
      </c>
      <c r="T3134" s="42" t="s">
        <v>28524</v>
      </c>
      <c r="U3134" s="50" t="s">
        <v>28518</v>
      </c>
      <c r="V3134" s="42" t="s">
        <v>28521</v>
      </c>
      <c r="W3134" s="42" t="s">
        <v>542</v>
      </c>
      <c r="X3134" s="50">
        <v>1430</v>
      </c>
    </row>
    <row r="3135" spans="1:24" ht="12" customHeight="1" x14ac:dyDescent="0.15">
      <c r="A3135" s="42" t="s">
        <v>22693</v>
      </c>
      <c r="B3135" s="42">
        <v>25</v>
      </c>
      <c r="C3135" s="42" t="s">
        <v>14</v>
      </c>
      <c r="D3135" s="42" t="s">
        <v>31</v>
      </c>
      <c r="E3135" s="42" t="s">
        <v>22346</v>
      </c>
      <c r="F3135" s="55">
        <v>42463</v>
      </c>
      <c r="G3135" s="42" t="s">
        <v>22694</v>
      </c>
      <c r="H3135" s="42" t="s">
        <v>1288</v>
      </c>
      <c r="I3135" s="42" t="s">
        <v>67</v>
      </c>
      <c r="J3135" s="42">
        <v>78703</v>
      </c>
      <c r="K3135" s="42" t="s">
        <v>1289</v>
      </c>
      <c r="L3135" s="42" t="s">
        <v>1290</v>
      </c>
      <c r="M3135" s="42" t="s">
        <v>21</v>
      </c>
      <c r="N3135" s="42" t="s">
        <v>22347</v>
      </c>
      <c r="O3135" s="42" t="s">
        <v>394</v>
      </c>
      <c r="P3135" s="42" t="s">
        <v>395</v>
      </c>
      <c r="Q3135" s="56" t="s">
        <v>22346</v>
      </c>
      <c r="R3135" s="42" t="s">
        <v>23</v>
      </c>
      <c r="S3135" s="42" t="s">
        <v>22</v>
      </c>
      <c r="T3135" s="42" t="s">
        <v>28746</v>
      </c>
      <c r="U3135" s="50" t="s">
        <v>28520</v>
      </c>
      <c r="V3135" s="42" t="s">
        <v>28522</v>
      </c>
      <c r="W3135" s="42" t="s">
        <v>94</v>
      </c>
      <c r="X3135" s="50">
        <v>1431</v>
      </c>
    </row>
    <row r="3136" spans="1:24" ht="12" customHeight="1" x14ac:dyDescent="0.15">
      <c r="A3136" s="42" t="s">
        <v>22692</v>
      </c>
      <c r="B3136" s="42">
        <v>69</v>
      </c>
      <c r="C3136" s="42" t="s">
        <v>14</v>
      </c>
      <c r="D3136" s="42" t="s">
        <v>31</v>
      </c>
      <c r="F3136" s="55">
        <v>42463</v>
      </c>
      <c r="G3136" s="42" t="s">
        <v>22348</v>
      </c>
      <c r="H3136" s="42" t="s">
        <v>22349</v>
      </c>
      <c r="I3136" s="42" t="s">
        <v>432</v>
      </c>
      <c r="J3136" s="42">
        <v>54703</v>
      </c>
      <c r="K3136" s="42" t="s">
        <v>22349</v>
      </c>
      <c r="L3136" s="42" t="s">
        <v>22350</v>
      </c>
      <c r="M3136" s="42" t="s">
        <v>21</v>
      </c>
      <c r="N3136" s="42" t="s">
        <v>22351</v>
      </c>
      <c r="O3136" s="42" t="s">
        <v>394</v>
      </c>
      <c r="P3136" s="42" t="s">
        <v>395</v>
      </c>
      <c r="Q3136" s="56" t="s">
        <v>22352</v>
      </c>
      <c r="R3136" s="42" t="s">
        <v>94</v>
      </c>
      <c r="S3136" s="42" t="s">
        <v>22</v>
      </c>
      <c r="T3136" s="42" t="s">
        <v>29882</v>
      </c>
      <c r="U3136" s="50" t="s">
        <v>28520</v>
      </c>
      <c r="V3136" s="42" t="s">
        <v>28521</v>
      </c>
      <c r="W3136" s="42" t="s">
        <v>94</v>
      </c>
      <c r="X3136" s="50">
        <v>1433</v>
      </c>
    </row>
    <row r="3137" spans="1:24" ht="12" customHeight="1" x14ac:dyDescent="0.15">
      <c r="A3137" s="42" t="s">
        <v>28662</v>
      </c>
      <c r="B3137" s="42">
        <v>48</v>
      </c>
      <c r="C3137" s="42" t="s">
        <v>14</v>
      </c>
      <c r="D3137" s="42" t="s">
        <v>31</v>
      </c>
      <c r="E3137" s="42" t="s">
        <v>32196</v>
      </c>
      <c r="F3137" s="55">
        <v>42463</v>
      </c>
      <c r="G3137" s="42" t="s">
        <v>32197</v>
      </c>
      <c r="H3137" s="42" t="s">
        <v>28661</v>
      </c>
      <c r="I3137" s="42" t="s">
        <v>19</v>
      </c>
      <c r="J3137" s="42" t="s">
        <v>32198</v>
      </c>
      <c r="K3137" s="42" t="s">
        <v>25042</v>
      </c>
      <c r="L3137" s="42" t="s">
        <v>14380</v>
      </c>
      <c r="M3137" s="42" t="s">
        <v>21</v>
      </c>
      <c r="N3137" s="42" t="s">
        <v>32199</v>
      </c>
      <c r="O3137" s="42" t="s">
        <v>994</v>
      </c>
      <c r="P3137" s="42" t="s">
        <v>395</v>
      </c>
      <c r="Q3137" s="56" t="s">
        <v>32200</v>
      </c>
      <c r="R3137" s="42" t="s">
        <v>94</v>
      </c>
      <c r="S3137" s="42" t="s">
        <v>29</v>
      </c>
      <c r="T3137" s="42" t="s">
        <v>28523</v>
      </c>
      <c r="U3137" s="50" t="s">
        <v>28523</v>
      </c>
      <c r="W3137" s="42" t="s">
        <v>94</v>
      </c>
      <c r="X3137" s="50">
        <v>1845</v>
      </c>
    </row>
    <row r="3138" spans="1:24" ht="12" customHeight="1" x14ac:dyDescent="0.15">
      <c r="A3138" s="42" t="s">
        <v>22331</v>
      </c>
      <c r="B3138" s="42">
        <v>30</v>
      </c>
      <c r="C3138" s="42" t="s">
        <v>14</v>
      </c>
      <c r="D3138" s="42" t="s">
        <v>79</v>
      </c>
      <c r="E3138" s="42" t="s">
        <v>22332</v>
      </c>
      <c r="F3138" s="55">
        <v>42462</v>
      </c>
      <c r="G3138" s="42" t="s">
        <v>22333</v>
      </c>
      <c r="H3138" s="42" t="s">
        <v>210</v>
      </c>
      <c r="I3138" s="42" t="s">
        <v>211</v>
      </c>
      <c r="J3138" s="42">
        <v>46222</v>
      </c>
      <c r="K3138" s="42" t="s">
        <v>414</v>
      </c>
      <c r="L3138" s="42" t="s">
        <v>212</v>
      </c>
      <c r="M3138" s="42" t="s">
        <v>21</v>
      </c>
      <c r="N3138" s="42" t="s">
        <v>22433</v>
      </c>
      <c r="O3138" s="42" t="s">
        <v>394</v>
      </c>
      <c r="P3138" s="42" t="s">
        <v>395</v>
      </c>
      <c r="Q3138" s="56" t="s">
        <v>22334</v>
      </c>
      <c r="R3138" s="42" t="s">
        <v>94</v>
      </c>
      <c r="S3138" s="42" t="s">
        <v>22</v>
      </c>
      <c r="T3138" s="42" t="s">
        <v>28746</v>
      </c>
      <c r="U3138" s="50" t="s">
        <v>28520</v>
      </c>
      <c r="V3138" s="42" t="s">
        <v>28521</v>
      </c>
      <c r="W3138" s="42" t="s">
        <v>94</v>
      </c>
      <c r="X3138" s="50">
        <v>1432</v>
      </c>
    </row>
    <row r="3139" spans="1:24" ht="12" customHeight="1" x14ac:dyDescent="0.15">
      <c r="A3139" s="42" t="s">
        <v>22540</v>
      </c>
      <c r="B3139" s="42">
        <v>34</v>
      </c>
      <c r="C3139" s="42" t="s">
        <v>14</v>
      </c>
      <c r="D3139" s="42" t="s">
        <v>79</v>
      </c>
      <c r="E3139" s="42" t="s">
        <v>22546</v>
      </c>
      <c r="F3139" s="55">
        <v>42462</v>
      </c>
      <c r="G3139" s="42" t="s">
        <v>22544</v>
      </c>
      <c r="H3139" s="42" t="s">
        <v>22545</v>
      </c>
      <c r="I3139" s="42" t="s">
        <v>19</v>
      </c>
      <c r="J3139" s="42">
        <v>70520</v>
      </c>
      <c r="K3139" s="42" t="s">
        <v>11117</v>
      </c>
      <c r="L3139" s="42" t="s">
        <v>22543</v>
      </c>
      <c r="M3139" s="42" t="s">
        <v>373</v>
      </c>
      <c r="N3139" s="42" t="s">
        <v>22542</v>
      </c>
      <c r="O3139" s="42" t="s">
        <v>394</v>
      </c>
      <c r="P3139" s="42" t="s">
        <v>395</v>
      </c>
      <c r="Q3139" s="56" t="s">
        <v>22541</v>
      </c>
      <c r="R3139" s="42" t="s">
        <v>94</v>
      </c>
      <c r="S3139" s="42" t="s">
        <v>12</v>
      </c>
      <c r="T3139" s="42" t="s">
        <v>31978</v>
      </c>
      <c r="U3139" s="50" t="s">
        <v>28518</v>
      </c>
      <c r="V3139" s="42" t="s">
        <v>28521</v>
      </c>
    </row>
    <row r="3140" spans="1:24" ht="12" customHeight="1" x14ac:dyDescent="0.15">
      <c r="A3140" s="42" t="s">
        <v>22335</v>
      </c>
      <c r="B3140" s="42">
        <v>26</v>
      </c>
      <c r="C3140" s="42" t="s">
        <v>14</v>
      </c>
      <c r="D3140" s="42" t="s">
        <v>42</v>
      </c>
      <c r="F3140" s="55">
        <v>42462</v>
      </c>
      <c r="G3140" s="42" t="s">
        <v>22336</v>
      </c>
      <c r="H3140" s="42" t="s">
        <v>333</v>
      </c>
      <c r="I3140" s="42" t="s">
        <v>238</v>
      </c>
      <c r="J3140" s="42">
        <v>22315</v>
      </c>
      <c r="K3140" s="42" t="s">
        <v>4314</v>
      </c>
      <c r="L3140" s="42" t="s">
        <v>22337</v>
      </c>
      <c r="M3140" s="42" t="s">
        <v>373</v>
      </c>
      <c r="N3140" s="42" t="s">
        <v>22338</v>
      </c>
      <c r="O3140" s="42" t="s">
        <v>394</v>
      </c>
      <c r="P3140" s="42" t="s">
        <v>395</v>
      </c>
      <c r="Q3140" s="56" t="s">
        <v>22339</v>
      </c>
      <c r="R3140" s="42" t="s">
        <v>94</v>
      </c>
      <c r="S3140" s="42" t="s">
        <v>12</v>
      </c>
      <c r="T3140" s="42" t="s">
        <v>31978</v>
      </c>
      <c r="U3140" s="50" t="s">
        <v>28518</v>
      </c>
      <c r="V3140" s="42" t="s">
        <v>28521</v>
      </c>
    </row>
    <row r="3141" spans="1:24" ht="12" customHeight="1" x14ac:dyDescent="0.15">
      <c r="A3141" s="42" t="s">
        <v>22340</v>
      </c>
      <c r="B3141" s="42">
        <v>37</v>
      </c>
      <c r="C3141" s="42" t="s">
        <v>14</v>
      </c>
      <c r="D3141" s="42" t="s">
        <v>42</v>
      </c>
      <c r="E3141" s="42" t="s">
        <v>22341</v>
      </c>
      <c r="F3141" s="55">
        <v>42461</v>
      </c>
      <c r="G3141" s="42" t="s">
        <v>22342</v>
      </c>
      <c r="H3141" s="42" t="s">
        <v>779</v>
      </c>
      <c r="I3141" s="42" t="s">
        <v>67</v>
      </c>
      <c r="J3141" s="42">
        <v>79761</v>
      </c>
      <c r="K3141" s="42" t="s">
        <v>780</v>
      </c>
      <c r="L3141" s="42" t="s">
        <v>22343</v>
      </c>
      <c r="M3141" s="42" t="s">
        <v>21</v>
      </c>
      <c r="N3141" s="42" t="s">
        <v>22344</v>
      </c>
      <c r="O3141" s="42" t="s">
        <v>394</v>
      </c>
      <c r="P3141" s="42" t="s">
        <v>395</v>
      </c>
      <c r="Q3141" s="56" t="s">
        <v>22345</v>
      </c>
      <c r="R3141" s="42" t="s">
        <v>94</v>
      </c>
      <c r="S3141" s="42" t="s">
        <v>22</v>
      </c>
      <c r="T3141" s="42" t="s">
        <v>28746</v>
      </c>
      <c r="U3141" s="50" t="s">
        <v>28520</v>
      </c>
      <c r="V3141" s="42" t="s">
        <v>28521</v>
      </c>
      <c r="W3141" s="42" t="s">
        <v>94</v>
      </c>
      <c r="X3141" s="50">
        <v>1435</v>
      </c>
    </row>
    <row r="3142" spans="1:24" ht="12" customHeight="1" x14ac:dyDescent="0.15">
      <c r="A3142" s="42" t="s">
        <v>22328</v>
      </c>
      <c r="B3142" s="42">
        <v>65</v>
      </c>
      <c r="C3142" s="42" t="s">
        <v>14</v>
      </c>
      <c r="D3142" s="42" t="s">
        <v>42</v>
      </c>
      <c r="F3142" s="55">
        <v>42461</v>
      </c>
      <c r="G3142" s="42" t="s">
        <v>22598</v>
      </c>
      <c r="H3142" s="42" t="s">
        <v>22329</v>
      </c>
      <c r="I3142" s="42" t="s">
        <v>67</v>
      </c>
      <c r="J3142" s="42">
        <v>78644</v>
      </c>
      <c r="K3142" s="42" t="s">
        <v>8476</v>
      </c>
      <c r="L3142" s="42" t="s">
        <v>22599</v>
      </c>
      <c r="M3142" s="42" t="s">
        <v>21</v>
      </c>
      <c r="N3142" s="42" t="s">
        <v>22843</v>
      </c>
      <c r="O3142" s="42" t="s">
        <v>394</v>
      </c>
      <c r="P3142" s="42" t="s">
        <v>395</v>
      </c>
      <c r="Q3142" s="56" t="s">
        <v>22330</v>
      </c>
      <c r="R3142" s="42" t="s">
        <v>542</v>
      </c>
      <c r="S3142" s="42" t="s">
        <v>29</v>
      </c>
      <c r="T3142" s="42" t="s">
        <v>28552</v>
      </c>
      <c r="U3142" s="50" t="s">
        <v>28523</v>
      </c>
      <c r="V3142" s="42" t="s">
        <v>28521</v>
      </c>
      <c r="W3142" s="42" t="s">
        <v>94</v>
      </c>
      <c r="X3142" s="50">
        <v>1427</v>
      </c>
    </row>
    <row r="3143" spans="1:24" ht="12" customHeight="1" x14ac:dyDescent="0.15">
      <c r="A3143" s="42" t="s">
        <v>555</v>
      </c>
      <c r="B3143" s="42">
        <v>34</v>
      </c>
      <c r="C3143" s="42" t="s">
        <v>14</v>
      </c>
      <c r="D3143" s="42" t="s">
        <v>79</v>
      </c>
      <c r="E3143" s="42" t="s">
        <v>22286</v>
      </c>
      <c r="F3143" s="55">
        <v>42460</v>
      </c>
      <c r="G3143" s="42" t="s">
        <v>22284</v>
      </c>
      <c r="H3143" s="42" t="s">
        <v>858</v>
      </c>
      <c r="I3143" s="42" t="s">
        <v>238</v>
      </c>
      <c r="J3143" s="42">
        <v>21202</v>
      </c>
      <c r="K3143" s="42" t="s">
        <v>18456</v>
      </c>
      <c r="L3143" s="42" t="s">
        <v>3246</v>
      </c>
      <c r="M3143" s="42" t="s">
        <v>21</v>
      </c>
      <c r="N3143" s="42" t="s">
        <v>22283</v>
      </c>
      <c r="O3143" s="42" t="s">
        <v>394</v>
      </c>
      <c r="P3143" s="42" t="s">
        <v>395</v>
      </c>
      <c r="Q3143" s="56" t="s">
        <v>22285</v>
      </c>
      <c r="R3143" s="42" t="s">
        <v>94</v>
      </c>
      <c r="S3143" s="42" t="s">
        <v>22</v>
      </c>
      <c r="T3143" s="42" t="s">
        <v>28746</v>
      </c>
      <c r="U3143" s="50" t="s">
        <v>28520</v>
      </c>
      <c r="V3143" s="42" t="s">
        <v>28521</v>
      </c>
      <c r="W3143" s="42" t="s">
        <v>94</v>
      </c>
      <c r="X3143" s="50">
        <v>1426</v>
      </c>
    </row>
    <row r="3144" spans="1:24" ht="12" customHeight="1" x14ac:dyDescent="0.15">
      <c r="A3144" s="42" t="s">
        <v>28660</v>
      </c>
      <c r="B3144" s="42">
        <v>31</v>
      </c>
      <c r="C3144" s="42" t="s">
        <v>14</v>
      </c>
      <c r="D3144" s="42" t="s">
        <v>79</v>
      </c>
      <c r="E3144" s="42" t="s">
        <v>32164</v>
      </c>
      <c r="F3144" s="55">
        <v>42460</v>
      </c>
      <c r="G3144" s="42" t="s">
        <v>32168</v>
      </c>
      <c r="H3144" s="42" t="s">
        <v>639</v>
      </c>
      <c r="I3144" s="42" t="s">
        <v>263</v>
      </c>
      <c r="J3144" s="42" t="s">
        <v>32165</v>
      </c>
      <c r="K3144" s="42" t="s">
        <v>557</v>
      </c>
      <c r="L3144" s="42" t="s">
        <v>558</v>
      </c>
      <c r="M3144" s="42" t="s">
        <v>21</v>
      </c>
      <c r="N3144" s="42" t="s">
        <v>32166</v>
      </c>
      <c r="O3144" s="42" t="s">
        <v>394</v>
      </c>
      <c r="P3144" s="42" t="s">
        <v>395</v>
      </c>
      <c r="Q3144" s="56" t="s">
        <v>32167</v>
      </c>
      <c r="R3144" s="42" t="s">
        <v>94</v>
      </c>
      <c r="S3144" s="42" t="s">
        <v>22</v>
      </c>
      <c r="T3144" s="42" t="s">
        <v>28746</v>
      </c>
      <c r="U3144" s="50" t="s">
        <v>28520</v>
      </c>
      <c r="V3144" s="42" t="s">
        <v>28522</v>
      </c>
      <c r="W3144" s="42" t="s">
        <v>542</v>
      </c>
      <c r="X3144" s="50">
        <v>1846</v>
      </c>
    </row>
    <row r="3145" spans="1:24" ht="12" customHeight="1" x14ac:dyDescent="0.15">
      <c r="A3145" s="42" t="s">
        <v>22280</v>
      </c>
      <c r="B3145" s="42">
        <v>18</v>
      </c>
      <c r="C3145" s="42" t="s">
        <v>14</v>
      </c>
      <c r="D3145" s="42" t="s">
        <v>79</v>
      </c>
      <c r="E3145" s="42" t="s">
        <v>22281</v>
      </c>
      <c r="F3145" s="55">
        <v>42460</v>
      </c>
      <c r="G3145" s="42" t="s">
        <v>22279</v>
      </c>
      <c r="H3145" s="42" t="s">
        <v>1562</v>
      </c>
      <c r="I3145" s="42" t="s">
        <v>46</v>
      </c>
      <c r="J3145" s="42">
        <v>21202</v>
      </c>
      <c r="K3145" s="42" t="s">
        <v>4594</v>
      </c>
      <c r="L3145" s="42" t="s">
        <v>2717</v>
      </c>
      <c r="M3145" s="42" t="s">
        <v>21</v>
      </c>
      <c r="N3145" s="42" t="s">
        <v>22277</v>
      </c>
      <c r="O3145" s="42" t="s">
        <v>394</v>
      </c>
      <c r="P3145" s="42" t="s">
        <v>395</v>
      </c>
      <c r="Q3145" s="56" t="s">
        <v>22278</v>
      </c>
      <c r="R3145" s="42" t="s">
        <v>94</v>
      </c>
      <c r="S3145" s="42" t="s">
        <v>22</v>
      </c>
      <c r="T3145" s="42" t="s">
        <v>28746</v>
      </c>
      <c r="U3145" s="50" t="s">
        <v>28520</v>
      </c>
      <c r="V3145" s="42" t="s">
        <v>28521</v>
      </c>
      <c r="W3145" s="42" t="s">
        <v>94</v>
      </c>
      <c r="X3145" s="50">
        <v>1424</v>
      </c>
    </row>
    <row r="3146" spans="1:24" ht="12" customHeight="1" x14ac:dyDescent="0.15">
      <c r="A3146" s="42" t="s">
        <v>22282</v>
      </c>
      <c r="B3146" s="42">
        <v>43</v>
      </c>
      <c r="C3146" s="42" t="s">
        <v>14</v>
      </c>
      <c r="D3146" s="42" t="s">
        <v>79</v>
      </c>
      <c r="E3146" s="42" t="s">
        <v>22281</v>
      </c>
      <c r="F3146" s="55">
        <v>42460</v>
      </c>
      <c r="G3146" s="42" t="s">
        <v>22279</v>
      </c>
      <c r="H3146" s="42" t="s">
        <v>1562</v>
      </c>
      <c r="I3146" s="42" t="s">
        <v>46</v>
      </c>
      <c r="J3146" s="42">
        <v>21202</v>
      </c>
      <c r="K3146" s="42" t="s">
        <v>4594</v>
      </c>
      <c r="L3146" s="42" t="s">
        <v>2717</v>
      </c>
      <c r="M3146" s="42" t="s">
        <v>21</v>
      </c>
      <c r="N3146" s="42" t="s">
        <v>22277</v>
      </c>
      <c r="O3146" s="42" t="s">
        <v>394</v>
      </c>
      <c r="P3146" s="42" t="s">
        <v>395</v>
      </c>
      <c r="Q3146" s="56" t="s">
        <v>22278</v>
      </c>
      <c r="R3146" s="42" t="s">
        <v>94</v>
      </c>
      <c r="S3146" s="42" t="s">
        <v>22</v>
      </c>
      <c r="T3146" s="42" t="s">
        <v>28746</v>
      </c>
      <c r="U3146" s="50" t="s">
        <v>28520</v>
      </c>
      <c r="V3146" s="42" t="s">
        <v>28521</v>
      </c>
      <c r="W3146" s="42" t="s">
        <v>94</v>
      </c>
      <c r="X3146" s="50">
        <v>1425</v>
      </c>
    </row>
    <row r="3147" spans="1:24" ht="12" customHeight="1" x14ac:dyDescent="0.15">
      <c r="A3147" s="42" t="s">
        <v>22549</v>
      </c>
      <c r="B3147" s="42">
        <v>67</v>
      </c>
      <c r="C3147" s="42" t="s">
        <v>14</v>
      </c>
      <c r="D3147" s="42" t="s">
        <v>79</v>
      </c>
      <c r="E3147" s="42" t="s">
        <v>22548</v>
      </c>
      <c r="F3147" s="55">
        <v>42460</v>
      </c>
      <c r="G3147" s="42" t="s">
        <v>22553</v>
      </c>
      <c r="H3147" s="42" t="s">
        <v>22552</v>
      </c>
      <c r="I3147" s="42" t="s">
        <v>75</v>
      </c>
      <c r="J3147" s="42">
        <v>7601</v>
      </c>
      <c r="K3147" s="42" t="s">
        <v>1798</v>
      </c>
      <c r="L3147" s="42" t="s">
        <v>22551</v>
      </c>
      <c r="M3147" s="42" t="s">
        <v>373</v>
      </c>
      <c r="N3147" s="42" t="s">
        <v>22547</v>
      </c>
      <c r="O3147" s="42" t="s">
        <v>394</v>
      </c>
      <c r="P3147" s="42" t="s">
        <v>395</v>
      </c>
      <c r="Q3147" s="56" t="s">
        <v>22550</v>
      </c>
      <c r="R3147" s="42" t="s">
        <v>94</v>
      </c>
      <c r="S3147" s="42" t="s">
        <v>373</v>
      </c>
      <c r="T3147" s="42" t="s">
        <v>29599</v>
      </c>
      <c r="U3147" s="50" t="s">
        <v>28518</v>
      </c>
      <c r="V3147" s="42" t="s">
        <v>28521</v>
      </c>
    </row>
    <row r="3148" spans="1:24" ht="12" customHeight="1" x14ac:dyDescent="0.15">
      <c r="A3148" s="42" t="s">
        <v>22435</v>
      </c>
      <c r="B3148" s="42">
        <v>25</v>
      </c>
      <c r="C3148" s="42" t="s">
        <v>14</v>
      </c>
      <c r="D3148" s="42" t="s">
        <v>42</v>
      </c>
      <c r="F3148" s="55">
        <v>42459</v>
      </c>
      <c r="G3148" s="42" t="s">
        <v>22446</v>
      </c>
      <c r="H3148" s="42" t="s">
        <v>3252</v>
      </c>
      <c r="I3148" s="42" t="s">
        <v>117</v>
      </c>
      <c r="J3148" s="42">
        <v>85303</v>
      </c>
      <c r="K3148" s="42" t="s">
        <v>617</v>
      </c>
      <c r="L3148" s="42" t="s">
        <v>618</v>
      </c>
      <c r="M3148" s="42" t="s">
        <v>21</v>
      </c>
      <c r="N3148" s="42" t="s">
        <v>22444</v>
      </c>
      <c r="O3148" s="42" t="s">
        <v>394</v>
      </c>
      <c r="P3148" s="42" t="s">
        <v>395</v>
      </c>
      <c r="Q3148" s="56" t="s">
        <v>22445</v>
      </c>
      <c r="R3148" s="42" t="s">
        <v>94</v>
      </c>
      <c r="S3148" s="42" t="s">
        <v>22</v>
      </c>
      <c r="T3148" s="42" t="s">
        <v>28746</v>
      </c>
      <c r="U3148" s="50" t="s">
        <v>28523</v>
      </c>
      <c r="V3148" s="42" t="s">
        <v>28521</v>
      </c>
      <c r="W3148" s="42" t="s">
        <v>94</v>
      </c>
      <c r="X3148" s="50">
        <v>1436</v>
      </c>
    </row>
    <row r="3149" spans="1:24" ht="12" customHeight="1" x14ac:dyDescent="0.15">
      <c r="A3149" s="42" t="s">
        <v>21269</v>
      </c>
      <c r="B3149" s="42">
        <v>33</v>
      </c>
      <c r="C3149" s="42" t="s">
        <v>14</v>
      </c>
      <c r="D3149" s="42" t="s">
        <v>31</v>
      </c>
      <c r="F3149" s="55">
        <v>42459</v>
      </c>
      <c r="G3149" s="42" t="s">
        <v>21270</v>
      </c>
      <c r="H3149" s="42" t="s">
        <v>5868</v>
      </c>
      <c r="I3149" s="42" t="s">
        <v>39</v>
      </c>
      <c r="J3149" s="42">
        <v>90022</v>
      </c>
      <c r="K3149" s="42" t="s">
        <v>92</v>
      </c>
      <c r="L3149" s="42" t="s">
        <v>408</v>
      </c>
      <c r="M3149" s="42" t="s">
        <v>21</v>
      </c>
      <c r="N3149" s="42" t="s">
        <v>21271</v>
      </c>
      <c r="O3149" s="42" t="s">
        <v>394</v>
      </c>
      <c r="P3149" s="42" t="s">
        <v>395</v>
      </c>
      <c r="Q3149" s="56" t="s">
        <v>21272</v>
      </c>
      <c r="R3149" s="42" t="s">
        <v>23</v>
      </c>
      <c r="S3149" s="42" t="s">
        <v>22</v>
      </c>
      <c r="T3149" s="42" t="s">
        <v>28746</v>
      </c>
      <c r="U3149" s="50" t="s">
        <v>28520</v>
      </c>
      <c r="V3149" s="42" t="s">
        <v>28522</v>
      </c>
      <c r="W3149" s="42" t="s">
        <v>94</v>
      </c>
      <c r="X3149" s="50">
        <v>1423</v>
      </c>
    </row>
    <row r="3150" spans="1:24" ht="12" customHeight="1" x14ac:dyDescent="0.15">
      <c r="A3150" s="42" t="s">
        <v>22850</v>
      </c>
      <c r="B3150" s="42">
        <v>52</v>
      </c>
      <c r="C3150" s="42" t="s">
        <v>14</v>
      </c>
      <c r="D3150" s="42" t="s">
        <v>31</v>
      </c>
      <c r="F3150" s="55">
        <v>42459</v>
      </c>
      <c r="G3150" s="42" t="s">
        <v>22877</v>
      </c>
      <c r="H3150" s="42" t="s">
        <v>427</v>
      </c>
      <c r="I3150" s="42" t="s">
        <v>167</v>
      </c>
      <c r="J3150" s="42">
        <v>30233</v>
      </c>
      <c r="K3150" s="42" t="s">
        <v>22878</v>
      </c>
      <c r="L3150" s="42" t="s">
        <v>6109</v>
      </c>
      <c r="M3150" s="42" t="s">
        <v>21</v>
      </c>
      <c r="N3150" s="42" t="s">
        <v>22876</v>
      </c>
      <c r="O3150" s="42" t="s">
        <v>394</v>
      </c>
      <c r="P3150" s="42" t="s">
        <v>395</v>
      </c>
      <c r="Q3150" s="56" t="s">
        <v>22873</v>
      </c>
      <c r="R3150" s="42" t="s">
        <v>94</v>
      </c>
      <c r="S3150" s="42" t="s">
        <v>22</v>
      </c>
      <c r="T3150" s="42" t="s">
        <v>28746</v>
      </c>
      <c r="U3150" s="50" t="s">
        <v>28520</v>
      </c>
      <c r="V3150" s="42" t="s">
        <v>28521</v>
      </c>
      <c r="W3150" s="42" t="s">
        <v>94</v>
      </c>
      <c r="X3150" s="50">
        <v>1514</v>
      </c>
    </row>
    <row r="3151" spans="1:24" ht="12" customHeight="1" x14ac:dyDescent="0.15">
      <c r="A3151" s="42" t="s">
        <v>22437</v>
      </c>
      <c r="B3151" s="42">
        <v>50</v>
      </c>
      <c r="C3151" s="42" t="s">
        <v>108</v>
      </c>
      <c r="D3151" s="42" t="s">
        <v>31</v>
      </c>
      <c r="F3151" s="55">
        <v>42458</v>
      </c>
      <c r="G3151" s="42" t="s">
        <v>22439</v>
      </c>
      <c r="H3151" s="42" t="s">
        <v>20362</v>
      </c>
      <c r="I3151" s="42" t="s">
        <v>127</v>
      </c>
      <c r="J3151" s="42">
        <v>56431</v>
      </c>
      <c r="K3151" s="42" t="s">
        <v>20362</v>
      </c>
      <c r="L3151" s="42" t="s">
        <v>20359</v>
      </c>
      <c r="M3151" s="42" t="s">
        <v>21</v>
      </c>
      <c r="N3151" s="42" t="s">
        <v>22438</v>
      </c>
      <c r="O3151" s="42" t="s">
        <v>394</v>
      </c>
      <c r="P3151" s="42" t="s">
        <v>395</v>
      </c>
      <c r="Q3151" s="56" t="s">
        <v>22440</v>
      </c>
      <c r="R3151" s="42" t="s">
        <v>542</v>
      </c>
      <c r="S3151" s="42" t="s">
        <v>22</v>
      </c>
      <c r="T3151" s="42" t="s">
        <v>28746</v>
      </c>
      <c r="U3151" s="50" t="s">
        <v>28520</v>
      </c>
      <c r="V3151" s="42" t="s">
        <v>28521</v>
      </c>
      <c r="W3151" s="42" t="s">
        <v>94</v>
      </c>
      <c r="X3151" s="50">
        <v>1422</v>
      </c>
    </row>
    <row r="3152" spans="1:24" ht="12" customHeight="1" x14ac:dyDescent="0.15">
      <c r="A3152" s="42" t="s">
        <v>21760</v>
      </c>
      <c r="B3152" s="42">
        <v>51</v>
      </c>
      <c r="C3152" s="42" t="s">
        <v>14</v>
      </c>
      <c r="D3152" s="42" t="s">
        <v>31</v>
      </c>
      <c r="F3152" s="55">
        <v>42458</v>
      </c>
      <c r="G3152" s="42" t="s">
        <v>21761</v>
      </c>
      <c r="H3152" s="42" t="s">
        <v>9259</v>
      </c>
      <c r="I3152" s="42" t="s">
        <v>26</v>
      </c>
      <c r="J3152" s="42" t="s">
        <v>9260</v>
      </c>
      <c r="K3152" s="42" t="s">
        <v>27</v>
      </c>
      <c r="L3152" s="42" t="s">
        <v>28</v>
      </c>
      <c r="M3152" s="42" t="s">
        <v>21</v>
      </c>
      <c r="N3152" s="42" t="s">
        <v>21762</v>
      </c>
      <c r="O3152" s="42" t="s">
        <v>394</v>
      </c>
      <c r="P3152" s="42" t="s">
        <v>395</v>
      </c>
      <c r="Q3152" s="56" t="s">
        <v>21763</v>
      </c>
      <c r="R3152" s="42" t="s">
        <v>542</v>
      </c>
      <c r="S3152" s="42" t="s">
        <v>22</v>
      </c>
      <c r="T3152" s="42" t="s">
        <v>28746</v>
      </c>
      <c r="U3152" s="50" t="s">
        <v>28520</v>
      </c>
      <c r="V3152" s="42" t="s">
        <v>28521</v>
      </c>
      <c r="W3152" s="42" t="s">
        <v>94</v>
      </c>
      <c r="X3152" s="50">
        <v>1421</v>
      </c>
    </row>
    <row r="3153" spans="1:24" ht="12" customHeight="1" x14ac:dyDescent="0.15">
      <c r="A3153" s="42" t="s">
        <v>22053</v>
      </c>
      <c r="B3153" s="42">
        <v>46</v>
      </c>
      <c r="C3153" s="42" t="s">
        <v>14</v>
      </c>
      <c r="D3153" s="42" t="s">
        <v>31</v>
      </c>
      <c r="F3153" s="55">
        <v>42458</v>
      </c>
      <c r="G3153" s="42" t="s">
        <v>22054</v>
      </c>
      <c r="H3153" s="42" t="s">
        <v>22055</v>
      </c>
      <c r="I3153" s="42" t="s">
        <v>39</v>
      </c>
      <c r="J3153" s="42">
        <v>95422</v>
      </c>
      <c r="K3153" s="42" t="s">
        <v>1231</v>
      </c>
      <c r="L3153" s="42" t="s">
        <v>22056</v>
      </c>
      <c r="M3153" s="42" t="s">
        <v>5307</v>
      </c>
      <c r="N3153" s="42" t="s">
        <v>22057</v>
      </c>
      <c r="O3153" s="42" t="s">
        <v>394</v>
      </c>
      <c r="P3153" s="42" t="s">
        <v>395</v>
      </c>
      <c r="Q3153" s="56" t="s">
        <v>22058</v>
      </c>
      <c r="R3153" s="42" t="s">
        <v>23</v>
      </c>
      <c r="S3153" s="42" t="s">
        <v>29</v>
      </c>
      <c r="T3153" s="42" t="s">
        <v>28553</v>
      </c>
      <c r="U3153" s="50" t="s">
        <v>28520</v>
      </c>
      <c r="V3153" s="42" t="s">
        <v>28521</v>
      </c>
      <c r="W3153" s="42" t="s">
        <v>542</v>
      </c>
      <c r="X3153" s="50">
        <v>1420</v>
      </c>
    </row>
    <row r="3154" spans="1:24" ht="12" customHeight="1" x14ac:dyDescent="0.15">
      <c r="A3154" s="42" t="s">
        <v>21223</v>
      </c>
      <c r="B3154" s="42">
        <v>27</v>
      </c>
      <c r="C3154" s="42" t="s">
        <v>108</v>
      </c>
      <c r="D3154" s="42" t="s">
        <v>133</v>
      </c>
      <c r="E3154" s="42" t="s">
        <v>21224</v>
      </c>
      <c r="F3154" s="55">
        <v>42456</v>
      </c>
      <c r="G3154" s="42" t="s">
        <v>21225</v>
      </c>
      <c r="H3154" s="42" t="s">
        <v>4585</v>
      </c>
      <c r="I3154" s="42" t="s">
        <v>117</v>
      </c>
      <c r="J3154" s="42" t="s">
        <v>21226</v>
      </c>
      <c r="K3154" s="42" t="s">
        <v>8055</v>
      </c>
      <c r="L3154" s="42" t="s">
        <v>8074</v>
      </c>
      <c r="M3154" s="42" t="s">
        <v>21</v>
      </c>
      <c r="N3154" s="42" t="s">
        <v>22485</v>
      </c>
      <c r="O3154" s="42" t="s">
        <v>394</v>
      </c>
      <c r="P3154" s="42" t="s">
        <v>395</v>
      </c>
      <c r="Q3154" s="56" t="s">
        <v>21227</v>
      </c>
      <c r="R3154" s="42" t="s">
        <v>94</v>
      </c>
      <c r="S3154" s="42" t="s">
        <v>29</v>
      </c>
      <c r="T3154" s="42" t="s">
        <v>28571</v>
      </c>
      <c r="U3154" s="50" t="s">
        <v>28518</v>
      </c>
      <c r="V3154" s="42" t="s">
        <v>28521</v>
      </c>
      <c r="W3154" s="42" t="s">
        <v>542</v>
      </c>
      <c r="X3154" s="50">
        <v>1411</v>
      </c>
    </row>
    <row r="3155" spans="1:24" ht="12" customHeight="1" x14ac:dyDescent="0.15">
      <c r="A3155" s="42" t="s">
        <v>20811</v>
      </c>
      <c r="B3155" s="42">
        <v>18</v>
      </c>
      <c r="C3155" s="42" t="s">
        <v>14</v>
      </c>
      <c r="D3155" s="42" t="s">
        <v>79</v>
      </c>
      <c r="E3155" s="42" t="s">
        <v>20812</v>
      </c>
      <c r="F3155" s="55">
        <v>42456</v>
      </c>
      <c r="G3155" s="42" t="s">
        <v>20813</v>
      </c>
      <c r="H3155" s="42" t="s">
        <v>20814</v>
      </c>
      <c r="I3155" s="42" t="s">
        <v>360</v>
      </c>
      <c r="J3155" s="42" t="s">
        <v>20815</v>
      </c>
      <c r="K3155" s="42" t="s">
        <v>20816</v>
      </c>
      <c r="L3155" s="42" t="s">
        <v>15871</v>
      </c>
      <c r="M3155" s="42" t="s">
        <v>21</v>
      </c>
      <c r="N3155" s="42" t="s">
        <v>20817</v>
      </c>
      <c r="O3155" s="42" t="s">
        <v>394</v>
      </c>
      <c r="P3155" s="42" t="s">
        <v>395</v>
      </c>
      <c r="Q3155" s="56" t="s">
        <v>20818</v>
      </c>
      <c r="R3155" s="42" t="s">
        <v>94</v>
      </c>
      <c r="S3155" s="42" t="s">
        <v>22</v>
      </c>
      <c r="T3155" s="42" t="s">
        <v>28746</v>
      </c>
      <c r="U3155" s="50" t="s">
        <v>28518</v>
      </c>
      <c r="V3155" s="42" t="s">
        <v>28521</v>
      </c>
      <c r="W3155" s="42" t="s">
        <v>94</v>
      </c>
      <c r="X3155" s="50">
        <v>1418</v>
      </c>
    </row>
    <row r="3156" spans="1:24" ht="12" customHeight="1" x14ac:dyDescent="0.15">
      <c r="A3156" s="42" t="s">
        <v>21810</v>
      </c>
      <c r="B3156" s="42">
        <v>33</v>
      </c>
      <c r="C3156" s="42" t="s">
        <v>14</v>
      </c>
      <c r="D3156" s="42" t="s">
        <v>31</v>
      </c>
      <c r="E3156" s="42" t="s">
        <v>21811</v>
      </c>
      <c r="F3156" s="55">
        <v>42456</v>
      </c>
      <c r="G3156" s="42" t="s">
        <v>21812</v>
      </c>
      <c r="H3156" s="42" t="s">
        <v>21813</v>
      </c>
      <c r="I3156" s="42" t="s">
        <v>67</v>
      </c>
      <c r="J3156" s="42" t="s">
        <v>21814</v>
      </c>
      <c r="K3156" s="42" t="s">
        <v>1039</v>
      </c>
      <c r="L3156" s="42" t="s">
        <v>19900</v>
      </c>
      <c r="M3156" s="42" t="s">
        <v>21</v>
      </c>
      <c r="N3156" s="42" t="s">
        <v>21815</v>
      </c>
      <c r="O3156" s="42" t="s">
        <v>394</v>
      </c>
      <c r="P3156" s="42" t="s">
        <v>395</v>
      </c>
      <c r="Q3156" s="56" t="s">
        <v>21816</v>
      </c>
      <c r="R3156" s="42" t="s">
        <v>542</v>
      </c>
      <c r="S3156" s="42" t="s">
        <v>22</v>
      </c>
      <c r="T3156" s="42" t="s">
        <v>28746</v>
      </c>
      <c r="U3156" s="50" t="s">
        <v>28520</v>
      </c>
      <c r="V3156" s="42" t="s">
        <v>28521</v>
      </c>
      <c r="W3156" s="42" t="s">
        <v>94</v>
      </c>
      <c r="X3156" s="50">
        <v>1419</v>
      </c>
    </row>
    <row r="3157" spans="1:24" ht="12" customHeight="1" x14ac:dyDescent="0.15">
      <c r="A3157" s="42" t="s">
        <v>21887</v>
      </c>
      <c r="B3157" s="42">
        <v>34</v>
      </c>
      <c r="C3157" s="42" t="s">
        <v>14</v>
      </c>
      <c r="D3157" s="42" t="s">
        <v>31</v>
      </c>
      <c r="E3157" s="42" t="s">
        <v>21888</v>
      </c>
      <c r="F3157" s="55">
        <v>42456</v>
      </c>
      <c r="G3157" s="42" t="s">
        <v>21889</v>
      </c>
      <c r="H3157" s="42" t="s">
        <v>21890</v>
      </c>
      <c r="I3157" s="42" t="s">
        <v>425</v>
      </c>
      <c r="J3157" s="42" t="s">
        <v>21891</v>
      </c>
      <c r="K3157" s="42" t="s">
        <v>427</v>
      </c>
      <c r="L3157" s="42" t="s">
        <v>21892</v>
      </c>
      <c r="M3157" s="42" t="s">
        <v>21</v>
      </c>
      <c r="N3157" s="42" t="s">
        <v>21893</v>
      </c>
      <c r="O3157" s="42" t="s">
        <v>394</v>
      </c>
      <c r="P3157" s="42" t="s">
        <v>395</v>
      </c>
      <c r="Q3157" s="56" t="s">
        <v>21894</v>
      </c>
      <c r="R3157" s="42" t="s">
        <v>542</v>
      </c>
      <c r="S3157" s="42" t="s">
        <v>22</v>
      </c>
      <c r="T3157" s="42" t="s">
        <v>28739</v>
      </c>
      <c r="U3157" s="50" t="s">
        <v>28518</v>
      </c>
      <c r="V3157" s="42" t="s">
        <v>28521</v>
      </c>
      <c r="W3157" s="42" t="s">
        <v>94</v>
      </c>
      <c r="X3157" s="50">
        <v>1410</v>
      </c>
    </row>
    <row r="3158" spans="1:24" ht="12" customHeight="1" x14ac:dyDescent="0.15">
      <c r="A3158" s="42" t="s">
        <v>21734</v>
      </c>
      <c r="B3158" s="42">
        <v>33</v>
      </c>
      <c r="C3158" s="42" t="s">
        <v>14</v>
      </c>
      <c r="D3158" s="42" t="s">
        <v>31</v>
      </c>
      <c r="E3158" s="42" t="s">
        <v>21735</v>
      </c>
      <c r="F3158" s="55">
        <v>42456</v>
      </c>
      <c r="G3158" s="42" t="s">
        <v>21736</v>
      </c>
      <c r="H3158" s="42" t="s">
        <v>915</v>
      </c>
      <c r="I3158" s="42" t="s">
        <v>189</v>
      </c>
      <c r="J3158" s="42" t="s">
        <v>13205</v>
      </c>
      <c r="K3158" s="42" t="s">
        <v>916</v>
      </c>
      <c r="L3158" s="42" t="s">
        <v>917</v>
      </c>
      <c r="M3158" s="42" t="s">
        <v>21</v>
      </c>
      <c r="N3158" s="42" t="s">
        <v>21737</v>
      </c>
      <c r="O3158" s="42" t="s">
        <v>394</v>
      </c>
      <c r="P3158" s="42" t="s">
        <v>395</v>
      </c>
      <c r="Q3158" s="56" t="s">
        <v>21738</v>
      </c>
      <c r="R3158" s="42" t="s">
        <v>542</v>
      </c>
      <c r="S3158" s="42" t="s">
        <v>22</v>
      </c>
      <c r="T3158" s="42" t="s">
        <v>28746</v>
      </c>
      <c r="U3158" s="50" t="s">
        <v>28520</v>
      </c>
      <c r="V3158" s="42" t="s">
        <v>28521</v>
      </c>
      <c r="W3158" s="42" t="s">
        <v>542</v>
      </c>
      <c r="X3158" s="50">
        <v>1417</v>
      </c>
    </row>
    <row r="3159" spans="1:24" ht="12" customHeight="1" x14ac:dyDescent="0.15">
      <c r="A3159" s="42" t="s">
        <v>21071</v>
      </c>
      <c r="B3159" s="42">
        <v>39</v>
      </c>
      <c r="C3159" s="42" t="s">
        <v>14</v>
      </c>
      <c r="D3159" s="42" t="s">
        <v>42</v>
      </c>
      <c r="F3159" s="55">
        <v>42455</v>
      </c>
      <c r="G3159" s="42" t="s">
        <v>21072</v>
      </c>
      <c r="H3159" s="42" t="s">
        <v>21073</v>
      </c>
      <c r="I3159" s="42" t="s">
        <v>40</v>
      </c>
      <c r="J3159" s="42" t="s">
        <v>21074</v>
      </c>
      <c r="K3159" s="42" t="s">
        <v>36</v>
      </c>
      <c r="L3159" s="42" t="s">
        <v>7549</v>
      </c>
      <c r="M3159" s="42" t="s">
        <v>21</v>
      </c>
      <c r="N3159" s="42" t="s">
        <v>21075</v>
      </c>
      <c r="O3159" s="42" t="s">
        <v>394</v>
      </c>
      <c r="P3159" s="42" t="s">
        <v>395</v>
      </c>
      <c r="Q3159" s="56" t="s">
        <v>21076</v>
      </c>
      <c r="R3159" s="42" t="s">
        <v>542</v>
      </c>
      <c r="S3159" s="42" t="s">
        <v>22</v>
      </c>
      <c r="T3159" s="42" t="s">
        <v>28554</v>
      </c>
      <c r="U3159" s="50" t="s">
        <v>28518</v>
      </c>
      <c r="V3159" s="42" t="s">
        <v>28521</v>
      </c>
      <c r="W3159" s="42" t="s">
        <v>94</v>
      </c>
      <c r="X3159" s="50">
        <v>1412</v>
      </c>
    </row>
    <row r="3160" spans="1:24" ht="12" customHeight="1" x14ac:dyDescent="0.15">
      <c r="A3160" s="42" t="s">
        <v>21301</v>
      </c>
      <c r="B3160" s="42">
        <v>55</v>
      </c>
      <c r="C3160" s="42" t="s">
        <v>14</v>
      </c>
      <c r="D3160" s="42" t="s">
        <v>31</v>
      </c>
      <c r="F3160" s="55">
        <v>42455</v>
      </c>
      <c r="G3160" s="42" t="s">
        <v>21302</v>
      </c>
      <c r="H3160" s="42" t="s">
        <v>1060</v>
      </c>
      <c r="I3160" s="42" t="s">
        <v>26</v>
      </c>
      <c r="J3160" s="42" t="s">
        <v>21303</v>
      </c>
      <c r="K3160" s="42" t="s">
        <v>1061</v>
      </c>
      <c r="L3160" s="42" t="s">
        <v>21304</v>
      </c>
      <c r="M3160" s="42" t="s">
        <v>21</v>
      </c>
      <c r="N3160" s="42" t="s">
        <v>21305</v>
      </c>
      <c r="O3160" s="42" t="s">
        <v>394</v>
      </c>
      <c r="P3160" s="42" t="s">
        <v>395</v>
      </c>
      <c r="Q3160" s="56" t="s">
        <v>21306</v>
      </c>
      <c r="R3160" s="42" t="s">
        <v>542</v>
      </c>
      <c r="S3160" s="42" t="s">
        <v>22</v>
      </c>
      <c r="T3160" s="42" t="s">
        <v>28746</v>
      </c>
      <c r="U3160" s="50" t="s">
        <v>28520</v>
      </c>
      <c r="V3160" s="42" t="s">
        <v>28521</v>
      </c>
      <c r="W3160" s="42" t="s">
        <v>542</v>
      </c>
      <c r="X3160" s="50">
        <v>1414</v>
      </c>
    </row>
    <row r="3161" spans="1:24" ht="12" customHeight="1" x14ac:dyDescent="0.15">
      <c r="A3161" s="42" t="s">
        <v>21683</v>
      </c>
      <c r="B3161" s="42">
        <v>46</v>
      </c>
      <c r="C3161" s="42" t="s">
        <v>14</v>
      </c>
      <c r="D3161" s="42" t="s">
        <v>31</v>
      </c>
      <c r="E3161" s="42" t="s">
        <v>21684</v>
      </c>
      <c r="F3161" s="55">
        <v>42455</v>
      </c>
      <c r="G3161" s="42" t="s">
        <v>21685</v>
      </c>
      <c r="H3161" s="42" t="s">
        <v>1537</v>
      </c>
      <c r="I3161" s="42" t="s">
        <v>56</v>
      </c>
      <c r="J3161" s="42" t="s">
        <v>13887</v>
      </c>
      <c r="K3161" s="42" t="s">
        <v>622</v>
      </c>
      <c r="L3161" s="42" t="s">
        <v>1539</v>
      </c>
      <c r="M3161" s="42" t="s">
        <v>21</v>
      </c>
      <c r="N3161" s="42" t="s">
        <v>21686</v>
      </c>
      <c r="O3161" s="42" t="s">
        <v>394</v>
      </c>
      <c r="P3161" s="42" t="s">
        <v>395</v>
      </c>
      <c r="Q3161" s="56" t="s">
        <v>21687</v>
      </c>
      <c r="R3161" s="42" t="s">
        <v>542</v>
      </c>
      <c r="S3161" s="42" t="s">
        <v>22</v>
      </c>
      <c r="T3161" s="42" t="s">
        <v>28746</v>
      </c>
      <c r="U3161" s="50" t="s">
        <v>28520</v>
      </c>
      <c r="V3161" s="42" t="s">
        <v>28521</v>
      </c>
      <c r="W3161" s="42" t="s">
        <v>94</v>
      </c>
      <c r="X3161" s="50">
        <v>1416</v>
      </c>
    </row>
    <row r="3162" spans="1:24" ht="12" customHeight="1" x14ac:dyDescent="0.15">
      <c r="A3162" s="42" t="s">
        <v>21824</v>
      </c>
      <c r="B3162" s="42">
        <v>36</v>
      </c>
      <c r="C3162" s="42" t="s">
        <v>14</v>
      </c>
      <c r="D3162" s="42" t="s">
        <v>31</v>
      </c>
      <c r="E3162" s="42" t="s">
        <v>21825</v>
      </c>
      <c r="F3162" s="55">
        <v>42455</v>
      </c>
      <c r="G3162" s="42" t="s">
        <v>21826</v>
      </c>
      <c r="H3162" s="42" t="s">
        <v>21827</v>
      </c>
      <c r="I3162" s="42" t="s">
        <v>238</v>
      </c>
      <c r="J3162" s="42" t="s">
        <v>21828</v>
      </c>
      <c r="K3162" s="42" t="s">
        <v>10906</v>
      </c>
      <c r="L3162" s="42" t="s">
        <v>21829</v>
      </c>
      <c r="M3162" s="42" t="s">
        <v>21</v>
      </c>
      <c r="N3162" s="42" t="s">
        <v>21830</v>
      </c>
      <c r="O3162" s="42" t="s">
        <v>394</v>
      </c>
      <c r="P3162" s="42" t="s">
        <v>395</v>
      </c>
      <c r="Q3162" s="56" t="s">
        <v>21831</v>
      </c>
      <c r="R3162" s="42" t="s">
        <v>542</v>
      </c>
      <c r="S3162" s="42" t="s">
        <v>22</v>
      </c>
      <c r="T3162" s="42" t="s">
        <v>28746</v>
      </c>
      <c r="U3162" s="50" t="s">
        <v>28518</v>
      </c>
      <c r="V3162" s="42" t="s">
        <v>28521</v>
      </c>
      <c r="W3162" s="42" t="s">
        <v>94</v>
      </c>
      <c r="X3162" s="50">
        <v>1413</v>
      </c>
    </row>
    <row r="3163" spans="1:24" ht="12" customHeight="1" x14ac:dyDescent="0.15">
      <c r="A3163" s="42" t="s">
        <v>20800</v>
      </c>
      <c r="B3163" s="42">
        <v>22</v>
      </c>
      <c r="C3163" s="42" t="s">
        <v>14</v>
      </c>
      <c r="D3163" s="42" t="s">
        <v>79</v>
      </c>
      <c r="E3163" s="42" t="s">
        <v>20801</v>
      </c>
      <c r="F3163" s="55">
        <v>42453</v>
      </c>
      <c r="G3163" s="42" t="s">
        <v>20802</v>
      </c>
      <c r="H3163" s="42" t="s">
        <v>20803</v>
      </c>
      <c r="I3163" s="42" t="s">
        <v>425</v>
      </c>
      <c r="J3163" s="42" t="s">
        <v>20804</v>
      </c>
      <c r="K3163" s="42" t="s">
        <v>427</v>
      </c>
      <c r="L3163" s="42" t="s">
        <v>428</v>
      </c>
      <c r="M3163" s="42" t="s">
        <v>21</v>
      </c>
      <c r="N3163" s="42" t="s">
        <v>22315</v>
      </c>
      <c r="O3163" s="42" t="s">
        <v>394</v>
      </c>
      <c r="P3163" s="42" t="s">
        <v>395</v>
      </c>
      <c r="Q3163" s="56" t="s">
        <v>20805</v>
      </c>
      <c r="R3163" s="42" t="s">
        <v>94</v>
      </c>
      <c r="S3163" s="42" t="s">
        <v>22</v>
      </c>
      <c r="T3163" s="42" t="s">
        <v>28746</v>
      </c>
      <c r="U3163" s="50" t="s">
        <v>28520</v>
      </c>
      <c r="V3163" s="42" t="s">
        <v>28521</v>
      </c>
      <c r="W3163" s="42" t="s">
        <v>94</v>
      </c>
      <c r="X3163" s="50">
        <v>1415</v>
      </c>
    </row>
    <row r="3164" spans="1:24" ht="12" customHeight="1" x14ac:dyDescent="0.15">
      <c r="A3164" s="42" t="s">
        <v>21027</v>
      </c>
      <c r="B3164" s="42">
        <v>48</v>
      </c>
      <c r="C3164" s="42" t="s">
        <v>14</v>
      </c>
      <c r="D3164" s="42" t="s">
        <v>42</v>
      </c>
      <c r="F3164" s="55">
        <v>42453</v>
      </c>
      <c r="G3164" s="42" t="s">
        <v>21028</v>
      </c>
      <c r="H3164" s="42" t="s">
        <v>4577</v>
      </c>
      <c r="I3164" s="42" t="s">
        <v>203</v>
      </c>
      <c r="J3164" s="42" t="s">
        <v>4578</v>
      </c>
      <c r="K3164" s="42" t="s">
        <v>4577</v>
      </c>
      <c r="L3164" s="42" t="s">
        <v>4579</v>
      </c>
      <c r="M3164" s="42" t="s">
        <v>21</v>
      </c>
      <c r="N3164" s="42" t="s">
        <v>21029</v>
      </c>
      <c r="O3164" s="42" t="s">
        <v>394</v>
      </c>
      <c r="P3164" s="42" t="s">
        <v>395</v>
      </c>
      <c r="Q3164" s="56" t="s">
        <v>21030</v>
      </c>
      <c r="R3164" s="42" t="s">
        <v>94</v>
      </c>
      <c r="S3164" s="42" t="s">
        <v>22</v>
      </c>
      <c r="T3164" s="42" t="s">
        <v>31669</v>
      </c>
      <c r="U3164" s="50" t="s">
        <v>28518</v>
      </c>
      <c r="V3164" s="42" t="s">
        <v>28521</v>
      </c>
      <c r="W3164" s="42" t="s">
        <v>542</v>
      </c>
      <c r="X3164" s="50">
        <v>1407</v>
      </c>
    </row>
    <row r="3165" spans="1:24" ht="12" customHeight="1" x14ac:dyDescent="0.15">
      <c r="A3165" s="42" t="s">
        <v>21036</v>
      </c>
      <c r="B3165" s="42">
        <v>19</v>
      </c>
      <c r="C3165" s="42" t="s">
        <v>14</v>
      </c>
      <c r="D3165" s="42" t="s">
        <v>42</v>
      </c>
      <c r="E3165" s="42" t="s">
        <v>21037</v>
      </c>
      <c r="F3165" s="55">
        <v>42453</v>
      </c>
      <c r="G3165" s="42" t="s">
        <v>21038</v>
      </c>
      <c r="H3165" s="42" t="s">
        <v>906</v>
      </c>
      <c r="I3165" s="42" t="s">
        <v>189</v>
      </c>
      <c r="J3165" s="42" t="s">
        <v>5319</v>
      </c>
      <c r="K3165" s="42" t="s">
        <v>458</v>
      </c>
      <c r="L3165" s="42" t="s">
        <v>21039</v>
      </c>
      <c r="M3165" s="42" t="s">
        <v>21</v>
      </c>
      <c r="N3165" s="42" t="s">
        <v>21040</v>
      </c>
      <c r="O3165" s="42" t="s">
        <v>394</v>
      </c>
      <c r="P3165" s="42" t="s">
        <v>395</v>
      </c>
      <c r="Q3165" s="56" t="s">
        <v>21041</v>
      </c>
      <c r="R3165" s="42" t="s">
        <v>94</v>
      </c>
      <c r="S3165" s="42" t="s">
        <v>22</v>
      </c>
      <c r="T3165" s="42" t="s">
        <v>28746</v>
      </c>
      <c r="U3165" s="50" t="s">
        <v>28520</v>
      </c>
      <c r="V3165" s="42" t="s">
        <v>28521</v>
      </c>
      <c r="W3165" s="42" t="s">
        <v>542</v>
      </c>
      <c r="X3165" s="50">
        <v>1408</v>
      </c>
    </row>
    <row r="3166" spans="1:24" ht="12" customHeight="1" x14ac:dyDescent="0.15">
      <c r="A3166" s="42" t="s">
        <v>22851</v>
      </c>
      <c r="B3166" s="42">
        <v>29</v>
      </c>
      <c r="C3166" s="42" t="s">
        <v>14</v>
      </c>
      <c r="D3166" s="42" t="s">
        <v>31</v>
      </c>
      <c r="F3166" s="55">
        <v>42453</v>
      </c>
      <c r="G3166" s="42" t="s">
        <v>21655</v>
      </c>
      <c r="H3166" s="42" t="s">
        <v>19761</v>
      </c>
      <c r="I3166" s="42" t="s">
        <v>39</v>
      </c>
      <c r="J3166" s="42" t="s">
        <v>21656</v>
      </c>
      <c r="K3166" s="42" t="s">
        <v>303</v>
      </c>
      <c r="L3166" s="42" t="s">
        <v>21657</v>
      </c>
      <c r="M3166" s="42" t="s">
        <v>21</v>
      </c>
      <c r="N3166" s="42" t="s">
        <v>21658</v>
      </c>
      <c r="O3166" s="42" t="s">
        <v>394</v>
      </c>
      <c r="P3166" s="42" t="s">
        <v>395</v>
      </c>
      <c r="Q3166" s="56" t="s">
        <v>21659</v>
      </c>
      <c r="R3166" s="42" t="s">
        <v>94</v>
      </c>
      <c r="S3166" s="42" t="s">
        <v>22</v>
      </c>
      <c r="T3166" s="42" t="s">
        <v>28746</v>
      </c>
      <c r="U3166" s="50" t="s">
        <v>28520</v>
      </c>
      <c r="V3166" s="42" t="s">
        <v>28521</v>
      </c>
      <c r="W3166" s="42" t="s">
        <v>94</v>
      </c>
      <c r="X3166" s="50">
        <v>1406</v>
      </c>
    </row>
    <row r="3167" spans="1:24" ht="12" customHeight="1" x14ac:dyDescent="0.15">
      <c r="A3167" s="42" t="s">
        <v>21873</v>
      </c>
      <c r="B3167" s="42">
        <v>44</v>
      </c>
      <c r="C3167" s="42" t="s">
        <v>14</v>
      </c>
      <c r="D3167" s="42" t="s">
        <v>31</v>
      </c>
      <c r="F3167" s="55">
        <v>42453</v>
      </c>
      <c r="G3167" s="42" t="s">
        <v>21874</v>
      </c>
      <c r="H3167" s="42" t="s">
        <v>21875</v>
      </c>
      <c r="I3167" s="42" t="s">
        <v>40</v>
      </c>
      <c r="J3167" s="42" t="s">
        <v>21876</v>
      </c>
      <c r="K3167" s="42" t="s">
        <v>3245</v>
      </c>
      <c r="L3167" s="42" t="s">
        <v>21877</v>
      </c>
      <c r="M3167" s="42" t="s">
        <v>21</v>
      </c>
      <c r="N3167" s="42" t="s">
        <v>21878</v>
      </c>
      <c r="O3167" s="42" t="s">
        <v>394</v>
      </c>
      <c r="P3167" s="42" t="s">
        <v>395</v>
      </c>
      <c r="Q3167" s="56" t="s">
        <v>21879</v>
      </c>
      <c r="R3167" s="42" t="s">
        <v>94</v>
      </c>
      <c r="S3167" s="42" t="s">
        <v>22</v>
      </c>
      <c r="T3167" s="42" t="s">
        <v>28739</v>
      </c>
      <c r="U3167" s="50" t="s">
        <v>28518</v>
      </c>
      <c r="V3167" s="42" t="s">
        <v>28522</v>
      </c>
      <c r="W3167" s="42" t="s">
        <v>94</v>
      </c>
      <c r="X3167" s="50">
        <v>1404</v>
      </c>
    </row>
    <row r="3168" spans="1:24" ht="12" customHeight="1" x14ac:dyDescent="0.15">
      <c r="A3168" s="42" t="s">
        <v>20923</v>
      </c>
      <c r="B3168" s="42">
        <v>24</v>
      </c>
      <c r="C3168" s="42" t="s">
        <v>14</v>
      </c>
      <c r="D3168" s="42" t="s">
        <v>79</v>
      </c>
      <c r="E3168" s="42" t="s">
        <v>20924</v>
      </c>
      <c r="F3168" s="55">
        <v>42453</v>
      </c>
      <c r="G3168" s="42" t="s">
        <v>20925</v>
      </c>
      <c r="H3168" s="42" t="s">
        <v>16435</v>
      </c>
      <c r="I3168" s="42" t="s">
        <v>460</v>
      </c>
      <c r="J3168" s="42" t="s">
        <v>16436</v>
      </c>
      <c r="K3168" s="42" t="s">
        <v>459</v>
      </c>
      <c r="L3168" s="42" t="s">
        <v>16437</v>
      </c>
      <c r="M3168" s="42" t="s">
        <v>21</v>
      </c>
      <c r="N3168" s="42" t="s">
        <v>22321</v>
      </c>
      <c r="O3168" s="42" t="s">
        <v>394</v>
      </c>
      <c r="P3168" s="42" t="s">
        <v>395</v>
      </c>
      <c r="Q3168" s="56" t="s">
        <v>20926</v>
      </c>
      <c r="R3168" s="42" t="s">
        <v>94</v>
      </c>
      <c r="S3168" s="42" t="s">
        <v>12</v>
      </c>
      <c r="T3168" s="42" t="s">
        <v>31675</v>
      </c>
      <c r="U3168" s="50" t="s">
        <v>28520</v>
      </c>
      <c r="V3168" s="42" t="s">
        <v>28522</v>
      </c>
      <c r="W3168" s="42" t="s">
        <v>94</v>
      </c>
      <c r="X3168" s="50">
        <v>1405</v>
      </c>
    </row>
    <row r="3169" spans="1:24" ht="12" customHeight="1" x14ac:dyDescent="0.15">
      <c r="A3169" s="42" t="s">
        <v>22852</v>
      </c>
      <c r="B3169" s="42">
        <v>32</v>
      </c>
      <c r="C3169" s="42" t="s">
        <v>14</v>
      </c>
      <c r="D3169" s="42" t="s">
        <v>31</v>
      </c>
      <c r="F3169" s="55">
        <v>42453</v>
      </c>
      <c r="G3169" s="42" t="s">
        <v>22874</v>
      </c>
      <c r="H3169" s="42" t="s">
        <v>22875</v>
      </c>
      <c r="I3169" s="42" t="s">
        <v>56</v>
      </c>
      <c r="J3169" s="42">
        <v>32548</v>
      </c>
      <c r="K3169" s="42" t="s">
        <v>11976</v>
      </c>
      <c r="L3169" s="42" t="s">
        <v>5334</v>
      </c>
      <c r="M3169" s="42" t="s">
        <v>21</v>
      </c>
      <c r="N3169" s="42" t="s">
        <v>22872</v>
      </c>
      <c r="O3169" s="42" t="s">
        <v>394</v>
      </c>
      <c r="P3169" s="42" t="s">
        <v>395</v>
      </c>
      <c r="Q3169" s="56" t="s">
        <v>22873</v>
      </c>
      <c r="R3169" s="42" t="s">
        <v>948</v>
      </c>
      <c r="S3169" s="42" t="s">
        <v>29</v>
      </c>
      <c r="T3169" s="42" t="s">
        <v>28523</v>
      </c>
      <c r="U3169" s="50" t="s">
        <v>28523</v>
      </c>
      <c r="V3169" s="42" t="s">
        <v>28521</v>
      </c>
    </row>
    <row r="3170" spans="1:24" ht="12" customHeight="1" x14ac:dyDescent="0.15">
      <c r="A3170" s="42" t="s">
        <v>20862</v>
      </c>
      <c r="B3170" s="42">
        <v>30</v>
      </c>
      <c r="C3170" s="42" t="s">
        <v>14</v>
      </c>
      <c r="D3170" s="42" t="s">
        <v>79</v>
      </c>
      <c r="E3170" s="42" t="s">
        <v>20863</v>
      </c>
      <c r="F3170" s="55">
        <v>42452</v>
      </c>
      <c r="G3170" s="42" t="s">
        <v>20864</v>
      </c>
      <c r="H3170" s="42" t="s">
        <v>1168</v>
      </c>
      <c r="I3170" s="42" t="s">
        <v>313</v>
      </c>
      <c r="J3170" s="42" t="s">
        <v>16929</v>
      </c>
      <c r="K3170" s="42" t="s">
        <v>1169</v>
      </c>
      <c r="L3170" s="42" t="s">
        <v>1170</v>
      </c>
      <c r="M3170" s="42" t="s">
        <v>21</v>
      </c>
      <c r="N3170" s="42" t="s">
        <v>22325</v>
      </c>
      <c r="O3170" s="42" t="s">
        <v>394</v>
      </c>
      <c r="P3170" s="42" t="s">
        <v>395</v>
      </c>
      <c r="Q3170" s="56" t="s">
        <v>20865</v>
      </c>
      <c r="R3170" s="42" t="s">
        <v>542</v>
      </c>
      <c r="S3170" s="42" t="s">
        <v>22</v>
      </c>
      <c r="T3170" s="42" t="s">
        <v>28746</v>
      </c>
      <c r="U3170" s="50" t="s">
        <v>28520</v>
      </c>
      <c r="V3170" s="42" t="s">
        <v>28521</v>
      </c>
      <c r="W3170" s="42" t="s">
        <v>94</v>
      </c>
      <c r="X3170" s="50">
        <v>1403</v>
      </c>
    </row>
    <row r="3171" spans="1:24" ht="12" customHeight="1" x14ac:dyDescent="0.15">
      <c r="A3171" s="42" t="s">
        <v>21011</v>
      </c>
      <c r="B3171" s="42">
        <v>34</v>
      </c>
      <c r="C3171" s="42" t="s">
        <v>14</v>
      </c>
      <c r="D3171" s="42" t="s">
        <v>42</v>
      </c>
      <c r="F3171" s="55">
        <v>42452</v>
      </c>
      <c r="G3171" s="42" t="s">
        <v>21012</v>
      </c>
      <c r="H3171" s="42" t="s">
        <v>194</v>
      </c>
      <c r="I3171" s="42" t="s">
        <v>39</v>
      </c>
      <c r="J3171" s="42" t="s">
        <v>9511</v>
      </c>
      <c r="K3171" s="42" t="s">
        <v>194</v>
      </c>
      <c r="L3171" s="42" t="s">
        <v>195</v>
      </c>
      <c r="M3171" s="42" t="s">
        <v>21</v>
      </c>
      <c r="N3171" s="42" t="s">
        <v>21013</v>
      </c>
      <c r="O3171" s="42" t="s">
        <v>394</v>
      </c>
      <c r="P3171" s="42" t="s">
        <v>395</v>
      </c>
      <c r="Q3171" s="56" t="s">
        <v>21014</v>
      </c>
      <c r="R3171" s="42" t="s">
        <v>94</v>
      </c>
      <c r="S3171" s="42" t="s">
        <v>22</v>
      </c>
      <c r="T3171" s="42" t="s">
        <v>28746</v>
      </c>
      <c r="U3171" s="50" t="s">
        <v>28520</v>
      </c>
      <c r="V3171" s="42" t="s">
        <v>28522</v>
      </c>
      <c r="W3171" s="42" t="s">
        <v>542</v>
      </c>
      <c r="X3171" s="50">
        <v>1402</v>
      </c>
    </row>
    <row r="3172" spans="1:24" ht="12" customHeight="1" x14ac:dyDescent="0.15">
      <c r="A3172" s="42" t="s">
        <v>21288</v>
      </c>
      <c r="B3172" s="42">
        <v>51</v>
      </c>
      <c r="C3172" s="42" t="s">
        <v>14</v>
      </c>
      <c r="D3172" s="42" t="s">
        <v>31</v>
      </c>
      <c r="F3172" s="55">
        <v>42452</v>
      </c>
      <c r="G3172" s="42" t="s">
        <v>21289</v>
      </c>
      <c r="H3172" s="42" t="s">
        <v>11940</v>
      </c>
      <c r="I3172" s="42" t="s">
        <v>203</v>
      </c>
      <c r="J3172" s="42" t="s">
        <v>11941</v>
      </c>
      <c r="K3172" s="42" t="s">
        <v>1883</v>
      </c>
      <c r="L3172" s="42" t="s">
        <v>11942</v>
      </c>
      <c r="M3172" s="42" t="s">
        <v>21</v>
      </c>
      <c r="N3172" s="42" t="s">
        <v>21290</v>
      </c>
      <c r="O3172" s="42" t="s">
        <v>394</v>
      </c>
      <c r="P3172" s="42" t="s">
        <v>395</v>
      </c>
      <c r="Q3172" s="56" t="s">
        <v>21291</v>
      </c>
      <c r="R3172" s="42" t="s">
        <v>94</v>
      </c>
      <c r="S3172" s="42" t="s">
        <v>22</v>
      </c>
      <c r="T3172" s="42" t="s">
        <v>28746</v>
      </c>
      <c r="U3172" s="50" t="s">
        <v>28520</v>
      </c>
      <c r="V3172" s="42" t="s">
        <v>28521</v>
      </c>
      <c r="W3172" s="42" t="s">
        <v>94</v>
      </c>
      <c r="X3172" s="50">
        <v>1400</v>
      </c>
    </row>
    <row r="3173" spans="1:24" ht="12" customHeight="1" x14ac:dyDescent="0.15">
      <c r="A3173" s="42" t="s">
        <v>21077</v>
      </c>
      <c r="B3173" s="42">
        <v>25</v>
      </c>
      <c r="C3173" s="42" t="s">
        <v>14</v>
      </c>
      <c r="D3173" s="42" t="s">
        <v>42</v>
      </c>
      <c r="E3173" s="42" t="s">
        <v>21078</v>
      </c>
      <c r="F3173" s="55">
        <v>42451</v>
      </c>
      <c r="G3173" s="42" t="s">
        <v>21079</v>
      </c>
      <c r="H3173" s="42" t="s">
        <v>21080</v>
      </c>
      <c r="I3173" s="42" t="s">
        <v>56</v>
      </c>
      <c r="J3173" s="42" t="s">
        <v>11070</v>
      </c>
      <c r="K3173" s="42" t="s">
        <v>155</v>
      </c>
      <c r="L3173" s="42" t="s">
        <v>156</v>
      </c>
      <c r="M3173" s="42" t="s">
        <v>21</v>
      </c>
      <c r="N3173" s="42" t="s">
        <v>21081</v>
      </c>
      <c r="O3173" s="42" t="s">
        <v>394</v>
      </c>
      <c r="P3173" s="42" t="s">
        <v>395</v>
      </c>
      <c r="Q3173" s="56" t="s">
        <v>21082</v>
      </c>
      <c r="R3173" s="42" t="s">
        <v>542</v>
      </c>
      <c r="S3173" s="42" t="s">
        <v>22</v>
      </c>
      <c r="T3173" s="42" t="s">
        <v>28555</v>
      </c>
      <c r="U3173" s="50" t="s">
        <v>28518</v>
      </c>
      <c r="V3173" s="42" t="s">
        <v>28521</v>
      </c>
      <c r="W3173" s="42" t="s">
        <v>94</v>
      </c>
      <c r="X3173" s="50">
        <v>1398</v>
      </c>
    </row>
    <row r="3174" spans="1:24" ht="12" customHeight="1" x14ac:dyDescent="0.15">
      <c r="A3174" s="42" t="s">
        <v>22113</v>
      </c>
      <c r="B3174" s="42">
        <v>33</v>
      </c>
      <c r="C3174" s="42" t="s">
        <v>14</v>
      </c>
      <c r="D3174" s="42" t="s">
        <v>31</v>
      </c>
      <c r="E3174" s="42" t="s">
        <v>22114</v>
      </c>
      <c r="F3174" s="55">
        <v>42451</v>
      </c>
      <c r="G3174" s="42" t="s">
        <v>22115</v>
      </c>
      <c r="H3174" s="42" t="s">
        <v>22116</v>
      </c>
      <c r="I3174" s="42" t="s">
        <v>238</v>
      </c>
      <c r="J3174" s="42" t="s">
        <v>22117</v>
      </c>
      <c r="K3174" s="42" t="s">
        <v>22118</v>
      </c>
      <c r="L3174" s="42" t="s">
        <v>22119</v>
      </c>
      <c r="M3174" s="42" t="s">
        <v>21</v>
      </c>
      <c r="N3174" s="42" t="s">
        <v>22120</v>
      </c>
      <c r="O3174" s="42" t="s">
        <v>394</v>
      </c>
      <c r="P3174" s="42" t="s">
        <v>395</v>
      </c>
      <c r="Q3174" s="56" t="s">
        <v>22121</v>
      </c>
      <c r="R3174" s="42" t="s">
        <v>94</v>
      </c>
      <c r="S3174" s="42" t="s">
        <v>373</v>
      </c>
      <c r="T3174" s="42" t="s">
        <v>28836</v>
      </c>
      <c r="U3174" s="50" t="s">
        <v>28520</v>
      </c>
      <c r="V3174" s="42" t="s">
        <v>20623</v>
      </c>
      <c r="W3174" s="42" t="s">
        <v>542</v>
      </c>
      <c r="X3174" s="50">
        <v>1399</v>
      </c>
    </row>
    <row r="3175" spans="1:24" ht="12" customHeight="1" x14ac:dyDescent="0.15">
      <c r="A3175" s="42" t="s">
        <v>21756</v>
      </c>
      <c r="B3175" s="42">
        <v>28</v>
      </c>
      <c r="C3175" s="42" t="s">
        <v>14</v>
      </c>
      <c r="D3175" s="42" t="s">
        <v>31</v>
      </c>
      <c r="E3175" s="42" t="s">
        <v>21757</v>
      </c>
      <c r="F3175" s="55">
        <v>42450</v>
      </c>
      <c r="G3175" s="42" t="s">
        <v>21758</v>
      </c>
      <c r="H3175" s="42" t="s">
        <v>11720</v>
      </c>
      <c r="I3175" s="42" t="s">
        <v>398</v>
      </c>
      <c r="J3175" s="42" t="s">
        <v>11721</v>
      </c>
      <c r="K3175" s="42" t="s">
        <v>11722</v>
      </c>
      <c r="L3175" s="42" t="s">
        <v>498</v>
      </c>
      <c r="M3175" s="42" t="s">
        <v>21</v>
      </c>
      <c r="N3175" s="42" t="s">
        <v>22479</v>
      </c>
      <c r="O3175" s="42" t="s">
        <v>394</v>
      </c>
      <c r="P3175" s="42" t="s">
        <v>395</v>
      </c>
      <c r="Q3175" s="56" t="s">
        <v>21759</v>
      </c>
      <c r="R3175" s="42" t="s">
        <v>542</v>
      </c>
      <c r="S3175" s="42" t="s">
        <v>22</v>
      </c>
      <c r="T3175" s="42" t="s">
        <v>28746</v>
      </c>
      <c r="U3175" s="50" t="s">
        <v>28520</v>
      </c>
      <c r="V3175" s="42" t="s">
        <v>28519</v>
      </c>
      <c r="W3175" s="42" t="s">
        <v>94</v>
      </c>
      <c r="X3175" s="50">
        <v>1397</v>
      </c>
    </row>
    <row r="3176" spans="1:24" ht="12" customHeight="1" x14ac:dyDescent="0.15">
      <c r="A3176" s="42" t="s">
        <v>21933</v>
      </c>
      <c r="B3176" s="42">
        <v>76</v>
      </c>
      <c r="C3176" s="42" t="s">
        <v>14</v>
      </c>
      <c r="D3176" s="42" t="s">
        <v>31</v>
      </c>
      <c r="E3176" s="42" t="s">
        <v>21934</v>
      </c>
      <c r="F3176" s="55">
        <v>42450</v>
      </c>
      <c r="G3176" s="42" t="s">
        <v>21935</v>
      </c>
      <c r="H3176" s="42" t="s">
        <v>4990</v>
      </c>
      <c r="I3176" s="42" t="s">
        <v>10453</v>
      </c>
      <c r="J3176" s="42" t="s">
        <v>20674</v>
      </c>
      <c r="K3176" s="42" t="s">
        <v>12840</v>
      </c>
      <c r="L3176" s="42" t="s">
        <v>4992</v>
      </c>
      <c r="M3176" s="42" t="s">
        <v>5307</v>
      </c>
      <c r="N3176" s="42" t="s">
        <v>21936</v>
      </c>
      <c r="O3176" s="42" t="s">
        <v>394</v>
      </c>
      <c r="P3176" s="42" t="s">
        <v>395</v>
      </c>
      <c r="Q3176" s="56" t="s">
        <v>21937</v>
      </c>
      <c r="R3176" s="42" t="s">
        <v>542</v>
      </c>
      <c r="S3176" s="42" t="s">
        <v>22</v>
      </c>
      <c r="T3176" s="42" t="s">
        <v>28739</v>
      </c>
      <c r="U3176" s="50" t="s">
        <v>28518</v>
      </c>
      <c r="V3176" s="42" t="s">
        <v>28521</v>
      </c>
      <c r="W3176" s="42" t="s">
        <v>542</v>
      </c>
      <c r="X3176" s="50">
        <v>1395</v>
      </c>
    </row>
    <row r="3177" spans="1:24" ht="12" customHeight="1" x14ac:dyDescent="0.15">
      <c r="A3177" s="42" t="s">
        <v>21604</v>
      </c>
      <c r="B3177" s="42">
        <v>25</v>
      </c>
      <c r="C3177" s="42" t="s">
        <v>14</v>
      </c>
      <c r="D3177" s="42" t="s">
        <v>31</v>
      </c>
      <c r="E3177" s="42" t="s">
        <v>21605</v>
      </c>
      <c r="F3177" s="55">
        <v>42450</v>
      </c>
      <c r="G3177" s="42" t="s">
        <v>21606</v>
      </c>
      <c r="H3177" s="42" t="s">
        <v>21607</v>
      </c>
      <c r="I3177" s="42" t="s">
        <v>35</v>
      </c>
      <c r="J3177" s="42" t="s">
        <v>21608</v>
      </c>
      <c r="K3177" s="42" t="s">
        <v>4779</v>
      </c>
      <c r="L3177" s="42" t="s">
        <v>21609</v>
      </c>
      <c r="M3177" s="42" t="s">
        <v>21</v>
      </c>
      <c r="N3177" s="42" t="s">
        <v>22474</v>
      </c>
      <c r="O3177" s="42" t="s">
        <v>537</v>
      </c>
      <c r="P3177" s="42" t="s">
        <v>395</v>
      </c>
      <c r="Q3177" s="56" t="s">
        <v>21610</v>
      </c>
      <c r="R3177" s="42" t="s">
        <v>542</v>
      </c>
      <c r="S3177" s="42" t="s">
        <v>12</v>
      </c>
      <c r="T3177" s="42" t="s">
        <v>31675</v>
      </c>
      <c r="U3177" s="50" t="s">
        <v>28520</v>
      </c>
      <c r="V3177" s="42" t="s">
        <v>28521</v>
      </c>
      <c r="W3177" s="42" t="s">
        <v>94</v>
      </c>
      <c r="X3177" s="50">
        <v>1396</v>
      </c>
    </row>
    <row r="3178" spans="1:24" ht="12" customHeight="1" x14ac:dyDescent="0.15">
      <c r="A3178" s="42" t="s">
        <v>21292</v>
      </c>
      <c r="B3178" s="42">
        <v>62</v>
      </c>
      <c r="C3178" s="42" t="s">
        <v>14</v>
      </c>
      <c r="D3178" s="42" t="s">
        <v>42</v>
      </c>
      <c r="F3178" s="55">
        <v>42449</v>
      </c>
      <c r="G3178" s="42" t="s">
        <v>21293</v>
      </c>
      <c r="H3178" s="42" t="s">
        <v>1770</v>
      </c>
      <c r="I3178" s="42" t="s">
        <v>211</v>
      </c>
      <c r="J3178" s="42">
        <v>46806</v>
      </c>
      <c r="K3178" s="42" t="s">
        <v>1772</v>
      </c>
      <c r="L3178" s="42" t="s">
        <v>1773</v>
      </c>
      <c r="M3178" s="42" t="s">
        <v>21</v>
      </c>
      <c r="N3178" s="42" t="s">
        <v>21294</v>
      </c>
      <c r="O3178" s="42" t="s">
        <v>394</v>
      </c>
      <c r="P3178" s="42" t="s">
        <v>395</v>
      </c>
      <c r="Q3178" s="56" t="s">
        <v>21295</v>
      </c>
      <c r="R3178" s="42" t="s">
        <v>94</v>
      </c>
      <c r="S3178" s="42" t="s">
        <v>22</v>
      </c>
      <c r="T3178" s="42" t="s">
        <v>28746</v>
      </c>
      <c r="U3178" s="50" t="s">
        <v>28520</v>
      </c>
      <c r="V3178" s="42" t="s">
        <v>28522</v>
      </c>
      <c r="W3178" s="42" t="s">
        <v>94</v>
      </c>
      <c r="X3178" s="50">
        <v>1393</v>
      </c>
    </row>
    <row r="3179" spans="1:24" ht="12" customHeight="1" x14ac:dyDescent="0.15">
      <c r="A3179" s="42" t="s">
        <v>21544</v>
      </c>
      <c r="B3179" s="42">
        <v>61</v>
      </c>
      <c r="C3179" s="42" t="s">
        <v>14</v>
      </c>
      <c r="D3179" s="42" t="s">
        <v>31</v>
      </c>
      <c r="F3179" s="55">
        <v>42449</v>
      </c>
      <c r="G3179" s="42" t="s">
        <v>21545</v>
      </c>
      <c r="H3179" s="42" t="s">
        <v>6494</v>
      </c>
      <c r="I3179" s="42" t="s">
        <v>238</v>
      </c>
      <c r="J3179" s="42">
        <v>23860</v>
      </c>
      <c r="K3179" s="42" t="s">
        <v>21546</v>
      </c>
      <c r="L3179" s="42" t="s">
        <v>6496</v>
      </c>
      <c r="M3179" s="42" t="s">
        <v>21</v>
      </c>
      <c r="N3179" s="42" t="s">
        <v>21547</v>
      </c>
      <c r="O3179" s="42" t="s">
        <v>394</v>
      </c>
      <c r="P3179" s="42" t="s">
        <v>395</v>
      </c>
      <c r="Q3179" s="56" t="s">
        <v>21548</v>
      </c>
      <c r="R3179" s="42" t="s">
        <v>542</v>
      </c>
      <c r="S3179" s="42" t="s">
        <v>22</v>
      </c>
      <c r="T3179" s="42" t="s">
        <v>28739</v>
      </c>
      <c r="U3179" s="50" t="s">
        <v>28518</v>
      </c>
      <c r="V3179" s="42" t="s">
        <v>28521</v>
      </c>
      <c r="W3179" s="42" t="s">
        <v>542</v>
      </c>
      <c r="X3179" s="50">
        <v>1380</v>
      </c>
    </row>
    <row r="3180" spans="1:24" ht="12" customHeight="1" x14ac:dyDescent="0.15">
      <c r="A3180" s="42" t="s">
        <v>21750</v>
      </c>
      <c r="B3180" s="42">
        <v>54</v>
      </c>
      <c r="C3180" s="42" t="s">
        <v>14</v>
      </c>
      <c r="D3180" s="42" t="s">
        <v>31</v>
      </c>
      <c r="E3180" s="42" t="s">
        <v>21751</v>
      </c>
      <c r="F3180" s="55">
        <v>42449</v>
      </c>
      <c r="G3180" s="42" t="s">
        <v>21752</v>
      </c>
      <c r="H3180" s="42" t="s">
        <v>21753</v>
      </c>
      <c r="I3180" s="42" t="s">
        <v>398</v>
      </c>
      <c r="J3180" s="42">
        <v>17223</v>
      </c>
      <c r="K3180" s="42" t="s">
        <v>1526</v>
      </c>
      <c r="L3180" s="42" t="s">
        <v>498</v>
      </c>
      <c r="M3180" s="42" t="s">
        <v>21</v>
      </c>
      <c r="N3180" s="42" t="s">
        <v>21754</v>
      </c>
      <c r="O3180" s="42" t="s">
        <v>394</v>
      </c>
      <c r="P3180" s="42" t="s">
        <v>395</v>
      </c>
      <c r="Q3180" s="56" t="s">
        <v>21755</v>
      </c>
      <c r="R3180" s="42" t="s">
        <v>94</v>
      </c>
      <c r="S3180" s="42" t="s">
        <v>22</v>
      </c>
      <c r="T3180" s="42" t="s">
        <v>28746</v>
      </c>
      <c r="U3180" s="50" t="s">
        <v>28520</v>
      </c>
      <c r="V3180" s="42" t="s">
        <v>20623</v>
      </c>
      <c r="W3180" s="42" t="s">
        <v>94</v>
      </c>
      <c r="X3180" s="50">
        <v>1391</v>
      </c>
    </row>
    <row r="3181" spans="1:24" ht="12" customHeight="1" x14ac:dyDescent="0.15">
      <c r="A3181" s="42" t="s">
        <v>20912</v>
      </c>
      <c r="B3181" s="42">
        <v>16</v>
      </c>
      <c r="C3181" s="42" t="s">
        <v>14</v>
      </c>
      <c r="D3181" s="42" t="s">
        <v>79</v>
      </c>
      <c r="E3181" s="42" t="s">
        <v>20913</v>
      </c>
      <c r="F3181" s="55">
        <v>42449</v>
      </c>
      <c r="G3181" s="42" t="s">
        <v>20914</v>
      </c>
      <c r="H3181" s="42" t="s">
        <v>11098</v>
      </c>
      <c r="I3181" s="42" t="s">
        <v>56</v>
      </c>
      <c r="J3181" s="42">
        <v>32607</v>
      </c>
      <c r="K3181" s="42" t="s">
        <v>1008</v>
      </c>
      <c r="L3181" s="42" t="s">
        <v>20915</v>
      </c>
      <c r="M3181" s="42" t="s">
        <v>21</v>
      </c>
      <c r="N3181" s="42" t="s">
        <v>20916</v>
      </c>
      <c r="O3181" s="42" t="s">
        <v>394</v>
      </c>
      <c r="P3181" s="42" t="s">
        <v>395</v>
      </c>
      <c r="Q3181" s="56" t="s">
        <v>20917</v>
      </c>
      <c r="R3181" s="42" t="s">
        <v>542</v>
      </c>
      <c r="S3181" s="42" t="s">
        <v>12</v>
      </c>
      <c r="T3181" s="42" t="s">
        <v>31675</v>
      </c>
      <c r="U3181" s="50" t="s">
        <v>28518</v>
      </c>
      <c r="V3181" s="42" t="s">
        <v>28521</v>
      </c>
      <c r="W3181" s="42" t="s">
        <v>94</v>
      </c>
      <c r="X3181" s="50">
        <v>1394</v>
      </c>
    </row>
    <row r="3182" spans="1:24" ht="12" customHeight="1" x14ac:dyDescent="0.15">
      <c r="A3182" s="42" t="s">
        <v>20927</v>
      </c>
      <c r="B3182" s="42">
        <v>25</v>
      </c>
      <c r="C3182" s="42" t="s">
        <v>108</v>
      </c>
      <c r="D3182" s="42" t="s">
        <v>79</v>
      </c>
      <c r="E3182" s="42" t="s">
        <v>20928</v>
      </c>
      <c r="F3182" s="55">
        <v>42448</v>
      </c>
      <c r="G3182" s="42" t="s">
        <v>20929</v>
      </c>
      <c r="H3182" s="42" t="s">
        <v>3245</v>
      </c>
      <c r="I3182" s="42" t="s">
        <v>238</v>
      </c>
      <c r="J3182" s="42">
        <v>23518</v>
      </c>
      <c r="K3182" s="42" t="s">
        <v>16092</v>
      </c>
      <c r="L3182" s="42" t="s">
        <v>4946</v>
      </c>
      <c r="M3182" s="42" t="s">
        <v>21</v>
      </c>
      <c r="N3182" s="42" t="s">
        <v>22434</v>
      </c>
      <c r="O3182" s="42" t="s">
        <v>394</v>
      </c>
      <c r="P3182" s="42" t="s">
        <v>395</v>
      </c>
      <c r="Q3182" s="56" t="s">
        <v>20930</v>
      </c>
      <c r="R3182" s="42" t="s">
        <v>94</v>
      </c>
      <c r="S3182" s="42" t="s">
        <v>12</v>
      </c>
      <c r="T3182" s="42" t="s">
        <v>31675</v>
      </c>
      <c r="U3182" s="50" t="s">
        <v>28520</v>
      </c>
      <c r="V3182" s="42" t="s">
        <v>28521</v>
      </c>
      <c r="W3182" s="42" t="s">
        <v>94</v>
      </c>
      <c r="X3182" s="50">
        <v>1382</v>
      </c>
    </row>
    <row r="3183" spans="1:24" ht="12" customHeight="1" x14ac:dyDescent="0.15">
      <c r="A3183" s="42" t="s">
        <v>20751</v>
      </c>
      <c r="B3183" s="42">
        <v>21</v>
      </c>
      <c r="C3183" s="42" t="s">
        <v>14</v>
      </c>
      <c r="D3183" s="42" t="s">
        <v>79</v>
      </c>
      <c r="E3183" s="42" t="s">
        <v>20752</v>
      </c>
      <c r="F3183" s="55">
        <v>42448</v>
      </c>
      <c r="G3183" s="42" t="s">
        <v>20753</v>
      </c>
      <c r="H3183" s="42" t="s">
        <v>8201</v>
      </c>
      <c r="I3183" s="42" t="s">
        <v>38</v>
      </c>
      <c r="J3183" s="42">
        <v>60466</v>
      </c>
      <c r="K3183" s="42" t="s">
        <v>82</v>
      </c>
      <c r="L3183" s="42" t="s">
        <v>8203</v>
      </c>
      <c r="M3183" s="42" t="s">
        <v>21</v>
      </c>
      <c r="N3183" s="42" t="s">
        <v>20754</v>
      </c>
      <c r="O3183" s="42" t="s">
        <v>394</v>
      </c>
      <c r="P3183" s="42" t="s">
        <v>395</v>
      </c>
      <c r="Q3183" s="56" t="s">
        <v>20755</v>
      </c>
      <c r="R3183" s="42" t="s">
        <v>94</v>
      </c>
      <c r="S3183" s="42" t="s">
        <v>22</v>
      </c>
      <c r="T3183" s="42" t="s">
        <v>28746</v>
      </c>
      <c r="U3183" s="50" t="s">
        <v>28520</v>
      </c>
      <c r="V3183" s="42" t="s">
        <v>28522</v>
      </c>
      <c r="W3183" s="42" t="s">
        <v>94</v>
      </c>
      <c r="X3183" s="50">
        <v>1388</v>
      </c>
    </row>
    <row r="3184" spans="1:24" ht="12" customHeight="1" x14ac:dyDescent="0.15">
      <c r="A3184" s="42" t="s">
        <v>21705</v>
      </c>
      <c r="B3184" s="42">
        <v>23</v>
      </c>
      <c r="C3184" s="42" t="s">
        <v>14</v>
      </c>
      <c r="D3184" s="42" t="s">
        <v>31</v>
      </c>
      <c r="E3184" s="42" t="s">
        <v>21706</v>
      </c>
      <c r="F3184" s="55">
        <v>42448</v>
      </c>
      <c r="G3184" s="42" t="s">
        <v>21707</v>
      </c>
      <c r="H3184" s="42" t="s">
        <v>18594</v>
      </c>
      <c r="I3184" s="42" t="s">
        <v>309</v>
      </c>
      <c r="J3184" s="42">
        <v>42442</v>
      </c>
      <c r="K3184" s="42" t="s">
        <v>3767</v>
      </c>
      <c r="L3184" s="42" t="s">
        <v>19579</v>
      </c>
      <c r="M3184" s="42" t="s">
        <v>21</v>
      </c>
      <c r="N3184" s="42" t="s">
        <v>21708</v>
      </c>
      <c r="O3184" s="42" t="s">
        <v>394</v>
      </c>
      <c r="P3184" s="42" t="s">
        <v>395</v>
      </c>
      <c r="Q3184" s="56" t="s">
        <v>21709</v>
      </c>
      <c r="R3184" s="42" t="s">
        <v>94</v>
      </c>
      <c r="S3184" s="42" t="s">
        <v>22</v>
      </c>
      <c r="T3184" s="42" t="s">
        <v>28746</v>
      </c>
      <c r="U3184" s="50" t="s">
        <v>28520</v>
      </c>
      <c r="V3184" s="42" t="s">
        <v>20623</v>
      </c>
      <c r="W3184" s="42" t="s">
        <v>94</v>
      </c>
      <c r="X3184" s="50">
        <v>1392</v>
      </c>
    </row>
    <row r="3185" spans="1:24" ht="12" customHeight="1" x14ac:dyDescent="0.15">
      <c r="A3185" s="42" t="s">
        <v>22554</v>
      </c>
      <c r="B3185" s="42">
        <v>35</v>
      </c>
      <c r="C3185" s="42" t="s">
        <v>14</v>
      </c>
      <c r="D3185" s="42" t="s">
        <v>79</v>
      </c>
      <c r="E3185" s="42" t="s">
        <v>22555</v>
      </c>
      <c r="F3185" s="55">
        <v>42448</v>
      </c>
      <c r="G3185" s="42" t="s">
        <v>22556</v>
      </c>
      <c r="H3185" s="42" t="s">
        <v>22557</v>
      </c>
      <c r="I3185" s="42" t="s">
        <v>56</v>
      </c>
      <c r="J3185" s="42">
        <v>23518</v>
      </c>
      <c r="K3185" s="42" t="s">
        <v>4256</v>
      </c>
      <c r="L3185" s="42" t="s">
        <v>22558</v>
      </c>
      <c r="M3185" s="42" t="s">
        <v>385</v>
      </c>
      <c r="N3185" s="42" t="s">
        <v>22559</v>
      </c>
      <c r="O3185" s="42" t="s">
        <v>394</v>
      </c>
      <c r="P3185" s="42" t="s">
        <v>395</v>
      </c>
      <c r="Q3185" s="56" t="s">
        <v>22560</v>
      </c>
      <c r="R3185" s="42" t="s">
        <v>94</v>
      </c>
      <c r="S3185" s="42" t="s">
        <v>12</v>
      </c>
      <c r="T3185" s="42" t="s">
        <v>31978</v>
      </c>
      <c r="U3185" s="50" t="s">
        <v>28523</v>
      </c>
      <c r="V3185" s="42" t="s">
        <v>28521</v>
      </c>
    </row>
    <row r="3186" spans="1:24" ht="12" customHeight="1" x14ac:dyDescent="0.15">
      <c r="A3186" s="42" t="s">
        <v>21585</v>
      </c>
      <c r="B3186" s="42">
        <v>24</v>
      </c>
      <c r="C3186" s="42" t="s">
        <v>14</v>
      </c>
      <c r="D3186" s="42" t="s">
        <v>31</v>
      </c>
      <c r="F3186" s="55">
        <v>42448</v>
      </c>
      <c r="G3186" s="42" t="s">
        <v>21586</v>
      </c>
      <c r="H3186" s="42" t="s">
        <v>1216</v>
      </c>
      <c r="I3186" s="42" t="s">
        <v>19</v>
      </c>
      <c r="J3186" s="42">
        <v>70433</v>
      </c>
      <c r="K3186" s="42" t="s">
        <v>17171</v>
      </c>
      <c r="L3186" s="42" t="s">
        <v>17172</v>
      </c>
      <c r="M3186" s="42" t="s">
        <v>21</v>
      </c>
      <c r="N3186" s="42" t="s">
        <v>21587</v>
      </c>
      <c r="O3186" s="42" t="s">
        <v>394</v>
      </c>
      <c r="P3186" s="42" t="s">
        <v>395</v>
      </c>
      <c r="Q3186" s="56" t="s">
        <v>21588</v>
      </c>
      <c r="R3186" s="42" t="s">
        <v>94</v>
      </c>
      <c r="S3186" s="42" t="s">
        <v>29</v>
      </c>
      <c r="T3186" s="42" t="s">
        <v>28523</v>
      </c>
      <c r="U3186" s="50" t="s">
        <v>28523</v>
      </c>
      <c r="V3186" s="42" t="s">
        <v>28519</v>
      </c>
      <c r="W3186" s="42" t="s">
        <v>94</v>
      </c>
      <c r="X3186" s="50">
        <v>1387</v>
      </c>
    </row>
    <row r="3187" spans="1:24" ht="12" customHeight="1" x14ac:dyDescent="0.15">
      <c r="A3187" s="42" t="s">
        <v>21278</v>
      </c>
      <c r="B3187" s="42">
        <v>49</v>
      </c>
      <c r="C3187" s="42" t="s">
        <v>14</v>
      </c>
      <c r="D3187" s="42" t="s">
        <v>24</v>
      </c>
      <c r="F3187" s="55">
        <v>42447</v>
      </c>
      <c r="G3187" s="42" t="s">
        <v>21279</v>
      </c>
      <c r="H3187" s="42" t="s">
        <v>21280</v>
      </c>
      <c r="I3187" s="42" t="s">
        <v>39</v>
      </c>
      <c r="J3187" s="42">
        <v>94514</v>
      </c>
      <c r="K3187" s="42" t="s">
        <v>4403</v>
      </c>
      <c r="L3187" s="42" t="s">
        <v>21281</v>
      </c>
      <c r="M3187" s="42" t="s">
        <v>21</v>
      </c>
      <c r="N3187" s="42" t="s">
        <v>21282</v>
      </c>
      <c r="O3187" s="42" t="s">
        <v>394</v>
      </c>
      <c r="P3187" s="42" t="s">
        <v>395</v>
      </c>
      <c r="Q3187" s="56" t="s">
        <v>21283</v>
      </c>
      <c r="R3187" s="42" t="s">
        <v>542</v>
      </c>
      <c r="S3187" s="42" t="s">
        <v>22</v>
      </c>
      <c r="T3187" s="42" t="s">
        <v>28746</v>
      </c>
      <c r="U3187" s="50" t="s">
        <v>28520</v>
      </c>
      <c r="V3187" s="42" t="s">
        <v>28521</v>
      </c>
      <c r="W3187" s="42" t="s">
        <v>94</v>
      </c>
      <c r="X3187" s="50">
        <v>1386</v>
      </c>
    </row>
    <row r="3188" spans="1:24" ht="12" customHeight="1" x14ac:dyDescent="0.15">
      <c r="A3188" s="42" t="s">
        <v>22436</v>
      </c>
      <c r="B3188" s="42">
        <v>60</v>
      </c>
      <c r="C3188" s="42" t="s">
        <v>14</v>
      </c>
      <c r="D3188" s="42" t="s">
        <v>31</v>
      </c>
      <c r="F3188" s="55">
        <v>42447</v>
      </c>
      <c r="G3188" s="42" t="s">
        <v>22442</v>
      </c>
      <c r="H3188" s="42" t="s">
        <v>22441</v>
      </c>
      <c r="I3188" s="42" t="s">
        <v>774</v>
      </c>
      <c r="J3188" s="42">
        <v>83404</v>
      </c>
      <c r="K3188" s="42" t="s">
        <v>1747</v>
      </c>
      <c r="L3188" s="42" t="s">
        <v>1658</v>
      </c>
      <c r="M3188" s="42" t="s">
        <v>21</v>
      </c>
      <c r="N3188" s="42" t="s">
        <v>28576</v>
      </c>
      <c r="O3188" s="42" t="s">
        <v>394</v>
      </c>
      <c r="P3188" s="42" t="s">
        <v>395</v>
      </c>
      <c r="Q3188" s="56" t="s">
        <v>22443</v>
      </c>
      <c r="R3188" s="42" t="s">
        <v>94</v>
      </c>
      <c r="S3188" s="42" t="s">
        <v>12</v>
      </c>
      <c r="T3188" s="42" t="s">
        <v>31978</v>
      </c>
      <c r="U3188" s="50" t="s">
        <v>28518</v>
      </c>
      <c r="V3188" s="42" t="s">
        <v>28521</v>
      </c>
      <c r="W3188" s="42" t="s">
        <v>94</v>
      </c>
      <c r="X3188" s="50">
        <v>1401</v>
      </c>
    </row>
    <row r="3189" spans="1:24" ht="12" customHeight="1" x14ac:dyDescent="0.15">
      <c r="A3189" s="42" t="s">
        <v>20719</v>
      </c>
      <c r="B3189" s="42">
        <v>38</v>
      </c>
      <c r="C3189" s="42" t="s">
        <v>14</v>
      </c>
      <c r="D3189" s="42" t="s">
        <v>15</v>
      </c>
      <c r="E3189" s="42" t="s">
        <v>20720</v>
      </c>
      <c r="F3189" s="55">
        <v>42446</v>
      </c>
      <c r="G3189" s="42" t="s">
        <v>20721</v>
      </c>
      <c r="H3189" s="42" t="s">
        <v>20722</v>
      </c>
      <c r="I3189" s="42" t="s">
        <v>127</v>
      </c>
      <c r="J3189" s="42">
        <v>55337</v>
      </c>
      <c r="K3189" s="42" t="s">
        <v>20723</v>
      </c>
      <c r="L3189" s="42" t="s">
        <v>20724</v>
      </c>
      <c r="M3189" s="42" t="s">
        <v>21</v>
      </c>
      <c r="N3189" s="42" t="s">
        <v>20725</v>
      </c>
      <c r="O3189" s="42" t="s">
        <v>394</v>
      </c>
      <c r="P3189" s="42" t="s">
        <v>395</v>
      </c>
      <c r="Q3189" s="56" t="s">
        <v>20726</v>
      </c>
      <c r="R3189" s="42" t="s">
        <v>542</v>
      </c>
      <c r="S3189" s="42" t="s">
        <v>22</v>
      </c>
      <c r="T3189" s="42" t="s">
        <v>28739</v>
      </c>
      <c r="U3189" s="50" t="s">
        <v>28518</v>
      </c>
      <c r="V3189" s="42" t="s">
        <v>28521</v>
      </c>
      <c r="W3189" s="42" t="s">
        <v>542</v>
      </c>
      <c r="X3189" s="50">
        <v>1370</v>
      </c>
    </row>
    <row r="3190" spans="1:24" ht="12" customHeight="1" x14ac:dyDescent="0.15">
      <c r="A3190" s="42" t="s">
        <v>20715</v>
      </c>
      <c r="B3190" s="42">
        <v>53</v>
      </c>
      <c r="C3190" s="42" t="s">
        <v>14</v>
      </c>
      <c r="D3190" s="42" t="s">
        <v>15</v>
      </c>
      <c r="E3190" s="42" t="s">
        <v>20716</v>
      </c>
      <c r="F3190" s="55">
        <v>42446</v>
      </c>
      <c r="G3190" s="42" t="s">
        <v>20717</v>
      </c>
      <c r="H3190" s="42" t="s">
        <v>1537</v>
      </c>
      <c r="I3190" s="42" t="s">
        <v>56</v>
      </c>
      <c r="J3190" s="42">
        <v>33611</v>
      </c>
      <c r="K3190" s="42" t="s">
        <v>622</v>
      </c>
      <c r="L3190" s="42" t="s">
        <v>1539</v>
      </c>
      <c r="M3190" s="42" t="s">
        <v>21</v>
      </c>
      <c r="N3190" s="42" t="s">
        <v>22455</v>
      </c>
      <c r="O3190" s="42" t="s">
        <v>394</v>
      </c>
      <c r="P3190" s="42" t="s">
        <v>395</v>
      </c>
      <c r="Q3190" s="56" t="s">
        <v>20718</v>
      </c>
      <c r="R3190" s="42" t="s">
        <v>94</v>
      </c>
      <c r="S3190" s="42" t="s">
        <v>22</v>
      </c>
      <c r="T3190" s="42" t="s">
        <v>28746</v>
      </c>
      <c r="U3190" s="50" t="s">
        <v>28520</v>
      </c>
      <c r="V3190" s="42" t="s">
        <v>28521</v>
      </c>
      <c r="W3190" s="42" t="s">
        <v>94</v>
      </c>
      <c r="X3190" s="50">
        <v>1372</v>
      </c>
    </row>
    <row r="3191" spans="1:24" ht="12" customHeight="1" x14ac:dyDescent="0.15">
      <c r="A3191" s="42" t="s">
        <v>21002</v>
      </c>
      <c r="B3191" s="42">
        <v>30</v>
      </c>
      <c r="C3191" s="42" t="s">
        <v>14</v>
      </c>
      <c r="D3191" s="42" t="s">
        <v>79</v>
      </c>
      <c r="F3191" s="55">
        <v>42446</v>
      </c>
      <c r="G3191" s="42" t="s">
        <v>21003</v>
      </c>
      <c r="H3191" s="42" t="s">
        <v>707</v>
      </c>
      <c r="I3191" s="42" t="s">
        <v>67</v>
      </c>
      <c r="J3191" s="42">
        <v>77037</v>
      </c>
      <c r="K3191" s="42" t="s">
        <v>545</v>
      </c>
      <c r="L3191" s="42" t="s">
        <v>708</v>
      </c>
      <c r="M3191" s="42" t="s">
        <v>21</v>
      </c>
      <c r="N3191" s="42" t="s">
        <v>21004</v>
      </c>
      <c r="O3191" s="42" t="s">
        <v>394</v>
      </c>
      <c r="P3191" s="42" t="s">
        <v>395</v>
      </c>
      <c r="Q3191" s="56" t="s">
        <v>21005</v>
      </c>
      <c r="R3191" s="42" t="s">
        <v>94</v>
      </c>
      <c r="S3191" s="42" t="s">
        <v>22</v>
      </c>
      <c r="T3191" s="42" t="s">
        <v>28746</v>
      </c>
      <c r="U3191" s="50" t="s">
        <v>28520</v>
      </c>
      <c r="V3191" s="42" t="s">
        <v>28521</v>
      </c>
      <c r="W3191" s="42" t="s">
        <v>94</v>
      </c>
      <c r="X3191" s="50">
        <v>1377</v>
      </c>
    </row>
    <row r="3192" spans="1:24" ht="12" customHeight="1" x14ac:dyDescent="0.15">
      <c r="A3192" s="42" t="s">
        <v>21359</v>
      </c>
      <c r="B3192" s="42">
        <v>29</v>
      </c>
      <c r="C3192" s="42" t="s">
        <v>14</v>
      </c>
      <c r="D3192" s="42" t="s">
        <v>79</v>
      </c>
      <c r="E3192" s="42" t="s">
        <v>22276</v>
      </c>
      <c r="F3192" s="55">
        <v>42446</v>
      </c>
      <c r="G3192" s="42" t="s">
        <v>21003</v>
      </c>
      <c r="H3192" s="42" t="s">
        <v>707</v>
      </c>
      <c r="I3192" s="42" t="s">
        <v>67</v>
      </c>
      <c r="J3192" s="42">
        <v>77037</v>
      </c>
      <c r="K3192" s="42" t="s">
        <v>545</v>
      </c>
      <c r="L3192" s="42" t="s">
        <v>708</v>
      </c>
      <c r="M3192" s="42" t="s">
        <v>21</v>
      </c>
      <c r="N3192" s="42" t="s">
        <v>21004</v>
      </c>
      <c r="O3192" s="42" t="s">
        <v>394</v>
      </c>
      <c r="P3192" s="42" t="s">
        <v>395</v>
      </c>
      <c r="Q3192" s="56" t="s">
        <v>21005</v>
      </c>
      <c r="R3192" s="42" t="s">
        <v>94</v>
      </c>
      <c r="S3192" s="42" t="s">
        <v>22</v>
      </c>
      <c r="T3192" s="42" t="s">
        <v>28746</v>
      </c>
      <c r="U3192" s="50" t="s">
        <v>28520</v>
      </c>
      <c r="W3192" s="42" t="s">
        <v>94</v>
      </c>
      <c r="X3192" s="50">
        <v>1376</v>
      </c>
    </row>
    <row r="3193" spans="1:24" ht="12" customHeight="1" x14ac:dyDescent="0.15">
      <c r="A3193" s="42" t="s">
        <v>22172</v>
      </c>
      <c r="B3193" s="42">
        <v>37</v>
      </c>
      <c r="C3193" s="42" t="s">
        <v>14</v>
      </c>
      <c r="D3193" s="42" t="s">
        <v>31</v>
      </c>
      <c r="E3193" s="42" t="s">
        <v>22173</v>
      </c>
      <c r="F3193" s="55">
        <v>42446</v>
      </c>
      <c r="G3193" s="42" t="s">
        <v>22174</v>
      </c>
      <c r="H3193" s="42" t="s">
        <v>1900</v>
      </c>
      <c r="I3193" s="42" t="s">
        <v>398</v>
      </c>
      <c r="J3193" s="42">
        <v>15059</v>
      </c>
      <c r="K3193" s="42" t="s">
        <v>22175</v>
      </c>
      <c r="L3193" s="42" t="s">
        <v>22176</v>
      </c>
      <c r="M3193" s="42" t="s">
        <v>21</v>
      </c>
      <c r="N3193" s="42" t="s">
        <v>22177</v>
      </c>
      <c r="O3193" s="42" t="s">
        <v>394</v>
      </c>
      <c r="P3193" s="42" t="s">
        <v>395</v>
      </c>
      <c r="Q3193" s="56" t="s">
        <v>22178</v>
      </c>
      <c r="R3193" s="42" t="s">
        <v>948</v>
      </c>
      <c r="S3193" s="42" t="s">
        <v>22</v>
      </c>
      <c r="T3193" s="42" t="s">
        <v>28746</v>
      </c>
      <c r="U3193" s="50" t="s">
        <v>28520</v>
      </c>
      <c r="V3193" s="42" t="s">
        <v>28521</v>
      </c>
    </row>
    <row r="3194" spans="1:24" ht="12" customHeight="1" x14ac:dyDescent="0.15">
      <c r="A3194" s="42" t="s">
        <v>21149</v>
      </c>
      <c r="B3194" s="42">
        <v>33</v>
      </c>
      <c r="C3194" s="42" t="s">
        <v>14</v>
      </c>
      <c r="D3194" s="42" t="s">
        <v>42</v>
      </c>
      <c r="F3194" s="55">
        <v>42445</v>
      </c>
      <c r="G3194" s="42" t="s">
        <v>21150</v>
      </c>
      <c r="H3194" s="42" t="s">
        <v>562</v>
      </c>
      <c r="I3194" s="42" t="s">
        <v>67</v>
      </c>
      <c r="J3194" s="42">
        <v>78214</v>
      </c>
      <c r="K3194" s="42" t="s">
        <v>563</v>
      </c>
      <c r="L3194" s="42" t="s">
        <v>564</v>
      </c>
      <c r="M3194" s="42" t="s">
        <v>21</v>
      </c>
      <c r="N3194" s="42" t="s">
        <v>21151</v>
      </c>
      <c r="O3194" s="42" t="s">
        <v>394</v>
      </c>
      <c r="P3194" s="42" t="s">
        <v>395</v>
      </c>
      <c r="Q3194" s="56" t="s">
        <v>21152</v>
      </c>
      <c r="R3194" s="42" t="s">
        <v>542</v>
      </c>
      <c r="S3194" s="42" t="s">
        <v>22</v>
      </c>
      <c r="T3194" s="42" t="s">
        <v>28746</v>
      </c>
      <c r="U3194" s="50" t="s">
        <v>28520</v>
      </c>
      <c r="V3194" s="42" t="s">
        <v>28521</v>
      </c>
      <c r="W3194" s="42" t="s">
        <v>94</v>
      </c>
      <c r="X3194" s="50">
        <v>1368</v>
      </c>
    </row>
    <row r="3195" spans="1:24" ht="12" customHeight="1" x14ac:dyDescent="0.15">
      <c r="A3195" s="42" t="s">
        <v>21476</v>
      </c>
      <c r="B3195" s="42">
        <v>40</v>
      </c>
      <c r="C3195" s="42" t="s">
        <v>14</v>
      </c>
      <c r="D3195" s="42" t="s">
        <v>31</v>
      </c>
      <c r="F3195" s="55">
        <v>42445</v>
      </c>
      <c r="G3195" s="42" t="s">
        <v>21477</v>
      </c>
      <c r="H3195" s="42" t="s">
        <v>21478</v>
      </c>
      <c r="I3195" s="42" t="s">
        <v>360</v>
      </c>
      <c r="J3195" s="42">
        <v>28379</v>
      </c>
      <c r="K3195" s="42" t="s">
        <v>4337</v>
      </c>
      <c r="L3195" s="42" t="s">
        <v>21479</v>
      </c>
      <c r="M3195" s="42" t="s">
        <v>21</v>
      </c>
      <c r="N3195" s="42" t="s">
        <v>21480</v>
      </c>
      <c r="O3195" s="42" t="s">
        <v>394</v>
      </c>
      <c r="P3195" s="42" t="s">
        <v>395</v>
      </c>
      <c r="Q3195" s="56" t="s">
        <v>21481</v>
      </c>
      <c r="R3195" s="42" t="s">
        <v>542</v>
      </c>
      <c r="S3195" s="42" t="s">
        <v>22</v>
      </c>
      <c r="T3195" s="42" t="s">
        <v>28746</v>
      </c>
      <c r="U3195" s="50" t="s">
        <v>28520</v>
      </c>
      <c r="V3195" s="42" t="s">
        <v>28521</v>
      </c>
      <c r="W3195" s="42" t="s">
        <v>94</v>
      </c>
      <c r="X3195" s="50">
        <v>1374</v>
      </c>
    </row>
    <row r="3196" spans="1:24" ht="12" customHeight="1" x14ac:dyDescent="0.15">
      <c r="A3196" s="42" t="s">
        <v>21092</v>
      </c>
      <c r="B3196" s="42">
        <v>23</v>
      </c>
      <c r="C3196" s="42" t="s">
        <v>14</v>
      </c>
      <c r="D3196" s="42" t="s">
        <v>42</v>
      </c>
      <c r="F3196" s="55">
        <v>42445</v>
      </c>
      <c r="G3196" s="42" t="s">
        <v>21093</v>
      </c>
      <c r="H3196" s="42" t="s">
        <v>92</v>
      </c>
      <c r="I3196" s="42" t="s">
        <v>39</v>
      </c>
      <c r="J3196" s="42">
        <v>90001</v>
      </c>
      <c r="K3196" s="42" t="s">
        <v>92</v>
      </c>
      <c r="L3196" s="42" t="s">
        <v>408</v>
      </c>
      <c r="M3196" s="42" t="s">
        <v>21</v>
      </c>
      <c r="N3196" s="42" t="s">
        <v>21094</v>
      </c>
      <c r="O3196" s="42" t="s">
        <v>394</v>
      </c>
      <c r="P3196" s="42" t="s">
        <v>395</v>
      </c>
      <c r="Q3196" s="56" t="s">
        <v>21095</v>
      </c>
      <c r="R3196" s="42" t="s">
        <v>542</v>
      </c>
      <c r="S3196" s="42" t="s">
        <v>12</v>
      </c>
      <c r="T3196" s="42" t="s">
        <v>31978</v>
      </c>
      <c r="U3196" s="50" t="s">
        <v>28518</v>
      </c>
      <c r="V3196" s="42" t="s">
        <v>28521</v>
      </c>
      <c r="W3196" s="42" t="s">
        <v>94</v>
      </c>
      <c r="X3196" s="50">
        <v>1367</v>
      </c>
    </row>
    <row r="3197" spans="1:24" ht="12" customHeight="1" x14ac:dyDescent="0.15">
      <c r="A3197" s="42" t="s">
        <v>22853</v>
      </c>
      <c r="B3197" s="42">
        <v>55</v>
      </c>
      <c r="C3197" s="42" t="s">
        <v>14</v>
      </c>
      <c r="D3197" s="42" t="s">
        <v>42</v>
      </c>
      <c r="E3197" s="42" t="s">
        <v>22893</v>
      </c>
      <c r="F3197" s="55">
        <v>42445</v>
      </c>
      <c r="G3197" s="42" t="s">
        <v>22892</v>
      </c>
      <c r="H3197" s="42" t="s">
        <v>738</v>
      </c>
      <c r="I3197" s="42" t="s">
        <v>417</v>
      </c>
      <c r="J3197" s="42">
        <v>10454</v>
      </c>
      <c r="K3197" s="42" t="s">
        <v>1809</v>
      </c>
      <c r="L3197" s="42" t="s">
        <v>569</v>
      </c>
      <c r="M3197" s="42" t="s">
        <v>2246</v>
      </c>
      <c r="N3197" s="42" t="s">
        <v>22891</v>
      </c>
      <c r="O3197" s="42" t="s">
        <v>394</v>
      </c>
      <c r="P3197" s="42" t="s">
        <v>395</v>
      </c>
      <c r="Q3197" s="56" t="s">
        <v>22896</v>
      </c>
      <c r="R3197" s="42" t="s">
        <v>948</v>
      </c>
      <c r="S3197" s="42" t="s">
        <v>12</v>
      </c>
      <c r="T3197" s="42" t="s">
        <v>31978</v>
      </c>
      <c r="U3197" s="50" t="s">
        <v>28520</v>
      </c>
      <c r="V3197" s="42" t="s">
        <v>28521</v>
      </c>
    </row>
    <row r="3198" spans="1:24" ht="12" customHeight="1" x14ac:dyDescent="0.15">
      <c r="A3198" s="42" t="s">
        <v>21112</v>
      </c>
      <c r="B3198" s="42">
        <v>25</v>
      </c>
      <c r="C3198" s="42" t="s">
        <v>14</v>
      </c>
      <c r="D3198" s="42" t="s">
        <v>42</v>
      </c>
      <c r="F3198" s="55">
        <v>42445</v>
      </c>
      <c r="G3198" s="42" t="s">
        <v>21113</v>
      </c>
      <c r="H3198" s="42" t="s">
        <v>4455</v>
      </c>
      <c r="I3198" s="42" t="s">
        <v>39</v>
      </c>
      <c r="J3198" s="42">
        <v>92307</v>
      </c>
      <c r="K3198" s="42" t="s">
        <v>303</v>
      </c>
      <c r="L3198" s="42" t="s">
        <v>410</v>
      </c>
      <c r="M3198" s="42" t="s">
        <v>21</v>
      </c>
      <c r="N3198" s="42" t="s">
        <v>21114</v>
      </c>
      <c r="O3198" s="42" t="s">
        <v>394</v>
      </c>
      <c r="P3198" s="42" t="s">
        <v>395</v>
      </c>
      <c r="Q3198" s="56" t="s">
        <v>21115</v>
      </c>
      <c r="R3198" s="42" t="s">
        <v>23</v>
      </c>
      <c r="S3198" s="42" t="s">
        <v>29</v>
      </c>
      <c r="T3198" s="42" t="s">
        <v>28523</v>
      </c>
      <c r="U3198" s="50" t="s">
        <v>28523</v>
      </c>
      <c r="V3198" s="42" t="s">
        <v>28521</v>
      </c>
    </row>
    <row r="3199" spans="1:24" ht="12" customHeight="1" x14ac:dyDescent="0.15">
      <c r="A3199" s="42" t="s">
        <v>21865</v>
      </c>
      <c r="B3199" s="42">
        <v>38</v>
      </c>
      <c r="C3199" s="42" t="s">
        <v>14</v>
      </c>
      <c r="D3199" s="42" t="s">
        <v>31</v>
      </c>
      <c r="E3199" s="42" t="s">
        <v>21866</v>
      </c>
      <c r="F3199" s="55">
        <v>42444</v>
      </c>
      <c r="G3199" s="42" t="s">
        <v>21867</v>
      </c>
      <c r="H3199" s="42" t="s">
        <v>21868</v>
      </c>
      <c r="I3199" s="42" t="s">
        <v>211</v>
      </c>
      <c r="J3199" s="42">
        <v>47715</v>
      </c>
      <c r="K3199" s="42" t="s">
        <v>21869</v>
      </c>
      <c r="L3199" s="42" t="s">
        <v>21870</v>
      </c>
      <c r="M3199" s="42" t="s">
        <v>21</v>
      </c>
      <c r="N3199" s="42" t="s">
        <v>21871</v>
      </c>
      <c r="O3199" s="42" t="s">
        <v>394</v>
      </c>
      <c r="P3199" s="42" t="s">
        <v>395</v>
      </c>
      <c r="Q3199" s="56" t="s">
        <v>21872</v>
      </c>
      <c r="R3199" s="42" t="s">
        <v>94</v>
      </c>
      <c r="S3199" s="42" t="s">
        <v>22</v>
      </c>
      <c r="T3199" s="42" t="s">
        <v>28739</v>
      </c>
      <c r="U3199" s="50" t="s">
        <v>28518</v>
      </c>
      <c r="V3199" s="42" t="s">
        <v>28519</v>
      </c>
      <c r="W3199" s="42" t="s">
        <v>542</v>
      </c>
      <c r="X3199" s="50">
        <v>1369</v>
      </c>
    </row>
    <row r="3200" spans="1:24" ht="12" customHeight="1" x14ac:dyDescent="0.15">
      <c r="A3200" s="42" t="s">
        <v>21793</v>
      </c>
      <c r="B3200" s="42">
        <v>43</v>
      </c>
      <c r="C3200" s="42" t="s">
        <v>14</v>
      </c>
      <c r="D3200" s="42" t="s">
        <v>31</v>
      </c>
      <c r="E3200" s="42" t="s">
        <v>21794</v>
      </c>
      <c r="F3200" s="55">
        <v>42444</v>
      </c>
      <c r="G3200" s="42" t="s">
        <v>21795</v>
      </c>
      <c r="H3200" s="42" t="s">
        <v>910</v>
      </c>
      <c r="I3200" s="42" t="s">
        <v>67</v>
      </c>
      <c r="J3200" s="42" t="s">
        <v>21796</v>
      </c>
      <c r="K3200" s="42" t="s">
        <v>68</v>
      </c>
      <c r="L3200" s="42" t="s">
        <v>911</v>
      </c>
      <c r="M3200" s="42" t="s">
        <v>21</v>
      </c>
      <c r="N3200" s="42" t="s">
        <v>21797</v>
      </c>
      <c r="O3200" s="42" t="s">
        <v>394</v>
      </c>
      <c r="P3200" s="42" t="s">
        <v>395</v>
      </c>
      <c r="Q3200" s="56" t="s">
        <v>21798</v>
      </c>
      <c r="R3200" s="42" t="s">
        <v>94</v>
      </c>
      <c r="S3200" s="42" t="s">
        <v>22</v>
      </c>
      <c r="T3200" s="42" t="s">
        <v>28746</v>
      </c>
      <c r="U3200" s="50" t="s">
        <v>28518</v>
      </c>
      <c r="V3200" s="42" t="s">
        <v>20623</v>
      </c>
      <c r="W3200" s="42" t="s">
        <v>542</v>
      </c>
      <c r="X3200" s="50">
        <v>1371</v>
      </c>
    </row>
    <row r="3201" spans="1:24" ht="12" customHeight="1" x14ac:dyDescent="0.15">
      <c r="A3201" s="42" t="s">
        <v>21443</v>
      </c>
      <c r="B3201" s="42">
        <v>34</v>
      </c>
      <c r="C3201" s="42" t="s">
        <v>14</v>
      </c>
      <c r="D3201" s="42" t="s">
        <v>31</v>
      </c>
      <c r="F3201" s="55">
        <v>42444</v>
      </c>
      <c r="G3201" s="42" t="s">
        <v>21444</v>
      </c>
      <c r="H3201" s="42" t="s">
        <v>6358</v>
      </c>
      <c r="I3201" s="42" t="s">
        <v>309</v>
      </c>
      <c r="J3201" s="42" t="s">
        <v>21445</v>
      </c>
      <c r="K3201" s="42" t="s">
        <v>974</v>
      </c>
      <c r="L3201" s="42" t="s">
        <v>21446</v>
      </c>
      <c r="M3201" s="42" t="s">
        <v>21</v>
      </c>
      <c r="N3201" s="42" t="s">
        <v>21447</v>
      </c>
      <c r="O3201" s="42" t="s">
        <v>394</v>
      </c>
      <c r="P3201" s="42" t="s">
        <v>395</v>
      </c>
      <c r="Q3201" s="56" t="s">
        <v>21448</v>
      </c>
      <c r="R3201" s="42" t="s">
        <v>94</v>
      </c>
      <c r="S3201" s="42" t="s">
        <v>22</v>
      </c>
      <c r="T3201" s="42" t="s">
        <v>28746</v>
      </c>
      <c r="U3201" s="50" t="s">
        <v>28518</v>
      </c>
      <c r="V3201" s="42" t="s">
        <v>28522</v>
      </c>
      <c r="W3201" s="42" t="s">
        <v>94</v>
      </c>
      <c r="X3201" s="50">
        <v>1366</v>
      </c>
    </row>
    <row r="3202" spans="1:24" ht="12" customHeight="1" x14ac:dyDescent="0.15">
      <c r="A3202" s="42" t="s">
        <v>20756</v>
      </c>
      <c r="B3202" s="42">
        <v>29</v>
      </c>
      <c r="C3202" s="42" t="s">
        <v>14</v>
      </c>
      <c r="D3202" s="42" t="s">
        <v>79</v>
      </c>
      <c r="E3202" s="42" t="s">
        <v>20757</v>
      </c>
      <c r="F3202" s="55">
        <v>42443</v>
      </c>
      <c r="G3202" s="42" t="s">
        <v>20758</v>
      </c>
      <c r="H3202" s="42" t="s">
        <v>81</v>
      </c>
      <c r="I3202" s="42" t="s">
        <v>38</v>
      </c>
      <c r="J3202" s="42" t="s">
        <v>6472</v>
      </c>
      <c r="K3202" s="42" t="s">
        <v>82</v>
      </c>
      <c r="L3202" s="42" t="s">
        <v>83</v>
      </c>
      <c r="M3202" s="42" t="s">
        <v>21</v>
      </c>
      <c r="N3202" s="42" t="s">
        <v>20759</v>
      </c>
      <c r="O3202" s="42" t="s">
        <v>394</v>
      </c>
      <c r="P3202" s="42" t="s">
        <v>395</v>
      </c>
      <c r="Q3202" s="56" t="s">
        <v>20760</v>
      </c>
      <c r="R3202" s="42" t="s">
        <v>94</v>
      </c>
      <c r="S3202" s="42" t="s">
        <v>22</v>
      </c>
      <c r="T3202" s="42" t="s">
        <v>28746</v>
      </c>
      <c r="U3202" s="50" t="s">
        <v>28520</v>
      </c>
      <c r="V3202" s="42" t="s">
        <v>28522</v>
      </c>
      <c r="W3202" s="42" t="s">
        <v>94</v>
      </c>
      <c r="X3202" s="50">
        <v>1364</v>
      </c>
    </row>
    <row r="3203" spans="1:24" ht="12" customHeight="1" x14ac:dyDescent="0.15">
      <c r="A3203" s="42" t="s">
        <v>21938</v>
      </c>
      <c r="B3203" s="42">
        <v>38</v>
      </c>
      <c r="C3203" s="42" t="s">
        <v>108</v>
      </c>
      <c r="D3203" s="42" t="s">
        <v>31</v>
      </c>
      <c r="F3203" s="55">
        <v>42442</v>
      </c>
      <c r="G3203" s="42" t="s">
        <v>21939</v>
      </c>
      <c r="H3203" s="42" t="s">
        <v>3273</v>
      </c>
      <c r="I3203" s="42" t="s">
        <v>297</v>
      </c>
      <c r="J3203" s="42">
        <v>98662</v>
      </c>
      <c r="K3203" s="42" t="s">
        <v>557</v>
      </c>
      <c r="L3203" s="42" t="s">
        <v>12247</v>
      </c>
      <c r="M3203" s="42" t="s">
        <v>21</v>
      </c>
      <c r="N3203" s="42" t="s">
        <v>21940</v>
      </c>
      <c r="O3203" s="42" t="s">
        <v>394</v>
      </c>
      <c r="P3203" s="42" t="s">
        <v>395</v>
      </c>
      <c r="Q3203" s="56" t="s">
        <v>21941</v>
      </c>
      <c r="R3203" s="42" t="s">
        <v>542</v>
      </c>
      <c r="S3203" s="42" t="s">
        <v>22</v>
      </c>
      <c r="T3203" s="42" t="s">
        <v>28542</v>
      </c>
      <c r="U3203" s="50" t="s">
        <v>28520</v>
      </c>
      <c r="V3203" s="42" t="s">
        <v>28521</v>
      </c>
      <c r="W3203" s="42" t="s">
        <v>94</v>
      </c>
      <c r="X3203" s="50">
        <v>1362</v>
      </c>
    </row>
    <row r="3204" spans="1:24" ht="12" customHeight="1" x14ac:dyDescent="0.15">
      <c r="A3204" s="42" t="s">
        <v>21100</v>
      </c>
      <c r="B3204" s="42">
        <v>16</v>
      </c>
      <c r="C3204" s="42" t="s">
        <v>14</v>
      </c>
      <c r="D3204" s="42" t="s">
        <v>42</v>
      </c>
      <c r="E3204" s="42" t="s">
        <v>21101</v>
      </c>
      <c r="F3204" s="55">
        <v>42442</v>
      </c>
      <c r="G3204" s="42" t="s">
        <v>21102</v>
      </c>
      <c r="H3204" s="42" t="s">
        <v>21103</v>
      </c>
      <c r="I3204" s="42" t="s">
        <v>67</v>
      </c>
      <c r="J3204" s="42" t="s">
        <v>21104</v>
      </c>
      <c r="K3204" s="42" t="s">
        <v>279</v>
      </c>
      <c r="L3204" s="42" t="s">
        <v>21105</v>
      </c>
      <c r="M3204" s="42" t="s">
        <v>21</v>
      </c>
      <c r="N3204" s="42" t="s">
        <v>21106</v>
      </c>
      <c r="O3204" s="42" t="s">
        <v>20887</v>
      </c>
      <c r="P3204" s="42" t="s">
        <v>1135</v>
      </c>
      <c r="Q3204" s="56" t="s">
        <v>21107</v>
      </c>
      <c r="R3204" s="42" t="s">
        <v>94</v>
      </c>
      <c r="S3204" s="42" t="s">
        <v>12</v>
      </c>
      <c r="T3204" s="42" t="s">
        <v>31978</v>
      </c>
      <c r="U3204" s="50" t="s">
        <v>28523</v>
      </c>
      <c r="V3204" s="42" t="s">
        <v>28519</v>
      </c>
      <c r="W3204" s="42" t="s">
        <v>94</v>
      </c>
      <c r="X3204" s="50">
        <v>1358</v>
      </c>
    </row>
    <row r="3205" spans="1:24" ht="12" customHeight="1" x14ac:dyDescent="0.15">
      <c r="A3205" s="42" t="s">
        <v>20788</v>
      </c>
      <c r="B3205" s="42">
        <v>28</v>
      </c>
      <c r="C3205" s="42" t="s">
        <v>14</v>
      </c>
      <c r="D3205" s="42" t="s">
        <v>79</v>
      </c>
      <c r="E3205" s="42" t="s">
        <v>20789</v>
      </c>
      <c r="F3205" s="55">
        <v>42442</v>
      </c>
      <c r="G3205" s="42" t="s">
        <v>20790</v>
      </c>
      <c r="H3205" s="42" t="s">
        <v>2330</v>
      </c>
      <c r="I3205" s="42" t="s">
        <v>46</v>
      </c>
      <c r="J3205" s="42" t="s">
        <v>2331</v>
      </c>
      <c r="K3205" s="42" t="s">
        <v>6424</v>
      </c>
      <c r="L3205" s="42" t="s">
        <v>20791</v>
      </c>
      <c r="M3205" s="42" t="s">
        <v>21</v>
      </c>
      <c r="N3205" s="42" t="s">
        <v>20792</v>
      </c>
      <c r="O3205" s="42" t="s">
        <v>394</v>
      </c>
      <c r="P3205" s="42" t="s">
        <v>395</v>
      </c>
      <c r="Q3205" s="56" t="s">
        <v>20793</v>
      </c>
      <c r="R3205" s="42" t="s">
        <v>94</v>
      </c>
      <c r="S3205" s="42" t="s">
        <v>22</v>
      </c>
      <c r="T3205" s="42" t="s">
        <v>28746</v>
      </c>
      <c r="U3205" s="50" t="s">
        <v>28518</v>
      </c>
      <c r="V3205" s="42" t="s">
        <v>28521</v>
      </c>
      <c r="W3205" s="42" t="s">
        <v>94</v>
      </c>
      <c r="X3205" s="50">
        <v>1379</v>
      </c>
    </row>
    <row r="3206" spans="1:24" ht="12" customHeight="1" x14ac:dyDescent="0.15">
      <c r="A3206" s="42" t="s">
        <v>20988</v>
      </c>
      <c r="B3206" s="42">
        <v>24</v>
      </c>
      <c r="C3206" s="42" t="s">
        <v>14</v>
      </c>
      <c r="D3206" s="42" t="s">
        <v>79</v>
      </c>
      <c r="F3206" s="55">
        <v>42442</v>
      </c>
      <c r="G3206" s="42" t="s">
        <v>20989</v>
      </c>
      <c r="H3206" s="42" t="s">
        <v>397</v>
      </c>
      <c r="I3206" s="42" t="s">
        <v>398</v>
      </c>
      <c r="J3206" s="42" t="s">
        <v>1919</v>
      </c>
      <c r="K3206" s="42" t="s">
        <v>890</v>
      </c>
      <c r="L3206" s="42" t="s">
        <v>1920</v>
      </c>
      <c r="M3206" s="42" t="s">
        <v>21</v>
      </c>
      <c r="N3206" s="42" t="s">
        <v>20990</v>
      </c>
      <c r="O3206" s="42" t="s">
        <v>394</v>
      </c>
      <c r="P3206" s="42" t="s">
        <v>395</v>
      </c>
      <c r="Q3206" s="56" t="s">
        <v>20991</v>
      </c>
      <c r="R3206" s="42" t="s">
        <v>94</v>
      </c>
      <c r="S3206" s="42" t="s">
        <v>22</v>
      </c>
      <c r="T3206" s="42" t="s">
        <v>28746</v>
      </c>
      <c r="U3206" s="50" t="s">
        <v>28520</v>
      </c>
      <c r="V3206" s="42" t="s">
        <v>28521</v>
      </c>
      <c r="W3206" s="42" t="s">
        <v>94</v>
      </c>
      <c r="X3206" s="50">
        <v>1361</v>
      </c>
    </row>
    <row r="3207" spans="1:24" ht="12" customHeight="1" x14ac:dyDescent="0.15">
      <c r="A3207" s="42" t="s">
        <v>21611</v>
      </c>
      <c r="B3207" s="42">
        <v>26</v>
      </c>
      <c r="C3207" s="42" t="s">
        <v>14</v>
      </c>
      <c r="D3207" s="42" t="s">
        <v>31</v>
      </c>
      <c r="E3207" s="42" t="s">
        <v>21612</v>
      </c>
      <c r="F3207" s="55">
        <v>42442</v>
      </c>
      <c r="G3207" s="42" t="s">
        <v>21613</v>
      </c>
      <c r="H3207" s="42" t="s">
        <v>9259</v>
      </c>
      <c r="I3207" s="42" t="s">
        <v>88</v>
      </c>
      <c r="J3207" s="42" t="s">
        <v>21614</v>
      </c>
      <c r="K3207" s="42" t="s">
        <v>12432</v>
      </c>
      <c r="L3207" s="42" t="s">
        <v>21615</v>
      </c>
      <c r="M3207" s="42" t="s">
        <v>21</v>
      </c>
      <c r="N3207" s="42" t="s">
        <v>22451</v>
      </c>
      <c r="O3207" s="42" t="s">
        <v>394</v>
      </c>
      <c r="P3207" s="42" t="s">
        <v>395</v>
      </c>
      <c r="Q3207" s="56" t="s">
        <v>21616</v>
      </c>
      <c r="R3207" s="42" t="s">
        <v>94</v>
      </c>
      <c r="S3207" s="42" t="s">
        <v>22</v>
      </c>
      <c r="T3207" s="42" t="s">
        <v>28746</v>
      </c>
      <c r="U3207" s="50" t="s">
        <v>28520</v>
      </c>
      <c r="V3207" s="42" t="s">
        <v>28519</v>
      </c>
      <c r="W3207" s="42" t="s">
        <v>94</v>
      </c>
      <c r="X3207" s="50">
        <v>1360</v>
      </c>
    </row>
    <row r="3208" spans="1:24" ht="12" customHeight="1" x14ac:dyDescent="0.15">
      <c r="A3208" s="42" t="s">
        <v>22854</v>
      </c>
      <c r="B3208" s="42">
        <v>52</v>
      </c>
      <c r="C3208" s="42" t="s">
        <v>14</v>
      </c>
      <c r="D3208" s="42" t="s">
        <v>24</v>
      </c>
      <c r="F3208" s="55">
        <v>42442</v>
      </c>
      <c r="G3208" s="42" t="s">
        <v>22897</v>
      </c>
      <c r="H3208" s="42" t="s">
        <v>22898</v>
      </c>
      <c r="I3208" s="42" t="s">
        <v>309</v>
      </c>
      <c r="J3208" s="42">
        <v>42101</v>
      </c>
      <c r="K3208" s="42" t="s">
        <v>5855</v>
      </c>
      <c r="L3208" s="42" t="s">
        <v>19579</v>
      </c>
      <c r="M3208" s="42" t="s">
        <v>385</v>
      </c>
      <c r="N3208" s="42" t="s">
        <v>22894</v>
      </c>
      <c r="O3208" s="42" t="s">
        <v>394</v>
      </c>
      <c r="P3208" s="42" t="s">
        <v>395</v>
      </c>
      <c r="Q3208" s="56" t="s">
        <v>22895</v>
      </c>
      <c r="R3208" s="42" t="s">
        <v>23</v>
      </c>
      <c r="S3208" s="42" t="s">
        <v>12</v>
      </c>
      <c r="T3208" s="42" t="s">
        <v>31978</v>
      </c>
      <c r="U3208" s="50" t="s">
        <v>28523</v>
      </c>
      <c r="V3208" s="42" t="s">
        <v>28521</v>
      </c>
    </row>
    <row r="3209" spans="1:24" ht="12" customHeight="1" x14ac:dyDescent="0.15">
      <c r="A3209" s="42" t="s">
        <v>22011</v>
      </c>
      <c r="B3209" s="42">
        <v>30</v>
      </c>
      <c r="C3209" s="42" t="s">
        <v>14</v>
      </c>
      <c r="D3209" s="42" t="s">
        <v>31</v>
      </c>
      <c r="E3209" s="42" t="s">
        <v>22012</v>
      </c>
      <c r="F3209" s="55">
        <v>42442</v>
      </c>
      <c r="G3209" s="42" t="s">
        <v>22013</v>
      </c>
      <c r="H3209" s="42" t="s">
        <v>8623</v>
      </c>
      <c r="I3209" s="42" t="s">
        <v>313</v>
      </c>
      <c r="J3209" s="42" t="s">
        <v>8624</v>
      </c>
      <c r="K3209" s="42" t="s">
        <v>8625</v>
      </c>
      <c r="L3209" s="42" t="s">
        <v>22014</v>
      </c>
      <c r="M3209" s="42" t="s">
        <v>21</v>
      </c>
      <c r="N3209" s="42" t="s">
        <v>22495</v>
      </c>
      <c r="O3209" s="42" t="s">
        <v>394</v>
      </c>
      <c r="P3209" s="42" t="s">
        <v>395</v>
      </c>
      <c r="Q3209" s="56" t="s">
        <v>22015</v>
      </c>
      <c r="R3209" s="42" t="s">
        <v>948</v>
      </c>
      <c r="S3209" s="42" t="s">
        <v>12</v>
      </c>
      <c r="T3209" s="42" t="s">
        <v>31978</v>
      </c>
      <c r="U3209" s="50" t="s">
        <v>28518</v>
      </c>
      <c r="V3209" s="42" t="s">
        <v>28519</v>
      </c>
      <c r="W3209" s="42" t="s">
        <v>542</v>
      </c>
      <c r="X3209" s="50">
        <v>1359</v>
      </c>
    </row>
    <row r="3210" spans="1:24" ht="12" customHeight="1" x14ac:dyDescent="0.15">
      <c r="A3210" s="42" t="s">
        <v>22059</v>
      </c>
      <c r="B3210" s="42">
        <v>45</v>
      </c>
      <c r="C3210" s="42" t="s">
        <v>14</v>
      </c>
      <c r="D3210" s="42" t="s">
        <v>31</v>
      </c>
      <c r="F3210" s="55">
        <v>42442</v>
      </c>
      <c r="G3210" s="42" t="s">
        <v>22060</v>
      </c>
      <c r="H3210" s="42" t="s">
        <v>3252</v>
      </c>
      <c r="I3210" s="42" t="s">
        <v>39</v>
      </c>
      <c r="J3210" s="42">
        <v>91205</v>
      </c>
      <c r="K3210" s="42" t="s">
        <v>92</v>
      </c>
      <c r="L3210" s="42" t="s">
        <v>1472</v>
      </c>
      <c r="M3210" s="42" t="s">
        <v>21</v>
      </c>
      <c r="N3210" s="42" t="s">
        <v>22473</v>
      </c>
      <c r="O3210" s="42" t="s">
        <v>394</v>
      </c>
      <c r="P3210" s="42" t="s">
        <v>395</v>
      </c>
      <c r="Q3210" s="56" t="s">
        <v>22061</v>
      </c>
      <c r="R3210" s="42" t="s">
        <v>542</v>
      </c>
      <c r="S3210" s="42" t="s">
        <v>373</v>
      </c>
      <c r="T3210" s="42" t="s">
        <v>28836</v>
      </c>
      <c r="U3210" s="50" t="s">
        <v>28520</v>
      </c>
      <c r="V3210" s="42" t="s">
        <v>28519</v>
      </c>
      <c r="W3210" s="42" t="s">
        <v>94</v>
      </c>
      <c r="X3210" s="50">
        <v>1356</v>
      </c>
    </row>
    <row r="3211" spans="1:24" ht="12" customHeight="1" x14ac:dyDescent="0.15">
      <c r="A3211" s="42" t="s">
        <v>20999</v>
      </c>
      <c r="B3211" s="42">
        <v>20</v>
      </c>
      <c r="C3211" s="42" t="s">
        <v>14</v>
      </c>
      <c r="D3211" s="42" t="s">
        <v>79</v>
      </c>
      <c r="F3211" s="55">
        <v>42441</v>
      </c>
      <c r="G3211" s="42" t="s">
        <v>21000</v>
      </c>
      <c r="H3211" s="42" t="s">
        <v>707</v>
      </c>
      <c r="I3211" s="42" t="s">
        <v>67</v>
      </c>
      <c r="J3211" s="42" t="s">
        <v>17139</v>
      </c>
      <c r="K3211" s="42" t="s">
        <v>545</v>
      </c>
      <c r="L3211" s="42" t="s">
        <v>546</v>
      </c>
      <c r="M3211" s="42" t="s">
        <v>5307</v>
      </c>
      <c r="N3211" s="42" t="s">
        <v>21001</v>
      </c>
      <c r="O3211" s="42" t="s">
        <v>394</v>
      </c>
      <c r="P3211" s="42" t="s">
        <v>395</v>
      </c>
      <c r="Q3211" s="56" t="s">
        <v>20895</v>
      </c>
      <c r="R3211" s="42" t="s">
        <v>94</v>
      </c>
      <c r="S3211" s="42" t="s">
        <v>22</v>
      </c>
      <c r="T3211" s="42" t="s">
        <v>29882</v>
      </c>
      <c r="U3211" s="50" t="s">
        <v>28520</v>
      </c>
      <c r="V3211" s="42" t="s">
        <v>28521</v>
      </c>
      <c r="W3211" s="42" t="s">
        <v>94</v>
      </c>
      <c r="X3211" s="50">
        <v>1365</v>
      </c>
    </row>
    <row r="3212" spans="1:24" ht="12" customHeight="1" x14ac:dyDescent="0.15">
      <c r="A3212" s="42" t="s">
        <v>22167</v>
      </c>
      <c r="B3212" s="42">
        <v>43</v>
      </c>
      <c r="C3212" s="42" t="s">
        <v>14</v>
      </c>
      <c r="D3212" s="42" t="s">
        <v>31</v>
      </c>
      <c r="F3212" s="55">
        <v>42441</v>
      </c>
      <c r="G3212" s="42" t="s">
        <v>22168</v>
      </c>
      <c r="H3212" s="42" t="s">
        <v>6344</v>
      </c>
      <c r="I3212" s="42" t="s">
        <v>360</v>
      </c>
      <c r="J3212" s="42" t="s">
        <v>22169</v>
      </c>
      <c r="K3212" s="42" t="s">
        <v>631</v>
      </c>
      <c r="L3212" s="42" t="s">
        <v>10619</v>
      </c>
      <c r="M3212" s="42" t="s">
        <v>21</v>
      </c>
      <c r="N3212" s="42" t="s">
        <v>22170</v>
      </c>
      <c r="O3212" s="42" t="s">
        <v>394</v>
      </c>
      <c r="P3212" s="42" t="s">
        <v>395</v>
      </c>
      <c r="Q3212" s="56" t="s">
        <v>22171</v>
      </c>
      <c r="R3212" s="42" t="s">
        <v>542</v>
      </c>
      <c r="S3212" s="42" t="s">
        <v>22</v>
      </c>
      <c r="T3212" s="42" t="s">
        <v>28746</v>
      </c>
      <c r="U3212" s="50" t="s">
        <v>28520</v>
      </c>
      <c r="V3212" s="42" t="s">
        <v>28521</v>
      </c>
      <c r="W3212" s="42" t="s">
        <v>542</v>
      </c>
      <c r="X3212" s="50">
        <v>1476</v>
      </c>
    </row>
    <row r="3213" spans="1:24" ht="12" customHeight="1" x14ac:dyDescent="0.15">
      <c r="A3213" s="42" t="s">
        <v>22855</v>
      </c>
      <c r="B3213" s="42">
        <v>49</v>
      </c>
      <c r="C3213" s="42" t="s">
        <v>14</v>
      </c>
      <c r="D3213" s="42" t="s">
        <v>31</v>
      </c>
      <c r="E3213" s="42" t="s">
        <v>22899</v>
      </c>
      <c r="F3213" s="55">
        <v>42441</v>
      </c>
      <c r="G3213" s="42" t="s">
        <v>22902</v>
      </c>
      <c r="H3213" s="42" t="s">
        <v>22904</v>
      </c>
      <c r="I3213" s="42" t="s">
        <v>51</v>
      </c>
      <c r="J3213" s="42">
        <v>48415</v>
      </c>
      <c r="K3213" s="42" t="s">
        <v>22903</v>
      </c>
      <c r="L3213" s="42" t="s">
        <v>3862</v>
      </c>
      <c r="M3213" s="42" t="s">
        <v>373</v>
      </c>
      <c r="N3213" s="42" t="s">
        <v>22900</v>
      </c>
      <c r="O3213" s="42" t="s">
        <v>394</v>
      </c>
      <c r="P3213" s="42" t="s">
        <v>395</v>
      </c>
      <c r="Q3213" s="56" t="s">
        <v>22901</v>
      </c>
      <c r="R3213" s="42" t="s">
        <v>94</v>
      </c>
      <c r="S3213" s="42" t="s">
        <v>22</v>
      </c>
      <c r="T3213" s="42" t="s">
        <v>28746</v>
      </c>
      <c r="U3213" s="50" t="s">
        <v>28520</v>
      </c>
      <c r="V3213" s="42" t="s">
        <v>28521</v>
      </c>
    </row>
    <row r="3214" spans="1:24" ht="12" customHeight="1" x14ac:dyDescent="0.15">
      <c r="A3214" s="42" t="s">
        <v>20892</v>
      </c>
      <c r="B3214" s="42">
        <v>37</v>
      </c>
      <c r="C3214" s="42" t="s">
        <v>14</v>
      </c>
      <c r="D3214" s="42" t="s">
        <v>79</v>
      </c>
      <c r="F3214" s="55">
        <v>42441</v>
      </c>
      <c r="G3214" s="42" t="s">
        <v>20893</v>
      </c>
      <c r="H3214" s="42" t="s">
        <v>707</v>
      </c>
      <c r="I3214" s="42" t="s">
        <v>67</v>
      </c>
      <c r="J3214" s="42" t="s">
        <v>20894</v>
      </c>
      <c r="K3214" s="42" t="s">
        <v>545</v>
      </c>
      <c r="L3214" s="42" t="s">
        <v>708</v>
      </c>
      <c r="M3214" s="42" t="s">
        <v>5307</v>
      </c>
      <c r="N3214" s="42" t="s">
        <v>22318</v>
      </c>
      <c r="O3214" s="42" t="s">
        <v>394</v>
      </c>
      <c r="P3214" s="42" t="s">
        <v>395</v>
      </c>
      <c r="Q3214" s="56" t="s">
        <v>22319</v>
      </c>
      <c r="R3214" s="42" t="s">
        <v>542</v>
      </c>
      <c r="S3214" s="42" t="s">
        <v>12</v>
      </c>
      <c r="T3214" s="42" t="s">
        <v>31978</v>
      </c>
      <c r="U3214" s="50" t="s">
        <v>28518</v>
      </c>
      <c r="V3214" s="42" t="s">
        <v>28522</v>
      </c>
      <c r="W3214" s="42" t="s">
        <v>94</v>
      </c>
      <c r="X3214" s="50">
        <v>1357</v>
      </c>
    </row>
    <row r="3215" spans="1:24" ht="12" customHeight="1" x14ac:dyDescent="0.15">
      <c r="A3215" s="42" t="s">
        <v>20871</v>
      </c>
      <c r="B3215" s="42">
        <v>25</v>
      </c>
      <c r="C3215" s="42" t="s">
        <v>14</v>
      </c>
      <c r="D3215" s="42" t="s">
        <v>79</v>
      </c>
      <c r="E3215" s="42" t="s">
        <v>20872</v>
      </c>
      <c r="F3215" s="55">
        <v>42440</v>
      </c>
      <c r="G3215" s="42" t="s">
        <v>20873</v>
      </c>
      <c r="H3215" s="42" t="s">
        <v>3245</v>
      </c>
      <c r="I3215" s="42" t="s">
        <v>238</v>
      </c>
      <c r="J3215" s="42" t="s">
        <v>20874</v>
      </c>
      <c r="K3215" s="42" t="s">
        <v>16092</v>
      </c>
      <c r="L3215" s="42" t="s">
        <v>4946</v>
      </c>
      <c r="M3215" s="42" t="s">
        <v>21</v>
      </c>
      <c r="N3215" s="42" t="s">
        <v>20875</v>
      </c>
      <c r="O3215" s="42" t="s">
        <v>394</v>
      </c>
      <c r="P3215" s="42" t="s">
        <v>395</v>
      </c>
      <c r="Q3215" s="56" t="s">
        <v>20876</v>
      </c>
      <c r="R3215" s="42" t="s">
        <v>94</v>
      </c>
      <c r="S3215" s="42" t="s">
        <v>22</v>
      </c>
      <c r="T3215" s="42" t="s">
        <v>28746</v>
      </c>
      <c r="U3215" s="50" t="s">
        <v>28520</v>
      </c>
      <c r="V3215" s="42" t="s">
        <v>28521</v>
      </c>
      <c r="W3215" s="42" t="s">
        <v>542</v>
      </c>
      <c r="X3215" s="50">
        <v>1350</v>
      </c>
    </row>
    <row r="3216" spans="1:24" ht="12" customHeight="1" x14ac:dyDescent="0.15">
      <c r="A3216" s="42" t="s">
        <v>21251</v>
      </c>
      <c r="B3216" s="42">
        <v>23</v>
      </c>
      <c r="C3216" s="42" t="s">
        <v>14</v>
      </c>
      <c r="D3216" s="42" t="s">
        <v>42</v>
      </c>
      <c r="E3216" s="42" t="s">
        <v>21252</v>
      </c>
      <c r="F3216" s="55">
        <v>42440</v>
      </c>
      <c r="G3216" s="42" t="s">
        <v>21253</v>
      </c>
      <c r="H3216" s="42" t="s">
        <v>513</v>
      </c>
      <c r="I3216" s="42" t="s">
        <v>39</v>
      </c>
      <c r="J3216" s="42">
        <v>94560</v>
      </c>
      <c r="K3216" s="42" t="s">
        <v>589</v>
      </c>
      <c r="L3216" s="42" t="s">
        <v>22275</v>
      </c>
      <c r="M3216" s="42" t="s">
        <v>21</v>
      </c>
      <c r="N3216" s="42" t="s">
        <v>21254</v>
      </c>
      <c r="O3216" s="42" t="s">
        <v>394</v>
      </c>
      <c r="P3216" s="42" t="s">
        <v>395</v>
      </c>
      <c r="Q3216" s="56" t="s">
        <v>21255</v>
      </c>
      <c r="R3216" s="42" t="s">
        <v>94</v>
      </c>
      <c r="S3216" s="42" t="s">
        <v>22</v>
      </c>
      <c r="T3216" s="42" t="s">
        <v>28746</v>
      </c>
      <c r="U3216" s="50" t="s">
        <v>28520</v>
      </c>
      <c r="V3216" s="42" t="s">
        <v>28522</v>
      </c>
      <c r="W3216" s="42" t="s">
        <v>94</v>
      </c>
      <c r="X3216" s="50">
        <v>1515</v>
      </c>
    </row>
    <row r="3217" spans="1:24" ht="12" customHeight="1" x14ac:dyDescent="0.15">
      <c r="A3217" s="42" t="s">
        <v>21330</v>
      </c>
      <c r="B3217" s="42">
        <v>46</v>
      </c>
      <c r="C3217" s="42" t="s">
        <v>14</v>
      </c>
      <c r="D3217" s="42" t="s">
        <v>31</v>
      </c>
      <c r="E3217" s="42" t="s">
        <v>25592</v>
      </c>
      <c r="F3217" s="55">
        <v>42440</v>
      </c>
      <c r="G3217" s="42" t="s">
        <v>21331</v>
      </c>
      <c r="H3217" s="42" t="s">
        <v>6247</v>
      </c>
      <c r="I3217" s="42" t="s">
        <v>38</v>
      </c>
      <c r="J3217" s="42" t="s">
        <v>21332</v>
      </c>
      <c r="K3217" s="42" t="s">
        <v>21333</v>
      </c>
      <c r="L3217" s="42" t="s">
        <v>21334</v>
      </c>
      <c r="M3217" s="42" t="s">
        <v>21</v>
      </c>
      <c r="N3217" s="42" t="s">
        <v>21335</v>
      </c>
      <c r="O3217" s="42" t="s">
        <v>394</v>
      </c>
      <c r="P3217" s="42" t="s">
        <v>395</v>
      </c>
      <c r="Q3217" s="56" t="s">
        <v>21336</v>
      </c>
      <c r="R3217" s="42" t="s">
        <v>542</v>
      </c>
      <c r="S3217" s="42" t="s">
        <v>22</v>
      </c>
      <c r="T3217" s="42" t="s">
        <v>28739</v>
      </c>
      <c r="U3217" s="50" t="s">
        <v>28518</v>
      </c>
      <c r="V3217" s="42" t="s">
        <v>28521</v>
      </c>
      <c r="W3217" s="42" t="s">
        <v>94</v>
      </c>
      <c r="X3217" s="50">
        <v>1375</v>
      </c>
    </row>
    <row r="3218" spans="1:24" ht="12" customHeight="1" x14ac:dyDescent="0.15">
      <c r="A3218" s="42" t="s">
        <v>21438</v>
      </c>
      <c r="B3218" s="42">
        <v>51</v>
      </c>
      <c r="C3218" s="42" t="s">
        <v>14</v>
      </c>
      <c r="D3218" s="42" t="s">
        <v>31</v>
      </c>
      <c r="F3218" s="55">
        <v>42440</v>
      </c>
      <c r="G3218" s="42" t="s">
        <v>21439</v>
      </c>
      <c r="H3218" s="42" t="s">
        <v>21440</v>
      </c>
      <c r="I3218" s="42" t="s">
        <v>357</v>
      </c>
      <c r="J3218" s="42" t="s">
        <v>21441</v>
      </c>
      <c r="K3218" s="42" t="s">
        <v>5406</v>
      </c>
      <c r="L3218" s="42" t="s">
        <v>9466</v>
      </c>
      <c r="M3218" s="42" t="s">
        <v>21</v>
      </c>
      <c r="N3218" s="42" t="s">
        <v>22476</v>
      </c>
      <c r="O3218" s="42" t="s">
        <v>394</v>
      </c>
      <c r="P3218" s="42" t="s">
        <v>395</v>
      </c>
      <c r="Q3218" s="56" t="s">
        <v>21442</v>
      </c>
      <c r="R3218" s="42" t="s">
        <v>542</v>
      </c>
      <c r="S3218" s="42" t="s">
        <v>22</v>
      </c>
      <c r="T3218" s="42" t="s">
        <v>28746</v>
      </c>
      <c r="U3218" s="50" t="s">
        <v>28520</v>
      </c>
      <c r="V3218" s="42" t="s">
        <v>28521</v>
      </c>
      <c r="W3218" s="42" t="s">
        <v>542</v>
      </c>
      <c r="X3218" s="50">
        <v>1355</v>
      </c>
    </row>
    <row r="3219" spans="1:24" ht="12" customHeight="1" x14ac:dyDescent="0.15">
      <c r="A3219" s="42" t="s">
        <v>21129</v>
      </c>
      <c r="B3219" s="42">
        <v>21</v>
      </c>
      <c r="C3219" s="42" t="s">
        <v>14</v>
      </c>
      <c r="D3219" s="42" t="s">
        <v>42</v>
      </c>
      <c r="F3219" s="55">
        <v>42439</v>
      </c>
      <c r="G3219" s="42" t="s">
        <v>21130</v>
      </c>
      <c r="H3219" s="42" t="s">
        <v>476</v>
      </c>
      <c r="I3219" s="42" t="s">
        <v>39</v>
      </c>
      <c r="J3219" s="42" t="s">
        <v>15990</v>
      </c>
      <c r="K3219" s="42" t="s">
        <v>92</v>
      </c>
      <c r="L3219" s="42" t="s">
        <v>477</v>
      </c>
      <c r="M3219" s="42" t="s">
        <v>21</v>
      </c>
      <c r="N3219" s="42" t="s">
        <v>21131</v>
      </c>
      <c r="O3219" s="42" t="s">
        <v>394</v>
      </c>
      <c r="P3219" s="42" t="s">
        <v>395</v>
      </c>
      <c r="Q3219" s="56" t="s">
        <v>21132</v>
      </c>
      <c r="R3219" s="42" t="s">
        <v>94</v>
      </c>
      <c r="S3219" s="42" t="s">
        <v>22</v>
      </c>
      <c r="T3219" s="42" t="s">
        <v>28746</v>
      </c>
      <c r="U3219" s="50" t="s">
        <v>28518</v>
      </c>
      <c r="V3219" s="42" t="s">
        <v>28522</v>
      </c>
      <c r="W3219" s="42" t="s">
        <v>94</v>
      </c>
      <c r="X3219" s="50">
        <v>1352</v>
      </c>
    </row>
    <row r="3220" spans="1:24" ht="12" customHeight="1" x14ac:dyDescent="0.15">
      <c r="A3220" s="42" t="s">
        <v>22163</v>
      </c>
      <c r="B3220" s="42">
        <v>50</v>
      </c>
      <c r="C3220" s="42" t="s">
        <v>14</v>
      </c>
      <c r="D3220" s="42" t="s">
        <v>31</v>
      </c>
      <c r="F3220" s="55">
        <v>42439</v>
      </c>
      <c r="G3220" s="42" t="s">
        <v>22164</v>
      </c>
      <c r="H3220" s="42" t="s">
        <v>779</v>
      </c>
      <c r="I3220" s="42" t="s">
        <v>67</v>
      </c>
      <c r="J3220" s="42" t="s">
        <v>19217</v>
      </c>
      <c r="K3220" s="42" t="s">
        <v>780</v>
      </c>
      <c r="L3220" s="42" t="s">
        <v>22165</v>
      </c>
      <c r="M3220" s="42" t="s">
        <v>21</v>
      </c>
      <c r="N3220" s="42" t="s">
        <v>22481</v>
      </c>
      <c r="O3220" s="42" t="s">
        <v>394</v>
      </c>
      <c r="P3220" s="42" t="s">
        <v>395</v>
      </c>
      <c r="Q3220" s="56" t="s">
        <v>22166</v>
      </c>
      <c r="R3220" s="42" t="s">
        <v>542</v>
      </c>
      <c r="S3220" s="42" t="s">
        <v>22</v>
      </c>
      <c r="T3220" s="42" t="s">
        <v>28746</v>
      </c>
      <c r="U3220" s="50" t="s">
        <v>28520</v>
      </c>
      <c r="V3220" s="42" t="s">
        <v>28521</v>
      </c>
      <c r="W3220" s="42" t="s">
        <v>94</v>
      </c>
      <c r="X3220" s="50">
        <v>1353</v>
      </c>
    </row>
    <row r="3221" spans="1:24" ht="12" customHeight="1" x14ac:dyDescent="0.15">
      <c r="A3221" s="42" t="s">
        <v>21245</v>
      </c>
      <c r="B3221" s="42">
        <v>22</v>
      </c>
      <c r="C3221" s="42" t="s">
        <v>14</v>
      </c>
      <c r="D3221" s="42" t="s">
        <v>79</v>
      </c>
      <c r="E3221" s="42" t="s">
        <v>21246</v>
      </c>
      <c r="F3221" s="55">
        <v>42439</v>
      </c>
      <c r="G3221" s="42" t="s">
        <v>21247</v>
      </c>
      <c r="H3221" s="42" t="s">
        <v>1581</v>
      </c>
      <c r="I3221" s="42" t="s">
        <v>263</v>
      </c>
      <c r="J3221" s="42" t="s">
        <v>21248</v>
      </c>
      <c r="K3221" s="42" t="s">
        <v>6131</v>
      </c>
      <c r="L3221" s="42" t="s">
        <v>7340</v>
      </c>
      <c r="M3221" s="42" t="s">
        <v>21</v>
      </c>
      <c r="N3221" s="42" t="s">
        <v>21249</v>
      </c>
      <c r="O3221" s="42" t="s">
        <v>394</v>
      </c>
      <c r="P3221" s="42" t="s">
        <v>395</v>
      </c>
      <c r="Q3221" s="56" t="s">
        <v>21250</v>
      </c>
      <c r="R3221" s="42" t="s">
        <v>542</v>
      </c>
      <c r="S3221" s="42" t="s">
        <v>12</v>
      </c>
      <c r="T3221" s="42" t="s">
        <v>31675</v>
      </c>
      <c r="U3221" s="50" t="s">
        <v>28520</v>
      </c>
      <c r="V3221" s="42" t="s">
        <v>28522</v>
      </c>
      <c r="W3221" s="42" t="s">
        <v>94</v>
      </c>
      <c r="X3221" s="50">
        <v>1351</v>
      </c>
    </row>
    <row r="3222" spans="1:24" ht="12" customHeight="1" x14ac:dyDescent="0.15">
      <c r="A3222" s="42" t="s">
        <v>21715</v>
      </c>
      <c r="B3222" s="42">
        <v>37</v>
      </c>
      <c r="C3222" s="42" t="s">
        <v>14</v>
      </c>
      <c r="D3222" s="42" t="s">
        <v>31</v>
      </c>
      <c r="E3222" s="42" t="s">
        <v>21716</v>
      </c>
      <c r="F3222" s="55">
        <v>42439</v>
      </c>
      <c r="G3222" s="42" t="s">
        <v>21717</v>
      </c>
      <c r="H3222" s="42" t="s">
        <v>21718</v>
      </c>
      <c r="I3222" s="42" t="s">
        <v>653</v>
      </c>
      <c r="J3222" s="42" t="s">
        <v>21719</v>
      </c>
      <c r="K3222" s="42" t="s">
        <v>3924</v>
      </c>
      <c r="L3222" s="42" t="s">
        <v>21720</v>
      </c>
      <c r="M3222" s="42" t="s">
        <v>21</v>
      </c>
      <c r="N3222" s="42" t="s">
        <v>22492</v>
      </c>
      <c r="O3222" s="42" t="s">
        <v>394</v>
      </c>
      <c r="P3222" s="42" t="s">
        <v>395</v>
      </c>
      <c r="Q3222" s="56" t="s">
        <v>21721</v>
      </c>
      <c r="R3222" s="42" t="s">
        <v>23</v>
      </c>
      <c r="S3222" s="42" t="s">
        <v>12</v>
      </c>
      <c r="T3222" s="42" t="s">
        <v>31675</v>
      </c>
      <c r="U3222" s="50" t="s">
        <v>28518</v>
      </c>
      <c r="V3222" s="42" t="s">
        <v>28521</v>
      </c>
      <c r="W3222" s="42" t="s">
        <v>94</v>
      </c>
      <c r="X3222" s="50">
        <v>1349</v>
      </c>
    </row>
    <row r="3223" spans="1:24" ht="12" customHeight="1" x14ac:dyDescent="0.15">
      <c r="A3223" s="42" t="s">
        <v>21353</v>
      </c>
      <c r="B3223" s="42">
        <v>23</v>
      </c>
      <c r="C3223" s="42" t="s">
        <v>14</v>
      </c>
      <c r="D3223" s="42" t="s">
        <v>42</v>
      </c>
      <c r="F3223" s="55">
        <v>42439</v>
      </c>
      <c r="G3223" s="42" t="s">
        <v>21354</v>
      </c>
      <c r="H3223" s="42" t="s">
        <v>21355</v>
      </c>
      <c r="I3223" s="42" t="s">
        <v>203</v>
      </c>
      <c r="J3223" s="42" t="s">
        <v>11039</v>
      </c>
      <c r="K3223" s="42" t="s">
        <v>4577</v>
      </c>
      <c r="L3223" s="42" t="s">
        <v>21356</v>
      </c>
      <c r="M3223" s="42" t="s">
        <v>21</v>
      </c>
      <c r="N3223" s="42" t="s">
        <v>21357</v>
      </c>
      <c r="O3223" s="42" t="s">
        <v>394</v>
      </c>
      <c r="P3223" s="42" t="s">
        <v>395</v>
      </c>
      <c r="Q3223" s="56" t="s">
        <v>21358</v>
      </c>
      <c r="R3223" s="42" t="s">
        <v>94</v>
      </c>
      <c r="S3223" s="42" t="s">
        <v>373</v>
      </c>
      <c r="T3223" s="42" t="s">
        <v>28836</v>
      </c>
      <c r="U3223" s="50" t="s">
        <v>28520</v>
      </c>
      <c r="V3223" s="42" t="s">
        <v>28519</v>
      </c>
      <c r="W3223" s="42" t="s">
        <v>94</v>
      </c>
      <c r="X3223" s="50">
        <v>1354</v>
      </c>
    </row>
    <row r="3224" spans="1:24" ht="12" customHeight="1" x14ac:dyDescent="0.15">
      <c r="A3224" s="42" t="s">
        <v>21562</v>
      </c>
      <c r="B3224" s="42">
        <v>27</v>
      </c>
      <c r="C3224" s="42" t="s">
        <v>14</v>
      </c>
      <c r="D3224" s="42" t="s">
        <v>31</v>
      </c>
      <c r="F3224" s="55">
        <v>42437</v>
      </c>
      <c r="G3224" s="42" t="s">
        <v>21563</v>
      </c>
      <c r="H3224" s="42" t="s">
        <v>1537</v>
      </c>
      <c r="I3224" s="42" t="s">
        <v>56</v>
      </c>
      <c r="J3224" s="42" t="s">
        <v>21564</v>
      </c>
      <c r="K3224" s="42" t="s">
        <v>622</v>
      </c>
      <c r="L3224" s="42" t="s">
        <v>623</v>
      </c>
      <c r="M3224" s="42" t="s">
        <v>21</v>
      </c>
      <c r="N3224" s="42" t="s">
        <v>21565</v>
      </c>
      <c r="O3224" s="42" t="s">
        <v>394</v>
      </c>
      <c r="P3224" s="42" t="s">
        <v>395</v>
      </c>
      <c r="Q3224" s="56" t="s">
        <v>21566</v>
      </c>
      <c r="R3224" s="42" t="s">
        <v>542</v>
      </c>
      <c r="S3224" s="42" t="s">
        <v>12</v>
      </c>
      <c r="T3224" s="42" t="s">
        <v>31675</v>
      </c>
      <c r="U3224" s="50" t="s">
        <v>28520</v>
      </c>
      <c r="V3224" s="42" t="s">
        <v>28521</v>
      </c>
      <c r="W3224" s="42" t="s">
        <v>94</v>
      </c>
      <c r="X3224" s="50">
        <v>1347</v>
      </c>
    </row>
    <row r="3225" spans="1:24" ht="12" customHeight="1" x14ac:dyDescent="0.15">
      <c r="A3225" s="42" t="s">
        <v>21850</v>
      </c>
      <c r="B3225" s="42">
        <v>45</v>
      </c>
      <c r="C3225" s="42" t="s">
        <v>14</v>
      </c>
      <c r="D3225" s="42" t="s">
        <v>31</v>
      </c>
      <c r="E3225" s="42" t="s">
        <v>21851</v>
      </c>
      <c r="F3225" s="55">
        <v>42436</v>
      </c>
      <c r="G3225" s="42" t="s">
        <v>21852</v>
      </c>
      <c r="H3225" s="42" t="s">
        <v>591</v>
      </c>
      <c r="I3225" s="42" t="s">
        <v>39</v>
      </c>
      <c r="J3225" s="42" t="s">
        <v>11233</v>
      </c>
      <c r="K3225" s="42" t="s">
        <v>592</v>
      </c>
      <c r="L3225" s="42" t="s">
        <v>711</v>
      </c>
      <c r="M3225" s="42" t="s">
        <v>21</v>
      </c>
      <c r="N3225" s="42" t="s">
        <v>21853</v>
      </c>
      <c r="O3225" s="42" t="s">
        <v>394</v>
      </c>
      <c r="P3225" s="42" t="s">
        <v>395</v>
      </c>
      <c r="Q3225" s="56" t="s">
        <v>21854</v>
      </c>
      <c r="R3225" s="42" t="s">
        <v>94</v>
      </c>
      <c r="S3225" s="42" t="s">
        <v>22</v>
      </c>
      <c r="T3225" s="42" t="s">
        <v>28739</v>
      </c>
      <c r="U3225" s="50" t="s">
        <v>28518</v>
      </c>
      <c r="V3225" s="42" t="s">
        <v>28521</v>
      </c>
      <c r="W3225" s="42" t="s">
        <v>94</v>
      </c>
      <c r="X3225" s="50">
        <v>1343</v>
      </c>
    </row>
    <row r="3226" spans="1:24" ht="12" customHeight="1" x14ac:dyDescent="0.15">
      <c r="A3226" s="42" t="s">
        <v>21471</v>
      </c>
      <c r="B3226" s="42">
        <v>42</v>
      </c>
      <c r="C3226" s="42" t="s">
        <v>14</v>
      </c>
      <c r="D3226" s="42" t="s">
        <v>31</v>
      </c>
      <c r="F3226" s="55">
        <v>42436</v>
      </c>
      <c r="G3226" s="42" t="s">
        <v>21472</v>
      </c>
      <c r="H3226" s="42" t="s">
        <v>3822</v>
      </c>
      <c r="I3226" s="42" t="s">
        <v>838</v>
      </c>
      <c r="J3226" s="42" t="s">
        <v>21473</v>
      </c>
      <c r="K3226" s="42" t="s">
        <v>9709</v>
      </c>
      <c r="L3226" s="42" t="s">
        <v>21474</v>
      </c>
      <c r="M3226" s="42" t="s">
        <v>21</v>
      </c>
      <c r="N3226" s="42" t="s">
        <v>22460</v>
      </c>
      <c r="O3226" s="42" t="s">
        <v>394</v>
      </c>
      <c r="P3226" s="42" t="s">
        <v>395</v>
      </c>
      <c r="Q3226" s="56" t="s">
        <v>21475</v>
      </c>
      <c r="R3226" s="42" t="s">
        <v>94</v>
      </c>
      <c r="S3226" s="42" t="s">
        <v>22</v>
      </c>
      <c r="T3226" s="42" t="s">
        <v>28746</v>
      </c>
      <c r="U3226" s="50" t="s">
        <v>28520</v>
      </c>
      <c r="V3226" s="42" t="s">
        <v>28521</v>
      </c>
      <c r="W3226" s="42" t="s">
        <v>94</v>
      </c>
      <c r="X3226" s="50">
        <v>1345</v>
      </c>
    </row>
    <row r="3227" spans="1:24" ht="12" customHeight="1" x14ac:dyDescent="0.15">
      <c r="A3227" s="42" t="s">
        <v>21487</v>
      </c>
      <c r="B3227" s="42">
        <v>49</v>
      </c>
      <c r="C3227" s="42" t="s">
        <v>14</v>
      </c>
      <c r="D3227" s="42" t="s">
        <v>31</v>
      </c>
      <c r="F3227" s="55">
        <v>42436</v>
      </c>
      <c r="G3227" s="42" t="s">
        <v>21488</v>
      </c>
      <c r="H3227" s="42" t="s">
        <v>1962</v>
      </c>
      <c r="I3227" s="42" t="s">
        <v>417</v>
      </c>
      <c r="J3227" s="42" t="s">
        <v>21489</v>
      </c>
      <c r="K3227" s="42" t="s">
        <v>1087</v>
      </c>
      <c r="L3227" s="42" t="s">
        <v>1975</v>
      </c>
      <c r="M3227" s="42" t="s">
        <v>21</v>
      </c>
      <c r="N3227" s="42" t="s">
        <v>21490</v>
      </c>
      <c r="O3227" s="42" t="s">
        <v>394</v>
      </c>
      <c r="P3227" s="42" t="s">
        <v>395</v>
      </c>
      <c r="Q3227" s="56" t="s">
        <v>21491</v>
      </c>
      <c r="R3227" s="42" t="s">
        <v>542</v>
      </c>
      <c r="S3227" s="42" t="s">
        <v>22</v>
      </c>
      <c r="T3227" s="42" t="s">
        <v>28746</v>
      </c>
      <c r="U3227" s="50" t="s">
        <v>28520</v>
      </c>
      <c r="V3227" s="42" t="s">
        <v>28521</v>
      </c>
      <c r="W3227" s="42" t="s">
        <v>94</v>
      </c>
      <c r="X3227" s="50">
        <v>1339</v>
      </c>
    </row>
    <row r="3228" spans="1:24" ht="12" customHeight="1" x14ac:dyDescent="0.15">
      <c r="A3228" s="42" t="s">
        <v>22909</v>
      </c>
      <c r="B3228" s="42">
        <v>28</v>
      </c>
      <c r="C3228" s="42" t="s">
        <v>14</v>
      </c>
      <c r="D3228" s="42" t="s">
        <v>42</v>
      </c>
      <c r="E3228" s="42" t="s">
        <v>22905</v>
      </c>
      <c r="F3228" s="55">
        <v>42436</v>
      </c>
      <c r="G3228" s="42" t="s">
        <v>22908</v>
      </c>
      <c r="H3228" s="42" t="s">
        <v>1729</v>
      </c>
      <c r="I3228" s="42" t="s">
        <v>39</v>
      </c>
      <c r="J3228" s="42">
        <v>95206</v>
      </c>
      <c r="K3228" s="42" t="s">
        <v>1731</v>
      </c>
      <c r="L3228" s="42" t="s">
        <v>1732</v>
      </c>
      <c r="M3228" s="42" t="s">
        <v>385</v>
      </c>
      <c r="N3228" s="42" t="s">
        <v>22906</v>
      </c>
      <c r="O3228" s="42" t="s">
        <v>394</v>
      </c>
      <c r="P3228" s="42" t="s">
        <v>395</v>
      </c>
      <c r="Q3228" s="56" t="s">
        <v>22907</v>
      </c>
      <c r="R3228" s="42" t="s">
        <v>94</v>
      </c>
      <c r="S3228" s="42" t="s">
        <v>12</v>
      </c>
      <c r="T3228" s="42" t="s">
        <v>31978</v>
      </c>
      <c r="U3228" s="50" t="s">
        <v>28518</v>
      </c>
      <c r="V3228" s="42" t="s">
        <v>28522</v>
      </c>
    </row>
    <row r="3229" spans="1:24" ht="12" customHeight="1" x14ac:dyDescent="0.15">
      <c r="A3229" s="42" t="s">
        <v>21088</v>
      </c>
      <c r="B3229" s="42">
        <v>28</v>
      </c>
      <c r="C3229" s="42" t="s">
        <v>14</v>
      </c>
      <c r="D3229" s="42" t="s">
        <v>42</v>
      </c>
      <c r="F3229" s="55">
        <v>42436</v>
      </c>
      <c r="G3229" s="42" t="s">
        <v>21089</v>
      </c>
      <c r="H3229" s="42" t="s">
        <v>1729</v>
      </c>
      <c r="I3229" s="42" t="s">
        <v>39</v>
      </c>
      <c r="J3229" s="42">
        <v>95206</v>
      </c>
      <c r="K3229" s="42" t="s">
        <v>1731</v>
      </c>
      <c r="L3229" s="42" t="s">
        <v>1732</v>
      </c>
      <c r="M3229" s="42" t="s">
        <v>385</v>
      </c>
      <c r="N3229" s="42" t="s">
        <v>21090</v>
      </c>
      <c r="O3229" s="42" t="s">
        <v>394</v>
      </c>
      <c r="P3229" s="42" t="s">
        <v>395</v>
      </c>
      <c r="Q3229" s="56" t="s">
        <v>21091</v>
      </c>
      <c r="R3229" s="42" t="s">
        <v>23</v>
      </c>
      <c r="S3229" s="42" t="s">
        <v>12</v>
      </c>
      <c r="T3229" s="42" t="s">
        <v>31978</v>
      </c>
      <c r="U3229" s="50" t="s">
        <v>28518</v>
      </c>
      <c r="V3229" s="42" t="s">
        <v>28522</v>
      </c>
    </row>
    <row r="3230" spans="1:24" ht="12" customHeight="1" x14ac:dyDescent="0.15">
      <c r="A3230" s="42" t="s">
        <v>22069</v>
      </c>
      <c r="B3230" s="42">
        <v>45</v>
      </c>
      <c r="C3230" s="42" t="s">
        <v>14</v>
      </c>
      <c r="D3230" s="42" t="s">
        <v>31</v>
      </c>
      <c r="E3230" s="42" t="s">
        <v>22070</v>
      </c>
      <c r="F3230" s="55">
        <v>42436</v>
      </c>
      <c r="G3230" s="42" t="s">
        <v>22071</v>
      </c>
      <c r="H3230" s="42" t="s">
        <v>2735</v>
      </c>
      <c r="I3230" s="42" t="s">
        <v>357</v>
      </c>
      <c r="J3230" s="42" t="s">
        <v>22072</v>
      </c>
      <c r="K3230" s="42" t="s">
        <v>2737</v>
      </c>
      <c r="L3230" s="42" t="s">
        <v>5525</v>
      </c>
      <c r="M3230" s="42" t="s">
        <v>21</v>
      </c>
      <c r="N3230" s="42" t="s">
        <v>22073</v>
      </c>
      <c r="O3230" s="42" t="s">
        <v>394</v>
      </c>
      <c r="P3230" s="42" t="s">
        <v>395</v>
      </c>
      <c r="Q3230" s="56" t="s">
        <v>22074</v>
      </c>
      <c r="R3230" s="42" t="s">
        <v>94</v>
      </c>
      <c r="S3230" s="42" t="s">
        <v>29</v>
      </c>
      <c r="T3230" s="42" t="s">
        <v>28523</v>
      </c>
      <c r="U3230" s="50" t="s">
        <v>28523</v>
      </c>
      <c r="V3230" s="42" t="s">
        <v>28521</v>
      </c>
      <c r="W3230" s="42" t="s">
        <v>94</v>
      </c>
      <c r="X3230" s="50">
        <v>1344</v>
      </c>
    </row>
    <row r="3231" spans="1:24" ht="12" customHeight="1" x14ac:dyDescent="0.15">
      <c r="A3231" s="42" t="s">
        <v>21119</v>
      </c>
      <c r="B3231" s="42">
        <v>41</v>
      </c>
      <c r="C3231" s="42" t="s">
        <v>14</v>
      </c>
      <c r="D3231" s="42" t="s">
        <v>42</v>
      </c>
      <c r="E3231" s="42" t="s">
        <v>21120</v>
      </c>
      <c r="F3231" s="55">
        <v>42436</v>
      </c>
      <c r="G3231" s="42" t="s">
        <v>21121</v>
      </c>
      <c r="H3231" s="42" t="s">
        <v>9111</v>
      </c>
      <c r="I3231" s="42" t="s">
        <v>189</v>
      </c>
      <c r="J3231" s="42" t="s">
        <v>9112</v>
      </c>
      <c r="K3231" s="42" t="s">
        <v>9113</v>
      </c>
      <c r="L3231" s="42" t="s">
        <v>21122</v>
      </c>
      <c r="M3231" s="42" t="s">
        <v>21</v>
      </c>
      <c r="N3231" s="42" t="s">
        <v>21123</v>
      </c>
      <c r="O3231" s="42" t="s">
        <v>394</v>
      </c>
      <c r="P3231" s="42" t="s">
        <v>395</v>
      </c>
      <c r="Q3231" s="56" t="s">
        <v>21124</v>
      </c>
      <c r="R3231" s="42" t="s">
        <v>94</v>
      </c>
      <c r="S3231" s="42" t="s">
        <v>373</v>
      </c>
      <c r="T3231" s="42" t="s">
        <v>28836</v>
      </c>
      <c r="U3231" s="50" t="s">
        <v>28518</v>
      </c>
      <c r="V3231" s="42" t="s">
        <v>28519</v>
      </c>
      <c r="W3231" s="42" t="s">
        <v>94</v>
      </c>
      <c r="X3231" s="50">
        <v>1348</v>
      </c>
    </row>
    <row r="3232" spans="1:24" ht="12" customHeight="1" x14ac:dyDescent="0.15">
      <c r="A3232" s="42" t="s">
        <v>21018</v>
      </c>
      <c r="B3232" s="42">
        <v>41</v>
      </c>
      <c r="C3232" s="42" t="s">
        <v>14</v>
      </c>
      <c r="D3232" s="42" t="s">
        <v>42</v>
      </c>
      <c r="F3232" s="55">
        <v>42435</v>
      </c>
      <c r="G3232" s="42" t="s">
        <v>21019</v>
      </c>
      <c r="H3232" s="42" t="s">
        <v>3606</v>
      </c>
      <c r="I3232" s="42" t="s">
        <v>39</v>
      </c>
      <c r="J3232" s="42" t="s">
        <v>3607</v>
      </c>
      <c r="K3232" s="42" t="s">
        <v>92</v>
      </c>
      <c r="L3232" s="42" t="s">
        <v>3608</v>
      </c>
      <c r="M3232" s="42" t="s">
        <v>21</v>
      </c>
      <c r="N3232" s="42" t="s">
        <v>21020</v>
      </c>
      <c r="O3232" s="42" t="s">
        <v>394</v>
      </c>
      <c r="P3232" s="42" t="s">
        <v>395</v>
      </c>
      <c r="Q3232" s="56" t="s">
        <v>21021</v>
      </c>
      <c r="R3232" s="42" t="s">
        <v>94</v>
      </c>
      <c r="S3232" s="42" t="s">
        <v>22</v>
      </c>
      <c r="T3232" s="42" t="s">
        <v>28746</v>
      </c>
      <c r="U3232" s="50" t="s">
        <v>28520</v>
      </c>
      <c r="V3232" s="42" t="s">
        <v>20623</v>
      </c>
      <c r="W3232" s="42" t="s">
        <v>94</v>
      </c>
      <c r="X3232" s="50">
        <v>1340</v>
      </c>
    </row>
    <row r="3233" spans="1:24" ht="12" customHeight="1" x14ac:dyDescent="0.15">
      <c r="A3233" s="42" t="s">
        <v>21799</v>
      </c>
      <c r="B3233" s="42">
        <v>51</v>
      </c>
      <c r="C3233" s="42" t="s">
        <v>14</v>
      </c>
      <c r="D3233" s="42" t="s">
        <v>31</v>
      </c>
      <c r="E3233" s="42" t="s">
        <v>21800</v>
      </c>
      <c r="F3233" s="55">
        <v>42435</v>
      </c>
      <c r="G3233" s="42" t="s">
        <v>21801</v>
      </c>
      <c r="H3233" s="42" t="s">
        <v>1953</v>
      </c>
      <c r="I3233" s="42" t="s">
        <v>67</v>
      </c>
      <c r="J3233" s="42" t="s">
        <v>1954</v>
      </c>
      <c r="K3233" s="42" t="s">
        <v>68</v>
      </c>
      <c r="L3233" s="42" t="s">
        <v>21802</v>
      </c>
      <c r="M3233" s="42" t="s">
        <v>21</v>
      </c>
      <c r="N3233" s="42" t="s">
        <v>21803</v>
      </c>
      <c r="O3233" s="42" t="s">
        <v>394</v>
      </c>
      <c r="P3233" s="42" t="s">
        <v>395</v>
      </c>
      <c r="Q3233" s="56" t="s">
        <v>21804</v>
      </c>
      <c r="R3233" s="42" t="s">
        <v>542</v>
      </c>
      <c r="S3233" s="42" t="s">
        <v>22</v>
      </c>
      <c r="T3233" s="42" t="s">
        <v>28746</v>
      </c>
      <c r="U3233" s="50" t="s">
        <v>28520</v>
      </c>
      <c r="V3233" s="42" t="s">
        <v>28521</v>
      </c>
      <c r="W3233" s="42" t="s">
        <v>94</v>
      </c>
      <c r="X3233" s="50">
        <v>1332</v>
      </c>
    </row>
    <row r="3234" spans="1:24" ht="12" customHeight="1" x14ac:dyDescent="0.15">
      <c r="A3234" s="42" t="s">
        <v>21994</v>
      </c>
      <c r="B3234" s="42">
        <v>42</v>
      </c>
      <c r="C3234" s="42" t="s">
        <v>14</v>
      </c>
      <c r="D3234" s="42" t="s">
        <v>31</v>
      </c>
      <c r="E3234" s="42" t="s">
        <v>21995</v>
      </c>
      <c r="F3234" s="55">
        <v>42435</v>
      </c>
      <c r="G3234" s="42" t="s">
        <v>21996</v>
      </c>
      <c r="H3234" s="42" t="s">
        <v>21997</v>
      </c>
      <c r="I3234" s="42" t="s">
        <v>1685</v>
      </c>
      <c r="J3234" s="42" t="s">
        <v>21998</v>
      </c>
      <c r="K3234" s="42" t="s">
        <v>21999</v>
      </c>
      <c r="L3234" s="42" t="s">
        <v>22000</v>
      </c>
      <c r="M3234" s="42" t="s">
        <v>21</v>
      </c>
      <c r="N3234" s="42" t="s">
        <v>22001</v>
      </c>
      <c r="O3234" s="42" t="s">
        <v>394</v>
      </c>
      <c r="P3234" s="42" t="s">
        <v>395</v>
      </c>
      <c r="Q3234" s="56" t="s">
        <v>22002</v>
      </c>
      <c r="R3234" s="42" t="s">
        <v>94</v>
      </c>
      <c r="S3234" s="42" t="s">
        <v>12</v>
      </c>
      <c r="T3234" s="42" t="s">
        <v>31978</v>
      </c>
      <c r="U3234" s="50" t="s">
        <v>28523</v>
      </c>
      <c r="V3234" s="42" t="s">
        <v>28522</v>
      </c>
      <c r="W3234" s="42" t="s">
        <v>94</v>
      </c>
      <c r="X3234" s="50">
        <v>1333</v>
      </c>
    </row>
    <row r="3235" spans="1:24" ht="12" customHeight="1" x14ac:dyDescent="0.15">
      <c r="A3235" s="42" t="s">
        <v>21482</v>
      </c>
      <c r="B3235" s="42">
        <v>34</v>
      </c>
      <c r="C3235" s="42" t="s">
        <v>14</v>
      </c>
      <c r="D3235" s="42" t="s">
        <v>31</v>
      </c>
      <c r="F3235" s="55">
        <v>42434</v>
      </c>
      <c r="G3235" s="42" t="s">
        <v>21483</v>
      </c>
      <c r="H3235" s="42" t="s">
        <v>12945</v>
      </c>
      <c r="I3235" s="42" t="s">
        <v>417</v>
      </c>
      <c r="J3235" s="42" t="s">
        <v>21484</v>
      </c>
      <c r="K3235" s="42" t="s">
        <v>8596</v>
      </c>
      <c r="L3235" s="42" t="s">
        <v>21485</v>
      </c>
      <c r="M3235" s="42" t="s">
        <v>21</v>
      </c>
      <c r="N3235" s="42" t="s">
        <v>22478</v>
      </c>
      <c r="O3235" s="42" t="s">
        <v>394</v>
      </c>
      <c r="P3235" s="42" t="s">
        <v>395</v>
      </c>
      <c r="Q3235" s="56" t="s">
        <v>21486</v>
      </c>
      <c r="R3235" s="42" t="s">
        <v>542</v>
      </c>
      <c r="S3235" s="42" t="s">
        <v>22</v>
      </c>
      <c r="T3235" s="42" t="s">
        <v>28746</v>
      </c>
      <c r="U3235" s="50" t="s">
        <v>28520</v>
      </c>
      <c r="V3235" s="42" t="s">
        <v>28521</v>
      </c>
      <c r="W3235" s="42" t="s">
        <v>94</v>
      </c>
      <c r="X3235" s="50">
        <v>1334</v>
      </c>
    </row>
    <row r="3236" spans="1:24" ht="12" customHeight="1" x14ac:dyDescent="0.15">
      <c r="A3236" s="42" t="s">
        <v>21787</v>
      </c>
      <c r="B3236" s="42">
        <v>22</v>
      </c>
      <c r="C3236" s="42" t="s">
        <v>14</v>
      </c>
      <c r="D3236" s="42" t="s">
        <v>31</v>
      </c>
      <c r="E3236" s="42" t="s">
        <v>21788</v>
      </c>
      <c r="F3236" s="55">
        <v>42434</v>
      </c>
      <c r="G3236" s="42" t="s">
        <v>21789</v>
      </c>
      <c r="H3236" s="42" t="s">
        <v>8796</v>
      </c>
      <c r="I3236" s="42" t="s">
        <v>67</v>
      </c>
      <c r="J3236" s="42" t="s">
        <v>21790</v>
      </c>
      <c r="K3236" s="42" t="s">
        <v>1747</v>
      </c>
      <c r="L3236" s="42" t="s">
        <v>8798</v>
      </c>
      <c r="M3236" s="42" t="s">
        <v>21</v>
      </c>
      <c r="N3236" s="42" t="s">
        <v>21791</v>
      </c>
      <c r="O3236" s="42" t="s">
        <v>394</v>
      </c>
      <c r="P3236" s="42" t="s">
        <v>395</v>
      </c>
      <c r="Q3236" s="56" t="s">
        <v>21792</v>
      </c>
      <c r="R3236" s="42" t="s">
        <v>542</v>
      </c>
      <c r="S3236" s="42" t="s">
        <v>22</v>
      </c>
      <c r="T3236" s="42" t="s">
        <v>28746</v>
      </c>
      <c r="U3236" s="50" t="s">
        <v>28518</v>
      </c>
      <c r="V3236" s="42" t="s">
        <v>28521</v>
      </c>
      <c r="W3236" s="42" t="s">
        <v>94</v>
      </c>
      <c r="X3236" s="50">
        <v>1336</v>
      </c>
    </row>
    <row r="3237" spans="1:24" ht="12" customHeight="1" x14ac:dyDescent="0.15">
      <c r="A3237" s="42" t="s">
        <v>22075</v>
      </c>
      <c r="B3237" s="42">
        <v>30</v>
      </c>
      <c r="C3237" s="42" t="s">
        <v>14</v>
      </c>
      <c r="D3237" s="42" t="s">
        <v>31</v>
      </c>
      <c r="E3237" s="42" t="s">
        <v>22076</v>
      </c>
      <c r="F3237" s="55">
        <v>42433</v>
      </c>
      <c r="G3237" s="42" t="s">
        <v>22077</v>
      </c>
      <c r="H3237" s="42" t="s">
        <v>22078</v>
      </c>
      <c r="I3237" s="42" t="s">
        <v>309</v>
      </c>
      <c r="J3237" s="42" t="s">
        <v>22079</v>
      </c>
      <c r="K3237" s="42" t="s">
        <v>22080</v>
      </c>
      <c r="L3237" s="42" t="s">
        <v>22081</v>
      </c>
      <c r="M3237" s="42" t="s">
        <v>21</v>
      </c>
      <c r="N3237" s="42" t="s">
        <v>22082</v>
      </c>
      <c r="O3237" s="42" t="s">
        <v>394</v>
      </c>
      <c r="P3237" s="42" t="s">
        <v>395</v>
      </c>
      <c r="Q3237" s="56" t="s">
        <v>22083</v>
      </c>
      <c r="R3237" s="42" t="s">
        <v>94</v>
      </c>
      <c r="S3237" s="42" t="s">
        <v>12</v>
      </c>
      <c r="T3237" s="42" t="s">
        <v>31978</v>
      </c>
      <c r="U3237" s="50" t="s">
        <v>28523</v>
      </c>
      <c r="V3237" s="42" t="s">
        <v>28521</v>
      </c>
      <c r="W3237" s="42" t="s">
        <v>94</v>
      </c>
      <c r="X3237" s="50">
        <v>1342</v>
      </c>
    </row>
    <row r="3238" spans="1:24" ht="12" customHeight="1" x14ac:dyDescent="0.15">
      <c r="A3238" s="42" t="s">
        <v>21391</v>
      </c>
      <c r="B3238" s="42">
        <v>66</v>
      </c>
      <c r="C3238" s="42" t="s">
        <v>14</v>
      </c>
      <c r="D3238" s="42" t="s">
        <v>31</v>
      </c>
      <c r="F3238" s="55">
        <v>42433</v>
      </c>
      <c r="H3238" s="42" t="s">
        <v>21392</v>
      </c>
      <c r="I3238" s="42" t="s">
        <v>962</v>
      </c>
      <c r="J3238" s="42" t="s">
        <v>21393</v>
      </c>
      <c r="K3238" s="42" t="s">
        <v>1039</v>
      </c>
      <c r="L3238" s="42" t="s">
        <v>19900</v>
      </c>
      <c r="M3238" s="42" t="s">
        <v>21</v>
      </c>
      <c r="N3238" s="42" t="s">
        <v>21394</v>
      </c>
      <c r="O3238" s="42" t="s">
        <v>394</v>
      </c>
      <c r="P3238" s="42" t="s">
        <v>395</v>
      </c>
      <c r="Q3238" s="56" t="s">
        <v>21395</v>
      </c>
      <c r="R3238" s="42" t="s">
        <v>23</v>
      </c>
      <c r="S3238" s="42" t="s">
        <v>29</v>
      </c>
      <c r="T3238" s="42" t="s">
        <v>28523</v>
      </c>
      <c r="U3238" s="50" t="s">
        <v>28523</v>
      </c>
      <c r="W3238" s="42" t="s">
        <v>94</v>
      </c>
      <c r="X3238" s="50">
        <v>1338</v>
      </c>
    </row>
    <row r="3239" spans="1:24" ht="12" customHeight="1" x14ac:dyDescent="0.15">
      <c r="A3239" s="42" t="s">
        <v>21966</v>
      </c>
      <c r="B3239" s="42">
        <v>37</v>
      </c>
      <c r="C3239" s="42" t="s">
        <v>14</v>
      </c>
      <c r="D3239" s="42" t="s">
        <v>31</v>
      </c>
      <c r="F3239" s="55">
        <v>42432</v>
      </c>
      <c r="G3239" s="42" t="s">
        <v>21967</v>
      </c>
      <c r="H3239" s="42" t="s">
        <v>12394</v>
      </c>
      <c r="I3239" s="42" t="s">
        <v>360</v>
      </c>
      <c r="J3239" s="42">
        <v>27576</v>
      </c>
      <c r="K3239" s="42" t="s">
        <v>21968</v>
      </c>
      <c r="L3239" s="42" t="s">
        <v>21969</v>
      </c>
      <c r="M3239" s="42" t="s">
        <v>385</v>
      </c>
      <c r="N3239" s="42" t="s">
        <v>21970</v>
      </c>
      <c r="O3239" s="42" t="s">
        <v>24293</v>
      </c>
      <c r="P3239" s="42" t="s">
        <v>1135</v>
      </c>
      <c r="Q3239" s="56" t="s">
        <v>21971</v>
      </c>
      <c r="R3239" s="42" t="s">
        <v>23</v>
      </c>
      <c r="S3239" s="42" t="s">
        <v>12</v>
      </c>
      <c r="T3239" s="42" t="s">
        <v>31978</v>
      </c>
      <c r="U3239" s="50" t="s">
        <v>28518</v>
      </c>
      <c r="V3239" s="42" t="s">
        <v>28521</v>
      </c>
    </row>
    <row r="3240" spans="1:24" ht="12" customHeight="1" x14ac:dyDescent="0.15">
      <c r="A3240" s="42" t="s">
        <v>21163</v>
      </c>
      <c r="B3240" s="42">
        <v>27</v>
      </c>
      <c r="C3240" s="42" t="s">
        <v>14</v>
      </c>
      <c r="D3240" s="42" t="s">
        <v>42</v>
      </c>
      <c r="F3240" s="55">
        <v>42432</v>
      </c>
      <c r="G3240" s="42" t="s">
        <v>21164</v>
      </c>
      <c r="H3240" s="42" t="s">
        <v>790</v>
      </c>
      <c r="I3240" s="42" t="s">
        <v>117</v>
      </c>
      <c r="J3240" s="42" t="s">
        <v>21165</v>
      </c>
      <c r="K3240" s="42" t="s">
        <v>617</v>
      </c>
      <c r="L3240" s="42" t="s">
        <v>1404</v>
      </c>
      <c r="M3240" s="42" t="s">
        <v>21</v>
      </c>
      <c r="N3240" s="42" t="s">
        <v>21166</v>
      </c>
      <c r="O3240" s="42" t="s">
        <v>394</v>
      </c>
      <c r="P3240" s="42" t="s">
        <v>395</v>
      </c>
      <c r="Q3240" s="56" t="s">
        <v>21167</v>
      </c>
      <c r="R3240" s="42" t="s">
        <v>94</v>
      </c>
      <c r="S3240" s="42" t="s">
        <v>22</v>
      </c>
      <c r="T3240" s="42" t="s">
        <v>28739</v>
      </c>
      <c r="U3240" s="50" t="s">
        <v>28518</v>
      </c>
      <c r="V3240" s="42" t="s">
        <v>28519</v>
      </c>
      <c r="W3240" s="42" t="s">
        <v>94</v>
      </c>
      <c r="X3240" s="50">
        <v>1335</v>
      </c>
    </row>
    <row r="3241" spans="1:24" ht="12" customHeight="1" x14ac:dyDescent="0.15">
      <c r="A3241" s="42" t="s">
        <v>21537</v>
      </c>
      <c r="B3241" s="42">
        <v>41</v>
      </c>
      <c r="C3241" s="42" t="s">
        <v>14</v>
      </c>
      <c r="D3241" s="42" t="s">
        <v>31</v>
      </c>
      <c r="F3241" s="55">
        <v>42431</v>
      </c>
      <c r="G3241" s="42" t="s">
        <v>21538</v>
      </c>
      <c r="H3241" s="42" t="s">
        <v>21539</v>
      </c>
      <c r="I3241" s="42" t="s">
        <v>398</v>
      </c>
      <c r="J3241" s="42" t="s">
        <v>21540</v>
      </c>
      <c r="K3241" s="42" t="s">
        <v>21541</v>
      </c>
      <c r="L3241" s="42" t="s">
        <v>21542</v>
      </c>
      <c r="M3241" s="42" t="s">
        <v>5307</v>
      </c>
      <c r="N3241" s="42" t="s">
        <v>22494</v>
      </c>
      <c r="O3241" s="42" t="s">
        <v>394</v>
      </c>
      <c r="P3241" s="42" t="s">
        <v>395</v>
      </c>
      <c r="Q3241" s="56" t="s">
        <v>21543</v>
      </c>
      <c r="R3241" s="42" t="s">
        <v>23</v>
      </c>
      <c r="S3241" s="42" t="s">
        <v>22</v>
      </c>
      <c r="T3241" s="42" t="s">
        <v>28739</v>
      </c>
      <c r="U3241" s="50" t="s">
        <v>28518</v>
      </c>
      <c r="V3241" s="42" t="s">
        <v>28521</v>
      </c>
      <c r="W3241" s="42" t="s">
        <v>94</v>
      </c>
      <c r="X3241" s="50">
        <v>1341</v>
      </c>
    </row>
    <row r="3242" spans="1:24" ht="12" customHeight="1" x14ac:dyDescent="0.15">
      <c r="A3242" s="42" t="s">
        <v>21554</v>
      </c>
      <c r="B3242" s="42">
        <v>36</v>
      </c>
      <c r="C3242" s="42" t="s">
        <v>14</v>
      </c>
      <c r="D3242" s="42" t="s">
        <v>31</v>
      </c>
      <c r="F3242" s="55">
        <v>42431</v>
      </c>
      <c r="G3242" s="42" t="s">
        <v>21555</v>
      </c>
      <c r="H3242" s="42" t="s">
        <v>9529</v>
      </c>
      <c r="I3242" s="42" t="s">
        <v>46</v>
      </c>
      <c r="J3242" s="42" t="s">
        <v>9530</v>
      </c>
      <c r="K3242" s="42" t="s">
        <v>9531</v>
      </c>
      <c r="L3242" s="42" t="s">
        <v>9532</v>
      </c>
      <c r="M3242" s="42" t="s">
        <v>21</v>
      </c>
      <c r="N3242" s="42" t="s">
        <v>32150</v>
      </c>
      <c r="O3242" s="42" t="s">
        <v>394</v>
      </c>
      <c r="P3242" s="42" t="s">
        <v>395</v>
      </c>
      <c r="Q3242" s="56" t="s">
        <v>21556</v>
      </c>
      <c r="R3242" s="42" t="s">
        <v>542</v>
      </c>
      <c r="S3242" s="42" t="s">
        <v>12</v>
      </c>
      <c r="T3242" s="42" t="s">
        <v>31978</v>
      </c>
      <c r="U3242" s="50" t="s">
        <v>28518</v>
      </c>
      <c r="V3242" s="42" t="s">
        <v>28521</v>
      </c>
      <c r="W3242" s="42" t="s">
        <v>94</v>
      </c>
      <c r="X3242" s="50">
        <v>1331</v>
      </c>
    </row>
    <row r="3243" spans="1:24" ht="12" customHeight="1" x14ac:dyDescent="0.15">
      <c r="A3243" s="42" t="s">
        <v>21199</v>
      </c>
      <c r="B3243" s="42">
        <v>39</v>
      </c>
      <c r="C3243" s="42" t="s">
        <v>14</v>
      </c>
      <c r="D3243" s="42" t="s">
        <v>42</v>
      </c>
      <c r="E3243" s="42" t="s">
        <v>21200</v>
      </c>
      <c r="F3243" s="55">
        <v>42430</v>
      </c>
      <c r="G3243" s="42" t="s">
        <v>21201</v>
      </c>
      <c r="H3243" s="42" t="s">
        <v>4018</v>
      </c>
      <c r="I3243" s="42" t="s">
        <v>56</v>
      </c>
      <c r="J3243" s="42" t="s">
        <v>21202</v>
      </c>
      <c r="K3243" s="42" t="s">
        <v>1738</v>
      </c>
      <c r="L3243" s="42" t="s">
        <v>4020</v>
      </c>
      <c r="M3243" s="42" t="s">
        <v>21</v>
      </c>
      <c r="N3243" s="42" t="s">
        <v>22475</v>
      </c>
      <c r="O3243" s="42" t="s">
        <v>394</v>
      </c>
      <c r="P3243" s="42" t="s">
        <v>395</v>
      </c>
      <c r="Q3243" s="56" t="s">
        <v>21203</v>
      </c>
      <c r="R3243" s="42" t="s">
        <v>542</v>
      </c>
      <c r="S3243" s="42" t="s">
        <v>22</v>
      </c>
      <c r="T3243" s="42" t="s">
        <v>28746</v>
      </c>
      <c r="U3243" s="50" t="s">
        <v>28520</v>
      </c>
      <c r="V3243" s="42" t="s">
        <v>28521</v>
      </c>
      <c r="W3243" s="42" t="s">
        <v>94</v>
      </c>
      <c r="X3243" s="50">
        <v>1328</v>
      </c>
    </row>
    <row r="3244" spans="1:24" ht="12" customHeight="1" x14ac:dyDescent="0.15">
      <c r="A3244" s="42" t="s">
        <v>21059</v>
      </c>
      <c r="B3244" s="42">
        <v>22</v>
      </c>
      <c r="C3244" s="42" t="s">
        <v>14</v>
      </c>
      <c r="D3244" s="42" t="s">
        <v>42</v>
      </c>
      <c r="E3244" s="42" t="s">
        <v>21060</v>
      </c>
      <c r="F3244" s="55">
        <v>42430</v>
      </c>
      <c r="G3244" s="42" t="s">
        <v>21061</v>
      </c>
      <c r="H3244" s="42" t="s">
        <v>4065</v>
      </c>
      <c r="I3244" s="42" t="s">
        <v>67</v>
      </c>
      <c r="J3244" s="42" t="s">
        <v>21062</v>
      </c>
      <c r="K3244" s="42" t="s">
        <v>68</v>
      </c>
      <c r="L3244" s="42" t="s">
        <v>21063</v>
      </c>
      <c r="M3244" s="42" t="s">
        <v>21</v>
      </c>
      <c r="N3244" s="42" t="s">
        <v>21064</v>
      </c>
      <c r="O3244" s="42" t="s">
        <v>394</v>
      </c>
      <c r="P3244" s="42" t="s">
        <v>395</v>
      </c>
      <c r="Q3244" s="56" t="s">
        <v>21065</v>
      </c>
      <c r="R3244" s="42" t="s">
        <v>542</v>
      </c>
      <c r="S3244" s="42" t="s">
        <v>22</v>
      </c>
      <c r="T3244" s="42" t="s">
        <v>28746</v>
      </c>
      <c r="U3244" s="50" t="s">
        <v>28520</v>
      </c>
      <c r="V3244" s="42" t="s">
        <v>28521</v>
      </c>
      <c r="W3244" s="42" t="s">
        <v>94</v>
      </c>
      <c r="X3244" s="50">
        <v>1329</v>
      </c>
    </row>
    <row r="3245" spans="1:24" ht="12" customHeight="1" x14ac:dyDescent="0.15">
      <c r="A3245" s="42" t="s">
        <v>21464</v>
      </c>
      <c r="B3245" s="42">
        <v>37</v>
      </c>
      <c r="C3245" s="42" t="s">
        <v>14</v>
      </c>
      <c r="D3245" s="42" t="s">
        <v>31</v>
      </c>
      <c r="F3245" s="55">
        <v>42430</v>
      </c>
      <c r="G3245" s="42" t="s">
        <v>21465</v>
      </c>
      <c r="H3245" s="42" t="s">
        <v>21466</v>
      </c>
      <c r="I3245" s="42" t="s">
        <v>653</v>
      </c>
      <c r="J3245" s="42" t="s">
        <v>21467</v>
      </c>
      <c r="K3245" s="42" t="s">
        <v>427</v>
      </c>
      <c r="L3245" s="42" t="s">
        <v>21468</v>
      </c>
      <c r="M3245" s="42" t="s">
        <v>21</v>
      </c>
      <c r="N3245" s="42" t="s">
        <v>21469</v>
      </c>
      <c r="O3245" s="42" t="s">
        <v>394</v>
      </c>
      <c r="P3245" s="42" t="s">
        <v>395</v>
      </c>
      <c r="Q3245" s="56" t="s">
        <v>21470</v>
      </c>
      <c r="R3245" s="42" t="s">
        <v>94</v>
      </c>
      <c r="S3245" s="42" t="s">
        <v>22</v>
      </c>
      <c r="T3245" s="42" t="s">
        <v>28746</v>
      </c>
      <c r="U3245" s="50" t="s">
        <v>28520</v>
      </c>
      <c r="V3245" s="42" t="s">
        <v>28521</v>
      </c>
      <c r="W3245" s="42" t="s">
        <v>94</v>
      </c>
      <c r="X3245" s="50">
        <v>1330</v>
      </c>
    </row>
    <row r="3246" spans="1:24" ht="12" customHeight="1" x14ac:dyDescent="0.15">
      <c r="A3246" s="42" t="s">
        <v>20940</v>
      </c>
      <c r="B3246" s="42">
        <v>24</v>
      </c>
      <c r="C3246" s="42" t="s">
        <v>14</v>
      </c>
      <c r="D3246" s="42" t="s">
        <v>79</v>
      </c>
      <c r="E3246" s="42" t="s">
        <v>20941</v>
      </c>
      <c r="F3246" s="55">
        <v>42429</v>
      </c>
      <c r="G3246" s="42" t="s">
        <v>20942</v>
      </c>
      <c r="H3246" s="42" t="s">
        <v>145</v>
      </c>
      <c r="I3246" s="42" t="s">
        <v>360</v>
      </c>
      <c r="J3246" s="42" t="s">
        <v>20943</v>
      </c>
      <c r="K3246" s="42" t="s">
        <v>674</v>
      </c>
      <c r="L3246" s="42" t="s">
        <v>16830</v>
      </c>
      <c r="M3246" s="42" t="s">
        <v>21</v>
      </c>
      <c r="N3246" s="42" t="s">
        <v>22458</v>
      </c>
      <c r="O3246" s="42" t="s">
        <v>394</v>
      </c>
      <c r="P3246" s="42" t="s">
        <v>395</v>
      </c>
      <c r="Q3246" s="56" t="s">
        <v>20944</v>
      </c>
      <c r="R3246" s="42" t="s">
        <v>94</v>
      </c>
      <c r="S3246" s="42" t="s">
        <v>29</v>
      </c>
      <c r="T3246" s="42" t="s">
        <v>28746</v>
      </c>
      <c r="U3246" s="50" t="s">
        <v>28520</v>
      </c>
      <c r="V3246" s="42" t="s">
        <v>28522</v>
      </c>
      <c r="W3246" s="42" t="s">
        <v>94</v>
      </c>
      <c r="X3246" s="50">
        <v>1327</v>
      </c>
    </row>
    <row r="3247" spans="1:24" ht="12" customHeight="1" x14ac:dyDescent="0.15">
      <c r="A3247" s="42" t="s">
        <v>21492</v>
      </c>
      <c r="B3247" s="42">
        <v>44</v>
      </c>
      <c r="C3247" s="42" t="s">
        <v>14</v>
      </c>
      <c r="D3247" s="42" t="s">
        <v>31</v>
      </c>
      <c r="F3247" s="55">
        <v>42428</v>
      </c>
      <c r="G3247" s="42" t="s">
        <v>21493</v>
      </c>
      <c r="H3247" s="42" t="s">
        <v>136</v>
      </c>
      <c r="I3247" s="42" t="s">
        <v>137</v>
      </c>
      <c r="J3247" s="42" t="s">
        <v>5281</v>
      </c>
      <c r="K3247" s="42" t="s">
        <v>138</v>
      </c>
      <c r="L3247" s="42" t="s">
        <v>139</v>
      </c>
      <c r="M3247" s="42" t="s">
        <v>21</v>
      </c>
      <c r="N3247" s="42" t="s">
        <v>22480</v>
      </c>
      <c r="O3247" s="42" t="s">
        <v>394</v>
      </c>
      <c r="P3247" s="42" t="s">
        <v>395</v>
      </c>
      <c r="Q3247" s="56" t="s">
        <v>21494</v>
      </c>
      <c r="R3247" s="42" t="s">
        <v>542</v>
      </c>
      <c r="S3247" s="42" t="s">
        <v>22</v>
      </c>
      <c r="T3247" s="42" t="s">
        <v>28746</v>
      </c>
      <c r="U3247" s="50" t="s">
        <v>28520</v>
      </c>
      <c r="V3247" s="42" t="s">
        <v>28521</v>
      </c>
      <c r="W3247" s="42" t="s">
        <v>94</v>
      </c>
      <c r="X3247" s="50">
        <v>1323</v>
      </c>
    </row>
    <row r="3248" spans="1:24" ht="12" customHeight="1" x14ac:dyDescent="0.15">
      <c r="A3248" s="42" t="s">
        <v>21631</v>
      </c>
      <c r="B3248" s="42">
        <v>41</v>
      </c>
      <c r="C3248" s="42" t="s">
        <v>14</v>
      </c>
      <c r="D3248" s="42" t="s">
        <v>31</v>
      </c>
      <c r="E3248" s="42" t="s">
        <v>21632</v>
      </c>
      <c r="F3248" s="55">
        <v>42428</v>
      </c>
      <c r="G3248" s="42" t="s">
        <v>21633</v>
      </c>
      <c r="H3248" s="42" t="s">
        <v>21634</v>
      </c>
      <c r="I3248" s="42" t="s">
        <v>88</v>
      </c>
      <c r="J3248" s="42" t="s">
        <v>21635</v>
      </c>
      <c r="K3248" s="42" t="s">
        <v>21636</v>
      </c>
      <c r="L3248" s="42" t="s">
        <v>21637</v>
      </c>
      <c r="M3248" s="42" t="s">
        <v>21</v>
      </c>
      <c r="N3248" s="42" t="s">
        <v>21638</v>
      </c>
      <c r="O3248" s="42" t="s">
        <v>394</v>
      </c>
      <c r="P3248" s="42" t="s">
        <v>395</v>
      </c>
      <c r="Q3248" s="56" t="s">
        <v>21639</v>
      </c>
      <c r="R3248" s="42" t="s">
        <v>94</v>
      </c>
      <c r="S3248" s="42" t="s">
        <v>22</v>
      </c>
      <c r="T3248" s="42" t="s">
        <v>28746</v>
      </c>
      <c r="U3248" s="50" t="s">
        <v>28520</v>
      </c>
      <c r="V3248" s="42" t="s">
        <v>28521</v>
      </c>
      <c r="W3248" s="42" t="s">
        <v>94</v>
      </c>
      <c r="X3248" s="50">
        <v>1321</v>
      </c>
    </row>
    <row r="3249" spans="1:24" ht="12" customHeight="1" x14ac:dyDescent="0.15">
      <c r="A3249" s="42" t="s">
        <v>21156</v>
      </c>
      <c r="B3249" s="42">
        <v>23</v>
      </c>
      <c r="C3249" s="42" t="s">
        <v>14</v>
      </c>
      <c r="D3249" s="42" t="s">
        <v>42</v>
      </c>
      <c r="F3249" s="55">
        <v>42427</v>
      </c>
      <c r="G3249" s="42" t="s">
        <v>21157</v>
      </c>
      <c r="H3249" s="42" t="s">
        <v>21158</v>
      </c>
      <c r="I3249" s="42" t="s">
        <v>67</v>
      </c>
      <c r="J3249" s="42" t="s">
        <v>21159</v>
      </c>
      <c r="K3249" s="42" t="s">
        <v>14781</v>
      </c>
      <c r="L3249" s="42" t="s">
        <v>21160</v>
      </c>
      <c r="M3249" s="42" t="s">
        <v>21</v>
      </c>
      <c r="N3249" s="42" t="s">
        <v>21161</v>
      </c>
      <c r="O3249" s="42" t="s">
        <v>394</v>
      </c>
      <c r="P3249" s="42" t="s">
        <v>395</v>
      </c>
      <c r="Q3249" s="56" t="s">
        <v>21162</v>
      </c>
      <c r="R3249" s="42" t="s">
        <v>94</v>
      </c>
      <c r="S3249" s="42" t="s">
        <v>22</v>
      </c>
      <c r="T3249" s="42" t="s">
        <v>28746</v>
      </c>
      <c r="U3249" s="50" t="s">
        <v>28520</v>
      </c>
      <c r="V3249" s="42" t="s">
        <v>28519</v>
      </c>
      <c r="W3249" s="42" t="s">
        <v>542</v>
      </c>
      <c r="X3249" s="50">
        <v>1325</v>
      </c>
    </row>
    <row r="3250" spans="1:24" ht="12" customHeight="1" x14ac:dyDescent="0.15">
      <c r="A3250" s="42" t="s">
        <v>20931</v>
      </c>
      <c r="B3250" s="42">
        <v>18</v>
      </c>
      <c r="C3250" s="42" t="s">
        <v>14</v>
      </c>
      <c r="D3250" s="42" t="s">
        <v>79</v>
      </c>
      <c r="E3250" s="42" t="s">
        <v>20932</v>
      </c>
      <c r="F3250" s="55">
        <v>42426</v>
      </c>
      <c r="G3250" s="42" t="s">
        <v>20933</v>
      </c>
      <c r="H3250" s="42" t="s">
        <v>20934</v>
      </c>
      <c r="I3250" s="42" t="s">
        <v>238</v>
      </c>
      <c r="J3250" s="42" t="s">
        <v>20935</v>
      </c>
      <c r="K3250" s="42" t="s">
        <v>20936</v>
      </c>
      <c r="L3250" s="42" t="s">
        <v>20937</v>
      </c>
      <c r="M3250" s="42" t="s">
        <v>21</v>
      </c>
      <c r="N3250" s="42" t="s">
        <v>20938</v>
      </c>
      <c r="O3250" s="42" t="s">
        <v>394</v>
      </c>
      <c r="P3250" s="42" t="s">
        <v>395</v>
      </c>
      <c r="Q3250" s="56" t="s">
        <v>20939</v>
      </c>
      <c r="R3250" s="42" t="s">
        <v>542</v>
      </c>
      <c r="S3250" s="42" t="s">
        <v>12</v>
      </c>
      <c r="T3250" s="42" t="s">
        <v>31675</v>
      </c>
      <c r="U3250" s="50" t="s">
        <v>28518</v>
      </c>
      <c r="V3250" s="42" t="s">
        <v>28521</v>
      </c>
      <c r="W3250" s="42" t="s">
        <v>94</v>
      </c>
      <c r="X3250" s="50">
        <v>1322</v>
      </c>
    </row>
    <row r="3251" spans="1:24" ht="12" customHeight="1" x14ac:dyDescent="0.15">
      <c r="A3251" s="42" t="s">
        <v>21589</v>
      </c>
      <c r="B3251" s="42">
        <v>35</v>
      </c>
      <c r="C3251" s="42" t="s">
        <v>14</v>
      </c>
      <c r="D3251" s="42" t="s">
        <v>31</v>
      </c>
      <c r="F3251" s="55">
        <v>42426</v>
      </c>
      <c r="G3251" s="42" t="s">
        <v>21590</v>
      </c>
      <c r="H3251" s="42" t="s">
        <v>136</v>
      </c>
      <c r="I3251" s="42" t="s">
        <v>137</v>
      </c>
      <c r="J3251" s="42" t="s">
        <v>21591</v>
      </c>
      <c r="K3251" s="42" t="s">
        <v>138</v>
      </c>
      <c r="L3251" s="42" t="s">
        <v>5282</v>
      </c>
      <c r="M3251" s="42" t="s">
        <v>21</v>
      </c>
      <c r="N3251" s="42" t="s">
        <v>21592</v>
      </c>
      <c r="O3251" s="42" t="s">
        <v>394</v>
      </c>
      <c r="P3251" s="42" t="s">
        <v>395</v>
      </c>
      <c r="Q3251" s="56" t="s">
        <v>21593</v>
      </c>
      <c r="R3251" s="42" t="s">
        <v>94</v>
      </c>
      <c r="S3251" s="42" t="s">
        <v>12</v>
      </c>
      <c r="T3251" s="42" t="s">
        <v>31978</v>
      </c>
      <c r="U3251" s="50" t="s">
        <v>28520</v>
      </c>
      <c r="V3251" s="42" t="s">
        <v>28521</v>
      </c>
      <c r="W3251" s="42" t="s">
        <v>94</v>
      </c>
      <c r="X3251" s="50">
        <v>1324</v>
      </c>
    </row>
    <row r="3252" spans="1:24" ht="12" customHeight="1" x14ac:dyDescent="0.15">
      <c r="A3252" s="42" t="s">
        <v>20881</v>
      </c>
      <c r="B3252" s="42">
        <v>56</v>
      </c>
      <c r="C3252" s="42" t="s">
        <v>14</v>
      </c>
      <c r="D3252" s="42" t="s">
        <v>79</v>
      </c>
      <c r="E3252" s="42" t="s">
        <v>20882</v>
      </c>
      <c r="F3252" s="55">
        <v>42425</v>
      </c>
      <c r="G3252" s="42" t="s">
        <v>20883</v>
      </c>
      <c r="H3252" s="42" t="s">
        <v>1039</v>
      </c>
      <c r="I3252" s="42" t="s">
        <v>88</v>
      </c>
      <c r="J3252" s="42" t="s">
        <v>20884</v>
      </c>
      <c r="K3252" s="42" t="s">
        <v>1039</v>
      </c>
      <c r="L3252" s="42" t="s">
        <v>20885</v>
      </c>
      <c r="M3252" s="42" t="s">
        <v>21</v>
      </c>
      <c r="N3252" s="42" t="s">
        <v>20886</v>
      </c>
      <c r="O3252" s="42" t="s">
        <v>20887</v>
      </c>
      <c r="P3252" s="42" t="s">
        <v>1135</v>
      </c>
      <c r="Q3252" s="56" t="s">
        <v>20888</v>
      </c>
      <c r="R3252" s="42" t="s">
        <v>94</v>
      </c>
      <c r="S3252" s="42" t="s">
        <v>29</v>
      </c>
      <c r="T3252" s="42" t="s">
        <v>28573</v>
      </c>
      <c r="U3252" s="50" t="s">
        <v>28523</v>
      </c>
      <c r="V3252" s="42" t="s">
        <v>28521</v>
      </c>
      <c r="W3252" s="42" t="s">
        <v>542</v>
      </c>
      <c r="X3252" s="50">
        <v>1315</v>
      </c>
    </row>
    <row r="3253" spans="1:24" ht="12" customHeight="1" x14ac:dyDescent="0.15">
      <c r="A3253" s="42" t="s">
        <v>20761</v>
      </c>
      <c r="B3253" s="42">
        <v>38</v>
      </c>
      <c r="C3253" s="42" t="s">
        <v>14</v>
      </c>
      <c r="D3253" s="42" t="s">
        <v>79</v>
      </c>
      <c r="E3253" s="42" t="s">
        <v>20762</v>
      </c>
      <c r="F3253" s="55">
        <v>42425</v>
      </c>
      <c r="G3253" s="42" t="s">
        <v>20763</v>
      </c>
      <c r="H3253" s="42" t="s">
        <v>20764</v>
      </c>
      <c r="I3253" s="42" t="s">
        <v>357</v>
      </c>
      <c r="J3253" s="42" t="s">
        <v>20765</v>
      </c>
      <c r="K3253" s="42" t="s">
        <v>2250</v>
      </c>
      <c r="L3253" s="42" t="s">
        <v>20766</v>
      </c>
      <c r="M3253" s="42" t="s">
        <v>21</v>
      </c>
      <c r="N3253" s="42" t="s">
        <v>20767</v>
      </c>
      <c r="O3253" s="42" t="s">
        <v>394</v>
      </c>
      <c r="P3253" s="42" t="s">
        <v>395</v>
      </c>
      <c r="Q3253" s="56" t="s">
        <v>20768</v>
      </c>
      <c r="R3253" s="42" t="s">
        <v>542</v>
      </c>
      <c r="S3253" s="42" t="s">
        <v>22</v>
      </c>
      <c r="T3253" s="42" t="s">
        <v>28746</v>
      </c>
      <c r="U3253" s="50" t="s">
        <v>28520</v>
      </c>
      <c r="V3253" s="42" t="s">
        <v>28521</v>
      </c>
      <c r="W3253" s="42" t="s">
        <v>94</v>
      </c>
      <c r="X3253" s="50">
        <v>1320</v>
      </c>
    </row>
    <row r="3254" spans="1:24" ht="12" customHeight="1" x14ac:dyDescent="0.15">
      <c r="A3254" s="42" t="s">
        <v>21679</v>
      </c>
      <c r="B3254" s="42">
        <v>37</v>
      </c>
      <c r="C3254" s="42" t="s">
        <v>14</v>
      </c>
      <c r="D3254" s="42" t="s">
        <v>31</v>
      </c>
      <c r="F3254" s="55">
        <v>42425</v>
      </c>
      <c r="G3254" s="42" t="s">
        <v>21680</v>
      </c>
      <c r="H3254" s="42" t="s">
        <v>5009</v>
      </c>
      <c r="I3254" s="42" t="s">
        <v>203</v>
      </c>
      <c r="J3254" s="42" t="s">
        <v>5010</v>
      </c>
      <c r="K3254" s="42" t="s">
        <v>1674</v>
      </c>
      <c r="L3254" s="42" t="s">
        <v>5011</v>
      </c>
      <c r="M3254" s="42" t="s">
        <v>21</v>
      </c>
      <c r="N3254" s="42" t="s">
        <v>21681</v>
      </c>
      <c r="O3254" s="42" t="s">
        <v>394</v>
      </c>
      <c r="P3254" s="42" t="s">
        <v>395</v>
      </c>
      <c r="Q3254" s="56" t="s">
        <v>21682</v>
      </c>
      <c r="R3254" s="42" t="s">
        <v>94</v>
      </c>
      <c r="S3254" s="42" t="s">
        <v>22</v>
      </c>
      <c r="T3254" s="42" t="s">
        <v>28746</v>
      </c>
      <c r="U3254" s="50" t="s">
        <v>28520</v>
      </c>
      <c r="V3254" s="42" t="s">
        <v>28522</v>
      </c>
      <c r="W3254" s="42" t="s">
        <v>542</v>
      </c>
      <c r="X3254" s="50">
        <v>1312</v>
      </c>
    </row>
    <row r="3255" spans="1:24" ht="12" customHeight="1" x14ac:dyDescent="0.15">
      <c r="A3255" s="42" t="s">
        <v>21371</v>
      </c>
      <c r="B3255" s="42">
        <v>19</v>
      </c>
      <c r="C3255" s="42" t="s">
        <v>14</v>
      </c>
      <c r="D3255" s="42" t="s">
        <v>31</v>
      </c>
      <c r="E3255" s="42" t="s">
        <v>21372</v>
      </c>
      <c r="F3255" s="55">
        <v>42425</v>
      </c>
      <c r="G3255" s="42" t="s">
        <v>21373</v>
      </c>
      <c r="H3255" s="42" t="s">
        <v>21374</v>
      </c>
      <c r="I3255" s="42" t="s">
        <v>263</v>
      </c>
      <c r="J3255" s="42" t="s">
        <v>21375</v>
      </c>
      <c r="K3255" s="42" t="s">
        <v>17665</v>
      </c>
      <c r="L3255" s="42" t="s">
        <v>21376</v>
      </c>
      <c r="M3255" s="42" t="s">
        <v>21</v>
      </c>
      <c r="N3255" s="42" t="s">
        <v>22462</v>
      </c>
      <c r="O3255" s="42" t="s">
        <v>394</v>
      </c>
      <c r="P3255" s="42" t="s">
        <v>395</v>
      </c>
      <c r="Q3255" s="56" t="s">
        <v>21377</v>
      </c>
      <c r="R3255" s="42" t="s">
        <v>94</v>
      </c>
      <c r="S3255" s="42" t="s">
        <v>22</v>
      </c>
      <c r="T3255" s="42" t="s">
        <v>28746</v>
      </c>
      <c r="U3255" s="50" t="s">
        <v>28520</v>
      </c>
      <c r="V3255" s="42" t="s">
        <v>28521</v>
      </c>
      <c r="W3255" s="42" t="s">
        <v>542</v>
      </c>
      <c r="X3255" s="50">
        <v>1319</v>
      </c>
    </row>
    <row r="3256" spans="1:24" ht="12" customHeight="1" x14ac:dyDescent="0.15">
      <c r="A3256" s="42" t="s">
        <v>22856</v>
      </c>
      <c r="B3256" s="42">
        <v>31</v>
      </c>
      <c r="C3256" s="42" t="s">
        <v>14</v>
      </c>
      <c r="D3256" s="42" t="s">
        <v>31</v>
      </c>
      <c r="E3256" s="42" t="s">
        <v>22910</v>
      </c>
      <c r="F3256" s="55">
        <v>42425</v>
      </c>
      <c r="G3256" s="42" t="s">
        <v>22912</v>
      </c>
      <c r="H3256" s="42" t="s">
        <v>9102</v>
      </c>
      <c r="I3256" s="42" t="s">
        <v>457</v>
      </c>
      <c r="J3256" s="42">
        <v>68005</v>
      </c>
      <c r="K3256" s="42" t="s">
        <v>9104</v>
      </c>
      <c r="L3256" s="42" t="s">
        <v>9105</v>
      </c>
      <c r="M3256" s="42" t="s">
        <v>385</v>
      </c>
      <c r="N3256" s="42" t="s">
        <v>22913</v>
      </c>
      <c r="O3256" s="42" t="s">
        <v>394</v>
      </c>
      <c r="P3256" s="42" t="s">
        <v>395</v>
      </c>
      <c r="Q3256" s="56" t="s">
        <v>22911</v>
      </c>
      <c r="R3256" s="42" t="s">
        <v>23</v>
      </c>
      <c r="S3256" s="42" t="s">
        <v>12</v>
      </c>
      <c r="T3256" s="42" t="s">
        <v>31978</v>
      </c>
      <c r="U3256" s="50" t="s">
        <v>28520</v>
      </c>
      <c r="V3256" s="42" t="s">
        <v>28521</v>
      </c>
    </row>
    <row r="3257" spans="1:24" ht="12" customHeight="1" x14ac:dyDescent="0.15">
      <c r="A3257" s="42" t="s">
        <v>21194</v>
      </c>
      <c r="B3257" s="42">
        <v>26</v>
      </c>
      <c r="C3257" s="42" t="s">
        <v>14</v>
      </c>
      <c r="D3257" s="42" t="s">
        <v>42</v>
      </c>
      <c r="F3257" s="55">
        <v>42424</v>
      </c>
      <c r="G3257" s="42" t="s">
        <v>21195</v>
      </c>
      <c r="H3257" s="42" t="s">
        <v>11165</v>
      </c>
      <c r="I3257" s="42" t="s">
        <v>39</v>
      </c>
      <c r="J3257" s="42" t="s">
        <v>21196</v>
      </c>
      <c r="K3257" s="42" t="s">
        <v>92</v>
      </c>
      <c r="L3257" s="42" t="s">
        <v>408</v>
      </c>
      <c r="M3257" s="42" t="s">
        <v>21</v>
      </c>
      <c r="N3257" s="42" t="s">
        <v>21197</v>
      </c>
      <c r="O3257" s="42" t="s">
        <v>24808</v>
      </c>
      <c r="P3257" s="42" t="s">
        <v>1135</v>
      </c>
      <c r="Q3257" s="56" t="s">
        <v>21198</v>
      </c>
      <c r="R3257" s="42" t="s">
        <v>94</v>
      </c>
      <c r="S3257" s="42" t="s">
        <v>373</v>
      </c>
      <c r="T3257" s="42" t="s">
        <v>28836</v>
      </c>
      <c r="U3257" s="50" t="s">
        <v>28520</v>
      </c>
      <c r="V3257" s="42" t="s">
        <v>28521</v>
      </c>
      <c r="W3257" s="42" t="s">
        <v>94</v>
      </c>
      <c r="X3257" s="50">
        <v>1316</v>
      </c>
    </row>
    <row r="3258" spans="1:24" ht="12" customHeight="1" x14ac:dyDescent="0.15">
      <c r="A3258" s="42" t="s">
        <v>21671</v>
      </c>
      <c r="B3258" s="42">
        <v>58</v>
      </c>
      <c r="C3258" s="42" t="s">
        <v>14</v>
      </c>
      <c r="D3258" s="42" t="s">
        <v>31</v>
      </c>
      <c r="E3258" s="42" t="s">
        <v>21672</v>
      </c>
      <c r="F3258" s="55">
        <v>42424</v>
      </c>
      <c r="G3258" s="42" t="s">
        <v>21673</v>
      </c>
      <c r="H3258" s="42" t="s">
        <v>21674</v>
      </c>
      <c r="I3258" s="42" t="s">
        <v>203</v>
      </c>
      <c r="J3258" s="42" t="s">
        <v>21675</v>
      </c>
      <c r="K3258" s="42" t="s">
        <v>21528</v>
      </c>
      <c r="L3258" s="42" t="s">
        <v>21676</v>
      </c>
      <c r="M3258" s="42" t="s">
        <v>21</v>
      </c>
      <c r="N3258" s="42" t="s">
        <v>21677</v>
      </c>
      <c r="O3258" s="42" t="s">
        <v>394</v>
      </c>
      <c r="P3258" s="42" t="s">
        <v>395</v>
      </c>
      <c r="Q3258" s="56" t="s">
        <v>21678</v>
      </c>
      <c r="R3258" s="42" t="s">
        <v>542</v>
      </c>
      <c r="S3258" s="42" t="s">
        <v>22</v>
      </c>
      <c r="T3258" s="42" t="s">
        <v>28746</v>
      </c>
      <c r="U3258" s="50" t="s">
        <v>28520</v>
      </c>
      <c r="V3258" s="42" t="s">
        <v>28521</v>
      </c>
      <c r="W3258" s="42" t="s">
        <v>94</v>
      </c>
      <c r="X3258" s="50">
        <v>1313</v>
      </c>
    </row>
    <row r="3259" spans="1:24" ht="12" customHeight="1" x14ac:dyDescent="0.15">
      <c r="A3259" s="42" t="s">
        <v>21880</v>
      </c>
      <c r="B3259" s="42">
        <v>16</v>
      </c>
      <c r="C3259" s="42" t="s">
        <v>14</v>
      </c>
      <c r="D3259" s="42" t="s">
        <v>31</v>
      </c>
      <c r="E3259" s="42" t="s">
        <v>21881</v>
      </c>
      <c r="F3259" s="55">
        <v>42424</v>
      </c>
      <c r="G3259" s="42" t="s">
        <v>21882</v>
      </c>
      <c r="H3259" s="42" t="s">
        <v>20803</v>
      </c>
      <c r="I3259" s="42" t="s">
        <v>425</v>
      </c>
      <c r="J3259" s="42" t="s">
        <v>21883</v>
      </c>
      <c r="K3259" s="42" t="s">
        <v>427</v>
      </c>
      <c r="L3259" s="42" t="s">
        <v>21884</v>
      </c>
      <c r="M3259" s="42" t="s">
        <v>21</v>
      </c>
      <c r="N3259" s="42" t="s">
        <v>21885</v>
      </c>
      <c r="O3259" s="42" t="s">
        <v>394</v>
      </c>
      <c r="P3259" s="42" t="s">
        <v>395</v>
      </c>
      <c r="Q3259" s="56" t="s">
        <v>21886</v>
      </c>
      <c r="R3259" s="42" t="s">
        <v>542</v>
      </c>
      <c r="S3259" s="42" t="s">
        <v>22</v>
      </c>
      <c r="T3259" s="42" t="s">
        <v>28739</v>
      </c>
      <c r="U3259" s="50" t="s">
        <v>28518</v>
      </c>
      <c r="V3259" s="42" t="s">
        <v>28521</v>
      </c>
      <c r="W3259" s="42" t="s">
        <v>94</v>
      </c>
      <c r="X3259" s="50">
        <v>1307</v>
      </c>
    </row>
    <row r="3260" spans="1:24" ht="12" customHeight="1" x14ac:dyDescent="0.15">
      <c r="A3260" s="42" t="s">
        <v>22137</v>
      </c>
      <c r="B3260" s="42">
        <v>21</v>
      </c>
      <c r="C3260" s="42" t="s">
        <v>14</v>
      </c>
      <c r="D3260" s="42" t="s">
        <v>79</v>
      </c>
      <c r="F3260" s="55">
        <v>42424</v>
      </c>
      <c r="G3260" s="42" t="s">
        <v>22138</v>
      </c>
      <c r="H3260" s="42" t="s">
        <v>22139</v>
      </c>
      <c r="I3260" s="42" t="s">
        <v>432</v>
      </c>
      <c r="J3260" s="42" t="s">
        <v>22140</v>
      </c>
      <c r="K3260" s="42" t="s">
        <v>15544</v>
      </c>
      <c r="L3260" s="42" t="s">
        <v>15545</v>
      </c>
      <c r="M3260" s="42" t="s">
        <v>21</v>
      </c>
      <c r="N3260" s="42" t="s">
        <v>22141</v>
      </c>
      <c r="O3260" s="42" t="s">
        <v>394</v>
      </c>
      <c r="P3260" s="42" t="s">
        <v>395</v>
      </c>
      <c r="Q3260" s="56" t="s">
        <v>22142</v>
      </c>
      <c r="R3260" s="42" t="s">
        <v>94</v>
      </c>
      <c r="S3260" s="42" t="s">
        <v>12</v>
      </c>
      <c r="T3260" s="42" t="s">
        <v>31978</v>
      </c>
      <c r="U3260" s="50" t="s">
        <v>28523</v>
      </c>
      <c r="V3260" s="42" t="s">
        <v>28519</v>
      </c>
      <c r="W3260" s="42" t="s">
        <v>94</v>
      </c>
      <c r="X3260" s="50">
        <v>1318</v>
      </c>
    </row>
    <row r="3261" spans="1:24" ht="12" customHeight="1" x14ac:dyDescent="0.15">
      <c r="A3261" s="42" t="s">
        <v>12208</v>
      </c>
      <c r="B3261" s="42">
        <v>27</v>
      </c>
      <c r="C3261" s="42" t="s">
        <v>14</v>
      </c>
      <c r="D3261" s="42" t="s">
        <v>42</v>
      </c>
      <c r="F3261" s="55">
        <v>42424</v>
      </c>
      <c r="G3261" s="42" t="s">
        <v>21191</v>
      </c>
      <c r="H3261" s="42" t="s">
        <v>616</v>
      </c>
      <c r="I3261" s="42" t="s">
        <v>117</v>
      </c>
      <c r="J3261" s="42" t="s">
        <v>10672</v>
      </c>
      <c r="K3261" s="42" t="s">
        <v>617</v>
      </c>
      <c r="L3261" s="42" t="s">
        <v>618</v>
      </c>
      <c r="M3261" s="42" t="s">
        <v>21</v>
      </c>
      <c r="N3261" s="42" t="s">
        <v>21192</v>
      </c>
      <c r="O3261" s="42" t="s">
        <v>394</v>
      </c>
      <c r="P3261" s="42" t="s">
        <v>395</v>
      </c>
      <c r="Q3261" s="56" t="s">
        <v>21193</v>
      </c>
      <c r="R3261" s="42" t="s">
        <v>94</v>
      </c>
      <c r="S3261" s="42" t="s">
        <v>373</v>
      </c>
      <c r="T3261" s="42" t="s">
        <v>28836</v>
      </c>
      <c r="U3261" s="50" t="s">
        <v>28518</v>
      </c>
      <c r="V3261" s="42" t="s">
        <v>28519</v>
      </c>
      <c r="W3261" s="42" t="s">
        <v>94</v>
      </c>
      <c r="X3261" s="50">
        <v>1314</v>
      </c>
    </row>
    <row r="3262" spans="1:24" ht="12" customHeight="1" x14ac:dyDescent="0.15">
      <c r="A3262" s="42" t="s">
        <v>21411</v>
      </c>
      <c r="B3262" s="42">
        <v>36</v>
      </c>
      <c r="C3262" s="42" t="s">
        <v>14</v>
      </c>
      <c r="D3262" s="42" t="s">
        <v>42</v>
      </c>
      <c r="F3262" s="55">
        <v>42423</v>
      </c>
      <c r="G3262" s="42" t="s">
        <v>21412</v>
      </c>
      <c r="H3262" s="42" t="s">
        <v>21413</v>
      </c>
      <c r="I3262" s="42" t="s">
        <v>39</v>
      </c>
      <c r="J3262" s="42" t="s">
        <v>21414</v>
      </c>
      <c r="K3262" s="42" t="s">
        <v>1731</v>
      </c>
      <c r="L3262" s="42" t="s">
        <v>21415</v>
      </c>
      <c r="M3262" s="42" t="s">
        <v>21</v>
      </c>
      <c r="N3262" s="42" t="s">
        <v>21416</v>
      </c>
      <c r="O3262" s="42" t="s">
        <v>394</v>
      </c>
      <c r="P3262" s="42" t="s">
        <v>395</v>
      </c>
      <c r="Q3262" s="56" t="s">
        <v>21417</v>
      </c>
      <c r="R3262" s="42" t="s">
        <v>542</v>
      </c>
      <c r="S3262" s="42" t="s">
        <v>22</v>
      </c>
      <c r="T3262" s="42" t="s">
        <v>28746</v>
      </c>
      <c r="U3262" s="50" t="s">
        <v>28518</v>
      </c>
      <c r="V3262" s="42" t="s">
        <v>20623</v>
      </c>
      <c r="W3262" s="42" t="s">
        <v>94</v>
      </c>
      <c r="X3262" s="50">
        <v>1309</v>
      </c>
    </row>
    <row r="3263" spans="1:24" ht="12" customHeight="1" x14ac:dyDescent="0.15">
      <c r="A3263" s="42" t="s">
        <v>21083</v>
      </c>
      <c r="B3263" s="42">
        <v>39</v>
      </c>
      <c r="C3263" s="42" t="s">
        <v>14</v>
      </c>
      <c r="D3263" s="42" t="s">
        <v>42</v>
      </c>
      <c r="F3263" s="55">
        <v>42423</v>
      </c>
      <c r="G3263" s="42" t="s">
        <v>21084</v>
      </c>
      <c r="H3263" s="42" t="s">
        <v>707</v>
      </c>
      <c r="I3263" s="42" t="s">
        <v>67</v>
      </c>
      <c r="J3263" s="42" t="s">
        <v>21085</v>
      </c>
      <c r="K3263" s="42" t="s">
        <v>545</v>
      </c>
      <c r="L3263" s="42" t="s">
        <v>708</v>
      </c>
      <c r="M3263" s="42" t="s">
        <v>5307</v>
      </c>
      <c r="N3263" s="42" t="s">
        <v>21086</v>
      </c>
      <c r="O3263" s="42" t="s">
        <v>394</v>
      </c>
      <c r="P3263" s="42" t="s">
        <v>395</v>
      </c>
      <c r="Q3263" s="56" t="s">
        <v>21087</v>
      </c>
      <c r="R3263" s="42" t="s">
        <v>542</v>
      </c>
      <c r="S3263" s="42" t="s">
        <v>22</v>
      </c>
      <c r="T3263" s="42" t="s">
        <v>28541</v>
      </c>
      <c r="U3263" s="50" t="s">
        <v>28520</v>
      </c>
      <c r="V3263" s="42" t="s">
        <v>28521</v>
      </c>
      <c r="W3263" s="42" t="s">
        <v>94</v>
      </c>
      <c r="X3263" s="50">
        <v>1310</v>
      </c>
    </row>
    <row r="3264" spans="1:24" ht="12" customHeight="1" x14ac:dyDescent="0.15">
      <c r="A3264" s="42" t="s">
        <v>21366</v>
      </c>
      <c r="B3264" s="42">
        <v>26</v>
      </c>
      <c r="C3264" s="42" t="s">
        <v>14</v>
      </c>
      <c r="D3264" s="42" t="s">
        <v>31</v>
      </c>
      <c r="F3264" s="55">
        <v>42423</v>
      </c>
      <c r="G3264" s="42" t="s">
        <v>21367</v>
      </c>
      <c r="H3264" s="42" t="s">
        <v>3252</v>
      </c>
      <c r="I3264" s="42" t="s">
        <v>117</v>
      </c>
      <c r="J3264" s="42" t="s">
        <v>21368</v>
      </c>
      <c r="K3264" s="42" t="s">
        <v>617</v>
      </c>
      <c r="L3264" s="42" t="s">
        <v>618</v>
      </c>
      <c r="M3264" s="42" t="s">
        <v>21</v>
      </c>
      <c r="N3264" s="42" t="s">
        <v>21369</v>
      </c>
      <c r="O3264" s="42" t="s">
        <v>394</v>
      </c>
      <c r="P3264" s="42" t="s">
        <v>395</v>
      </c>
      <c r="Q3264" s="56" t="s">
        <v>21370</v>
      </c>
      <c r="R3264" s="42" t="s">
        <v>542</v>
      </c>
      <c r="S3264" s="42" t="s">
        <v>22</v>
      </c>
      <c r="T3264" s="42" t="s">
        <v>28746</v>
      </c>
      <c r="U3264" s="50" t="s">
        <v>28520</v>
      </c>
      <c r="V3264" s="42" t="s">
        <v>28521</v>
      </c>
      <c r="W3264" s="42" t="s">
        <v>94</v>
      </c>
      <c r="X3264" s="50">
        <v>1317</v>
      </c>
    </row>
    <row r="3265" spans="1:24" ht="12" customHeight="1" x14ac:dyDescent="0.15">
      <c r="A3265" s="42" t="s">
        <v>21006</v>
      </c>
      <c r="B3265" s="42">
        <v>48</v>
      </c>
      <c r="C3265" s="42" t="s">
        <v>14</v>
      </c>
      <c r="D3265" s="42" t="s">
        <v>79</v>
      </c>
      <c r="F3265" s="55">
        <v>42423</v>
      </c>
      <c r="G3265" s="42" t="s">
        <v>21007</v>
      </c>
      <c r="H3265" s="42" t="s">
        <v>183</v>
      </c>
      <c r="I3265" s="42" t="s">
        <v>19</v>
      </c>
      <c r="J3265" s="42" t="s">
        <v>21008</v>
      </c>
      <c r="K3265" s="42" t="s">
        <v>3652</v>
      </c>
      <c r="L3265" s="42" t="s">
        <v>21009</v>
      </c>
      <c r="M3265" s="42" t="s">
        <v>21</v>
      </c>
      <c r="N3265" s="42" t="s">
        <v>22506</v>
      </c>
      <c r="O3265" s="42" t="s">
        <v>394</v>
      </c>
      <c r="P3265" s="42" t="s">
        <v>395</v>
      </c>
      <c r="Q3265" s="56" t="s">
        <v>21010</v>
      </c>
      <c r="R3265" s="42" t="s">
        <v>542</v>
      </c>
      <c r="S3265" s="42" t="s">
        <v>373</v>
      </c>
      <c r="T3265" s="42" t="s">
        <v>28836</v>
      </c>
      <c r="U3265" s="50" t="s">
        <v>28520</v>
      </c>
      <c r="V3265" s="42" t="s">
        <v>28521</v>
      </c>
      <c r="W3265" s="42" t="s">
        <v>94</v>
      </c>
      <c r="X3265" s="50">
        <v>1306</v>
      </c>
    </row>
    <row r="3266" spans="1:24" ht="12" customHeight="1" x14ac:dyDescent="0.15">
      <c r="A3266" s="42" t="s">
        <v>21022</v>
      </c>
      <c r="B3266" s="42">
        <v>33</v>
      </c>
      <c r="C3266" s="42" t="s">
        <v>14</v>
      </c>
      <c r="D3266" s="42" t="s">
        <v>42</v>
      </c>
      <c r="E3266" s="42" t="s">
        <v>21023</v>
      </c>
      <c r="F3266" s="55">
        <v>42422</v>
      </c>
      <c r="G3266" s="42" t="s">
        <v>21024</v>
      </c>
      <c r="H3266" s="42" t="s">
        <v>1273</v>
      </c>
      <c r="I3266" s="42" t="s">
        <v>203</v>
      </c>
      <c r="J3266" s="42" t="s">
        <v>8639</v>
      </c>
      <c r="K3266" s="42" t="s">
        <v>1273</v>
      </c>
      <c r="L3266" s="42" t="s">
        <v>1274</v>
      </c>
      <c r="M3266" s="42" t="s">
        <v>21</v>
      </c>
      <c r="N3266" s="42" t="s">
        <v>21025</v>
      </c>
      <c r="O3266" s="42" t="s">
        <v>394</v>
      </c>
      <c r="P3266" s="42" t="s">
        <v>395</v>
      </c>
      <c r="Q3266" s="56" t="s">
        <v>21026</v>
      </c>
      <c r="R3266" s="42" t="s">
        <v>94</v>
      </c>
      <c r="S3266" s="42" t="s">
        <v>22</v>
      </c>
      <c r="T3266" s="42" t="s">
        <v>28746</v>
      </c>
      <c r="U3266" s="50" t="s">
        <v>28520</v>
      </c>
      <c r="V3266" s="42" t="s">
        <v>20623</v>
      </c>
      <c r="W3266" s="42" t="s">
        <v>94</v>
      </c>
      <c r="X3266" s="50">
        <v>1301</v>
      </c>
    </row>
    <row r="3267" spans="1:24" ht="12" customHeight="1" x14ac:dyDescent="0.15">
      <c r="A3267" s="42" t="s">
        <v>21378</v>
      </c>
      <c r="B3267" s="42">
        <v>45</v>
      </c>
      <c r="C3267" s="42" t="s">
        <v>14</v>
      </c>
      <c r="D3267" s="42" t="s">
        <v>31</v>
      </c>
      <c r="F3267" s="55">
        <v>42422</v>
      </c>
      <c r="G3267" s="42" t="s">
        <v>21379</v>
      </c>
      <c r="H3267" s="42" t="s">
        <v>663</v>
      </c>
      <c r="I3267" s="42" t="s">
        <v>39</v>
      </c>
      <c r="J3267" s="42" t="s">
        <v>21380</v>
      </c>
      <c r="K3267" s="42" t="s">
        <v>664</v>
      </c>
      <c r="L3267" s="42" t="s">
        <v>665</v>
      </c>
      <c r="M3267" s="42" t="s">
        <v>21</v>
      </c>
      <c r="N3267" s="42" t="s">
        <v>21381</v>
      </c>
      <c r="O3267" s="42" t="s">
        <v>394</v>
      </c>
      <c r="P3267" s="42" t="s">
        <v>395</v>
      </c>
      <c r="Q3267" s="56" t="s">
        <v>21382</v>
      </c>
      <c r="R3267" s="42" t="s">
        <v>94</v>
      </c>
      <c r="S3267" s="42" t="s">
        <v>22</v>
      </c>
      <c r="T3267" s="42" t="s">
        <v>28739</v>
      </c>
      <c r="U3267" s="50" t="s">
        <v>28520</v>
      </c>
      <c r="V3267" s="42" t="s">
        <v>28521</v>
      </c>
      <c r="W3267" s="42" t="s">
        <v>94</v>
      </c>
      <c r="X3267" s="50">
        <v>1302</v>
      </c>
    </row>
    <row r="3268" spans="1:24" ht="12" customHeight="1" x14ac:dyDescent="0.15">
      <c r="A3268" s="42" t="s">
        <v>22567</v>
      </c>
      <c r="B3268" s="42">
        <v>37</v>
      </c>
      <c r="C3268" s="42" t="s">
        <v>14</v>
      </c>
      <c r="D3268" s="42" t="s">
        <v>79</v>
      </c>
      <c r="E3268" s="42" t="s">
        <v>22570</v>
      </c>
      <c r="F3268" s="55">
        <v>42422</v>
      </c>
      <c r="G3268" s="42" t="s">
        <v>2428</v>
      </c>
      <c r="H3268" s="42" t="s">
        <v>22571</v>
      </c>
      <c r="I3268" s="42" t="s">
        <v>35</v>
      </c>
      <c r="J3268" s="42">
        <v>6516</v>
      </c>
      <c r="K3268" s="42" t="s">
        <v>3510</v>
      </c>
      <c r="L3268" s="42" t="s">
        <v>37</v>
      </c>
      <c r="M3268" s="42" t="s">
        <v>385</v>
      </c>
      <c r="N3268" s="42" t="s">
        <v>22568</v>
      </c>
      <c r="O3268" s="42" t="s">
        <v>394</v>
      </c>
      <c r="P3268" s="42" t="s">
        <v>395</v>
      </c>
      <c r="Q3268" s="56" t="s">
        <v>22569</v>
      </c>
      <c r="R3268" s="42" t="s">
        <v>23</v>
      </c>
      <c r="S3268" s="42" t="s">
        <v>12</v>
      </c>
      <c r="T3268" s="42" t="s">
        <v>31978</v>
      </c>
      <c r="U3268" s="50" t="s">
        <v>28518</v>
      </c>
      <c r="V3268" s="42" t="s">
        <v>28521</v>
      </c>
    </row>
    <row r="3269" spans="1:24" ht="12" customHeight="1" x14ac:dyDescent="0.15">
      <c r="A3269" s="42" t="s">
        <v>21383</v>
      </c>
      <c r="B3269" s="42">
        <v>22</v>
      </c>
      <c r="C3269" s="42" t="s">
        <v>14</v>
      </c>
      <c r="D3269" s="42" t="s">
        <v>31</v>
      </c>
      <c r="E3269" s="42" t="s">
        <v>21384</v>
      </c>
      <c r="F3269" s="55">
        <v>42422</v>
      </c>
      <c r="G3269" s="42" t="s">
        <v>21385</v>
      </c>
      <c r="H3269" s="42" t="s">
        <v>21386</v>
      </c>
      <c r="I3269" s="42" t="s">
        <v>63</v>
      </c>
      <c r="J3269" s="42" t="s">
        <v>21387</v>
      </c>
      <c r="K3269" s="42" t="s">
        <v>4842</v>
      </c>
      <c r="L3269" s="42" t="s">
        <v>21388</v>
      </c>
      <c r="M3269" s="42" t="s">
        <v>21</v>
      </c>
      <c r="N3269" s="42" t="s">
        <v>21389</v>
      </c>
      <c r="O3269" s="42" t="s">
        <v>394</v>
      </c>
      <c r="P3269" s="42" t="s">
        <v>395</v>
      </c>
      <c r="Q3269" s="56" t="s">
        <v>21390</v>
      </c>
      <c r="R3269" s="42" t="s">
        <v>94</v>
      </c>
      <c r="S3269" s="42" t="s">
        <v>12</v>
      </c>
      <c r="T3269" s="42" t="s">
        <v>31675</v>
      </c>
      <c r="U3269" s="50" t="s">
        <v>28518</v>
      </c>
      <c r="V3269" s="42" t="s">
        <v>28521</v>
      </c>
      <c r="W3269" s="42" t="s">
        <v>94</v>
      </c>
      <c r="X3269" s="50">
        <v>1304</v>
      </c>
    </row>
    <row r="3270" spans="1:24" ht="12" customHeight="1" x14ac:dyDescent="0.15">
      <c r="A3270" s="42" t="s">
        <v>21360</v>
      </c>
      <c r="B3270" s="42">
        <v>38</v>
      </c>
      <c r="C3270" s="42" t="s">
        <v>14</v>
      </c>
      <c r="D3270" s="42" t="s">
        <v>31</v>
      </c>
      <c r="F3270" s="55">
        <v>42422</v>
      </c>
      <c r="G3270" s="42" t="s">
        <v>21361</v>
      </c>
      <c r="H3270" s="42" t="s">
        <v>2703</v>
      </c>
      <c r="I3270" s="42" t="s">
        <v>67</v>
      </c>
      <c r="J3270" s="42" t="s">
        <v>21362</v>
      </c>
      <c r="K3270" s="42" t="s">
        <v>1369</v>
      </c>
      <c r="L3270" s="42" t="s">
        <v>21363</v>
      </c>
      <c r="M3270" s="42" t="s">
        <v>21</v>
      </c>
      <c r="N3270" s="42" t="s">
        <v>21364</v>
      </c>
      <c r="O3270" s="42" t="s">
        <v>394</v>
      </c>
      <c r="P3270" s="42" t="s">
        <v>395</v>
      </c>
      <c r="Q3270" s="56" t="s">
        <v>21365</v>
      </c>
      <c r="R3270" s="42" t="s">
        <v>542</v>
      </c>
      <c r="S3270" s="42" t="s">
        <v>373</v>
      </c>
      <c r="T3270" s="42" t="s">
        <v>28836</v>
      </c>
      <c r="U3270" s="50" t="s">
        <v>28518</v>
      </c>
      <c r="V3270" s="42" t="s">
        <v>28519</v>
      </c>
      <c r="W3270" s="42" t="s">
        <v>94</v>
      </c>
      <c r="X3270" s="50">
        <v>1303</v>
      </c>
    </row>
    <row r="3271" spans="1:24" ht="12" customHeight="1" x14ac:dyDescent="0.15">
      <c r="A3271" s="42" t="s">
        <v>20734</v>
      </c>
      <c r="B3271" s="42">
        <v>31</v>
      </c>
      <c r="C3271" s="42" t="s">
        <v>108</v>
      </c>
      <c r="D3271" s="42" t="s">
        <v>79</v>
      </c>
      <c r="E3271" s="42" t="s">
        <v>20735</v>
      </c>
      <c r="F3271" s="55">
        <v>42421</v>
      </c>
      <c r="G3271" s="42" t="s">
        <v>20736</v>
      </c>
      <c r="H3271" s="42" t="s">
        <v>8708</v>
      </c>
      <c r="I3271" s="42" t="s">
        <v>39</v>
      </c>
      <c r="J3271" s="42" t="s">
        <v>16109</v>
      </c>
      <c r="K3271" s="42" t="s">
        <v>92</v>
      </c>
      <c r="L3271" s="42" t="s">
        <v>8710</v>
      </c>
      <c r="M3271" s="42" t="s">
        <v>21</v>
      </c>
      <c r="N3271" s="42" t="s">
        <v>22449</v>
      </c>
      <c r="O3271" s="42" t="s">
        <v>394</v>
      </c>
      <c r="P3271" s="42" t="s">
        <v>395</v>
      </c>
      <c r="Q3271" s="56" t="s">
        <v>20737</v>
      </c>
      <c r="R3271" s="42" t="s">
        <v>94</v>
      </c>
      <c r="S3271" s="42" t="s">
        <v>22</v>
      </c>
      <c r="T3271" s="42" t="s">
        <v>28746</v>
      </c>
      <c r="U3271" s="50" t="s">
        <v>28518</v>
      </c>
      <c r="V3271" s="42" t="s">
        <v>28521</v>
      </c>
      <c r="W3271" s="42" t="s">
        <v>94</v>
      </c>
      <c r="X3271" s="50">
        <v>1292</v>
      </c>
    </row>
    <row r="3272" spans="1:24" ht="12" customHeight="1" x14ac:dyDescent="0.15">
      <c r="A3272" s="42" t="s">
        <v>21204</v>
      </c>
      <c r="B3272" s="42">
        <v>38</v>
      </c>
      <c r="C3272" s="42" t="s">
        <v>108</v>
      </c>
      <c r="D3272" s="42" t="s">
        <v>133</v>
      </c>
      <c r="E3272" s="42" t="s">
        <v>21205</v>
      </c>
      <c r="F3272" s="55">
        <v>42421</v>
      </c>
      <c r="G3272" s="42" t="s">
        <v>21206</v>
      </c>
      <c r="H3272" s="42" t="s">
        <v>707</v>
      </c>
      <c r="I3272" s="42" t="s">
        <v>324</v>
      </c>
      <c r="J3272" s="42" t="s">
        <v>10960</v>
      </c>
      <c r="K3272" s="42" t="s">
        <v>21207</v>
      </c>
      <c r="L3272" s="42" t="s">
        <v>10961</v>
      </c>
      <c r="M3272" s="42" t="s">
        <v>21</v>
      </c>
      <c r="N3272" s="42" t="s">
        <v>21208</v>
      </c>
      <c r="O3272" s="42" t="s">
        <v>394</v>
      </c>
      <c r="P3272" s="42" t="s">
        <v>395</v>
      </c>
      <c r="Q3272" s="56" t="s">
        <v>21209</v>
      </c>
      <c r="R3272" s="42" t="s">
        <v>94</v>
      </c>
      <c r="S3272" s="42" t="s">
        <v>22</v>
      </c>
      <c r="T3272" s="42" t="s">
        <v>28746</v>
      </c>
      <c r="U3272" s="50" t="s">
        <v>28520</v>
      </c>
      <c r="V3272" s="42" t="s">
        <v>28521</v>
      </c>
      <c r="W3272" s="42" t="s">
        <v>94</v>
      </c>
      <c r="X3272" s="50">
        <v>1305</v>
      </c>
    </row>
    <row r="3273" spans="1:24" ht="12" customHeight="1" x14ac:dyDescent="0.15">
      <c r="A3273" s="42" t="s">
        <v>21235</v>
      </c>
      <c r="B3273" s="42">
        <v>36</v>
      </c>
      <c r="C3273" s="42" t="s">
        <v>108</v>
      </c>
      <c r="D3273" s="42" t="s">
        <v>133</v>
      </c>
      <c r="F3273" s="55">
        <v>42421</v>
      </c>
      <c r="G3273" s="42" t="s">
        <v>21236</v>
      </c>
      <c r="H3273" s="42" t="s">
        <v>616</v>
      </c>
      <c r="I3273" s="42" t="s">
        <v>117</v>
      </c>
      <c r="J3273" s="42" t="s">
        <v>7314</v>
      </c>
      <c r="K3273" s="42" t="s">
        <v>617</v>
      </c>
      <c r="L3273" s="42" t="s">
        <v>618</v>
      </c>
      <c r="M3273" s="42" t="s">
        <v>21</v>
      </c>
      <c r="N3273" s="42" t="s">
        <v>22470</v>
      </c>
      <c r="O3273" s="42" t="s">
        <v>394</v>
      </c>
      <c r="P3273" s="42" t="s">
        <v>395</v>
      </c>
      <c r="Q3273" s="56" t="s">
        <v>21237</v>
      </c>
      <c r="R3273" s="42" t="s">
        <v>542</v>
      </c>
      <c r="S3273" s="42" t="s">
        <v>22</v>
      </c>
      <c r="T3273" s="42" t="s">
        <v>28746</v>
      </c>
      <c r="U3273" s="50" t="s">
        <v>28520</v>
      </c>
      <c r="V3273" s="42" t="s">
        <v>28522</v>
      </c>
      <c r="W3273" s="42" t="s">
        <v>94</v>
      </c>
      <c r="X3273" s="50">
        <v>1290</v>
      </c>
    </row>
    <row r="3274" spans="1:24" ht="12" customHeight="1" x14ac:dyDescent="0.15">
      <c r="A3274" s="42" t="s">
        <v>20992</v>
      </c>
      <c r="B3274" s="42">
        <v>46</v>
      </c>
      <c r="C3274" s="42" t="s">
        <v>14</v>
      </c>
      <c r="D3274" s="42" t="s">
        <v>79</v>
      </c>
      <c r="F3274" s="55">
        <v>42421</v>
      </c>
      <c r="G3274" s="42" t="s">
        <v>20993</v>
      </c>
      <c r="H3274" s="42" t="s">
        <v>1184</v>
      </c>
      <c r="I3274" s="42" t="s">
        <v>297</v>
      </c>
      <c r="J3274" s="42" t="s">
        <v>20994</v>
      </c>
      <c r="K3274" s="42" t="s">
        <v>1185</v>
      </c>
      <c r="L3274" s="42" t="s">
        <v>1186</v>
      </c>
      <c r="M3274" s="42" t="s">
        <v>21</v>
      </c>
      <c r="N3274" s="42" t="s">
        <v>22448</v>
      </c>
      <c r="O3274" s="42" t="s">
        <v>394</v>
      </c>
      <c r="P3274" s="42" t="s">
        <v>395</v>
      </c>
      <c r="Q3274" s="56" t="s">
        <v>20995</v>
      </c>
      <c r="R3274" s="42" t="s">
        <v>94</v>
      </c>
      <c r="S3274" s="42" t="s">
        <v>29</v>
      </c>
      <c r="T3274" s="42" t="s">
        <v>28523</v>
      </c>
      <c r="U3274" s="50" t="s">
        <v>28518</v>
      </c>
      <c r="V3274" s="42" t="s">
        <v>28521</v>
      </c>
      <c r="W3274" s="42" t="s">
        <v>94</v>
      </c>
      <c r="X3274" s="50">
        <v>1289</v>
      </c>
    </row>
    <row r="3275" spans="1:24" ht="12" customHeight="1" x14ac:dyDescent="0.15">
      <c r="A3275" s="42" t="s">
        <v>20945</v>
      </c>
      <c r="B3275" s="42">
        <v>32</v>
      </c>
      <c r="C3275" s="42" t="s">
        <v>14</v>
      </c>
      <c r="D3275" s="42" t="s">
        <v>79</v>
      </c>
      <c r="E3275" s="42" t="s">
        <v>20946</v>
      </c>
      <c r="F3275" s="55">
        <v>42421</v>
      </c>
      <c r="G3275" s="42" t="s">
        <v>20736</v>
      </c>
      <c r="H3275" s="42" t="s">
        <v>8708</v>
      </c>
      <c r="I3275" s="42" t="s">
        <v>39</v>
      </c>
      <c r="J3275" s="42" t="s">
        <v>16109</v>
      </c>
      <c r="K3275" s="42" t="s">
        <v>92</v>
      </c>
      <c r="L3275" s="42" t="s">
        <v>8710</v>
      </c>
      <c r="M3275" s="42" t="s">
        <v>21</v>
      </c>
      <c r="N3275" s="42" t="s">
        <v>22447</v>
      </c>
      <c r="O3275" s="42" t="s">
        <v>394</v>
      </c>
      <c r="P3275" s="42" t="s">
        <v>395</v>
      </c>
      <c r="Q3275" s="56" t="s">
        <v>20737</v>
      </c>
      <c r="R3275" s="42" t="s">
        <v>94</v>
      </c>
      <c r="S3275" s="42" t="s">
        <v>29</v>
      </c>
      <c r="T3275" s="42" t="s">
        <v>28523</v>
      </c>
      <c r="U3275" s="50" t="s">
        <v>28518</v>
      </c>
      <c r="V3275" s="42" t="s">
        <v>28521</v>
      </c>
      <c r="W3275" s="42" t="s">
        <v>94</v>
      </c>
      <c r="X3275" s="50">
        <v>1293</v>
      </c>
    </row>
    <row r="3276" spans="1:24" ht="12" customHeight="1" x14ac:dyDescent="0.15">
      <c r="A3276" s="42" t="s">
        <v>21238</v>
      </c>
      <c r="B3276" s="42">
        <v>41</v>
      </c>
      <c r="C3276" s="42" t="s">
        <v>14</v>
      </c>
      <c r="D3276" s="42" t="s">
        <v>79</v>
      </c>
      <c r="E3276" s="42" t="s">
        <v>21239</v>
      </c>
      <c r="F3276" s="55">
        <v>42420</v>
      </c>
      <c r="G3276" s="42" t="s">
        <v>21240</v>
      </c>
      <c r="H3276" s="42" t="s">
        <v>1408</v>
      </c>
      <c r="I3276" s="42" t="s">
        <v>297</v>
      </c>
      <c r="J3276" s="42" t="s">
        <v>21241</v>
      </c>
      <c r="K3276" s="42" t="s">
        <v>867</v>
      </c>
      <c r="L3276" s="42" t="s">
        <v>21242</v>
      </c>
      <c r="M3276" s="42" t="s">
        <v>21</v>
      </c>
      <c r="N3276" s="42" t="s">
        <v>21243</v>
      </c>
      <c r="O3276" s="42" t="s">
        <v>394</v>
      </c>
      <c r="P3276" s="42" t="s">
        <v>395</v>
      </c>
      <c r="Q3276" s="56" t="s">
        <v>21244</v>
      </c>
      <c r="R3276" s="42" t="s">
        <v>94</v>
      </c>
      <c r="S3276" s="42" t="s">
        <v>22</v>
      </c>
      <c r="T3276" s="42" t="s">
        <v>28746</v>
      </c>
      <c r="U3276" s="50" t="s">
        <v>28520</v>
      </c>
      <c r="V3276" s="42" t="s">
        <v>28519</v>
      </c>
      <c r="W3276" s="42" t="s">
        <v>94</v>
      </c>
      <c r="X3276" s="50">
        <v>1296</v>
      </c>
    </row>
    <row r="3277" spans="1:24" ht="12" customHeight="1" x14ac:dyDescent="0.15">
      <c r="A3277" s="42" t="s">
        <v>21284</v>
      </c>
      <c r="B3277" s="42">
        <v>30</v>
      </c>
      <c r="C3277" s="42" t="s">
        <v>14</v>
      </c>
      <c r="D3277" s="42" t="s">
        <v>42</v>
      </c>
      <c r="E3277" s="42" t="s">
        <v>27006</v>
      </c>
      <c r="F3277" s="55">
        <v>42420</v>
      </c>
      <c r="G3277" s="42" t="s">
        <v>21285</v>
      </c>
      <c r="H3277" s="42" t="s">
        <v>1844</v>
      </c>
      <c r="I3277" s="42" t="s">
        <v>39</v>
      </c>
      <c r="J3277" s="42" t="s">
        <v>21286</v>
      </c>
      <c r="K3277" s="42" t="s">
        <v>1044</v>
      </c>
      <c r="L3277" s="42" t="s">
        <v>1846</v>
      </c>
      <c r="M3277" s="42" t="s">
        <v>21</v>
      </c>
      <c r="N3277" s="42" t="s">
        <v>22452</v>
      </c>
      <c r="O3277" s="42" t="s">
        <v>394</v>
      </c>
      <c r="P3277" s="42" t="s">
        <v>395</v>
      </c>
      <c r="Q3277" s="56" t="s">
        <v>21287</v>
      </c>
      <c r="R3277" s="42" t="s">
        <v>94</v>
      </c>
      <c r="S3277" s="42" t="s">
        <v>22</v>
      </c>
      <c r="T3277" s="42" t="s">
        <v>28746</v>
      </c>
      <c r="U3277" s="50" t="s">
        <v>28520</v>
      </c>
      <c r="V3277" s="42" t="s">
        <v>28519</v>
      </c>
      <c r="W3277" s="42" t="s">
        <v>542</v>
      </c>
      <c r="X3277" s="50">
        <v>1291</v>
      </c>
    </row>
    <row r="3278" spans="1:24" ht="12" customHeight="1" x14ac:dyDescent="0.15">
      <c r="A3278" s="42" t="s">
        <v>21042</v>
      </c>
      <c r="B3278" s="42">
        <v>23</v>
      </c>
      <c r="C3278" s="42" t="s">
        <v>14</v>
      </c>
      <c r="D3278" s="42" t="s">
        <v>42</v>
      </c>
      <c r="E3278" s="42" t="s">
        <v>21043</v>
      </c>
      <c r="F3278" s="55">
        <v>42420</v>
      </c>
      <c r="G3278" s="42" t="s">
        <v>21044</v>
      </c>
      <c r="H3278" s="42" t="s">
        <v>906</v>
      </c>
      <c r="I3278" s="42" t="s">
        <v>189</v>
      </c>
      <c r="J3278" s="42" t="s">
        <v>5319</v>
      </c>
      <c r="K3278" s="42" t="s">
        <v>458</v>
      </c>
      <c r="L3278" s="42" t="s">
        <v>5525</v>
      </c>
      <c r="M3278" s="42" t="s">
        <v>21</v>
      </c>
      <c r="N3278" s="42" t="s">
        <v>22461</v>
      </c>
      <c r="O3278" s="42" t="s">
        <v>394</v>
      </c>
      <c r="P3278" s="42" t="s">
        <v>395</v>
      </c>
      <c r="Q3278" s="56" t="s">
        <v>21045</v>
      </c>
      <c r="R3278" s="42" t="s">
        <v>94</v>
      </c>
      <c r="S3278" s="42" t="s">
        <v>22</v>
      </c>
      <c r="T3278" s="42" t="s">
        <v>28746</v>
      </c>
      <c r="U3278" s="50" t="s">
        <v>28520</v>
      </c>
      <c r="V3278" s="42" t="s">
        <v>28522</v>
      </c>
      <c r="W3278" s="42" t="s">
        <v>94</v>
      </c>
      <c r="X3278" s="50">
        <v>1294</v>
      </c>
    </row>
    <row r="3279" spans="1:24" ht="12" customHeight="1" x14ac:dyDescent="0.15">
      <c r="A3279" s="42" t="s">
        <v>21722</v>
      </c>
      <c r="B3279" s="42">
        <v>45</v>
      </c>
      <c r="C3279" s="42" t="s">
        <v>14</v>
      </c>
      <c r="D3279" s="42" t="s">
        <v>31</v>
      </c>
      <c r="E3279" s="42" t="s">
        <v>21723</v>
      </c>
      <c r="F3279" s="55">
        <v>42420</v>
      </c>
      <c r="G3279" s="42" t="s">
        <v>21724</v>
      </c>
      <c r="H3279" s="42" t="s">
        <v>4166</v>
      </c>
      <c r="I3279" s="42" t="s">
        <v>653</v>
      </c>
      <c r="J3279" s="42" t="s">
        <v>4167</v>
      </c>
      <c r="K3279" s="42" t="s">
        <v>4168</v>
      </c>
      <c r="L3279" s="42" t="s">
        <v>21725</v>
      </c>
      <c r="M3279" s="42" t="s">
        <v>21</v>
      </c>
      <c r="N3279" s="42" t="s">
        <v>21726</v>
      </c>
      <c r="O3279" s="42" t="s">
        <v>394</v>
      </c>
      <c r="P3279" s="42" t="s">
        <v>395</v>
      </c>
      <c r="Q3279" s="56" t="s">
        <v>21727</v>
      </c>
      <c r="R3279" s="42" t="s">
        <v>542</v>
      </c>
      <c r="S3279" s="42" t="s">
        <v>22</v>
      </c>
      <c r="T3279" s="42" t="s">
        <v>28746</v>
      </c>
      <c r="U3279" s="50" t="s">
        <v>28520</v>
      </c>
      <c r="V3279" s="42" t="s">
        <v>28521</v>
      </c>
      <c r="W3279" s="42" t="s">
        <v>94</v>
      </c>
      <c r="X3279" s="50">
        <v>1298</v>
      </c>
    </row>
    <row r="3280" spans="1:24" ht="12" customHeight="1" x14ac:dyDescent="0.15">
      <c r="A3280" s="42" t="s">
        <v>22572</v>
      </c>
      <c r="B3280" s="42">
        <v>31</v>
      </c>
      <c r="C3280" s="42" t="s">
        <v>14</v>
      </c>
      <c r="D3280" s="42" t="s">
        <v>79</v>
      </c>
      <c r="E3280" s="42" t="s">
        <v>22576</v>
      </c>
      <c r="F3280" s="55">
        <v>42420</v>
      </c>
      <c r="G3280" s="42" t="s">
        <v>22575</v>
      </c>
      <c r="H3280" s="42" t="s">
        <v>1467</v>
      </c>
      <c r="I3280" s="42" t="s">
        <v>63</v>
      </c>
      <c r="J3280" s="42">
        <v>43130</v>
      </c>
      <c r="K3280" s="42" t="s">
        <v>4779</v>
      </c>
      <c r="L3280" s="42" t="s">
        <v>22574</v>
      </c>
      <c r="M3280" s="42" t="s">
        <v>2246</v>
      </c>
      <c r="N3280" s="42" t="s">
        <v>22573</v>
      </c>
      <c r="O3280" s="42" t="s">
        <v>394</v>
      </c>
      <c r="P3280" s="42" t="s">
        <v>395</v>
      </c>
      <c r="Q3280" s="56" t="s">
        <v>22577</v>
      </c>
      <c r="R3280" s="42" t="s">
        <v>94</v>
      </c>
      <c r="S3280" s="42" t="s">
        <v>12</v>
      </c>
      <c r="T3280" s="42" t="s">
        <v>31978</v>
      </c>
      <c r="U3280" s="50" t="s">
        <v>28518</v>
      </c>
      <c r="V3280" s="42" t="s">
        <v>28521</v>
      </c>
    </row>
    <row r="3281" spans="1:24" ht="12" customHeight="1" x14ac:dyDescent="0.15">
      <c r="A3281" s="42" t="s">
        <v>21770</v>
      </c>
      <c r="B3281" s="42">
        <v>31</v>
      </c>
      <c r="C3281" s="42" t="s">
        <v>14</v>
      </c>
      <c r="D3281" s="42" t="s">
        <v>31</v>
      </c>
      <c r="E3281" s="42" t="s">
        <v>21771</v>
      </c>
      <c r="F3281" s="55">
        <v>42419</v>
      </c>
      <c r="G3281" s="42" t="s">
        <v>21772</v>
      </c>
      <c r="H3281" s="42" t="s">
        <v>21773</v>
      </c>
      <c r="I3281" s="42" t="s">
        <v>313</v>
      </c>
      <c r="J3281" s="42" t="s">
        <v>21774</v>
      </c>
      <c r="K3281" s="42" t="s">
        <v>801</v>
      </c>
      <c r="L3281" s="42" t="s">
        <v>21775</v>
      </c>
      <c r="M3281" s="42" t="s">
        <v>21</v>
      </c>
      <c r="N3281" s="42" t="s">
        <v>22466</v>
      </c>
      <c r="O3281" s="42" t="s">
        <v>394</v>
      </c>
      <c r="P3281" s="42" t="s">
        <v>395</v>
      </c>
      <c r="Q3281" s="56" t="s">
        <v>21776</v>
      </c>
      <c r="R3281" s="42" t="s">
        <v>94</v>
      </c>
      <c r="S3281" s="42" t="s">
        <v>22</v>
      </c>
      <c r="T3281" s="42" t="s">
        <v>28746</v>
      </c>
      <c r="U3281" s="50" t="s">
        <v>28520</v>
      </c>
      <c r="V3281" s="42" t="s">
        <v>28521</v>
      </c>
      <c r="W3281" s="42" t="s">
        <v>94</v>
      </c>
      <c r="X3281" s="50">
        <v>1297</v>
      </c>
    </row>
    <row r="3282" spans="1:24" ht="12" customHeight="1" x14ac:dyDescent="0.15">
      <c r="A3282" s="42" t="s">
        <v>21928</v>
      </c>
      <c r="B3282" s="42">
        <v>35</v>
      </c>
      <c r="C3282" s="42" t="s">
        <v>14</v>
      </c>
      <c r="D3282" s="42" t="s">
        <v>31</v>
      </c>
      <c r="E3282" s="42" t="s">
        <v>21929</v>
      </c>
      <c r="F3282" s="55">
        <v>42419</v>
      </c>
      <c r="G3282" s="42" t="s">
        <v>21930</v>
      </c>
      <c r="H3282" s="42" t="s">
        <v>1421</v>
      </c>
      <c r="I3282" s="42" t="s">
        <v>234</v>
      </c>
      <c r="J3282" s="42" t="s">
        <v>7197</v>
      </c>
      <c r="K3282" s="42" t="s">
        <v>1422</v>
      </c>
      <c r="L3282" s="42" t="s">
        <v>7198</v>
      </c>
      <c r="M3282" s="42" t="s">
        <v>21</v>
      </c>
      <c r="N3282" s="42" t="s">
        <v>21931</v>
      </c>
      <c r="O3282" s="42" t="s">
        <v>394</v>
      </c>
      <c r="P3282" s="42" t="s">
        <v>395</v>
      </c>
      <c r="Q3282" s="56" t="s">
        <v>21932</v>
      </c>
      <c r="R3282" s="42" t="s">
        <v>542</v>
      </c>
      <c r="S3282" s="42" t="s">
        <v>22</v>
      </c>
      <c r="T3282" s="42" t="s">
        <v>28739</v>
      </c>
      <c r="U3282" s="50" t="s">
        <v>28520</v>
      </c>
      <c r="V3282" s="42" t="s">
        <v>28521</v>
      </c>
      <c r="W3282" s="42" t="s">
        <v>94</v>
      </c>
      <c r="X3282" s="50">
        <v>1295</v>
      </c>
    </row>
    <row r="3283" spans="1:24" ht="12" customHeight="1" x14ac:dyDescent="0.15">
      <c r="A3283" s="42" t="s">
        <v>21053</v>
      </c>
      <c r="B3283" s="42">
        <v>32</v>
      </c>
      <c r="C3283" s="42" t="s">
        <v>14</v>
      </c>
      <c r="D3283" s="42" t="s">
        <v>42</v>
      </c>
      <c r="E3283" s="42" t="s">
        <v>21054</v>
      </c>
      <c r="F3283" s="55">
        <v>42418</v>
      </c>
      <c r="G3283" s="42" t="s">
        <v>21055</v>
      </c>
      <c r="H3283" s="42" t="s">
        <v>1581</v>
      </c>
      <c r="I3283" s="42" t="s">
        <v>67</v>
      </c>
      <c r="J3283" s="42" t="s">
        <v>21056</v>
      </c>
      <c r="K3283" s="42" t="s">
        <v>6881</v>
      </c>
      <c r="L3283" s="42" t="s">
        <v>25618</v>
      </c>
      <c r="M3283" s="42" t="s">
        <v>21</v>
      </c>
      <c r="N3283" s="42" t="s">
        <v>21057</v>
      </c>
      <c r="O3283" s="42" t="s">
        <v>394</v>
      </c>
      <c r="P3283" s="42" t="s">
        <v>395</v>
      </c>
      <c r="Q3283" s="56" t="s">
        <v>21058</v>
      </c>
      <c r="R3283" s="42" t="s">
        <v>94</v>
      </c>
      <c r="S3283" s="42" t="s">
        <v>22</v>
      </c>
      <c r="T3283" s="42" t="s">
        <v>28746</v>
      </c>
      <c r="U3283" s="50" t="s">
        <v>28520</v>
      </c>
      <c r="V3283" s="42" t="s">
        <v>28521</v>
      </c>
      <c r="W3283" s="42" t="s">
        <v>94</v>
      </c>
      <c r="X3283" s="50">
        <v>1287</v>
      </c>
    </row>
    <row r="3284" spans="1:24" ht="12" customHeight="1" x14ac:dyDescent="0.15">
      <c r="A3284" s="42" t="s">
        <v>21187</v>
      </c>
      <c r="B3284" s="42">
        <v>30</v>
      </c>
      <c r="C3284" s="42" t="s">
        <v>14</v>
      </c>
      <c r="D3284" s="42" t="s">
        <v>42</v>
      </c>
      <c r="F3284" s="55">
        <v>42418</v>
      </c>
      <c r="G3284" s="42" t="s">
        <v>21188</v>
      </c>
      <c r="H3284" s="42" t="s">
        <v>3599</v>
      </c>
      <c r="I3284" s="42" t="s">
        <v>39</v>
      </c>
      <c r="J3284" s="42" t="s">
        <v>3600</v>
      </c>
      <c r="K3284" s="42" t="s">
        <v>1044</v>
      </c>
      <c r="L3284" s="42" t="s">
        <v>3601</v>
      </c>
      <c r="M3284" s="42" t="s">
        <v>21</v>
      </c>
      <c r="N3284" s="42" t="s">
        <v>21189</v>
      </c>
      <c r="O3284" s="42" t="s">
        <v>394</v>
      </c>
      <c r="P3284" s="42" t="s">
        <v>395</v>
      </c>
      <c r="Q3284" s="56" t="s">
        <v>21190</v>
      </c>
      <c r="R3284" s="42" t="s">
        <v>94</v>
      </c>
      <c r="S3284" s="42" t="s">
        <v>29</v>
      </c>
      <c r="T3284" s="42" t="s">
        <v>28523</v>
      </c>
      <c r="U3284" s="50" t="s">
        <v>28523</v>
      </c>
      <c r="V3284" s="42" t="s">
        <v>28521</v>
      </c>
      <c r="W3284" s="42" t="s">
        <v>94</v>
      </c>
      <c r="X3284" s="50">
        <v>1285</v>
      </c>
    </row>
    <row r="3285" spans="1:24" ht="12" customHeight="1" x14ac:dyDescent="0.15">
      <c r="A3285" s="42" t="s">
        <v>21352</v>
      </c>
      <c r="B3285" s="42">
        <v>35</v>
      </c>
      <c r="C3285" s="42" t="s">
        <v>14</v>
      </c>
      <c r="D3285" s="42" t="s">
        <v>42</v>
      </c>
      <c r="F3285" s="55">
        <v>42418</v>
      </c>
      <c r="G3285" s="42" t="s">
        <v>21188</v>
      </c>
      <c r="H3285" s="42" t="s">
        <v>3599</v>
      </c>
      <c r="I3285" s="42" t="s">
        <v>39</v>
      </c>
      <c r="J3285" s="42" t="s">
        <v>3600</v>
      </c>
      <c r="K3285" s="42" t="s">
        <v>1044</v>
      </c>
      <c r="L3285" s="42" t="s">
        <v>3601</v>
      </c>
      <c r="M3285" s="42" t="s">
        <v>21</v>
      </c>
      <c r="N3285" s="42" t="s">
        <v>21189</v>
      </c>
      <c r="O3285" s="42" t="s">
        <v>394</v>
      </c>
      <c r="P3285" s="42" t="s">
        <v>395</v>
      </c>
      <c r="Q3285" s="56" t="s">
        <v>21190</v>
      </c>
      <c r="R3285" s="42" t="s">
        <v>94</v>
      </c>
      <c r="S3285" s="42" t="s">
        <v>29</v>
      </c>
      <c r="T3285" s="42" t="s">
        <v>28523</v>
      </c>
      <c r="U3285" s="50" t="s">
        <v>28523</v>
      </c>
      <c r="V3285" s="42" t="s">
        <v>28521</v>
      </c>
      <c r="W3285" s="42" t="s">
        <v>94</v>
      </c>
      <c r="X3285" s="50">
        <v>1286</v>
      </c>
    </row>
    <row r="3286" spans="1:24" ht="12" customHeight="1" x14ac:dyDescent="0.15">
      <c r="A3286" s="42" t="s">
        <v>21578</v>
      </c>
      <c r="B3286" s="42">
        <v>25</v>
      </c>
      <c r="C3286" s="42" t="s">
        <v>14</v>
      </c>
      <c r="D3286" s="42" t="s">
        <v>31</v>
      </c>
      <c r="F3286" s="55">
        <v>42418</v>
      </c>
      <c r="G3286" s="42" t="s">
        <v>21579</v>
      </c>
      <c r="H3286" s="42" t="s">
        <v>21580</v>
      </c>
      <c r="I3286" s="42" t="s">
        <v>167</v>
      </c>
      <c r="J3286" s="42" t="s">
        <v>21581</v>
      </c>
      <c r="K3286" s="42" t="s">
        <v>427</v>
      </c>
      <c r="L3286" s="42" t="s">
        <v>21582</v>
      </c>
      <c r="M3286" s="42" t="s">
        <v>5307</v>
      </c>
      <c r="N3286" s="42" t="s">
        <v>21583</v>
      </c>
      <c r="O3286" s="42" t="s">
        <v>394</v>
      </c>
      <c r="P3286" s="42" t="s">
        <v>395</v>
      </c>
      <c r="Q3286" s="56" t="s">
        <v>21584</v>
      </c>
      <c r="R3286" s="42" t="s">
        <v>94</v>
      </c>
      <c r="S3286" s="42" t="s">
        <v>29</v>
      </c>
      <c r="T3286" s="42" t="s">
        <v>28523</v>
      </c>
      <c r="U3286" s="50" t="s">
        <v>28518</v>
      </c>
      <c r="V3286" s="42" t="s">
        <v>28521</v>
      </c>
      <c r="W3286" s="42" t="s">
        <v>94</v>
      </c>
      <c r="X3286" s="50">
        <v>1284</v>
      </c>
    </row>
    <row r="3287" spans="1:24" ht="12" customHeight="1" x14ac:dyDescent="0.15">
      <c r="A3287" s="42" t="s">
        <v>20918</v>
      </c>
      <c r="B3287" s="42">
        <v>37</v>
      </c>
      <c r="C3287" s="42" t="s">
        <v>14</v>
      </c>
      <c r="D3287" s="42" t="s">
        <v>79</v>
      </c>
      <c r="F3287" s="55">
        <v>42417</v>
      </c>
      <c r="G3287" s="42" t="s">
        <v>20919</v>
      </c>
      <c r="H3287" s="42" t="s">
        <v>534</v>
      </c>
      <c r="I3287" s="42" t="s">
        <v>63</v>
      </c>
      <c r="J3287" s="42" t="s">
        <v>20920</v>
      </c>
      <c r="K3287" s="42" t="s">
        <v>535</v>
      </c>
      <c r="L3287" s="42" t="s">
        <v>536</v>
      </c>
      <c r="M3287" s="42" t="s">
        <v>21</v>
      </c>
      <c r="N3287" s="42" t="s">
        <v>20921</v>
      </c>
      <c r="O3287" s="42" t="s">
        <v>394</v>
      </c>
      <c r="P3287" s="42" t="s">
        <v>395</v>
      </c>
      <c r="Q3287" s="56" t="s">
        <v>20922</v>
      </c>
      <c r="R3287" s="42" t="s">
        <v>94</v>
      </c>
      <c r="S3287" s="42" t="s">
        <v>12</v>
      </c>
      <c r="T3287" s="42" t="s">
        <v>31675</v>
      </c>
      <c r="U3287" s="50" t="s">
        <v>28518</v>
      </c>
      <c r="V3287" s="42" t="s">
        <v>20623</v>
      </c>
      <c r="W3287" s="42" t="s">
        <v>94</v>
      </c>
      <c r="X3287" s="50">
        <v>1281</v>
      </c>
    </row>
    <row r="3288" spans="1:24" ht="12" customHeight="1" x14ac:dyDescent="0.15">
      <c r="A3288" s="42" t="s">
        <v>21855</v>
      </c>
      <c r="B3288" s="42">
        <v>51</v>
      </c>
      <c r="C3288" s="42" t="s">
        <v>14</v>
      </c>
      <c r="D3288" s="42" t="s">
        <v>31</v>
      </c>
      <c r="E3288" s="42" t="s">
        <v>21856</v>
      </c>
      <c r="F3288" s="55">
        <v>42416</v>
      </c>
      <c r="G3288" s="42" t="s">
        <v>21857</v>
      </c>
      <c r="H3288" s="42" t="s">
        <v>4779</v>
      </c>
      <c r="I3288" s="42" t="s">
        <v>35</v>
      </c>
      <c r="J3288" s="42" t="s">
        <v>21858</v>
      </c>
      <c r="K3288" s="42" t="s">
        <v>4779</v>
      </c>
      <c r="L3288" s="42" t="s">
        <v>4781</v>
      </c>
      <c r="M3288" s="42" t="s">
        <v>21</v>
      </c>
      <c r="N3288" s="42" t="s">
        <v>22491</v>
      </c>
      <c r="O3288" s="42" t="s">
        <v>394</v>
      </c>
      <c r="P3288" s="42" t="s">
        <v>395</v>
      </c>
      <c r="Q3288" s="56" t="s">
        <v>21859</v>
      </c>
      <c r="R3288" s="42" t="s">
        <v>542</v>
      </c>
      <c r="S3288" s="42" t="s">
        <v>22</v>
      </c>
      <c r="T3288" s="42" t="s">
        <v>28739</v>
      </c>
      <c r="U3288" s="50" t="s">
        <v>28518</v>
      </c>
      <c r="V3288" s="42" t="s">
        <v>28521</v>
      </c>
      <c r="W3288" s="42" t="s">
        <v>94</v>
      </c>
      <c r="X3288" s="50">
        <v>1275</v>
      </c>
    </row>
    <row r="3289" spans="1:24" ht="12" customHeight="1" x14ac:dyDescent="0.15">
      <c r="A3289" s="42" t="s">
        <v>21401</v>
      </c>
      <c r="B3289" s="42">
        <v>30</v>
      </c>
      <c r="C3289" s="42" t="s">
        <v>14</v>
      </c>
      <c r="D3289" s="42" t="s">
        <v>31</v>
      </c>
      <c r="F3289" s="55">
        <v>42416</v>
      </c>
      <c r="G3289" s="42" t="s">
        <v>21402</v>
      </c>
      <c r="H3289" s="42" t="s">
        <v>21403</v>
      </c>
      <c r="I3289" s="42" t="s">
        <v>962</v>
      </c>
      <c r="J3289" s="42" t="s">
        <v>21404</v>
      </c>
      <c r="K3289" s="42" t="s">
        <v>1829</v>
      </c>
      <c r="L3289" s="42" t="s">
        <v>21405</v>
      </c>
      <c r="M3289" s="42" t="s">
        <v>21</v>
      </c>
      <c r="N3289" s="42" t="s">
        <v>21406</v>
      </c>
      <c r="O3289" s="42" t="s">
        <v>394</v>
      </c>
      <c r="P3289" s="42" t="s">
        <v>395</v>
      </c>
      <c r="Q3289" s="56" t="s">
        <v>21407</v>
      </c>
      <c r="R3289" s="42" t="s">
        <v>94</v>
      </c>
      <c r="S3289" s="42" t="s">
        <v>22</v>
      </c>
      <c r="T3289" s="42" t="s">
        <v>28746</v>
      </c>
      <c r="U3289" s="50" t="s">
        <v>28518</v>
      </c>
      <c r="V3289" s="42" t="s">
        <v>28522</v>
      </c>
      <c r="W3289" s="42" t="s">
        <v>94</v>
      </c>
      <c r="X3289" s="50">
        <v>1279</v>
      </c>
    </row>
    <row r="3290" spans="1:24" ht="12" customHeight="1" x14ac:dyDescent="0.15">
      <c r="A3290" s="42" t="s">
        <v>22122</v>
      </c>
      <c r="B3290" s="42">
        <v>48</v>
      </c>
      <c r="C3290" s="42" t="s">
        <v>14</v>
      </c>
      <c r="D3290" s="42" t="s">
        <v>31</v>
      </c>
      <c r="F3290" s="55">
        <v>42416</v>
      </c>
      <c r="G3290" s="42" t="s">
        <v>22123</v>
      </c>
      <c r="H3290" s="42" t="s">
        <v>22124</v>
      </c>
      <c r="I3290" s="42" t="s">
        <v>425</v>
      </c>
      <c r="J3290" s="42" t="s">
        <v>22125</v>
      </c>
      <c r="K3290" s="42" t="s">
        <v>4842</v>
      </c>
      <c r="L3290" s="42" t="s">
        <v>22126</v>
      </c>
      <c r="M3290" s="42" t="s">
        <v>21</v>
      </c>
      <c r="N3290" s="42" t="s">
        <v>22127</v>
      </c>
      <c r="O3290" s="42" t="s">
        <v>394</v>
      </c>
      <c r="P3290" s="42" t="s">
        <v>395</v>
      </c>
      <c r="Q3290" s="56" t="s">
        <v>22128</v>
      </c>
      <c r="R3290" s="42" t="s">
        <v>94</v>
      </c>
      <c r="S3290" s="42" t="s">
        <v>373</v>
      </c>
      <c r="T3290" s="42" t="s">
        <v>28836</v>
      </c>
      <c r="U3290" s="50" t="s">
        <v>28520</v>
      </c>
      <c r="V3290" s="42" t="s">
        <v>28519</v>
      </c>
      <c r="W3290" s="42" t="s">
        <v>94</v>
      </c>
      <c r="X3290" s="50">
        <v>1278</v>
      </c>
    </row>
    <row r="3291" spans="1:24" ht="12" customHeight="1" x14ac:dyDescent="0.15">
      <c r="A3291" s="42" t="s">
        <v>32333</v>
      </c>
      <c r="B3291" s="42">
        <v>33</v>
      </c>
      <c r="C3291" s="42" t="s">
        <v>108</v>
      </c>
      <c r="D3291" s="42" t="s">
        <v>31</v>
      </c>
      <c r="E3291" s="42" t="s">
        <v>32334</v>
      </c>
      <c r="F3291" s="55">
        <v>42415</v>
      </c>
      <c r="G3291" s="42" t="s">
        <v>32335</v>
      </c>
      <c r="H3291" s="42" t="s">
        <v>7819</v>
      </c>
      <c r="I3291" s="42" t="s">
        <v>67</v>
      </c>
      <c r="J3291" s="42" t="s">
        <v>32336</v>
      </c>
      <c r="K3291" s="42" t="s">
        <v>32332</v>
      </c>
      <c r="L3291" s="42" t="s">
        <v>32337</v>
      </c>
      <c r="M3291" s="42" t="s">
        <v>373</v>
      </c>
      <c r="N3291" s="42" t="s">
        <v>32338</v>
      </c>
      <c r="O3291" s="42" t="s">
        <v>1134</v>
      </c>
      <c r="P3291" s="42" t="s">
        <v>1135</v>
      </c>
      <c r="Q3291" s="56" t="s">
        <v>32339</v>
      </c>
      <c r="R3291" s="42" t="s">
        <v>94</v>
      </c>
      <c r="S3291" s="42" t="s">
        <v>373</v>
      </c>
      <c r="T3291" s="42" t="s">
        <v>28836</v>
      </c>
      <c r="U3291" s="50" t="s">
        <v>28518</v>
      </c>
      <c r="V3291" s="42" t="s">
        <v>28521</v>
      </c>
    </row>
    <row r="3292" spans="1:24" ht="12" customHeight="1" x14ac:dyDescent="0.15">
      <c r="A3292" s="42" t="s">
        <v>21142</v>
      </c>
      <c r="B3292" s="42">
        <v>52</v>
      </c>
      <c r="C3292" s="42" t="s">
        <v>14</v>
      </c>
      <c r="D3292" s="42" t="s">
        <v>42</v>
      </c>
      <c r="F3292" s="55">
        <v>42415</v>
      </c>
      <c r="G3292" s="42" t="s">
        <v>21143</v>
      </c>
      <c r="H3292" s="42" t="s">
        <v>21144</v>
      </c>
      <c r="I3292" s="42" t="s">
        <v>189</v>
      </c>
      <c r="J3292" s="42" t="s">
        <v>21145</v>
      </c>
      <c r="K3292" s="42" t="s">
        <v>770</v>
      </c>
      <c r="L3292" s="42" t="s">
        <v>21146</v>
      </c>
      <c r="M3292" s="42" t="s">
        <v>21</v>
      </c>
      <c r="N3292" s="42" t="s">
        <v>21147</v>
      </c>
      <c r="O3292" s="42" t="s">
        <v>394</v>
      </c>
      <c r="P3292" s="42" t="s">
        <v>395</v>
      </c>
      <c r="Q3292" s="56" t="s">
        <v>21148</v>
      </c>
      <c r="R3292" s="42" t="s">
        <v>94</v>
      </c>
      <c r="S3292" s="42" t="s">
        <v>22</v>
      </c>
      <c r="T3292" s="42" t="s">
        <v>28746</v>
      </c>
      <c r="U3292" s="50" t="s">
        <v>28520</v>
      </c>
      <c r="V3292" s="42" t="s">
        <v>28521</v>
      </c>
      <c r="W3292" s="42" t="s">
        <v>94</v>
      </c>
      <c r="X3292" s="50">
        <v>1282</v>
      </c>
    </row>
    <row r="3293" spans="1:24" ht="12" customHeight="1" x14ac:dyDescent="0.15">
      <c r="A3293" s="42" t="s">
        <v>22858</v>
      </c>
      <c r="B3293" s="42">
        <v>38</v>
      </c>
      <c r="C3293" s="42" t="s">
        <v>14</v>
      </c>
      <c r="D3293" s="42" t="s">
        <v>42</v>
      </c>
      <c r="E3293" s="42" t="s">
        <v>22922</v>
      </c>
      <c r="F3293" s="55">
        <v>42415</v>
      </c>
      <c r="G3293" s="42" t="s">
        <v>22927</v>
      </c>
      <c r="H3293" s="42" t="s">
        <v>22926</v>
      </c>
      <c r="I3293" s="42" t="s">
        <v>67</v>
      </c>
      <c r="J3293" s="42">
        <v>78537</v>
      </c>
      <c r="K3293" s="42" t="s">
        <v>1369</v>
      </c>
      <c r="L3293" s="42" t="s">
        <v>22925</v>
      </c>
      <c r="M3293" s="42" t="s">
        <v>385</v>
      </c>
      <c r="N3293" s="42" t="s">
        <v>22924</v>
      </c>
      <c r="O3293" s="42" t="s">
        <v>394</v>
      </c>
      <c r="P3293" s="42" t="s">
        <v>395</v>
      </c>
      <c r="Q3293" s="56" t="s">
        <v>22923</v>
      </c>
      <c r="R3293" s="42" t="s">
        <v>948</v>
      </c>
      <c r="S3293" s="42" t="s">
        <v>12</v>
      </c>
      <c r="T3293" s="42" t="s">
        <v>31978</v>
      </c>
      <c r="U3293" s="50" t="s">
        <v>28523</v>
      </c>
      <c r="V3293" s="42" t="s">
        <v>28521</v>
      </c>
    </row>
    <row r="3294" spans="1:24" ht="12" customHeight="1" x14ac:dyDescent="0.15">
      <c r="A3294" s="42" t="s">
        <v>22062</v>
      </c>
      <c r="B3294" s="42">
        <v>39</v>
      </c>
      <c r="C3294" s="42" t="s">
        <v>14</v>
      </c>
      <c r="D3294" s="42" t="s">
        <v>31</v>
      </c>
      <c r="E3294" s="42" t="s">
        <v>22063</v>
      </c>
      <c r="F3294" s="55">
        <v>42415</v>
      </c>
      <c r="G3294" s="42" t="s">
        <v>22064</v>
      </c>
      <c r="H3294" s="42" t="s">
        <v>22065</v>
      </c>
      <c r="I3294" s="42" t="s">
        <v>39</v>
      </c>
      <c r="J3294" s="42" t="s">
        <v>22066</v>
      </c>
      <c r="K3294" s="42" t="s">
        <v>1044</v>
      </c>
      <c r="L3294" s="42" t="s">
        <v>4327</v>
      </c>
      <c r="M3294" s="42" t="s">
        <v>21</v>
      </c>
      <c r="N3294" s="42" t="s">
        <v>22067</v>
      </c>
      <c r="O3294" s="42" t="s">
        <v>394</v>
      </c>
      <c r="P3294" s="42" t="s">
        <v>395</v>
      </c>
      <c r="Q3294" s="56" t="s">
        <v>22068</v>
      </c>
      <c r="R3294" s="42" t="s">
        <v>94</v>
      </c>
      <c r="S3294" s="42" t="s">
        <v>29</v>
      </c>
      <c r="T3294" s="42" t="s">
        <v>28523</v>
      </c>
      <c r="U3294" s="50" t="s">
        <v>28523</v>
      </c>
      <c r="V3294" s="42" t="s">
        <v>28521</v>
      </c>
      <c r="W3294" s="42" t="s">
        <v>94</v>
      </c>
      <c r="X3294" s="50">
        <v>1274</v>
      </c>
    </row>
    <row r="3295" spans="1:24" ht="12" customHeight="1" x14ac:dyDescent="0.15">
      <c r="A3295" s="42" t="s">
        <v>10583</v>
      </c>
      <c r="B3295" s="42">
        <v>29</v>
      </c>
      <c r="C3295" s="42" t="s">
        <v>14</v>
      </c>
      <c r="D3295" s="42" t="s">
        <v>42</v>
      </c>
      <c r="F3295" s="55">
        <v>42414</v>
      </c>
      <c r="G3295" s="42" t="s">
        <v>21015</v>
      </c>
      <c r="H3295" s="42" t="s">
        <v>5868</v>
      </c>
      <c r="I3295" s="42" t="s">
        <v>39</v>
      </c>
      <c r="J3295" s="42" t="s">
        <v>5869</v>
      </c>
      <c r="K3295" s="42" t="s">
        <v>92</v>
      </c>
      <c r="L3295" s="42" t="s">
        <v>408</v>
      </c>
      <c r="M3295" s="42" t="s">
        <v>21</v>
      </c>
      <c r="N3295" s="42" t="s">
        <v>21016</v>
      </c>
      <c r="O3295" s="42" t="s">
        <v>394</v>
      </c>
      <c r="P3295" s="42" t="s">
        <v>395</v>
      </c>
      <c r="Q3295" s="56" t="s">
        <v>21017</v>
      </c>
      <c r="R3295" s="42" t="s">
        <v>94</v>
      </c>
      <c r="S3295" s="42" t="s">
        <v>22</v>
      </c>
      <c r="T3295" s="42" t="s">
        <v>28746</v>
      </c>
      <c r="U3295" s="50" t="s">
        <v>28518</v>
      </c>
      <c r="V3295" s="42" t="s">
        <v>28521</v>
      </c>
      <c r="W3295" s="42" t="s">
        <v>94</v>
      </c>
      <c r="X3295" s="50">
        <v>1271</v>
      </c>
    </row>
    <row r="3296" spans="1:24" ht="12" customHeight="1" x14ac:dyDescent="0.15">
      <c r="A3296" s="42" t="s">
        <v>21521</v>
      </c>
      <c r="B3296" s="42">
        <v>50</v>
      </c>
      <c r="C3296" s="42" t="s">
        <v>14</v>
      </c>
      <c r="D3296" s="42" t="s">
        <v>31</v>
      </c>
      <c r="F3296" s="55">
        <v>42414</v>
      </c>
      <c r="G3296" s="42" t="s">
        <v>21522</v>
      </c>
      <c r="H3296" s="42" t="s">
        <v>3487</v>
      </c>
      <c r="I3296" s="42" t="s">
        <v>56</v>
      </c>
      <c r="J3296" s="42" t="s">
        <v>7419</v>
      </c>
      <c r="K3296" s="42" t="s">
        <v>3489</v>
      </c>
      <c r="L3296" s="42" t="s">
        <v>3490</v>
      </c>
      <c r="M3296" s="42" t="s">
        <v>21</v>
      </c>
      <c r="N3296" s="42" t="s">
        <v>21523</v>
      </c>
      <c r="O3296" s="42" t="s">
        <v>394</v>
      </c>
      <c r="P3296" s="42" t="s">
        <v>395</v>
      </c>
      <c r="Q3296" s="56" t="s">
        <v>21524</v>
      </c>
      <c r="R3296" s="42" t="s">
        <v>542</v>
      </c>
      <c r="S3296" s="42" t="s">
        <v>22</v>
      </c>
      <c r="T3296" s="42" t="s">
        <v>28739</v>
      </c>
      <c r="U3296" s="50" t="s">
        <v>28518</v>
      </c>
      <c r="V3296" s="42" t="s">
        <v>28521</v>
      </c>
      <c r="W3296" s="42" t="s">
        <v>94</v>
      </c>
      <c r="X3296" s="50">
        <v>1269</v>
      </c>
    </row>
    <row r="3297" spans="1:24" ht="12" customHeight="1" x14ac:dyDescent="0.15">
      <c r="A3297" s="42" t="s">
        <v>21512</v>
      </c>
      <c r="B3297" s="42">
        <v>26</v>
      </c>
      <c r="C3297" s="42" t="s">
        <v>14</v>
      </c>
      <c r="D3297" s="42" t="s">
        <v>31</v>
      </c>
      <c r="F3297" s="55">
        <v>42414</v>
      </c>
      <c r="G3297" s="42" t="s">
        <v>21513</v>
      </c>
      <c r="H3297" s="42" t="s">
        <v>92</v>
      </c>
      <c r="I3297" s="42" t="s">
        <v>39</v>
      </c>
      <c r="J3297" s="42" t="s">
        <v>19151</v>
      </c>
      <c r="K3297" s="42" t="s">
        <v>92</v>
      </c>
      <c r="L3297" s="42" t="s">
        <v>93</v>
      </c>
      <c r="M3297" s="42" t="s">
        <v>21</v>
      </c>
      <c r="N3297" s="42" t="s">
        <v>22487</v>
      </c>
      <c r="O3297" s="42" t="s">
        <v>394</v>
      </c>
      <c r="P3297" s="42" t="s">
        <v>395</v>
      </c>
      <c r="Q3297" s="56" t="s">
        <v>21514</v>
      </c>
      <c r="R3297" s="42" t="s">
        <v>94</v>
      </c>
      <c r="S3297" s="42" t="s">
        <v>22</v>
      </c>
      <c r="T3297" s="42" t="s">
        <v>28739</v>
      </c>
      <c r="U3297" s="50" t="s">
        <v>28518</v>
      </c>
      <c r="V3297" s="42" t="s">
        <v>28521</v>
      </c>
      <c r="W3297" s="42" t="s">
        <v>94</v>
      </c>
      <c r="X3297" s="50">
        <v>1280</v>
      </c>
    </row>
    <row r="3298" spans="1:24" ht="12" customHeight="1" x14ac:dyDescent="0.15">
      <c r="A3298" s="42" t="s">
        <v>20745</v>
      </c>
      <c r="B3298" s="42">
        <v>29</v>
      </c>
      <c r="C3298" s="42" t="s">
        <v>14</v>
      </c>
      <c r="D3298" s="42" t="s">
        <v>79</v>
      </c>
      <c r="E3298" s="42" t="s">
        <v>20746</v>
      </c>
      <c r="F3298" s="55">
        <v>42413</v>
      </c>
      <c r="G3298" s="42" t="s">
        <v>20747</v>
      </c>
      <c r="H3298" s="42" t="s">
        <v>20748</v>
      </c>
      <c r="I3298" s="42" t="s">
        <v>364</v>
      </c>
      <c r="J3298" s="42" t="s">
        <v>1828</v>
      </c>
      <c r="K3298" s="42" t="s">
        <v>1829</v>
      </c>
      <c r="L3298" s="42" t="s">
        <v>20749</v>
      </c>
      <c r="M3298" s="42" t="s">
        <v>5307</v>
      </c>
      <c r="N3298" s="42" t="s">
        <v>22316</v>
      </c>
      <c r="O3298" s="42" t="s">
        <v>394</v>
      </c>
      <c r="P3298" s="42" t="s">
        <v>395</v>
      </c>
      <c r="Q3298" s="56" t="s">
        <v>20750</v>
      </c>
      <c r="R3298" s="42" t="s">
        <v>94</v>
      </c>
      <c r="S3298" s="42" t="s">
        <v>22</v>
      </c>
      <c r="T3298" s="42" t="s">
        <v>28746</v>
      </c>
      <c r="U3298" s="50" t="s">
        <v>28520</v>
      </c>
      <c r="V3298" s="42" t="s">
        <v>28521</v>
      </c>
      <c r="W3298" s="42" t="s">
        <v>542</v>
      </c>
      <c r="X3298" s="50">
        <v>1268</v>
      </c>
    </row>
    <row r="3299" spans="1:24" ht="12" customHeight="1" x14ac:dyDescent="0.15">
      <c r="A3299" s="42" t="s">
        <v>20769</v>
      </c>
      <c r="B3299" s="42">
        <v>22</v>
      </c>
      <c r="C3299" s="42" t="s">
        <v>14</v>
      </c>
      <c r="D3299" s="42" t="s">
        <v>79</v>
      </c>
      <c r="E3299" s="42" t="s">
        <v>20770</v>
      </c>
      <c r="F3299" s="55">
        <v>42413</v>
      </c>
      <c r="G3299" s="42" t="s">
        <v>20771</v>
      </c>
      <c r="H3299" s="42" t="s">
        <v>183</v>
      </c>
      <c r="I3299" s="42" t="s">
        <v>19</v>
      </c>
      <c r="J3299" s="42" t="s">
        <v>14647</v>
      </c>
      <c r="K3299" s="42" t="s">
        <v>3652</v>
      </c>
      <c r="L3299" s="42" t="s">
        <v>1652</v>
      </c>
      <c r="M3299" s="42" t="s">
        <v>21</v>
      </c>
      <c r="N3299" s="42" t="s">
        <v>20772</v>
      </c>
      <c r="O3299" s="42" t="s">
        <v>394</v>
      </c>
      <c r="P3299" s="42" t="s">
        <v>395</v>
      </c>
      <c r="Q3299" s="56" t="s">
        <v>20773</v>
      </c>
      <c r="R3299" s="42" t="s">
        <v>542</v>
      </c>
      <c r="S3299" s="42" t="s">
        <v>22</v>
      </c>
      <c r="T3299" s="42" t="s">
        <v>28746</v>
      </c>
      <c r="U3299" s="50" t="s">
        <v>28520</v>
      </c>
      <c r="V3299" s="42" t="s">
        <v>28519</v>
      </c>
      <c r="W3299" s="42" t="s">
        <v>542</v>
      </c>
      <c r="X3299" s="50">
        <v>1266</v>
      </c>
    </row>
    <row r="3300" spans="1:24" ht="12" customHeight="1" x14ac:dyDescent="0.15">
      <c r="A3300" s="42" t="s">
        <v>20896</v>
      </c>
      <c r="B3300" s="42">
        <v>24</v>
      </c>
      <c r="C3300" s="42" t="s">
        <v>14</v>
      </c>
      <c r="D3300" s="42" t="s">
        <v>79</v>
      </c>
      <c r="F3300" s="55">
        <v>42413</v>
      </c>
      <c r="G3300" s="42" t="s">
        <v>20897</v>
      </c>
      <c r="H3300" s="42" t="s">
        <v>20898</v>
      </c>
      <c r="I3300" s="42" t="s">
        <v>67</v>
      </c>
      <c r="J3300" s="42" t="s">
        <v>20899</v>
      </c>
      <c r="K3300" s="42" t="s">
        <v>20900</v>
      </c>
      <c r="L3300" s="42" t="s">
        <v>275</v>
      </c>
      <c r="M3300" s="42" t="s">
        <v>21</v>
      </c>
      <c r="N3300" s="42" t="s">
        <v>20901</v>
      </c>
      <c r="O3300" s="42" t="s">
        <v>394</v>
      </c>
      <c r="P3300" s="42" t="s">
        <v>395</v>
      </c>
      <c r="Q3300" s="56" t="s">
        <v>20902</v>
      </c>
      <c r="R3300" s="42" t="s">
        <v>94</v>
      </c>
      <c r="S3300" s="42" t="s">
        <v>12</v>
      </c>
      <c r="T3300" s="42" t="s">
        <v>31978</v>
      </c>
      <c r="U3300" s="50" t="s">
        <v>28518</v>
      </c>
      <c r="V3300" s="42" t="s">
        <v>20623</v>
      </c>
      <c r="W3300" s="42" t="s">
        <v>94</v>
      </c>
      <c r="X3300" s="50">
        <v>1270</v>
      </c>
    </row>
    <row r="3301" spans="1:24" ht="12" customHeight="1" x14ac:dyDescent="0.15">
      <c r="A3301" s="42" t="s">
        <v>20959</v>
      </c>
      <c r="B3301" s="42">
        <v>19</v>
      </c>
      <c r="C3301" s="42" t="s">
        <v>14</v>
      </c>
      <c r="D3301" s="42" t="s">
        <v>79</v>
      </c>
      <c r="E3301" s="42" t="s">
        <v>20960</v>
      </c>
      <c r="F3301" s="55">
        <v>42413</v>
      </c>
      <c r="G3301" s="42" t="s">
        <v>20961</v>
      </c>
      <c r="H3301" s="42" t="s">
        <v>20962</v>
      </c>
      <c r="I3301" s="42" t="s">
        <v>238</v>
      </c>
      <c r="J3301" s="42" t="s">
        <v>20963</v>
      </c>
      <c r="K3301" s="42" t="s">
        <v>20964</v>
      </c>
      <c r="L3301" s="42" t="s">
        <v>20965</v>
      </c>
      <c r="M3301" s="42" t="s">
        <v>21</v>
      </c>
      <c r="N3301" s="42" t="s">
        <v>20966</v>
      </c>
      <c r="O3301" s="42" t="s">
        <v>394</v>
      </c>
      <c r="P3301" s="42" t="s">
        <v>395</v>
      </c>
      <c r="Q3301" s="56" t="s">
        <v>20967</v>
      </c>
      <c r="R3301" s="42" t="s">
        <v>94</v>
      </c>
      <c r="S3301" s="42" t="s">
        <v>12</v>
      </c>
      <c r="T3301" s="42" t="s">
        <v>31978</v>
      </c>
      <c r="U3301" s="50" t="s">
        <v>28520</v>
      </c>
      <c r="V3301" s="42" t="s">
        <v>28521</v>
      </c>
      <c r="W3301" s="42" t="s">
        <v>94</v>
      </c>
      <c r="X3301" s="50">
        <v>1272</v>
      </c>
    </row>
    <row r="3302" spans="1:24" ht="12" customHeight="1" x14ac:dyDescent="0.15">
      <c r="A3302" s="42" t="s">
        <v>20825</v>
      </c>
      <c r="B3302" s="42">
        <v>32</v>
      </c>
      <c r="C3302" s="42" t="s">
        <v>108</v>
      </c>
      <c r="D3302" s="42" t="s">
        <v>79</v>
      </c>
      <c r="E3302" s="42" t="s">
        <v>20826</v>
      </c>
      <c r="F3302" s="55">
        <v>42412</v>
      </c>
      <c r="G3302" s="42" t="s">
        <v>20827</v>
      </c>
      <c r="H3302" s="42" t="s">
        <v>4896</v>
      </c>
      <c r="I3302" s="42" t="s">
        <v>417</v>
      </c>
      <c r="J3302" s="42" t="s">
        <v>20828</v>
      </c>
      <c r="K3302" s="42" t="s">
        <v>12982</v>
      </c>
      <c r="L3302" s="42" t="s">
        <v>20829</v>
      </c>
      <c r="M3302" s="42" t="s">
        <v>21</v>
      </c>
      <c r="N3302" s="42" t="s">
        <v>22326</v>
      </c>
      <c r="O3302" s="42" t="s">
        <v>394</v>
      </c>
      <c r="P3302" s="42" t="s">
        <v>395</v>
      </c>
      <c r="Q3302" s="56" t="s">
        <v>20830</v>
      </c>
      <c r="R3302" s="42" t="s">
        <v>542</v>
      </c>
      <c r="S3302" s="42" t="s">
        <v>22</v>
      </c>
      <c r="T3302" s="42" t="s">
        <v>28746</v>
      </c>
      <c r="U3302" s="50" t="s">
        <v>28518</v>
      </c>
      <c r="V3302" s="42" t="s">
        <v>28521</v>
      </c>
      <c r="W3302" s="42" t="s">
        <v>94</v>
      </c>
      <c r="X3302" s="50">
        <v>1276</v>
      </c>
    </row>
    <row r="3303" spans="1:24" ht="12" customHeight="1" x14ac:dyDescent="0.15">
      <c r="A3303" s="42" t="s">
        <v>22527</v>
      </c>
      <c r="B3303" s="42">
        <v>24</v>
      </c>
      <c r="C3303" s="42" t="s">
        <v>14</v>
      </c>
      <c r="D3303" s="42" t="s">
        <v>79</v>
      </c>
      <c r="E3303" s="42" t="s">
        <v>22532</v>
      </c>
      <c r="F3303" s="55">
        <v>42412</v>
      </c>
      <c r="G3303" s="42" t="s">
        <v>22530</v>
      </c>
      <c r="H3303" s="42" t="s">
        <v>22531</v>
      </c>
      <c r="I3303" s="42" t="s">
        <v>167</v>
      </c>
      <c r="J3303" s="42">
        <v>30274</v>
      </c>
      <c r="K3303" s="42" t="s">
        <v>1759</v>
      </c>
      <c r="L3303" s="42" t="s">
        <v>22528</v>
      </c>
      <c r="M3303" s="42" t="s">
        <v>21</v>
      </c>
      <c r="N3303" s="42" t="s">
        <v>22529</v>
      </c>
      <c r="O3303" s="42" t="s">
        <v>394</v>
      </c>
      <c r="P3303" s="42" t="s">
        <v>395</v>
      </c>
      <c r="Q3303" s="56" t="s">
        <v>22533</v>
      </c>
      <c r="R3303" s="42" t="s">
        <v>94</v>
      </c>
      <c r="S3303" s="42" t="s">
        <v>22</v>
      </c>
      <c r="T3303" s="42" t="s">
        <v>28746</v>
      </c>
      <c r="U3303" s="50" t="s">
        <v>28520</v>
      </c>
      <c r="V3303" s="42" t="s">
        <v>28522</v>
      </c>
    </row>
    <row r="3304" spans="1:24" ht="12" customHeight="1" x14ac:dyDescent="0.15">
      <c r="A3304" s="42" t="s">
        <v>20980</v>
      </c>
      <c r="B3304" s="42">
        <v>29</v>
      </c>
      <c r="C3304" s="42" t="s">
        <v>14</v>
      </c>
      <c r="D3304" s="42" t="s">
        <v>79</v>
      </c>
      <c r="F3304" s="55">
        <v>42412</v>
      </c>
      <c r="G3304" s="42" t="s">
        <v>20981</v>
      </c>
      <c r="H3304" s="42" t="s">
        <v>1666</v>
      </c>
      <c r="I3304" s="42" t="s">
        <v>40</v>
      </c>
      <c r="J3304" s="42" t="s">
        <v>3163</v>
      </c>
      <c r="K3304" s="42" t="s">
        <v>1668</v>
      </c>
      <c r="L3304" s="42" t="s">
        <v>3164</v>
      </c>
      <c r="M3304" s="42" t="s">
        <v>21</v>
      </c>
      <c r="N3304" s="42" t="s">
        <v>20982</v>
      </c>
      <c r="O3304" s="42" t="s">
        <v>394</v>
      </c>
      <c r="P3304" s="42" t="s">
        <v>395</v>
      </c>
      <c r="Q3304" s="56" t="s">
        <v>20983</v>
      </c>
      <c r="R3304" s="42" t="s">
        <v>542</v>
      </c>
      <c r="S3304" s="42" t="s">
        <v>22</v>
      </c>
      <c r="T3304" s="42" t="s">
        <v>28746</v>
      </c>
      <c r="U3304" s="50" t="s">
        <v>28520</v>
      </c>
      <c r="V3304" s="42" t="s">
        <v>28521</v>
      </c>
      <c r="W3304" s="42" t="s">
        <v>94</v>
      </c>
      <c r="X3304" s="50">
        <v>1262</v>
      </c>
    </row>
    <row r="3305" spans="1:24" ht="12" customHeight="1" x14ac:dyDescent="0.15">
      <c r="A3305" s="42" t="s">
        <v>21805</v>
      </c>
      <c r="B3305" s="42">
        <v>53</v>
      </c>
      <c r="C3305" s="42" t="s">
        <v>14</v>
      </c>
      <c r="D3305" s="42" t="s">
        <v>31</v>
      </c>
      <c r="E3305" s="42" t="s">
        <v>21806</v>
      </c>
      <c r="F3305" s="55">
        <v>42412</v>
      </c>
      <c r="G3305" s="42" t="s">
        <v>21807</v>
      </c>
      <c r="H3305" s="42" t="s">
        <v>910</v>
      </c>
      <c r="I3305" s="42" t="s">
        <v>67</v>
      </c>
      <c r="J3305" s="42" t="s">
        <v>12565</v>
      </c>
      <c r="K3305" s="42" t="s">
        <v>68</v>
      </c>
      <c r="L3305" s="42" t="s">
        <v>5525</v>
      </c>
      <c r="M3305" s="42" t="s">
        <v>21</v>
      </c>
      <c r="N3305" s="42" t="s">
        <v>21808</v>
      </c>
      <c r="O3305" s="42" t="s">
        <v>394</v>
      </c>
      <c r="P3305" s="42" t="s">
        <v>395</v>
      </c>
      <c r="Q3305" s="56" t="s">
        <v>21809</v>
      </c>
      <c r="R3305" s="42" t="s">
        <v>94</v>
      </c>
      <c r="S3305" s="42" t="s">
        <v>22</v>
      </c>
      <c r="T3305" s="42" t="s">
        <v>28746</v>
      </c>
      <c r="U3305" s="50" t="s">
        <v>28518</v>
      </c>
      <c r="V3305" s="42" t="s">
        <v>28521</v>
      </c>
      <c r="W3305" s="42" t="s">
        <v>94</v>
      </c>
      <c r="X3305" s="50">
        <v>1273</v>
      </c>
    </row>
    <row r="3306" spans="1:24" ht="12" customHeight="1" x14ac:dyDescent="0.15">
      <c r="A3306" s="42" t="s">
        <v>22859</v>
      </c>
      <c r="B3306" s="42">
        <v>32</v>
      </c>
      <c r="C3306" s="42" t="s">
        <v>14</v>
      </c>
      <c r="D3306" s="42" t="s">
        <v>79</v>
      </c>
      <c r="F3306" s="55">
        <v>42412</v>
      </c>
      <c r="G3306" s="42" t="s">
        <v>22929</v>
      </c>
      <c r="H3306" s="42" t="s">
        <v>22930</v>
      </c>
      <c r="I3306" s="42" t="s">
        <v>167</v>
      </c>
      <c r="J3306" s="42">
        <v>30337</v>
      </c>
      <c r="K3306" s="42" t="s">
        <v>1526</v>
      </c>
      <c r="L3306" s="42" t="s">
        <v>8068</v>
      </c>
      <c r="M3306" s="42" t="s">
        <v>373</v>
      </c>
      <c r="N3306" s="42" t="s">
        <v>22928</v>
      </c>
      <c r="O3306" s="42" t="s">
        <v>394</v>
      </c>
      <c r="P3306" s="42" t="s">
        <v>395</v>
      </c>
      <c r="Q3306" s="56" t="s">
        <v>22931</v>
      </c>
      <c r="R3306" s="42" t="s">
        <v>94</v>
      </c>
      <c r="S3306" s="42" t="s">
        <v>373</v>
      </c>
      <c r="T3306" s="42" t="s">
        <v>28836</v>
      </c>
      <c r="U3306" s="50" t="s">
        <v>28518</v>
      </c>
      <c r="V3306" s="42" t="s">
        <v>28519</v>
      </c>
    </row>
    <row r="3307" spans="1:24" ht="12" customHeight="1" x14ac:dyDescent="0.15">
      <c r="A3307" s="42" t="s">
        <v>20996</v>
      </c>
      <c r="B3307" s="42">
        <v>30</v>
      </c>
      <c r="C3307" s="42" t="s">
        <v>14</v>
      </c>
      <c r="D3307" s="42" t="s">
        <v>79</v>
      </c>
      <c r="F3307" s="55">
        <v>42411</v>
      </c>
      <c r="G3307" s="42" t="s">
        <v>20997</v>
      </c>
      <c r="H3307" s="42" t="s">
        <v>1262</v>
      </c>
      <c r="I3307" s="42" t="s">
        <v>63</v>
      </c>
      <c r="J3307" s="42" t="s">
        <v>4926</v>
      </c>
      <c r="K3307" s="42" t="s">
        <v>1263</v>
      </c>
      <c r="L3307" s="42" t="s">
        <v>12268</v>
      </c>
      <c r="M3307" s="42" t="s">
        <v>21</v>
      </c>
      <c r="N3307" s="42" t="s">
        <v>22507</v>
      </c>
      <c r="O3307" s="42" t="s">
        <v>394</v>
      </c>
      <c r="P3307" s="42" t="s">
        <v>395</v>
      </c>
      <c r="Q3307" s="56" t="s">
        <v>20998</v>
      </c>
      <c r="R3307" s="42" t="s">
        <v>23</v>
      </c>
      <c r="S3307" s="42" t="s">
        <v>22</v>
      </c>
      <c r="T3307" s="42" t="s">
        <v>28541</v>
      </c>
      <c r="U3307" s="50" t="s">
        <v>28520</v>
      </c>
      <c r="V3307" s="42" t="s">
        <v>28519</v>
      </c>
      <c r="W3307" s="42" t="s">
        <v>94</v>
      </c>
      <c r="X3307" s="50">
        <v>1263</v>
      </c>
    </row>
    <row r="3308" spans="1:24" ht="12" customHeight="1" x14ac:dyDescent="0.15">
      <c r="A3308" s="42" t="s">
        <v>21895</v>
      </c>
      <c r="B3308" s="42">
        <v>35</v>
      </c>
      <c r="C3308" s="42" t="s">
        <v>14</v>
      </c>
      <c r="D3308" s="42" t="s">
        <v>31</v>
      </c>
      <c r="E3308" s="42" t="s">
        <v>21896</v>
      </c>
      <c r="F3308" s="55">
        <v>42411</v>
      </c>
      <c r="G3308" s="42" t="s">
        <v>21897</v>
      </c>
      <c r="H3308" s="42" t="s">
        <v>21898</v>
      </c>
      <c r="I3308" s="42" t="s">
        <v>360</v>
      </c>
      <c r="J3308" s="42" t="s">
        <v>21899</v>
      </c>
      <c r="K3308" s="42" t="s">
        <v>9253</v>
      </c>
      <c r="L3308" s="42" t="s">
        <v>21900</v>
      </c>
      <c r="M3308" s="42" t="s">
        <v>21</v>
      </c>
      <c r="N3308" s="42" t="s">
        <v>21901</v>
      </c>
      <c r="O3308" s="42" t="s">
        <v>394</v>
      </c>
      <c r="P3308" s="42" t="s">
        <v>395</v>
      </c>
      <c r="Q3308" s="56" t="s">
        <v>21902</v>
      </c>
      <c r="R3308" s="42" t="s">
        <v>542</v>
      </c>
      <c r="S3308" s="42" t="s">
        <v>22</v>
      </c>
      <c r="T3308" s="42" t="s">
        <v>28739</v>
      </c>
      <c r="U3308" s="50" t="s">
        <v>28518</v>
      </c>
      <c r="V3308" s="42" t="s">
        <v>28521</v>
      </c>
      <c r="W3308" s="42" t="s">
        <v>94</v>
      </c>
      <c r="X3308" s="50">
        <v>1258</v>
      </c>
    </row>
    <row r="3309" spans="1:24" ht="12" customHeight="1" x14ac:dyDescent="0.15">
      <c r="A3309" s="42" t="s">
        <v>21962</v>
      </c>
      <c r="B3309" s="42">
        <v>45</v>
      </c>
      <c r="C3309" s="42" t="s">
        <v>14</v>
      </c>
      <c r="D3309" s="42" t="s">
        <v>31</v>
      </c>
      <c r="F3309" s="55">
        <v>42411</v>
      </c>
      <c r="G3309" s="42" t="s">
        <v>21963</v>
      </c>
      <c r="H3309" s="42" t="s">
        <v>1467</v>
      </c>
      <c r="I3309" s="42" t="s">
        <v>39</v>
      </c>
      <c r="J3309" s="42" t="s">
        <v>8704</v>
      </c>
      <c r="K3309" s="42" t="s">
        <v>92</v>
      </c>
      <c r="L3309" s="42" t="s">
        <v>408</v>
      </c>
      <c r="M3309" s="42" t="s">
        <v>21</v>
      </c>
      <c r="N3309" s="42" t="s">
        <v>21964</v>
      </c>
      <c r="O3309" s="42" t="s">
        <v>394</v>
      </c>
      <c r="P3309" s="42" t="s">
        <v>395</v>
      </c>
      <c r="Q3309" s="56" t="s">
        <v>21965</v>
      </c>
      <c r="R3309" s="42" t="s">
        <v>94</v>
      </c>
      <c r="S3309" s="42" t="s">
        <v>22</v>
      </c>
      <c r="T3309" s="42" t="s">
        <v>28575</v>
      </c>
      <c r="U3309" s="50" t="s">
        <v>28518</v>
      </c>
      <c r="V3309" s="42" t="s">
        <v>28521</v>
      </c>
      <c r="W3309" s="42" t="s">
        <v>94</v>
      </c>
      <c r="X3309" s="50">
        <v>1261</v>
      </c>
    </row>
    <row r="3310" spans="1:24" ht="12" customHeight="1" x14ac:dyDescent="0.15">
      <c r="A3310" s="42" t="s">
        <v>21210</v>
      </c>
      <c r="B3310" s="42">
        <v>36</v>
      </c>
      <c r="C3310" s="42" t="s">
        <v>14</v>
      </c>
      <c r="D3310" s="42" t="s">
        <v>133</v>
      </c>
      <c r="F3310" s="55">
        <v>42410</v>
      </c>
      <c r="G3310" s="42" t="s">
        <v>21211</v>
      </c>
      <c r="H3310" s="42" t="s">
        <v>21212</v>
      </c>
      <c r="I3310" s="42" t="s">
        <v>324</v>
      </c>
      <c r="J3310" s="42" t="s">
        <v>21213</v>
      </c>
      <c r="K3310" s="42" t="s">
        <v>21214</v>
      </c>
      <c r="L3310" s="42" t="s">
        <v>21215</v>
      </c>
      <c r="M3310" s="42" t="s">
        <v>21</v>
      </c>
      <c r="N3310" s="42" t="s">
        <v>22450</v>
      </c>
      <c r="O3310" s="42" t="s">
        <v>394</v>
      </c>
      <c r="P3310" s="42" t="s">
        <v>395</v>
      </c>
      <c r="Q3310" s="56" t="s">
        <v>21216</v>
      </c>
      <c r="R3310" s="42" t="s">
        <v>23</v>
      </c>
      <c r="S3310" s="42" t="s">
        <v>22</v>
      </c>
      <c r="T3310" s="42" t="s">
        <v>28746</v>
      </c>
      <c r="U3310" s="50" t="s">
        <v>28520</v>
      </c>
      <c r="V3310" s="42" t="s">
        <v>28521</v>
      </c>
      <c r="W3310" s="42" t="s">
        <v>94</v>
      </c>
      <c r="X3310" s="50">
        <v>1255</v>
      </c>
    </row>
    <row r="3311" spans="1:24" ht="12" customHeight="1" x14ac:dyDescent="0.15">
      <c r="A3311" s="42" t="s">
        <v>21307</v>
      </c>
      <c r="B3311" s="42">
        <v>56</v>
      </c>
      <c r="C3311" s="42" t="s">
        <v>14</v>
      </c>
      <c r="D3311" s="42" t="s">
        <v>24</v>
      </c>
      <c r="F3311" s="55">
        <v>42410</v>
      </c>
      <c r="G3311" s="42" t="s">
        <v>21308</v>
      </c>
      <c r="H3311" s="42" t="s">
        <v>21309</v>
      </c>
      <c r="I3311" s="42" t="s">
        <v>67</v>
      </c>
      <c r="J3311" s="42" t="s">
        <v>21310</v>
      </c>
      <c r="K3311" s="42" t="s">
        <v>1252</v>
      </c>
      <c r="L3311" s="42" t="s">
        <v>21311</v>
      </c>
      <c r="M3311" s="42" t="s">
        <v>21</v>
      </c>
      <c r="N3311" s="42" t="s">
        <v>21312</v>
      </c>
      <c r="O3311" s="42" t="s">
        <v>394</v>
      </c>
      <c r="P3311" s="42" t="s">
        <v>395</v>
      </c>
      <c r="Q3311" s="56" t="s">
        <v>21313</v>
      </c>
      <c r="R3311" s="42" t="s">
        <v>542</v>
      </c>
      <c r="S3311" s="42" t="s">
        <v>22</v>
      </c>
      <c r="T3311" s="42" t="s">
        <v>28746</v>
      </c>
      <c r="U3311" s="50" t="s">
        <v>28520</v>
      </c>
      <c r="V3311" s="42" t="s">
        <v>28521</v>
      </c>
      <c r="W3311" s="42" t="s">
        <v>94</v>
      </c>
      <c r="X3311" s="50">
        <v>1260</v>
      </c>
    </row>
    <row r="3312" spans="1:24" ht="12" customHeight="1" x14ac:dyDescent="0.15">
      <c r="A3312" s="42" t="s">
        <v>21449</v>
      </c>
      <c r="B3312" s="42">
        <v>67</v>
      </c>
      <c r="C3312" s="42" t="s">
        <v>14</v>
      </c>
      <c r="D3312" s="42" t="s">
        <v>31</v>
      </c>
      <c r="F3312" s="55">
        <v>42410</v>
      </c>
      <c r="G3312" s="42" t="s">
        <v>21450</v>
      </c>
      <c r="H3312" s="42" t="s">
        <v>21451</v>
      </c>
      <c r="I3312" s="42" t="s">
        <v>46</v>
      </c>
      <c r="J3312" s="42" t="s">
        <v>21452</v>
      </c>
      <c r="K3312" s="42" t="s">
        <v>9531</v>
      </c>
      <c r="L3312" s="42" t="s">
        <v>14295</v>
      </c>
      <c r="M3312" s="42" t="s">
        <v>21</v>
      </c>
      <c r="N3312" s="42" t="s">
        <v>21453</v>
      </c>
      <c r="O3312" s="42" t="s">
        <v>394</v>
      </c>
      <c r="P3312" s="42" t="s">
        <v>395</v>
      </c>
      <c r="Q3312" s="56" t="s">
        <v>21454</v>
      </c>
      <c r="R3312" s="42" t="s">
        <v>94</v>
      </c>
      <c r="S3312" s="42" t="s">
        <v>22</v>
      </c>
      <c r="T3312" s="42" t="s">
        <v>28746</v>
      </c>
      <c r="U3312" s="50" t="s">
        <v>28520</v>
      </c>
      <c r="V3312" s="42" t="s">
        <v>28521</v>
      </c>
      <c r="W3312" s="42" t="s">
        <v>94</v>
      </c>
      <c r="X3312" s="50">
        <v>1254</v>
      </c>
    </row>
    <row r="3313" spans="1:24" ht="12" customHeight="1" x14ac:dyDescent="0.15">
      <c r="A3313" s="42" t="s">
        <v>21949</v>
      </c>
      <c r="B3313" s="42">
        <v>52</v>
      </c>
      <c r="C3313" s="42" t="s">
        <v>14</v>
      </c>
      <c r="D3313" s="42" t="s">
        <v>31</v>
      </c>
      <c r="E3313" s="42" t="s">
        <v>21950</v>
      </c>
      <c r="F3313" s="55">
        <v>42410</v>
      </c>
      <c r="G3313" s="42" t="s">
        <v>21951</v>
      </c>
      <c r="H3313" s="42" t="s">
        <v>21952</v>
      </c>
      <c r="I3313" s="42" t="s">
        <v>127</v>
      </c>
      <c r="J3313" s="42" t="s">
        <v>21953</v>
      </c>
      <c r="K3313" s="42" t="s">
        <v>3503</v>
      </c>
      <c r="L3313" s="42" t="s">
        <v>21954</v>
      </c>
      <c r="M3313" s="42" t="s">
        <v>21</v>
      </c>
      <c r="N3313" s="42" t="s">
        <v>21955</v>
      </c>
      <c r="O3313" s="42" t="s">
        <v>994</v>
      </c>
      <c r="P3313" s="42" t="s">
        <v>395</v>
      </c>
      <c r="Q3313" s="56" t="s">
        <v>21956</v>
      </c>
      <c r="R3313" s="42" t="s">
        <v>542</v>
      </c>
      <c r="S3313" s="42" t="s">
        <v>22</v>
      </c>
      <c r="T3313" s="42" t="s">
        <v>28739</v>
      </c>
      <c r="U3313" s="50" t="s">
        <v>28520</v>
      </c>
      <c r="V3313" s="42" t="s">
        <v>28521</v>
      </c>
      <c r="W3313" s="42" t="s">
        <v>542</v>
      </c>
      <c r="X3313" s="50">
        <v>1257</v>
      </c>
    </row>
    <row r="3314" spans="1:24" ht="12" customHeight="1" x14ac:dyDescent="0.15">
      <c r="A3314" s="42" t="s">
        <v>21710</v>
      </c>
      <c r="B3314" s="42">
        <v>41</v>
      </c>
      <c r="C3314" s="42" t="s">
        <v>14</v>
      </c>
      <c r="D3314" s="42" t="s">
        <v>31</v>
      </c>
      <c r="E3314" s="42" t="s">
        <v>21711</v>
      </c>
      <c r="F3314" s="55">
        <v>42410</v>
      </c>
      <c r="G3314" s="42" t="s">
        <v>21712</v>
      </c>
      <c r="H3314" s="42" t="s">
        <v>874</v>
      </c>
      <c r="I3314" s="42" t="s">
        <v>309</v>
      </c>
      <c r="J3314" s="42" t="s">
        <v>10558</v>
      </c>
      <c r="K3314" s="42" t="s">
        <v>1747</v>
      </c>
      <c r="L3314" s="42" t="s">
        <v>5525</v>
      </c>
      <c r="M3314" s="42" t="s">
        <v>21</v>
      </c>
      <c r="N3314" s="42" t="s">
        <v>21713</v>
      </c>
      <c r="O3314" s="42" t="s">
        <v>394</v>
      </c>
      <c r="P3314" s="42" t="s">
        <v>395</v>
      </c>
      <c r="Q3314" s="56" t="s">
        <v>21714</v>
      </c>
      <c r="R3314" s="42" t="s">
        <v>23</v>
      </c>
      <c r="S3314" s="42" t="s">
        <v>22</v>
      </c>
      <c r="T3314" s="42" t="s">
        <v>28746</v>
      </c>
      <c r="U3314" s="50" t="s">
        <v>28520</v>
      </c>
      <c r="V3314" s="42" t="s">
        <v>28521</v>
      </c>
      <c r="W3314" s="42" t="s">
        <v>94</v>
      </c>
      <c r="X3314" s="50">
        <v>1253</v>
      </c>
    </row>
    <row r="3315" spans="1:24" ht="12" customHeight="1" x14ac:dyDescent="0.15">
      <c r="A3315" s="42" t="s">
        <v>22024</v>
      </c>
      <c r="B3315" s="42">
        <v>44</v>
      </c>
      <c r="C3315" s="42" t="s">
        <v>108</v>
      </c>
      <c r="D3315" s="42" t="s">
        <v>31</v>
      </c>
      <c r="E3315" s="42" t="s">
        <v>22025</v>
      </c>
      <c r="F3315" s="55">
        <v>42409</v>
      </c>
      <c r="G3315" s="42" t="s">
        <v>22018</v>
      </c>
      <c r="H3315" s="42" t="s">
        <v>22019</v>
      </c>
      <c r="I3315" s="42" t="s">
        <v>417</v>
      </c>
      <c r="J3315" s="42" t="s">
        <v>22020</v>
      </c>
      <c r="K3315" s="42" t="s">
        <v>3043</v>
      </c>
      <c r="L3315" s="42" t="s">
        <v>22021</v>
      </c>
      <c r="M3315" s="42" t="s">
        <v>21</v>
      </c>
      <c r="N3315" s="42" t="s">
        <v>22022</v>
      </c>
      <c r="O3315" s="42" t="s">
        <v>597</v>
      </c>
      <c r="P3315" s="42" t="s">
        <v>395</v>
      </c>
      <c r="Q3315" s="56" t="s">
        <v>22023</v>
      </c>
      <c r="R3315" s="42" t="s">
        <v>542</v>
      </c>
      <c r="S3315" s="42" t="s">
        <v>12</v>
      </c>
      <c r="T3315" s="42" t="s">
        <v>31978</v>
      </c>
      <c r="U3315" s="50" t="s">
        <v>28518</v>
      </c>
      <c r="V3315" s="42" t="s">
        <v>28521</v>
      </c>
    </row>
    <row r="3316" spans="1:24" ht="12" customHeight="1" x14ac:dyDescent="0.15">
      <c r="A3316" s="42" t="s">
        <v>21262</v>
      </c>
      <c r="B3316" s="42">
        <v>29</v>
      </c>
      <c r="C3316" s="42" t="s">
        <v>14</v>
      </c>
      <c r="D3316" s="42" t="s">
        <v>926</v>
      </c>
      <c r="E3316" s="42" t="s">
        <v>21263</v>
      </c>
      <c r="F3316" s="55">
        <v>42409</v>
      </c>
      <c r="G3316" s="42" t="s">
        <v>21264</v>
      </c>
      <c r="H3316" s="42" t="s">
        <v>21265</v>
      </c>
      <c r="I3316" s="42" t="s">
        <v>854</v>
      </c>
      <c r="J3316" s="42" t="s">
        <v>21266</v>
      </c>
      <c r="K3316" s="42" t="s">
        <v>3852</v>
      </c>
      <c r="L3316" s="42" t="s">
        <v>3853</v>
      </c>
      <c r="M3316" s="42" t="s">
        <v>21</v>
      </c>
      <c r="N3316" s="42" t="s">
        <v>21267</v>
      </c>
      <c r="O3316" s="42" t="s">
        <v>394</v>
      </c>
      <c r="P3316" s="42" t="s">
        <v>395</v>
      </c>
      <c r="Q3316" s="56" t="s">
        <v>21268</v>
      </c>
      <c r="R3316" s="42" t="s">
        <v>94</v>
      </c>
      <c r="S3316" s="42" t="s">
        <v>22</v>
      </c>
      <c r="T3316" s="42" t="s">
        <v>28746</v>
      </c>
      <c r="U3316" s="50" t="s">
        <v>28520</v>
      </c>
      <c r="V3316" s="42" t="s">
        <v>28521</v>
      </c>
      <c r="W3316" s="42" t="s">
        <v>94</v>
      </c>
      <c r="X3316" s="50">
        <v>1256</v>
      </c>
    </row>
    <row r="3317" spans="1:24" ht="12" customHeight="1" x14ac:dyDescent="0.15">
      <c r="A3317" s="42" t="s">
        <v>21096</v>
      </c>
      <c r="B3317" s="42">
        <v>22</v>
      </c>
      <c r="C3317" s="42" t="s">
        <v>14</v>
      </c>
      <c r="D3317" s="42" t="s">
        <v>42</v>
      </c>
      <c r="F3317" s="55">
        <v>42409</v>
      </c>
      <c r="G3317" s="42" t="s">
        <v>21097</v>
      </c>
      <c r="H3317" s="42" t="s">
        <v>1844</v>
      </c>
      <c r="I3317" s="42" t="s">
        <v>39</v>
      </c>
      <c r="J3317" s="42" t="s">
        <v>1845</v>
      </c>
      <c r="K3317" s="42" t="s">
        <v>1044</v>
      </c>
      <c r="L3317" s="42" t="s">
        <v>1846</v>
      </c>
      <c r="M3317" s="42" t="s">
        <v>21</v>
      </c>
      <c r="N3317" s="42" t="s">
        <v>21098</v>
      </c>
      <c r="O3317" s="42" t="s">
        <v>394</v>
      </c>
      <c r="P3317" s="42" t="s">
        <v>395</v>
      </c>
      <c r="Q3317" s="56" t="s">
        <v>21099</v>
      </c>
      <c r="R3317" s="42" t="s">
        <v>94</v>
      </c>
      <c r="S3317" s="42" t="s">
        <v>12</v>
      </c>
      <c r="T3317" s="42" t="s">
        <v>31978</v>
      </c>
      <c r="U3317" s="50" t="s">
        <v>28523</v>
      </c>
      <c r="V3317" s="42" t="s">
        <v>28521</v>
      </c>
      <c r="W3317" s="42" t="s">
        <v>542</v>
      </c>
      <c r="X3317" s="50">
        <v>1251</v>
      </c>
    </row>
    <row r="3318" spans="1:24" ht="12" customHeight="1" x14ac:dyDescent="0.15">
      <c r="A3318" s="42" t="s">
        <v>22016</v>
      </c>
      <c r="B3318" s="42">
        <v>10</v>
      </c>
      <c r="C3318" s="42" t="s">
        <v>14</v>
      </c>
      <c r="D3318" s="42" t="s">
        <v>31</v>
      </c>
      <c r="E3318" s="42" t="s">
        <v>22017</v>
      </c>
      <c r="F3318" s="55">
        <v>42409</v>
      </c>
      <c r="G3318" s="42" t="s">
        <v>22018</v>
      </c>
      <c r="H3318" s="42" t="s">
        <v>22019</v>
      </c>
      <c r="I3318" s="42" t="s">
        <v>417</v>
      </c>
      <c r="J3318" s="42" t="s">
        <v>22020</v>
      </c>
      <c r="K3318" s="42" t="s">
        <v>3043</v>
      </c>
      <c r="L3318" s="42" t="s">
        <v>22021</v>
      </c>
      <c r="M3318" s="42" t="s">
        <v>21</v>
      </c>
      <c r="N3318" s="42" t="s">
        <v>22022</v>
      </c>
      <c r="O3318" s="42" t="s">
        <v>597</v>
      </c>
      <c r="P3318" s="42" t="s">
        <v>395</v>
      </c>
      <c r="Q3318" s="56" t="s">
        <v>22023</v>
      </c>
      <c r="R3318" s="42" t="s">
        <v>542</v>
      </c>
      <c r="S3318" s="42" t="s">
        <v>12</v>
      </c>
      <c r="T3318" s="42" t="s">
        <v>31978</v>
      </c>
      <c r="U3318" s="50" t="s">
        <v>28518</v>
      </c>
      <c r="V3318" s="42" t="s">
        <v>28521</v>
      </c>
    </row>
    <row r="3319" spans="1:24" ht="12" customHeight="1" x14ac:dyDescent="0.15">
      <c r="A3319" s="42" t="s">
        <v>20856</v>
      </c>
      <c r="B3319" s="42">
        <v>33</v>
      </c>
      <c r="C3319" s="42" t="s">
        <v>14</v>
      </c>
      <c r="D3319" s="42" t="s">
        <v>79</v>
      </c>
      <c r="E3319" s="42" t="s">
        <v>20857</v>
      </c>
      <c r="F3319" s="55">
        <v>42408</v>
      </c>
      <c r="G3319" s="42" t="s">
        <v>20858</v>
      </c>
      <c r="H3319" s="42" t="s">
        <v>397</v>
      </c>
      <c r="I3319" s="42" t="s">
        <v>398</v>
      </c>
      <c r="J3319" s="42" t="s">
        <v>1919</v>
      </c>
      <c r="K3319" s="42" t="s">
        <v>890</v>
      </c>
      <c r="L3319" s="42" t="s">
        <v>20859</v>
      </c>
      <c r="M3319" s="42" t="s">
        <v>21</v>
      </c>
      <c r="N3319" s="42" t="s">
        <v>20860</v>
      </c>
      <c r="O3319" s="42" t="s">
        <v>394</v>
      </c>
      <c r="P3319" s="42" t="s">
        <v>395</v>
      </c>
      <c r="Q3319" s="56" t="s">
        <v>20861</v>
      </c>
      <c r="R3319" s="42" t="s">
        <v>94</v>
      </c>
      <c r="S3319" s="42" t="s">
        <v>22</v>
      </c>
      <c r="T3319" s="42" t="s">
        <v>28746</v>
      </c>
      <c r="U3319" s="50" t="s">
        <v>28520</v>
      </c>
      <c r="V3319" s="42" t="s">
        <v>28519</v>
      </c>
      <c r="W3319" s="42" t="s">
        <v>94</v>
      </c>
      <c r="X3319" s="50">
        <v>1245</v>
      </c>
    </row>
    <row r="3320" spans="1:24" ht="12" customHeight="1" x14ac:dyDescent="0.15">
      <c r="A3320" s="42" t="s">
        <v>20903</v>
      </c>
      <c r="B3320" s="42">
        <v>17</v>
      </c>
      <c r="C3320" s="42" t="s">
        <v>14</v>
      </c>
      <c r="D3320" s="42" t="s">
        <v>79</v>
      </c>
      <c r="E3320" s="42" t="s">
        <v>20904</v>
      </c>
      <c r="F3320" s="55">
        <v>42408</v>
      </c>
      <c r="G3320" s="42" t="s">
        <v>20905</v>
      </c>
      <c r="H3320" s="42" t="s">
        <v>1288</v>
      </c>
      <c r="I3320" s="42" t="s">
        <v>67</v>
      </c>
      <c r="J3320" s="42" t="s">
        <v>20906</v>
      </c>
      <c r="K3320" s="42" t="s">
        <v>1289</v>
      </c>
      <c r="L3320" s="42" t="s">
        <v>1290</v>
      </c>
      <c r="M3320" s="42" t="s">
        <v>21</v>
      </c>
      <c r="N3320" s="42" t="s">
        <v>20907</v>
      </c>
      <c r="O3320" s="42" t="s">
        <v>22320</v>
      </c>
      <c r="P3320" s="42" t="s">
        <v>395</v>
      </c>
      <c r="Q3320" s="56" t="s">
        <v>20908</v>
      </c>
      <c r="R3320" s="42" t="s">
        <v>23</v>
      </c>
      <c r="S3320" s="42" t="s">
        <v>12</v>
      </c>
      <c r="T3320" s="42" t="s">
        <v>31978</v>
      </c>
      <c r="U3320" s="50" t="s">
        <v>28518</v>
      </c>
      <c r="V3320" s="42" t="s">
        <v>28521</v>
      </c>
      <c r="W3320" s="42" t="s">
        <v>94</v>
      </c>
      <c r="X3320" s="50">
        <v>1247</v>
      </c>
    </row>
    <row r="3321" spans="1:24" ht="12" customHeight="1" x14ac:dyDescent="0.15">
      <c r="A3321" s="42" t="s">
        <v>8948</v>
      </c>
      <c r="B3321" s="42">
        <v>22</v>
      </c>
      <c r="C3321" s="42" t="s">
        <v>14</v>
      </c>
      <c r="D3321" s="42" t="s">
        <v>79</v>
      </c>
      <c r="E3321" s="42" t="s">
        <v>20968</v>
      </c>
      <c r="F3321" s="55">
        <v>42408</v>
      </c>
      <c r="G3321" s="42" t="s">
        <v>20969</v>
      </c>
      <c r="H3321" s="42" t="s">
        <v>1023</v>
      </c>
      <c r="I3321" s="42" t="s">
        <v>19</v>
      </c>
      <c r="J3321" s="42" t="s">
        <v>4939</v>
      </c>
      <c r="K3321" s="42" t="s">
        <v>2534</v>
      </c>
      <c r="L3321" s="42" t="s">
        <v>2380</v>
      </c>
      <c r="M3321" s="42" t="s">
        <v>21</v>
      </c>
      <c r="N3321" s="42" t="s">
        <v>20970</v>
      </c>
      <c r="O3321" s="42" t="s">
        <v>394</v>
      </c>
      <c r="P3321" s="42" t="s">
        <v>395</v>
      </c>
      <c r="Q3321" s="56" t="s">
        <v>20971</v>
      </c>
      <c r="R3321" s="42" t="s">
        <v>94</v>
      </c>
      <c r="S3321" s="42" t="s">
        <v>373</v>
      </c>
      <c r="T3321" s="42" t="s">
        <v>28836</v>
      </c>
      <c r="U3321" s="50" t="s">
        <v>28518</v>
      </c>
      <c r="V3321" s="42" t="s">
        <v>28519</v>
      </c>
      <c r="W3321" s="42" t="s">
        <v>94</v>
      </c>
      <c r="X3321" s="50">
        <v>1252</v>
      </c>
    </row>
    <row r="3322" spans="1:24" ht="12" customHeight="1" x14ac:dyDescent="0.15">
      <c r="A3322" s="42" t="s">
        <v>20831</v>
      </c>
      <c r="B3322" s="42">
        <v>23</v>
      </c>
      <c r="C3322" s="42" t="s">
        <v>14</v>
      </c>
      <c r="D3322" s="42" t="s">
        <v>79</v>
      </c>
      <c r="E3322" s="42" t="s">
        <v>20832</v>
      </c>
      <c r="F3322" s="55">
        <v>42407</v>
      </c>
      <c r="G3322" s="42" t="s">
        <v>20833</v>
      </c>
      <c r="H3322" s="42" t="s">
        <v>1262</v>
      </c>
      <c r="I3322" s="42" t="s">
        <v>63</v>
      </c>
      <c r="J3322" s="42" t="s">
        <v>20834</v>
      </c>
      <c r="K3322" s="42" t="s">
        <v>1263</v>
      </c>
      <c r="L3322" s="42" t="s">
        <v>12268</v>
      </c>
      <c r="M3322" s="42" t="s">
        <v>21</v>
      </c>
      <c r="N3322" s="42" t="s">
        <v>20835</v>
      </c>
      <c r="O3322" s="42" t="s">
        <v>394</v>
      </c>
      <c r="P3322" s="42" t="s">
        <v>395</v>
      </c>
      <c r="Q3322" s="56" t="s">
        <v>20836</v>
      </c>
      <c r="R3322" s="42" t="s">
        <v>94</v>
      </c>
      <c r="S3322" s="42" t="s">
        <v>22</v>
      </c>
      <c r="T3322" s="42" t="s">
        <v>28746</v>
      </c>
      <c r="U3322" s="50" t="s">
        <v>28518</v>
      </c>
      <c r="V3322" s="42" t="s">
        <v>20623</v>
      </c>
      <c r="W3322" s="42" t="s">
        <v>94</v>
      </c>
      <c r="X3322" s="50">
        <v>1239</v>
      </c>
    </row>
    <row r="3323" spans="1:24" ht="12" customHeight="1" x14ac:dyDescent="0.15">
      <c r="A3323" s="42" t="s">
        <v>21256</v>
      </c>
      <c r="B3323" s="42">
        <v>27</v>
      </c>
      <c r="C3323" s="42" t="s">
        <v>14</v>
      </c>
      <c r="D3323" s="42" t="s">
        <v>42</v>
      </c>
      <c r="F3323" s="55">
        <v>42407</v>
      </c>
      <c r="G3323" s="42" t="s">
        <v>21257</v>
      </c>
      <c r="H3323" s="42" t="s">
        <v>21258</v>
      </c>
      <c r="I3323" s="42" t="s">
        <v>75</v>
      </c>
      <c r="J3323" s="42" t="s">
        <v>21259</v>
      </c>
      <c r="K3323" s="42" t="s">
        <v>627</v>
      </c>
      <c r="L3323" s="42" t="s">
        <v>21260</v>
      </c>
      <c r="M3323" s="42" t="s">
        <v>21</v>
      </c>
      <c r="N3323" s="42" t="s">
        <v>22493</v>
      </c>
      <c r="O3323" s="42" t="s">
        <v>394</v>
      </c>
      <c r="P3323" s="42" t="s">
        <v>395</v>
      </c>
      <c r="Q3323" s="56" t="s">
        <v>21261</v>
      </c>
      <c r="R3323" s="42" t="s">
        <v>94</v>
      </c>
      <c r="S3323" s="42" t="s">
        <v>22</v>
      </c>
      <c r="T3323" s="42" t="s">
        <v>28739</v>
      </c>
      <c r="U3323" s="50" t="s">
        <v>28518</v>
      </c>
      <c r="V3323" s="42" t="s">
        <v>28521</v>
      </c>
      <c r="W3323" s="42" t="s">
        <v>94</v>
      </c>
      <c r="X3323" s="50">
        <v>1244</v>
      </c>
    </row>
    <row r="3324" spans="1:24" ht="12" customHeight="1" x14ac:dyDescent="0.15">
      <c r="A3324" s="42" t="s">
        <v>21343</v>
      </c>
      <c r="B3324" s="42">
        <v>36</v>
      </c>
      <c r="C3324" s="42" t="s">
        <v>14</v>
      </c>
      <c r="D3324" s="42" t="s">
        <v>31</v>
      </c>
      <c r="F3324" s="55">
        <v>42407</v>
      </c>
      <c r="G3324" s="42" t="s">
        <v>21344</v>
      </c>
      <c r="H3324" s="42" t="s">
        <v>1288</v>
      </c>
      <c r="I3324" s="42" t="s">
        <v>962</v>
      </c>
      <c r="J3324" s="42" t="s">
        <v>21345</v>
      </c>
      <c r="K3324" s="42" t="s">
        <v>2219</v>
      </c>
      <c r="L3324" s="42" t="s">
        <v>21346</v>
      </c>
      <c r="M3324" s="42" t="s">
        <v>21</v>
      </c>
      <c r="N3324" s="42" t="s">
        <v>21347</v>
      </c>
      <c r="O3324" s="42" t="s">
        <v>394</v>
      </c>
      <c r="P3324" s="42" t="s">
        <v>395</v>
      </c>
      <c r="Q3324" s="56" t="s">
        <v>21348</v>
      </c>
      <c r="R3324" s="42" t="s">
        <v>94</v>
      </c>
      <c r="S3324" s="42" t="s">
        <v>22</v>
      </c>
      <c r="T3324" s="42" t="s">
        <v>28746</v>
      </c>
      <c r="U3324" s="50" t="s">
        <v>28518</v>
      </c>
      <c r="V3324" s="42" t="s">
        <v>28521</v>
      </c>
      <c r="W3324" s="42" t="s">
        <v>94</v>
      </c>
      <c r="X3324" s="50">
        <v>1241</v>
      </c>
    </row>
    <row r="3325" spans="1:24" ht="12" customHeight="1" x14ac:dyDescent="0.15">
      <c r="A3325" s="42" t="s">
        <v>21125</v>
      </c>
      <c r="B3325" s="42">
        <v>16</v>
      </c>
      <c r="C3325" s="42" t="s">
        <v>14</v>
      </c>
      <c r="D3325" s="42" t="s">
        <v>42</v>
      </c>
      <c r="F3325" s="55">
        <v>42406</v>
      </c>
      <c r="G3325" s="42" t="s">
        <v>21126</v>
      </c>
      <c r="H3325" s="42" t="s">
        <v>92</v>
      </c>
      <c r="I3325" s="42" t="s">
        <v>39</v>
      </c>
      <c r="J3325" s="42" t="s">
        <v>21127</v>
      </c>
      <c r="K3325" s="42" t="s">
        <v>92</v>
      </c>
      <c r="L3325" s="42" t="s">
        <v>93</v>
      </c>
      <c r="M3325" s="42" t="s">
        <v>21</v>
      </c>
      <c r="N3325" s="42" t="s">
        <v>22453</v>
      </c>
      <c r="O3325" s="42" t="s">
        <v>394</v>
      </c>
      <c r="P3325" s="42" t="s">
        <v>395</v>
      </c>
      <c r="Q3325" s="56" t="s">
        <v>21128</v>
      </c>
      <c r="R3325" s="42" t="s">
        <v>94</v>
      </c>
      <c r="S3325" s="42" t="s">
        <v>22</v>
      </c>
      <c r="T3325" s="42" t="s">
        <v>28746</v>
      </c>
      <c r="U3325" s="50" t="s">
        <v>28520</v>
      </c>
      <c r="V3325" s="42" t="s">
        <v>28519</v>
      </c>
      <c r="W3325" s="42" t="s">
        <v>542</v>
      </c>
      <c r="X3325" s="50">
        <v>1240</v>
      </c>
    </row>
    <row r="3326" spans="1:24" ht="12" customHeight="1" x14ac:dyDescent="0.15">
      <c r="A3326" s="42" t="s">
        <v>22152</v>
      </c>
      <c r="B3326" s="42">
        <v>47</v>
      </c>
      <c r="C3326" s="42" t="s">
        <v>14</v>
      </c>
      <c r="D3326" s="42" t="s">
        <v>31</v>
      </c>
      <c r="F3326" s="55">
        <v>42406</v>
      </c>
      <c r="G3326" s="42" t="s">
        <v>22153</v>
      </c>
      <c r="H3326" s="42" t="s">
        <v>850</v>
      </c>
      <c r="I3326" s="42" t="s">
        <v>63</v>
      </c>
      <c r="J3326" s="42" t="s">
        <v>22154</v>
      </c>
      <c r="K3326" s="42" t="s">
        <v>1381</v>
      </c>
      <c r="L3326" s="42" t="s">
        <v>22155</v>
      </c>
      <c r="M3326" s="42" t="s">
        <v>21</v>
      </c>
      <c r="N3326" s="42" t="s">
        <v>22156</v>
      </c>
      <c r="O3326" s="42" t="s">
        <v>394</v>
      </c>
      <c r="P3326" s="42" t="s">
        <v>395</v>
      </c>
      <c r="Q3326" s="56" t="s">
        <v>22157</v>
      </c>
      <c r="R3326" s="42" t="s">
        <v>94</v>
      </c>
      <c r="S3326" s="42" t="s">
        <v>22</v>
      </c>
      <c r="T3326" s="42" t="s">
        <v>28746</v>
      </c>
      <c r="U3326" s="50" t="s">
        <v>28520</v>
      </c>
      <c r="V3326" s="42" t="s">
        <v>28519</v>
      </c>
    </row>
    <row r="3327" spans="1:24" ht="12" customHeight="1" x14ac:dyDescent="0.15">
      <c r="A3327" s="42" t="s">
        <v>22162</v>
      </c>
      <c r="B3327" s="42">
        <v>31</v>
      </c>
      <c r="C3327" s="42" t="s">
        <v>14</v>
      </c>
      <c r="D3327" s="42" t="s">
        <v>79</v>
      </c>
      <c r="F3327" s="55">
        <v>42406</v>
      </c>
      <c r="G3327" s="42" t="s">
        <v>22131</v>
      </c>
      <c r="H3327" s="42" t="s">
        <v>929</v>
      </c>
      <c r="I3327" s="42" t="s">
        <v>39</v>
      </c>
      <c r="J3327" s="42" t="s">
        <v>22132</v>
      </c>
      <c r="K3327" s="42" t="s">
        <v>929</v>
      </c>
      <c r="L3327" s="42" t="s">
        <v>941</v>
      </c>
      <c r="M3327" s="42" t="s">
        <v>373</v>
      </c>
      <c r="N3327" s="42" t="s">
        <v>22133</v>
      </c>
      <c r="O3327" s="42" t="s">
        <v>394</v>
      </c>
      <c r="P3327" s="42" t="s">
        <v>395</v>
      </c>
      <c r="Q3327" s="56" t="s">
        <v>22134</v>
      </c>
      <c r="R3327" s="42" t="s">
        <v>94</v>
      </c>
      <c r="S3327" s="42" t="s">
        <v>373</v>
      </c>
      <c r="T3327" s="42" t="s">
        <v>28836</v>
      </c>
      <c r="U3327" s="50" t="s">
        <v>28518</v>
      </c>
      <c r="V3327" s="42" t="s">
        <v>28519</v>
      </c>
    </row>
    <row r="3328" spans="1:24" ht="12" customHeight="1" x14ac:dyDescent="0.15">
      <c r="A3328" s="42" t="s">
        <v>22135</v>
      </c>
      <c r="B3328" s="42">
        <v>27</v>
      </c>
      <c r="C3328" s="42" t="s">
        <v>14</v>
      </c>
      <c r="D3328" s="42" t="s">
        <v>79</v>
      </c>
      <c r="E3328" s="42" t="s">
        <v>22136</v>
      </c>
      <c r="F3328" s="55">
        <v>42406</v>
      </c>
      <c r="G3328" s="42" t="s">
        <v>22131</v>
      </c>
      <c r="H3328" s="42" t="s">
        <v>929</v>
      </c>
      <c r="I3328" s="42" t="s">
        <v>39</v>
      </c>
      <c r="J3328" s="42" t="s">
        <v>22132</v>
      </c>
      <c r="K3328" s="42" t="s">
        <v>929</v>
      </c>
      <c r="L3328" s="42" t="s">
        <v>941</v>
      </c>
      <c r="M3328" s="42" t="s">
        <v>373</v>
      </c>
      <c r="N3328" s="42" t="s">
        <v>22133</v>
      </c>
      <c r="O3328" s="42" t="s">
        <v>394</v>
      </c>
      <c r="P3328" s="42" t="s">
        <v>395</v>
      </c>
      <c r="Q3328" s="56" t="s">
        <v>22134</v>
      </c>
      <c r="R3328" s="42" t="s">
        <v>94</v>
      </c>
      <c r="S3328" s="42" t="s">
        <v>373</v>
      </c>
      <c r="T3328" s="42" t="s">
        <v>29599</v>
      </c>
      <c r="U3328" s="50" t="s">
        <v>28518</v>
      </c>
      <c r="V3328" s="42" t="s">
        <v>28519</v>
      </c>
    </row>
    <row r="3329" spans="1:24" ht="12" customHeight="1" x14ac:dyDescent="0.15">
      <c r="A3329" s="42" t="s">
        <v>22129</v>
      </c>
      <c r="B3329" s="42">
        <v>23</v>
      </c>
      <c r="C3329" s="42" t="s">
        <v>14</v>
      </c>
      <c r="D3329" s="42" t="s">
        <v>79</v>
      </c>
      <c r="E3329" s="42" t="s">
        <v>22130</v>
      </c>
      <c r="F3329" s="55">
        <v>42406</v>
      </c>
      <c r="G3329" s="42" t="s">
        <v>22131</v>
      </c>
      <c r="H3329" s="42" t="s">
        <v>929</v>
      </c>
      <c r="I3329" s="42" t="s">
        <v>39</v>
      </c>
      <c r="J3329" s="42" t="s">
        <v>22132</v>
      </c>
      <c r="K3329" s="42" t="s">
        <v>929</v>
      </c>
      <c r="L3329" s="42" t="s">
        <v>941</v>
      </c>
      <c r="M3329" s="42" t="s">
        <v>373</v>
      </c>
      <c r="N3329" s="42" t="s">
        <v>22133</v>
      </c>
      <c r="O3329" s="42" t="s">
        <v>394</v>
      </c>
      <c r="P3329" s="42" t="s">
        <v>395</v>
      </c>
      <c r="Q3329" s="56" t="s">
        <v>22134</v>
      </c>
      <c r="R3329" s="42" t="s">
        <v>94</v>
      </c>
      <c r="S3329" s="42" t="s">
        <v>373</v>
      </c>
      <c r="T3329" s="42" t="s">
        <v>29599</v>
      </c>
      <c r="U3329" s="50" t="s">
        <v>28518</v>
      </c>
      <c r="V3329" s="42" t="s">
        <v>28519</v>
      </c>
    </row>
    <row r="3330" spans="1:24" ht="12" customHeight="1" x14ac:dyDescent="0.15">
      <c r="A3330" s="42" t="s">
        <v>22084</v>
      </c>
      <c r="B3330" s="42">
        <v>23</v>
      </c>
      <c r="C3330" s="42" t="s">
        <v>108</v>
      </c>
      <c r="D3330" s="42" t="s">
        <v>31</v>
      </c>
      <c r="E3330" s="42" t="s">
        <v>22085</v>
      </c>
      <c r="F3330" s="55">
        <v>42405</v>
      </c>
      <c r="G3330" s="42" t="s">
        <v>22086</v>
      </c>
      <c r="H3330" s="42" t="s">
        <v>17745</v>
      </c>
      <c r="I3330" s="42" t="s">
        <v>19</v>
      </c>
      <c r="J3330" s="42" t="s">
        <v>22087</v>
      </c>
      <c r="K3330" s="42" t="s">
        <v>17747</v>
      </c>
      <c r="L3330" s="42" t="s">
        <v>22088</v>
      </c>
      <c r="M3330" s="42" t="s">
        <v>21</v>
      </c>
      <c r="N3330" s="42" t="s">
        <v>22089</v>
      </c>
      <c r="O3330" s="42" t="s">
        <v>394</v>
      </c>
      <c r="P3330" s="42" t="s">
        <v>395</v>
      </c>
      <c r="Q3330" s="56" t="s">
        <v>22090</v>
      </c>
      <c r="R3330" s="42" t="s">
        <v>94</v>
      </c>
      <c r="S3330" s="42" t="s">
        <v>12</v>
      </c>
      <c r="T3330" s="42" t="s">
        <v>31978</v>
      </c>
      <c r="U3330" s="50" t="s">
        <v>28518</v>
      </c>
      <c r="V3330" s="42" t="s">
        <v>28521</v>
      </c>
    </row>
    <row r="3331" spans="1:24" ht="12" customHeight="1" x14ac:dyDescent="0.15">
      <c r="A3331" s="42" t="s">
        <v>21688</v>
      </c>
      <c r="B3331" s="42">
        <v>30</v>
      </c>
      <c r="C3331" s="42" t="s">
        <v>14</v>
      </c>
      <c r="D3331" s="42" t="s">
        <v>31</v>
      </c>
      <c r="E3331" s="42" t="s">
        <v>21689</v>
      </c>
      <c r="F3331" s="55">
        <v>42405</v>
      </c>
      <c r="G3331" s="42" t="s">
        <v>21690</v>
      </c>
      <c r="H3331" s="42" t="s">
        <v>21691</v>
      </c>
      <c r="I3331" s="42" t="s">
        <v>56</v>
      </c>
      <c r="J3331" s="42" t="s">
        <v>21692</v>
      </c>
      <c r="K3331" s="42" t="s">
        <v>2912</v>
      </c>
      <c r="L3331" s="42" t="s">
        <v>21693</v>
      </c>
      <c r="M3331" s="42" t="s">
        <v>21</v>
      </c>
      <c r="N3331" s="42" t="s">
        <v>21694</v>
      </c>
      <c r="O3331" s="42" t="s">
        <v>394</v>
      </c>
      <c r="P3331" s="42" t="s">
        <v>395</v>
      </c>
      <c r="Q3331" s="56" t="s">
        <v>21695</v>
      </c>
      <c r="R3331" s="42" t="s">
        <v>94</v>
      </c>
      <c r="S3331" s="42" t="s">
        <v>22</v>
      </c>
      <c r="T3331" s="42" t="s">
        <v>28746</v>
      </c>
      <c r="U3331" s="50" t="s">
        <v>28518</v>
      </c>
      <c r="V3331" s="42" t="s">
        <v>28519</v>
      </c>
      <c r="W3331" s="42" t="s">
        <v>94</v>
      </c>
      <c r="X3331" s="50">
        <v>1246</v>
      </c>
    </row>
    <row r="3332" spans="1:24" ht="12" customHeight="1" x14ac:dyDescent="0.15">
      <c r="A3332" s="42" t="s">
        <v>21744</v>
      </c>
      <c r="B3332" s="42">
        <v>55</v>
      </c>
      <c r="C3332" s="42" t="s">
        <v>14</v>
      </c>
      <c r="D3332" s="42" t="s">
        <v>31</v>
      </c>
      <c r="E3332" s="42" t="s">
        <v>21745</v>
      </c>
      <c r="F3332" s="55">
        <v>42405</v>
      </c>
      <c r="G3332" s="42" t="s">
        <v>21746</v>
      </c>
      <c r="H3332" s="42" t="s">
        <v>5740</v>
      </c>
      <c r="I3332" s="42" t="s">
        <v>111</v>
      </c>
      <c r="J3332" s="42" t="s">
        <v>21747</v>
      </c>
      <c r="K3332" s="42" t="s">
        <v>21748</v>
      </c>
      <c r="L3332" s="42" t="s">
        <v>5742</v>
      </c>
      <c r="M3332" s="42" t="s">
        <v>21</v>
      </c>
      <c r="N3332" s="42" t="s">
        <v>22463</v>
      </c>
      <c r="O3332" s="42" t="s">
        <v>394</v>
      </c>
      <c r="P3332" s="42" t="s">
        <v>395</v>
      </c>
      <c r="Q3332" s="56" t="s">
        <v>21749</v>
      </c>
      <c r="R3332" s="42" t="s">
        <v>94</v>
      </c>
      <c r="S3332" s="42" t="s">
        <v>22</v>
      </c>
      <c r="T3332" s="42" t="s">
        <v>28746</v>
      </c>
      <c r="U3332" s="50" t="s">
        <v>28520</v>
      </c>
      <c r="V3332" s="42" t="s">
        <v>28521</v>
      </c>
      <c r="W3332" s="42" t="s">
        <v>542</v>
      </c>
      <c r="X3332" s="50">
        <v>1249</v>
      </c>
    </row>
    <row r="3333" spans="1:24" ht="12" customHeight="1" x14ac:dyDescent="0.15">
      <c r="A3333" s="42" t="s">
        <v>21728</v>
      </c>
      <c r="B3333" s="42">
        <v>51</v>
      </c>
      <c r="C3333" s="42" t="s">
        <v>14</v>
      </c>
      <c r="D3333" s="42" t="s">
        <v>31</v>
      </c>
      <c r="E3333" s="42" t="s">
        <v>21729</v>
      </c>
      <c r="F3333" s="55">
        <v>42405</v>
      </c>
      <c r="H3333" s="42" t="s">
        <v>3308</v>
      </c>
      <c r="I3333" s="42" t="s">
        <v>360</v>
      </c>
      <c r="J3333" s="42" t="s">
        <v>21730</v>
      </c>
      <c r="K3333" s="42" t="s">
        <v>6315</v>
      </c>
      <c r="L3333" s="42" t="s">
        <v>21731</v>
      </c>
      <c r="M3333" s="42" t="s">
        <v>21</v>
      </c>
      <c r="N3333" s="42" t="s">
        <v>21732</v>
      </c>
      <c r="O3333" s="42" t="s">
        <v>394</v>
      </c>
      <c r="P3333" s="42" t="s">
        <v>395</v>
      </c>
      <c r="Q3333" s="56" t="s">
        <v>21733</v>
      </c>
      <c r="R3333" s="42" t="s">
        <v>94</v>
      </c>
      <c r="S3333" s="42" t="s">
        <v>22</v>
      </c>
      <c r="T3333" s="42" t="s">
        <v>28746</v>
      </c>
      <c r="U3333" s="50" t="s">
        <v>28520</v>
      </c>
      <c r="V3333" s="42" t="s">
        <v>28522</v>
      </c>
      <c r="W3333" s="42" t="s">
        <v>94</v>
      </c>
      <c r="X3333" s="50">
        <v>1248</v>
      </c>
    </row>
    <row r="3334" spans="1:24" ht="12" customHeight="1" x14ac:dyDescent="0.15">
      <c r="A3334" s="42" t="s">
        <v>22860</v>
      </c>
      <c r="B3334" s="42">
        <v>37</v>
      </c>
      <c r="C3334" s="42" t="s">
        <v>14</v>
      </c>
      <c r="D3334" s="42" t="s">
        <v>79</v>
      </c>
      <c r="F3334" s="55">
        <v>42405</v>
      </c>
      <c r="G3334" s="42" t="s">
        <v>22932</v>
      </c>
      <c r="H3334" s="42" t="s">
        <v>862</v>
      </c>
      <c r="I3334" s="42" t="s">
        <v>39</v>
      </c>
      <c r="J3334" s="42">
        <v>94509</v>
      </c>
      <c r="K3334" s="42" t="s">
        <v>4403</v>
      </c>
      <c r="L3334" s="42" t="s">
        <v>14097</v>
      </c>
      <c r="M3334" s="42" t="s">
        <v>2246</v>
      </c>
      <c r="N3334" s="42" t="s">
        <v>22933</v>
      </c>
      <c r="O3334" s="42" t="s">
        <v>394</v>
      </c>
      <c r="P3334" s="42" t="s">
        <v>395</v>
      </c>
      <c r="Q3334" s="56" t="s">
        <v>22934</v>
      </c>
      <c r="R3334" s="42" t="s">
        <v>542</v>
      </c>
      <c r="S3334" s="42" t="s">
        <v>12</v>
      </c>
      <c r="T3334" s="42" t="s">
        <v>31978</v>
      </c>
      <c r="U3334" s="50" t="s">
        <v>28518</v>
      </c>
      <c r="V3334" s="42" t="s">
        <v>28521</v>
      </c>
    </row>
    <row r="3335" spans="1:24" ht="12" customHeight="1" x14ac:dyDescent="0.15">
      <c r="A3335" s="42" t="s">
        <v>21396</v>
      </c>
      <c r="B3335" s="42">
        <v>38</v>
      </c>
      <c r="C3335" s="42" t="s">
        <v>14</v>
      </c>
      <c r="D3335" s="42" t="s">
        <v>24</v>
      </c>
      <c r="E3335" s="42" t="s">
        <v>21397</v>
      </c>
      <c r="F3335" s="55">
        <v>42405</v>
      </c>
      <c r="G3335" s="42" t="s">
        <v>21398</v>
      </c>
      <c r="H3335" s="42" t="s">
        <v>21265</v>
      </c>
      <c r="I3335" s="42" t="s">
        <v>854</v>
      </c>
      <c r="J3335" s="42" t="s">
        <v>21266</v>
      </c>
      <c r="K3335" s="42" t="s">
        <v>3852</v>
      </c>
      <c r="L3335" s="42" t="s">
        <v>3853</v>
      </c>
      <c r="M3335" s="42" t="s">
        <v>21</v>
      </c>
      <c r="N3335" s="42" t="s">
        <v>21399</v>
      </c>
      <c r="O3335" s="42" t="s">
        <v>394</v>
      </c>
      <c r="P3335" s="42" t="s">
        <v>395</v>
      </c>
      <c r="Q3335" s="56" t="s">
        <v>21400</v>
      </c>
      <c r="R3335" s="42" t="s">
        <v>94</v>
      </c>
      <c r="S3335" s="42" t="s">
        <v>373</v>
      </c>
      <c r="T3335" s="42" t="s">
        <v>28836</v>
      </c>
      <c r="U3335" s="50" t="s">
        <v>28518</v>
      </c>
      <c r="V3335" s="42" t="s">
        <v>28519</v>
      </c>
      <c r="W3335" s="42" t="s">
        <v>94</v>
      </c>
      <c r="X3335" s="50">
        <v>1242</v>
      </c>
    </row>
    <row r="3336" spans="1:24" ht="12" customHeight="1" x14ac:dyDescent="0.15">
      <c r="A3336" s="42" t="s">
        <v>21153</v>
      </c>
      <c r="B3336" s="42">
        <v>43</v>
      </c>
      <c r="C3336" s="42" t="s">
        <v>14</v>
      </c>
      <c r="D3336" s="42" t="s">
        <v>42</v>
      </c>
      <c r="F3336" s="55">
        <v>42404</v>
      </c>
      <c r="G3336" s="42" t="s">
        <v>21154</v>
      </c>
      <c r="H3336" s="42" t="s">
        <v>841</v>
      </c>
      <c r="I3336" s="42" t="s">
        <v>67</v>
      </c>
      <c r="J3336" s="42" t="s">
        <v>17158</v>
      </c>
      <c r="K3336" s="42" t="s">
        <v>841</v>
      </c>
      <c r="L3336" s="42" t="s">
        <v>4629</v>
      </c>
      <c r="M3336" s="42" t="s">
        <v>21</v>
      </c>
      <c r="N3336" s="42" t="s">
        <v>22467</v>
      </c>
      <c r="O3336" s="42" t="s">
        <v>394</v>
      </c>
      <c r="P3336" s="42" t="s">
        <v>395</v>
      </c>
      <c r="Q3336" s="56" t="s">
        <v>21155</v>
      </c>
      <c r="R3336" s="42" t="s">
        <v>94</v>
      </c>
      <c r="S3336" s="42" t="s">
        <v>22</v>
      </c>
      <c r="T3336" s="42" t="s">
        <v>28746</v>
      </c>
      <c r="U3336" s="50" t="s">
        <v>28520</v>
      </c>
      <c r="V3336" s="42" t="s">
        <v>28521</v>
      </c>
      <c r="W3336" s="42" t="s">
        <v>94</v>
      </c>
      <c r="X3336" s="50">
        <v>1250</v>
      </c>
    </row>
    <row r="3337" spans="1:24" ht="12" customHeight="1" x14ac:dyDescent="0.15">
      <c r="A3337" s="42" t="s">
        <v>21460</v>
      </c>
      <c r="B3337" s="42">
        <v>47</v>
      </c>
      <c r="C3337" s="42" t="s">
        <v>14</v>
      </c>
      <c r="D3337" s="42" t="s">
        <v>31</v>
      </c>
      <c r="F3337" s="55">
        <v>42404</v>
      </c>
      <c r="G3337" s="42" t="s">
        <v>21461</v>
      </c>
      <c r="H3337" s="42" t="s">
        <v>424</v>
      </c>
      <c r="I3337" s="42" t="s">
        <v>425</v>
      </c>
      <c r="J3337" s="42" t="s">
        <v>3556</v>
      </c>
      <c r="K3337" s="42" t="s">
        <v>427</v>
      </c>
      <c r="L3337" s="42" t="s">
        <v>1387</v>
      </c>
      <c r="M3337" s="42" t="s">
        <v>21</v>
      </c>
      <c r="N3337" s="42" t="s">
        <v>21462</v>
      </c>
      <c r="O3337" s="42" t="s">
        <v>394</v>
      </c>
      <c r="P3337" s="42" t="s">
        <v>395</v>
      </c>
      <c r="Q3337" s="56" t="s">
        <v>21463</v>
      </c>
      <c r="R3337" s="42" t="s">
        <v>94</v>
      </c>
      <c r="S3337" s="42" t="s">
        <v>22</v>
      </c>
      <c r="T3337" s="42" t="s">
        <v>28746</v>
      </c>
      <c r="U3337" s="50" t="s">
        <v>28520</v>
      </c>
      <c r="V3337" s="42" t="s">
        <v>28522</v>
      </c>
      <c r="W3337" s="42" t="s">
        <v>94</v>
      </c>
      <c r="X3337" s="50">
        <v>1238</v>
      </c>
    </row>
    <row r="3338" spans="1:24" ht="12" customHeight="1" x14ac:dyDescent="0.15">
      <c r="A3338" s="42" t="s">
        <v>20889</v>
      </c>
      <c r="B3338" s="42">
        <v>36</v>
      </c>
      <c r="C3338" s="42" t="s">
        <v>14</v>
      </c>
      <c r="D3338" s="42" t="s">
        <v>79</v>
      </c>
      <c r="F3338" s="55">
        <v>42404</v>
      </c>
      <c r="G3338" s="42" t="s">
        <v>20890</v>
      </c>
      <c r="H3338" s="42" t="s">
        <v>562</v>
      </c>
      <c r="I3338" s="42" t="s">
        <v>67</v>
      </c>
      <c r="J3338" s="42" t="s">
        <v>14029</v>
      </c>
      <c r="K3338" s="42" t="s">
        <v>563</v>
      </c>
      <c r="L3338" s="42" t="s">
        <v>564</v>
      </c>
      <c r="M3338" s="42" t="s">
        <v>21</v>
      </c>
      <c r="N3338" s="42" t="s">
        <v>22327</v>
      </c>
      <c r="O3338" s="42" t="s">
        <v>394</v>
      </c>
      <c r="P3338" s="42" t="s">
        <v>395</v>
      </c>
      <c r="Q3338" s="56" t="s">
        <v>20891</v>
      </c>
      <c r="R3338" s="42" t="s">
        <v>94</v>
      </c>
      <c r="S3338" s="42" t="s">
        <v>12</v>
      </c>
      <c r="T3338" s="42" t="s">
        <v>31978</v>
      </c>
      <c r="U3338" s="50" t="s">
        <v>28518</v>
      </c>
      <c r="V3338" s="42" t="s">
        <v>28521</v>
      </c>
      <c r="W3338" s="42" t="s">
        <v>94</v>
      </c>
      <c r="X3338" s="50">
        <v>1237</v>
      </c>
    </row>
    <row r="3339" spans="1:24" ht="12" customHeight="1" x14ac:dyDescent="0.15">
      <c r="A3339" s="42" t="s">
        <v>22043</v>
      </c>
      <c r="B3339" s="42">
        <v>54</v>
      </c>
      <c r="C3339" s="42" t="s">
        <v>14</v>
      </c>
      <c r="D3339" s="42" t="s">
        <v>31</v>
      </c>
      <c r="E3339" s="42" t="s">
        <v>22044</v>
      </c>
      <c r="F3339" s="55">
        <v>42404</v>
      </c>
      <c r="G3339" s="42" t="s">
        <v>22045</v>
      </c>
      <c r="H3339" s="42" t="s">
        <v>2457</v>
      </c>
      <c r="I3339" s="42" t="s">
        <v>63</v>
      </c>
      <c r="J3339" s="42" t="s">
        <v>22046</v>
      </c>
      <c r="K3339" s="42" t="s">
        <v>1231</v>
      </c>
      <c r="L3339" s="42" t="s">
        <v>1232</v>
      </c>
      <c r="M3339" s="42" t="s">
        <v>21</v>
      </c>
      <c r="N3339" s="42" t="s">
        <v>22047</v>
      </c>
      <c r="O3339" s="42" t="s">
        <v>394</v>
      </c>
      <c r="P3339" s="42" t="s">
        <v>395</v>
      </c>
      <c r="Q3339" s="56" t="s">
        <v>22048</v>
      </c>
      <c r="R3339" s="42" t="s">
        <v>94</v>
      </c>
      <c r="S3339" s="42" t="s">
        <v>12</v>
      </c>
      <c r="T3339" s="42" t="s">
        <v>31675</v>
      </c>
      <c r="U3339" s="50" t="s">
        <v>28520</v>
      </c>
      <c r="V3339" s="42" t="s">
        <v>28521</v>
      </c>
      <c r="W3339" s="42" t="s">
        <v>94</v>
      </c>
      <c r="X3339" s="50">
        <v>1243</v>
      </c>
    </row>
    <row r="3340" spans="1:24" ht="12" customHeight="1" x14ac:dyDescent="0.15">
      <c r="A3340" s="42" t="s">
        <v>21838</v>
      </c>
      <c r="B3340" s="42">
        <v>24</v>
      </c>
      <c r="C3340" s="42" t="s">
        <v>21839</v>
      </c>
      <c r="D3340" s="42" t="s">
        <v>31</v>
      </c>
      <c r="E3340" s="42" t="s">
        <v>21840</v>
      </c>
      <c r="F3340" s="55">
        <v>42404</v>
      </c>
      <c r="G3340" s="42" t="s">
        <v>21841</v>
      </c>
      <c r="H3340" s="42" t="s">
        <v>1403</v>
      </c>
      <c r="I3340" s="42" t="s">
        <v>117</v>
      </c>
      <c r="J3340" s="42" t="s">
        <v>21842</v>
      </c>
      <c r="K3340" s="42" t="s">
        <v>617</v>
      </c>
      <c r="L3340" s="42" t="s">
        <v>1404</v>
      </c>
      <c r="M3340" s="42" t="s">
        <v>21</v>
      </c>
      <c r="N3340" s="42" t="s">
        <v>21843</v>
      </c>
      <c r="O3340" s="42" t="s">
        <v>394</v>
      </c>
      <c r="P3340" s="42" t="s">
        <v>395</v>
      </c>
      <c r="Q3340" s="56" t="s">
        <v>21844</v>
      </c>
      <c r="R3340" s="42" t="s">
        <v>542</v>
      </c>
      <c r="S3340" s="42" t="s">
        <v>22</v>
      </c>
      <c r="T3340" s="42" t="s">
        <v>28739</v>
      </c>
      <c r="U3340" s="50" t="s">
        <v>28518</v>
      </c>
      <c r="V3340" s="42" t="s">
        <v>28521</v>
      </c>
      <c r="W3340" s="42" t="s">
        <v>542</v>
      </c>
      <c r="X3340" s="50">
        <v>1236</v>
      </c>
    </row>
    <row r="3341" spans="1:24" ht="12" customHeight="1" x14ac:dyDescent="0.15">
      <c r="A3341" s="42" t="s">
        <v>21418</v>
      </c>
      <c r="B3341" s="42">
        <v>31</v>
      </c>
      <c r="C3341" s="42" t="s">
        <v>14</v>
      </c>
      <c r="D3341" s="42" t="s">
        <v>42</v>
      </c>
      <c r="F3341" s="55">
        <v>42403</v>
      </c>
      <c r="G3341" s="42" t="s">
        <v>21419</v>
      </c>
      <c r="H3341" s="42" t="s">
        <v>2986</v>
      </c>
      <c r="I3341" s="42" t="s">
        <v>56</v>
      </c>
      <c r="J3341" s="42" t="s">
        <v>21420</v>
      </c>
      <c r="K3341" s="42" t="s">
        <v>414</v>
      </c>
      <c r="L3341" s="42" t="s">
        <v>7359</v>
      </c>
      <c r="M3341" s="42" t="s">
        <v>21</v>
      </c>
      <c r="N3341" s="42" t="s">
        <v>21421</v>
      </c>
      <c r="O3341" s="42" t="s">
        <v>394</v>
      </c>
      <c r="P3341" s="42" t="s">
        <v>395</v>
      </c>
      <c r="Q3341" s="56" t="s">
        <v>21422</v>
      </c>
      <c r="R3341" s="42" t="s">
        <v>542</v>
      </c>
      <c r="S3341" s="42" t="s">
        <v>22</v>
      </c>
      <c r="T3341" s="42" t="s">
        <v>28746</v>
      </c>
      <c r="U3341" s="50" t="s">
        <v>28520</v>
      </c>
      <c r="V3341" s="42" t="s">
        <v>28521</v>
      </c>
      <c r="W3341" s="42" t="s">
        <v>94</v>
      </c>
      <c r="X3341" s="50">
        <v>1234</v>
      </c>
    </row>
    <row r="3342" spans="1:24" ht="12" customHeight="1" x14ac:dyDescent="0.15">
      <c r="A3342" s="42" t="s">
        <v>21739</v>
      </c>
      <c r="B3342" s="42">
        <v>53</v>
      </c>
      <c r="C3342" s="42" t="s">
        <v>14</v>
      </c>
      <c r="D3342" s="42" t="s">
        <v>31</v>
      </c>
      <c r="E3342" s="42" t="s">
        <v>21740</v>
      </c>
      <c r="F3342" s="55">
        <v>42403</v>
      </c>
      <c r="H3342" s="42" t="s">
        <v>7307</v>
      </c>
      <c r="I3342" s="42" t="s">
        <v>389</v>
      </c>
      <c r="J3342" s="42" t="s">
        <v>11012</v>
      </c>
      <c r="K3342" s="42" t="s">
        <v>7307</v>
      </c>
      <c r="L3342" s="42" t="s">
        <v>21741</v>
      </c>
      <c r="M3342" s="42" t="s">
        <v>21</v>
      </c>
      <c r="N3342" s="42" t="s">
        <v>21742</v>
      </c>
      <c r="O3342" s="42" t="s">
        <v>394</v>
      </c>
      <c r="P3342" s="42" t="s">
        <v>395</v>
      </c>
      <c r="Q3342" s="56" t="s">
        <v>21743</v>
      </c>
      <c r="R3342" s="42" t="s">
        <v>94</v>
      </c>
      <c r="S3342" s="42" t="s">
        <v>22</v>
      </c>
      <c r="T3342" s="42" t="s">
        <v>28746</v>
      </c>
      <c r="U3342" s="50" t="s">
        <v>28520</v>
      </c>
      <c r="V3342" s="42" t="s">
        <v>28521</v>
      </c>
      <c r="W3342" s="42" t="s">
        <v>94</v>
      </c>
      <c r="X3342" s="50">
        <v>1233</v>
      </c>
    </row>
    <row r="3343" spans="1:24" ht="12" customHeight="1" x14ac:dyDescent="0.15">
      <c r="A3343" s="42" t="s">
        <v>21228</v>
      </c>
      <c r="B3343" s="42">
        <v>22</v>
      </c>
      <c r="C3343" s="42" t="s">
        <v>14</v>
      </c>
      <c r="D3343" s="42" t="s">
        <v>133</v>
      </c>
      <c r="E3343" s="42" t="s">
        <v>21229</v>
      </c>
      <c r="F3343" s="55">
        <v>42403</v>
      </c>
      <c r="H3343" s="42" t="s">
        <v>21230</v>
      </c>
      <c r="I3343" s="42" t="s">
        <v>137</v>
      </c>
      <c r="J3343" s="42" t="s">
        <v>21231</v>
      </c>
      <c r="K3343" s="42" t="s">
        <v>21232</v>
      </c>
      <c r="L3343" s="42" t="s">
        <v>21233</v>
      </c>
      <c r="M3343" s="42" t="s">
        <v>21</v>
      </c>
      <c r="N3343" s="42" t="s">
        <v>22465</v>
      </c>
      <c r="O3343" s="42" t="s">
        <v>394</v>
      </c>
      <c r="P3343" s="42" t="s">
        <v>395</v>
      </c>
      <c r="Q3343" s="56" t="s">
        <v>21234</v>
      </c>
      <c r="R3343" s="42" t="s">
        <v>94</v>
      </c>
      <c r="S3343" s="42" t="s">
        <v>12</v>
      </c>
      <c r="T3343" s="42" t="s">
        <v>31978</v>
      </c>
      <c r="U3343" s="50" t="s">
        <v>28520</v>
      </c>
      <c r="V3343" s="42" t="s">
        <v>28521</v>
      </c>
      <c r="W3343" s="42" t="s">
        <v>542</v>
      </c>
      <c r="X3343" s="50">
        <v>1235</v>
      </c>
    </row>
    <row r="3344" spans="1:24" ht="12" customHeight="1" x14ac:dyDescent="0.15">
      <c r="A3344" s="42" t="s">
        <v>22103</v>
      </c>
      <c r="B3344" s="42">
        <v>34</v>
      </c>
      <c r="C3344" s="42" t="s">
        <v>14</v>
      </c>
      <c r="D3344" s="42" t="s">
        <v>133</v>
      </c>
      <c r="E3344" s="42" t="s">
        <v>22104</v>
      </c>
      <c r="F3344" s="55">
        <v>42402</v>
      </c>
      <c r="G3344" s="42" t="s">
        <v>22105</v>
      </c>
      <c r="H3344" s="42" t="s">
        <v>22106</v>
      </c>
      <c r="I3344" s="42" t="s">
        <v>398</v>
      </c>
      <c r="J3344" s="42" t="s">
        <v>22107</v>
      </c>
      <c r="K3344" s="42" t="s">
        <v>22108</v>
      </c>
      <c r="L3344" s="42" t="s">
        <v>22109</v>
      </c>
      <c r="M3344" s="42" t="s">
        <v>21</v>
      </c>
      <c r="N3344" s="42" t="s">
        <v>22110</v>
      </c>
      <c r="O3344" s="42" t="s">
        <v>22111</v>
      </c>
      <c r="P3344" s="42" t="s">
        <v>1135</v>
      </c>
      <c r="Q3344" s="56" t="s">
        <v>22112</v>
      </c>
      <c r="R3344" s="42" t="s">
        <v>94</v>
      </c>
      <c r="S3344" s="42" t="s">
        <v>12</v>
      </c>
      <c r="T3344" s="42" t="s">
        <v>31978</v>
      </c>
      <c r="U3344" s="50" t="s">
        <v>28518</v>
      </c>
      <c r="V3344" s="42" t="s">
        <v>28521</v>
      </c>
    </row>
    <row r="3345" spans="1:24" ht="12" customHeight="1" x14ac:dyDescent="0.15">
      <c r="A3345" s="42" t="s">
        <v>21515</v>
      </c>
      <c r="B3345" s="42">
        <v>30</v>
      </c>
      <c r="C3345" s="42" t="s">
        <v>14</v>
      </c>
      <c r="D3345" s="42" t="s">
        <v>31</v>
      </c>
      <c r="F3345" s="55">
        <v>42402</v>
      </c>
      <c r="G3345" s="42" t="s">
        <v>21516</v>
      </c>
      <c r="H3345" s="42" t="s">
        <v>21517</v>
      </c>
      <c r="I3345" s="42" t="s">
        <v>39</v>
      </c>
      <c r="J3345" s="42" t="s">
        <v>21518</v>
      </c>
      <c r="K3345" s="42" t="s">
        <v>1612</v>
      </c>
      <c r="L3345" s="42" t="s">
        <v>2278</v>
      </c>
      <c r="M3345" s="42" t="s">
        <v>5307</v>
      </c>
      <c r="N3345" s="42" t="s">
        <v>21519</v>
      </c>
      <c r="O3345" s="42" t="s">
        <v>394</v>
      </c>
      <c r="P3345" s="42" t="s">
        <v>395</v>
      </c>
      <c r="Q3345" s="56" t="s">
        <v>21520</v>
      </c>
      <c r="R3345" s="42" t="s">
        <v>542</v>
      </c>
      <c r="S3345" s="42" t="s">
        <v>22</v>
      </c>
      <c r="T3345" s="42" t="s">
        <v>28739</v>
      </c>
      <c r="U3345" s="50" t="s">
        <v>28518</v>
      </c>
      <c r="V3345" s="42" t="s">
        <v>28521</v>
      </c>
      <c r="W3345" s="42" t="s">
        <v>94</v>
      </c>
      <c r="X3345" s="50">
        <v>1231</v>
      </c>
    </row>
    <row r="3346" spans="1:24" ht="12" customHeight="1" x14ac:dyDescent="0.15">
      <c r="A3346" s="42" t="s">
        <v>22861</v>
      </c>
      <c r="B3346" s="42">
        <v>33</v>
      </c>
      <c r="C3346" s="42" t="s">
        <v>14</v>
      </c>
      <c r="D3346" s="42" t="s">
        <v>31</v>
      </c>
      <c r="E3346" s="42" t="s">
        <v>22935</v>
      </c>
      <c r="F3346" s="55">
        <v>42402</v>
      </c>
      <c r="G3346" s="42" t="s">
        <v>22938</v>
      </c>
      <c r="H3346" s="42" t="s">
        <v>562</v>
      </c>
      <c r="I3346" s="42" t="s">
        <v>67</v>
      </c>
      <c r="J3346" s="42">
        <v>78112</v>
      </c>
      <c r="K3346" s="42" t="s">
        <v>563</v>
      </c>
      <c r="L3346" s="42" t="s">
        <v>572</v>
      </c>
      <c r="M3346" s="42" t="s">
        <v>373</v>
      </c>
      <c r="N3346" s="42" t="s">
        <v>22937</v>
      </c>
      <c r="O3346" s="42" t="s">
        <v>394</v>
      </c>
      <c r="P3346" s="42" t="s">
        <v>395</v>
      </c>
      <c r="Q3346" s="56" t="s">
        <v>22936</v>
      </c>
      <c r="R3346" s="42" t="s">
        <v>94</v>
      </c>
      <c r="S3346" s="42" t="s">
        <v>12</v>
      </c>
      <c r="T3346" s="42" t="s">
        <v>31978</v>
      </c>
      <c r="U3346" s="50" t="s">
        <v>28518</v>
      </c>
      <c r="V3346" s="42" t="s">
        <v>28521</v>
      </c>
    </row>
    <row r="3347" spans="1:24" ht="12" customHeight="1" x14ac:dyDescent="0.15">
      <c r="A3347" s="42" t="s">
        <v>21138</v>
      </c>
      <c r="B3347" s="42">
        <v>21</v>
      </c>
      <c r="C3347" s="42" t="s">
        <v>14</v>
      </c>
      <c r="D3347" s="42" t="s">
        <v>42</v>
      </c>
      <c r="F3347" s="55">
        <v>42401</v>
      </c>
      <c r="G3347" s="42" t="s">
        <v>21139</v>
      </c>
      <c r="H3347" s="42" t="s">
        <v>906</v>
      </c>
      <c r="I3347" s="42" t="s">
        <v>189</v>
      </c>
      <c r="J3347" s="42" t="s">
        <v>4856</v>
      </c>
      <c r="K3347" s="42" t="s">
        <v>458</v>
      </c>
      <c r="L3347" s="42" t="s">
        <v>21140</v>
      </c>
      <c r="M3347" s="42" t="s">
        <v>21</v>
      </c>
      <c r="N3347" s="42" t="s">
        <v>22477</v>
      </c>
      <c r="O3347" s="42" t="s">
        <v>394</v>
      </c>
      <c r="P3347" s="42" t="s">
        <v>395</v>
      </c>
      <c r="Q3347" s="56" t="s">
        <v>21141</v>
      </c>
      <c r="R3347" s="42" t="s">
        <v>542</v>
      </c>
      <c r="S3347" s="42" t="s">
        <v>22</v>
      </c>
      <c r="T3347" s="42" t="s">
        <v>28746</v>
      </c>
      <c r="U3347" s="50" t="s">
        <v>28520</v>
      </c>
      <c r="V3347" s="42" t="s">
        <v>28519</v>
      </c>
      <c r="W3347" s="42" t="s">
        <v>542</v>
      </c>
      <c r="X3347" s="50">
        <v>1232</v>
      </c>
    </row>
    <row r="3348" spans="1:24" ht="12" customHeight="1" x14ac:dyDescent="0.15">
      <c r="A3348" s="42" t="s">
        <v>20909</v>
      </c>
      <c r="B3348" s="42">
        <v>36</v>
      </c>
      <c r="C3348" s="42" t="s">
        <v>14</v>
      </c>
      <c r="D3348" s="42" t="s">
        <v>79</v>
      </c>
      <c r="F3348" s="55">
        <v>42401</v>
      </c>
      <c r="G3348" s="42" t="s">
        <v>20910</v>
      </c>
      <c r="H3348" s="42" t="s">
        <v>112</v>
      </c>
      <c r="I3348" s="42" t="s">
        <v>3573</v>
      </c>
      <c r="J3348" s="42" t="s">
        <v>10424</v>
      </c>
      <c r="K3348" s="42" t="s">
        <v>3575</v>
      </c>
      <c r="L3348" s="42" t="s">
        <v>18877</v>
      </c>
      <c r="M3348" s="42" t="s">
        <v>21</v>
      </c>
      <c r="N3348" s="42" t="s">
        <v>22322</v>
      </c>
      <c r="O3348" s="42" t="s">
        <v>394</v>
      </c>
      <c r="P3348" s="42" t="s">
        <v>395</v>
      </c>
      <c r="Q3348" s="56" t="s">
        <v>20911</v>
      </c>
      <c r="R3348" s="42" t="s">
        <v>23</v>
      </c>
      <c r="S3348" s="42" t="s">
        <v>12</v>
      </c>
      <c r="T3348" s="42" t="s">
        <v>31675</v>
      </c>
      <c r="U3348" s="50" t="s">
        <v>28520</v>
      </c>
      <c r="V3348" s="42" t="s">
        <v>28522</v>
      </c>
      <c r="W3348" s="42" t="s">
        <v>94</v>
      </c>
      <c r="X3348" s="50">
        <v>1219</v>
      </c>
    </row>
    <row r="3349" spans="1:24" ht="12" customHeight="1" x14ac:dyDescent="0.15">
      <c r="A3349" s="42" t="s">
        <v>20877</v>
      </c>
      <c r="B3349" s="42">
        <v>37</v>
      </c>
      <c r="C3349" s="42" t="s">
        <v>14</v>
      </c>
      <c r="D3349" s="42" t="s">
        <v>79</v>
      </c>
      <c r="F3349" s="55">
        <v>42400</v>
      </c>
      <c r="G3349" s="42" t="s">
        <v>20878</v>
      </c>
      <c r="H3349" s="42" t="s">
        <v>1603</v>
      </c>
      <c r="I3349" s="42" t="s">
        <v>398</v>
      </c>
      <c r="J3349" s="42" t="s">
        <v>10088</v>
      </c>
      <c r="K3349" s="42" t="s">
        <v>1605</v>
      </c>
      <c r="L3349" s="42" t="s">
        <v>20879</v>
      </c>
      <c r="M3349" s="42" t="s">
        <v>5307</v>
      </c>
      <c r="N3349" s="42" t="s">
        <v>22317</v>
      </c>
      <c r="O3349" s="42" t="s">
        <v>394</v>
      </c>
      <c r="P3349" s="42" t="s">
        <v>395</v>
      </c>
      <c r="Q3349" s="56" t="s">
        <v>20880</v>
      </c>
      <c r="R3349" s="42" t="s">
        <v>542</v>
      </c>
      <c r="S3349" s="42" t="s">
        <v>22</v>
      </c>
      <c r="T3349" s="42" t="s">
        <v>28739</v>
      </c>
      <c r="U3349" s="50" t="s">
        <v>28520</v>
      </c>
      <c r="V3349" s="42" t="s">
        <v>28521</v>
      </c>
      <c r="W3349" s="42" t="s">
        <v>94</v>
      </c>
      <c r="X3349" s="50">
        <v>1220</v>
      </c>
    </row>
    <row r="3350" spans="1:24" ht="12" customHeight="1" x14ac:dyDescent="0.15">
      <c r="A3350" s="42" t="s">
        <v>21324</v>
      </c>
      <c r="B3350" s="42">
        <v>46</v>
      </c>
      <c r="C3350" s="42" t="s">
        <v>14</v>
      </c>
      <c r="D3350" s="42" t="s">
        <v>42</v>
      </c>
      <c r="F3350" s="55">
        <v>42400</v>
      </c>
      <c r="G3350" s="42" t="s">
        <v>21325</v>
      </c>
      <c r="H3350" s="42" t="s">
        <v>21326</v>
      </c>
      <c r="I3350" s="42" t="s">
        <v>56</v>
      </c>
      <c r="J3350" s="42" t="s">
        <v>21327</v>
      </c>
      <c r="K3350" s="42" t="s">
        <v>18459</v>
      </c>
      <c r="L3350" s="42" t="s">
        <v>18377</v>
      </c>
      <c r="M3350" s="42" t="s">
        <v>21</v>
      </c>
      <c r="N3350" s="42" t="s">
        <v>21328</v>
      </c>
      <c r="O3350" s="42" t="s">
        <v>394</v>
      </c>
      <c r="P3350" s="42" t="s">
        <v>395</v>
      </c>
      <c r="Q3350" s="56" t="s">
        <v>21329</v>
      </c>
      <c r="R3350" s="42" t="s">
        <v>94</v>
      </c>
      <c r="S3350" s="42" t="s">
        <v>22</v>
      </c>
      <c r="T3350" s="42" t="s">
        <v>28739</v>
      </c>
      <c r="U3350" s="50" t="s">
        <v>28518</v>
      </c>
      <c r="V3350" s="42" t="s">
        <v>28521</v>
      </c>
      <c r="W3350" s="42" t="s">
        <v>94</v>
      </c>
      <c r="X3350" s="50">
        <v>1223</v>
      </c>
    </row>
    <row r="3351" spans="1:24" ht="12" customHeight="1" x14ac:dyDescent="0.15">
      <c r="A3351" s="42" t="s">
        <v>21273</v>
      </c>
      <c r="B3351" s="42">
        <v>62</v>
      </c>
      <c r="C3351" s="42" t="s">
        <v>14</v>
      </c>
      <c r="D3351" s="42" t="s">
        <v>24</v>
      </c>
      <c r="F3351" s="55">
        <v>42400</v>
      </c>
      <c r="G3351" s="42" t="s">
        <v>21274</v>
      </c>
      <c r="H3351" s="42" t="s">
        <v>513</v>
      </c>
      <c r="I3351" s="42" t="s">
        <v>39</v>
      </c>
      <c r="J3351" s="42" t="s">
        <v>21275</v>
      </c>
      <c r="K3351" s="42" t="s">
        <v>589</v>
      </c>
      <c r="L3351" s="42" t="s">
        <v>22275</v>
      </c>
      <c r="M3351" s="42" t="s">
        <v>21</v>
      </c>
      <c r="N3351" s="42" t="s">
        <v>21276</v>
      </c>
      <c r="O3351" s="42" t="s">
        <v>394</v>
      </c>
      <c r="P3351" s="42" t="s">
        <v>395</v>
      </c>
      <c r="Q3351" s="56" t="s">
        <v>21277</v>
      </c>
      <c r="R3351" s="42" t="s">
        <v>542</v>
      </c>
      <c r="S3351" s="42" t="s">
        <v>22</v>
      </c>
      <c r="T3351" s="42" t="s">
        <v>28746</v>
      </c>
      <c r="U3351" s="50" t="s">
        <v>28520</v>
      </c>
      <c r="V3351" s="42" t="s">
        <v>28521</v>
      </c>
      <c r="W3351" s="42" t="s">
        <v>94</v>
      </c>
      <c r="X3351" s="50">
        <v>1229</v>
      </c>
    </row>
    <row r="3352" spans="1:24" ht="12" customHeight="1" x14ac:dyDescent="0.15">
      <c r="A3352" s="42" t="s">
        <v>21651</v>
      </c>
      <c r="B3352" s="42">
        <v>42</v>
      </c>
      <c r="C3352" s="42" t="s">
        <v>14</v>
      </c>
      <c r="D3352" s="42" t="s">
        <v>31</v>
      </c>
      <c r="F3352" s="55">
        <v>42400</v>
      </c>
      <c r="G3352" s="42" t="s">
        <v>21652</v>
      </c>
      <c r="H3352" s="42" t="s">
        <v>663</v>
      </c>
      <c r="I3352" s="42" t="s">
        <v>39</v>
      </c>
      <c r="J3352" s="42" t="s">
        <v>7942</v>
      </c>
      <c r="K3352" s="42" t="s">
        <v>664</v>
      </c>
      <c r="L3352" s="42" t="s">
        <v>941</v>
      </c>
      <c r="M3352" s="42" t="s">
        <v>21</v>
      </c>
      <c r="N3352" s="42" t="s">
        <v>21653</v>
      </c>
      <c r="O3352" s="42" t="s">
        <v>394</v>
      </c>
      <c r="P3352" s="42" t="s">
        <v>395</v>
      </c>
      <c r="Q3352" s="56" t="s">
        <v>21654</v>
      </c>
      <c r="R3352" s="42" t="s">
        <v>94</v>
      </c>
      <c r="S3352" s="42" t="s">
        <v>22</v>
      </c>
      <c r="T3352" s="42" t="s">
        <v>28746</v>
      </c>
      <c r="U3352" s="50" t="s">
        <v>28520</v>
      </c>
      <c r="V3352" s="42" t="s">
        <v>28519</v>
      </c>
      <c r="W3352" s="42" t="s">
        <v>94</v>
      </c>
      <c r="X3352" s="50">
        <v>1288</v>
      </c>
    </row>
    <row r="3353" spans="1:24" ht="12" customHeight="1" x14ac:dyDescent="0.15">
      <c r="A3353" s="42" t="s">
        <v>7872</v>
      </c>
      <c r="B3353" s="42">
        <v>25</v>
      </c>
      <c r="C3353" s="42" t="s">
        <v>14</v>
      </c>
      <c r="D3353" s="42" t="s">
        <v>31</v>
      </c>
      <c r="F3353" s="55">
        <v>42400</v>
      </c>
      <c r="G3353" s="42" t="s">
        <v>21594</v>
      </c>
      <c r="H3353" s="42" t="s">
        <v>910</v>
      </c>
      <c r="I3353" s="42" t="s">
        <v>67</v>
      </c>
      <c r="J3353" s="42" t="s">
        <v>21595</v>
      </c>
      <c r="K3353" s="42" t="s">
        <v>68</v>
      </c>
      <c r="L3353" s="42" t="s">
        <v>21596</v>
      </c>
      <c r="M3353" s="42" t="s">
        <v>5307</v>
      </c>
      <c r="N3353" s="42" t="s">
        <v>22468</v>
      </c>
      <c r="O3353" s="42" t="s">
        <v>394</v>
      </c>
      <c r="P3353" s="42" t="s">
        <v>395</v>
      </c>
      <c r="Q3353" s="56" t="s">
        <v>21597</v>
      </c>
      <c r="R3353" s="42" t="s">
        <v>23</v>
      </c>
      <c r="S3353" s="42" t="s">
        <v>12</v>
      </c>
      <c r="T3353" s="42" t="s">
        <v>31978</v>
      </c>
      <c r="U3353" s="50" t="s">
        <v>28520</v>
      </c>
      <c r="V3353" s="42" t="s">
        <v>28521</v>
      </c>
      <c r="W3353" s="42" t="s">
        <v>94</v>
      </c>
      <c r="X3353" s="50">
        <v>1225</v>
      </c>
    </row>
    <row r="3354" spans="1:24" ht="12" customHeight="1" x14ac:dyDescent="0.15">
      <c r="A3354" s="42" t="s">
        <v>20976</v>
      </c>
      <c r="B3354" s="42">
        <v>29</v>
      </c>
      <c r="C3354" s="42" t="s">
        <v>14</v>
      </c>
      <c r="D3354" s="42" t="s">
        <v>79</v>
      </c>
      <c r="F3354" s="55">
        <v>42399</v>
      </c>
      <c r="G3354" s="42" t="s">
        <v>20977</v>
      </c>
      <c r="H3354" s="42" t="s">
        <v>81</v>
      </c>
      <c r="I3354" s="42" t="s">
        <v>38</v>
      </c>
      <c r="J3354" s="42" t="s">
        <v>9431</v>
      </c>
      <c r="K3354" s="42" t="s">
        <v>82</v>
      </c>
      <c r="L3354" s="42" t="s">
        <v>83</v>
      </c>
      <c r="M3354" s="42" t="s">
        <v>21</v>
      </c>
      <c r="N3354" s="42" t="s">
        <v>20978</v>
      </c>
      <c r="O3354" s="42" t="s">
        <v>394</v>
      </c>
      <c r="P3354" s="42" t="s">
        <v>395</v>
      </c>
      <c r="Q3354" s="56" t="s">
        <v>20979</v>
      </c>
      <c r="R3354" s="42" t="s">
        <v>94</v>
      </c>
      <c r="S3354" s="42" t="s">
        <v>22</v>
      </c>
      <c r="T3354" s="42" t="s">
        <v>28746</v>
      </c>
      <c r="U3354" s="50" t="s">
        <v>28520</v>
      </c>
      <c r="V3354" s="42" t="s">
        <v>28521</v>
      </c>
      <c r="W3354" s="42" t="s">
        <v>94</v>
      </c>
      <c r="X3354" s="50">
        <v>1221</v>
      </c>
    </row>
    <row r="3355" spans="1:24" ht="12" customHeight="1" x14ac:dyDescent="0.15">
      <c r="A3355" s="42" t="s">
        <v>21133</v>
      </c>
      <c r="B3355" s="42">
        <v>64</v>
      </c>
      <c r="C3355" s="42" t="s">
        <v>14</v>
      </c>
      <c r="D3355" s="42" t="s">
        <v>42</v>
      </c>
      <c r="F3355" s="55">
        <v>42399</v>
      </c>
      <c r="G3355" s="42" t="s">
        <v>21134</v>
      </c>
      <c r="H3355" s="42" t="s">
        <v>166</v>
      </c>
      <c r="I3355" s="42" t="s">
        <v>167</v>
      </c>
      <c r="J3355" s="42" t="s">
        <v>19276</v>
      </c>
      <c r="K3355" s="42" t="s">
        <v>168</v>
      </c>
      <c r="L3355" s="42" t="s">
        <v>21135</v>
      </c>
      <c r="M3355" s="42" t="s">
        <v>21</v>
      </c>
      <c r="N3355" s="42" t="s">
        <v>21136</v>
      </c>
      <c r="O3355" s="42" t="s">
        <v>394</v>
      </c>
      <c r="P3355" s="42" t="s">
        <v>395</v>
      </c>
      <c r="Q3355" s="56" t="s">
        <v>21137</v>
      </c>
      <c r="R3355" s="42" t="s">
        <v>542</v>
      </c>
      <c r="S3355" s="42" t="s">
        <v>22</v>
      </c>
      <c r="T3355" s="42" t="s">
        <v>28746</v>
      </c>
      <c r="U3355" s="50" t="s">
        <v>28520</v>
      </c>
      <c r="V3355" s="42" t="s">
        <v>28521</v>
      </c>
      <c r="W3355" s="42" t="s">
        <v>94</v>
      </c>
      <c r="X3355" s="50">
        <v>1224</v>
      </c>
    </row>
    <row r="3356" spans="1:24" ht="12" customHeight="1" x14ac:dyDescent="0.15">
      <c r="A3356" s="42" t="s">
        <v>21455</v>
      </c>
      <c r="B3356" s="42">
        <v>42</v>
      </c>
      <c r="C3356" s="42" t="s">
        <v>14</v>
      </c>
      <c r="D3356" s="42" t="s">
        <v>31</v>
      </c>
      <c r="F3356" s="55">
        <v>42399</v>
      </c>
      <c r="H3356" s="42" t="s">
        <v>1386</v>
      </c>
      <c r="I3356" s="42" t="s">
        <v>425</v>
      </c>
      <c r="J3356" s="42" t="s">
        <v>21456</v>
      </c>
      <c r="K3356" s="42" t="s">
        <v>3310</v>
      </c>
      <c r="L3356" s="42" t="s">
        <v>21457</v>
      </c>
      <c r="M3356" s="42" t="s">
        <v>21</v>
      </c>
      <c r="N3356" s="42" t="s">
        <v>21458</v>
      </c>
      <c r="O3356" s="42" t="s">
        <v>394</v>
      </c>
      <c r="P3356" s="42" t="s">
        <v>395</v>
      </c>
      <c r="Q3356" s="56" t="s">
        <v>21459</v>
      </c>
      <c r="R3356" s="42" t="s">
        <v>94</v>
      </c>
      <c r="S3356" s="42" t="s">
        <v>22</v>
      </c>
      <c r="T3356" s="42" t="s">
        <v>28746</v>
      </c>
      <c r="U3356" s="50" t="s">
        <v>28520</v>
      </c>
      <c r="V3356" s="42" t="s">
        <v>28519</v>
      </c>
      <c r="W3356" s="42" t="s">
        <v>94</v>
      </c>
      <c r="X3356" s="50">
        <v>1230</v>
      </c>
    </row>
    <row r="3357" spans="1:24" ht="12" customHeight="1" x14ac:dyDescent="0.15">
      <c r="A3357" s="42" t="s">
        <v>21182</v>
      </c>
      <c r="B3357" s="42">
        <v>38</v>
      </c>
      <c r="C3357" s="42" t="s">
        <v>14</v>
      </c>
      <c r="D3357" s="42" t="s">
        <v>42</v>
      </c>
      <c r="F3357" s="55">
        <v>42399</v>
      </c>
      <c r="G3357" s="42" t="s">
        <v>21183</v>
      </c>
      <c r="H3357" s="42" t="s">
        <v>1147</v>
      </c>
      <c r="I3357" s="42" t="s">
        <v>203</v>
      </c>
      <c r="J3357" s="42" t="s">
        <v>21184</v>
      </c>
      <c r="K3357" s="42" t="s">
        <v>540</v>
      </c>
      <c r="L3357" s="42" t="s">
        <v>21185</v>
      </c>
      <c r="M3357" s="42" t="s">
        <v>21</v>
      </c>
      <c r="N3357" s="42" t="s">
        <v>22490</v>
      </c>
      <c r="O3357" s="42" t="s">
        <v>394</v>
      </c>
      <c r="P3357" s="42" t="s">
        <v>395</v>
      </c>
      <c r="Q3357" s="56" t="s">
        <v>21186</v>
      </c>
      <c r="R3357" s="42" t="s">
        <v>94</v>
      </c>
      <c r="S3357" s="42" t="s">
        <v>29</v>
      </c>
      <c r="T3357" s="42" t="s">
        <v>28571</v>
      </c>
      <c r="U3357" s="50" t="s">
        <v>28518</v>
      </c>
      <c r="V3357" s="42" t="s">
        <v>28521</v>
      </c>
      <c r="W3357" s="42" t="s">
        <v>94</v>
      </c>
      <c r="X3357" s="50">
        <v>1222</v>
      </c>
    </row>
    <row r="3358" spans="1:24" ht="12" customHeight="1" x14ac:dyDescent="0.15">
      <c r="A3358" s="42" t="s">
        <v>21337</v>
      </c>
      <c r="B3358" s="42">
        <v>41</v>
      </c>
      <c r="C3358" s="42" t="s">
        <v>108</v>
      </c>
      <c r="D3358" s="42" t="s">
        <v>31</v>
      </c>
      <c r="F3358" s="55">
        <v>42398</v>
      </c>
      <c r="G3358" s="42" t="s">
        <v>21338</v>
      </c>
      <c r="H3358" s="42" t="s">
        <v>21339</v>
      </c>
      <c r="I3358" s="42" t="s">
        <v>88</v>
      </c>
      <c r="J3358" s="42" t="s">
        <v>21340</v>
      </c>
      <c r="K3358" s="42" t="s">
        <v>5429</v>
      </c>
      <c r="L3358" s="42" t="s">
        <v>7595</v>
      </c>
      <c r="M3358" s="42" t="s">
        <v>21</v>
      </c>
      <c r="N3358" s="42" t="s">
        <v>21341</v>
      </c>
      <c r="O3358" s="42" t="s">
        <v>394</v>
      </c>
      <c r="P3358" s="42" t="s">
        <v>395</v>
      </c>
      <c r="Q3358" s="56" t="s">
        <v>21342</v>
      </c>
      <c r="R3358" s="42" t="s">
        <v>94</v>
      </c>
      <c r="S3358" s="42" t="s">
        <v>373</v>
      </c>
      <c r="T3358" s="42" t="s">
        <v>28836</v>
      </c>
      <c r="U3358" s="50" t="s">
        <v>28520</v>
      </c>
      <c r="V3358" s="42" t="s">
        <v>28519</v>
      </c>
      <c r="W3358" s="42" t="s">
        <v>94</v>
      </c>
      <c r="X3358" s="50">
        <v>1226</v>
      </c>
    </row>
    <row r="3359" spans="1:24" ht="12" customHeight="1" x14ac:dyDescent="0.15">
      <c r="A3359" s="42" t="s">
        <v>20866</v>
      </c>
      <c r="B3359" s="42">
        <v>29</v>
      </c>
      <c r="C3359" s="42" t="s">
        <v>14</v>
      </c>
      <c r="D3359" s="42" t="s">
        <v>79</v>
      </c>
      <c r="E3359" s="42" t="s">
        <v>20867</v>
      </c>
      <c r="F3359" s="55">
        <v>42398</v>
      </c>
      <c r="G3359" s="42" t="s">
        <v>20868</v>
      </c>
      <c r="H3359" s="42" t="s">
        <v>6019</v>
      </c>
      <c r="I3359" s="42" t="s">
        <v>67</v>
      </c>
      <c r="J3359" s="42" t="s">
        <v>6020</v>
      </c>
      <c r="K3359" s="42" t="s">
        <v>279</v>
      </c>
      <c r="L3359" s="42" t="s">
        <v>6021</v>
      </c>
      <c r="M3359" s="42" t="s">
        <v>21</v>
      </c>
      <c r="N3359" s="42" t="s">
        <v>20869</v>
      </c>
      <c r="O3359" s="42" t="s">
        <v>394</v>
      </c>
      <c r="P3359" s="42" t="s">
        <v>395</v>
      </c>
      <c r="Q3359" s="56" t="s">
        <v>20870</v>
      </c>
      <c r="R3359" s="42" t="s">
        <v>94</v>
      </c>
      <c r="S3359" s="42" t="s">
        <v>22</v>
      </c>
      <c r="T3359" s="42" t="s">
        <v>28746</v>
      </c>
      <c r="U3359" s="50" t="s">
        <v>28518</v>
      </c>
      <c r="V3359" s="42" t="s">
        <v>28521</v>
      </c>
      <c r="W3359" s="42" t="s">
        <v>94</v>
      </c>
      <c r="X3359" s="50">
        <v>1218</v>
      </c>
    </row>
    <row r="3360" spans="1:24" ht="12" customHeight="1" x14ac:dyDescent="0.15">
      <c r="A3360" s="42" t="s">
        <v>20782</v>
      </c>
      <c r="B3360" s="42">
        <v>33</v>
      </c>
      <c r="C3360" s="42" t="s">
        <v>14</v>
      </c>
      <c r="D3360" s="42" t="s">
        <v>79</v>
      </c>
      <c r="E3360" s="42" t="s">
        <v>20783</v>
      </c>
      <c r="F3360" s="55">
        <v>42398</v>
      </c>
      <c r="G3360" s="42" t="s">
        <v>20784</v>
      </c>
      <c r="H3360" s="42" t="s">
        <v>1247</v>
      </c>
      <c r="I3360" s="42" t="s">
        <v>40</v>
      </c>
      <c r="J3360" s="42" t="s">
        <v>20785</v>
      </c>
      <c r="K3360" s="42" t="s">
        <v>515</v>
      </c>
      <c r="L3360" s="42" t="s">
        <v>1248</v>
      </c>
      <c r="M3360" s="42" t="s">
        <v>21</v>
      </c>
      <c r="N3360" s="42" t="s">
        <v>20786</v>
      </c>
      <c r="O3360" s="42" t="s">
        <v>394</v>
      </c>
      <c r="P3360" s="42" t="s">
        <v>395</v>
      </c>
      <c r="Q3360" s="56" t="s">
        <v>20787</v>
      </c>
      <c r="R3360" s="42" t="s">
        <v>94</v>
      </c>
      <c r="S3360" s="42" t="s">
        <v>22</v>
      </c>
      <c r="T3360" s="42" t="s">
        <v>28746</v>
      </c>
      <c r="U3360" s="50" t="s">
        <v>28520</v>
      </c>
      <c r="V3360" s="42" t="s">
        <v>20623</v>
      </c>
      <c r="W3360" s="42" t="s">
        <v>94</v>
      </c>
      <c r="X3360" s="50">
        <v>1216</v>
      </c>
    </row>
    <row r="3361" spans="1:24" ht="12" customHeight="1" x14ac:dyDescent="0.15">
      <c r="A3361" s="42" t="s">
        <v>21217</v>
      </c>
      <c r="B3361" s="42">
        <v>32</v>
      </c>
      <c r="C3361" s="42" t="s">
        <v>108</v>
      </c>
      <c r="D3361" s="42" t="s">
        <v>133</v>
      </c>
      <c r="E3361" s="42" t="s">
        <v>21218</v>
      </c>
      <c r="F3361" s="55">
        <v>42397</v>
      </c>
      <c r="G3361" s="42" t="s">
        <v>21219</v>
      </c>
      <c r="H3361" s="42" t="s">
        <v>866</v>
      </c>
      <c r="I3361" s="42" t="s">
        <v>297</v>
      </c>
      <c r="J3361" s="42" t="s">
        <v>21220</v>
      </c>
      <c r="K3361" s="42" t="s">
        <v>867</v>
      </c>
      <c r="L3361" s="42" t="s">
        <v>868</v>
      </c>
      <c r="M3361" s="42" t="s">
        <v>21</v>
      </c>
      <c r="N3361" s="42" t="s">
        <v>21221</v>
      </c>
      <c r="O3361" s="42" t="s">
        <v>394</v>
      </c>
      <c r="P3361" s="42" t="s">
        <v>395</v>
      </c>
      <c r="Q3361" s="56" t="s">
        <v>21222</v>
      </c>
      <c r="R3361" s="42" t="s">
        <v>94</v>
      </c>
      <c r="S3361" s="42" t="s">
        <v>373</v>
      </c>
      <c r="T3361" s="42" t="s">
        <v>28836</v>
      </c>
      <c r="U3361" s="50" t="s">
        <v>28518</v>
      </c>
      <c r="V3361" s="42" t="s">
        <v>28521</v>
      </c>
      <c r="W3361" s="42" t="s">
        <v>94</v>
      </c>
      <c r="X3361" s="50">
        <v>1213</v>
      </c>
    </row>
    <row r="3362" spans="1:24" ht="12" customHeight="1" x14ac:dyDescent="0.15">
      <c r="A3362" s="42" t="s">
        <v>20849</v>
      </c>
      <c r="B3362" s="42">
        <v>19</v>
      </c>
      <c r="C3362" s="42" t="s">
        <v>14</v>
      </c>
      <c r="D3362" s="42" t="s">
        <v>79</v>
      </c>
      <c r="E3362" s="42" t="s">
        <v>20850</v>
      </c>
      <c r="F3362" s="55">
        <v>42397</v>
      </c>
      <c r="G3362" s="42" t="s">
        <v>20851</v>
      </c>
      <c r="H3362" s="42" t="s">
        <v>20852</v>
      </c>
      <c r="I3362" s="42" t="s">
        <v>111</v>
      </c>
      <c r="J3362" s="42" t="s">
        <v>20853</v>
      </c>
      <c r="K3362" s="42" t="s">
        <v>4159</v>
      </c>
      <c r="L3362" s="42" t="s">
        <v>4160</v>
      </c>
      <c r="M3362" s="42" t="s">
        <v>21</v>
      </c>
      <c r="N3362" s="42" t="s">
        <v>20854</v>
      </c>
      <c r="O3362" s="42" t="s">
        <v>394</v>
      </c>
      <c r="P3362" s="42" t="s">
        <v>395</v>
      </c>
      <c r="Q3362" s="56" t="s">
        <v>20855</v>
      </c>
      <c r="R3362" s="42" t="s">
        <v>542</v>
      </c>
      <c r="S3362" s="42" t="s">
        <v>22</v>
      </c>
      <c r="T3362" s="42" t="s">
        <v>28746</v>
      </c>
      <c r="U3362" s="50" t="s">
        <v>28518</v>
      </c>
      <c r="V3362" s="42" t="s">
        <v>28521</v>
      </c>
      <c r="W3362" s="42" t="s">
        <v>94</v>
      </c>
      <c r="X3362" s="50">
        <v>1215</v>
      </c>
    </row>
    <row r="3363" spans="1:24" ht="12" customHeight="1" x14ac:dyDescent="0.15">
      <c r="A3363" s="42" t="s">
        <v>22091</v>
      </c>
      <c r="B3363" s="42">
        <v>33</v>
      </c>
      <c r="C3363" s="42" t="s">
        <v>14</v>
      </c>
      <c r="D3363" s="42" t="s">
        <v>31</v>
      </c>
      <c r="E3363" s="42" t="s">
        <v>22092</v>
      </c>
      <c r="F3363" s="55">
        <v>42397</v>
      </c>
      <c r="G3363" s="42" t="s">
        <v>22093</v>
      </c>
      <c r="H3363" s="42" t="s">
        <v>1597</v>
      </c>
      <c r="I3363" s="42" t="s">
        <v>457</v>
      </c>
      <c r="J3363" s="42" t="s">
        <v>4528</v>
      </c>
      <c r="K3363" s="42" t="s">
        <v>922</v>
      </c>
      <c r="L3363" s="42" t="s">
        <v>2212</v>
      </c>
      <c r="M3363" s="42" t="s">
        <v>21</v>
      </c>
      <c r="N3363" s="42" t="s">
        <v>22094</v>
      </c>
      <c r="O3363" s="42" t="s">
        <v>394</v>
      </c>
      <c r="P3363" s="42" t="s">
        <v>395</v>
      </c>
      <c r="Q3363" s="56" t="s">
        <v>22095</v>
      </c>
      <c r="R3363" s="42" t="s">
        <v>542</v>
      </c>
      <c r="S3363" s="42" t="s">
        <v>22</v>
      </c>
      <c r="T3363" s="42" t="s">
        <v>28746</v>
      </c>
      <c r="U3363" s="50" t="s">
        <v>28520</v>
      </c>
      <c r="V3363" s="42" t="s">
        <v>28522</v>
      </c>
      <c r="W3363" s="42" t="s">
        <v>94</v>
      </c>
      <c r="X3363" s="50">
        <v>1214</v>
      </c>
    </row>
    <row r="3364" spans="1:24" ht="12" customHeight="1" x14ac:dyDescent="0.15">
      <c r="A3364" s="42" t="s">
        <v>22862</v>
      </c>
      <c r="B3364" s="42">
        <v>24</v>
      </c>
      <c r="C3364" s="42" t="s">
        <v>14</v>
      </c>
      <c r="D3364" s="42" t="s">
        <v>42</v>
      </c>
      <c r="E3364" s="42" t="s">
        <v>22939</v>
      </c>
      <c r="F3364" s="55">
        <v>42397</v>
      </c>
      <c r="G3364" s="42" t="s">
        <v>22940</v>
      </c>
      <c r="H3364" s="42" t="s">
        <v>14838</v>
      </c>
      <c r="I3364" s="42" t="s">
        <v>56</v>
      </c>
      <c r="J3364" s="42">
        <v>33026</v>
      </c>
      <c r="K3364" s="42" t="s">
        <v>1102</v>
      </c>
      <c r="L3364" s="42" t="s">
        <v>16891</v>
      </c>
      <c r="M3364" s="42" t="s">
        <v>373</v>
      </c>
      <c r="N3364" s="42" t="s">
        <v>22941</v>
      </c>
      <c r="O3364" s="42" t="s">
        <v>394</v>
      </c>
      <c r="P3364" s="42" t="s">
        <v>395</v>
      </c>
      <c r="Q3364" s="56" t="s">
        <v>22942</v>
      </c>
      <c r="R3364" s="42" t="s">
        <v>94</v>
      </c>
      <c r="S3364" s="42" t="s">
        <v>373</v>
      </c>
      <c r="T3364" s="42" t="s">
        <v>28836</v>
      </c>
      <c r="U3364" s="50" t="s">
        <v>28518</v>
      </c>
      <c r="V3364" s="42" t="s">
        <v>28521</v>
      </c>
    </row>
    <row r="3365" spans="1:24" ht="12" customHeight="1" x14ac:dyDescent="0.15">
      <c r="A3365" s="42" t="s">
        <v>20972</v>
      </c>
      <c r="B3365" s="42">
        <v>31</v>
      </c>
      <c r="C3365" s="42" t="s">
        <v>108</v>
      </c>
      <c r="D3365" s="42" t="s">
        <v>79</v>
      </c>
      <c r="E3365" s="42" t="s">
        <v>20973</v>
      </c>
      <c r="F3365" s="55">
        <v>42396</v>
      </c>
      <c r="G3365" s="42" t="s">
        <v>20974</v>
      </c>
      <c r="H3365" s="42" t="s">
        <v>5617</v>
      </c>
      <c r="I3365" s="42" t="s">
        <v>51</v>
      </c>
      <c r="J3365" s="42" t="s">
        <v>5618</v>
      </c>
      <c r="K3365" s="42" t="s">
        <v>1107</v>
      </c>
      <c r="L3365" s="42" t="s">
        <v>5619</v>
      </c>
      <c r="M3365" s="42" t="s">
        <v>21</v>
      </c>
      <c r="N3365" s="42" t="s">
        <v>22459</v>
      </c>
      <c r="O3365" s="42" t="s">
        <v>394</v>
      </c>
      <c r="P3365" s="42" t="s">
        <v>395</v>
      </c>
      <c r="Q3365" s="56" t="s">
        <v>20975</v>
      </c>
      <c r="R3365" s="42" t="s">
        <v>542</v>
      </c>
      <c r="S3365" s="42" t="s">
        <v>373</v>
      </c>
      <c r="T3365" s="42" t="s">
        <v>28836</v>
      </c>
      <c r="U3365" s="50" t="s">
        <v>28518</v>
      </c>
      <c r="V3365" s="42" t="s">
        <v>28519</v>
      </c>
      <c r="W3365" s="42" t="s">
        <v>94</v>
      </c>
      <c r="X3365" s="50">
        <v>1209</v>
      </c>
    </row>
    <row r="3366" spans="1:24" ht="12" customHeight="1" x14ac:dyDescent="0.15">
      <c r="A3366" s="42" t="s">
        <v>20954</v>
      </c>
      <c r="B3366" s="42">
        <v>32</v>
      </c>
      <c r="C3366" s="42" t="s">
        <v>14</v>
      </c>
      <c r="D3366" s="42" t="s">
        <v>79</v>
      </c>
      <c r="E3366" s="42" t="s">
        <v>20955</v>
      </c>
      <c r="F3366" s="55">
        <v>42396</v>
      </c>
      <c r="G3366" s="42" t="s">
        <v>20956</v>
      </c>
      <c r="H3366" s="42" t="s">
        <v>1168</v>
      </c>
      <c r="I3366" s="42" t="s">
        <v>313</v>
      </c>
      <c r="J3366" s="42" t="s">
        <v>20957</v>
      </c>
      <c r="K3366" s="42" t="s">
        <v>1169</v>
      </c>
      <c r="L3366" s="42" t="s">
        <v>1170</v>
      </c>
      <c r="M3366" s="42" t="s">
        <v>21</v>
      </c>
      <c r="N3366" s="42" t="s">
        <v>22323</v>
      </c>
      <c r="O3366" s="42" t="s">
        <v>394</v>
      </c>
      <c r="P3366" s="42" t="s">
        <v>395</v>
      </c>
      <c r="Q3366" s="56" t="s">
        <v>20958</v>
      </c>
      <c r="R3366" s="42" t="s">
        <v>94</v>
      </c>
      <c r="S3366" s="42" t="s">
        <v>22</v>
      </c>
      <c r="T3366" s="42" t="s">
        <v>28746</v>
      </c>
      <c r="U3366" s="50" t="s">
        <v>28520</v>
      </c>
      <c r="V3366" s="42" t="s">
        <v>20623</v>
      </c>
      <c r="W3366" s="42" t="s">
        <v>542</v>
      </c>
      <c r="X3366" s="50">
        <v>1205</v>
      </c>
    </row>
    <row r="3367" spans="1:24" ht="12" customHeight="1" x14ac:dyDescent="0.15">
      <c r="A3367" s="42" t="s">
        <v>21296</v>
      </c>
      <c r="B3367" s="42">
        <v>31</v>
      </c>
      <c r="C3367" s="42" t="s">
        <v>14</v>
      </c>
      <c r="D3367" s="42" t="s">
        <v>42</v>
      </c>
      <c r="F3367" s="55">
        <v>42396</v>
      </c>
      <c r="G3367" s="42" t="s">
        <v>21297</v>
      </c>
      <c r="H3367" s="42" t="s">
        <v>612</v>
      </c>
      <c r="I3367" s="42" t="s">
        <v>189</v>
      </c>
      <c r="J3367" s="42" t="s">
        <v>12826</v>
      </c>
      <c r="K3367" s="42" t="s">
        <v>612</v>
      </c>
      <c r="L3367" s="42" t="s">
        <v>21298</v>
      </c>
      <c r="M3367" s="42" t="s">
        <v>21</v>
      </c>
      <c r="N3367" s="42" t="s">
        <v>21299</v>
      </c>
      <c r="O3367" s="42" t="s">
        <v>394</v>
      </c>
      <c r="P3367" s="42" t="s">
        <v>395</v>
      </c>
      <c r="Q3367" s="56" t="s">
        <v>21300</v>
      </c>
      <c r="R3367" s="42" t="s">
        <v>94</v>
      </c>
      <c r="S3367" s="42" t="s">
        <v>22</v>
      </c>
      <c r="T3367" s="42" t="s">
        <v>28746</v>
      </c>
      <c r="U3367" s="50" t="s">
        <v>28520</v>
      </c>
      <c r="V3367" s="42" t="s">
        <v>28521</v>
      </c>
      <c r="W3367" s="42" t="s">
        <v>94</v>
      </c>
      <c r="X3367" s="50">
        <v>1206</v>
      </c>
    </row>
    <row r="3368" spans="1:24" ht="12" customHeight="1" x14ac:dyDescent="0.15">
      <c r="A3368" s="42" t="s">
        <v>21031</v>
      </c>
      <c r="B3368" s="42">
        <v>26</v>
      </c>
      <c r="C3368" s="42" t="s">
        <v>14</v>
      </c>
      <c r="D3368" s="42" t="s">
        <v>42</v>
      </c>
      <c r="E3368" s="42" t="s">
        <v>21032</v>
      </c>
      <c r="F3368" s="55">
        <v>42396</v>
      </c>
      <c r="G3368" s="42" t="s">
        <v>21033</v>
      </c>
      <c r="H3368" s="42" t="s">
        <v>6163</v>
      </c>
      <c r="I3368" s="42" t="s">
        <v>167</v>
      </c>
      <c r="J3368" s="42" t="s">
        <v>12094</v>
      </c>
      <c r="K3368" s="42" t="s">
        <v>3237</v>
      </c>
      <c r="L3368" s="42" t="s">
        <v>21034</v>
      </c>
      <c r="M3368" s="42" t="s">
        <v>21</v>
      </c>
      <c r="N3368" s="42" t="s">
        <v>22456</v>
      </c>
      <c r="O3368" s="42" t="s">
        <v>394</v>
      </c>
      <c r="P3368" s="42" t="s">
        <v>395</v>
      </c>
      <c r="Q3368" s="56" t="s">
        <v>21035</v>
      </c>
      <c r="R3368" s="42" t="s">
        <v>94</v>
      </c>
      <c r="S3368" s="42" t="s">
        <v>22</v>
      </c>
      <c r="T3368" s="42" t="s">
        <v>28746</v>
      </c>
      <c r="U3368" s="50" t="s">
        <v>28520</v>
      </c>
      <c r="V3368" s="42" t="s">
        <v>28519</v>
      </c>
      <c r="W3368" s="42" t="s">
        <v>94</v>
      </c>
      <c r="X3368" s="50">
        <v>1212</v>
      </c>
    </row>
    <row r="3369" spans="1:24" ht="12" customHeight="1" x14ac:dyDescent="0.15">
      <c r="A3369" s="42" t="s">
        <v>21914</v>
      </c>
      <c r="B3369" s="42">
        <v>27</v>
      </c>
      <c r="C3369" s="42" t="s">
        <v>14</v>
      </c>
      <c r="D3369" s="42" t="s">
        <v>31</v>
      </c>
      <c r="E3369" s="42" t="s">
        <v>21915</v>
      </c>
      <c r="F3369" s="55">
        <v>42396</v>
      </c>
      <c r="G3369" s="42" t="s">
        <v>21916</v>
      </c>
      <c r="H3369" s="42" t="s">
        <v>21917</v>
      </c>
      <c r="I3369" s="42" t="s">
        <v>26</v>
      </c>
      <c r="J3369" s="42" t="s">
        <v>21918</v>
      </c>
      <c r="K3369" s="42" t="s">
        <v>18745</v>
      </c>
      <c r="L3369" s="42" t="s">
        <v>21919</v>
      </c>
      <c r="M3369" s="42" t="s">
        <v>21</v>
      </c>
      <c r="N3369" s="42" t="s">
        <v>21920</v>
      </c>
      <c r="O3369" s="42" t="s">
        <v>394</v>
      </c>
      <c r="P3369" s="42" t="s">
        <v>395</v>
      </c>
      <c r="Q3369" s="56" t="s">
        <v>21921</v>
      </c>
      <c r="R3369" s="42" t="s">
        <v>94</v>
      </c>
      <c r="S3369" s="42" t="s">
        <v>22</v>
      </c>
      <c r="T3369" s="42" t="s">
        <v>28739</v>
      </c>
      <c r="U3369" s="50" t="s">
        <v>28518</v>
      </c>
      <c r="V3369" s="42" t="s">
        <v>28521</v>
      </c>
      <c r="W3369" s="42" t="s">
        <v>94</v>
      </c>
      <c r="X3369" s="50">
        <v>1207</v>
      </c>
    </row>
    <row r="3370" spans="1:24" ht="12" customHeight="1" x14ac:dyDescent="0.15">
      <c r="A3370" s="42" t="s">
        <v>21314</v>
      </c>
      <c r="B3370" s="42">
        <v>30</v>
      </c>
      <c r="C3370" s="42" t="s">
        <v>14</v>
      </c>
      <c r="D3370" s="42" t="s">
        <v>31</v>
      </c>
      <c r="F3370" s="55">
        <v>42396</v>
      </c>
      <c r="G3370" s="42" t="s">
        <v>21315</v>
      </c>
      <c r="H3370" s="42" t="s">
        <v>21316</v>
      </c>
      <c r="I3370" s="42" t="s">
        <v>67</v>
      </c>
      <c r="J3370" s="42" t="s">
        <v>21317</v>
      </c>
      <c r="K3370" s="42" t="s">
        <v>3216</v>
      </c>
      <c r="L3370" s="42" t="s">
        <v>14907</v>
      </c>
      <c r="M3370" s="42" t="s">
        <v>21</v>
      </c>
      <c r="N3370" s="42" t="s">
        <v>21318</v>
      </c>
      <c r="O3370" s="42" t="s">
        <v>394</v>
      </c>
      <c r="P3370" s="42" t="s">
        <v>395</v>
      </c>
      <c r="Q3370" s="56" t="s">
        <v>21319</v>
      </c>
      <c r="R3370" s="42" t="s">
        <v>94</v>
      </c>
      <c r="S3370" s="42" t="s">
        <v>22</v>
      </c>
      <c r="T3370" s="42" t="s">
        <v>28746</v>
      </c>
      <c r="U3370" s="50" t="s">
        <v>28520</v>
      </c>
      <c r="V3370" s="42" t="s">
        <v>28519</v>
      </c>
      <c r="W3370" s="42" t="s">
        <v>94</v>
      </c>
      <c r="X3370" s="50">
        <v>1210</v>
      </c>
    </row>
    <row r="3371" spans="1:24" ht="12" customHeight="1" x14ac:dyDescent="0.15">
      <c r="A3371" s="42" t="s">
        <v>21640</v>
      </c>
      <c r="B3371" s="42">
        <v>52</v>
      </c>
      <c r="C3371" s="42" t="s">
        <v>14</v>
      </c>
      <c r="D3371" s="42" t="s">
        <v>31</v>
      </c>
      <c r="E3371" s="42" t="s">
        <v>21641</v>
      </c>
      <c r="F3371" s="55">
        <v>42396</v>
      </c>
      <c r="G3371" s="42" t="s">
        <v>21642</v>
      </c>
      <c r="H3371" s="42" t="s">
        <v>21643</v>
      </c>
      <c r="I3371" s="42" t="s">
        <v>962</v>
      </c>
      <c r="J3371" s="42" t="s">
        <v>21644</v>
      </c>
      <c r="K3371" s="42" t="s">
        <v>2469</v>
      </c>
      <c r="L3371" s="42" t="s">
        <v>21645</v>
      </c>
      <c r="M3371" s="42" t="s">
        <v>21</v>
      </c>
      <c r="N3371" s="42" t="s">
        <v>21646</v>
      </c>
      <c r="O3371" s="42" t="s">
        <v>394</v>
      </c>
      <c r="P3371" s="42" t="s">
        <v>395</v>
      </c>
      <c r="Q3371" s="56" t="s">
        <v>21647</v>
      </c>
      <c r="R3371" s="42" t="s">
        <v>94</v>
      </c>
      <c r="S3371" s="42" t="s">
        <v>22</v>
      </c>
      <c r="T3371" s="42" t="s">
        <v>28746</v>
      </c>
      <c r="U3371" s="50" t="s">
        <v>28520</v>
      </c>
      <c r="V3371" s="42" t="s">
        <v>28521</v>
      </c>
      <c r="W3371" s="42" t="s">
        <v>94</v>
      </c>
      <c r="X3371" s="50">
        <v>1204</v>
      </c>
    </row>
    <row r="3372" spans="1:24" ht="12" customHeight="1" x14ac:dyDescent="0.15">
      <c r="A3372" s="42" t="s">
        <v>20727</v>
      </c>
      <c r="B3372" s="42">
        <v>40</v>
      </c>
      <c r="C3372" s="42" t="s">
        <v>14</v>
      </c>
      <c r="D3372" s="42" t="s">
        <v>15</v>
      </c>
      <c r="E3372" s="42" t="s">
        <v>20728</v>
      </c>
      <c r="F3372" s="55">
        <v>42396</v>
      </c>
      <c r="G3372" s="42" t="s">
        <v>20729</v>
      </c>
      <c r="H3372" s="42" t="s">
        <v>8623</v>
      </c>
      <c r="I3372" s="42" t="s">
        <v>313</v>
      </c>
      <c r="J3372" s="42" t="s">
        <v>20730</v>
      </c>
      <c r="K3372" s="42" t="s">
        <v>8625</v>
      </c>
      <c r="L3372" s="42" t="s">
        <v>20731</v>
      </c>
      <c r="M3372" s="42" t="s">
        <v>21</v>
      </c>
      <c r="N3372" s="42" t="s">
        <v>20732</v>
      </c>
      <c r="O3372" s="42" t="s">
        <v>394</v>
      </c>
      <c r="P3372" s="42" t="s">
        <v>395</v>
      </c>
      <c r="Q3372" s="56" t="s">
        <v>20733</v>
      </c>
      <c r="R3372" s="42" t="s">
        <v>542</v>
      </c>
      <c r="S3372" s="42" t="s">
        <v>12</v>
      </c>
      <c r="T3372" s="42" t="s">
        <v>31675</v>
      </c>
      <c r="U3372" s="50" t="s">
        <v>28518</v>
      </c>
      <c r="V3372" s="42" t="s">
        <v>28521</v>
      </c>
      <c r="W3372" s="42" t="s">
        <v>94</v>
      </c>
      <c r="X3372" s="50">
        <v>1208</v>
      </c>
    </row>
    <row r="3373" spans="1:24" ht="12" customHeight="1" x14ac:dyDescent="0.15">
      <c r="A3373" s="42" t="s">
        <v>22143</v>
      </c>
      <c r="B3373" s="42">
        <v>57</v>
      </c>
      <c r="C3373" s="42" t="s">
        <v>108</v>
      </c>
      <c r="D3373" s="42" t="s">
        <v>42</v>
      </c>
      <c r="F3373" s="55">
        <v>42395</v>
      </c>
      <c r="G3373" s="42" t="s">
        <v>23751</v>
      </c>
      <c r="H3373" s="42" t="s">
        <v>1174</v>
      </c>
      <c r="I3373" s="42" t="s">
        <v>67</v>
      </c>
      <c r="J3373" s="42" t="s">
        <v>6452</v>
      </c>
      <c r="K3373" s="42" t="s">
        <v>1175</v>
      </c>
      <c r="L3373" s="42" t="s">
        <v>1176</v>
      </c>
      <c r="M3373" s="42" t="s">
        <v>21</v>
      </c>
      <c r="N3373" s="42" t="s">
        <v>32148</v>
      </c>
      <c r="O3373" s="42" t="s">
        <v>394</v>
      </c>
      <c r="P3373" s="42" t="s">
        <v>395</v>
      </c>
      <c r="Q3373" s="56" t="s">
        <v>22144</v>
      </c>
      <c r="R3373" s="42" t="s">
        <v>94</v>
      </c>
      <c r="S3373" s="42" t="s">
        <v>12</v>
      </c>
      <c r="T3373" s="42" t="s">
        <v>31978</v>
      </c>
      <c r="U3373" s="50" t="s">
        <v>28518</v>
      </c>
      <c r="V3373" s="42" t="s">
        <v>28521</v>
      </c>
    </row>
    <row r="3374" spans="1:24" ht="12" customHeight="1" x14ac:dyDescent="0.15">
      <c r="A3374" s="42" t="s">
        <v>22096</v>
      </c>
      <c r="B3374" s="42">
        <v>55</v>
      </c>
      <c r="C3374" s="42" t="s">
        <v>14</v>
      </c>
      <c r="D3374" s="42" t="s">
        <v>31</v>
      </c>
      <c r="E3374" s="42" t="s">
        <v>22097</v>
      </c>
      <c r="F3374" s="55">
        <v>42395</v>
      </c>
      <c r="G3374" s="42" t="s">
        <v>22098</v>
      </c>
      <c r="H3374" s="42" t="s">
        <v>1002</v>
      </c>
      <c r="I3374" s="42" t="s">
        <v>111</v>
      </c>
      <c r="J3374" s="42" t="s">
        <v>22099</v>
      </c>
      <c r="K3374" s="42" t="s">
        <v>22100</v>
      </c>
      <c r="L3374" s="42" t="s">
        <v>399</v>
      </c>
      <c r="M3374" s="42" t="s">
        <v>21</v>
      </c>
      <c r="N3374" s="42" t="s">
        <v>22101</v>
      </c>
      <c r="O3374" s="42" t="s">
        <v>394</v>
      </c>
      <c r="P3374" s="42" t="s">
        <v>395</v>
      </c>
      <c r="Q3374" s="56" t="s">
        <v>22102</v>
      </c>
      <c r="R3374" s="42" t="s">
        <v>94</v>
      </c>
      <c r="S3374" s="42" t="s">
        <v>22</v>
      </c>
      <c r="T3374" s="42" t="s">
        <v>28746</v>
      </c>
      <c r="U3374" s="50" t="s">
        <v>28518</v>
      </c>
      <c r="V3374" s="42" t="s">
        <v>28521</v>
      </c>
      <c r="W3374" s="42" t="s">
        <v>94</v>
      </c>
      <c r="X3374" s="50">
        <v>1203</v>
      </c>
    </row>
    <row r="3375" spans="1:24" ht="12" customHeight="1" x14ac:dyDescent="0.15">
      <c r="A3375" s="42" t="s">
        <v>21168</v>
      </c>
      <c r="B3375" s="42">
        <v>38</v>
      </c>
      <c r="C3375" s="42" t="s">
        <v>14</v>
      </c>
      <c r="D3375" s="42" t="s">
        <v>42</v>
      </c>
      <c r="F3375" s="55">
        <v>42394</v>
      </c>
      <c r="G3375" s="42" t="s">
        <v>21169</v>
      </c>
      <c r="H3375" s="42" t="s">
        <v>1581</v>
      </c>
      <c r="I3375" s="42" t="s">
        <v>263</v>
      </c>
      <c r="J3375" s="42" t="s">
        <v>7339</v>
      </c>
      <c r="K3375" s="42" t="s">
        <v>6131</v>
      </c>
      <c r="L3375" s="42" t="s">
        <v>7340</v>
      </c>
      <c r="M3375" s="42" t="s">
        <v>5307</v>
      </c>
      <c r="N3375" s="42" t="s">
        <v>21170</v>
      </c>
      <c r="O3375" s="42" t="s">
        <v>394</v>
      </c>
      <c r="P3375" s="42" t="s">
        <v>395</v>
      </c>
      <c r="Q3375" s="56" t="s">
        <v>21171</v>
      </c>
      <c r="R3375" s="42" t="s">
        <v>542</v>
      </c>
      <c r="S3375" s="42" t="s">
        <v>22</v>
      </c>
      <c r="T3375" s="42" t="s">
        <v>28739</v>
      </c>
      <c r="U3375" s="50" t="s">
        <v>28518</v>
      </c>
      <c r="V3375" s="42" t="s">
        <v>28521</v>
      </c>
      <c r="W3375" s="42" t="s">
        <v>94</v>
      </c>
      <c r="X3375" s="50">
        <v>1199</v>
      </c>
    </row>
    <row r="3376" spans="1:24" ht="12" customHeight="1" x14ac:dyDescent="0.15">
      <c r="A3376" s="42" t="s">
        <v>22863</v>
      </c>
      <c r="B3376" s="42">
        <v>47</v>
      </c>
      <c r="C3376" s="42" t="s">
        <v>14</v>
      </c>
      <c r="D3376" s="42" t="s">
        <v>31</v>
      </c>
      <c r="E3376" s="42" t="s">
        <v>22943</v>
      </c>
      <c r="F3376" s="55">
        <v>42394</v>
      </c>
      <c r="G3376" s="42" t="s">
        <v>22946</v>
      </c>
      <c r="H3376" s="42" t="s">
        <v>22947</v>
      </c>
      <c r="I3376" s="42" t="s">
        <v>39</v>
      </c>
      <c r="J3376" s="42">
        <v>92345</v>
      </c>
      <c r="K3376" s="42" t="s">
        <v>303</v>
      </c>
      <c r="L3376" s="42" t="s">
        <v>22945</v>
      </c>
      <c r="M3376" s="42" t="s">
        <v>21</v>
      </c>
      <c r="N3376" s="42" t="s">
        <v>22951</v>
      </c>
      <c r="O3376" s="42" t="s">
        <v>394</v>
      </c>
      <c r="P3376" s="42" t="s">
        <v>395</v>
      </c>
      <c r="Q3376" s="56" t="s">
        <v>22944</v>
      </c>
      <c r="R3376" s="42" t="s">
        <v>94</v>
      </c>
      <c r="S3376" s="42" t="s">
        <v>22</v>
      </c>
      <c r="T3376" s="42" t="s">
        <v>28739</v>
      </c>
      <c r="U3376" s="50" t="s">
        <v>28520</v>
      </c>
      <c r="V3376" s="42" t="s">
        <v>28522</v>
      </c>
    </row>
    <row r="3377" spans="1:24" ht="12" customHeight="1" x14ac:dyDescent="0.15">
      <c r="A3377" s="42" t="s">
        <v>21573</v>
      </c>
      <c r="B3377" s="42">
        <v>43</v>
      </c>
      <c r="C3377" s="42" t="s">
        <v>14</v>
      </c>
      <c r="D3377" s="42" t="s">
        <v>31</v>
      </c>
      <c r="F3377" s="55">
        <v>42392</v>
      </c>
      <c r="G3377" s="42" t="s">
        <v>21574</v>
      </c>
      <c r="H3377" s="42" t="s">
        <v>1691</v>
      </c>
      <c r="I3377" s="42" t="s">
        <v>88</v>
      </c>
      <c r="J3377" s="42" t="s">
        <v>1692</v>
      </c>
      <c r="K3377" s="42" t="s">
        <v>1693</v>
      </c>
      <c r="L3377" s="42" t="s">
        <v>21575</v>
      </c>
      <c r="M3377" s="42" t="s">
        <v>21</v>
      </c>
      <c r="N3377" s="42" t="s">
        <v>21576</v>
      </c>
      <c r="O3377" s="42" t="s">
        <v>394</v>
      </c>
      <c r="P3377" s="42" t="s">
        <v>395</v>
      </c>
      <c r="Q3377" s="56" t="s">
        <v>21577</v>
      </c>
      <c r="R3377" s="42" t="s">
        <v>94</v>
      </c>
      <c r="S3377" s="42" t="s">
        <v>22</v>
      </c>
      <c r="T3377" s="42" t="s">
        <v>30368</v>
      </c>
      <c r="U3377" s="50" t="s">
        <v>28518</v>
      </c>
      <c r="V3377" s="42" t="s">
        <v>28521</v>
      </c>
      <c r="W3377" s="42" t="s">
        <v>542</v>
      </c>
      <c r="X3377" s="50">
        <v>1200</v>
      </c>
    </row>
    <row r="3378" spans="1:24" ht="12" customHeight="1" x14ac:dyDescent="0.15">
      <c r="A3378" s="42" t="s">
        <v>21985</v>
      </c>
      <c r="B3378" s="42">
        <v>67</v>
      </c>
      <c r="C3378" s="42" t="s">
        <v>108</v>
      </c>
      <c r="D3378" s="42" t="s">
        <v>31</v>
      </c>
      <c r="E3378" s="42" t="s">
        <v>21986</v>
      </c>
      <c r="F3378" s="55">
        <v>42391</v>
      </c>
      <c r="G3378" s="42" t="s">
        <v>21987</v>
      </c>
      <c r="H3378" s="42" t="s">
        <v>21988</v>
      </c>
      <c r="I3378" s="42" t="s">
        <v>211</v>
      </c>
      <c r="J3378" s="42" t="s">
        <v>21989</v>
      </c>
      <c r="K3378" s="42" t="s">
        <v>21990</v>
      </c>
      <c r="L3378" s="42" t="s">
        <v>21991</v>
      </c>
      <c r="M3378" s="42" t="s">
        <v>373</v>
      </c>
      <c r="N3378" s="42" t="s">
        <v>21992</v>
      </c>
      <c r="O3378" s="42" t="s">
        <v>394</v>
      </c>
      <c r="P3378" s="42" t="s">
        <v>395</v>
      </c>
      <c r="Q3378" s="56" t="s">
        <v>21993</v>
      </c>
      <c r="R3378" s="42" t="s">
        <v>94</v>
      </c>
      <c r="S3378" s="42" t="s">
        <v>12</v>
      </c>
      <c r="T3378" s="42" t="s">
        <v>31978</v>
      </c>
      <c r="U3378" s="50" t="s">
        <v>28518</v>
      </c>
      <c r="V3378" s="42" t="s">
        <v>28521</v>
      </c>
    </row>
    <row r="3379" spans="1:24" ht="12" customHeight="1" x14ac:dyDescent="0.15">
      <c r="A3379" s="42" t="s">
        <v>21428</v>
      </c>
      <c r="B3379" s="42">
        <v>26</v>
      </c>
      <c r="C3379" s="42" t="s">
        <v>14</v>
      </c>
      <c r="D3379" s="42" t="s">
        <v>31</v>
      </c>
      <c r="F3379" s="55">
        <v>42391</v>
      </c>
      <c r="G3379" s="42" t="s">
        <v>21429</v>
      </c>
      <c r="H3379" s="42" t="s">
        <v>1617</v>
      </c>
      <c r="I3379" s="42" t="s">
        <v>167</v>
      </c>
      <c r="J3379" s="42" t="s">
        <v>1618</v>
      </c>
      <c r="K3379" s="42" t="s">
        <v>858</v>
      </c>
      <c r="L3379" s="42" t="s">
        <v>1619</v>
      </c>
      <c r="M3379" s="42" t="s">
        <v>21</v>
      </c>
      <c r="N3379" s="42" t="s">
        <v>21430</v>
      </c>
      <c r="O3379" s="42" t="s">
        <v>394</v>
      </c>
      <c r="P3379" s="42" t="s">
        <v>395</v>
      </c>
      <c r="Q3379" s="56" t="s">
        <v>21431</v>
      </c>
      <c r="R3379" s="42" t="s">
        <v>94</v>
      </c>
      <c r="S3379" s="42" t="s">
        <v>22</v>
      </c>
      <c r="T3379" s="42" t="s">
        <v>28746</v>
      </c>
      <c r="U3379" s="50" t="s">
        <v>28520</v>
      </c>
      <c r="V3379" s="42" t="s">
        <v>28521</v>
      </c>
    </row>
    <row r="3380" spans="1:24" ht="12" customHeight="1" x14ac:dyDescent="0.15">
      <c r="A3380" s="42" t="s">
        <v>20837</v>
      </c>
      <c r="B3380" s="42">
        <v>39</v>
      </c>
      <c r="C3380" s="42" t="s">
        <v>14</v>
      </c>
      <c r="D3380" s="42" t="s">
        <v>79</v>
      </c>
      <c r="E3380" s="42" t="s">
        <v>20838</v>
      </c>
      <c r="F3380" s="55">
        <v>42390</v>
      </c>
      <c r="G3380" s="42" t="s">
        <v>20839</v>
      </c>
      <c r="H3380" s="42" t="s">
        <v>13315</v>
      </c>
      <c r="I3380" s="42" t="s">
        <v>389</v>
      </c>
      <c r="J3380" s="42" t="s">
        <v>20840</v>
      </c>
      <c r="K3380" s="42" t="s">
        <v>20841</v>
      </c>
      <c r="L3380" s="42" t="s">
        <v>2004</v>
      </c>
      <c r="M3380" s="42" t="s">
        <v>21</v>
      </c>
      <c r="N3380" s="42" t="s">
        <v>20842</v>
      </c>
      <c r="O3380" s="42" t="s">
        <v>394</v>
      </c>
      <c r="P3380" s="42" t="s">
        <v>395</v>
      </c>
      <c r="Q3380" s="56" t="s">
        <v>20843</v>
      </c>
      <c r="R3380" s="42" t="s">
        <v>542</v>
      </c>
      <c r="S3380" s="42" t="s">
        <v>22</v>
      </c>
      <c r="T3380" s="42" t="s">
        <v>28746</v>
      </c>
      <c r="U3380" s="50" t="s">
        <v>28520</v>
      </c>
      <c r="V3380" s="42" t="s">
        <v>28519</v>
      </c>
      <c r="W3380" s="42" t="s">
        <v>94</v>
      </c>
      <c r="X3380" s="50">
        <v>1201</v>
      </c>
    </row>
    <row r="3381" spans="1:24" ht="12" customHeight="1" x14ac:dyDescent="0.15">
      <c r="A3381" s="42" t="s">
        <v>22864</v>
      </c>
      <c r="B3381" s="42">
        <v>44</v>
      </c>
      <c r="C3381" s="42" t="s">
        <v>14</v>
      </c>
      <c r="D3381" s="42" t="s">
        <v>31</v>
      </c>
      <c r="E3381" s="42" t="s">
        <v>22948</v>
      </c>
      <c r="F3381" s="55">
        <v>42390</v>
      </c>
      <c r="G3381" s="42" t="s">
        <v>22952</v>
      </c>
      <c r="H3381" s="42" t="s">
        <v>22953</v>
      </c>
      <c r="I3381" s="42" t="s">
        <v>75</v>
      </c>
      <c r="J3381" s="42">
        <v>8332</v>
      </c>
      <c r="K3381" s="42" t="s">
        <v>3086</v>
      </c>
      <c r="L3381" s="42" t="s">
        <v>22950</v>
      </c>
      <c r="M3381" s="42" t="s">
        <v>373</v>
      </c>
      <c r="N3381" s="42" t="s">
        <v>22949</v>
      </c>
      <c r="O3381" s="42" t="s">
        <v>394</v>
      </c>
      <c r="P3381" s="42" t="s">
        <v>395</v>
      </c>
      <c r="Q3381" s="56" t="s">
        <v>22954</v>
      </c>
      <c r="R3381" s="42" t="s">
        <v>94</v>
      </c>
      <c r="S3381" s="42" t="s">
        <v>373</v>
      </c>
      <c r="T3381" s="42" t="s">
        <v>29599</v>
      </c>
      <c r="U3381" s="50" t="s">
        <v>28518</v>
      </c>
      <c r="V3381" s="42" t="s">
        <v>28521</v>
      </c>
    </row>
    <row r="3382" spans="1:24" ht="12" customHeight="1" x14ac:dyDescent="0.15">
      <c r="A3382" s="42" t="s">
        <v>20774</v>
      </c>
      <c r="B3382" s="42">
        <v>40</v>
      </c>
      <c r="C3382" s="42" t="s">
        <v>14</v>
      </c>
      <c r="D3382" s="42" t="s">
        <v>79</v>
      </c>
      <c r="E3382" s="42" t="s">
        <v>20775</v>
      </c>
      <c r="F3382" s="55">
        <v>42389</v>
      </c>
      <c r="G3382" s="42" t="s">
        <v>20776</v>
      </c>
      <c r="H3382" s="42" t="s">
        <v>20777</v>
      </c>
      <c r="I3382" s="42" t="s">
        <v>19</v>
      </c>
      <c r="J3382" s="42" t="s">
        <v>20778</v>
      </c>
      <c r="K3382" s="42" t="s">
        <v>20779</v>
      </c>
      <c r="L3382" s="42" t="s">
        <v>22273</v>
      </c>
      <c r="M3382" s="42" t="s">
        <v>21</v>
      </c>
      <c r="N3382" s="42" t="s">
        <v>20780</v>
      </c>
      <c r="O3382" s="42" t="s">
        <v>394</v>
      </c>
      <c r="P3382" s="42" t="s">
        <v>395</v>
      </c>
      <c r="Q3382" s="56" t="s">
        <v>20781</v>
      </c>
      <c r="R3382" s="42" t="s">
        <v>94</v>
      </c>
      <c r="S3382" s="42" t="s">
        <v>22</v>
      </c>
      <c r="T3382" s="42" t="s">
        <v>28746</v>
      </c>
      <c r="U3382" s="50" t="s">
        <v>28520</v>
      </c>
      <c r="V3382" s="42" t="s">
        <v>28521</v>
      </c>
      <c r="W3382" s="42" t="s">
        <v>94</v>
      </c>
      <c r="X3382" s="50">
        <v>1191</v>
      </c>
    </row>
    <row r="3383" spans="1:24" ht="12" customHeight="1" x14ac:dyDescent="0.15">
      <c r="A3383" s="42" t="s">
        <v>22179</v>
      </c>
      <c r="B3383" s="42">
        <v>37</v>
      </c>
      <c r="C3383" s="42" t="s">
        <v>14</v>
      </c>
      <c r="D3383" s="42" t="s">
        <v>31</v>
      </c>
      <c r="E3383" s="42" t="s">
        <v>22180</v>
      </c>
      <c r="F3383" s="55">
        <v>42389</v>
      </c>
      <c r="G3383" s="42" t="s">
        <v>22181</v>
      </c>
      <c r="H3383" s="42" t="s">
        <v>22182</v>
      </c>
      <c r="I3383" s="42" t="s">
        <v>67</v>
      </c>
      <c r="J3383" s="42" t="s">
        <v>22183</v>
      </c>
      <c r="K3383" s="42" t="s">
        <v>22184</v>
      </c>
      <c r="L3383" s="42" t="s">
        <v>22185</v>
      </c>
      <c r="M3383" s="42" t="s">
        <v>21</v>
      </c>
      <c r="N3383" s="42" t="s">
        <v>22186</v>
      </c>
      <c r="O3383" s="42" t="s">
        <v>394</v>
      </c>
      <c r="P3383" s="42" t="s">
        <v>395</v>
      </c>
      <c r="Q3383" s="56" t="s">
        <v>22187</v>
      </c>
      <c r="R3383" s="42" t="s">
        <v>94</v>
      </c>
      <c r="S3383" s="42" t="s">
        <v>22</v>
      </c>
      <c r="T3383" s="42" t="s">
        <v>28739</v>
      </c>
      <c r="U3383" s="50" t="s">
        <v>28518</v>
      </c>
      <c r="V3383" s="42" t="s">
        <v>20623</v>
      </c>
      <c r="W3383" s="42" t="s">
        <v>94</v>
      </c>
      <c r="X3383" s="50">
        <v>1202</v>
      </c>
    </row>
    <row r="3384" spans="1:24" ht="12" customHeight="1" x14ac:dyDescent="0.15">
      <c r="A3384" s="42" t="s">
        <v>21625</v>
      </c>
      <c r="B3384" s="42">
        <v>33</v>
      </c>
      <c r="C3384" s="42" t="s">
        <v>14</v>
      </c>
      <c r="D3384" s="42" t="s">
        <v>31</v>
      </c>
      <c r="E3384" s="42" t="s">
        <v>21626</v>
      </c>
      <c r="F3384" s="55">
        <v>42389</v>
      </c>
      <c r="G3384" s="42" t="s">
        <v>21627</v>
      </c>
      <c r="H3384" s="42" t="s">
        <v>21628</v>
      </c>
      <c r="I3384" s="42" t="s">
        <v>88</v>
      </c>
      <c r="J3384" s="42" t="s">
        <v>21629</v>
      </c>
      <c r="K3384" s="42" t="s">
        <v>2119</v>
      </c>
      <c r="L3384" s="42" t="s">
        <v>6866</v>
      </c>
      <c r="M3384" s="42" t="s">
        <v>21</v>
      </c>
      <c r="N3384" s="42" t="s">
        <v>22484</v>
      </c>
      <c r="O3384" s="42" t="s">
        <v>394</v>
      </c>
      <c r="P3384" s="42" t="s">
        <v>395</v>
      </c>
      <c r="Q3384" s="56" t="s">
        <v>21630</v>
      </c>
      <c r="R3384" s="42" t="s">
        <v>94</v>
      </c>
      <c r="S3384" s="42" t="s">
        <v>22</v>
      </c>
      <c r="T3384" s="42" t="s">
        <v>28746</v>
      </c>
      <c r="U3384" s="50" t="s">
        <v>28518</v>
      </c>
      <c r="V3384" s="42" t="s">
        <v>28522</v>
      </c>
      <c r="W3384" s="42" t="s">
        <v>542</v>
      </c>
      <c r="X3384" s="50">
        <v>1194</v>
      </c>
    </row>
    <row r="3385" spans="1:24" ht="12" customHeight="1" x14ac:dyDescent="0.15">
      <c r="A3385" s="42" t="s">
        <v>21781</v>
      </c>
      <c r="B3385" s="42">
        <v>36</v>
      </c>
      <c r="C3385" s="42" t="s">
        <v>14</v>
      </c>
      <c r="D3385" s="42" t="s">
        <v>31</v>
      </c>
      <c r="E3385" s="42" t="s">
        <v>21782</v>
      </c>
      <c r="F3385" s="55">
        <v>42388</v>
      </c>
      <c r="G3385" s="42" t="s">
        <v>21783</v>
      </c>
      <c r="H3385" s="42" t="s">
        <v>279</v>
      </c>
      <c r="I3385" s="42" t="s">
        <v>67</v>
      </c>
      <c r="J3385" s="42" t="s">
        <v>7491</v>
      </c>
      <c r="K3385" s="42" t="s">
        <v>279</v>
      </c>
      <c r="L3385" s="42" t="s">
        <v>21784</v>
      </c>
      <c r="M3385" s="42" t="s">
        <v>21</v>
      </c>
      <c r="N3385" s="42" t="s">
        <v>21785</v>
      </c>
      <c r="O3385" s="42" t="s">
        <v>394</v>
      </c>
      <c r="P3385" s="42" t="s">
        <v>395</v>
      </c>
      <c r="Q3385" s="56" t="s">
        <v>21786</v>
      </c>
      <c r="R3385" s="42" t="s">
        <v>94</v>
      </c>
      <c r="S3385" s="42" t="s">
        <v>22</v>
      </c>
      <c r="T3385" s="42" t="s">
        <v>28746</v>
      </c>
      <c r="U3385" s="50" t="s">
        <v>28520</v>
      </c>
      <c r="V3385" s="42" t="s">
        <v>28519</v>
      </c>
      <c r="W3385" s="42" t="s">
        <v>94</v>
      </c>
      <c r="X3385" s="50">
        <v>1185</v>
      </c>
    </row>
    <row r="3386" spans="1:24" ht="12" customHeight="1" x14ac:dyDescent="0.15">
      <c r="A3386" s="42" t="s">
        <v>21696</v>
      </c>
      <c r="B3386" s="42">
        <v>28</v>
      </c>
      <c r="C3386" s="42" t="s">
        <v>14</v>
      </c>
      <c r="D3386" s="42" t="s">
        <v>31</v>
      </c>
      <c r="F3386" s="55">
        <v>42388</v>
      </c>
      <c r="G3386" s="42" t="s">
        <v>21697</v>
      </c>
      <c r="H3386" s="42" t="s">
        <v>2932</v>
      </c>
      <c r="I3386" s="42" t="s">
        <v>167</v>
      </c>
      <c r="J3386" s="42" t="s">
        <v>21698</v>
      </c>
      <c r="K3386" s="42" t="s">
        <v>2934</v>
      </c>
      <c r="L3386" s="42" t="s">
        <v>2935</v>
      </c>
      <c r="M3386" s="42" t="s">
        <v>21</v>
      </c>
      <c r="N3386" s="42" t="s">
        <v>22457</v>
      </c>
      <c r="O3386" s="42" t="s">
        <v>394</v>
      </c>
      <c r="P3386" s="42" t="s">
        <v>395</v>
      </c>
      <c r="Q3386" s="56" t="s">
        <v>21699</v>
      </c>
      <c r="R3386" s="42" t="s">
        <v>94</v>
      </c>
      <c r="S3386" s="42" t="s">
        <v>22</v>
      </c>
      <c r="T3386" s="42" t="s">
        <v>28746</v>
      </c>
      <c r="U3386" s="50" t="s">
        <v>28520</v>
      </c>
      <c r="V3386" s="42" t="s">
        <v>28521</v>
      </c>
      <c r="W3386" s="42" t="s">
        <v>94</v>
      </c>
      <c r="X3386" s="50">
        <v>1190</v>
      </c>
    </row>
    <row r="3387" spans="1:24" ht="12" customHeight="1" x14ac:dyDescent="0.15">
      <c r="A3387" s="42" t="s">
        <v>21531</v>
      </c>
      <c r="B3387" s="42">
        <v>55</v>
      </c>
      <c r="C3387" s="42" t="s">
        <v>14</v>
      </c>
      <c r="D3387" s="42" t="s">
        <v>31</v>
      </c>
      <c r="F3387" s="55">
        <v>42388</v>
      </c>
      <c r="G3387" s="42" t="s">
        <v>21532</v>
      </c>
      <c r="H3387" s="42" t="s">
        <v>6313</v>
      </c>
      <c r="I3387" s="42" t="s">
        <v>360</v>
      </c>
      <c r="J3387" s="42" t="s">
        <v>21533</v>
      </c>
      <c r="K3387" s="42" t="s">
        <v>6315</v>
      </c>
      <c r="L3387" s="42" t="s">
        <v>21534</v>
      </c>
      <c r="M3387" s="42" t="s">
        <v>21</v>
      </c>
      <c r="N3387" s="42" t="s">
        <v>21535</v>
      </c>
      <c r="O3387" s="42" t="s">
        <v>394</v>
      </c>
      <c r="P3387" s="42" t="s">
        <v>395</v>
      </c>
      <c r="Q3387" s="56" t="s">
        <v>21536</v>
      </c>
      <c r="R3387" s="42" t="s">
        <v>542</v>
      </c>
      <c r="S3387" s="42" t="s">
        <v>22</v>
      </c>
      <c r="T3387" s="42" t="s">
        <v>28739</v>
      </c>
      <c r="U3387" s="50" t="s">
        <v>28518</v>
      </c>
      <c r="V3387" s="42" t="s">
        <v>28521</v>
      </c>
      <c r="W3387" s="42" t="s">
        <v>94</v>
      </c>
      <c r="X3387" s="50">
        <v>1187</v>
      </c>
    </row>
    <row r="3388" spans="1:24" ht="12" customHeight="1" x14ac:dyDescent="0.15">
      <c r="A3388" s="42" t="s">
        <v>21172</v>
      </c>
      <c r="B3388" s="42">
        <v>26</v>
      </c>
      <c r="C3388" s="42" t="s">
        <v>14</v>
      </c>
      <c r="D3388" s="42" t="s">
        <v>42</v>
      </c>
      <c r="F3388" s="55">
        <v>42388</v>
      </c>
      <c r="G3388" s="42" t="s">
        <v>21173</v>
      </c>
      <c r="H3388" s="42" t="s">
        <v>1729</v>
      </c>
      <c r="I3388" s="42" t="s">
        <v>39</v>
      </c>
      <c r="J3388" s="42" t="s">
        <v>21174</v>
      </c>
      <c r="K3388" s="42" t="s">
        <v>1731</v>
      </c>
      <c r="L3388" s="42" t="s">
        <v>1732</v>
      </c>
      <c r="M3388" s="42" t="s">
        <v>385</v>
      </c>
      <c r="N3388" s="42" t="s">
        <v>21175</v>
      </c>
      <c r="O3388" s="42" t="s">
        <v>394</v>
      </c>
      <c r="P3388" s="42" t="s">
        <v>395</v>
      </c>
      <c r="Q3388" s="56" t="s">
        <v>21176</v>
      </c>
      <c r="R3388" s="42" t="s">
        <v>542</v>
      </c>
      <c r="S3388" s="42" t="s">
        <v>12</v>
      </c>
      <c r="T3388" s="42" t="s">
        <v>31978</v>
      </c>
      <c r="U3388" s="50" t="s">
        <v>28520</v>
      </c>
      <c r="V3388" s="42" t="s">
        <v>28521</v>
      </c>
    </row>
    <row r="3389" spans="1:24" ht="12" customHeight="1" x14ac:dyDescent="0.15">
      <c r="A3389" s="42" t="s">
        <v>21408</v>
      </c>
      <c r="B3389" s="42">
        <v>33</v>
      </c>
      <c r="C3389" s="42" t="s">
        <v>14</v>
      </c>
      <c r="D3389" s="42" t="s">
        <v>31</v>
      </c>
      <c r="F3389" s="55">
        <v>42387</v>
      </c>
      <c r="G3389" s="42" t="s">
        <v>21409</v>
      </c>
      <c r="H3389" s="42" t="s">
        <v>548</v>
      </c>
      <c r="I3389" s="42" t="s">
        <v>117</v>
      </c>
      <c r="J3389" s="42" t="s">
        <v>6204</v>
      </c>
      <c r="K3389" s="42" t="s">
        <v>549</v>
      </c>
      <c r="L3389" s="42" t="s">
        <v>550</v>
      </c>
      <c r="M3389" s="42" t="s">
        <v>21</v>
      </c>
      <c r="N3389" s="42" t="s">
        <v>22471</v>
      </c>
      <c r="O3389" s="42" t="s">
        <v>394</v>
      </c>
      <c r="P3389" s="42" t="s">
        <v>395</v>
      </c>
      <c r="Q3389" s="56" t="s">
        <v>21410</v>
      </c>
      <c r="R3389" s="42" t="s">
        <v>542</v>
      </c>
      <c r="S3389" s="42" t="s">
        <v>22</v>
      </c>
      <c r="T3389" s="42" t="s">
        <v>28746</v>
      </c>
      <c r="U3389" s="50" t="s">
        <v>28520</v>
      </c>
      <c r="V3389" s="42" t="s">
        <v>28521</v>
      </c>
      <c r="W3389" s="42" t="s">
        <v>94</v>
      </c>
      <c r="X3389" s="50">
        <v>1178</v>
      </c>
    </row>
    <row r="3390" spans="1:24" ht="12" customHeight="1" x14ac:dyDescent="0.15">
      <c r="A3390" s="42" t="s">
        <v>21648</v>
      </c>
      <c r="B3390" s="42">
        <v>39</v>
      </c>
      <c r="C3390" s="42" t="s">
        <v>14</v>
      </c>
      <c r="D3390" s="42" t="s">
        <v>31</v>
      </c>
      <c r="F3390" s="55">
        <v>42387</v>
      </c>
      <c r="G3390" s="42" t="s">
        <v>21649</v>
      </c>
      <c r="H3390" s="42" t="s">
        <v>616</v>
      </c>
      <c r="I3390" s="42" t="s">
        <v>117</v>
      </c>
      <c r="J3390" s="42" t="s">
        <v>10343</v>
      </c>
      <c r="K3390" s="42" t="s">
        <v>617</v>
      </c>
      <c r="L3390" s="42" t="s">
        <v>618</v>
      </c>
      <c r="M3390" s="42" t="s">
        <v>21</v>
      </c>
      <c r="N3390" s="42" t="s">
        <v>22472</v>
      </c>
      <c r="O3390" s="42" t="s">
        <v>394</v>
      </c>
      <c r="P3390" s="42" t="s">
        <v>395</v>
      </c>
      <c r="Q3390" s="56" t="s">
        <v>21650</v>
      </c>
      <c r="R3390" s="42" t="s">
        <v>542</v>
      </c>
      <c r="S3390" s="42" t="s">
        <v>22</v>
      </c>
      <c r="T3390" s="42" t="s">
        <v>28746</v>
      </c>
      <c r="U3390" s="50" t="s">
        <v>28520</v>
      </c>
      <c r="V3390" s="42" t="s">
        <v>28521</v>
      </c>
      <c r="W3390" s="42" t="s">
        <v>94</v>
      </c>
      <c r="X3390" s="50">
        <v>1186</v>
      </c>
    </row>
    <row r="3391" spans="1:24" ht="12" customHeight="1" x14ac:dyDescent="0.15">
      <c r="A3391" s="42" t="s">
        <v>21903</v>
      </c>
      <c r="B3391" s="42">
        <v>27</v>
      </c>
      <c r="C3391" s="42" t="s">
        <v>14</v>
      </c>
      <c r="D3391" s="42" t="s">
        <v>31</v>
      </c>
      <c r="E3391" s="42" t="s">
        <v>21904</v>
      </c>
      <c r="F3391" s="55">
        <v>42387</v>
      </c>
      <c r="G3391" s="42" t="s">
        <v>21905</v>
      </c>
      <c r="H3391" s="42" t="s">
        <v>1979</v>
      </c>
      <c r="I3391" s="42" t="s">
        <v>111</v>
      </c>
      <c r="J3391" s="42" t="s">
        <v>1980</v>
      </c>
      <c r="K3391" s="42" t="s">
        <v>427</v>
      </c>
      <c r="L3391" s="42" t="s">
        <v>1981</v>
      </c>
      <c r="M3391" s="42" t="s">
        <v>21</v>
      </c>
      <c r="N3391" s="42" t="s">
        <v>21906</v>
      </c>
      <c r="O3391" s="42" t="s">
        <v>394</v>
      </c>
      <c r="P3391" s="42" t="s">
        <v>395</v>
      </c>
      <c r="Q3391" s="56" t="s">
        <v>21907</v>
      </c>
      <c r="R3391" s="42" t="s">
        <v>94</v>
      </c>
      <c r="S3391" s="42" t="s">
        <v>22</v>
      </c>
      <c r="T3391" s="42" t="s">
        <v>28739</v>
      </c>
      <c r="U3391" s="50" t="s">
        <v>28518</v>
      </c>
      <c r="V3391" s="42" t="s">
        <v>28522</v>
      </c>
      <c r="W3391" s="42" t="s">
        <v>94</v>
      </c>
      <c r="X3391" s="50">
        <v>1184</v>
      </c>
    </row>
    <row r="3392" spans="1:24" ht="12" customHeight="1" x14ac:dyDescent="0.15">
      <c r="A3392" s="42" t="s">
        <v>22026</v>
      </c>
      <c r="B3392" s="42">
        <v>28</v>
      </c>
      <c r="C3392" s="42" t="s">
        <v>14</v>
      </c>
      <c r="D3392" s="42" t="s">
        <v>31</v>
      </c>
      <c r="E3392" s="42" t="s">
        <v>22027</v>
      </c>
      <c r="F3392" s="55">
        <v>42387</v>
      </c>
      <c r="G3392" s="42" t="s">
        <v>22028</v>
      </c>
      <c r="H3392" s="42" t="s">
        <v>1043</v>
      </c>
      <c r="I3392" s="42" t="s">
        <v>56</v>
      </c>
      <c r="J3392" s="42" t="s">
        <v>4376</v>
      </c>
      <c r="K3392" s="42" t="s">
        <v>1044</v>
      </c>
      <c r="L3392" s="42" t="s">
        <v>1045</v>
      </c>
      <c r="M3392" s="42" t="s">
        <v>21</v>
      </c>
      <c r="N3392" s="42" t="s">
        <v>22029</v>
      </c>
      <c r="O3392" s="42" t="s">
        <v>394</v>
      </c>
      <c r="P3392" s="42" t="s">
        <v>395</v>
      </c>
      <c r="Q3392" s="56" t="s">
        <v>22030</v>
      </c>
      <c r="R3392" s="42" t="s">
        <v>23</v>
      </c>
      <c r="S3392" s="42" t="s">
        <v>12</v>
      </c>
      <c r="T3392" s="42" t="s">
        <v>31675</v>
      </c>
      <c r="U3392" s="50" t="s">
        <v>28518</v>
      </c>
      <c r="V3392" s="42" t="s">
        <v>28521</v>
      </c>
      <c r="W3392" s="42" t="s">
        <v>94</v>
      </c>
      <c r="X3392" s="50">
        <v>1182</v>
      </c>
    </row>
    <row r="3393" spans="1:24" ht="12" customHeight="1" x14ac:dyDescent="0.15">
      <c r="A3393" s="42" t="s">
        <v>21957</v>
      </c>
      <c r="B3393" s="42">
        <v>29</v>
      </c>
      <c r="C3393" s="42" t="s">
        <v>14</v>
      </c>
      <c r="D3393" s="42" t="s">
        <v>31</v>
      </c>
      <c r="E3393" s="42" t="s">
        <v>21958</v>
      </c>
      <c r="F3393" s="55">
        <v>42387</v>
      </c>
      <c r="G3393" s="42" t="s">
        <v>21959</v>
      </c>
      <c r="H3393" s="42" t="s">
        <v>13212</v>
      </c>
      <c r="I3393" s="42" t="s">
        <v>39</v>
      </c>
      <c r="J3393" s="42" t="s">
        <v>13213</v>
      </c>
      <c r="K3393" s="42" t="s">
        <v>589</v>
      </c>
      <c r="L3393" s="42" t="s">
        <v>13214</v>
      </c>
      <c r="M3393" s="42" t="s">
        <v>21</v>
      </c>
      <c r="N3393" s="42" t="s">
        <v>21960</v>
      </c>
      <c r="O3393" s="42" t="s">
        <v>394</v>
      </c>
      <c r="P3393" s="42" t="s">
        <v>395</v>
      </c>
      <c r="Q3393" s="56" t="s">
        <v>21961</v>
      </c>
      <c r="R3393" s="42" t="s">
        <v>542</v>
      </c>
      <c r="S3393" s="42" t="s">
        <v>29</v>
      </c>
      <c r="T3393" s="42" t="s">
        <v>28556</v>
      </c>
      <c r="U3393" s="50" t="s">
        <v>28518</v>
      </c>
      <c r="V3393" s="42" t="s">
        <v>28521</v>
      </c>
      <c r="W3393" s="42" t="s">
        <v>542</v>
      </c>
      <c r="X3393" s="50">
        <v>1189</v>
      </c>
    </row>
    <row r="3394" spans="1:24" ht="12" customHeight="1" x14ac:dyDescent="0.15">
      <c r="A3394" s="42" t="s">
        <v>21972</v>
      </c>
      <c r="B3394" s="42">
        <v>26</v>
      </c>
      <c r="C3394" s="42" t="s">
        <v>14</v>
      </c>
      <c r="D3394" s="42" t="s">
        <v>31</v>
      </c>
      <c r="E3394" s="42" t="s">
        <v>21973</v>
      </c>
      <c r="F3394" s="55">
        <v>42386</v>
      </c>
      <c r="G3394" s="42" t="s">
        <v>21974</v>
      </c>
      <c r="H3394" s="42" t="s">
        <v>1403</v>
      </c>
      <c r="I3394" s="42" t="s">
        <v>117</v>
      </c>
      <c r="J3394" s="42" t="s">
        <v>21975</v>
      </c>
      <c r="K3394" s="42" t="s">
        <v>617</v>
      </c>
      <c r="L3394" s="42" t="s">
        <v>1404</v>
      </c>
      <c r="M3394" s="42" t="s">
        <v>21</v>
      </c>
      <c r="N3394" s="42" t="s">
        <v>22486</v>
      </c>
      <c r="O3394" s="42" t="s">
        <v>20887</v>
      </c>
      <c r="P3394" s="42" t="s">
        <v>1135</v>
      </c>
      <c r="Q3394" s="56" t="s">
        <v>21976</v>
      </c>
      <c r="R3394" s="42" t="s">
        <v>94</v>
      </c>
      <c r="S3394" s="42" t="s">
        <v>12</v>
      </c>
      <c r="T3394" s="42" t="s">
        <v>31978</v>
      </c>
      <c r="U3394" s="50" t="s">
        <v>28518</v>
      </c>
      <c r="V3394" s="42" t="s">
        <v>28521</v>
      </c>
      <c r="W3394" s="42" t="s">
        <v>542</v>
      </c>
      <c r="X3394" s="50">
        <v>1188</v>
      </c>
    </row>
    <row r="3395" spans="1:24" ht="12" customHeight="1" x14ac:dyDescent="0.15">
      <c r="A3395" s="42" t="s">
        <v>20806</v>
      </c>
      <c r="B3395" s="42">
        <v>52</v>
      </c>
      <c r="C3395" s="42" t="s">
        <v>14</v>
      </c>
      <c r="D3395" s="42" t="s">
        <v>79</v>
      </c>
      <c r="E3395" s="42" t="s">
        <v>20807</v>
      </c>
      <c r="F3395" s="55">
        <v>42386</v>
      </c>
      <c r="G3395" s="42" t="s">
        <v>20808</v>
      </c>
      <c r="H3395" s="42" t="s">
        <v>693</v>
      </c>
      <c r="I3395" s="42" t="s">
        <v>425</v>
      </c>
      <c r="J3395" s="42" t="s">
        <v>4418</v>
      </c>
      <c r="K3395" s="42" t="s">
        <v>693</v>
      </c>
      <c r="L3395" s="42" t="s">
        <v>4419</v>
      </c>
      <c r="M3395" s="42" t="s">
        <v>21</v>
      </c>
      <c r="N3395" s="42" t="s">
        <v>20809</v>
      </c>
      <c r="O3395" s="42" t="s">
        <v>394</v>
      </c>
      <c r="P3395" s="42" t="s">
        <v>395</v>
      </c>
      <c r="Q3395" s="56" t="s">
        <v>20810</v>
      </c>
      <c r="R3395" s="42" t="s">
        <v>94</v>
      </c>
      <c r="S3395" s="42" t="s">
        <v>22</v>
      </c>
      <c r="T3395" s="42" t="s">
        <v>28746</v>
      </c>
      <c r="U3395" s="50" t="s">
        <v>28520</v>
      </c>
      <c r="V3395" s="42" t="s">
        <v>28521</v>
      </c>
      <c r="W3395" s="42" t="s">
        <v>94</v>
      </c>
      <c r="X3395" s="50">
        <v>1170</v>
      </c>
    </row>
    <row r="3396" spans="1:24" ht="12" customHeight="1" x14ac:dyDescent="0.15">
      <c r="A3396" s="42" t="s">
        <v>21066</v>
      </c>
      <c r="B3396" s="42">
        <v>24</v>
      </c>
      <c r="C3396" s="42" t="s">
        <v>14</v>
      </c>
      <c r="D3396" s="42" t="s">
        <v>42</v>
      </c>
      <c r="F3396" s="55">
        <v>42386</v>
      </c>
      <c r="G3396" s="42" t="s">
        <v>21067</v>
      </c>
      <c r="H3396" s="42" t="s">
        <v>92</v>
      </c>
      <c r="I3396" s="42" t="s">
        <v>39</v>
      </c>
      <c r="J3396" s="42" t="s">
        <v>21068</v>
      </c>
      <c r="K3396" s="42" t="s">
        <v>92</v>
      </c>
      <c r="L3396" s="42" t="s">
        <v>93</v>
      </c>
      <c r="M3396" s="42" t="s">
        <v>5307</v>
      </c>
      <c r="N3396" s="42" t="s">
        <v>21069</v>
      </c>
      <c r="O3396" s="42" t="s">
        <v>394</v>
      </c>
      <c r="P3396" s="42" t="s">
        <v>395</v>
      </c>
      <c r="Q3396" s="56" t="s">
        <v>21070</v>
      </c>
      <c r="R3396" s="42" t="s">
        <v>94</v>
      </c>
      <c r="S3396" s="42" t="s">
        <v>22</v>
      </c>
      <c r="T3396" s="42" t="s">
        <v>28739</v>
      </c>
      <c r="U3396" s="50" t="s">
        <v>28518</v>
      </c>
      <c r="V3396" s="42" t="s">
        <v>28521</v>
      </c>
      <c r="W3396" s="42" t="s">
        <v>94</v>
      </c>
      <c r="X3396" s="50">
        <v>1171</v>
      </c>
    </row>
    <row r="3397" spans="1:24" ht="12" customHeight="1" x14ac:dyDescent="0.15">
      <c r="A3397" s="42" t="s">
        <v>21817</v>
      </c>
      <c r="B3397" s="42">
        <v>31</v>
      </c>
      <c r="C3397" s="42" t="s">
        <v>14</v>
      </c>
      <c r="D3397" s="42" t="s">
        <v>31</v>
      </c>
      <c r="E3397" s="42" t="s">
        <v>21818</v>
      </c>
      <c r="F3397" s="55">
        <v>42386</v>
      </c>
      <c r="G3397" s="42" t="s">
        <v>21819</v>
      </c>
      <c r="H3397" s="42" t="s">
        <v>21820</v>
      </c>
      <c r="I3397" s="42" t="s">
        <v>234</v>
      </c>
      <c r="J3397" s="42" t="s">
        <v>21821</v>
      </c>
      <c r="K3397" s="42" t="s">
        <v>595</v>
      </c>
      <c r="L3397" s="42" t="s">
        <v>6353</v>
      </c>
      <c r="M3397" s="42" t="s">
        <v>21</v>
      </c>
      <c r="N3397" s="42" t="s">
        <v>21822</v>
      </c>
      <c r="O3397" s="42" t="s">
        <v>394</v>
      </c>
      <c r="P3397" s="42" t="s">
        <v>395</v>
      </c>
      <c r="Q3397" s="56" t="s">
        <v>21823</v>
      </c>
      <c r="R3397" s="42" t="s">
        <v>94</v>
      </c>
      <c r="S3397" s="42" t="s">
        <v>22</v>
      </c>
      <c r="T3397" s="42" t="s">
        <v>28746</v>
      </c>
      <c r="U3397" s="50" t="s">
        <v>28520</v>
      </c>
      <c r="V3397" s="42" t="s">
        <v>28522</v>
      </c>
      <c r="W3397" s="42" t="s">
        <v>542</v>
      </c>
      <c r="X3397" s="50">
        <v>1175</v>
      </c>
    </row>
    <row r="3398" spans="1:24" ht="12" customHeight="1" x14ac:dyDescent="0.15">
      <c r="A3398" s="42" t="s">
        <v>21617</v>
      </c>
      <c r="B3398" s="42">
        <v>38</v>
      </c>
      <c r="C3398" s="42" t="s">
        <v>14</v>
      </c>
      <c r="D3398" s="42" t="s">
        <v>31</v>
      </c>
      <c r="E3398" s="42" t="s">
        <v>21618</v>
      </c>
      <c r="F3398" s="55">
        <v>42386</v>
      </c>
      <c r="G3398" s="42" t="s">
        <v>21619</v>
      </c>
      <c r="H3398" s="42" t="s">
        <v>21620</v>
      </c>
      <c r="I3398" s="42" t="s">
        <v>88</v>
      </c>
      <c r="J3398" s="42" t="s">
        <v>21621</v>
      </c>
      <c r="K3398" s="42" t="s">
        <v>12432</v>
      </c>
      <c r="L3398" s="42" t="s">
        <v>21622</v>
      </c>
      <c r="M3398" s="42" t="s">
        <v>5307</v>
      </c>
      <c r="N3398" s="42" t="s">
        <v>21623</v>
      </c>
      <c r="O3398" s="42" t="s">
        <v>394</v>
      </c>
      <c r="P3398" s="42" t="s">
        <v>395</v>
      </c>
      <c r="Q3398" s="56" t="s">
        <v>21624</v>
      </c>
      <c r="R3398" s="42" t="s">
        <v>94</v>
      </c>
      <c r="S3398" s="42" t="s">
        <v>22</v>
      </c>
      <c r="T3398" s="42" t="s">
        <v>28746</v>
      </c>
      <c r="U3398" s="50" t="s">
        <v>28518</v>
      </c>
      <c r="V3398" s="42" t="s">
        <v>28521</v>
      </c>
      <c r="W3398" s="42" t="s">
        <v>94</v>
      </c>
      <c r="X3398" s="50">
        <v>1174</v>
      </c>
    </row>
    <row r="3399" spans="1:24" ht="12" customHeight="1" x14ac:dyDescent="0.15">
      <c r="A3399" s="42" t="s">
        <v>21860</v>
      </c>
      <c r="B3399" s="42">
        <v>47</v>
      </c>
      <c r="C3399" s="42" t="s">
        <v>14</v>
      </c>
      <c r="D3399" s="42" t="s">
        <v>31</v>
      </c>
      <c r="E3399" s="42" t="s">
        <v>21861</v>
      </c>
      <c r="F3399" s="55">
        <v>42386</v>
      </c>
      <c r="G3399" s="42" t="s">
        <v>21862</v>
      </c>
      <c r="H3399" s="42" t="s">
        <v>635</v>
      </c>
      <c r="I3399" s="42" t="s">
        <v>56</v>
      </c>
      <c r="J3399" s="42" t="s">
        <v>17652</v>
      </c>
      <c r="K3399" s="42" t="s">
        <v>636</v>
      </c>
      <c r="L3399" s="42" t="s">
        <v>16412</v>
      </c>
      <c r="M3399" s="42" t="s">
        <v>21</v>
      </c>
      <c r="N3399" s="42" t="s">
        <v>21863</v>
      </c>
      <c r="O3399" s="42" t="s">
        <v>394</v>
      </c>
      <c r="P3399" s="42" t="s">
        <v>395</v>
      </c>
      <c r="Q3399" s="56" t="s">
        <v>21864</v>
      </c>
      <c r="R3399" s="42" t="s">
        <v>94</v>
      </c>
      <c r="S3399" s="42" t="s">
        <v>22</v>
      </c>
      <c r="T3399" s="42" t="s">
        <v>28739</v>
      </c>
      <c r="U3399" s="50" t="s">
        <v>28520</v>
      </c>
      <c r="V3399" s="42" t="s">
        <v>28521</v>
      </c>
    </row>
    <row r="3400" spans="1:24" ht="12" customHeight="1" x14ac:dyDescent="0.15">
      <c r="A3400" s="42" t="s">
        <v>21977</v>
      </c>
      <c r="B3400" s="42">
        <v>25</v>
      </c>
      <c r="C3400" s="42" t="s">
        <v>108</v>
      </c>
      <c r="D3400" s="42" t="s">
        <v>31</v>
      </c>
      <c r="E3400" s="42" t="s">
        <v>21978</v>
      </c>
      <c r="F3400" s="55">
        <v>42385</v>
      </c>
      <c r="G3400" s="42" t="s">
        <v>21979</v>
      </c>
      <c r="H3400" s="42" t="s">
        <v>21980</v>
      </c>
      <c r="I3400" s="42" t="s">
        <v>39</v>
      </c>
      <c r="J3400" s="42" t="s">
        <v>21981</v>
      </c>
      <c r="K3400" s="42" t="s">
        <v>150</v>
      </c>
      <c r="L3400" s="42" t="s">
        <v>21982</v>
      </c>
      <c r="M3400" s="42" t="s">
        <v>21</v>
      </c>
      <c r="N3400" s="42" t="s">
        <v>21983</v>
      </c>
      <c r="O3400" s="42" t="s">
        <v>394</v>
      </c>
      <c r="P3400" s="42" t="s">
        <v>395</v>
      </c>
      <c r="Q3400" s="56" t="s">
        <v>21984</v>
      </c>
      <c r="R3400" s="42" t="s">
        <v>94</v>
      </c>
      <c r="S3400" s="42" t="s">
        <v>12</v>
      </c>
      <c r="T3400" s="42" t="s">
        <v>31978</v>
      </c>
      <c r="U3400" s="50" t="s">
        <v>28518</v>
      </c>
      <c r="V3400" s="42" t="s">
        <v>28519</v>
      </c>
      <c r="W3400" s="42" t="s">
        <v>94</v>
      </c>
      <c r="X3400" s="50">
        <v>1177</v>
      </c>
    </row>
    <row r="3401" spans="1:24" ht="12" customHeight="1" x14ac:dyDescent="0.15">
      <c r="A3401" s="42" t="s">
        <v>20738</v>
      </c>
      <c r="B3401" s="42">
        <v>19</v>
      </c>
      <c r="C3401" s="42" t="s">
        <v>14</v>
      </c>
      <c r="D3401" s="42" t="s">
        <v>79</v>
      </c>
      <c r="E3401" s="42" t="s">
        <v>20739</v>
      </c>
      <c r="F3401" s="55">
        <v>42385</v>
      </c>
      <c r="G3401" s="42" t="s">
        <v>20740</v>
      </c>
      <c r="H3401" s="42" t="s">
        <v>20741</v>
      </c>
      <c r="I3401" s="42" t="s">
        <v>56</v>
      </c>
      <c r="J3401" s="42" t="s">
        <v>20742</v>
      </c>
      <c r="K3401" s="42" t="s">
        <v>5214</v>
      </c>
      <c r="L3401" s="42" t="s">
        <v>57</v>
      </c>
      <c r="M3401" s="42" t="s">
        <v>21</v>
      </c>
      <c r="N3401" s="42" t="s">
        <v>20743</v>
      </c>
      <c r="O3401" s="42" t="s">
        <v>394</v>
      </c>
      <c r="P3401" s="42" t="s">
        <v>395</v>
      </c>
      <c r="Q3401" s="56" t="s">
        <v>20744</v>
      </c>
      <c r="R3401" s="42" t="s">
        <v>94</v>
      </c>
      <c r="S3401" s="42" t="s">
        <v>22</v>
      </c>
      <c r="T3401" s="42" t="s">
        <v>28746</v>
      </c>
      <c r="U3401" s="50" t="s">
        <v>28520</v>
      </c>
      <c r="V3401" s="42" t="s">
        <v>28522</v>
      </c>
      <c r="W3401" s="42" t="s">
        <v>94</v>
      </c>
      <c r="X3401" s="50">
        <v>1181</v>
      </c>
    </row>
    <row r="3402" spans="1:24" ht="12" customHeight="1" x14ac:dyDescent="0.15">
      <c r="A3402" s="42" t="s">
        <v>21777</v>
      </c>
      <c r="B3402" s="42">
        <v>27</v>
      </c>
      <c r="C3402" s="42" t="s">
        <v>14</v>
      </c>
      <c r="D3402" s="42" t="s">
        <v>31</v>
      </c>
      <c r="F3402" s="55">
        <v>42385</v>
      </c>
      <c r="G3402" s="42" t="s">
        <v>21778</v>
      </c>
      <c r="H3402" s="42" t="s">
        <v>562</v>
      </c>
      <c r="I3402" s="42" t="s">
        <v>67</v>
      </c>
      <c r="J3402" s="42" t="s">
        <v>1550</v>
      </c>
      <c r="K3402" s="42" t="s">
        <v>563</v>
      </c>
      <c r="L3402" s="42" t="s">
        <v>564</v>
      </c>
      <c r="M3402" s="42" t="s">
        <v>21</v>
      </c>
      <c r="N3402" s="42" t="s">
        <v>21779</v>
      </c>
      <c r="O3402" s="42" t="s">
        <v>394</v>
      </c>
      <c r="P3402" s="42" t="s">
        <v>395</v>
      </c>
      <c r="Q3402" s="56" t="s">
        <v>21780</v>
      </c>
      <c r="R3402" s="42" t="s">
        <v>94</v>
      </c>
      <c r="S3402" s="42" t="s">
        <v>22</v>
      </c>
      <c r="T3402" s="42" t="s">
        <v>28746</v>
      </c>
      <c r="U3402" s="50" t="s">
        <v>28520</v>
      </c>
      <c r="V3402" s="42" t="s">
        <v>28522</v>
      </c>
      <c r="W3402" s="42" t="s">
        <v>94</v>
      </c>
      <c r="X3402" s="50">
        <v>1173</v>
      </c>
    </row>
    <row r="3403" spans="1:24" ht="12" customHeight="1" x14ac:dyDescent="0.15">
      <c r="A3403" s="42" t="s">
        <v>21108</v>
      </c>
      <c r="B3403" s="42">
        <v>34</v>
      </c>
      <c r="C3403" s="42" t="s">
        <v>14</v>
      </c>
      <c r="D3403" s="42" t="s">
        <v>42</v>
      </c>
      <c r="F3403" s="55">
        <v>42385</v>
      </c>
      <c r="G3403" s="42" t="s">
        <v>21109</v>
      </c>
      <c r="H3403" s="42" t="s">
        <v>92</v>
      </c>
      <c r="I3403" s="42" t="s">
        <v>39</v>
      </c>
      <c r="J3403" s="42" t="s">
        <v>10666</v>
      </c>
      <c r="K3403" s="42" t="s">
        <v>92</v>
      </c>
      <c r="L3403" s="42" t="s">
        <v>93</v>
      </c>
      <c r="M3403" s="42" t="s">
        <v>21</v>
      </c>
      <c r="N3403" s="42" t="s">
        <v>21110</v>
      </c>
      <c r="O3403" s="42" t="s">
        <v>394</v>
      </c>
      <c r="P3403" s="42" t="s">
        <v>395</v>
      </c>
      <c r="Q3403" s="56" t="s">
        <v>21111</v>
      </c>
      <c r="R3403" s="42" t="s">
        <v>94</v>
      </c>
      <c r="S3403" s="42" t="s">
        <v>12</v>
      </c>
      <c r="T3403" s="42" t="s">
        <v>31675</v>
      </c>
      <c r="U3403" s="50" t="s">
        <v>28518</v>
      </c>
      <c r="V3403" s="42" t="s">
        <v>28522</v>
      </c>
      <c r="W3403" s="42" t="s">
        <v>94</v>
      </c>
      <c r="X3403" s="50">
        <v>1172</v>
      </c>
    </row>
    <row r="3404" spans="1:24" ht="12" customHeight="1" x14ac:dyDescent="0.15">
      <c r="A3404" s="42" t="s">
        <v>22049</v>
      </c>
      <c r="B3404" s="42">
        <v>44</v>
      </c>
      <c r="C3404" s="42" t="s">
        <v>14</v>
      </c>
      <c r="D3404" s="42" t="s">
        <v>31</v>
      </c>
      <c r="E3404" s="42" t="s">
        <v>22050</v>
      </c>
      <c r="F3404" s="55">
        <v>42385</v>
      </c>
      <c r="G3404" s="42" t="s">
        <v>22051</v>
      </c>
      <c r="H3404" s="42" t="s">
        <v>319</v>
      </c>
      <c r="I3404" s="42" t="s">
        <v>111</v>
      </c>
      <c r="J3404" s="42" t="s">
        <v>5805</v>
      </c>
      <c r="K3404" s="42" t="s">
        <v>112</v>
      </c>
      <c r="L3404" s="42" t="s">
        <v>1356</v>
      </c>
      <c r="M3404" s="42" t="s">
        <v>21</v>
      </c>
      <c r="N3404" s="42" t="s">
        <v>22464</v>
      </c>
      <c r="O3404" s="42" t="s">
        <v>394</v>
      </c>
      <c r="P3404" s="42" t="s">
        <v>395</v>
      </c>
      <c r="Q3404" s="56" t="s">
        <v>22052</v>
      </c>
      <c r="R3404" s="42" t="s">
        <v>94</v>
      </c>
      <c r="S3404" s="42" t="s">
        <v>12</v>
      </c>
      <c r="T3404" s="42" t="s">
        <v>31675</v>
      </c>
      <c r="U3404" s="50" t="s">
        <v>28518</v>
      </c>
      <c r="V3404" s="42" t="s">
        <v>28521</v>
      </c>
      <c r="W3404" s="42" t="s">
        <v>94</v>
      </c>
      <c r="X3404" s="50">
        <v>1176</v>
      </c>
    </row>
    <row r="3405" spans="1:24" ht="12" customHeight="1" x14ac:dyDescent="0.15">
      <c r="A3405" s="42" t="s">
        <v>21598</v>
      </c>
      <c r="B3405" s="42">
        <v>55</v>
      </c>
      <c r="C3405" s="42" t="s">
        <v>14</v>
      </c>
      <c r="D3405" s="42" t="s">
        <v>31</v>
      </c>
      <c r="F3405" s="55">
        <v>42385</v>
      </c>
      <c r="H3405" s="42" t="s">
        <v>21599</v>
      </c>
      <c r="I3405" s="42" t="s">
        <v>144</v>
      </c>
      <c r="J3405" s="42" t="s">
        <v>21600</v>
      </c>
      <c r="K3405" s="42" t="s">
        <v>21601</v>
      </c>
      <c r="L3405" s="42" t="s">
        <v>146</v>
      </c>
      <c r="M3405" s="42" t="s">
        <v>21</v>
      </c>
      <c r="N3405" s="42" t="s">
        <v>21602</v>
      </c>
      <c r="O3405" s="42" t="s">
        <v>394</v>
      </c>
      <c r="P3405" s="42" t="s">
        <v>395</v>
      </c>
      <c r="Q3405" s="56" t="s">
        <v>21603</v>
      </c>
      <c r="R3405" s="42" t="s">
        <v>94</v>
      </c>
      <c r="S3405" s="42" t="s">
        <v>373</v>
      </c>
      <c r="T3405" s="42" t="s">
        <v>28836</v>
      </c>
      <c r="U3405" s="50" t="s">
        <v>28518</v>
      </c>
      <c r="V3405" s="42" t="s">
        <v>28519</v>
      </c>
      <c r="W3405" s="42" t="s">
        <v>94</v>
      </c>
      <c r="X3405" s="50">
        <v>1179</v>
      </c>
    </row>
    <row r="3406" spans="1:24" ht="12" customHeight="1" x14ac:dyDescent="0.15">
      <c r="A3406" s="42" t="s">
        <v>20794</v>
      </c>
      <c r="B3406" s="42">
        <v>24</v>
      </c>
      <c r="C3406" s="42" t="s">
        <v>14</v>
      </c>
      <c r="D3406" s="42" t="s">
        <v>79</v>
      </c>
      <c r="E3406" s="42" t="s">
        <v>20795</v>
      </c>
      <c r="F3406" s="55">
        <v>42384</v>
      </c>
      <c r="G3406" s="42" t="s">
        <v>20796</v>
      </c>
      <c r="H3406" s="42" t="s">
        <v>14100</v>
      </c>
      <c r="I3406" s="42" t="s">
        <v>51</v>
      </c>
      <c r="J3406" s="42" t="s">
        <v>20797</v>
      </c>
      <c r="K3406" s="42" t="s">
        <v>588</v>
      </c>
      <c r="L3406" s="42" t="s">
        <v>399</v>
      </c>
      <c r="M3406" s="42" t="s">
        <v>21</v>
      </c>
      <c r="N3406" s="42" t="s">
        <v>20798</v>
      </c>
      <c r="O3406" s="42" t="s">
        <v>394</v>
      </c>
      <c r="P3406" s="42" t="s">
        <v>395</v>
      </c>
      <c r="Q3406" s="56" t="s">
        <v>20799</v>
      </c>
      <c r="R3406" s="42" t="s">
        <v>94</v>
      </c>
      <c r="S3406" s="42" t="s">
        <v>22</v>
      </c>
      <c r="T3406" s="42" t="s">
        <v>28746</v>
      </c>
      <c r="U3406" s="50" t="s">
        <v>28520</v>
      </c>
      <c r="V3406" s="42" t="s">
        <v>28521</v>
      </c>
      <c r="W3406" s="42" t="s">
        <v>94</v>
      </c>
      <c r="X3406" s="50">
        <v>1196</v>
      </c>
    </row>
    <row r="3407" spans="1:24" ht="12" customHeight="1" x14ac:dyDescent="0.15">
      <c r="A3407" s="42" t="s">
        <v>22145</v>
      </c>
      <c r="B3407" s="42">
        <v>26</v>
      </c>
      <c r="C3407" s="42" t="s">
        <v>14</v>
      </c>
      <c r="D3407" s="42" t="s">
        <v>31</v>
      </c>
      <c r="E3407" s="42" t="s">
        <v>25579</v>
      </c>
      <c r="F3407" s="55">
        <v>42384</v>
      </c>
      <c r="G3407" s="42" t="s">
        <v>22146</v>
      </c>
      <c r="H3407" s="42" t="s">
        <v>22147</v>
      </c>
      <c r="I3407" s="42" t="s">
        <v>144</v>
      </c>
      <c r="J3407" s="42" t="s">
        <v>22148</v>
      </c>
      <c r="K3407" s="42" t="s">
        <v>15525</v>
      </c>
      <c r="L3407" s="42" t="s">
        <v>22149</v>
      </c>
      <c r="M3407" s="42" t="s">
        <v>21</v>
      </c>
      <c r="N3407" s="42" t="s">
        <v>22150</v>
      </c>
      <c r="O3407" s="42" t="s">
        <v>394</v>
      </c>
      <c r="P3407" s="42" t="s">
        <v>395</v>
      </c>
      <c r="Q3407" s="56" t="s">
        <v>22151</v>
      </c>
      <c r="R3407" s="42" t="s">
        <v>94</v>
      </c>
      <c r="S3407" s="42" t="s">
        <v>22</v>
      </c>
      <c r="T3407" s="42" t="s">
        <v>28746</v>
      </c>
      <c r="U3407" s="50" t="s">
        <v>28520</v>
      </c>
      <c r="V3407" s="42" t="s">
        <v>28521</v>
      </c>
      <c r="W3407" s="42" t="s">
        <v>94</v>
      </c>
      <c r="X3407" s="50">
        <v>1180</v>
      </c>
    </row>
    <row r="3408" spans="1:24" ht="12" customHeight="1" x14ac:dyDescent="0.15">
      <c r="A3408" s="42" t="s">
        <v>21116</v>
      </c>
      <c r="B3408" s="42">
        <v>39</v>
      </c>
      <c r="C3408" s="42" t="s">
        <v>14</v>
      </c>
      <c r="D3408" s="42" t="s">
        <v>42</v>
      </c>
      <c r="F3408" s="55">
        <v>42383</v>
      </c>
      <c r="G3408" s="42" t="s">
        <v>21117</v>
      </c>
      <c r="H3408" s="42" t="s">
        <v>11544</v>
      </c>
      <c r="I3408" s="42" t="s">
        <v>39</v>
      </c>
      <c r="J3408" s="42" t="s">
        <v>11545</v>
      </c>
      <c r="K3408" s="42" t="s">
        <v>92</v>
      </c>
      <c r="L3408" s="42" t="s">
        <v>408</v>
      </c>
      <c r="M3408" s="42" t="s">
        <v>21</v>
      </c>
      <c r="N3408" s="42" t="s">
        <v>22488</v>
      </c>
      <c r="O3408" s="42" t="s">
        <v>394</v>
      </c>
      <c r="P3408" s="42" t="s">
        <v>395</v>
      </c>
      <c r="Q3408" s="56" t="s">
        <v>21118</v>
      </c>
      <c r="R3408" s="42" t="s">
        <v>94</v>
      </c>
      <c r="S3408" s="42" t="s">
        <v>22</v>
      </c>
      <c r="T3408" s="42" t="s">
        <v>28739</v>
      </c>
      <c r="U3408" s="50" t="s">
        <v>28518</v>
      </c>
      <c r="V3408" s="42" t="s">
        <v>28521</v>
      </c>
      <c r="W3408" s="42" t="s">
        <v>94</v>
      </c>
      <c r="X3408" s="50">
        <v>1169</v>
      </c>
    </row>
    <row r="3409" spans="1:24" ht="12" customHeight="1" x14ac:dyDescent="0.15">
      <c r="A3409" s="42" t="s">
        <v>21432</v>
      </c>
      <c r="B3409" s="42">
        <v>40</v>
      </c>
      <c r="C3409" s="42" t="s">
        <v>14</v>
      </c>
      <c r="D3409" s="42" t="s">
        <v>31</v>
      </c>
      <c r="F3409" s="55">
        <v>42383</v>
      </c>
      <c r="G3409" s="42" t="s">
        <v>21433</v>
      </c>
      <c r="H3409" s="42" t="s">
        <v>66</v>
      </c>
      <c r="I3409" s="42" t="s">
        <v>38</v>
      </c>
      <c r="J3409" s="42" t="s">
        <v>21434</v>
      </c>
      <c r="K3409" s="42" t="s">
        <v>2538</v>
      </c>
      <c r="L3409" s="42" t="s">
        <v>21435</v>
      </c>
      <c r="M3409" s="42" t="s">
        <v>21</v>
      </c>
      <c r="N3409" s="42" t="s">
        <v>21436</v>
      </c>
      <c r="O3409" s="42" t="s">
        <v>394</v>
      </c>
      <c r="P3409" s="42" t="s">
        <v>395</v>
      </c>
      <c r="Q3409" s="56" t="s">
        <v>21437</v>
      </c>
      <c r="R3409" s="42" t="s">
        <v>542</v>
      </c>
      <c r="S3409" s="42" t="s">
        <v>22</v>
      </c>
      <c r="T3409" s="42" t="s">
        <v>28746</v>
      </c>
      <c r="U3409" s="50" t="s">
        <v>28520</v>
      </c>
      <c r="V3409" s="42" t="s">
        <v>28521</v>
      </c>
      <c r="W3409" s="42" t="s">
        <v>94</v>
      </c>
      <c r="X3409" s="50">
        <v>1168</v>
      </c>
    </row>
    <row r="3410" spans="1:24" ht="12" customHeight="1" x14ac:dyDescent="0.15">
      <c r="A3410" s="42" t="s">
        <v>21495</v>
      </c>
      <c r="B3410" s="42">
        <v>29</v>
      </c>
      <c r="C3410" s="42" t="s">
        <v>14</v>
      </c>
      <c r="D3410" s="42" t="s">
        <v>31</v>
      </c>
      <c r="F3410" s="55">
        <v>42382</v>
      </c>
      <c r="G3410" s="42" t="s">
        <v>21496</v>
      </c>
      <c r="H3410" s="42" t="s">
        <v>5392</v>
      </c>
      <c r="I3410" s="42" t="s">
        <v>313</v>
      </c>
      <c r="J3410" s="42" t="s">
        <v>21497</v>
      </c>
      <c r="K3410" s="42" t="s">
        <v>5393</v>
      </c>
      <c r="L3410" s="42" t="s">
        <v>21498</v>
      </c>
      <c r="M3410" s="42" t="s">
        <v>21</v>
      </c>
      <c r="N3410" s="42" t="s">
        <v>22496</v>
      </c>
      <c r="O3410" s="42" t="s">
        <v>394</v>
      </c>
      <c r="P3410" s="42" t="s">
        <v>395</v>
      </c>
      <c r="Q3410" s="56" t="s">
        <v>21499</v>
      </c>
      <c r="R3410" s="42" t="s">
        <v>94</v>
      </c>
      <c r="S3410" s="42" t="s">
        <v>22</v>
      </c>
      <c r="T3410" s="42" t="s">
        <v>28746</v>
      </c>
      <c r="U3410" s="50" t="s">
        <v>28518</v>
      </c>
      <c r="V3410" s="42" t="s">
        <v>28522</v>
      </c>
      <c r="W3410" s="42" t="s">
        <v>542</v>
      </c>
      <c r="X3410" s="50">
        <v>1183</v>
      </c>
    </row>
    <row r="3411" spans="1:24" ht="12" customHeight="1" x14ac:dyDescent="0.15">
      <c r="A3411" s="42" t="s">
        <v>21505</v>
      </c>
      <c r="B3411" s="42">
        <v>60</v>
      </c>
      <c r="C3411" s="42" t="s">
        <v>14</v>
      </c>
      <c r="D3411" s="42" t="s">
        <v>31</v>
      </c>
      <c r="F3411" s="55">
        <v>42382</v>
      </c>
      <c r="G3411" s="42" t="s">
        <v>21506</v>
      </c>
      <c r="H3411" s="42" t="s">
        <v>21507</v>
      </c>
      <c r="I3411" s="42" t="s">
        <v>297</v>
      </c>
      <c r="J3411" s="42" t="s">
        <v>21508</v>
      </c>
      <c r="K3411" s="42" t="s">
        <v>21509</v>
      </c>
      <c r="L3411" s="42" t="s">
        <v>21510</v>
      </c>
      <c r="M3411" s="42" t="s">
        <v>21</v>
      </c>
      <c r="N3411" s="42" t="s">
        <v>22482</v>
      </c>
      <c r="O3411" s="42" t="s">
        <v>394</v>
      </c>
      <c r="P3411" s="42" t="s">
        <v>395</v>
      </c>
      <c r="Q3411" s="56" t="s">
        <v>21511</v>
      </c>
      <c r="R3411" s="42" t="s">
        <v>542</v>
      </c>
      <c r="S3411" s="42" t="s">
        <v>22</v>
      </c>
      <c r="T3411" s="42" t="s">
        <v>28746</v>
      </c>
      <c r="U3411" s="50" t="s">
        <v>28520</v>
      </c>
      <c r="V3411" s="42" t="s">
        <v>28521</v>
      </c>
      <c r="W3411" s="42" t="s">
        <v>94</v>
      </c>
      <c r="X3411" s="50">
        <v>1197</v>
      </c>
    </row>
    <row r="3412" spans="1:24" ht="12" customHeight="1" x14ac:dyDescent="0.15">
      <c r="A3412" s="42" t="s">
        <v>21320</v>
      </c>
      <c r="B3412" s="42">
        <v>49</v>
      </c>
      <c r="C3412" s="42" t="s">
        <v>14</v>
      </c>
      <c r="D3412" s="42" t="s">
        <v>133</v>
      </c>
      <c r="F3412" s="55">
        <v>42381</v>
      </c>
      <c r="G3412" s="42" t="s">
        <v>21321</v>
      </c>
      <c r="H3412" s="42" t="s">
        <v>4320</v>
      </c>
      <c r="I3412" s="42" t="s">
        <v>324</v>
      </c>
      <c r="J3412" s="42" t="s">
        <v>21322</v>
      </c>
      <c r="K3412" s="42" t="s">
        <v>4320</v>
      </c>
      <c r="L3412" s="42" t="s">
        <v>4322</v>
      </c>
      <c r="M3412" s="42" t="s">
        <v>21</v>
      </c>
      <c r="N3412" s="42" t="s">
        <v>22483</v>
      </c>
      <c r="O3412" s="42" t="s">
        <v>394</v>
      </c>
      <c r="P3412" s="42" t="s">
        <v>395</v>
      </c>
      <c r="Q3412" s="56" t="s">
        <v>21323</v>
      </c>
      <c r="R3412" s="42" t="s">
        <v>542</v>
      </c>
      <c r="S3412" s="42" t="s">
        <v>22</v>
      </c>
      <c r="T3412" s="42" t="s">
        <v>28739</v>
      </c>
      <c r="U3412" s="50" t="s">
        <v>28518</v>
      </c>
      <c r="V3412" s="42" t="s">
        <v>28521</v>
      </c>
      <c r="W3412" s="42" t="s">
        <v>94</v>
      </c>
      <c r="X3412" s="50">
        <v>1166</v>
      </c>
    </row>
    <row r="3413" spans="1:24" ht="12" customHeight="1" x14ac:dyDescent="0.15">
      <c r="A3413" s="42" t="s">
        <v>21832</v>
      </c>
      <c r="B3413" s="42">
        <v>58</v>
      </c>
      <c r="C3413" s="42" t="s">
        <v>14</v>
      </c>
      <c r="D3413" s="42" t="s">
        <v>31</v>
      </c>
      <c r="E3413" s="42" t="s">
        <v>21833</v>
      </c>
      <c r="F3413" s="55">
        <v>42381</v>
      </c>
      <c r="G3413" s="42" t="s">
        <v>21834</v>
      </c>
      <c r="H3413" s="42" t="s">
        <v>3245</v>
      </c>
      <c r="I3413" s="42" t="s">
        <v>238</v>
      </c>
      <c r="J3413" s="42" t="s">
        <v>21835</v>
      </c>
      <c r="K3413" s="42" t="s">
        <v>16092</v>
      </c>
      <c r="L3413" s="42" t="s">
        <v>4946</v>
      </c>
      <c r="M3413" s="42" t="s">
        <v>21</v>
      </c>
      <c r="N3413" s="42" t="s">
        <v>21836</v>
      </c>
      <c r="O3413" s="42" t="s">
        <v>394</v>
      </c>
      <c r="P3413" s="42" t="s">
        <v>395</v>
      </c>
      <c r="Q3413" s="56" t="s">
        <v>21837</v>
      </c>
      <c r="R3413" s="42" t="s">
        <v>542</v>
      </c>
      <c r="S3413" s="42" t="s">
        <v>22</v>
      </c>
      <c r="T3413" s="42" t="s">
        <v>28746</v>
      </c>
      <c r="U3413" s="50" t="s">
        <v>28520</v>
      </c>
      <c r="V3413" s="42" t="s">
        <v>28521</v>
      </c>
      <c r="W3413" s="42" t="s">
        <v>94</v>
      </c>
      <c r="X3413" s="50">
        <v>1167</v>
      </c>
    </row>
    <row r="3414" spans="1:24" ht="12" customHeight="1" x14ac:dyDescent="0.15">
      <c r="A3414" s="42" t="s">
        <v>22003</v>
      </c>
      <c r="B3414" s="42">
        <v>12</v>
      </c>
      <c r="C3414" s="42" t="s">
        <v>108</v>
      </c>
      <c r="D3414" s="42" t="s">
        <v>31</v>
      </c>
      <c r="E3414" s="42" t="s">
        <v>22004</v>
      </c>
      <c r="F3414" s="55">
        <v>42380</v>
      </c>
      <c r="G3414" s="42" t="s">
        <v>22005</v>
      </c>
      <c r="H3414" s="42" t="s">
        <v>22006</v>
      </c>
      <c r="I3414" s="42" t="s">
        <v>398</v>
      </c>
      <c r="J3414" s="42" t="s">
        <v>22007</v>
      </c>
      <c r="K3414" s="42" t="s">
        <v>2457</v>
      </c>
      <c r="L3414" s="42" t="s">
        <v>22008</v>
      </c>
      <c r="M3414" s="42" t="s">
        <v>21</v>
      </c>
      <c r="N3414" s="42" t="s">
        <v>22009</v>
      </c>
      <c r="O3414" s="42" t="s">
        <v>394</v>
      </c>
      <c r="P3414" s="42" t="s">
        <v>395</v>
      </c>
      <c r="Q3414" s="56" t="s">
        <v>22010</v>
      </c>
      <c r="R3414" s="42" t="s">
        <v>94</v>
      </c>
      <c r="S3414" s="42" t="s">
        <v>12</v>
      </c>
      <c r="T3414" s="42" t="s">
        <v>31978</v>
      </c>
      <c r="U3414" s="50" t="s">
        <v>28518</v>
      </c>
      <c r="V3414" s="42" t="s">
        <v>28521</v>
      </c>
      <c r="W3414" s="42" t="s">
        <v>94</v>
      </c>
      <c r="X3414" s="50">
        <v>1165</v>
      </c>
    </row>
    <row r="3415" spans="1:24" ht="12" customHeight="1" x14ac:dyDescent="0.15">
      <c r="A3415" s="42" t="s">
        <v>21666</v>
      </c>
      <c r="B3415" s="42">
        <v>32</v>
      </c>
      <c r="C3415" s="42" t="s">
        <v>14</v>
      </c>
      <c r="D3415" s="42" t="s">
        <v>31</v>
      </c>
      <c r="E3415" s="42" t="s">
        <v>21667</v>
      </c>
      <c r="F3415" s="55">
        <v>42380</v>
      </c>
      <c r="G3415" s="42" t="s">
        <v>21668</v>
      </c>
      <c r="H3415" s="42" t="s">
        <v>1273</v>
      </c>
      <c r="I3415" s="42" t="s">
        <v>203</v>
      </c>
      <c r="J3415" s="42" t="s">
        <v>8639</v>
      </c>
      <c r="K3415" s="42" t="s">
        <v>1273</v>
      </c>
      <c r="L3415" s="42" t="s">
        <v>1274</v>
      </c>
      <c r="M3415" s="42" t="s">
        <v>21</v>
      </c>
      <c r="N3415" s="42" t="s">
        <v>21669</v>
      </c>
      <c r="O3415" s="42" t="s">
        <v>394</v>
      </c>
      <c r="P3415" s="42" t="s">
        <v>395</v>
      </c>
      <c r="Q3415" s="56" t="s">
        <v>21670</v>
      </c>
      <c r="R3415" s="42" t="s">
        <v>94</v>
      </c>
      <c r="S3415" s="42" t="s">
        <v>22</v>
      </c>
      <c r="T3415" s="42" t="s">
        <v>28746</v>
      </c>
      <c r="U3415" s="50" t="s">
        <v>28518</v>
      </c>
      <c r="V3415" s="42" t="s">
        <v>28521</v>
      </c>
      <c r="W3415" s="42" t="s">
        <v>94</v>
      </c>
      <c r="X3415" s="50">
        <v>1164</v>
      </c>
    </row>
    <row r="3416" spans="1:24" ht="12" customHeight="1" x14ac:dyDescent="0.15">
      <c r="A3416" s="42" t="s">
        <v>22037</v>
      </c>
      <c r="B3416" s="42">
        <v>45</v>
      </c>
      <c r="C3416" s="42" t="s">
        <v>14</v>
      </c>
      <c r="D3416" s="42" t="s">
        <v>31</v>
      </c>
      <c r="E3416" s="42" t="s">
        <v>22038</v>
      </c>
      <c r="F3416" s="55">
        <v>42380</v>
      </c>
      <c r="G3416" s="42" t="s">
        <v>22039</v>
      </c>
      <c r="H3416" s="42" t="s">
        <v>534</v>
      </c>
      <c r="I3416" s="42" t="s">
        <v>63</v>
      </c>
      <c r="J3416" s="42" t="s">
        <v>22040</v>
      </c>
      <c r="K3416" s="42" t="s">
        <v>535</v>
      </c>
      <c r="L3416" s="42" t="s">
        <v>536</v>
      </c>
      <c r="M3416" s="42" t="s">
        <v>21</v>
      </c>
      <c r="N3416" s="42" t="s">
        <v>22041</v>
      </c>
      <c r="O3416" s="42" t="s">
        <v>394</v>
      </c>
      <c r="P3416" s="42" t="s">
        <v>395</v>
      </c>
      <c r="Q3416" s="56" t="s">
        <v>22042</v>
      </c>
      <c r="R3416" s="42" t="s">
        <v>542</v>
      </c>
      <c r="S3416" s="42" t="s">
        <v>12</v>
      </c>
      <c r="T3416" s="42" t="s">
        <v>31675</v>
      </c>
      <c r="U3416" s="50" t="s">
        <v>28520</v>
      </c>
      <c r="V3416" s="42" t="s">
        <v>28522</v>
      </c>
      <c r="W3416" s="42" t="s">
        <v>94</v>
      </c>
      <c r="X3416" s="50">
        <v>1163</v>
      </c>
    </row>
    <row r="3417" spans="1:24" ht="12" customHeight="1" x14ac:dyDescent="0.15">
      <c r="A3417" s="42" t="s">
        <v>25593</v>
      </c>
      <c r="B3417" s="42">
        <v>56</v>
      </c>
      <c r="C3417" s="42" t="s">
        <v>14</v>
      </c>
      <c r="D3417" s="42" t="s">
        <v>31</v>
      </c>
      <c r="E3417" s="42" t="s">
        <v>25594</v>
      </c>
      <c r="F3417" s="55">
        <v>42380</v>
      </c>
      <c r="G3417" s="42" t="s">
        <v>21349</v>
      </c>
      <c r="H3417" s="42" t="s">
        <v>7774</v>
      </c>
      <c r="I3417" s="42" t="s">
        <v>39</v>
      </c>
      <c r="J3417" s="42" t="s">
        <v>21350</v>
      </c>
      <c r="K3417" s="42" t="s">
        <v>92</v>
      </c>
      <c r="L3417" s="42" t="s">
        <v>16588</v>
      </c>
      <c r="M3417" s="42" t="s">
        <v>21</v>
      </c>
      <c r="N3417" s="42" t="s">
        <v>22454</v>
      </c>
      <c r="O3417" s="42" t="s">
        <v>394</v>
      </c>
      <c r="P3417" s="42" t="s">
        <v>395</v>
      </c>
      <c r="Q3417" s="56" t="s">
        <v>21351</v>
      </c>
      <c r="R3417" s="42" t="s">
        <v>94</v>
      </c>
      <c r="S3417" s="42" t="s">
        <v>373</v>
      </c>
      <c r="T3417" s="42" t="s">
        <v>28836</v>
      </c>
      <c r="U3417" s="50" t="s">
        <v>28520</v>
      </c>
      <c r="V3417" s="42" t="s">
        <v>28519</v>
      </c>
      <c r="W3417" s="42" t="s">
        <v>94</v>
      </c>
      <c r="X3417" s="50">
        <v>1162</v>
      </c>
    </row>
    <row r="3418" spans="1:24" ht="12" customHeight="1" x14ac:dyDescent="0.15">
      <c r="A3418" s="42" t="s">
        <v>22578</v>
      </c>
      <c r="B3418" s="42">
        <v>16</v>
      </c>
      <c r="C3418" s="42" t="s">
        <v>108</v>
      </c>
      <c r="D3418" s="42" t="s">
        <v>79</v>
      </c>
      <c r="E3418" s="42" t="s">
        <v>22579</v>
      </c>
      <c r="F3418" s="55">
        <v>42379</v>
      </c>
      <c r="G3418" s="42" t="s">
        <v>22583</v>
      </c>
      <c r="H3418" s="42" t="s">
        <v>1380</v>
      </c>
      <c r="I3418" s="42" t="s">
        <v>309</v>
      </c>
      <c r="J3418" s="42">
        <v>42701</v>
      </c>
      <c r="K3418" s="42" t="s">
        <v>1381</v>
      </c>
      <c r="L3418" s="42" t="s">
        <v>22580</v>
      </c>
      <c r="M3418" s="42" t="s">
        <v>2246</v>
      </c>
      <c r="N3418" s="42" t="s">
        <v>22581</v>
      </c>
      <c r="O3418" s="42" t="s">
        <v>394</v>
      </c>
      <c r="P3418" s="42" t="s">
        <v>395</v>
      </c>
      <c r="Q3418" s="56" t="s">
        <v>22582</v>
      </c>
      <c r="R3418" s="42" t="s">
        <v>94</v>
      </c>
      <c r="S3418" s="42" t="s">
        <v>12</v>
      </c>
      <c r="T3418" s="42" t="s">
        <v>31978</v>
      </c>
      <c r="U3418" s="50" t="s">
        <v>28518</v>
      </c>
      <c r="V3418" s="42" t="s">
        <v>28521</v>
      </c>
    </row>
    <row r="3419" spans="1:24" ht="12" customHeight="1" x14ac:dyDescent="0.15">
      <c r="A3419" s="42" t="s">
        <v>21567</v>
      </c>
      <c r="B3419" s="42">
        <v>45</v>
      </c>
      <c r="C3419" s="42" t="s">
        <v>108</v>
      </c>
      <c r="D3419" s="42" t="s">
        <v>31</v>
      </c>
      <c r="F3419" s="55">
        <v>42379</v>
      </c>
      <c r="G3419" s="42" t="s">
        <v>21568</v>
      </c>
      <c r="H3419" s="42" t="s">
        <v>21569</v>
      </c>
      <c r="I3419" s="42" t="s">
        <v>46</v>
      </c>
      <c r="J3419" s="42" t="s">
        <v>21570</v>
      </c>
      <c r="K3419" s="42" t="s">
        <v>678</v>
      </c>
      <c r="L3419" s="42" t="s">
        <v>679</v>
      </c>
      <c r="M3419" s="42" t="s">
        <v>21</v>
      </c>
      <c r="N3419" s="42" t="s">
        <v>21571</v>
      </c>
      <c r="O3419" s="42" t="s">
        <v>394</v>
      </c>
      <c r="P3419" s="42" t="s">
        <v>395</v>
      </c>
      <c r="Q3419" s="56" t="s">
        <v>21572</v>
      </c>
      <c r="R3419" s="42" t="s">
        <v>542</v>
      </c>
      <c r="S3419" s="42" t="s">
        <v>12</v>
      </c>
      <c r="T3419" s="42" t="s">
        <v>31675</v>
      </c>
      <c r="U3419" s="50" t="s">
        <v>28520</v>
      </c>
      <c r="V3419" s="42" t="s">
        <v>28521</v>
      </c>
      <c r="W3419" s="42" t="s">
        <v>94</v>
      </c>
      <c r="X3419" s="50">
        <v>1159</v>
      </c>
    </row>
    <row r="3420" spans="1:24" ht="12" customHeight="1" x14ac:dyDescent="0.15">
      <c r="A3420" s="42" t="s">
        <v>21549</v>
      </c>
      <c r="B3420" s="42">
        <v>37</v>
      </c>
      <c r="C3420" s="42" t="s">
        <v>14</v>
      </c>
      <c r="D3420" s="42" t="s">
        <v>31</v>
      </c>
      <c r="F3420" s="55">
        <v>42379</v>
      </c>
      <c r="G3420" s="42" t="s">
        <v>21550</v>
      </c>
      <c r="H3420" s="42" t="s">
        <v>16253</v>
      </c>
      <c r="I3420" s="42" t="s">
        <v>297</v>
      </c>
      <c r="J3420" s="42" t="s">
        <v>16254</v>
      </c>
      <c r="K3420" s="42" t="s">
        <v>1873</v>
      </c>
      <c r="L3420" s="42" t="s">
        <v>21551</v>
      </c>
      <c r="M3420" s="42" t="s">
        <v>21</v>
      </c>
      <c r="N3420" s="42" t="s">
        <v>21552</v>
      </c>
      <c r="O3420" s="42" t="s">
        <v>394</v>
      </c>
      <c r="P3420" s="42" t="s">
        <v>395</v>
      </c>
      <c r="Q3420" s="56" t="s">
        <v>21553</v>
      </c>
      <c r="R3420" s="42" t="s">
        <v>542</v>
      </c>
      <c r="S3420" s="42" t="s">
        <v>22</v>
      </c>
      <c r="T3420" s="42" t="s">
        <v>28547</v>
      </c>
      <c r="U3420" s="50" t="s">
        <v>28518</v>
      </c>
      <c r="V3420" s="42" t="s">
        <v>28521</v>
      </c>
      <c r="W3420" s="42" t="s">
        <v>94</v>
      </c>
      <c r="X3420" s="50">
        <v>1156</v>
      </c>
    </row>
    <row r="3421" spans="1:24" ht="12" customHeight="1" x14ac:dyDescent="0.15">
      <c r="A3421" s="42" t="s">
        <v>21423</v>
      </c>
      <c r="B3421" s="42">
        <v>50</v>
      </c>
      <c r="C3421" s="42" t="s">
        <v>14</v>
      </c>
      <c r="D3421" s="42" t="s">
        <v>31</v>
      </c>
      <c r="F3421" s="55">
        <v>42377</v>
      </c>
      <c r="G3421" s="42" t="s">
        <v>21424</v>
      </c>
      <c r="H3421" s="42" t="s">
        <v>15701</v>
      </c>
      <c r="I3421" s="42" t="s">
        <v>167</v>
      </c>
      <c r="J3421" s="42" t="s">
        <v>21425</v>
      </c>
      <c r="K3421" s="42" t="s">
        <v>1545</v>
      </c>
      <c r="L3421" s="42" t="s">
        <v>1097</v>
      </c>
      <c r="M3421" s="42" t="s">
        <v>21</v>
      </c>
      <c r="N3421" s="42" t="s">
        <v>21426</v>
      </c>
      <c r="O3421" s="42" t="s">
        <v>394</v>
      </c>
      <c r="P3421" s="42" t="s">
        <v>395</v>
      </c>
      <c r="Q3421" s="56" t="s">
        <v>21427</v>
      </c>
      <c r="R3421" s="42" t="s">
        <v>542</v>
      </c>
      <c r="S3421" s="42" t="s">
        <v>22</v>
      </c>
      <c r="T3421" s="42" t="s">
        <v>28746</v>
      </c>
      <c r="U3421" s="50" t="s">
        <v>28520</v>
      </c>
      <c r="V3421" s="42" t="s">
        <v>28521</v>
      </c>
      <c r="W3421" s="42" t="s">
        <v>94</v>
      </c>
      <c r="X3421" s="50">
        <v>1158</v>
      </c>
    </row>
    <row r="3422" spans="1:24" ht="12" customHeight="1" x14ac:dyDescent="0.15">
      <c r="A3422" s="42" t="s">
        <v>21942</v>
      </c>
      <c r="B3422" s="42">
        <v>26</v>
      </c>
      <c r="C3422" s="42" t="s">
        <v>14</v>
      </c>
      <c r="D3422" s="42" t="s">
        <v>31</v>
      </c>
      <c r="F3422" s="55">
        <v>42377</v>
      </c>
      <c r="G3422" s="42" t="s">
        <v>21943</v>
      </c>
      <c r="H3422" s="42" t="s">
        <v>21944</v>
      </c>
      <c r="I3422" s="42" t="s">
        <v>432</v>
      </c>
      <c r="J3422" s="42" t="s">
        <v>21945</v>
      </c>
      <c r="K3422" s="42" t="s">
        <v>15544</v>
      </c>
      <c r="L3422" s="42" t="s">
        <v>21946</v>
      </c>
      <c r="M3422" s="42" t="s">
        <v>21</v>
      </c>
      <c r="N3422" s="42" t="s">
        <v>21947</v>
      </c>
      <c r="O3422" s="42" t="s">
        <v>394</v>
      </c>
      <c r="P3422" s="42" t="s">
        <v>395</v>
      </c>
      <c r="Q3422" s="56" t="s">
        <v>21948</v>
      </c>
      <c r="R3422" s="42" t="s">
        <v>542</v>
      </c>
      <c r="S3422" s="42" t="s">
        <v>22</v>
      </c>
      <c r="T3422" s="42" t="s">
        <v>28739</v>
      </c>
      <c r="U3422" s="50" t="s">
        <v>28518</v>
      </c>
      <c r="V3422" s="42" t="s">
        <v>28521</v>
      </c>
      <c r="W3422" s="42" t="s">
        <v>94</v>
      </c>
      <c r="X3422" s="50">
        <v>1157</v>
      </c>
    </row>
    <row r="3423" spans="1:24" ht="12" customHeight="1" x14ac:dyDescent="0.15">
      <c r="A3423" s="42" t="s">
        <v>22866</v>
      </c>
      <c r="B3423" s="42">
        <v>29</v>
      </c>
      <c r="C3423" s="42" t="s">
        <v>14</v>
      </c>
      <c r="D3423" s="42" t="s">
        <v>79</v>
      </c>
      <c r="F3423" s="55">
        <v>42376</v>
      </c>
      <c r="G3423" s="42" t="s">
        <v>22961</v>
      </c>
      <c r="H3423" s="42" t="s">
        <v>22962</v>
      </c>
      <c r="I3423" s="42" t="s">
        <v>40</v>
      </c>
      <c r="J3423" s="42">
        <v>2324</v>
      </c>
      <c r="K3423" s="42" t="s">
        <v>515</v>
      </c>
      <c r="L3423" s="42" t="s">
        <v>12833</v>
      </c>
      <c r="M3423" s="42" t="s">
        <v>2246</v>
      </c>
      <c r="N3423" s="42" t="s">
        <v>22959</v>
      </c>
      <c r="O3423" s="42" t="s">
        <v>394</v>
      </c>
      <c r="P3423" s="42" t="s">
        <v>395</v>
      </c>
      <c r="Q3423" s="56" t="s">
        <v>22960</v>
      </c>
      <c r="R3423" s="42" t="s">
        <v>94</v>
      </c>
      <c r="S3423" s="42" t="s">
        <v>12</v>
      </c>
      <c r="T3423" s="42" t="s">
        <v>31978</v>
      </c>
      <c r="U3423" s="50" t="s">
        <v>28523</v>
      </c>
      <c r="V3423" s="42" t="s">
        <v>20623</v>
      </c>
    </row>
    <row r="3424" spans="1:24" ht="12" customHeight="1" x14ac:dyDescent="0.15">
      <c r="A3424" s="42" t="s">
        <v>21046</v>
      </c>
      <c r="B3424" s="42">
        <v>32</v>
      </c>
      <c r="C3424" s="42" t="s">
        <v>14</v>
      </c>
      <c r="D3424" s="42" t="s">
        <v>42</v>
      </c>
      <c r="E3424" s="42" t="s">
        <v>21047</v>
      </c>
      <c r="F3424" s="55">
        <v>42375</v>
      </c>
      <c r="G3424" s="42" t="s">
        <v>21048</v>
      </c>
      <c r="H3424" s="42" t="s">
        <v>21049</v>
      </c>
      <c r="I3424" s="42" t="s">
        <v>189</v>
      </c>
      <c r="J3424" s="42" t="s">
        <v>21050</v>
      </c>
      <c r="K3424" s="42" t="s">
        <v>2271</v>
      </c>
      <c r="L3424" s="42" t="s">
        <v>3019</v>
      </c>
      <c r="M3424" s="42" t="s">
        <v>21</v>
      </c>
      <c r="N3424" s="42" t="s">
        <v>21051</v>
      </c>
      <c r="O3424" s="42" t="s">
        <v>394</v>
      </c>
      <c r="P3424" s="42" t="s">
        <v>395</v>
      </c>
      <c r="Q3424" s="56" t="s">
        <v>21052</v>
      </c>
      <c r="R3424" s="42" t="s">
        <v>542</v>
      </c>
      <c r="S3424" s="42" t="s">
        <v>22</v>
      </c>
      <c r="T3424" s="42" t="s">
        <v>28746</v>
      </c>
      <c r="U3424" s="50" t="s">
        <v>28520</v>
      </c>
      <c r="V3424" s="42" t="s">
        <v>28521</v>
      </c>
      <c r="W3424" s="42" t="s">
        <v>94</v>
      </c>
      <c r="X3424" s="50">
        <v>1153</v>
      </c>
    </row>
    <row r="3425" spans="1:24" ht="12" customHeight="1" x14ac:dyDescent="0.15">
      <c r="A3425" s="42" t="s">
        <v>21700</v>
      </c>
      <c r="B3425" s="42">
        <v>34</v>
      </c>
      <c r="C3425" s="42" t="s">
        <v>14</v>
      </c>
      <c r="D3425" s="42" t="s">
        <v>31</v>
      </c>
      <c r="E3425" s="42" t="s">
        <v>21701</v>
      </c>
      <c r="F3425" s="55">
        <v>42375</v>
      </c>
      <c r="H3425" s="42" t="s">
        <v>2167</v>
      </c>
      <c r="I3425" s="42" t="s">
        <v>309</v>
      </c>
      <c r="J3425" s="42" t="s">
        <v>2168</v>
      </c>
      <c r="K3425" s="42" t="s">
        <v>2169</v>
      </c>
      <c r="L3425" s="42" t="s">
        <v>21702</v>
      </c>
      <c r="M3425" s="42" t="s">
        <v>21</v>
      </c>
      <c r="N3425" s="42" t="s">
        <v>21703</v>
      </c>
      <c r="O3425" s="42" t="s">
        <v>394</v>
      </c>
      <c r="P3425" s="42" t="s">
        <v>395</v>
      </c>
      <c r="Q3425" s="56" t="s">
        <v>21704</v>
      </c>
      <c r="R3425" s="42" t="s">
        <v>94</v>
      </c>
      <c r="S3425" s="42" t="s">
        <v>22</v>
      </c>
      <c r="T3425" s="42" t="s">
        <v>28746</v>
      </c>
      <c r="U3425" s="50" t="s">
        <v>28520</v>
      </c>
      <c r="V3425" s="42" t="s">
        <v>28521</v>
      </c>
      <c r="W3425" s="42" t="s">
        <v>94</v>
      </c>
      <c r="X3425" s="50">
        <v>1154</v>
      </c>
    </row>
    <row r="3426" spans="1:24" ht="12" customHeight="1" x14ac:dyDescent="0.15">
      <c r="A3426" s="42" t="s">
        <v>22031</v>
      </c>
      <c r="B3426" s="42">
        <v>38</v>
      </c>
      <c r="C3426" s="42" t="s">
        <v>14</v>
      </c>
      <c r="D3426" s="42" t="s">
        <v>31</v>
      </c>
      <c r="E3426" s="42" t="s">
        <v>22032</v>
      </c>
      <c r="F3426" s="55">
        <v>42375</v>
      </c>
      <c r="G3426" s="42" t="s">
        <v>22033</v>
      </c>
      <c r="H3426" s="42" t="s">
        <v>3005</v>
      </c>
      <c r="I3426" s="42" t="s">
        <v>38</v>
      </c>
      <c r="J3426" s="42" t="s">
        <v>22034</v>
      </c>
      <c r="K3426" s="42" t="s">
        <v>1231</v>
      </c>
      <c r="L3426" s="42" t="s">
        <v>3006</v>
      </c>
      <c r="M3426" s="42" t="s">
        <v>21</v>
      </c>
      <c r="N3426" s="42" t="s">
        <v>22035</v>
      </c>
      <c r="O3426" s="42" t="s">
        <v>394</v>
      </c>
      <c r="P3426" s="42" t="s">
        <v>395</v>
      </c>
      <c r="Q3426" s="56" t="s">
        <v>22036</v>
      </c>
      <c r="R3426" s="42" t="s">
        <v>542</v>
      </c>
      <c r="S3426" s="42" t="s">
        <v>12</v>
      </c>
      <c r="T3426" s="42" t="s">
        <v>31675</v>
      </c>
      <c r="U3426" s="50" t="s">
        <v>28518</v>
      </c>
      <c r="V3426" s="42" t="s">
        <v>28522</v>
      </c>
      <c r="W3426" s="42" t="s">
        <v>94</v>
      </c>
      <c r="X3426" s="50">
        <v>1150</v>
      </c>
    </row>
    <row r="3427" spans="1:24" ht="12" customHeight="1" x14ac:dyDescent="0.15">
      <c r="A3427" s="42" t="s">
        <v>20984</v>
      </c>
      <c r="B3427" s="42">
        <v>33</v>
      </c>
      <c r="C3427" s="42" t="s">
        <v>14</v>
      </c>
      <c r="D3427" s="42" t="s">
        <v>79</v>
      </c>
      <c r="F3427" s="55">
        <v>42374</v>
      </c>
      <c r="G3427" s="42" t="s">
        <v>20985</v>
      </c>
      <c r="H3427" s="42" t="s">
        <v>4094</v>
      </c>
      <c r="I3427" s="42" t="s">
        <v>360</v>
      </c>
      <c r="J3427" s="42" t="s">
        <v>20822</v>
      </c>
      <c r="K3427" s="42" t="s">
        <v>4096</v>
      </c>
      <c r="L3427" s="42" t="s">
        <v>4097</v>
      </c>
      <c r="M3427" s="42" t="s">
        <v>21</v>
      </c>
      <c r="N3427" s="42" t="s">
        <v>20986</v>
      </c>
      <c r="O3427" s="42" t="s">
        <v>394</v>
      </c>
      <c r="P3427" s="42" t="s">
        <v>395</v>
      </c>
      <c r="Q3427" s="56" t="s">
        <v>20987</v>
      </c>
      <c r="R3427" s="42" t="s">
        <v>94</v>
      </c>
      <c r="S3427" s="42" t="s">
        <v>22</v>
      </c>
      <c r="T3427" s="42" t="s">
        <v>28746</v>
      </c>
      <c r="U3427" s="50" t="s">
        <v>28520</v>
      </c>
      <c r="V3427" s="42" t="s">
        <v>28521</v>
      </c>
      <c r="W3427" s="42" t="s">
        <v>94</v>
      </c>
      <c r="X3427" s="50">
        <v>1147</v>
      </c>
    </row>
    <row r="3428" spans="1:24" ht="12" customHeight="1" x14ac:dyDescent="0.15">
      <c r="A3428" s="42" t="s">
        <v>21177</v>
      </c>
      <c r="B3428" s="42">
        <v>28</v>
      </c>
      <c r="C3428" s="42" t="s">
        <v>14</v>
      </c>
      <c r="D3428" s="42" t="s">
        <v>42</v>
      </c>
      <c r="F3428" s="55">
        <v>42374</v>
      </c>
      <c r="G3428" s="42" t="s">
        <v>21178</v>
      </c>
      <c r="H3428" s="42" t="s">
        <v>3136</v>
      </c>
      <c r="I3428" s="42" t="s">
        <v>39</v>
      </c>
      <c r="J3428" s="42" t="s">
        <v>21179</v>
      </c>
      <c r="K3428" s="42" t="s">
        <v>3138</v>
      </c>
      <c r="L3428" s="42" t="s">
        <v>3139</v>
      </c>
      <c r="M3428" s="42" t="s">
        <v>21</v>
      </c>
      <c r="N3428" s="42" t="s">
        <v>21180</v>
      </c>
      <c r="O3428" s="42" t="s">
        <v>394</v>
      </c>
      <c r="P3428" s="42" t="s">
        <v>395</v>
      </c>
      <c r="Q3428" s="56" t="s">
        <v>21181</v>
      </c>
      <c r="R3428" s="42" t="s">
        <v>23</v>
      </c>
      <c r="S3428" s="42" t="s">
        <v>22</v>
      </c>
      <c r="T3428" s="42" t="s">
        <v>28557</v>
      </c>
      <c r="U3428" s="50" t="s">
        <v>28518</v>
      </c>
      <c r="V3428" s="42" t="s">
        <v>28522</v>
      </c>
      <c r="W3428" s="42" t="s">
        <v>94</v>
      </c>
      <c r="X3428" s="50">
        <v>1149</v>
      </c>
    </row>
    <row r="3429" spans="1:24" ht="12" customHeight="1" x14ac:dyDescent="0.15">
      <c r="A3429" s="42" t="s">
        <v>21908</v>
      </c>
      <c r="B3429" s="42">
        <v>54</v>
      </c>
      <c r="C3429" s="42" t="s">
        <v>14</v>
      </c>
      <c r="D3429" s="42" t="s">
        <v>31</v>
      </c>
      <c r="E3429" s="42" t="s">
        <v>21909</v>
      </c>
      <c r="F3429" s="55">
        <v>42374</v>
      </c>
      <c r="G3429" s="42" t="s">
        <v>21910</v>
      </c>
      <c r="H3429" s="42" t="s">
        <v>15973</v>
      </c>
      <c r="I3429" s="42" t="s">
        <v>398</v>
      </c>
      <c r="J3429" s="42" t="s">
        <v>21911</v>
      </c>
      <c r="K3429" s="42" t="s">
        <v>890</v>
      </c>
      <c r="L3429" s="42" t="s">
        <v>15975</v>
      </c>
      <c r="M3429" s="42" t="s">
        <v>5307</v>
      </c>
      <c r="N3429" s="42" t="s">
        <v>21912</v>
      </c>
      <c r="O3429" s="42" t="s">
        <v>394</v>
      </c>
      <c r="P3429" s="42" t="s">
        <v>395</v>
      </c>
      <c r="Q3429" s="56" t="s">
        <v>21913</v>
      </c>
      <c r="R3429" s="42" t="s">
        <v>542</v>
      </c>
      <c r="S3429" s="42" t="s">
        <v>22</v>
      </c>
      <c r="T3429" s="42" t="s">
        <v>28739</v>
      </c>
      <c r="U3429" s="50" t="s">
        <v>28518</v>
      </c>
      <c r="V3429" s="42" t="s">
        <v>28521</v>
      </c>
      <c r="W3429" s="42" t="s">
        <v>94</v>
      </c>
      <c r="X3429" s="50">
        <v>1160</v>
      </c>
    </row>
    <row r="3430" spans="1:24" ht="12" customHeight="1" x14ac:dyDescent="0.15">
      <c r="A3430" s="42" t="s">
        <v>21922</v>
      </c>
      <c r="B3430" s="42">
        <v>39</v>
      </c>
      <c r="C3430" s="42" t="s">
        <v>14</v>
      </c>
      <c r="D3430" s="42" t="s">
        <v>31</v>
      </c>
      <c r="E3430" s="42" t="s">
        <v>21923</v>
      </c>
      <c r="F3430" s="55">
        <v>42374</v>
      </c>
      <c r="G3430" s="42" t="s">
        <v>21924</v>
      </c>
      <c r="H3430" s="42" t="s">
        <v>10533</v>
      </c>
      <c r="I3430" s="42" t="s">
        <v>313</v>
      </c>
      <c r="J3430" s="42" t="s">
        <v>21925</v>
      </c>
      <c r="K3430" s="42" t="s">
        <v>112</v>
      </c>
      <c r="L3430" s="42" t="s">
        <v>5525</v>
      </c>
      <c r="M3430" s="42" t="s">
        <v>21</v>
      </c>
      <c r="N3430" s="42" t="s">
        <v>21926</v>
      </c>
      <c r="O3430" s="42" t="s">
        <v>394</v>
      </c>
      <c r="P3430" s="42" t="s">
        <v>395</v>
      </c>
      <c r="Q3430" s="56" t="s">
        <v>21927</v>
      </c>
      <c r="R3430" s="42" t="s">
        <v>94</v>
      </c>
      <c r="S3430" s="42" t="s">
        <v>22</v>
      </c>
      <c r="T3430" s="42" t="s">
        <v>28739</v>
      </c>
      <c r="U3430" s="50" t="s">
        <v>28518</v>
      </c>
      <c r="V3430" s="42" t="s">
        <v>28522</v>
      </c>
      <c r="W3430" s="42" t="s">
        <v>94</v>
      </c>
      <c r="X3430" s="50">
        <v>1146</v>
      </c>
    </row>
    <row r="3431" spans="1:24" ht="12" customHeight="1" x14ac:dyDescent="0.15">
      <c r="A3431" s="42" t="s">
        <v>21660</v>
      </c>
      <c r="B3431" s="42">
        <v>52</v>
      </c>
      <c r="C3431" s="42" t="s">
        <v>14</v>
      </c>
      <c r="D3431" s="42" t="s">
        <v>31</v>
      </c>
      <c r="E3431" s="42" t="s">
        <v>21661</v>
      </c>
      <c r="F3431" s="55">
        <v>42374</v>
      </c>
      <c r="G3431" s="42" t="s">
        <v>21662</v>
      </c>
      <c r="H3431" s="42" t="s">
        <v>7411</v>
      </c>
      <c r="I3431" s="42" t="s">
        <v>39</v>
      </c>
      <c r="J3431" s="42" t="s">
        <v>21663</v>
      </c>
      <c r="K3431" s="42" t="s">
        <v>7413</v>
      </c>
      <c r="L3431" s="42" t="s">
        <v>7414</v>
      </c>
      <c r="M3431" s="42" t="s">
        <v>21</v>
      </c>
      <c r="N3431" s="42" t="s">
        <v>21664</v>
      </c>
      <c r="O3431" s="42" t="s">
        <v>394</v>
      </c>
      <c r="P3431" s="42" t="s">
        <v>395</v>
      </c>
      <c r="Q3431" s="56" t="s">
        <v>21665</v>
      </c>
      <c r="R3431" s="42" t="s">
        <v>542</v>
      </c>
      <c r="S3431" s="42" t="s">
        <v>22</v>
      </c>
      <c r="T3431" s="42" t="s">
        <v>28746</v>
      </c>
      <c r="U3431" s="50" t="s">
        <v>28518</v>
      </c>
      <c r="V3431" s="42" t="s">
        <v>28521</v>
      </c>
      <c r="W3431" s="42" t="s">
        <v>94</v>
      </c>
      <c r="X3431" s="50">
        <v>1148</v>
      </c>
    </row>
    <row r="3432" spans="1:24" ht="12" customHeight="1" x14ac:dyDescent="0.15">
      <c r="A3432" s="42" t="s">
        <v>22158</v>
      </c>
      <c r="B3432" s="42">
        <v>51</v>
      </c>
      <c r="C3432" s="42" t="s">
        <v>14</v>
      </c>
      <c r="D3432" s="42" t="s">
        <v>31</v>
      </c>
      <c r="E3432" s="42" t="s">
        <v>25595</v>
      </c>
      <c r="F3432" s="55">
        <v>42374</v>
      </c>
      <c r="G3432" s="42" t="s">
        <v>23752</v>
      </c>
      <c r="H3432" s="42" t="s">
        <v>8832</v>
      </c>
      <c r="I3432" s="42" t="s">
        <v>67</v>
      </c>
      <c r="J3432" s="42" t="s">
        <v>7848</v>
      </c>
      <c r="K3432" s="42" t="s">
        <v>5178</v>
      </c>
      <c r="L3432" s="42" t="s">
        <v>22159</v>
      </c>
      <c r="M3432" s="42" t="s">
        <v>373</v>
      </c>
      <c r="N3432" s="42" t="s">
        <v>22160</v>
      </c>
      <c r="O3432" s="42" t="s">
        <v>394</v>
      </c>
      <c r="P3432" s="42" t="s">
        <v>395</v>
      </c>
      <c r="Q3432" s="56" t="s">
        <v>22161</v>
      </c>
      <c r="R3432" s="42" t="s">
        <v>94</v>
      </c>
      <c r="S3432" s="42" t="s">
        <v>12</v>
      </c>
      <c r="T3432" s="42" t="s">
        <v>31978</v>
      </c>
      <c r="U3432" s="50" t="s">
        <v>28518</v>
      </c>
      <c r="V3432" s="42" t="s">
        <v>28521</v>
      </c>
    </row>
    <row r="3433" spans="1:24" ht="12" customHeight="1" x14ac:dyDescent="0.15">
      <c r="A3433" s="42" t="s">
        <v>21557</v>
      </c>
      <c r="B3433" s="42">
        <v>29</v>
      </c>
      <c r="C3433" s="42" t="s">
        <v>14</v>
      </c>
      <c r="D3433" s="42" t="s">
        <v>31</v>
      </c>
      <c r="F3433" s="55">
        <v>42374</v>
      </c>
      <c r="G3433" s="42" t="s">
        <v>21558</v>
      </c>
      <c r="H3433" s="42" t="s">
        <v>21559</v>
      </c>
      <c r="I3433" s="42" t="s">
        <v>297</v>
      </c>
      <c r="J3433" s="42" t="s">
        <v>21560</v>
      </c>
      <c r="K3433" s="42" t="s">
        <v>7096</v>
      </c>
      <c r="L3433" s="42" t="s">
        <v>19964</v>
      </c>
      <c r="M3433" s="42" t="s">
        <v>21</v>
      </c>
      <c r="N3433" s="42" t="s">
        <v>22469</v>
      </c>
      <c r="O3433" s="42" t="s">
        <v>394</v>
      </c>
      <c r="P3433" s="42" t="s">
        <v>395</v>
      </c>
      <c r="Q3433" s="56" t="s">
        <v>21561</v>
      </c>
      <c r="R3433" s="42" t="s">
        <v>23</v>
      </c>
      <c r="S3433" s="42" t="s">
        <v>373</v>
      </c>
      <c r="T3433" s="42" t="s">
        <v>28836</v>
      </c>
      <c r="U3433" s="50" t="s">
        <v>28520</v>
      </c>
      <c r="V3433" s="42" t="s">
        <v>28522</v>
      </c>
      <c r="W3433" s="42" t="s">
        <v>94</v>
      </c>
      <c r="X3433" s="50">
        <v>1145</v>
      </c>
    </row>
    <row r="3434" spans="1:24" ht="12" customHeight="1" x14ac:dyDescent="0.15">
      <c r="A3434" s="42" t="s">
        <v>20844</v>
      </c>
      <c r="B3434" s="42">
        <v>22</v>
      </c>
      <c r="C3434" s="42" t="s">
        <v>14</v>
      </c>
      <c r="D3434" s="42" t="s">
        <v>79</v>
      </c>
      <c r="E3434" s="42" t="s">
        <v>20845</v>
      </c>
      <c r="F3434" s="55">
        <v>42373</v>
      </c>
      <c r="G3434" s="42" t="s">
        <v>20846</v>
      </c>
      <c r="H3434" s="42" t="s">
        <v>1077</v>
      </c>
      <c r="I3434" s="42" t="s">
        <v>389</v>
      </c>
      <c r="J3434" s="42" t="s">
        <v>6092</v>
      </c>
      <c r="K3434" s="42" t="s">
        <v>1078</v>
      </c>
      <c r="L3434" s="42" t="s">
        <v>1079</v>
      </c>
      <c r="M3434" s="42" t="s">
        <v>21</v>
      </c>
      <c r="N3434" s="42" t="s">
        <v>20847</v>
      </c>
      <c r="O3434" s="42" t="s">
        <v>394</v>
      </c>
      <c r="P3434" s="42" t="s">
        <v>395</v>
      </c>
      <c r="Q3434" s="56" t="s">
        <v>20848</v>
      </c>
      <c r="R3434" s="42" t="s">
        <v>94</v>
      </c>
      <c r="S3434" s="42" t="s">
        <v>22</v>
      </c>
      <c r="T3434" s="42" t="s">
        <v>28746</v>
      </c>
      <c r="U3434" s="50" t="s">
        <v>28520</v>
      </c>
      <c r="V3434" s="42" t="s">
        <v>28522</v>
      </c>
      <c r="W3434" s="42" t="s">
        <v>542</v>
      </c>
      <c r="X3434" s="50">
        <v>1144</v>
      </c>
    </row>
    <row r="3435" spans="1:24" ht="12" customHeight="1" x14ac:dyDescent="0.15">
      <c r="A3435" s="42" t="s">
        <v>20947</v>
      </c>
      <c r="B3435" s="42">
        <v>27</v>
      </c>
      <c r="C3435" s="42" t="s">
        <v>14</v>
      </c>
      <c r="D3435" s="42" t="s">
        <v>79</v>
      </c>
      <c r="E3435" s="42" t="s">
        <v>20948</v>
      </c>
      <c r="F3435" s="55">
        <v>42373</v>
      </c>
      <c r="G3435" s="42" t="s">
        <v>20949</v>
      </c>
      <c r="H3435" s="42" t="s">
        <v>20950</v>
      </c>
      <c r="I3435" s="42" t="s">
        <v>19</v>
      </c>
      <c r="J3435" s="42" t="s">
        <v>20951</v>
      </c>
      <c r="K3435" s="42" t="s">
        <v>7610</v>
      </c>
      <c r="L3435" s="42" t="s">
        <v>20952</v>
      </c>
      <c r="M3435" s="42" t="s">
        <v>21</v>
      </c>
      <c r="N3435" s="42" t="s">
        <v>22324</v>
      </c>
      <c r="O3435" s="42" t="s">
        <v>394</v>
      </c>
      <c r="P3435" s="42" t="s">
        <v>395</v>
      </c>
      <c r="Q3435" s="56" t="s">
        <v>20953</v>
      </c>
      <c r="R3435" s="42" t="s">
        <v>94</v>
      </c>
      <c r="S3435" s="42" t="s">
        <v>29</v>
      </c>
      <c r="T3435" s="42" t="s">
        <v>28523</v>
      </c>
      <c r="U3435" s="50" t="s">
        <v>28523</v>
      </c>
      <c r="V3435" s="42" t="s">
        <v>28521</v>
      </c>
      <c r="W3435" s="42" t="s">
        <v>94</v>
      </c>
      <c r="X3435" s="50">
        <v>1142</v>
      </c>
    </row>
    <row r="3436" spans="1:24" ht="12" customHeight="1" x14ac:dyDescent="0.15">
      <c r="A3436" s="42" t="s">
        <v>20819</v>
      </c>
      <c r="B3436" s="42">
        <v>30</v>
      </c>
      <c r="C3436" s="42" t="s">
        <v>14</v>
      </c>
      <c r="D3436" s="42" t="s">
        <v>79</v>
      </c>
      <c r="E3436" s="42" t="s">
        <v>20820</v>
      </c>
      <c r="F3436" s="55">
        <v>42372</v>
      </c>
      <c r="G3436" s="42" t="s">
        <v>20821</v>
      </c>
      <c r="H3436" s="42" t="s">
        <v>4094</v>
      </c>
      <c r="I3436" s="42" t="s">
        <v>360</v>
      </c>
      <c r="J3436" s="42" t="s">
        <v>20822</v>
      </c>
      <c r="K3436" s="42" t="s">
        <v>4096</v>
      </c>
      <c r="L3436" s="42" t="s">
        <v>4097</v>
      </c>
      <c r="M3436" s="42" t="s">
        <v>21</v>
      </c>
      <c r="N3436" s="42" t="s">
        <v>20823</v>
      </c>
      <c r="O3436" s="42" t="s">
        <v>394</v>
      </c>
      <c r="P3436" s="42" t="s">
        <v>395</v>
      </c>
      <c r="Q3436" s="56" t="s">
        <v>20824</v>
      </c>
      <c r="R3436" s="42" t="s">
        <v>94</v>
      </c>
      <c r="S3436" s="42" t="s">
        <v>22</v>
      </c>
      <c r="T3436" s="42" t="s">
        <v>28746</v>
      </c>
      <c r="U3436" s="50" t="s">
        <v>28520</v>
      </c>
      <c r="V3436" s="42" t="s">
        <v>28521</v>
      </c>
      <c r="W3436" s="42" t="s">
        <v>94</v>
      </c>
      <c r="X3436" s="50">
        <v>1140</v>
      </c>
    </row>
    <row r="3437" spans="1:24" ht="12" customHeight="1" x14ac:dyDescent="0.15">
      <c r="A3437" s="42" t="s">
        <v>21500</v>
      </c>
      <c r="B3437" s="42">
        <v>54</v>
      </c>
      <c r="C3437" s="42" t="s">
        <v>14</v>
      </c>
      <c r="D3437" s="42" t="s">
        <v>31</v>
      </c>
      <c r="F3437" s="55">
        <v>42371</v>
      </c>
      <c r="G3437" s="42" t="s">
        <v>21501</v>
      </c>
      <c r="H3437" s="42" t="s">
        <v>8757</v>
      </c>
      <c r="I3437" s="42" t="s">
        <v>67</v>
      </c>
      <c r="J3437" s="42" t="s">
        <v>8758</v>
      </c>
      <c r="K3437" s="42" t="s">
        <v>8759</v>
      </c>
      <c r="L3437" s="42" t="s">
        <v>21502</v>
      </c>
      <c r="M3437" s="42" t="s">
        <v>21</v>
      </c>
      <c r="N3437" s="42" t="s">
        <v>21503</v>
      </c>
      <c r="O3437" s="42" t="s">
        <v>394</v>
      </c>
      <c r="P3437" s="42" t="s">
        <v>395</v>
      </c>
      <c r="Q3437" s="56" t="s">
        <v>21504</v>
      </c>
      <c r="R3437" s="42" t="s">
        <v>94</v>
      </c>
      <c r="S3437" s="42" t="s">
        <v>22</v>
      </c>
      <c r="T3437" s="42" t="s">
        <v>28746</v>
      </c>
      <c r="U3437" s="50" t="s">
        <v>28520</v>
      </c>
      <c r="V3437" s="42" t="s">
        <v>28519</v>
      </c>
      <c r="W3437" s="42" t="s">
        <v>94</v>
      </c>
      <c r="X3437" s="50">
        <v>1195</v>
      </c>
    </row>
    <row r="3438" spans="1:24" ht="12" customHeight="1" x14ac:dyDescent="0.15">
      <c r="A3438" s="42" t="s">
        <v>21764</v>
      </c>
      <c r="B3438" s="42">
        <v>37</v>
      </c>
      <c r="C3438" s="42" t="s">
        <v>14</v>
      </c>
      <c r="D3438" s="42" t="s">
        <v>31</v>
      </c>
      <c r="E3438" s="42" t="s">
        <v>21765</v>
      </c>
      <c r="F3438" s="55">
        <v>42371</v>
      </c>
      <c r="G3438" s="42" t="s">
        <v>21766</v>
      </c>
      <c r="H3438" s="42" t="s">
        <v>13347</v>
      </c>
      <c r="I3438" s="42" t="s">
        <v>137</v>
      </c>
      <c r="J3438" s="42" t="s">
        <v>21767</v>
      </c>
      <c r="K3438" s="42" t="s">
        <v>13349</v>
      </c>
      <c r="L3438" s="42" t="s">
        <v>5525</v>
      </c>
      <c r="M3438" s="42" t="s">
        <v>21</v>
      </c>
      <c r="N3438" s="42" t="s">
        <v>21768</v>
      </c>
      <c r="O3438" s="42" t="s">
        <v>394</v>
      </c>
      <c r="P3438" s="42" t="s">
        <v>395</v>
      </c>
      <c r="Q3438" s="56" t="s">
        <v>21769</v>
      </c>
      <c r="R3438" s="42" t="s">
        <v>94</v>
      </c>
      <c r="S3438" s="42" t="s">
        <v>22</v>
      </c>
      <c r="T3438" s="42" t="s">
        <v>28746</v>
      </c>
      <c r="U3438" s="50" t="s">
        <v>28520</v>
      </c>
      <c r="V3438" s="42" t="s">
        <v>28521</v>
      </c>
      <c r="W3438" s="42" t="s">
        <v>94</v>
      </c>
      <c r="X3438" s="50">
        <v>1198</v>
      </c>
    </row>
    <row r="3439" spans="1:24" ht="12" customHeight="1" x14ac:dyDescent="0.15">
      <c r="A3439" s="42" t="s">
        <v>21525</v>
      </c>
      <c r="B3439" s="42">
        <v>37</v>
      </c>
      <c r="C3439" s="42" t="s">
        <v>14</v>
      </c>
      <c r="D3439" s="42" t="s">
        <v>31</v>
      </c>
      <c r="F3439" s="55">
        <v>42371</v>
      </c>
      <c r="G3439" s="42" t="s">
        <v>21526</v>
      </c>
      <c r="H3439" s="42" t="s">
        <v>3981</v>
      </c>
      <c r="I3439" s="42" t="s">
        <v>838</v>
      </c>
      <c r="J3439" s="42" t="s">
        <v>21527</v>
      </c>
      <c r="K3439" s="42" t="s">
        <v>21528</v>
      </c>
      <c r="L3439" s="42" t="s">
        <v>21529</v>
      </c>
      <c r="M3439" s="42" t="s">
        <v>5307</v>
      </c>
      <c r="N3439" s="42" t="s">
        <v>22505</v>
      </c>
      <c r="O3439" s="42" t="s">
        <v>394</v>
      </c>
      <c r="P3439" s="42" t="s">
        <v>395</v>
      </c>
      <c r="Q3439" s="56" t="s">
        <v>21530</v>
      </c>
      <c r="R3439" s="42" t="s">
        <v>23</v>
      </c>
      <c r="S3439" s="42" t="s">
        <v>22</v>
      </c>
      <c r="T3439" s="42" t="s">
        <v>28739</v>
      </c>
      <c r="U3439" s="50" t="s">
        <v>28518</v>
      </c>
      <c r="V3439" s="42" t="s">
        <v>28521</v>
      </c>
      <c r="W3439" s="42" t="s">
        <v>94</v>
      </c>
      <c r="X3439" s="50">
        <v>1138</v>
      </c>
    </row>
    <row r="3440" spans="1:24" ht="12" customHeight="1" x14ac:dyDescent="0.15">
      <c r="A3440" s="42" t="s">
        <v>21845</v>
      </c>
      <c r="B3440" s="42">
        <v>30</v>
      </c>
      <c r="C3440" s="42" t="s">
        <v>14</v>
      </c>
      <c r="D3440" s="42" t="s">
        <v>31</v>
      </c>
      <c r="E3440" s="42" t="s">
        <v>21846</v>
      </c>
      <c r="F3440" s="55">
        <v>42370</v>
      </c>
      <c r="G3440" s="42" t="s">
        <v>21847</v>
      </c>
      <c r="H3440" s="42" t="s">
        <v>150</v>
      </c>
      <c r="I3440" s="42" t="s">
        <v>39</v>
      </c>
      <c r="J3440" s="42" t="s">
        <v>21848</v>
      </c>
      <c r="K3440" s="42" t="s">
        <v>150</v>
      </c>
      <c r="L3440" s="42" t="s">
        <v>151</v>
      </c>
      <c r="M3440" s="42" t="s">
        <v>21</v>
      </c>
      <c r="N3440" s="42" t="s">
        <v>22489</v>
      </c>
      <c r="P3440" s="42" t="s">
        <v>395</v>
      </c>
      <c r="Q3440" s="56" t="s">
        <v>21849</v>
      </c>
      <c r="R3440" s="42" t="s">
        <v>94</v>
      </c>
      <c r="S3440" s="42" t="s">
        <v>22</v>
      </c>
      <c r="T3440" s="42" t="s">
        <v>28739</v>
      </c>
      <c r="U3440" s="50" t="s">
        <v>28518</v>
      </c>
      <c r="V3440" s="42" t="s">
        <v>28521</v>
      </c>
      <c r="W3440" s="42" t="s">
        <v>542</v>
      </c>
      <c r="X3440" s="50">
        <v>1139</v>
      </c>
    </row>
    <row r="3441" spans="1:24" ht="12" customHeight="1" x14ac:dyDescent="0.15">
      <c r="A3441" s="42" t="s">
        <v>20399</v>
      </c>
      <c r="B3441" s="42">
        <v>23</v>
      </c>
      <c r="C3441" s="42" t="s">
        <v>14</v>
      </c>
      <c r="D3441" s="42" t="s">
        <v>79</v>
      </c>
      <c r="E3441" s="42" t="s">
        <v>20400</v>
      </c>
      <c r="F3441" s="55">
        <v>42369</v>
      </c>
      <c r="G3441" s="42" t="s">
        <v>20396</v>
      </c>
      <c r="H3441" s="42" t="s">
        <v>639</v>
      </c>
      <c r="I3441" s="42" t="s">
        <v>263</v>
      </c>
      <c r="J3441" s="42" t="s">
        <v>20660</v>
      </c>
      <c r="K3441" s="42" t="s">
        <v>557</v>
      </c>
      <c r="L3441" s="42" t="s">
        <v>558</v>
      </c>
      <c r="M3441" s="42" t="s">
        <v>21</v>
      </c>
      <c r="N3441" s="42" t="s">
        <v>20397</v>
      </c>
      <c r="P3441" s="42" t="s">
        <v>395</v>
      </c>
      <c r="Q3441" s="56" t="s">
        <v>20395</v>
      </c>
      <c r="R3441" s="42" t="s">
        <v>23</v>
      </c>
      <c r="S3441" s="42" t="s">
        <v>12</v>
      </c>
      <c r="T3441" s="42" t="s">
        <v>31978</v>
      </c>
      <c r="U3441" s="50" t="s">
        <v>28518</v>
      </c>
      <c r="V3441" s="42" t="s">
        <v>28521</v>
      </c>
      <c r="W3441" s="42" t="s">
        <v>542</v>
      </c>
      <c r="X3441" s="50">
        <v>1137</v>
      </c>
    </row>
    <row r="3442" spans="1:24" ht="12" customHeight="1" x14ac:dyDescent="0.15">
      <c r="A3442" s="42" t="s">
        <v>20383</v>
      </c>
      <c r="B3442" s="42">
        <v>55</v>
      </c>
      <c r="C3442" s="42" t="s">
        <v>14</v>
      </c>
      <c r="D3442" s="42" t="s">
        <v>42</v>
      </c>
      <c r="F3442" s="55">
        <v>42368</v>
      </c>
      <c r="G3442" s="42" t="s">
        <v>20386</v>
      </c>
      <c r="H3442" s="42" t="s">
        <v>194</v>
      </c>
      <c r="I3442" s="42" t="s">
        <v>39</v>
      </c>
      <c r="J3442" s="42" t="s">
        <v>20662</v>
      </c>
      <c r="K3442" s="42" t="s">
        <v>194</v>
      </c>
      <c r="L3442" s="42" t="s">
        <v>195</v>
      </c>
      <c r="M3442" s="42" t="s">
        <v>21</v>
      </c>
      <c r="N3442" s="42" t="s">
        <v>20385</v>
      </c>
      <c r="P3442" s="42" t="s">
        <v>395</v>
      </c>
      <c r="Q3442" s="56" t="s">
        <v>20384</v>
      </c>
      <c r="R3442" s="42" t="s">
        <v>23</v>
      </c>
      <c r="S3442" s="42" t="s">
        <v>22</v>
      </c>
      <c r="T3442" s="42" t="s">
        <v>28739</v>
      </c>
      <c r="U3442" s="50" t="s">
        <v>28520</v>
      </c>
      <c r="V3442" s="42" t="s">
        <v>28521</v>
      </c>
      <c r="W3442" s="42" t="s">
        <v>542</v>
      </c>
      <c r="X3442" s="50">
        <v>1135</v>
      </c>
    </row>
    <row r="3443" spans="1:24" ht="12" customHeight="1" x14ac:dyDescent="0.15">
      <c r="A3443" s="42" t="s">
        <v>20411</v>
      </c>
      <c r="B3443" s="42">
        <v>39</v>
      </c>
      <c r="C3443" s="42" t="s">
        <v>14</v>
      </c>
      <c r="D3443" s="42" t="s">
        <v>24</v>
      </c>
      <c r="F3443" s="55">
        <v>42368</v>
      </c>
      <c r="G3443" s="42" t="s">
        <v>20536</v>
      </c>
      <c r="H3443" s="42" t="s">
        <v>20394</v>
      </c>
      <c r="I3443" s="42" t="s">
        <v>1066</v>
      </c>
      <c r="J3443" s="42" t="s">
        <v>20661</v>
      </c>
      <c r="K3443" s="42" t="s">
        <v>9709</v>
      </c>
      <c r="L3443" s="42" t="s">
        <v>20393</v>
      </c>
      <c r="M3443" s="42" t="s">
        <v>21</v>
      </c>
      <c r="N3443" s="42" t="s">
        <v>20398</v>
      </c>
      <c r="O3443" s="42" t="s">
        <v>394</v>
      </c>
      <c r="P3443" s="42" t="s">
        <v>395</v>
      </c>
      <c r="Q3443" s="56" t="s">
        <v>20392</v>
      </c>
      <c r="R3443" s="42" t="s">
        <v>23</v>
      </c>
      <c r="S3443" s="42" t="s">
        <v>29</v>
      </c>
      <c r="T3443" s="42" t="s">
        <v>28523</v>
      </c>
      <c r="U3443" s="50" t="s">
        <v>28523</v>
      </c>
      <c r="W3443" s="42" t="s">
        <v>94</v>
      </c>
      <c r="X3443" s="50">
        <v>1136</v>
      </c>
    </row>
    <row r="3444" spans="1:24" ht="12" customHeight="1" x14ac:dyDescent="0.15">
      <c r="A3444" s="42" t="s">
        <v>20290</v>
      </c>
      <c r="B3444" s="42">
        <v>50</v>
      </c>
      <c r="C3444" s="42" t="s">
        <v>108</v>
      </c>
      <c r="D3444" s="42" t="s">
        <v>926</v>
      </c>
      <c r="E3444" s="42" t="s">
        <v>20342</v>
      </c>
      <c r="F3444" s="55">
        <v>42367</v>
      </c>
      <c r="G3444" s="42" t="s">
        <v>20291</v>
      </c>
      <c r="H3444" s="42" t="s">
        <v>20292</v>
      </c>
      <c r="I3444" s="42" t="s">
        <v>39</v>
      </c>
      <c r="J3444" s="42" t="s">
        <v>20663</v>
      </c>
      <c r="K3444" s="42" t="s">
        <v>1398</v>
      </c>
      <c r="L3444" s="42" t="s">
        <v>20293</v>
      </c>
      <c r="M3444" s="42" t="s">
        <v>21</v>
      </c>
      <c r="N3444" s="42" t="s">
        <v>20319</v>
      </c>
      <c r="P3444" s="42" t="s">
        <v>395</v>
      </c>
      <c r="Q3444" s="56" t="s">
        <v>20320</v>
      </c>
      <c r="R3444" s="42" t="s">
        <v>542</v>
      </c>
      <c r="S3444" s="42" t="s">
        <v>22</v>
      </c>
      <c r="T3444" s="42" t="s">
        <v>28739</v>
      </c>
      <c r="U3444" s="50" t="s">
        <v>28518</v>
      </c>
      <c r="V3444" s="42" t="s">
        <v>28521</v>
      </c>
      <c r="W3444" s="42" t="s">
        <v>94</v>
      </c>
      <c r="X3444" s="50">
        <v>1133</v>
      </c>
    </row>
    <row r="3445" spans="1:24" ht="12" customHeight="1" x14ac:dyDescent="0.15">
      <c r="A3445" s="42" t="s">
        <v>20379</v>
      </c>
      <c r="B3445" s="42">
        <v>44</v>
      </c>
      <c r="C3445" s="42" t="s">
        <v>14</v>
      </c>
      <c r="D3445" s="42" t="s">
        <v>31</v>
      </c>
      <c r="E3445" s="42" t="s">
        <v>20389</v>
      </c>
      <c r="F3445" s="55">
        <v>42367</v>
      </c>
      <c r="G3445" s="42" t="s">
        <v>20391</v>
      </c>
      <c r="H3445" s="42" t="s">
        <v>635</v>
      </c>
      <c r="I3445" s="42" t="s">
        <v>56</v>
      </c>
      <c r="K3445" s="42" t="s">
        <v>636</v>
      </c>
      <c r="L3445" s="42" t="s">
        <v>637</v>
      </c>
      <c r="M3445" s="42" t="s">
        <v>385</v>
      </c>
      <c r="N3445" s="42" t="s">
        <v>20390</v>
      </c>
      <c r="O3445" s="42" t="s">
        <v>394</v>
      </c>
      <c r="P3445" s="42" t="s">
        <v>395</v>
      </c>
      <c r="Q3445" s="56" t="s">
        <v>20380</v>
      </c>
      <c r="R3445" s="42" t="s">
        <v>23</v>
      </c>
      <c r="S3445" s="42" t="s">
        <v>12</v>
      </c>
      <c r="T3445" s="42" t="s">
        <v>31978</v>
      </c>
      <c r="U3445" s="50" t="s">
        <v>28520</v>
      </c>
      <c r="V3445" s="42" t="s">
        <v>28521</v>
      </c>
    </row>
    <row r="3446" spans="1:24" ht="12" customHeight="1" x14ac:dyDescent="0.15">
      <c r="A3446" s="42" t="s">
        <v>20381</v>
      </c>
      <c r="B3446" s="42">
        <v>33</v>
      </c>
      <c r="C3446" s="42" t="s">
        <v>14</v>
      </c>
      <c r="D3446" s="42" t="s">
        <v>15</v>
      </c>
      <c r="F3446" s="55">
        <v>42367</v>
      </c>
      <c r="G3446" s="42" t="s">
        <v>20388</v>
      </c>
      <c r="H3446" s="42" t="s">
        <v>12740</v>
      </c>
      <c r="I3446" s="42" t="s">
        <v>39</v>
      </c>
      <c r="J3446" s="42" t="s">
        <v>12741</v>
      </c>
      <c r="K3446" s="42" t="s">
        <v>92</v>
      </c>
      <c r="L3446" s="42" t="s">
        <v>93</v>
      </c>
      <c r="M3446" s="42" t="s">
        <v>21</v>
      </c>
      <c r="N3446" s="42" t="s">
        <v>20387</v>
      </c>
      <c r="O3446" s="42" t="s">
        <v>394</v>
      </c>
      <c r="P3446" s="42" t="s">
        <v>395</v>
      </c>
      <c r="Q3446" s="56" t="s">
        <v>20382</v>
      </c>
      <c r="R3446" s="42" t="s">
        <v>23</v>
      </c>
      <c r="S3446" s="42" t="s">
        <v>29</v>
      </c>
      <c r="T3446" s="42" t="s">
        <v>28524</v>
      </c>
      <c r="U3446" s="50" t="s">
        <v>28523</v>
      </c>
      <c r="V3446" s="42" t="s">
        <v>28521</v>
      </c>
      <c r="W3446" s="42" t="s">
        <v>94</v>
      </c>
      <c r="X3446" s="50">
        <v>1134</v>
      </c>
    </row>
    <row r="3447" spans="1:24" ht="12" customHeight="1" x14ac:dyDescent="0.15">
      <c r="A3447" s="42" t="s">
        <v>20294</v>
      </c>
      <c r="B3447" s="42">
        <v>28</v>
      </c>
      <c r="C3447" s="42" t="s">
        <v>14</v>
      </c>
      <c r="D3447" s="42" t="s">
        <v>31</v>
      </c>
      <c r="E3447" s="42" t="s">
        <v>20372</v>
      </c>
      <c r="F3447" s="55">
        <v>42366</v>
      </c>
      <c r="G3447" s="42" t="s">
        <v>20295</v>
      </c>
      <c r="H3447" s="42" t="s">
        <v>1668</v>
      </c>
      <c r="I3447" s="42" t="s">
        <v>238</v>
      </c>
      <c r="J3447" s="42" t="s">
        <v>20664</v>
      </c>
      <c r="K3447" s="42" t="s">
        <v>20665</v>
      </c>
      <c r="L3447" s="42" t="s">
        <v>20296</v>
      </c>
      <c r="M3447" s="42" t="s">
        <v>21</v>
      </c>
      <c r="N3447" s="42" t="s">
        <v>20322</v>
      </c>
      <c r="O3447" s="42" t="s">
        <v>394</v>
      </c>
      <c r="P3447" s="42" t="s">
        <v>395</v>
      </c>
      <c r="Q3447" s="56" t="s">
        <v>20321</v>
      </c>
      <c r="R3447" s="42" t="s">
        <v>23</v>
      </c>
      <c r="S3447" s="42" t="s">
        <v>12</v>
      </c>
      <c r="T3447" s="42" t="s">
        <v>31675</v>
      </c>
      <c r="U3447" s="50" t="s">
        <v>28520</v>
      </c>
      <c r="V3447" s="42" t="s">
        <v>28521</v>
      </c>
      <c r="W3447" s="42" t="s">
        <v>542</v>
      </c>
      <c r="X3447" s="50">
        <v>1131</v>
      </c>
    </row>
    <row r="3448" spans="1:24" ht="12" customHeight="1" x14ac:dyDescent="0.15">
      <c r="A3448" s="42" t="s">
        <v>20300</v>
      </c>
      <c r="B3448" s="42">
        <v>34</v>
      </c>
      <c r="C3448" s="42" t="s">
        <v>14</v>
      </c>
      <c r="D3448" s="42" t="s">
        <v>31</v>
      </c>
      <c r="F3448" s="55">
        <v>42365</v>
      </c>
      <c r="G3448" s="42" t="s">
        <v>20301</v>
      </c>
      <c r="H3448" s="42" t="s">
        <v>3814</v>
      </c>
      <c r="I3448" s="42" t="s">
        <v>117</v>
      </c>
      <c r="J3448" s="42" t="s">
        <v>10893</v>
      </c>
      <c r="K3448" s="42" t="s">
        <v>617</v>
      </c>
      <c r="L3448" s="42" t="s">
        <v>3816</v>
      </c>
      <c r="M3448" s="42" t="s">
        <v>21</v>
      </c>
      <c r="N3448" s="42" t="s">
        <v>20318</v>
      </c>
      <c r="P3448" s="42" t="s">
        <v>395</v>
      </c>
      <c r="Q3448" s="56" t="s">
        <v>20341</v>
      </c>
      <c r="R3448" s="42" t="s">
        <v>542</v>
      </c>
      <c r="S3448" s="42" t="s">
        <v>22</v>
      </c>
      <c r="T3448" s="42" t="s">
        <v>28739</v>
      </c>
      <c r="U3448" s="50" t="s">
        <v>28518</v>
      </c>
      <c r="V3448" s="42" t="s">
        <v>28521</v>
      </c>
      <c r="W3448" s="42" t="s">
        <v>542</v>
      </c>
      <c r="X3448" s="50">
        <v>1132</v>
      </c>
    </row>
    <row r="3449" spans="1:24" ht="12" customHeight="1" x14ac:dyDescent="0.15">
      <c r="A3449" s="42" t="s">
        <v>28659</v>
      </c>
      <c r="B3449" s="42">
        <v>52</v>
      </c>
      <c r="C3449" s="42" t="s">
        <v>14</v>
      </c>
      <c r="D3449" s="42" t="s">
        <v>31</v>
      </c>
      <c r="F3449" s="55">
        <v>42365</v>
      </c>
      <c r="G3449" s="42" t="s">
        <v>32353</v>
      </c>
      <c r="H3449" s="42" t="s">
        <v>1263</v>
      </c>
      <c r="I3449" s="42" t="s">
        <v>19</v>
      </c>
      <c r="J3449" s="42" t="s">
        <v>32348</v>
      </c>
      <c r="K3449" s="42" t="s">
        <v>32346</v>
      </c>
      <c r="L3449" s="42" t="s">
        <v>32349</v>
      </c>
      <c r="M3449" s="42" t="s">
        <v>21</v>
      </c>
      <c r="N3449" s="42" t="s">
        <v>32350</v>
      </c>
      <c r="O3449" s="42" t="s">
        <v>394</v>
      </c>
      <c r="P3449" s="42" t="s">
        <v>395</v>
      </c>
      <c r="Q3449" s="56" t="s">
        <v>29833</v>
      </c>
      <c r="R3449" s="42" t="s">
        <v>94</v>
      </c>
      <c r="S3449" s="42" t="s">
        <v>29</v>
      </c>
      <c r="T3449" s="42" t="s">
        <v>28523</v>
      </c>
      <c r="U3449" s="50" t="s">
        <v>28523</v>
      </c>
      <c r="V3449" s="42" t="s">
        <v>28521</v>
      </c>
      <c r="W3449" s="42" t="s">
        <v>94</v>
      </c>
      <c r="X3449" s="50">
        <v>1143</v>
      </c>
    </row>
    <row r="3450" spans="1:24" ht="12" customHeight="1" x14ac:dyDescent="0.15">
      <c r="A3450" s="42" t="s">
        <v>20297</v>
      </c>
      <c r="B3450" s="42">
        <v>36</v>
      </c>
      <c r="C3450" s="42" t="s">
        <v>14</v>
      </c>
      <c r="D3450" s="42" t="s">
        <v>31</v>
      </c>
      <c r="F3450" s="55">
        <v>42365</v>
      </c>
      <c r="G3450" s="42" t="s">
        <v>20298</v>
      </c>
      <c r="H3450" s="42" t="s">
        <v>3842</v>
      </c>
      <c r="I3450" s="42" t="s">
        <v>653</v>
      </c>
      <c r="J3450" s="42" t="s">
        <v>3843</v>
      </c>
      <c r="K3450" s="42" t="s">
        <v>3844</v>
      </c>
      <c r="L3450" s="42" t="s">
        <v>20299</v>
      </c>
      <c r="M3450" s="42" t="s">
        <v>21</v>
      </c>
      <c r="N3450" s="42" t="s">
        <v>20331</v>
      </c>
      <c r="O3450" s="42" t="s">
        <v>394</v>
      </c>
      <c r="P3450" s="42" t="s">
        <v>395</v>
      </c>
      <c r="Q3450" s="56" t="s">
        <v>20330</v>
      </c>
      <c r="R3450" s="42" t="s">
        <v>23</v>
      </c>
      <c r="S3450" s="42" t="s">
        <v>29</v>
      </c>
      <c r="T3450" s="42" t="s">
        <v>28523</v>
      </c>
      <c r="U3450" s="50" t="s">
        <v>28523</v>
      </c>
      <c r="V3450" s="42" t="s">
        <v>28519</v>
      </c>
      <c r="W3450" s="42" t="s">
        <v>94</v>
      </c>
      <c r="X3450" s="50">
        <v>1128</v>
      </c>
    </row>
    <row r="3451" spans="1:24" ht="12" customHeight="1" x14ac:dyDescent="0.15">
      <c r="A3451" s="42" t="s">
        <v>20214</v>
      </c>
      <c r="B3451" s="42">
        <v>55</v>
      </c>
      <c r="C3451" s="42" t="s">
        <v>108</v>
      </c>
      <c r="D3451" s="42" t="s">
        <v>79</v>
      </c>
      <c r="E3451" s="42" t="s">
        <v>20215</v>
      </c>
      <c r="F3451" s="55">
        <v>42364</v>
      </c>
      <c r="G3451" s="42" t="s">
        <v>20212</v>
      </c>
      <c r="H3451" s="42" t="s">
        <v>81</v>
      </c>
      <c r="I3451" s="42" t="s">
        <v>38</v>
      </c>
      <c r="J3451" s="42" t="s">
        <v>9721</v>
      </c>
      <c r="K3451" s="42" t="s">
        <v>82</v>
      </c>
      <c r="L3451" s="42" t="s">
        <v>83</v>
      </c>
      <c r="M3451" s="42" t="s">
        <v>21</v>
      </c>
      <c r="N3451" s="42" t="s">
        <v>20210</v>
      </c>
      <c r="P3451" s="42" t="s">
        <v>395</v>
      </c>
      <c r="Q3451" s="56" t="s">
        <v>20211</v>
      </c>
      <c r="R3451" s="42" t="s">
        <v>23</v>
      </c>
      <c r="S3451" s="42" t="s">
        <v>12</v>
      </c>
      <c r="T3451" s="42" t="s">
        <v>31978</v>
      </c>
      <c r="U3451" s="50" t="s">
        <v>28518</v>
      </c>
      <c r="W3451" s="42" t="s">
        <v>94</v>
      </c>
      <c r="X3451" s="50">
        <v>1123</v>
      </c>
    </row>
    <row r="3452" spans="1:24" ht="12" customHeight="1" x14ac:dyDescent="0.15">
      <c r="A3452" s="42" t="s">
        <v>20209</v>
      </c>
      <c r="B3452" s="42">
        <v>19</v>
      </c>
      <c r="C3452" s="42" t="s">
        <v>14</v>
      </c>
      <c r="D3452" s="42" t="s">
        <v>79</v>
      </c>
      <c r="E3452" s="42" t="s">
        <v>20213</v>
      </c>
      <c r="F3452" s="55">
        <v>42364</v>
      </c>
      <c r="G3452" s="42" t="s">
        <v>20212</v>
      </c>
      <c r="H3452" s="42" t="s">
        <v>81</v>
      </c>
      <c r="I3452" s="42" t="s">
        <v>38</v>
      </c>
      <c r="J3452" s="42" t="s">
        <v>9721</v>
      </c>
      <c r="K3452" s="42" t="s">
        <v>82</v>
      </c>
      <c r="L3452" s="42" t="s">
        <v>83</v>
      </c>
      <c r="M3452" s="42" t="s">
        <v>21</v>
      </c>
      <c r="N3452" s="42" t="s">
        <v>20210</v>
      </c>
      <c r="P3452" s="42" t="s">
        <v>395</v>
      </c>
      <c r="Q3452" s="56" t="s">
        <v>20211</v>
      </c>
      <c r="R3452" s="42" t="s">
        <v>542</v>
      </c>
      <c r="S3452" s="42" t="s">
        <v>22</v>
      </c>
      <c r="T3452" s="42" t="s">
        <v>28528</v>
      </c>
      <c r="U3452" s="50" t="s">
        <v>28523</v>
      </c>
      <c r="V3452" s="42" t="s">
        <v>28521</v>
      </c>
      <c r="W3452" s="42" t="s">
        <v>94</v>
      </c>
      <c r="X3452" s="50">
        <v>1124</v>
      </c>
    </row>
    <row r="3453" spans="1:24" ht="12" customHeight="1" x14ac:dyDescent="0.15">
      <c r="A3453" s="42" t="s">
        <v>20654</v>
      </c>
      <c r="B3453" s="42">
        <v>38</v>
      </c>
      <c r="C3453" s="42" t="s">
        <v>14</v>
      </c>
      <c r="D3453" s="42" t="s">
        <v>42</v>
      </c>
      <c r="E3453" s="42" t="s">
        <v>20655</v>
      </c>
      <c r="F3453" s="55">
        <v>42364</v>
      </c>
      <c r="G3453" s="42" t="s">
        <v>20658</v>
      </c>
      <c r="H3453" s="42" t="s">
        <v>1630</v>
      </c>
      <c r="I3453" s="42" t="s">
        <v>774</v>
      </c>
      <c r="J3453" s="42" t="s">
        <v>1631</v>
      </c>
      <c r="K3453" s="42" t="s">
        <v>1632</v>
      </c>
      <c r="L3453" s="42" t="s">
        <v>20656</v>
      </c>
      <c r="M3453" s="42" t="s">
        <v>21</v>
      </c>
      <c r="N3453" s="42" t="s">
        <v>20657</v>
      </c>
      <c r="P3453" s="42" t="s">
        <v>395</v>
      </c>
      <c r="Q3453" s="56" t="s">
        <v>20659</v>
      </c>
      <c r="R3453" s="42" t="s">
        <v>23</v>
      </c>
      <c r="S3453" s="42" t="s">
        <v>22</v>
      </c>
      <c r="T3453" s="42" t="s">
        <v>28746</v>
      </c>
      <c r="U3453" s="50" t="s">
        <v>28520</v>
      </c>
      <c r="V3453" s="42" t="s">
        <v>28521</v>
      </c>
      <c r="W3453" s="42" t="s">
        <v>542</v>
      </c>
      <c r="X3453" s="50">
        <v>1151</v>
      </c>
    </row>
    <row r="3454" spans="1:24" ht="12" customHeight="1" x14ac:dyDescent="0.15">
      <c r="A3454" s="42" t="s">
        <v>20302</v>
      </c>
      <c r="B3454" s="42">
        <v>41</v>
      </c>
      <c r="C3454" s="42" t="s">
        <v>14</v>
      </c>
      <c r="D3454" s="42" t="s">
        <v>31</v>
      </c>
      <c r="E3454" s="42" t="s">
        <v>20346</v>
      </c>
      <c r="F3454" s="55">
        <v>42364</v>
      </c>
      <c r="G3454" s="42" t="s">
        <v>20303</v>
      </c>
      <c r="H3454" s="42" t="s">
        <v>616</v>
      </c>
      <c r="I3454" s="42" t="s">
        <v>117</v>
      </c>
      <c r="J3454" s="42" t="s">
        <v>10343</v>
      </c>
      <c r="K3454" s="42" t="s">
        <v>617</v>
      </c>
      <c r="L3454" s="42" t="s">
        <v>618</v>
      </c>
      <c r="M3454" s="42" t="s">
        <v>21</v>
      </c>
      <c r="N3454" s="42" t="s">
        <v>20317</v>
      </c>
      <c r="O3454" s="42" t="s">
        <v>394</v>
      </c>
      <c r="P3454" s="42" t="s">
        <v>395</v>
      </c>
      <c r="Q3454" s="56" t="s">
        <v>20340</v>
      </c>
      <c r="R3454" s="42" t="s">
        <v>542</v>
      </c>
      <c r="S3454" s="42" t="s">
        <v>29</v>
      </c>
      <c r="T3454" s="42" t="s">
        <v>28544</v>
      </c>
      <c r="U3454" s="50" t="s">
        <v>28518</v>
      </c>
      <c r="V3454" s="42" t="s">
        <v>28521</v>
      </c>
      <c r="W3454" s="42" t="s">
        <v>94</v>
      </c>
      <c r="X3454" s="50">
        <v>1121</v>
      </c>
    </row>
    <row r="3455" spans="1:24" ht="12" customHeight="1" x14ac:dyDescent="0.15">
      <c r="A3455" s="42" t="s">
        <v>20343</v>
      </c>
      <c r="B3455" s="42">
        <v>31</v>
      </c>
      <c r="C3455" s="42" t="s">
        <v>14</v>
      </c>
      <c r="D3455" s="42" t="s">
        <v>31</v>
      </c>
      <c r="F3455" s="55">
        <v>42363</v>
      </c>
      <c r="G3455" s="42" t="s">
        <v>20304</v>
      </c>
      <c r="H3455" s="42" t="s">
        <v>20305</v>
      </c>
      <c r="I3455" s="42" t="s">
        <v>39</v>
      </c>
      <c r="J3455" s="42" t="s">
        <v>20667</v>
      </c>
      <c r="K3455" s="42" t="s">
        <v>592</v>
      </c>
      <c r="L3455" s="42" t="s">
        <v>20306</v>
      </c>
      <c r="M3455" s="42" t="s">
        <v>21</v>
      </c>
      <c r="N3455" s="42" t="s">
        <v>20323</v>
      </c>
      <c r="P3455" s="42" t="s">
        <v>395</v>
      </c>
      <c r="Q3455" s="56" t="s">
        <v>20324</v>
      </c>
      <c r="R3455" s="42" t="s">
        <v>542</v>
      </c>
      <c r="S3455" s="42" t="s">
        <v>22</v>
      </c>
      <c r="T3455" s="42" t="s">
        <v>28739</v>
      </c>
      <c r="U3455" s="50" t="s">
        <v>28520</v>
      </c>
      <c r="V3455" s="42" t="s">
        <v>28521</v>
      </c>
      <c r="W3455" s="42" t="s">
        <v>94</v>
      </c>
      <c r="X3455" s="50">
        <v>1125</v>
      </c>
    </row>
    <row r="3456" spans="1:24" ht="12" customHeight="1" x14ac:dyDescent="0.15">
      <c r="A3456" s="42" t="s">
        <v>20197</v>
      </c>
      <c r="B3456" s="42">
        <v>18</v>
      </c>
      <c r="C3456" s="42" t="s">
        <v>14</v>
      </c>
      <c r="D3456" s="42" t="s">
        <v>79</v>
      </c>
      <c r="E3456" s="42" t="s">
        <v>20198</v>
      </c>
      <c r="F3456" s="55">
        <v>42362</v>
      </c>
      <c r="G3456" s="42" t="s">
        <v>20201</v>
      </c>
      <c r="H3456" s="42" t="s">
        <v>4094</v>
      </c>
      <c r="I3456" s="42" t="s">
        <v>360</v>
      </c>
      <c r="J3456" s="42" t="s">
        <v>20668</v>
      </c>
      <c r="K3456" s="42" t="s">
        <v>4096</v>
      </c>
      <c r="L3456" s="42" t="s">
        <v>4097</v>
      </c>
      <c r="M3456" s="42" t="s">
        <v>21</v>
      </c>
      <c r="N3456" s="42" t="s">
        <v>20200</v>
      </c>
      <c r="P3456" s="42" t="s">
        <v>395</v>
      </c>
      <c r="Q3456" s="56" t="s">
        <v>20199</v>
      </c>
      <c r="R3456" s="42" t="s">
        <v>23</v>
      </c>
      <c r="S3456" s="42" t="s">
        <v>22</v>
      </c>
      <c r="T3456" s="42" t="s">
        <v>28746</v>
      </c>
      <c r="U3456" s="50" t="s">
        <v>28520</v>
      </c>
      <c r="V3456" s="42" t="s">
        <v>28521</v>
      </c>
      <c r="W3456" s="42" t="s">
        <v>94</v>
      </c>
      <c r="X3456" s="50">
        <v>1129</v>
      </c>
    </row>
    <row r="3457" spans="1:24" ht="12" customHeight="1" x14ac:dyDescent="0.15">
      <c r="A3457" s="42" t="s">
        <v>20202</v>
      </c>
      <c r="B3457" s="42">
        <v>24</v>
      </c>
      <c r="C3457" s="42" t="s">
        <v>14</v>
      </c>
      <c r="D3457" s="42" t="s">
        <v>79</v>
      </c>
      <c r="E3457" s="42" t="s">
        <v>20203</v>
      </c>
      <c r="F3457" s="55">
        <v>42362</v>
      </c>
      <c r="G3457" s="42" t="s">
        <v>20208</v>
      </c>
      <c r="H3457" s="42" t="s">
        <v>20204</v>
      </c>
      <c r="I3457" s="42" t="s">
        <v>51</v>
      </c>
      <c r="J3457" s="42" t="s">
        <v>20666</v>
      </c>
      <c r="K3457" s="42" t="s">
        <v>5464</v>
      </c>
      <c r="L3457" s="42" t="s">
        <v>20207</v>
      </c>
      <c r="M3457" s="42" t="s">
        <v>21</v>
      </c>
      <c r="N3457" s="42" t="s">
        <v>20206</v>
      </c>
      <c r="P3457" s="42" t="s">
        <v>395</v>
      </c>
      <c r="Q3457" s="56" t="s">
        <v>20205</v>
      </c>
      <c r="R3457" s="42" t="s">
        <v>23</v>
      </c>
      <c r="S3457" s="42" t="s">
        <v>22</v>
      </c>
      <c r="T3457" s="42" t="s">
        <v>28746</v>
      </c>
      <c r="U3457" s="50" t="s">
        <v>28520</v>
      </c>
      <c r="V3457" s="42" t="s">
        <v>28521</v>
      </c>
      <c r="W3457" s="42" t="s">
        <v>94</v>
      </c>
      <c r="X3457" s="50">
        <v>1126</v>
      </c>
    </row>
    <row r="3458" spans="1:24" ht="12" customHeight="1" x14ac:dyDescent="0.15">
      <c r="A3458" s="42" t="s">
        <v>20311</v>
      </c>
      <c r="B3458" s="42">
        <v>23</v>
      </c>
      <c r="C3458" s="42" t="s">
        <v>14</v>
      </c>
      <c r="D3458" s="42" t="s">
        <v>42</v>
      </c>
      <c r="E3458" s="42" t="s">
        <v>20315</v>
      </c>
      <c r="F3458" s="55">
        <v>42362</v>
      </c>
      <c r="G3458" s="42" t="s">
        <v>20312</v>
      </c>
      <c r="H3458" s="42" t="s">
        <v>20313</v>
      </c>
      <c r="I3458" s="42" t="s">
        <v>39</v>
      </c>
      <c r="J3458" s="42" t="s">
        <v>20671</v>
      </c>
      <c r="K3458" s="42" t="s">
        <v>1139</v>
      </c>
      <c r="L3458" s="42" t="s">
        <v>20314</v>
      </c>
      <c r="M3458" s="42" t="s">
        <v>21</v>
      </c>
      <c r="N3458" s="42" t="s">
        <v>20328</v>
      </c>
      <c r="P3458" s="42" t="s">
        <v>395</v>
      </c>
      <c r="Q3458" s="56" t="s">
        <v>20316</v>
      </c>
      <c r="R3458" s="42" t="s">
        <v>23</v>
      </c>
      <c r="S3458" s="42" t="s">
        <v>22</v>
      </c>
      <c r="T3458" s="42" t="s">
        <v>28739</v>
      </c>
      <c r="U3458" s="50" t="s">
        <v>28518</v>
      </c>
      <c r="V3458" s="42" t="s">
        <v>28521</v>
      </c>
      <c r="W3458" s="42" t="s">
        <v>94</v>
      </c>
      <c r="X3458" s="50">
        <v>1127</v>
      </c>
    </row>
    <row r="3459" spans="1:24" ht="12" customHeight="1" x14ac:dyDescent="0.15">
      <c r="A3459" s="42" t="s">
        <v>11207</v>
      </c>
      <c r="B3459" s="42">
        <v>54</v>
      </c>
      <c r="C3459" s="42" t="s">
        <v>14</v>
      </c>
      <c r="D3459" s="42" t="s">
        <v>24</v>
      </c>
      <c r="F3459" s="55">
        <v>42362</v>
      </c>
      <c r="G3459" s="42" t="s">
        <v>20309</v>
      </c>
      <c r="H3459" s="42" t="s">
        <v>20310</v>
      </c>
      <c r="I3459" s="42" t="s">
        <v>19</v>
      </c>
      <c r="J3459" s="42" t="s">
        <v>20669</v>
      </c>
      <c r="K3459" s="42" t="s">
        <v>3652</v>
      </c>
      <c r="L3459" s="42" t="s">
        <v>184</v>
      </c>
      <c r="M3459" s="42" t="s">
        <v>21</v>
      </c>
      <c r="N3459" s="42" t="s">
        <v>20327</v>
      </c>
      <c r="P3459" s="42" t="s">
        <v>395</v>
      </c>
      <c r="Q3459" s="56" t="s">
        <v>20329</v>
      </c>
      <c r="R3459" s="42" t="s">
        <v>542</v>
      </c>
      <c r="S3459" s="42" t="s">
        <v>22</v>
      </c>
      <c r="T3459" s="42" t="s">
        <v>28746</v>
      </c>
      <c r="U3459" s="50" t="s">
        <v>28520</v>
      </c>
      <c r="V3459" s="42" t="s">
        <v>28521</v>
      </c>
      <c r="W3459" s="42" t="s">
        <v>94</v>
      </c>
      <c r="X3459" s="50">
        <v>1122</v>
      </c>
    </row>
    <row r="3460" spans="1:24" ht="12" customHeight="1" x14ac:dyDescent="0.15">
      <c r="A3460" s="42" t="s">
        <v>20344</v>
      </c>
      <c r="B3460" s="42">
        <v>36</v>
      </c>
      <c r="C3460" s="42" t="s">
        <v>14</v>
      </c>
      <c r="D3460" s="42" t="s">
        <v>31</v>
      </c>
      <c r="E3460" s="42" t="s">
        <v>20345</v>
      </c>
      <c r="F3460" s="55">
        <v>42362</v>
      </c>
      <c r="G3460" s="42" t="s">
        <v>20307</v>
      </c>
      <c r="H3460" s="42" t="s">
        <v>20308</v>
      </c>
      <c r="I3460" s="42" t="s">
        <v>19</v>
      </c>
      <c r="J3460" s="42" t="s">
        <v>20670</v>
      </c>
      <c r="K3460" s="42" t="s">
        <v>1263</v>
      </c>
      <c r="L3460" s="42" t="s">
        <v>12965</v>
      </c>
      <c r="M3460" s="42" t="s">
        <v>21</v>
      </c>
      <c r="N3460" s="42" t="s">
        <v>20325</v>
      </c>
      <c r="O3460" s="42" t="s">
        <v>394</v>
      </c>
      <c r="P3460" s="42" t="s">
        <v>395</v>
      </c>
      <c r="Q3460" s="56" t="s">
        <v>20326</v>
      </c>
      <c r="R3460" s="42" t="s">
        <v>23</v>
      </c>
      <c r="S3460" s="42" t="s">
        <v>373</v>
      </c>
      <c r="T3460" s="42" t="s">
        <v>28836</v>
      </c>
      <c r="U3460" s="50" t="s">
        <v>28518</v>
      </c>
      <c r="V3460" s="42" t="s">
        <v>28519</v>
      </c>
      <c r="W3460" s="42" t="s">
        <v>94</v>
      </c>
      <c r="X3460" s="50">
        <v>1120</v>
      </c>
    </row>
    <row r="3461" spans="1:24" ht="12" customHeight="1" x14ac:dyDescent="0.15">
      <c r="A3461" s="42" t="s">
        <v>20288</v>
      </c>
      <c r="B3461" s="42">
        <v>35</v>
      </c>
      <c r="C3461" s="42" t="s">
        <v>14</v>
      </c>
      <c r="D3461" s="42" t="s">
        <v>79</v>
      </c>
      <c r="E3461" s="42" t="s">
        <v>20142</v>
      </c>
      <c r="F3461" s="55">
        <v>42361</v>
      </c>
      <c r="G3461" s="42" t="s">
        <v>20148</v>
      </c>
      <c r="H3461" s="42" t="s">
        <v>5617</v>
      </c>
      <c r="I3461" s="42" t="s">
        <v>51</v>
      </c>
      <c r="J3461" s="42" t="s">
        <v>19468</v>
      </c>
      <c r="K3461" s="42" t="s">
        <v>1107</v>
      </c>
      <c r="L3461" s="42" t="s">
        <v>5619</v>
      </c>
      <c r="M3461" s="42" t="s">
        <v>21</v>
      </c>
      <c r="N3461" s="42" t="s">
        <v>20146</v>
      </c>
      <c r="P3461" s="42" t="s">
        <v>395</v>
      </c>
      <c r="Q3461" s="56" t="s">
        <v>20147</v>
      </c>
      <c r="R3461" s="42" t="s">
        <v>542</v>
      </c>
      <c r="S3461" s="42" t="s">
        <v>12</v>
      </c>
      <c r="T3461" s="42" t="s">
        <v>31978</v>
      </c>
      <c r="U3461" s="50" t="s">
        <v>28518</v>
      </c>
      <c r="V3461" s="42" t="s">
        <v>28521</v>
      </c>
      <c r="W3461" s="42" t="s">
        <v>94</v>
      </c>
      <c r="X3461" s="50">
        <v>1118</v>
      </c>
    </row>
    <row r="3462" spans="1:24" ht="12" customHeight="1" x14ac:dyDescent="0.15">
      <c r="A3462" s="42" t="s">
        <v>20161</v>
      </c>
      <c r="B3462" s="42">
        <v>19</v>
      </c>
      <c r="C3462" s="42" t="s">
        <v>14</v>
      </c>
      <c r="D3462" s="42" t="s">
        <v>42</v>
      </c>
      <c r="E3462" s="42" t="s">
        <v>20171</v>
      </c>
      <c r="F3462" s="55">
        <v>42360</v>
      </c>
      <c r="G3462" s="42" t="s">
        <v>20166</v>
      </c>
      <c r="H3462" s="42" t="s">
        <v>906</v>
      </c>
      <c r="I3462" s="42" t="s">
        <v>189</v>
      </c>
      <c r="J3462" s="42" t="s">
        <v>20672</v>
      </c>
      <c r="K3462" s="42" t="s">
        <v>458</v>
      </c>
      <c r="L3462" s="42" t="s">
        <v>4857</v>
      </c>
      <c r="M3462" s="42" t="s">
        <v>21</v>
      </c>
      <c r="N3462" s="42" t="s">
        <v>20332</v>
      </c>
      <c r="P3462" s="42" t="s">
        <v>395</v>
      </c>
      <c r="Q3462" s="56" t="s">
        <v>20333</v>
      </c>
      <c r="R3462" s="42" t="s">
        <v>23</v>
      </c>
      <c r="S3462" s="42" t="s">
        <v>22</v>
      </c>
      <c r="T3462" s="42" t="s">
        <v>28746</v>
      </c>
      <c r="U3462" s="50" t="s">
        <v>28523</v>
      </c>
      <c r="V3462" s="42" t="s">
        <v>28522</v>
      </c>
      <c r="W3462" s="42" t="s">
        <v>542</v>
      </c>
      <c r="X3462" s="50">
        <v>1117</v>
      </c>
    </row>
    <row r="3463" spans="1:24" ht="12" customHeight="1" x14ac:dyDescent="0.15">
      <c r="A3463" s="42" t="s">
        <v>20160</v>
      </c>
      <c r="B3463" s="42">
        <v>61</v>
      </c>
      <c r="C3463" s="42" t="s">
        <v>14</v>
      </c>
      <c r="D3463" s="42" t="s">
        <v>31</v>
      </c>
      <c r="F3463" s="55">
        <v>42360</v>
      </c>
      <c r="G3463" s="42" t="s">
        <v>20164</v>
      </c>
      <c r="H3463" s="42" t="s">
        <v>6601</v>
      </c>
      <c r="I3463" s="42" t="s">
        <v>309</v>
      </c>
      <c r="J3463" s="42" t="s">
        <v>20673</v>
      </c>
      <c r="K3463" s="42" t="s">
        <v>850</v>
      </c>
      <c r="L3463" s="42" t="s">
        <v>20165</v>
      </c>
      <c r="M3463" s="42" t="s">
        <v>21</v>
      </c>
      <c r="N3463" s="42" t="s">
        <v>20334</v>
      </c>
      <c r="P3463" s="42" t="s">
        <v>395</v>
      </c>
      <c r="Q3463" s="56" t="s">
        <v>20335</v>
      </c>
      <c r="R3463" s="42" t="s">
        <v>23</v>
      </c>
      <c r="S3463" s="42" t="s">
        <v>22</v>
      </c>
      <c r="T3463" s="42" t="s">
        <v>28746</v>
      </c>
      <c r="U3463" s="50" t="s">
        <v>28520</v>
      </c>
      <c r="V3463" s="42" t="s">
        <v>28521</v>
      </c>
      <c r="W3463" s="42" t="s">
        <v>542</v>
      </c>
      <c r="X3463" s="50">
        <v>1114</v>
      </c>
    </row>
    <row r="3464" spans="1:24" ht="12" customHeight="1" x14ac:dyDescent="0.15">
      <c r="A3464" s="42" t="s">
        <v>20162</v>
      </c>
      <c r="B3464" s="42">
        <v>56</v>
      </c>
      <c r="C3464" s="42" t="s">
        <v>14</v>
      </c>
      <c r="D3464" s="42" t="s">
        <v>31</v>
      </c>
      <c r="E3464" s="42" t="s">
        <v>20169</v>
      </c>
      <c r="F3464" s="55">
        <v>42360</v>
      </c>
      <c r="G3464" s="42" t="s">
        <v>20167</v>
      </c>
      <c r="H3464" s="42" t="s">
        <v>4990</v>
      </c>
      <c r="I3464" s="42" t="s">
        <v>10453</v>
      </c>
      <c r="J3464" s="42" t="s">
        <v>20674</v>
      </c>
      <c r="K3464" s="42" t="s">
        <v>12840</v>
      </c>
      <c r="L3464" s="42" t="s">
        <v>20168</v>
      </c>
      <c r="M3464" s="42" t="s">
        <v>21</v>
      </c>
      <c r="N3464" s="42" t="s">
        <v>20336</v>
      </c>
      <c r="P3464" s="42" t="s">
        <v>395</v>
      </c>
      <c r="Q3464" s="56" t="s">
        <v>20337</v>
      </c>
      <c r="R3464" s="42" t="s">
        <v>23</v>
      </c>
      <c r="S3464" s="42" t="s">
        <v>22</v>
      </c>
      <c r="T3464" s="42" t="s">
        <v>28746</v>
      </c>
      <c r="U3464" s="50" t="s">
        <v>28520</v>
      </c>
      <c r="V3464" s="42" t="s">
        <v>28521</v>
      </c>
      <c r="W3464" s="42" t="s">
        <v>542</v>
      </c>
      <c r="X3464" s="50">
        <v>1115</v>
      </c>
    </row>
    <row r="3465" spans="1:24" ht="12" customHeight="1" x14ac:dyDescent="0.15">
      <c r="A3465" s="42" t="s">
        <v>20159</v>
      </c>
      <c r="B3465" s="42">
        <v>29</v>
      </c>
      <c r="C3465" s="42" t="s">
        <v>14</v>
      </c>
      <c r="D3465" s="42" t="s">
        <v>31</v>
      </c>
      <c r="E3465" s="42" t="s">
        <v>20170</v>
      </c>
      <c r="F3465" s="55">
        <v>42360</v>
      </c>
      <c r="G3465" s="42" t="s">
        <v>20163</v>
      </c>
      <c r="H3465" s="42" t="s">
        <v>9811</v>
      </c>
      <c r="I3465" s="42" t="s">
        <v>56</v>
      </c>
      <c r="J3465" s="42" t="s">
        <v>9538</v>
      </c>
      <c r="K3465" s="42" t="s">
        <v>9539</v>
      </c>
      <c r="L3465" s="42" t="s">
        <v>9540</v>
      </c>
      <c r="M3465" s="42" t="s">
        <v>21</v>
      </c>
      <c r="N3465" s="42" t="s">
        <v>20338</v>
      </c>
      <c r="O3465" s="42" t="s">
        <v>394</v>
      </c>
      <c r="P3465" s="42" t="s">
        <v>395</v>
      </c>
      <c r="Q3465" s="56" t="s">
        <v>20339</v>
      </c>
      <c r="R3465" s="42" t="s">
        <v>23</v>
      </c>
      <c r="S3465" s="42" t="s">
        <v>29</v>
      </c>
      <c r="T3465" s="42" t="s">
        <v>28523</v>
      </c>
      <c r="U3465" s="50" t="s">
        <v>28523</v>
      </c>
      <c r="V3465" s="42" t="s">
        <v>28519</v>
      </c>
      <c r="W3465" s="42" t="s">
        <v>94</v>
      </c>
      <c r="X3465" s="50">
        <v>1116</v>
      </c>
    </row>
    <row r="3466" spans="1:24" ht="12" customHeight="1" x14ac:dyDescent="0.15">
      <c r="A3466" s="42" t="s">
        <v>20124</v>
      </c>
      <c r="B3466" s="42">
        <v>48</v>
      </c>
      <c r="C3466" s="42" t="s">
        <v>14</v>
      </c>
      <c r="D3466" s="42" t="s">
        <v>79</v>
      </c>
      <c r="E3466" s="42" t="s">
        <v>20141</v>
      </c>
      <c r="F3466" s="55">
        <v>42359</v>
      </c>
      <c r="G3466" s="42" t="s">
        <v>20050</v>
      </c>
      <c r="H3466" s="42" t="s">
        <v>20051</v>
      </c>
      <c r="I3466" s="42" t="s">
        <v>167</v>
      </c>
      <c r="J3466" s="42" t="s">
        <v>20675</v>
      </c>
      <c r="K3466" s="42" t="s">
        <v>922</v>
      </c>
      <c r="L3466" s="42" t="s">
        <v>1599</v>
      </c>
      <c r="M3466" s="42" t="s">
        <v>21</v>
      </c>
      <c r="N3466" s="42" t="s">
        <v>20106</v>
      </c>
      <c r="P3466" s="42" t="s">
        <v>395</v>
      </c>
      <c r="Q3466" s="56" t="s">
        <v>20107</v>
      </c>
      <c r="R3466" s="42" t="s">
        <v>23</v>
      </c>
      <c r="S3466" s="42" t="s">
        <v>22</v>
      </c>
      <c r="T3466" s="42" t="s">
        <v>28746</v>
      </c>
      <c r="U3466" s="50" t="s">
        <v>28520</v>
      </c>
      <c r="V3466" s="42" t="s">
        <v>28521</v>
      </c>
      <c r="W3466" s="42" t="s">
        <v>94</v>
      </c>
      <c r="X3466" s="50">
        <v>1109</v>
      </c>
    </row>
    <row r="3467" spans="1:24" ht="12" customHeight="1" x14ac:dyDescent="0.15">
      <c r="A3467" s="42" t="s">
        <v>20173</v>
      </c>
      <c r="B3467" s="42">
        <v>25</v>
      </c>
      <c r="C3467" s="42" t="s">
        <v>14</v>
      </c>
      <c r="D3467" s="42" t="s">
        <v>79</v>
      </c>
      <c r="E3467" s="42" t="s">
        <v>20172</v>
      </c>
      <c r="F3467" s="55">
        <v>42359</v>
      </c>
      <c r="G3467" s="42" t="s">
        <v>20052</v>
      </c>
      <c r="H3467" s="42" t="s">
        <v>1273</v>
      </c>
      <c r="I3467" s="42" t="s">
        <v>203</v>
      </c>
      <c r="J3467" s="42" t="s">
        <v>13696</v>
      </c>
      <c r="K3467" s="42" t="s">
        <v>1273</v>
      </c>
      <c r="L3467" s="42" t="s">
        <v>3735</v>
      </c>
      <c r="M3467" s="42" t="s">
        <v>21</v>
      </c>
      <c r="N3467" s="42" t="s">
        <v>20104</v>
      </c>
      <c r="P3467" s="42" t="s">
        <v>395</v>
      </c>
      <c r="Q3467" s="56" t="s">
        <v>20105</v>
      </c>
      <c r="R3467" s="42" t="s">
        <v>23</v>
      </c>
      <c r="S3467" s="42" t="s">
        <v>22</v>
      </c>
      <c r="T3467" s="42" t="s">
        <v>28746</v>
      </c>
      <c r="U3467" s="50" t="s">
        <v>28520</v>
      </c>
      <c r="V3467" s="42" t="s">
        <v>28521</v>
      </c>
      <c r="W3467" s="42" t="s">
        <v>94</v>
      </c>
      <c r="X3467" s="50">
        <v>1113</v>
      </c>
    </row>
    <row r="3468" spans="1:24" ht="12" customHeight="1" x14ac:dyDescent="0.15">
      <c r="A3468" s="42" t="s">
        <v>20133</v>
      </c>
      <c r="B3468" s="42">
        <v>34</v>
      </c>
      <c r="C3468" s="42" t="s">
        <v>14</v>
      </c>
      <c r="D3468" s="42" t="s">
        <v>42</v>
      </c>
      <c r="F3468" s="55">
        <v>42359</v>
      </c>
      <c r="G3468" s="42" t="s">
        <v>20045</v>
      </c>
      <c r="H3468" s="42" t="s">
        <v>766</v>
      </c>
      <c r="I3468" s="42" t="s">
        <v>39</v>
      </c>
      <c r="J3468" s="42" t="s">
        <v>20676</v>
      </c>
      <c r="K3468" s="42" t="s">
        <v>767</v>
      </c>
      <c r="L3468" s="42" t="s">
        <v>19951</v>
      </c>
      <c r="M3468" s="42" t="s">
        <v>21</v>
      </c>
      <c r="N3468" s="42" t="s">
        <v>20102</v>
      </c>
      <c r="P3468" s="42" t="s">
        <v>395</v>
      </c>
      <c r="Q3468" s="56" t="s">
        <v>20103</v>
      </c>
      <c r="R3468" s="42" t="s">
        <v>23</v>
      </c>
      <c r="S3468" s="42" t="s">
        <v>22</v>
      </c>
      <c r="T3468" s="42" t="s">
        <v>28746</v>
      </c>
      <c r="U3468" s="50" t="s">
        <v>28520</v>
      </c>
      <c r="V3468" s="42" t="s">
        <v>28521</v>
      </c>
      <c r="W3468" s="42" t="s">
        <v>94</v>
      </c>
      <c r="X3468" s="50">
        <v>1108</v>
      </c>
    </row>
    <row r="3469" spans="1:24" ht="12" customHeight="1" x14ac:dyDescent="0.15">
      <c r="A3469" s="42" t="s">
        <v>20154</v>
      </c>
      <c r="B3469" s="42">
        <v>30</v>
      </c>
      <c r="C3469" s="42" t="s">
        <v>14</v>
      </c>
      <c r="D3469" s="42" t="s">
        <v>31</v>
      </c>
      <c r="E3469" s="42" t="s">
        <v>20375</v>
      </c>
      <c r="F3469" s="55">
        <v>42359</v>
      </c>
      <c r="G3469" s="42" t="s">
        <v>20155</v>
      </c>
      <c r="H3469" s="42" t="s">
        <v>20156</v>
      </c>
      <c r="I3469" s="42" t="s">
        <v>39</v>
      </c>
      <c r="J3469" s="42" t="s">
        <v>20681</v>
      </c>
      <c r="K3469" s="42" t="s">
        <v>1306</v>
      </c>
      <c r="L3469" s="42" t="s">
        <v>1307</v>
      </c>
      <c r="M3469" s="42" t="s">
        <v>21</v>
      </c>
      <c r="N3469" s="42" t="s">
        <v>20157</v>
      </c>
      <c r="P3469" s="42" t="s">
        <v>395</v>
      </c>
      <c r="Q3469" s="56" t="s">
        <v>20158</v>
      </c>
      <c r="R3469" s="42" t="s">
        <v>23</v>
      </c>
      <c r="S3469" s="42" t="s">
        <v>22</v>
      </c>
      <c r="T3469" s="42" t="s">
        <v>28746</v>
      </c>
      <c r="U3469" s="50" t="s">
        <v>28520</v>
      </c>
      <c r="V3469" s="42" t="s">
        <v>28521</v>
      </c>
      <c r="W3469" s="42" t="s">
        <v>94</v>
      </c>
      <c r="X3469" s="50">
        <v>1119</v>
      </c>
    </row>
    <row r="3470" spans="1:24" ht="12" customHeight="1" x14ac:dyDescent="0.15">
      <c r="A3470" s="42" t="s">
        <v>20126</v>
      </c>
      <c r="B3470" s="42">
        <v>21</v>
      </c>
      <c r="C3470" s="42" t="s">
        <v>14</v>
      </c>
      <c r="D3470" s="42" t="s">
        <v>31</v>
      </c>
      <c r="E3470" s="42" t="s">
        <v>20131</v>
      </c>
      <c r="F3470" s="55">
        <v>42359</v>
      </c>
      <c r="G3470" s="42" t="s">
        <v>20127</v>
      </c>
      <c r="H3470" s="42" t="s">
        <v>20128</v>
      </c>
      <c r="I3470" s="42" t="s">
        <v>398</v>
      </c>
      <c r="J3470" s="42" t="s">
        <v>20677</v>
      </c>
      <c r="K3470" s="42" t="s">
        <v>1107</v>
      </c>
      <c r="L3470" s="42" t="s">
        <v>498</v>
      </c>
      <c r="M3470" s="42" t="s">
        <v>21</v>
      </c>
      <c r="N3470" s="42" t="s">
        <v>20129</v>
      </c>
      <c r="P3470" s="42" t="s">
        <v>395</v>
      </c>
      <c r="Q3470" s="56" t="s">
        <v>20130</v>
      </c>
      <c r="R3470" s="42" t="s">
        <v>542</v>
      </c>
      <c r="S3470" s="42" t="s">
        <v>22</v>
      </c>
      <c r="T3470" s="42" t="s">
        <v>28746</v>
      </c>
      <c r="U3470" s="50" t="s">
        <v>28520</v>
      </c>
      <c r="V3470" s="42" t="s">
        <v>28521</v>
      </c>
      <c r="W3470" s="42" t="s">
        <v>94</v>
      </c>
      <c r="X3470" s="50">
        <v>1111</v>
      </c>
    </row>
    <row r="3471" spans="1:24" ht="12" customHeight="1" x14ac:dyDescent="0.15">
      <c r="A3471" s="42" t="s">
        <v>20046</v>
      </c>
      <c r="B3471" s="42">
        <v>39</v>
      </c>
      <c r="C3471" s="42" t="s">
        <v>14</v>
      </c>
      <c r="D3471" s="42" t="s">
        <v>31</v>
      </c>
      <c r="E3471" s="42" t="s">
        <v>20374</v>
      </c>
      <c r="F3471" s="55">
        <v>42359</v>
      </c>
      <c r="G3471" s="42" t="s">
        <v>20047</v>
      </c>
      <c r="H3471" s="42" t="s">
        <v>3798</v>
      </c>
      <c r="I3471" s="42" t="s">
        <v>56</v>
      </c>
      <c r="J3471" s="42" t="s">
        <v>20680</v>
      </c>
      <c r="K3471" s="42" t="s">
        <v>3800</v>
      </c>
      <c r="L3471" s="42" t="s">
        <v>255</v>
      </c>
      <c r="M3471" s="42" t="s">
        <v>21</v>
      </c>
      <c r="N3471" s="42" t="s">
        <v>20100</v>
      </c>
      <c r="P3471" s="42" t="s">
        <v>395</v>
      </c>
      <c r="Q3471" s="56" t="s">
        <v>20101</v>
      </c>
      <c r="R3471" s="42" t="s">
        <v>23</v>
      </c>
      <c r="S3471" s="42" t="s">
        <v>22</v>
      </c>
      <c r="T3471" s="42" t="s">
        <v>28746</v>
      </c>
      <c r="U3471" s="50" t="s">
        <v>28520</v>
      </c>
      <c r="V3471" s="42" t="s">
        <v>28521</v>
      </c>
      <c r="W3471" s="42" t="s">
        <v>94</v>
      </c>
      <c r="X3471" s="50">
        <v>1112</v>
      </c>
    </row>
    <row r="3472" spans="1:24" ht="12" customHeight="1" x14ac:dyDescent="0.15">
      <c r="A3472" s="42" t="s">
        <v>20403</v>
      </c>
      <c r="B3472" s="42">
        <v>32</v>
      </c>
      <c r="C3472" s="42" t="s">
        <v>14</v>
      </c>
      <c r="D3472" s="42" t="s">
        <v>79</v>
      </c>
      <c r="E3472" s="42" t="s">
        <v>20125</v>
      </c>
      <c r="F3472" s="55">
        <v>42359</v>
      </c>
      <c r="G3472" s="42" t="s">
        <v>20048</v>
      </c>
      <c r="H3472" s="42" t="s">
        <v>20049</v>
      </c>
      <c r="I3472" s="42" t="s">
        <v>19</v>
      </c>
      <c r="J3472" s="42" t="s">
        <v>20678</v>
      </c>
      <c r="K3472" s="42" t="s">
        <v>20679</v>
      </c>
      <c r="L3472" s="42" t="s">
        <v>12040</v>
      </c>
      <c r="M3472" s="42" t="s">
        <v>21</v>
      </c>
      <c r="N3472" s="42" t="s">
        <v>29888</v>
      </c>
      <c r="P3472" s="42" t="s">
        <v>395</v>
      </c>
      <c r="Q3472" s="56" t="s">
        <v>20108</v>
      </c>
      <c r="R3472" s="42" t="s">
        <v>542</v>
      </c>
      <c r="S3472" s="42" t="s">
        <v>12</v>
      </c>
      <c r="T3472" s="42" t="s">
        <v>31978</v>
      </c>
      <c r="U3472" s="50" t="s">
        <v>28518</v>
      </c>
      <c r="V3472" s="42" t="s">
        <v>28521</v>
      </c>
      <c r="W3472" s="42" t="s">
        <v>94</v>
      </c>
      <c r="X3472" s="50">
        <v>1110</v>
      </c>
    </row>
    <row r="3473" spans="1:24" ht="12" customHeight="1" x14ac:dyDescent="0.15">
      <c r="A3473" s="42" t="s">
        <v>20132</v>
      </c>
      <c r="B3473" s="42">
        <v>47</v>
      </c>
      <c r="C3473" s="42" t="s">
        <v>14</v>
      </c>
      <c r="D3473" s="42" t="s">
        <v>42</v>
      </c>
      <c r="F3473" s="55">
        <v>42359</v>
      </c>
      <c r="G3473" s="42" t="s">
        <v>20135</v>
      </c>
      <c r="H3473" s="42" t="s">
        <v>4182</v>
      </c>
      <c r="I3473" s="42" t="s">
        <v>67</v>
      </c>
      <c r="J3473" s="42" t="s">
        <v>4183</v>
      </c>
      <c r="K3473" s="42" t="s">
        <v>4184</v>
      </c>
      <c r="L3473" s="42" t="s">
        <v>4185</v>
      </c>
      <c r="M3473" s="42" t="s">
        <v>385</v>
      </c>
      <c r="N3473" s="42" t="s">
        <v>32149</v>
      </c>
      <c r="P3473" s="42" t="s">
        <v>395</v>
      </c>
      <c r="Q3473" s="56" t="s">
        <v>20134</v>
      </c>
      <c r="R3473" s="42" t="s">
        <v>23</v>
      </c>
      <c r="S3473" s="42" t="s">
        <v>12</v>
      </c>
      <c r="T3473" s="42" t="s">
        <v>31978</v>
      </c>
      <c r="U3473" s="50" t="s">
        <v>28518</v>
      </c>
      <c r="V3473" s="42" t="s">
        <v>28521</v>
      </c>
    </row>
    <row r="3474" spans="1:24" ht="12" customHeight="1" x14ac:dyDescent="0.15">
      <c r="A3474" s="42" t="s">
        <v>22288</v>
      </c>
      <c r="B3474" s="42">
        <v>35</v>
      </c>
      <c r="C3474" s="42" t="s">
        <v>14</v>
      </c>
      <c r="D3474" s="42" t="s">
        <v>79</v>
      </c>
      <c r="E3474" s="42" t="s">
        <v>22300</v>
      </c>
      <c r="F3474" s="55">
        <v>42358</v>
      </c>
      <c r="G3474" s="42" t="s">
        <v>12229</v>
      </c>
      <c r="H3474" s="42" t="s">
        <v>22299</v>
      </c>
      <c r="I3474" s="42" t="s">
        <v>219</v>
      </c>
      <c r="J3474" s="42">
        <v>19963</v>
      </c>
      <c r="K3474" s="42" t="s">
        <v>2489</v>
      </c>
      <c r="L3474" s="42" t="s">
        <v>5930</v>
      </c>
      <c r="M3474" s="42" t="s">
        <v>385</v>
      </c>
      <c r="N3474" s="42" t="s">
        <v>22297</v>
      </c>
      <c r="O3474" s="42" t="s">
        <v>394</v>
      </c>
      <c r="P3474" s="42" t="s">
        <v>395</v>
      </c>
      <c r="Q3474" s="56" t="s">
        <v>22298</v>
      </c>
      <c r="R3474" s="42" t="s">
        <v>94</v>
      </c>
      <c r="S3474" s="42" t="s">
        <v>22</v>
      </c>
      <c r="T3474" s="42" t="s">
        <v>28746</v>
      </c>
      <c r="U3474" s="50" t="s">
        <v>28520</v>
      </c>
      <c r="V3474" s="42" t="s">
        <v>28521</v>
      </c>
    </row>
    <row r="3475" spans="1:24" ht="12" customHeight="1" x14ac:dyDescent="0.15">
      <c r="A3475" s="42" t="s">
        <v>20055</v>
      </c>
      <c r="B3475" s="42">
        <v>31</v>
      </c>
      <c r="C3475" s="42" t="s">
        <v>14</v>
      </c>
      <c r="D3475" s="42" t="s">
        <v>42</v>
      </c>
      <c r="F3475" s="55">
        <v>42358</v>
      </c>
      <c r="G3475" s="42" t="s">
        <v>20056</v>
      </c>
      <c r="H3475" s="42" t="s">
        <v>121</v>
      </c>
      <c r="I3475" s="42" t="s">
        <v>67</v>
      </c>
      <c r="J3475" s="42" t="s">
        <v>20682</v>
      </c>
      <c r="K3475" s="42" t="s">
        <v>15029</v>
      </c>
      <c r="L3475" s="42" t="s">
        <v>15030</v>
      </c>
      <c r="M3475" s="42" t="s">
        <v>21</v>
      </c>
      <c r="N3475" s="42" t="s">
        <v>20098</v>
      </c>
      <c r="P3475" s="42" t="s">
        <v>395</v>
      </c>
      <c r="Q3475" s="56" t="s">
        <v>20099</v>
      </c>
      <c r="R3475" s="42" t="s">
        <v>542</v>
      </c>
      <c r="S3475" s="42" t="s">
        <v>22</v>
      </c>
      <c r="T3475" s="42" t="s">
        <v>28746</v>
      </c>
      <c r="U3475" s="50" t="s">
        <v>28520</v>
      </c>
      <c r="V3475" s="42" t="s">
        <v>28521</v>
      </c>
      <c r="W3475" s="42" t="s">
        <v>94</v>
      </c>
      <c r="X3475" s="50">
        <v>1107</v>
      </c>
    </row>
    <row r="3476" spans="1:24" ht="12" customHeight="1" x14ac:dyDescent="0.15">
      <c r="A3476" s="42" t="s">
        <v>20053</v>
      </c>
      <c r="B3476" s="42">
        <v>30</v>
      </c>
      <c r="C3476" s="42" t="s">
        <v>14</v>
      </c>
      <c r="D3476" s="42" t="s">
        <v>79</v>
      </c>
      <c r="E3476" s="42" t="s">
        <v>20109</v>
      </c>
      <c r="F3476" s="55">
        <v>42358</v>
      </c>
      <c r="G3476" s="42" t="s">
        <v>20054</v>
      </c>
      <c r="H3476" s="42" t="s">
        <v>6120</v>
      </c>
      <c r="I3476" s="42" t="s">
        <v>39</v>
      </c>
      <c r="J3476" s="42" t="s">
        <v>20683</v>
      </c>
      <c r="K3476" s="42" t="s">
        <v>92</v>
      </c>
      <c r="L3476" s="42" t="s">
        <v>408</v>
      </c>
      <c r="M3476" s="42" t="s">
        <v>21</v>
      </c>
      <c r="N3476" s="42" t="s">
        <v>20096</v>
      </c>
      <c r="O3476" s="42" t="s">
        <v>394</v>
      </c>
      <c r="P3476" s="42" t="s">
        <v>395</v>
      </c>
      <c r="Q3476" s="56" t="s">
        <v>20097</v>
      </c>
      <c r="R3476" s="42" t="s">
        <v>23</v>
      </c>
      <c r="S3476" s="42" t="s">
        <v>12</v>
      </c>
      <c r="T3476" s="42" t="s">
        <v>31978</v>
      </c>
      <c r="U3476" s="50" t="s">
        <v>28520</v>
      </c>
      <c r="V3476" s="42" t="s">
        <v>28521</v>
      </c>
      <c r="W3476" s="42" t="s">
        <v>94</v>
      </c>
      <c r="X3476" s="50">
        <v>1106</v>
      </c>
    </row>
    <row r="3477" spans="1:24" ht="12" customHeight="1" x14ac:dyDescent="0.15">
      <c r="A3477" s="42" t="s">
        <v>20136</v>
      </c>
      <c r="B3477" s="42">
        <v>35</v>
      </c>
      <c r="C3477" s="42" t="s">
        <v>14</v>
      </c>
      <c r="D3477" s="42" t="s">
        <v>31</v>
      </c>
      <c r="E3477" s="42" t="s">
        <v>20137</v>
      </c>
      <c r="F3477" s="55">
        <v>42358</v>
      </c>
      <c r="G3477" s="42" t="s">
        <v>20140</v>
      </c>
      <c r="H3477" s="42" t="s">
        <v>14141</v>
      </c>
      <c r="I3477" s="42" t="s">
        <v>493</v>
      </c>
      <c r="J3477" s="42" t="s">
        <v>20684</v>
      </c>
      <c r="K3477" s="42" t="s">
        <v>4656</v>
      </c>
      <c r="L3477" s="42" t="s">
        <v>15928</v>
      </c>
      <c r="M3477" s="42" t="s">
        <v>373</v>
      </c>
      <c r="N3477" s="42" t="s">
        <v>20139</v>
      </c>
      <c r="P3477" s="42" t="s">
        <v>395</v>
      </c>
      <c r="Q3477" s="56" t="s">
        <v>20138</v>
      </c>
      <c r="R3477" s="42" t="s">
        <v>23</v>
      </c>
      <c r="S3477" s="42" t="s">
        <v>373</v>
      </c>
    </row>
    <row r="3478" spans="1:24" ht="12" customHeight="1" x14ac:dyDescent="0.15">
      <c r="A3478" s="42" t="s">
        <v>20117</v>
      </c>
      <c r="B3478" s="42">
        <v>24</v>
      </c>
      <c r="C3478" s="42" t="s">
        <v>14</v>
      </c>
      <c r="D3478" s="42" t="s">
        <v>79</v>
      </c>
      <c r="E3478" s="42" t="s">
        <v>20118</v>
      </c>
      <c r="F3478" s="55">
        <v>42357</v>
      </c>
      <c r="G3478" s="42" t="s">
        <v>20059</v>
      </c>
      <c r="H3478" s="42" t="s">
        <v>5979</v>
      </c>
      <c r="I3478" s="42" t="s">
        <v>238</v>
      </c>
      <c r="J3478" s="42" t="s">
        <v>20686</v>
      </c>
      <c r="K3478" s="42" t="s">
        <v>2205</v>
      </c>
      <c r="L3478" s="42" t="s">
        <v>3246</v>
      </c>
      <c r="M3478" s="42" t="s">
        <v>21</v>
      </c>
      <c r="N3478" s="42" t="s">
        <v>20094</v>
      </c>
      <c r="P3478" s="42" t="s">
        <v>395</v>
      </c>
      <c r="Q3478" s="56" t="s">
        <v>20095</v>
      </c>
      <c r="R3478" s="42" t="s">
        <v>23</v>
      </c>
      <c r="S3478" s="42" t="s">
        <v>22</v>
      </c>
      <c r="T3478" s="42" t="s">
        <v>28746</v>
      </c>
      <c r="U3478" s="50" t="s">
        <v>28520</v>
      </c>
      <c r="W3478" s="42" t="s">
        <v>94</v>
      </c>
      <c r="X3478" s="50">
        <v>1103</v>
      </c>
    </row>
    <row r="3479" spans="1:24" ht="12" customHeight="1" x14ac:dyDescent="0.15">
      <c r="A3479" s="42" t="s">
        <v>20149</v>
      </c>
      <c r="B3479" s="42">
        <v>42</v>
      </c>
      <c r="C3479" s="42" t="s">
        <v>14</v>
      </c>
      <c r="D3479" s="42" t="s">
        <v>79</v>
      </c>
      <c r="E3479" s="42" t="s">
        <v>20153</v>
      </c>
      <c r="F3479" s="55">
        <v>42357</v>
      </c>
      <c r="G3479" s="42" t="s">
        <v>20150</v>
      </c>
      <c r="H3479" s="42" t="s">
        <v>8549</v>
      </c>
      <c r="I3479" s="42" t="s">
        <v>39</v>
      </c>
      <c r="J3479" s="42" t="s">
        <v>14365</v>
      </c>
      <c r="K3479" s="42" t="s">
        <v>589</v>
      </c>
      <c r="L3479" s="42" t="s">
        <v>8551</v>
      </c>
      <c r="M3479" s="42" t="s">
        <v>2246</v>
      </c>
      <c r="N3479" s="42" t="s">
        <v>20151</v>
      </c>
      <c r="P3479" s="42" t="s">
        <v>395</v>
      </c>
      <c r="Q3479" s="56" t="s">
        <v>20152</v>
      </c>
      <c r="R3479" s="42" t="s">
        <v>542</v>
      </c>
      <c r="S3479" s="42" t="s">
        <v>12</v>
      </c>
    </row>
    <row r="3480" spans="1:24" ht="12" customHeight="1" x14ac:dyDescent="0.15">
      <c r="A3480" s="42" t="s">
        <v>20057</v>
      </c>
      <c r="B3480" s="42">
        <v>26</v>
      </c>
      <c r="C3480" s="42" t="s">
        <v>14</v>
      </c>
      <c r="D3480" s="42" t="s">
        <v>42</v>
      </c>
      <c r="E3480" s="42" t="s">
        <v>20110</v>
      </c>
      <c r="F3480" s="55">
        <v>42357</v>
      </c>
      <c r="G3480" s="42" t="s">
        <v>20058</v>
      </c>
      <c r="H3480" s="42" t="s">
        <v>11862</v>
      </c>
      <c r="I3480" s="42" t="s">
        <v>39</v>
      </c>
      <c r="J3480" s="42" t="s">
        <v>20685</v>
      </c>
      <c r="K3480" s="42" t="s">
        <v>92</v>
      </c>
      <c r="L3480" s="42" t="s">
        <v>93</v>
      </c>
      <c r="M3480" s="42" t="s">
        <v>21</v>
      </c>
      <c r="N3480" s="42" t="s">
        <v>20092</v>
      </c>
      <c r="O3480" s="42" t="s">
        <v>394</v>
      </c>
      <c r="P3480" s="42" t="s">
        <v>395</v>
      </c>
      <c r="Q3480" s="56" t="s">
        <v>20093</v>
      </c>
      <c r="R3480" s="42" t="s">
        <v>542</v>
      </c>
      <c r="S3480" s="42" t="s">
        <v>29</v>
      </c>
      <c r="T3480" s="42" t="s">
        <v>28523</v>
      </c>
      <c r="U3480" s="50" t="s">
        <v>28520</v>
      </c>
      <c r="V3480" s="42" t="s">
        <v>28521</v>
      </c>
      <c r="W3480" s="42" t="s">
        <v>94</v>
      </c>
      <c r="X3480" s="50">
        <v>1105</v>
      </c>
    </row>
    <row r="3481" spans="1:24" ht="12" customHeight="1" x14ac:dyDescent="0.15">
      <c r="A3481" s="42" t="s">
        <v>20060</v>
      </c>
      <c r="B3481" s="42">
        <v>22</v>
      </c>
      <c r="C3481" s="42" t="s">
        <v>108</v>
      </c>
      <c r="D3481" s="42" t="s">
        <v>31</v>
      </c>
      <c r="E3481" s="42" t="s">
        <v>20116</v>
      </c>
      <c r="F3481" s="55">
        <v>42356</v>
      </c>
      <c r="G3481" s="42" t="s">
        <v>20061</v>
      </c>
      <c r="H3481" s="42" t="s">
        <v>13693</v>
      </c>
      <c r="I3481" s="42" t="s">
        <v>63</v>
      </c>
      <c r="J3481" s="42" t="s">
        <v>20689</v>
      </c>
      <c r="K3481" s="42" t="s">
        <v>11797</v>
      </c>
      <c r="L3481" s="42" t="s">
        <v>20062</v>
      </c>
      <c r="M3481" s="42" t="s">
        <v>21</v>
      </c>
      <c r="N3481" s="42" t="s">
        <v>20088</v>
      </c>
      <c r="P3481" s="42" t="s">
        <v>395</v>
      </c>
      <c r="Q3481" s="56" t="s">
        <v>20089</v>
      </c>
      <c r="R3481" s="42" t="s">
        <v>23</v>
      </c>
      <c r="S3481" s="42" t="s">
        <v>22</v>
      </c>
      <c r="T3481" s="42" t="s">
        <v>28746</v>
      </c>
      <c r="U3481" s="50" t="s">
        <v>28520</v>
      </c>
      <c r="V3481" s="42" t="s">
        <v>20623</v>
      </c>
      <c r="W3481" s="42" t="s">
        <v>94</v>
      </c>
      <c r="X3481" s="50">
        <v>1100</v>
      </c>
    </row>
    <row r="3482" spans="1:24" ht="12" customHeight="1" x14ac:dyDescent="0.15">
      <c r="A3482" s="42" t="s">
        <v>20115</v>
      </c>
      <c r="B3482" s="42">
        <v>58</v>
      </c>
      <c r="C3482" s="42" t="s">
        <v>14</v>
      </c>
      <c r="D3482" s="42" t="s">
        <v>42</v>
      </c>
      <c r="F3482" s="55">
        <v>42356</v>
      </c>
      <c r="G3482" s="42" t="s">
        <v>20068</v>
      </c>
      <c r="H3482" s="42" t="s">
        <v>20069</v>
      </c>
      <c r="I3482" s="42" t="s">
        <v>189</v>
      </c>
      <c r="J3482" s="42" t="s">
        <v>20690</v>
      </c>
      <c r="K3482" s="42" t="s">
        <v>20069</v>
      </c>
      <c r="L3482" s="42" t="s">
        <v>20070</v>
      </c>
      <c r="M3482" s="42" t="s">
        <v>21</v>
      </c>
      <c r="N3482" s="42" t="s">
        <v>20090</v>
      </c>
      <c r="P3482" s="42" t="s">
        <v>395</v>
      </c>
      <c r="Q3482" s="56" t="s">
        <v>20091</v>
      </c>
      <c r="R3482" s="42" t="s">
        <v>542</v>
      </c>
      <c r="S3482" s="42" t="s">
        <v>12</v>
      </c>
      <c r="T3482" s="42" t="s">
        <v>31675</v>
      </c>
      <c r="U3482" s="50" t="s">
        <v>28520</v>
      </c>
      <c r="V3482" s="42" t="s">
        <v>28521</v>
      </c>
      <c r="W3482" s="42" t="s">
        <v>94</v>
      </c>
      <c r="X3482" s="50">
        <v>1102</v>
      </c>
    </row>
    <row r="3483" spans="1:24" ht="12" customHeight="1" x14ac:dyDescent="0.15">
      <c r="A3483" s="42" t="s">
        <v>20063</v>
      </c>
      <c r="B3483" s="42">
        <v>32</v>
      </c>
      <c r="C3483" s="42" t="s">
        <v>14</v>
      </c>
      <c r="D3483" s="42" t="s">
        <v>31</v>
      </c>
      <c r="E3483" s="42" t="s">
        <v>20111</v>
      </c>
      <c r="F3483" s="55">
        <v>42356</v>
      </c>
      <c r="G3483" s="42" t="s">
        <v>20064</v>
      </c>
      <c r="H3483" s="42" t="s">
        <v>20065</v>
      </c>
      <c r="I3483" s="42" t="s">
        <v>46</v>
      </c>
      <c r="J3483" s="42" t="s">
        <v>20687</v>
      </c>
      <c r="K3483" s="42" t="s">
        <v>3116</v>
      </c>
      <c r="L3483" s="42" t="s">
        <v>2717</v>
      </c>
      <c r="M3483" s="42" t="s">
        <v>21</v>
      </c>
      <c r="N3483" s="42" t="s">
        <v>20078</v>
      </c>
      <c r="O3483" s="42" t="s">
        <v>394</v>
      </c>
      <c r="P3483" s="42" t="s">
        <v>395</v>
      </c>
      <c r="Q3483" s="56" t="s">
        <v>20079</v>
      </c>
      <c r="R3483" s="42" t="s">
        <v>23</v>
      </c>
      <c r="S3483" s="42" t="s">
        <v>12</v>
      </c>
    </row>
    <row r="3484" spans="1:24" ht="12" customHeight="1" x14ac:dyDescent="0.15">
      <c r="A3484" s="42" t="s">
        <v>20066</v>
      </c>
      <c r="B3484" s="42">
        <v>32</v>
      </c>
      <c r="C3484" s="42" t="s">
        <v>14</v>
      </c>
      <c r="D3484" s="42" t="s">
        <v>31</v>
      </c>
      <c r="E3484" s="42" t="s">
        <v>20112</v>
      </c>
      <c r="F3484" s="55">
        <v>42356</v>
      </c>
      <c r="G3484" s="42" t="s">
        <v>20067</v>
      </c>
      <c r="H3484" s="42" t="s">
        <v>381</v>
      </c>
      <c r="I3484" s="42" t="s">
        <v>313</v>
      </c>
      <c r="J3484" s="42" t="s">
        <v>20688</v>
      </c>
      <c r="K3484" s="42" t="s">
        <v>2628</v>
      </c>
      <c r="L3484" s="42" t="s">
        <v>2629</v>
      </c>
      <c r="M3484" s="42" t="s">
        <v>21</v>
      </c>
      <c r="N3484" s="42" t="s">
        <v>20080</v>
      </c>
      <c r="P3484" s="42" t="s">
        <v>395</v>
      </c>
      <c r="Q3484" s="56" t="s">
        <v>20081</v>
      </c>
      <c r="R3484" s="42" t="s">
        <v>23</v>
      </c>
      <c r="S3484" s="42" t="s">
        <v>373</v>
      </c>
      <c r="T3484" s="42" t="s">
        <v>28836</v>
      </c>
      <c r="U3484" s="50" t="s">
        <v>28520</v>
      </c>
      <c r="V3484" s="42" t="s">
        <v>28519</v>
      </c>
      <c r="W3484" s="42" t="s">
        <v>94</v>
      </c>
      <c r="X3484" s="50">
        <v>1101</v>
      </c>
    </row>
    <row r="3485" spans="1:24" ht="12" customHeight="1" x14ac:dyDescent="0.15">
      <c r="A3485" s="42" t="s">
        <v>20073</v>
      </c>
      <c r="B3485" s="42">
        <v>24</v>
      </c>
      <c r="C3485" s="42" t="s">
        <v>14</v>
      </c>
      <c r="D3485" s="42" t="s">
        <v>31</v>
      </c>
      <c r="E3485" s="42" t="s">
        <v>20174</v>
      </c>
      <c r="F3485" s="55">
        <v>42355</v>
      </c>
      <c r="G3485" s="42" t="s">
        <v>20074</v>
      </c>
      <c r="H3485" s="42" t="s">
        <v>10032</v>
      </c>
      <c r="I3485" s="42" t="s">
        <v>39</v>
      </c>
      <c r="J3485" s="42" t="s">
        <v>10033</v>
      </c>
      <c r="K3485" s="42" t="s">
        <v>3138</v>
      </c>
      <c r="L3485" s="42" t="s">
        <v>10034</v>
      </c>
      <c r="M3485" s="42" t="s">
        <v>21</v>
      </c>
      <c r="N3485" s="42" t="s">
        <v>20084</v>
      </c>
      <c r="P3485" s="42" t="s">
        <v>395</v>
      </c>
      <c r="Q3485" s="56" t="s">
        <v>20085</v>
      </c>
      <c r="R3485" s="42" t="s">
        <v>23</v>
      </c>
      <c r="S3485" s="42" t="s">
        <v>22</v>
      </c>
      <c r="T3485" s="42" t="s">
        <v>28746</v>
      </c>
      <c r="U3485" s="50" t="s">
        <v>28520</v>
      </c>
      <c r="V3485" s="42" t="s">
        <v>20623</v>
      </c>
      <c r="W3485" s="42" t="s">
        <v>94</v>
      </c>
      <c r="X3485" s="50">
        <v>1099</v>
      </c>
    </row>
    <row r="3486" spans="1:24" ht="12" customHeight="1" x14ac:dyDescent="0.15">
      <c r="A3486" s="42" t="s">
        <v>20071</v>
      </c>
      <c r="B3486" s="42">
        <v>25</v>
      </c>
      <c r="C3486" s="42" t="s">
        <v>14</v>
      </c>
      <c r="D3486" s="42" t="s">
        <v>31</v>
      </c>
      <c r="E3486" s="42" t="s">
        <v>20113</v>
      </c>
      <c r="F3486" s="55">
        <v>42355</v>
      </c>
      <c r="G3486" s="42" t="s">
        <v>20072</v>
      </c>
      <c r="H3486" s="42" t="s">
        <v>2489</v>
      </c>
      <c r="I3486" s="42" t="s">
        <v>63</v>
      </c>
      <c r="J3486" s="42" t="s">
        <v>20691</v>
      </c>
      <c r="K3486" s="42" t="s">
        <v>2295</v>
      </c>
      <c r="L3486" s="42" t="s">
        <v>3382</v>
      </c>
      <c r="M3486" s="42" t="s">
        <v>21</v>
      </c>
      <c r="N3486" s="42" t="s">
        <v>20082</v>
      </c>
      <c r="P3486" s="42" t="s">
        <v>395</v>
      </c>
      <c r="Q3486" s="56" t="s">
        <v>20083</v>
      </c>
      <c r="R3486" s="42" t="s">
        <v>542</v>
      </c>
      <c r="S3486" s="42" t="s">
        <v>22</v>
      </c>
      <c r="T3486" s="42" t="s">
        <v>28541</v>
      </c>
      <c r="U3486" s="50" t="s">
        <v>28518</v>
      </c>
      <c r="V3486" s="42" t="s">
        <v>28521</v>
      </c>
      <c r="W3486" s="42" t="s">
        <v>94</v>
      </c>
      <c r="X3486" s="50">
        <v>1098</v>
      </c>
    </row>
    <row r="3487" spans="1:24" ht="12" customHeight="1" x14ac:dyDescent="0.15">
      <c r="A3487" s="42" t="s">
        <v>20075</v>
      </c>
      <c r="B3487" s="42">
        <v>23</v>
      </c>
      <c r="C3487" s="42" t="s">
        <v>14</v>
      </c>
      <c r="D3487" s="42" t="s">
        <v>31</v>
      </c>
      <c r="E3487" s="42" t="s">
        <v>20114</v>
      </c>
      <c r="F3487" s="55">
        <v>42354</v>
      </c>
      <c r="G3487" s="42" t="s">
        <v>20076</v>
      </c>
      <c r="H3487" s="42" t="s">
        <v>20077</v>
      </c>
      <c r="I3487" s="42" t="s">
        <v>39</v>
      </c>
      <c r="J3487" s="42" t="s">
        <v>20692</v>
      </c>
      <c r="K3487" s="42" t="s">
        <v>3169</v>
      </c>
      <c r="L3487" s="42" t="s">
        <v>13881</v>
      </c>
      <c r="M3487" s="42" t="s">
        <v>21</v>
      </c>
      <c r="N3487" s="42" t="s">
        <v>20086</v>
      </c>
      <c r="P3487" s="42" t="s">
        <v>395</v>
      </c>
      <c r="Q3487" s="56" t="s">
        <v>20087</v>
      </c>
      <c r="R3487" s="42" t="s">
        <v>542</v>
      </c>
      <c r="S3487" s="42" t="s">
        <v>22</v>
      </c>
      <c r="T3487" s="42" t="s">
        <v>28739</v>
      </c>
      <c r="U3487" s="50" t="s">
        <v>28520</v>
      </c>
      <c r="V3487" s="42" t="s">
        <v>28521</v>
      </c>
      <c r="W3487" s="42" t="s">
        <v>94</v>
      </c>
      <c r="X3487" s="50">
        <v>1097</v>
      </c>
    </row>
    <row r="3488" spans="1:24" ht="12" customHeight="1" x14ac:dyDescent="0.15">
      <c r="A3488" s="42" t="s">
        <v>20012</v>
      </c>
      <c r="B3488" s="42">
        <v>64</v>
      </c>
      <c r="C3488" s="42" t="s">
        <v>14</v>
      </c>
      <c r="D3488" s="42" t="s">
        <v>15</v>
      </c>
      <c r="E3488" s="42" t="s">
        <v>20013</v>
      </c>
      <c r="F3488" s="55">
        <v>42353</v>
      </c>
      <c r="G3488" s="42" t="s">
        <v>20014</v>
      </c>
      <c r="H3488" s="42" t="s">
        <v>1184</v>
      </c>
      <c r="I3488" s="42" t="s">
        <v>297</v>
      </c>
      <c r="K3488" s="42" t="s">
        <v>1185</v>
      </c>
      <c r="L3488" s="42" t="s">
        <v>1186</v>
      </c>
      <c r="M3488" s="42" t="s">
        <v>2246</v>
      </c>
      <c r="N3488" s="42" t="s">
        <v>20010</v>
      </c>
      <c r="P3488" s="42" t="s">
        <v>395</v>
      </c>
      <c r="Q3488" s="56" t="s">
        <v>20011</v>
      </c>
      <c r="R3488" s="42" t="s">
        <v>23</v>
      </c>
      <c r="S3488" s="42" t="s">
        <v>12</v>
      </c>
    </row>
    <row r="3489" spans="1:24" ht="12" customHeight="1" x14ac:dyDescent="0.15">
      <c r="A3489" s="42" t="s">
        <v>20006</v>
      </c>
      <c r="B3489" s="42">
        <v>51</v>
      </c>
      <c r="C3489" s="42" t="s">
        <v>14</v>
      </c>
      <c r="D3489" s="42" t="s">
        <v>79</v>
      </c>
      <c r="E3489" s="42" t="s">
        <v>20005</v>
      </c>
      <c r="F3489" s="55">
        <v>42353</v>
      </c>
      <c r="G3489" s="42" t="s">
        <v>20009</v>
      </c>
      <c r="H3489" s="42" t="s">
        <v>279</v>
      </c>
      <c r="I3489" s="42" t="s">
        <v>360</v>
      </c>
      <c r="J3489" s="42">
        <v>28607</v>
      </c>
      <c r="K3489" s="42" t="s">
        <v>819</v>
      </c>
      <c r="L3489" s="42" t="s">
        <v>22313</v>
      </c>
      <c r="M3489" s="42" t="s">
        <v>21</v>
      </c>
      <c r="N3489" s="42" t="s">
        <v>20008</v>
      </c>
      <c r="P3489" s="42" t="s">
        <v>395</v>
      </c>
      <c r="Q3489" s="56" t="s">
        <v>20007</v>
      </c>
      <c r="R3489" s="42" t="s">
        <v>23</v>
      </c>
      <c r="S3489" s="42" t="s">
        <v>373</v>
      </c>
      <c r="T3489" s="42" t="s">
        <v>28836</v>
      </c>
      <c r="U3489" s="50" t="s">
        <v>28520</v>
      </c>
      <c r="V3489" s="42" t="s">
        <v>28519</v>
      </c>
      <c r="W3489" s="42" t="s">
        <v>94</v>
      </c>
      <c r="X3489" s="50">
        <v>1096</v>
      </c>
    </row>
    <row r="3490" spans="1:24" ht="12" customHeight="1" x14ac:dyDescent="0.15">
      <c r="A3490" s="42" t="s">
        <v>19945</v>
      </c>
      <c r="B3490" s="42">
        <v>48</v>
      </c>
      <c r="C3490" s="42" t="s">
        <v>108</v>
      </c>
      <c r="D3490" s="42" t="s">
        <v>31</v>
      </c>
      <c r="E3490" s="42" t="s">
        <v>20175</v>
      </c>
      <c r="F3490" s="55">
        <v>42352</v>
      </c>
      <c r="G3490" s="42" t="s">
        <v>19938</v>
      </c>
      <c r="H3490" s="42" t="s">
        <v>639</v>
      </c>
      <c r="I3490" s="42" t="s">
        <v>263</v>
      </c>
      <c r="J3490" s="42" t="s">
        <v>3953</v>
      </c>
      <c r="K3490" s="42" t="s">
        <v>557</v>
      </c>
      <c r="L3490" s="42" t="s">
        <v>558</v>
      </c>
      <c r="M3490" s="42" t="s">
        <v>21</v>
      </c>
      <c r="N3490" s="42" t="s">
        <v>19939</v>
      </c>
      <c r="P3490" s="42" t="s">
        <v>395</v>
      </c>
      <c r="Q3490" s="56" t="s">
        <v>19940</v>
      </c>
      <c r="R3490" s="42" t="s">
        <v>542</v>
      </c>
      <c r="S3490" s="42" t="s">
        <v>22</v>
      </c>
      <c r="T3490" s="42" t="s">
        <v>28746</v>
      </c>
      <c r="U3490" s="50" t="s">
        <v>28520</v>
      </c>
      <c r="V3490" s="42" t="s">
        <v>28521</v>
      </c>
      <c r="W3490" s="42" t="s">
        <v>94</v>
      </c>
      <c r="X3490" s="50">
        <v>1091</v>
      </c>
    </row>
    <row r="3491" spans="1:24" ht="12" customHeight="1" x14ac:dyDescent="0.15">
      <c r="A3491" s="42" t="s">
        <v>20178</v>
      </c>
      <c r="B3491" s="42">
        <v>39</v>
      </c>
      <c r="C3491" s="42" t="s">
        <v>14</v>
      </c>
      <c r="D3491" s="42" t="s">
        <v>15</v>
      </c>
      <c r="E3491" s="42" t="s">
        <v>20177</v>
      </c>
      <c r="F3491" s="55">
        <v>42352</v>
      </c>
      <c r="G3491" s="42" t="s">
        <v>19932</v>
      </c>
      <c r="H3491" s="42" t="s">
        <v>476</v>
      </c>
      <c r="I3491" s="42" t="s">
        <v>39</v>
      </c>
      <c r="J3491" s="42" t="s">
        <v>5777</v>
      </c>
      <c r="K3491" s="42" t="s">
        <v>92</v>
      </c>
      <c r="L3491" s="42" t="s">
        <v>477</v>
      </c>
      <c r="M3491" s="42" t="s">
        <v>21</v>
      </c>
      <c r="N3491" s="42" t="s">
        <v>19933</v>
      </c>
      <c r="P3491" s="42" t="s">
        <v>395</v>
      </c>
      <c r="Q3491" s="56" t="s">
        <v>19934</v>
      </c>
      <c r="R3491" s="42" t="s">
        <v>23</v>
      </c>
      <c r="S3491" s="42" t="s">
        <v>22</v>
      </c>
      <c r="T3491" s="42" t="s">
        <v>28739</v>
      </c>
      <c r="U3491" s="50" t="s">
        <v>28518</v>
      </c>
      <c r="V3491" s="42" t="s">
        <v>28521</v>
      </c>
      <c r="W3491" s="42" t="s">
        <v>94</v>
      </c>
      <c r="X3491" s="50">
        <v>1092</v>
      </c>
    </row>
    <row r="3492" spans="1:24" ht="12" customHeight="1" x14ac:dyDescent="0.15">
      <c r="A3492" s="42" t="s">
        <v>19942</v>
      </c>
      <c r="B3492" s="42">
        <v>33</v>
      </c>
      <c r="C3492" s="42" t="s">
        <v>14</v>
      </c>
      <c r="D3492" s="42" t="s">
        <v>79</v>
      </c>
      <c r="F3492" s="55">
        <v>42352</v>
      </c>
      <c r="G3492" s="42" t="s">
        <v>19905</v>
      </c>
      <c r="H3492" s="42" t="s">
        <v>1023</v>
      </c>
      <c r="I3492" s="42" t="s">
        <v>19</v>
      </c>
      <c r="J3492" s="42" t="s">
        <v>20703</v>
      </c>
      <c r="K3492" s="42" t="s">
        <v>2534</v>
      </c>
      <c r="L3492" s="42" t="s">
        <v>1024</v>
      </c>
      <c r="M3492" s="42" t="s">
        <v>21</v>
      </c>
      <c r="N3492" s="42" t="s">
        <v>20505</v>
      </c>
      <c r="P3492" s="42" t="s">
        <v>395</v>
      </c>
      <c r="Q3492" s="56" t="s">
        <v>19906</v>
      </c>
      <c r="R3492" s="42" t="s">
        <v>23</v>
      </c>
      <c r="S3492" s="42" t="s">
        <v>22</v>
      </c>
      <c r="T3492" s="42" t="s">
        <v>28746</v>
      </c>
      <c r="U3492" s="50" t="s">
        <v>28520</v>
      </c>
      <c r="V3492" s="42" t="s">
        <v>28521</v>
      </c>
      <c r="W3492" s="42" t="s">
        <v>542</v>
      </c>
      <c r="X3492" s="50">
        <v>1085</v>
      </c>
    </row>
    <row r="3493" spans="1:24" ht="12" customHeight="1" x14ac:dyDescent="0.15">
      <c r="A3493" s="42" t="s">
        <v>19944</v>
      </c>
      <c r="B3493" s="42">
        <v>45</v>
      </c>
      <c r="C3493" s="42" t="s">
        <v>14</v>
      </c>
      <c r="D3493" s="42" t="s">
        <v>42</v>
      </c>
      <c r="E3493" s="42" t="s">
        <v>19943</v>
      </c>
      <c r="F3493" s="55">
        <v>42352</v>
      </c>
      <c r="G3493" s="42" t="s">
        <v>19935</v>
      </c>
      <c r="H3493" s="42" t="s">
        <v>639</v>
      </c>
      <c r="I3493" s="42" t="s">
        <v>263</v>
      </c>
      <c r="J3493" s="42" t="s">
        <v>3953</v>
      </c>
      <c r="K3493" s="42" t="s">
        <v>557</v>
      </c>
      <c r="L3493" s="42" t="s">
        <v>558</v>
      </c>
      <c r="M3493" s="42" t="s">
        <v>21</v>
      </c>
      <c r="N3493" s="42" t="s">
        <v>19936</v>
      </c>
      <c r="P3493" s="42" t="s">
        <v>395</v>
      </c>
      <c r="Q3493" s="56" t="s">
        <v>19937</v>
      </c>
      <c r="R3493" s="42" t="s">
        <v>23</v>
      </c>
      <c r="S3493" s="42" t="s">
        <v>22</v>
      </c>
      <c r="T3493" s="42" t="s">
        <v>28746</v>
      </c>
      <c r="U3493" s="50" t="s">
        <v>28520</v>
      </c>
      <c r="V3493" s="42" t="s">
        <v>28521</v>
      </c>
      <c r="W3493" s="42" t="s">
        <v>94</v>
      </c>
      <c r="X3493" s="50">
        <v>1094</v>
      </c>
    </row>
    <row r="3494" spans="1:24" ht="12" customHeight="1" x14ac:dyDescent="0.15">
      <c r="A3494" s="42" t="s">
        <v>19990</v>
      </c>
      <c r="B3494" s="42">
        <v>52</v>
      </c>
      <c r="C3494" s="42" t="s">
        <v>14</v>
      </c>
      <c r="D3494" s="42" t="s">
        <v>31</v>
      </c>
      <c r="E3494" s="42" t="s">
        <v>20176</v>
      </c>
      <c r="F3494" s="55">
        <v>42352</v>
      </c>
      <c r="G3494" s="42" t="s">
        <v>19993</v>
      </c>
      <c r="H3494" s="42" t="s">
        <v>19994</v>
      </c>
      <c r="I3494" s="42" t="s">
        <v>46</v>
      </c>
      <c r="J3494" s="42" t="s">
        <v>20693</v>
      </c>
      <c r="K3494" s="42" t="s">
        <v>1562</v>
      </c>
      <c r="L3494" s="42" t="s">
        <v>225</v>
      </c>
      <c r="M3494" s="42" t="s">
        <v>5307</v>
      </c>
      <c r="N3494" s="42" t="s">
        <v>20504</v>
      </c>
      <c r="P3494" s="42" t="s">
        <v>395</v>
      </c>
      <c r="Q3494" s="56" t="s">
        <v>19996</v>
      </c>
      <c r="R3494" s="42" t="s">
        <v>542</v>
      </c>
      <c r="S3494" s="42" t="s">
        <v>22</v>
      </c>
      <c r="T3494" s="42" t="s">
        <v>28739</v>
      </c>
      <c r="U3494" s="50" t="s">
        <v>28518</v>
      </c>
      <c r="V3494" s="42" t="s">
        <v>28521</v>
      </c>
      <c r="W3494" s="42" t="s">
        <v>94</v>
      </c>
      <c r="X3494" s="50">
        <v>1088</v>
      </c>
    </row>
    <row r="3495" spans="1:24" ht="12" customHeight="1" x14ac:dyDescent="0.15">
      <c r="A3495" s="42" t="s">
        <v>19977</v>
      </c>
      <c r="B3495" s="42">
        <v>33</v>
      </c>
      <c r="C3495" s="42" t="s">
        <v>14</v>
      </c>
      <c r="D3495" s="42" t="s">
        <v>31</v>
      </c>
      <c r="E3495" s="42" t="s">
        <v>19982</v>
      </c>
      <c r="F3495" s="55">
        <v>42352</v>
      </c>
      <c r="G3495" s="42" t="s">
        <v>19978</v>
      </c>
      <c r="H3495" s="42" t="s">
        <v>19979</v>
      </c>
      <c r="I3495" s="42" t="s">
        <v>144</v>
      </c>
      <c r="J3495" s="42" t="s">
        <v>20696</v>
      </c>
      <c r="K3495" s="42" t="s">
        <v>1486</v>
      </c>
      <c r="L3495" s="42" t="s">
        <v>19980</v>
      </c>
      <c r="M3495" s="42" t="s">
        <v>21</v>
      </c>
      <c r="N3495" s="42" t="s">
        <v>20503</v>
      </c>
      <c r="P3495" s="42" t="s">
        <v>395</v>
      </c>
      <c r="Q3495" s="56" t="s">
        <v>19981</v>
      </c>
      <c r="R3495" s="42" t="s">
        <v>23</v>
      </c>
      <c r="S3495" s="42" t="s">
        <v>22</v>
      </c>
      <c r="T3495" s="42" t="s">
        <v>28746</v>
      </c>
      <c r="U3495" s="50" t="s">
        <v>28520</v>
      </c>
      <c r="V3495" s="42" t="s">
        <v>28521</v>
      </c>
      <c r="W3495" s="42" t="s">
        <v>94</v>
      </c>
      <c r="X3495" s="50">
        <v>1095</v>
      </c>
    </row>
    <row r="3496" spans="1:24" ht="12" customHeight="1" x14ac:dyDescent="0.15">
      <c r="A3496" s="42" t="s">
        <v>19987</v>
      </c>
      <c r="B3496" s="42">
        <v>19</v>
      </c>
      <c r="C3496" s="42" t="s">
        <v>14</v>
      </c>
      <c r="D3496" s="42" t="s">
        <v>42</v>
      </c>
      <c r="E3496" s="42" t="s">
        <v>19988</v>
      </c>
      <c r="F3496" s="55">
        <v>42352</v>
      </c>
      <c r="G3496" s="42" t="s">
        <v>19983</v>
      </c>
      <c r="H3496" s="42" t="s">
        <v>19984</v>
      </c>
      <c r="I3496" s="42" t="s">
        <v>39</v>
      </c>
      <c r="J3496" s="42" t="s">
        <v>20694</v>
      </c>
      <c r="K3496" s="42" t="s">
        <v>592</v>
      </c>
      <c r="L3496" s="42" t="s">
        <v>19985</v>
      </c>
      <c r="M3496" s="42" t="s">
        <v>21</v>
      </c>
      <c r="N3496" s="42" t="s">
        <v>20475</v>
      </c>
      <c r="O3496" s="42" t="s">
        <v>394</v>
      </c>
      <c r="P3496" s="42" t="s">
        <v>395</v>
      </c>
      <c r="Q3496" s="56" t="s">
        <v>19986</v>
      </c>
      <c r="R3496" s="42" t="s">
        <v>23</v>
      </c>
      <c r="S3496" s="42" t="s">
        <v>29</v>
      </c>
      <c r="T3496" s="42" t="s">
        <v>28523</v>
      </c>
      <c r="U3496" s="50" t="s">
        <v>28523</v>
      </c>
      <c r="W3496" s="42" t="s">
        <v>542</v>
      </c>
      <c r="X3496" s="50">
        <v>1093</v>
      </c>
    </row>
    <row r="3497" spans="1:24" ht="12" customHeight="1" x14ac:dyDescent="0.15">
      <c r="A3497" s="42" t="s">
        <v>19989</v>
      </c>
      <c r="B3497" s="42">
        <v>56</v>
      </c>
      <c r="C3497" s="42" t="s">
        <v>14</v>
      </c>
      <c r="D3497" s="42" t="s">
        <v>31</v>
      </c>
      <c r="E3497" s="42" t="s">
        <v>19998</v>
      </c>
      <c r="F3497" s="55">
        <v>42352</v>
      </c>
      <c r="G3497" s="42" t="s">
        <v>19991</v>
      </c>
      <c r="H3497" s="42" t="s">
        <v>19992</v>
      </c>
      <c r="I3497" s="42" t="s">
        <v>313</v>
      </c>
      <c r="J3497" s="42" t="s">
        <v>20695</v>
      </c>
      <c r="K3497" s="42" t="s">
        <v>10468</v>
      </c>
      <c r="L3497" s="42" t="s">
        <v>19995</v>
      </c>
      <c r="M3497" s="42" t="s">
        <v>21</v>
      </c>
      <c r="N3497" s="42" t="s">
        <v>20474</v>
      </c>
      <c r="O3497" s="42" t="s">
        <v>394</v>
      </c>
      <c r="P3497" s="42" t="s">
        <v>395</v>
      </c>
      <c r="Q3497" s="56" t="s">
        <v>19997</v>
      </c>
      <c r="R3497" s="42" t="s">
        <v>23</v>
      </c>
      <c r="S3497" s="42" t="s">
        <v>29</v>
      </c>
      <c r="T3497" s="42" t="s">
        <v>28523</v>
      </c>
      <c r="U3497" s="50" t="s">
        <v>28523</v>
      </c>
      <c r="V3497" s="42" t="s">
        <v>28521</v>
      </c>
      <c r="W3497" s="42" t="s">
        <v>94</v>
      </c>
      <c r="X3497" s="50">
        <v>1090</v>
      </c>
    </row>
    <row r="3498" spans="1:24" ht="12" customHeight="1" x14ac:dyDescent="0.15">
      <c r="A3498" s="42" t="s">
        <v>19907</v>
      </c>
      <c r="B3498" s="42">
        <v>51</v>
      </c>
      <c r="C3498" s="42" t="s">
        <v>108</v>
      </c>
      <c r="D3498" s="42" t="s">
        <v>31</v>
      </c>
      <c r="E3498" s="42" t="s">
        <v>19941</v>
      </c>
      <c r="F3498" s="55">
        <v>42351</v>
      </c>
      <c r="G3498" s="42" t="s">
        <v>19908</v>
      </c>
      <c r="H3498" s="42" t="s">
        <v>827</v>
      </c>
      <c r="I3498" s="42" t="s">
        <v>67</v>
      </c>
      <c r="J3498" s="42" t="s">
        <v>20700</v>
      </c>
      <c r="K3498" s="42" t="s">
        <v>68</v>
      </c>
      <c r="L3498" s="42" t="s">
        <v>828</v>
      </c>
      <c r="M3498" s="42" t="s">
        <v>21</v>
      </c>
      <c r="N3498" s="42" t="s">
        <v>19909</v>
      </c>
      <c r="P3498" s="42" t="s">
        <v>395</v>
      </c>
      <c r="Q3498" s="56" t="s">
        <v>19910</v>
      </c>
      <c r="R3498" s="42" t="s">
        <v>542</v>
      </c>
      <c r="S3498" s="42" t="s">
        <v>22</v>
      </c>
      <c r="T3498" s="42" t="s">
        <v>28746</v>
      </c>
      <c r="U3498" s="50" t="s">
        <v>28520</v>
      </c>
      <c r="V3498" s="42" t="s">
        <v>28521</v>
      </c>
      <c r="W3498" s="42" t="s">
        <v>94</v>
      </c>
      <c r="X3498" s="50">
        <v>1077</v>
      </c>
    </row>
    <row r="3499" spans="1:24" ht="12" customHeight="1" x14ac:dyDescent="0.15">
      <c r="A3499" s="42" t="s">
        <v>19973</v>
      </c>
      <c r="B3499" s="42">
        <v>32</v>
      </c>
      <c r="C3499" s="42" t="s">
        <v>14</v>
      </c>
      <c r="D3499" s="42" t="s">
        <v>42</v>
      </c>
      <c r="F3499" s="55">
        <v>42351</v>
      </c>
      <c r="G3499" s="42" t="s">
        <v>19974</v>
      </c>
      <c r="H3499" s="42" t="s">
        <v>1273</v>
      </c>
      <c r="I3499" s="42" t="s">
        <v>203</v>
      </c>
      <c r="J3499" s="42" t="s">
        <v>20697</v>
      </c>
      <c r="K3499" s="42" t="s">
        <v>1273</v>
      </c>
      <c r="L3499" s="42" t="s">
        <v>19975</v>
      </c>
      <c r="M3499" s="42" t="s">
        <v>21</v>
      </c>
      <c r="N3499" s="42" t="s">
        <v>20502</v>
      </c>
      <c r="P3499" s="42" t="s">
        <v>395</v>
      </c>
      <c r="Q3499" s="56" t="s">
        <v>19976</v>
      </c>
      <c r="R3499" s="42" t="s">
        <v>23</v>
      </c>
      <c r="S3499" s="42" t="s">
        <v>22</v>
      </c>
      <c r="T3499" s="42" t="s">
        <v>28746</v>
      </c>
      <c r="U3499" s="50" t="s">
        <v>28520</v>
      </c>
      <c r="V3499" s="42" t="s">
        <v>28521</v>
      </c>
      <c r="W3499" s="42" t="s">
        <v>94</v>
      </c>
      <c r="X3499" s="50">
        <v>1089</v>
      </c>
    </row>
    <row r="3500" spans="1:24" ht="12" customHeight="1" x14ac:dyDescent="0.15">
      <c r="A3500" s="42" t="s">
        <v>19966</v>
      </c>
      <c r="B3500" s="42">
        <v>30</v>
      </c>
      <c r="C3500" s="42" t="s">
        <v>14</v>
      </c>
      <c r="D3500" s="42" t="s">
        <v>926</v>
      </c>
      <c r="E3500" s="42" t="s">
        <v>19965</v>
      </c>
      <c r="F3500" s="55">
        <v>42351</v>
      </c>
      <c r="G3500" s="42" t="s">
        <v>19962</v>
      </c>
      <c r="H3500" s="42" t="s">
        <v>19963</v>
      </c>
      <c r="I3500" s="42" t="s">
        <v>297</v>
      </c>
      <c r="J3500" s="42" t="s">
        <v>20698</v>
      </c>
      <c r="K3500" s="42" t="s">
        <v>7096</v>
      </c>
      <c r="L3500" s="42" t="s">
        <v>19964</v>
      </c>
      <c r="M3500" s="42" t="s">
        <v>21</v>
      </c>
      <c r="N3500" s="42" t="s">
        <v>32380</v>
      </c>
      <c r="P3500" s="42" t="s">
        <v>395</v>
      </c>
      <c r="Q3500" s="56" t="s">
        <v>19967</v>
      </c>
      <c r="R3500" s="42" t="s">
        <v>23</v>
      </c>
      <c r="S3500" s="42" t="s">
        <v>22</v>
      </c>
      <c r="T3500" s="42" t="s">
        <v>28739</v>
      </c>
      <c r="U3500" s="50" t="s">
        <v>28520</v>
      </c>
      <c r="V3500" s="42" t="s">
        <v>28521</v>
      </c>
      <c r="W3500" s="42" t="s">
        <v>94</v>
      </c>
      <c r="X3500" s="50">
        <v>1084</v>
      </c>
    </row>
    <row r="3501" spans="1:24" ht="12" customHeight="1" x14ac:dyDescent="0.15">
      <c r="A3501" s="42" t="s">
        <v>19968</v>
      </c>
      <c r="B3501" s="42">
        <v>21</v>
      </c>
      <c r="C3501" s="42" t="s">
        <v>14</v>
      </c>
      <c r="D3501" s="42" t="s">
        <v>31</v>
      </c>
      <c r="E3501" s="42" t="s">
        <v>19972</v>
      </c>
      <c r="F3501" s="55">
        <v>42351</v>
      </c>
      <c r="G3501" s="42" t="s">
        <v>19969</v>
      </c>
      <c r="H3501" s="42" t="s">
        <v>160</v>
      </c>
      <c r="I3501" s="42" t="s">
        <v>67</v>
      </c>
      <c r="J3501" s="42" t="s">
        <v>20699</v>
      </c>
      <c r="K3501" s="42" t="s">
        <v>160</v>
      </c>
      <c r="L3501" s="42" t="s">
        <v>19970</v>
      </c>
      <c r="M3501" s="42" t="s">
        <v>21</v>
      </c>
      <c r="N3501" s="42" t="s">
        <v>20589</v>
      </c>
      <c r="P3501" s="42" t="s">
        <v>395</v>
      </c>
      <c r="Q3501" s="56" t="s">
        <v>19971</v>
      </c>
      <c r="R3501" s="42" t="s">
        <v>542</v>
      </c>
      <c r="S3501" s="42" t="s">
        <v>22</v>
      </c>
      <c r="T3501" s="42" t="s">
        <v>28575</v>
      </c>
      <c r="U3501" s="50" t="s">
        <v>28518</v>
      </c>
      <c r="V3501" s="42" t="s">
        <v>28521</v>
      </c>
      <c r="W3501" s="42" t="s">
        <v>94</v>
      </c>
      <c r="X3501" s="50">
        <v>1080</v>
      </c>
    </row>
    <row r="3502" spans="1:24" ht="12" customHeight="1" x14ac:dyDescent="0.15">
      <c r="A3502" s="42" t="s">
        <v>19921</v>
      </c>
      <c r="B3502" s="42">
        <v>25</v>
      </c>
      <c r="C3502" s="42" t="s">
        <v>14</v>
      </c>
      <c r="D3502" s="42" t="s">
        <v>79</v>
      </c>
      <c r="E3502" s="42" t="s">
        <v>19922</v>
      </c>
      <c r="F3502" s="55">
        <v>42350</v>
      </c>
      <c r="G3502" s="42" t="s">
        <v>19923</v>
      </c>
      <c r="H3502" s="42" t="s">
        <v>210</v>
      </c>
      <c r="I3502" s="42" t="s">
        <v>211</v>
      </c>
      <c r="J3502" s="42" t="s">
        <v>16049</v>
      </c>
      <c r="K3502" s="42" t="s">
        <v>414</v>
      </c>
      <c r="L3502" s="42" t="s">
        <v>212</v>
      </c>
      <c r="M3502" s="42" t="s">
        <v>21</v>
      </c>
      <c r="N3502" s="42" t="s">
        <v>19924</v>
      </c>
      <c r="P3502" s="42" t="s">
        <v>395</v>
      </c>
      <c r="Q3502" s="56" t="s">
        <v>19925</v>
      </c>
      <c r="R3502" s="42" t="s">
        <v>542</v>
      </c>
      <c r="S3502" s="42" t="s">
        <v>22</v>
      </c>
      <c r="T3502" s="42" t="s">
        <v>28739</v>
      </c>
      <c r="U3502" s="50" t="s">
        <v>28520</v>
      </c>
      <c r="V3502" s="42" t="s">
        <v>28521</v>
      </c>
      <c r="W3502" s="42" t="s">
        <v>94</v>
      </c>
      <c r="X3502" s="50">
        <v>1076</v>
      </c>
    </row>
    <row r="3503" spans="1:24" ht="12" customHeight="1" x14ac:dyDescent="0.15">
      <c r="A3503" s="42" t="s">
        <v>19911</v>
      </c>
      <c r="B3503" s="42">
        <v>24</v>
      </c>
      <c r="C3503" s="42" t="s">
        <v>14</v>
      </c>
      <c r="D3503" s="42" t="s">
        <v>79</v>
      </c>
      <c r="E3503" s="42" t="s">
        <v>19912</v>
      </c>
      <c r="F3503" s="55">
        <v>42350</v>
      </c>
      <c r="G3503" s="42" t="s">
        <v>19913</v>
      </c>
      <c r="H3503" s="42" t="s">
        <v>1190</v>
      </c>
      <c r="I3503" s="42" t="s">
        <v>313</v>
      </c>
      <c r="J3503" s="42" t="s">
        <v>20702</v>
      </c>
      <c r="K3503" s="42" t="s">
        <v>535</v>
      </c>
      <c r="L3503" s="42" t="s">
        <v>1191</v>
      </c>
      <c r="M3503" s="42" t="s">
        <v>21</v>
      </c>
      <c r="N3503" s="42" t="s">
        <v>19914</v>
      </c>
      <c r="P3503" s="42" t="s">
        <v>395</v>
      </c>
      <c r="Q3503" s="56" t="s">
        <v>19915</v>
      </c>
      <c r="R3503" s="42" t="s">
        <v>542</v>
      </c>
      <c r="S3503" s="42" t="s">
        <v>22</v>
      </c>
      <c r="T3503" s="42" t="s">
        <v>31669</v>
      </c>
      <c r="U3503" s="50" t="s">
        <v>28520</v>
      </c>
      <c r="V3503" s="42" t="s">
        <v>28521</v>
      </c>
      <c r="W3503" s="42" t="s">
        <v>94</v>
      </c>
      <c r="X3503" s="50">
        <v>1078</v>
      </c>
    </row>
    <row r="3504" spans="1:24" ht="12" customHeight="1" x14ac:dyDescent="0.15">
      <c r="A3504" s="42" t="s">
        <v>19916</v>
      </c>
      <c r="B3504" s="42">
        <v>28</v>
      </c>
      <c r="C3504" s="42" t="s">
        <v>14</v>
      </c>
      <c r="D3504" s="42" t="s">
        <v>79</v>
      </c>
      <c r="E3504" s="42" t="s">
        <v>19917</v>
      </c>
      <c r="F3504" s="55">
        <v>42350</v>
      </c>
      <c r="G3504" s="42" t="s">
        <v>19918</v>
      </c>
      <c r="H3504" s="42" t="s">
        <v>7425</v>
      </c>
      <c r="I3504" s="42" t="s">
        <v>39</v>
      </c>
      <c r="J3504" s="42" t="s">
        <v>7426</v>
      </c>
      <c r="K3504" s="42" t="s">
        <v>92</v>
      </c>
      <c r="L3504" s="42" t="s">
        <v>408</v>
      </c>
      <c r="M3504" s="42" t="s">
        <v>21</v>
      </c>
      <c r="N3504" s="42" t="s">
        <v>19919</v>
      </c>
      <c r="P3504" s="42" t="s">
        <v>395</v>
      </c>
      <c r="Q3504" s="56" t="s">
        <v>19920</v>
      </c>
      <c r="R3504" s="42" t="s">
        <v>23</v>
      </c>
      <c r="S3504" s="42" t="s">
        <v>22</v>
      </c>
      <c r="T3504" s="42" t="s">
        <v>28746</v>
      </c>
      <c r="U3504" s="50" t="s">
        <v>28520</v>
      </c>
      <c r="V3504" s="42" t="s">
        <v>28521</v>
      </c>
      <c r="W3504" s="42" t="s">
        <v>94</v>
      </c>
      <c r="X3504" s="50">
        <v>1079</v>
      </c>
    </row>
    <row r="3505" spans="1:24" ht="12" customHeight="1" x14ac:dyDescent="0.15">
      <c r="A3505" s="42" t="s">
        <v>20535</v>
      </c>
      <c r="B3505" s="42">
        <v>49</v>
      </c>
      <c r="C3505" s="42" t="s">
        <v>14</v>
      </c>
      <c r="D3505" s="42" t="s">
        <v>42</v>
      </c>
      <c r="F3505" s="55">
        <v>42350</v>
      </c>
      <c r="G3505" s="42" t="s">
        <v>19955</v>
      </c>
      <c r="H3505" s="42" t="s">
        <v>303</v>
      </c>
      <c r="I3505" s="42" t="s">
        <v>39</v>
      </c>
      <c r="J3505" s="42" t="s">
        <v>7587</v>
      </c>
      <c r="K3505" s="42" t="s">
        <v>303</v>
      </c>
      <c r="L3505" s="42" t="s">
        <v>4223</v>
      </c>
      <c r="M3505" s="42" t="s">
        <v>21</v>
      </c>
      <c r="N3505" s="42" t="s">
        <v>20537</v>
      </c>
      <c r="P3505" s="42" t="s">
        <v>395</v>
      </c>
      <c r="Q3505" s="56" t="s">
        <v>19957</v>
      </c>
      <c r="R3505" s="42" t="s">
        <v>23</v>
      </c>
      <c r="S3505" s="42" t="s">
        <v>22</v>
      </c>
      <c r="T3505" s="42" t="s">
        <v>28739</v>
      </c>
      <c r="U3505" s="50" t="s">
        <v>28520</v>
      </c>
      <c r="W3505" s="42" t="s">
        <v>94</v>
      </c>
      <c r="X3505" s="50">
        <v>1083</v>
      </c>
    </row>
    <row r="3506" spans="1:24" ht="12" customHeight="1" x14ac:dyDescent="0.15">
      <c r="A3506" s="42" t="s">
        <v>18288</v>
      </c>
      <c r="B3506" s="42" t="s">
        <v>23</v>
      </c>
      <c r="C3506" s="42" t="s">
        <v>14</v>
      </c>
      <c r="D3506" s="42" t="s">
        <v>24</v>
      </c>
      <c r="F3506" s="55">
        <v>42350</v>
      </c>
      <c r="G3506" s="42" t="s">
        <v>19954</v>
      </c>
      <c r="H3506" s="42" t="s">
        <v>3732</v>
      </c>
      <c r="I3506" s="42" t="s">
        <v>203</v>
      </c>
      <c r="J3506" s="42" t="s">
        <v>20701</v>
      </c>
      <c r="K3506" s="42" t="s">
        <v>3734</v>
      </c>
      <c r="L3506" s="42" t="s">
        <v>3735</v>
      </c>
      <c r="M3506" s="42" t="s">
        <v>21</v>
      </c>
      <c r="N3506" s="42" t="s">
        <v>20538</v>
      </c>
      <c r="O3506" s="42" t="s">
        <v>394</v>
      </c>
      <c r="P3506" s="42" t="s">
        <v>395</v>
      </c>
      <c r="Q3506" s="56" t="s">
        <v>19956</v>
      </c>
      <c r="R3506" s="42" t="s">
        <v>23</v>
      </c>
      <c r="S3506" s="42" t="s">
        <v>22</v>
      </c>
      <c r="T3506" s="42" t="s">
        <v>28739</v>
      </c>
      <c r="U3506" s="50" t="s">
        <v>28520</v>
      </c>
      <c r="W3506" s="42" t="s">
        <v>94</v>
      </c>
      <c r="X3506" s="50">
        <v>1086</v>
      </c>
    </row>
    <row r="3507" spans="1:24" ht="12" customHeight="1" x14ac:dyDescent="0.15">
      <c r="A3507" s="42" t="s">
        <v>19999</v>
      </c>
      <c r="B3507" s="42">
        <v>20</v>
      </c>
      <c r="C3507" s="42" t="s">
        <v>14</v>
      </c>
      <c r="D3507" s="42" t="s">
        <v>31</v>
      </c>
      <c r="F3507" s="55">
        <v>42350</v>
      </c>
      <c r="G3507" s="42" t="s">
        <v>20004</v>
      </c>
      <c r="H3507" s="42" t="s">
        <v>20003</v>
      </c>
      <c r="I3507" s="42" t="s">
        <v>398</v>
      </c>
      <c r="J3507" s="42" t="s">
        <v>20704</v>
      </c>
      <c r="K3507" s="42" t="s">
        <v>1087</v>
      </c>
      <c r="L3507" s="42" t="s">
        <v>20001</v>
      </c>
      <c r="M3507" s="42" t="s">
        <v>21</v>
      </c>
      <c r="N3507" s="42" t="s">
        <v>20002</v>
      </c>
      <c r="P3507" s="42" t="s">
        <v>395</v>
      </c>
      <c r="Q3507" s="56" t="s">
        <v>20000</v>
      </c>
      <c r="R3507" s="42" t="s">
        <v>542</v>
      </c>
      <c r="S3507" s="42" t="s">
        <v>22</v>
      </c>
      <c r="T3507" s="42" t="s">
        <v>28746</v>
      </c>
      <c r="U3507" s="50" t="s">
        <v>28520</v>
      </c>
      <c r="V3507" s="42" t="s">
        <v>28521</v>
      </c>
      <c r="W3507" s="42" t="s">
        <v>94</v>
      </c>
      <c r="X3507" s="50">
        <v>1082</v>
      </c>
    </row>
    <row r="3508" spans="1:24" ht="12" customHeight="1" x14ac:dyDescent="0.15">
      <c r="A3508" s="42" t="s">
        <v>20646</v>
      </c>
      <c r="B3508" s="42">
        <v>36</v>
      </c>
      <c r="C3508" s="42" t="s">
        <v>14</v>
      </c>
      <c r="D3508" s="42" t="s">
        <v>31</v>
      </c>
      <c r="E3508" s="42" t="s">
        <v>20647</v>
      </c>
      <c r="F3508" s="55">
        <v>42350</v>
      </c>
      <c r="G3508" s="42" t="s">
        <v>20648</v>
      </c>
      <c r="H3508" s="42" t="s">
        <v>20649</v>
      </c>
      <c r="I3508" s="42" t="s">
        <v>389</v>
      </c>
      <c r="J3508" s="42" t="s">
        <v>20650</v>
      </c>
      <c r="K3508" s="42" t="s">
        <v>801</v>
      </c>
      <c r="L3508" s="42" t="s">
        <v>20651</v>
      </c>
      <c r="M3508" s="42" t="s">
        <v>21</v>
      </c>
      <c r="N3508" s="42" t="s">
        <v>20652</v>
      </c>
      <c r="O3508" s="42" t="s">
        <v>394</v>
      </c>
      <c r="P3508" s="42" t="s">
        <v>395</v>
      </c>
      <c r="Q3508" s="56" t="s">
        <v>20653</v>
      </c>
      <c r="R3508" s="42" t="s">
        <v>94</v>
      </c>
      <c r="S3508" s="42" t="s">
        <v>22</v>
      </c>
      <c r="T3508" s="42" t="s">
        <v>29882</v>
      </c>
      <c r="U3508" s="50" t="s">
        <v>28520</v>
      </c>
      <c r="V3508" s="42" t="s">
        <v>28521</v>
      </c>
      <c r="W3508" s="42" t="s">
        <v>94</v>
      </c>
      <c r="X3508" s="50">
        <v>1081</v>
      </c>
    </row>
    <row r="3509" spans="1:24" ht="12" customHeight="1" x14ac:dyDescent="0.15">
      <c r="A3509" s="42" t="s">
        <v>19960</v>
      </c>
      <c r="B3509" s="42">
        <v>36</v>
      </c>
      <c r="C3509" s="42" t="s">
        <v>14</v>
      </c>
      <c r="D3509" s="42" t="s">
        <v>31</v>
      </c>
      <c r="E3509" s="42" t="s">
        <v>19961</v>
      </c>
      <c r="F3509" s="55">
        <v>42349</v>
      </c>
      <c r="G3509" s="42" t="s">
        <v>19958</v>
      </c>
      <c r="H3509" s="42" t="s">
        <v>548</v>
      </c>
      <c r="I3509" s="42" t="s">
        <v>117</v>
      </c>
      <c r="J3509" s="42" t="s">
        <v>20705</v>
      </c>
      <c r="K3509" s="42" t="s">
        <v>549</v>
      </c>
      <c r="L3509" s="42" t="s">
        <v>12427</v>
      </c>
      <c r="M3509" s="42" t="s">
        <v>21</v>
      </c>
      <c r="N3509" s="42" t="s">
        <v>20506</v>
      </c>
      <c r="O3509" s="42" t="s">
        <v>394</v>
      </c>
      <c r="P3509" s="42" t="s">
        <v>395</v>
      </c>
      <c r="Q3509" s="56" t="s">
        <v>19959</v>
      </c>
      <c r="R3509" s="42" t="s">
        <v>23</v>
      </c>
      <c r="S3509" s="42" t="s">
        <v>12</v>
      </c>
      <c r="T3509" s="42" t="s">
        <v>31978</v>
      </c>
      <c r="U3509" s="50" t="s">
        <v>28520</v>
      </c>
      <c r="V3509" s="42" t="s">
        <v>28521</v>
      </c>
      <c r="W3509" s="42" t="s">
        <v>94</v>
      </c>
      <c r="X3509" s="50">
        <v>1075</v>
      </c>
    </row>
    <row r="3510" spans="1:24" ht="12" customHeight="1" x14ac:dyDescent="0.15">
      <c r="A3510" s="42" t="s">
        <v>19832</v>
      </c>
      <c r="B3510" s="42">
        <v>55</v>
      </c>
      <c r="C3510" s="42" t="s">
        <v>14</v>
      </c>
      <c r="D3510" s="42" t="s">
        <v>79</v>
      </c>
      <c r="E3510" s="42" t="s">
        <v>19833</v>
      </c>
      <c r="F3510" s="55">
        <v>42348</v>
      </c>
      <c r="G3510" s="42" t="s">
        <v>19834</v>
      </c>
      <c r="H3510" s="42" t="s">
        <v>19835</v>
      </c>
      <c r="I3510" s="42" t="s">
        <v>26</v>
      </c>
      <c r="J3510" s="42" t="s">
        <v>19656</v>
      </c>
      <c r="K3510" s="42" t="s">
        <v>27</v>
      </c>
      <c r="L3510" s="42" t="s">
        <v>28</v>
      </c>
      <c r="M3510" s="42" t="s">
        <v>21</v>
      </c>
      <c r="N3510" s="42" t="s">
        <v>20507</v>
      </c>
      <c r="P3510" s="42" t="s">
        <v>395</v>
      </c>
      <c r="Q3510" s="56" t="s">
        <v>19836</v>
      </c>
      <c r="R3510" s="42" t="s">
        <v>23</v>
      </c>
      <c r="S3510" s="42" t="s">
        <v>22</v>
      </c>
      <c r="T3510" s="42" t="s">
        <v>28746</v>
      </c>
      <c r="U3510" s="50" t="s">
        <v>28520</v>
      </c>
      <c r="V3510" s="42" t="s">
        <v>28521</v>
      </c>
      <c r="W3510" s="42" t="s">
        <v>94</v>
      </c>
      <c r="X3510" s="50">
        <v>1072</v>
      </c>
    </row>
    <row r="3511" spans="1:24" ht="12" customHeight="1" x14ac:dyDescent="0.15">
      <c r="A3511" s="42" t="s">
        <v>18288</v>
      </c>
      <c r="B3511" s="42" t="s">
        <v>23</v>
      </c>
      <c r="C3511" s="42" t="s">
        <v>14</v>
      </c>
      <c r="D3511" s="42" t="s">
        <v>24</v>
      </c>
      <c r="F3511" s="55">
        <v>42348</v>
      </c>
      <c r="G3511" s="42" t="s">
        <v>19949</v>
      </c>
      <c r="H3511" s="42" t="s">
        <v>766</v>
      </c>
      <c r="I3511" s="42" t="s">
        <v>39</v>
      </c>
      <c r="J3511" s="42" t="s">
        <v>20676</v>
      </c>
      <c r="K3511" s="42" t="s">
        <v>767</v>
      </c>
      <c r="L3511" s="42" t="s">
        <v>19951</v>
      </c>
      <c r="M3511" s="42" t="s">
        <v>21</v>
      </c>
      <c r="N3511" s="42" t="s">
        <v>20539</v>
      </c>
      <c r="P3511" s="42" t="s">
        <v>395</v>
      </c>
      <c r="Q3511" s="56" t="s">
        <v>19953</v>
      </c>
      <c r="R3511" s="42" t="s">
        <v>23</v>
      </c>
      <c r="S3511" s="42" t="s">
        <v>22</v>
      </c>
      <c r="T3511" s="42" t="s">
        <v>28746</v>
      </c>
      <c r="U3511" s="50" t="s">
        <v>28520</v>
      </c>
      <c r="V3511" s="42" t="s">
        <v>28521</v>
      </c>
      <c r="W3511" s="42" t="s">
        <v>94</v>
      </c>
      <c r="X3511" s="50">
        <v>1074</v>
      </c>
    </row>
    <row r="3512" spans="1:24" ht="12" customHeight="1" x14ac:dyDescent="0.15">
      <c r="A3512" s="42" t="s">
        <v>19926</v>
      </c>
      <c r="B3512" s="42">
        <v>34</v>
      </c>
      <c r="C3512" s="42" t="s">
        <v>14</v>
      </c>
      <c r="D3512" s="42" t="s">
        <v>31</v>
      </c>
      <c r="E3512" s="42" t="s">
        <v>19927</v>
      </c>
      <c r="F3512" s="55">
        <v>42348</v>
      </c>
      <c r="G3512" s="42" t="s">
        <v>19928</v>
      </c>
      <c r="H3512" s="42" t="s">
        <v>210</v>
      </c>
      <c r="I3512" s="42" t="s">
        <v>211</v>
      </c>
      <c r="J3512" s="42" t="s">
        <v>2992</v>
      </c>
      <c r="K3512" s="42" t="s">
        <v>414</v>
      </c>
      <c r="L3512" s="42" t="s">
        <v>212</v>
      </c>
      <c r="M3512" s="42" t="s">
        <v>21</v>
      </c>
      <c r="N3512" s="42" t="s">
        <v>19929</v>
      </c>
      <c r="P3512" s="42" t="s">
        <v>395</v>
      </c>
      <c r="Q3512" s="56" t="s">
        <v>19930</v>
      </c>
      <c r="R3512" s="42" t="s">
        <v>23</v>
      </c>
      <c r="S3512" s="42" t="s">
        <v>22</v>
      </c>
      <c r="T3512" s="42" t="s">
        <v>28746</v>
      </c>
      <c r="U3512" s="50" t="s">
        <v>28520</v>
      </c>
      <c r="V3512" s="42" t="s">
        <v>28521</v>
      </c>
      <c r="W3512" s="42" t="s">
        <v>94</v>
      </c>
      <c r="X3512" s="50">
        <v>1071</v>
      </c>
    </row>
    <row r="3513" spans="1:24" ht="12" customHeight="1" x14ac:dyDescent="0.15">
      <c r="A3513" s="42" t="s">
        <v>19946</v>
      </c>
      <c r="B3513" s="42">
        <v>54</v>
      </c>
      <c r="C3513" s="42" t="s">
        <v>14</v>
      </c>
      <c r="D3513" s="42" t="s">
        <v>31</v>
      </c>
      <c r="E3513" s="42" t="s">
        <v>20179</v>
      </c>
      <c r="F3513" s="55">
        <v>42348</v>
      </c>
      <c r="G3513" s="42" t="s">
        <v>19947</v>
      </c>
      <c r="H3513" s="42" t="s">
        <v>19948</v>
      </c>
      <c r="I3513" s="42" t="s">
        <v>39</v>
      </c>
      <c r="J3513" s="42" t="s">
        <v>20706</v>
      </c>
      <c r="K3513" s="42" t="s">
        <v>59</v>
      </c>
      <c r="L3513" s="42" t="s">
        <v>19950</v>
      </c>
      <c r="M3513" s="42" t="s">
        <v>21</v>
      </c>
      <c r="N3513" s="42" t="s">
        <v>20508</v>
      </c>
      <c r="P3513" s="42" t="s">
        <v>395</v>
      </c>
      <c r="Q3513" s="56" t="s">
        <v>19952</v>
      </c>
      <c r="R3513" s="42" t="s">
        <v>23</v>
      </c>
      <c r="S3513" s="42" t="s">
        <v>22</v>
      </c>
      <c r="T3513" s="42" t="s">
        <v>28739</v>
      </c>
      <c r="U3513" s="50" t="s">
        <v>28520</v>
      </c>
      <c r="V3513" s="42" t="s">
        <v>28521</v>
      </c>
      <c r="W3513" s="42" t="s">
        <v>94</v>
      </c>
      <c r="X3513" s="50">
        <v>1073</v>
      </c>
    </row>
    <row r="3514" spans="1:24" ht="12" customHeight="1" x14ac:dyDescent="0.15">
      <c r="A3514" s="42" t="s">
        <v>19824</v>
      </c>
      <c r="B3514" s="42">
        <v>32</v>
      </c>
      <c r="C3514" s="42" t="s">
        <v>14</v>
      </c>
      <c r="D3514" s="42" t="s">
        <v>79</v>
      </c>
      <c r="E3514" s="42" t="s">
        <v>19821</v>
      </c>
      <c r="F3514" s="55">
        <v>42347</v>
      </c>
      <c r="G3514" s="42" t="s">
        <v>19825</v>
      </c>
      <c r="H3514" s="42" t="s">
        <v>3413</v>
      </c>
      <c r="I3514" s="42" t="s">
        <v>56</v>
      </c>
      <c r="J3514" s="42" t="s">
        <v>9693</v>
      </c>
      <c r="K3514" s="42" t="s">
        <v>3415</v>
      </c>
      <c r="L3514" s="42" t="s">
        <v>3416</v>
      </c>
      <c r="M3514" s="42" t="s">
        <v>21</v>
      </c>
      <c r="N3514" s="42" t="s">
        <v>20509</v>
      </c>
      <c r="P3514" s="42" t="s">
        <v>395</v>
      </c>
      <c r="Q3514" s="56" t="s">
        <v>19826</v>
      </c>
      <c r="R3514" s="42" t="s">
        <v>23</v>
      </c>
      <c r="S3514" s="42" t="s">
        <v>22</v>
      </c>
    </row>
    <row r="3515" spans="1:24" ht="12" customHeight="1" x14ac:dyDescent="0.15">
      <c r="A3515" s="42" t="s">
        <v>19837</v>
      </c>
      <c r="B3515" s="42">
        <v>31</v>
      </c>
      <c r="C3515" s="42" t="s">
        <v>14</v>
      </c>
      <c r="D3515" s="42" t="s">
        <v>79</v>
      </c>
      <c r="E3515" s="42" t="s">
        <v>19833</v>
      </c>
      <c r="F3515" s="55">
        <v>42347</v>
      </c>
      <c r="G3515" s="42" t="s">
        <v>19860</v>
      </c>
      <c r="H3515" s="42" t="s">
        <v>19861</v>
      </c>
      <c r="I3515" s="42" t="s">
        <v>360</v>
      </c>
      <c r="J3515" s="42" t="s">
        <v>20709</v>
      </c>
      <c r="K3515" s="42" t="s">
        <v>9175</v>
      </c>
      <c r="L3515" s="42" t="s">
        <v>19858</v>
      </c>
      <c r="M3515" s="42" t="s">
        <v>5519</v>
      </c>
      <c r="N3515" s="42" t="s">
        <v>19859</v>
      </c>
      <c r="P3515" s="42" t="s">
        <v>395</v>
      </c>
      <c r="Q3515" s="56" t="s">
        <v>19839</v>
      </c>
      <c r="R3515" s="42" t="s">
        <v>23</v>
      </c>
      <c r="S3515" s="42" t="s">
        <v>22</v>
      </c>
    </row>
    <row r="3516" spans="1:24" ht="12" customHeight="1" x14ac:dyDescent="0.15">
      <c r="A3516" s="42" t="s">
        <v>19840</v>
      </c>
      <c r="B3516" s="42">
        <v>66</v>
      </c>
      <c r="C3516" s="42" t="s">
        <v>14</v>
      </c>
      <c r="D3516" s="42" t="s">
        <v>31</v>
      </c>
      <c r="E3516" s="42" t="s">
        <v>19838</v>
      </c>
      <c r="F3516" s="55">
        <v>42347</v>
      </c>
      <c r="G3516" s="42" t="s">
        <v>19863</v>
      </c>
      <c r="H3516" s="42" t="s">
        <v>19862</v>
      </c>
      <c r="I3516" s="42" t="s">
        <v>309</v>
      </c>
      <c r="J3516" s="42" t="s">
        <v>20708</v>
      </c>
      <c r="K3516" s="42" t="s">
        <v>19329</v>
      </c>
      <c r="L3516" s="42" t="s">
        <v>19579</v>
      </c>
      <c r="M3516" s="42" t="s">
        <v>21</v>
      </c>
      <c r="N3516" s="42" t="s">
        <v>19864</v>
      </c>
      <c r="P3516" s="42" t="s">
        <v>395</v>
      </c>
      <c r="Q3516" s="56" t="s">
        <v>19842</v>
      </c>
      <c r="R3516" s="42" t="s">
        <v>23</v>
      </c>
      <c r="S3516" s="42" t="s">
        <v>22</v>
      </c>
      <c r="T3516" s="42" t="s">
        <v>28746</v>
      </c>
      <c r="U3516" s="50" t="s">
        <v>28520</v>
      </c>
      <c r="V3516" s="42" t="s">
        <v>28521</v>
      </c>
      <c r="W3516" s="42" t="s">
        <v>94</v>
      </c>
      <c r="X3516" s="50">
        <v>1069</v>
      </c>
    </row>
    <row r="3517" spans="1:24" ht="12" customHeight="1" x14ac:dyDescent="0.15">
      <c r="A3517" s="42" t="s">
        <v>19827</v>
      </c>
      <c r="B3517" s="42">
        <v>51</v>
      </c>
      <c r="C3517" s="42" t="s">
        <v>14</v>
      </c>
      <c r="D3517" s="42" t="s">
        <v>31</v>
      </c>
      <c r="E3517" s="42" t="s">
        <v>20376</v>
      </c>
      <c r="F3517" s="55">
        <v>42347</v>
      </c>
      <c r="G3517" s="42" t="s">
        <v>19828</v>
      </c>
      <c r="H3517" s="42" t="s">
        <v>19829</v>
      </c>
      <c r="I3517" s="42" t="s">
        <v>389</v>
      </c>
      <c r="J3517" s="42" t="s">
        <v>17639</v>
      </c>
      <c r="K3517" s="42" t="s">
        <v>12003</v>
      </c>
      <c r="L3517" s="42" t="s">
        <v>19830</v>
      </c>
      <c r="M3517" s="42" t="s">
        <v>21</v>
      </c>
      <c r="N3517" s="42" t="s">
        <v>20510</v>
      </c>
      <c r="P3517" s="42" t="s">
        <v>395</v>
      </c>
      <c r="Q3517" s="56" t="s">
        <v>19831</v>
      </c>
      <c r="R3517" s="42" t="s">
        <v>542</v>
      </c>
      <c r="S3517" s="42" t="s">
        <v>22</v>
      </c>
      <c r="T3517" s="42" t="s">
        <v>28746</v>
      </c>
      <c r="U3517" s="50" t="s">
        <v>28520</v>
      </c>
      <c r="V3517" s="42" t="s">
        <v>28521</v>
      </c>
      <c r="W3517" s="42" t="s">
        <v>94</v>
      </c>
      <c r="X3517" s="50">
        <v>1070</v>
      </c>
    </row>
    <row r="3518" spans="1:24" ht="12" customHeight="1" x14ac:dyDescent="0.15">
      <c r="A3518" s="42" t="s">
        <v>19843</v>
      </c>
      <c r="B3518" s="42">
        <v>33</v>
      </c>
      <c r="C3518" s="42" t="s">
        <v>14</v>
      </c>
      <c r="D3518" s="42" t="s">
        <v>79</v>
      </c>
      <c r="E3518" s="42" t="s">
        <v>19841</v>
      </c>
      <c r="F3518" s="55">
        <v>42346</v>
      </c>
      <c r="G3518" s="42" t="s">
        <v>19876</v>
      </c>
      <c r="H3518" s="42" t="s">
        <v>968</v>
      </c>
      <c r="I3518" s="42" t="s">
        <v>63</v>
      </c>
      <c r="J3518" s="42" t="s">
        <v>20707</v>
      </c>
      <c r="K3518" s="42" t="s">
        <v>99</v>
      </c>
      <c r="L3518" s="42" t="s">
        <v>19877</v>
      </c>
      <c r="M3518" s="42" t="s">
        <v>21</v>
      </c>
      <c r="N3518" s="42" t="s">
        <v>19865</v>
      </c>
      <c r="P3518" s="42" t="s">
        <v>395</v>
      </c>
      <c r="Q3518" s="56" t="s">
        <v>19845</v>
      </c>
      <c r="R3518" s="42" t="s">
        <v>23</v>
      </c>
      <c r="S3518" s="42" t="s">
        <v>22</v>
      </c>
      <c r="T3518" s="42" t="s">
        <v>28746</v>
      </c>
      <c r="U3518" s="50" t="s">
        <v>28520</v>
      </c>
      <c r="V3518" s="42" t="s">
        <v>28521</v>
      </c>
      <c r="W3518" s="42" t="s">
        <v>94</v>
      </c>
      <c r="X3518" s="50">
        <v>1068</v>
      </c>
    </row>
    <row r="3519" spans="1:24" ht="12" customHeight="1" x14ac:dyDescent="0.15">
      <c r="A3519" s="42" t="s">
        <v>19816</v>
      </c>
      <c r="B3519" s="42">
        <v>36</v>
      </c>
      <c r="C3519" s="42" t="s">
        <v>14</v>
      </c>
      <c r="D3519" s="42" t="s">
        <v>79</v>
      </c>
      <c r="E3519" s="42" t="s">
        <v>19817</v>
      </c>
      <c r="F3519" s="55">
        <v>42346</v>
      </c>
      <c r="G3519" s="42" t="s">
        <v>19818</v>
      </c>
      <c r="H3519" s="42" t="s">
        <v>9059</v>
      </c>
      <c r="I3519" s="42" t="s">
        <v>417</v>
      </c>
      <c r="J3519" s="42" t="s">
        <v>20710</v>
      </c>
      <c r="K3519" s="42" t="s">
        <v>568</v>
      </c>
      <c r="L3519" s="42" t="s">
        <v>569</v>
      </c>
      <c r="M3519" s="42" t="s">
        <v>21</v>
      </c>
      <c r="N3519" s="42" t="s">
        <v>22965</v>
      </c>
      <c r="P3519" s="42" t="s">
        <v>395</v>
      </c>
      <c r="Q3519" s="56" t="s">
        <v>19819</v>
      </c>
      <c r="R3519" s="42" t="s">
        <v>23</v>
      </c>
      <c r="S3519" s="42" t="s">
        <v>12</v>
      </c>
      <c r="T3519" s="42" t="s">
        <v>31978</v>
      </c>
      <c r="U3519" s="50" t="s">
        <v>28518</v>
      </c>
      <c r="V3519" s="42" t="s">
        <v>28522</v>
      </c>
      <c r="W3519" s="42" t="s">
        <v>94</v>
      </c>
      <c r="X3519" s="50">
        <v>1067</v>
      </c>
    </row>
    <row r="3520" spans="1:24" ht="12" customHeight="1" x14ac:dyDescent="0.15">
      <c r="A3520" s="42" t="s">
        <v>20638</v>
      </c>
      <c r="B3520" s="42">
        <v>40</v>
      </c>
      <c r="C3520" s="42" t="s">
        <v>14</v>
      </c>
      <c r="D3520" s="42" t="s">
        <v>31</v>
      </c>
      <c r="E3520" s="42" t="s">
        <v>20639</v>
      </c>
      <c r="F3520" s="55">
        <v>42346</v>
      </c>
      <c r="G3520" s="42" t="s">
        <v>20640</v>
      </c>
      <c r="H3520" s="42" t="s">
        <v>20641</v>
      </c>
      <c r="I3520" s="42" t="s">
        <v>238</v>
      </c>
      <c r="J3520" s="42" t="s">
        <v>20642</v>
      </c>
      <c r="K3520" s="42" t="s">
        <v>20641</v>
      </c>
      <c r="L3520" s="42" t="s">
        <v>20643</v>
      </c>
      <c r="M3520" s="42" t="s">
        <v>385</v>
      </c>
      <c r="N3520" s="42" t="s">
        <v>20644</v>
      </c>
      <c r="O3520" s="42" t="s">
        <v>394</v>
      </c>
      <c r="P3520" s="42" t="s">
        <v>395</v>
      </c>
      <c r="Q3520" s="56" t="s">
        <v>20645</v>
      </c>
      <c r="R3520" s="42" t="s">
        <v>94</v>
      </c>
      <c r="S3520" s="42" t="s">
        <v>12</v>
      </c>
    </row>
    <row r="3521" spans="1:24" ht="12" customHeight="1" x14ac:dyDescent="0.15">
      <c r="A3521" s="42" t="s">
        <v>19820</v>
      </c>
      <c r="B3521" s="42">
        <v>27</v>
      </c>
      <c r="C3521" s="42" t="s">
        <v>14</v>
      </c>
      <c r="D3521" s="42" t="s">
        <v>31</v>
      </c>
      <c r="E3521" s="42" t="s">
        <v>19817</v>
      </c>
      <c r="F3521" s="55">
        <v>42346</v>
      </c>
      <c r="G3521" s="42" t="s">
        <v>19822</v>
      </c>
      <c r="H3521" s="42" t="s">
        <v>693</v>
      </c>
      <c r="I3521" s="42" t="s">
        <v>425</v>
      </c>
      <c r="J3521" s="42" t="s">
        <v>20711</v>
      </c>
      <c r="K3521" s="42" t="s">
        <v>693</v>
      </c>
      <c r="L3521" s="42" t="s">
        <v>4419</v>
      </c>
      <c r="M3521" s="42" t="s">
        <v>2246</v>
      </c>
      <c r="N3521" s="42" t="s">
        <v>22966</v>
      </c>
      <c r="O3521" s="42" t="s">
        <v>394</v>
      </c>
      <c r="P3521" s="42" t="s">
        <v>395</v>
      </c>
      <c r="Q3521" s="56" t="s">
        <v>19823</v>
      </c>
      <c r="R3521" s="42" t="s">
        <v>23</v>
      </c>
      <c r="S3521" s="42" t="s">
        <v>12</v>
      </c>
    </row>
    <row r="3522" spans="1:24" ht="12" customHeight="1" x14ac:dyDescent="0.15">
      <c r="A3522" s="42" t="s">
        <v>19846</v>
      </c>
      <c r="B3522" s="42">
        <v>30</v>
      </c>
      <c r="C3522" s="42" t="s">
        <v>14</v>
      </c>
      <c r="D3522" s="42" t="s">
        <v>79</v>
      </c>
      <c r="E3522" s="42" t="s">
        <v>19844</v>
      </c>
      <c r="F3522" s="55">
        <v>42345</v>
      </c>
      <c r="G3522" s="42" t="s">
        <v>19875</v>
      </c>
      <c r="H3522" s="42" t="s">
        <v>738</v>
      </c>
      <c r="I3522" s="42" t="s">
        <v>417</v>
      </c>
      <c r="J3522" s="42" t="s">
        <v>20712</v>
      </c>
      <c r="K3522" s="42" t="s">
        <v>2622</v>
      </c>
      <c r="L3522" s="42" t="s">
        <v>569</v>
      </c>
      <c r="M3522" s="42" t="s">
        <v>21</v>
      </c>
      <c r="N3522" s="42" t="s">
        <v>19866</v>
      </c>
      <c r="P3522" s="42" t="s">
        <v>395</v>
      </c>
      <c r="Q3522" s="56" t="s">
        <v>19847</v>
      </c>
      <c r="R3522" s="42" t="s">
        <v>23</v>
      </c>
      <c r="S3522" s="42" t="s">
        <v>22</v>
      </c>
    </row>
    <row r="3523" spans="1:24" ht="12" customHeight="1" x14ac:dyDescent="0.15">
      <c r="A3523" s="42" t="s">
        <v>19848</v>
      </c>
      <c r="B3523" s="42">
        <v>46</v>
      </c>
      <c r="C3523" s="42" t="s">
        <v>14</v>
      </c>
      <c r="D3523" s="42" t="s">
        <v>79</v>
      </c>
      <c r="F3523" s="55">
        <v>42344</v>
      </c>
      <c r="G3523" s="42" t="s">
        <v>19869</v>
      </c>
      <c r="H3523" s="42" t="s">
        <v>19870</v>
      </c>
      <c r="I3523" s="42" t="s">
        <v>63</v>
      </c>
      <c r="J3523" s="42" t="s">
        <v>20714</v>
      </c>
      <c r="K3523" s="42" t="s">
        <v>99</v>
      </c>
      <c r="L3523" s="42" t="s">
        <v>19871</v>
      </c>
      <c r="M3523" s="42" t="s">
        <v>21</v>
      </c>
      <c r="N3523" s="42" t="s">
        <v>19872</v>
      </c>
      <c r="P3523" s="42" t="s">
        <v>395</v>
      </c>
      <c r="Q3523" s="56" t="s">
        <v>19850</v>
      </c>
      <c r="R3523" s="42" t="s">
        <v>542</v>
      </c>
      <c r="S3523" s="42" t="s">
        <v>22</v>
      </c>
      <c r="T3523" s="42" t="s">
        <v>28746</v>
      </c>
      <c r="U3523" s="50" t="s">
        <v>28520</v>
      </c>
      <c r="V3523" s="42" t="s">
        <v>28521</v>
      </c>
      <c r="W3523" s="42" t="s">
        <v>94</v>
      </c>
      <c r="X3523" s="50">
        <v>1064</v>
      </c>
    </row>
    <row r="3524" spans="1:24" ht="12" customHeight="1" x14ac:dyDescent="0.15">
      <c r="A3524" s="42" t="s">
        <v>19812</v>
      </c>
      <c r="B3524" s="42">
        <v>48</v>
      </c>
      <c r="C3524" s="42" t="s">
        <v>14</v>
      </c>
      <c r="D3524" s="42" t="s">
        <v>31</v>
      </c>
      <c r="E3524" s="42" t="s">
        <v>19809</v>
      </c>
      <c r="F3524" s="55">
        <v>42344</v>
      </c>
      <c r="G3524" s="42" t="s">
        <v>19813</v>
      </c>
      <c r="H3524" s="42" t="s">
        <v>1210</v>
      </c>
      <c r="I3524" s="42" t="s">
        <v>1066</v>
      </c>
      <c r="J3524" s="42" t="s">
        <v>20713</v>
      </c>
      <c r="K3524" s="42" t="s">
        <v>3043</v>
      </c>
      <c r="L3524" s="42" t="s">
        <v>19814</v>
      </c>
      <c r="M3524" s="42" t="s">
        <v>21</v>
      </c>
      <c r="N3524" s="42" t="s">
        <v>20541</v>
      </c>
      <c r="P3524" s="42" t="s">
        <v>395</v>
      </c>
      <c r="Q3524" s="56" t="s">
        <v>19815</v>
      </c>
      <c r="R3524" s="42" t="s">
        <v>542</v>
      </c>
      <c r="S3524" s="42" t="s">
        <v>22</v>
      </c>
      <c r="T3524" s="42" t="s">
        <v>28739</v>
      </c>
      <c r="U3524" s="50" t="s">
        <v>28518</v>
      </c>
      <c r="V3524" s="42" t="s">
        <v>28521</v>
      </c>
      <c r="W3524" s="42" t="s">
        <v>94</v>
      </c>
      <c r="X3524" s="50">
        <v>1065</v>
      </c>
    </row>
    <row r="3525" spans="1:24" ht="12" customHeight="1" x14ac:dyDescent="0.15">
      <c r="A3525" s="42" t="s">
        <v>19808</v>
      </c>
      <c r="B3525" s="42">
        <v>35</v>
      </c>
      <c r="C3525" s="42" t="s">
        <v>14</v>
      </c>
      <c r="D3525" s="42" t="s">
        <v>31</v>
      </c>
      <c r="F3525" s="55">
        <v>42344</v>
      </c>
      <c r="G3525" s="42" t="s">
        <v>19810</v>
      </c>
      <c r="H3525" s="42" t="s">
        <v>1184</v>
      </c>
      <c r="I3525" s="42" t="s">
        <v>297</v>
      </c>
      <c r="J3525" s="42" t="s">
        <v>20994</v>
      </c>
      <c r="K3525" s="42" t="s">
        <v>1185</v>
      </c>
      <c r="L3525" s="42" t="s">
        <v>1186</v>
      </c>
      <c r="M3525" s="42" t="s">
        <v>21</v>
      </c>
      <c r="N3525" s="42" t="s">
        <v>20540</v>
      </c>
      <c r="P3525" s="42" t="s">
        <v>395</v>
      </c>
      <c r="Q3525" s="56" t="s">
        <v>19811</v>
      </c>
      <c r="R3525" s="42" t="s">
        <v>23</v>
      </c>
      <c r="S3525" s="42" t="s">
        <v>22</v>
      </c>
      <c r="T3525" s="42" t="s">
        <v>28746</v>
      </c>
      <c r="U3525" s="50" t="s">
        <v>28520</v>
      </c>
      <c r="V3525" s="42" t="s">
        <v>28519</v>
      </c>
      <c r="W3525" s="42" t="s">
        <v>94</v>
      </c>
      <c r="X3525" s="50">
        <v>1063</v>
      </c>
    </row>
    <row r="3526" spans="1:24" ht="12" customHeight="1" x14ac:dyDescent="0.15">
      <c r="A3526" s="42" t="s">
        <v>18288</v>
      </c>
      <c r="B3526" s="42">
        <v>35</v>
      </c>
      <c r="C3526" s="42" t="s">
        <v>14</v>
      </c>
      <c r="D3526" s="42" t="s">
        <v>31</v>
      </c>
      <c r="E3526" s="42" t="s">
        <v>19849</v>
      </c>
      <c r="F3526" s="55">
        <v>42344</v>
      </c>
      <c r="G3526" s="42" t="s">
        <v>19851</v>
      </c>
      <c r="H3526" s="42" t="s">
        <v>150</v>
      </c>
      <c r="I3526" s="42" t="s">
        <v>39</v>
      </c>
      <c r="J3526" s="42">
        <v>92108</v>
      </c>
      <c r="K3526" s="42" t="s">
        <v>150</v>
      </c>
      <c r="L3526" s="42" t="s">
        <v>151</v>
      </c>
      <c r="M3526" s="42" t="s">
        <v>2246</v>
      </c>
      <c r="O3526" s="42" t="s">
        <v>394</v>
      </c>
      <c r="P3526" s="42" t="s">
        <v>395</v>
      </c>
      <c r="Q3526" s="56" t="s">
        <v>19852</v>
      </c>
      <c r="R3526" s="42" t="s">
        <v>23</v>
      </c>
      <c r="S3526" s="42" t="s">
        <v>12</v>
      </c>
    </row>
    <row r="3527" spans="1:24" ht="12" customHeight="1" x14ac:dyDescent="0.15">
      <c r="A3527" s="42" t="s">
        <v>19791</v>
      </c>
      <c r="B3527" s="42">
        <v>61</v>
      </c>
      <c r="C3527" s="42" t="s">
        <v>108</v>
      </c>
      <c r="D3527" s="42" t="s">
        <v>31</v>
      </c>
      <c r="E3527" s="42" t="s">
        <v>19788</v>
      </c>
      <c r="F3527" s="55">
        <v>42343</v>
      </c>
      <c r="G3527" s="42" t="s">
        <v>19792</v>
      </c>
      <c r="H3527" s="42" t="s">
        <v>19793</v>
      </c>
      <c r="I3527" s="42" t="s">
        <v>425</v>
      </c>
      <c r="J3527" s="42" t="s">
        <v>22218</v>
      </c>
      <c r="K3527" s="42" t="s">
        <v>693</v>
      </c>
      <c r="L3527" s="42" t="s">
        <v>7029</v>
      </c>
      <c r="M3527" s="42" t="s">
        <v>21</v>
      </c>
      <c r="N3527" s="42" t="s">
        <v>20545</v>
      </c>
      <c r="P3527" s="42" t="s">
        <v>395</v>
      </c>
      <c r="Q3527" s="56" t="s">
        <v>19794</v>
      </c>
      <c r="R3527" s="42" t="s">
        <v>23</v>
      </c>
      <c r="S3527" s="42" t="s">
        <v>22</v>
      </c>
      <c r="T3527" s="42" t="s">
        <v>28746</v>
      </c>
      <c r="U3527" s="50" t="s">
        <v>28520</v>
      </c>
      <c r="V3527" s="42" t="s">
        <v>28521</v>
      </c>
      <c r="W3527" s="42" t="s">
        <v>94</v>
      </c>
      <c r="X3527" s="50">
        <v>1061</v>
      </c>
    </row>
    <row r="3528" spans="1:24" ht="12" customHeight="1" x14ac:dyDescent="0.15">
      <c r="A3528" s="42" t="s">
        <v>19805</v>
      </c>
      <c r="B3528" s="42">
        <v>38</v>
      </c>
      <c r="C3528" s="42" t="s">
        <v>14</v>
      </c>
      <c r="D3528" s="42" t="s">
        <v>42</v>
      </c>
      <c r="E3528" s="42" t="s">
        <v>19800</v>
      </c>
      <c r="F3528" s="55">
        <v>42343</v>
      </c>
      <c r="G3528" s="42" t="s">
        <v>19806</v>
      </c>
      <c r="H3528" s="42" t="s">
        <v>6184</v>
      </c>
      <c r="I3528" s="42" t="s">
        <v>39</v>
      </c>
      <c r="J3528" s="42" t="s">
        <v>6185</v>
      </c>
      <c r="K3528" s="42" t="s">
        <v>767</v>
      </c>
      <c r="L3528" s="42" t="s">
        <v>6186</v>
      </c>
      <c r="M3528" s="42" t="s">
        <v>21</v>
      </c>
      <c r="N3528" s="42" t="s">
        <v>22967</v>
      </c>
      <c r="P3528" s="42" t="s">
        <v>395</v>
      </c>
      <c r="Q3528" s="56" t="s">
        <v>19807</v>
      </c>
      <c r="R3528" s="42" t="s">
        <v>23</v>
      </c>
      <c r="S3528" s="42" t="s">
        <v>22</v>
      </c>
      <c r="T3528" s="42" t="s">
        <v>28746</v>
      </c>
      <c r="U3528" s="50" t="s">
        <v>28520</v>
      </c>
      <c r="V3528" s="42" t="s">
        <v>28521</v>
      </c>
      <c r="W3528" s="42" t="s">
        <v>94</v>
      </c>
      <c r="X3528" s="50">
        <v>1062</v>
      </c>
    </row>
    <row r="3529" spans="1:24" ht="12" customHeight="1" x14ac:dyDescent="0.15">
      <c r="A3529" s="42" t="s">
        <v>19795</v>
      </c>
      <c r="B3529" s="42">
        <v>24</v>
      </c>
      <c r="C3529" s="42" t="s">
        <v>14</v>
      </c>
      <c r="D3529" s="42" t="s">
        <v>31</v>
      </c>
      <c r="F3529" s="55">
        <v>42343</v>
      </c>
      <c r="G3529" s="42" t="s">
        <v>19797</v>
      </c>
      <c r="H3529" s="42" t="s">
        <v>6019</v>
      </c>
      <c r="I3529" s="42" t="s">
        <v>67</v>
      </c>
      <c r="J3529" s="42" t="s">
        <v>15378</v>
      </c>
      <c r="K3529" s="42" t="s">
        <v>279</v>
      </c>
      <c r="L3529" s="42" t="s">
        <v>6021</v>
      </c>
      <c r="M3529" s="42" t="s">
        <v>21</v>
      </c>
      <c r="N3529" s="42" t="s">
        <v>20542</v>
      </c>
      <c r="P3529" s="42" t="s">
        <v>395</v>
      </c>
      <c r="Q3529" s="56" t="s">
        <v>19798</v>
      </c>
      <c r="R3529" s="42" t="s">
        <v>23</v>
      </c>
      <c r="S3529" s="42" t="s">
        <v>22</v>
      </c>
      <c r="T3529" s="42" t="s">
        <v>28746</v>
      </c>
      <c r="U3529" s="50" t="s">
        <v>28520</v>
      </c>
      <c r="V3529" s="42" t="s">
        <v>28522</v>
      </c>
      <c r="W3529" s="42" t="s">
        <v>94</v>
      </c>
      <c r="X3529" s="50">
        <v>1058</v>
      </c>
    </row>
    <row r="3530" spans="1:24" ht="12" customHeight="1" x14ac:dyDescent="0.15">
      <c r="A3530" s="42" t="s">
        <v>19787</v>
      </c>
      <c r="B3530" s="42">
        <v>51</v>
      </c>
      <c r="C3530" s="42" t="s">
        <v>14</v>
      </c>
      <c r="D3530" s="42" t="s">
        <v>31</v>
      </c>
      <c r="E3530" s="42" t="s">
        <v>19783</v>
      </c>
      <c r="F3530" s="55">
        <v>42343</v>
      </c>
      <c r="G3530" s="42" t="s">
        <v>19789</v>
      </c>
      <c r="H3530" s="42" t="s">
        <v>1490</v>
      </c>
      <c r="I3530" s="42" t="s">
        <v>56</v>
      </c>
      <c r="J3530" s="42" t="s">
        <v>22225</v>
      </c>
      <c r="K3530" s="42" t="s">
        <v>155</v>
      </c>
      <c r="L3530" s="42" t="s">
        <v>1491</v>
      </c>
      <c r="M3530" s="42" t="s">
        <v>5307</v>
      </c>
      <c r="N3530" s="42" t="s">
        <v>20543</v>
      </c>
      <c r="O3530" s="42" t="s">
        <v>394</v>
      </c>
      <c r="P3530" s="42" t="s">
        <v>395</v>
      </c>
      <c r="Q3530" s="56" t="s">
        <v>19790</v>
      </c>
      <c r="R3530" s="42" t="s">
        <v>23</v>
      </c>
      <c r="S3530" s="42" t="s">
        <v>22</v>
      </c>
      <c r="T3530" s="42" t="s">
        <v>28558</v>
      </c>
      <c r="U3530" s="50" t="s">
        <v>28518</v>
      </c>
      <c r="V3530" s="42" t="s">
        <v>28521</v>
      </c>
      <c r="W3530" s="42" t="s">
        <v>542</v>
      </c>
      <c r="X3530" s="50">
        <v>1059</v>
      </c>
    </row>
    <row r="3531" spans="1:24" ht="12" customHeight="1" x14ac:dyDescent="0.15">
      <c r="A3531" s="42" t="s">
        <v>19799</v>
      </c>
      <c r="B3531" s="42">
        <v>60</v>
      </c>
      <c r="C3531" s="42" t="s">
        <v>14</v>
      </c>
      <c r="D3531" s="42" t="s">
        <v>31</v>
      </c>
      <c r="E3531" s="42" t="s">
        <v>19796</v>
      </c>
      <c r="F3531" s="55">
        <v>42343</v>
      </c>
      <c r="G3531" s="42" t="s">
        <v>19801</v>
      </c>
      <c r="H3531" s="42" t="s">
        <v>19802</v>
      </c>
      <c r="I3531" s="42" t="s">
        <v>432</v>
      </c>
      <c r="J3531" s="42" t="s">
        <v>22226</v>
      </c>
      <c r="K3531" s="42" t="s">
        <v>2290</v>
      </c>
      <c r="L3531" s="42" t="s">
        <v>19803</v>
      </c>
      <c r="M3531" s="42" t="s">
        <v>21</v>
      </c>
      <c r="N3531" s="42" t="s">
        <v>20544</v>
      </c>
      <c r="P3531" s="42" t="s">
        <v>395</v>
      </c>
      <c r="Q3531" s="56" t="s">
        <v>19804</v>
      </c>
      <c r="R3531" s="42" t="s">
        <v>23</v>
      </c>
      <c r="S3531" s="42" t="s">
        <v>22</v>
      </c>
      <c r="T3531" s="42" t="s">
        <v>28746</v>
      </c>
      <c r="U3531" s="50" t="s">
        <v>28518</v>
      </c>
      <c r="V3531" s="42" t="s">
        <v>28521</v>
      </c>
      <c r="W3531" s="42" t="s">
        <v>94</v>
      </c>
      <c r="X3531" s="50">
        <v>1060</v>
      </c>
    </row>
    <row r="3532" spans="1:24" ht="12" customHeight="1" x14ac:dyDescent="0.15">
      <c r="A3532" s="42" t="s">
        <v>19855</v>
      </c>
      <c r="B3532" s="42">
        <v>40</v>
      </c>
      <c r="C3532" s="42" t="s">
        <v>14</v>
      </c>
      <c r="D3532" s="42" t="s">
        <v>31</v>
      </c>
      <c r="E3532" s="42" t="s">
        <v>19903</v>
      </c>
      <c r="F3532" s="55">
        <v>42342</v>
      </c>
      <c r="G3532" s="42" t="s">
        <v>19856</v>
      </c>
      <c r="H3532" s="42" t="s">
        <v>19857</v>
      </c>
      <c r="I3532" s="42" t="s">
        <v>63</v>
      </c>
      <c r="J3532" s="42" t="s">
        <v>12290</v>
      </c>
      <c r="K3532" s="42" t="s">
        <v>3157</v>
      </c>
      <c r="L3532" s="42" t="s">
        <v>3158</v>
      </c>
      <c r="M3532" s="42" t="s">
        <v>21</v>
      </c>
      <c r="N3532" s="42" t="s">
        <v>19868</v>
      </c>
      <c r="O3532" s="42" t="s">
        <v>1134</v>
      </c>
      <c r="P3532" s="42" t="s">
        <v>1135</v>
      </c>
      <c r="Q3532" s="56" t="s">
        <v>19867</v>
      </c>
      <c r="R3532" s="42" t="s">
        <v>94</v>
      </c>
      <c r="S3532" s="42" t="s">
        <v>12</v>
      </c>
    </row>
    <row r="3533" spans="1:24" ht="12" customHeight="1" x14ac:dyDescent="0.15">
      <c r="A3533" s="42" t="s">
        <v>19853</v>
      </c>
      <c r="B3533" s="42">
        <v>21</v>
      </c>
      <c r="C3533" s="42" t="s">
        <v>14</v>
      </c>
      <c r="D3533" s="42" t="s">
        <v>79</v>
      </c>
      <c r="F3533" s="55">
        <v>42342</v>
      </c>
      <c r="G3533" s="42" t="s">
        <v>19873</v>
      </c>
      <c r="H3533" s="42" t="s">
        <v>1603</v>
      </c>
      <c r="I3533" s="42" t="s">
        <v>398</v>
      </c>
      <c r="J3533" s="42" t="s">
        <v>22231</v>
      </c>
      <c r="K3533" s="42" t="s">
        <v>1605</v>
      </c>
      <c r="L3533" s="42" t="s">
        <v>34605</v>
      </c>
      <c r="M3533" s="42" t="s">
        <v>21</v>
      </c>
      <c r="N3533" s="42" t="s">
        <v>19874</v>
      </c>
      <c r="P3533" s="42" t="s">
        <v>395</v>
      </c>
      <c r="Q3533" s="56" t="s">
        <v>19854</v>
      </c>
      <c r="R3533" s="42" t="s">
        <v>23</v>
      </c>
      <c r="S3533" s="42" t="s">
        <v>22</v>
      </c>
      <c r="T3533" s="42" t="s">
        <v>28746</v>
      </c>
      <c r="U3533" s="50" t="s">
        <v>28520</v>
      </c>
      <c r="V3533" s="42" t="s">
        <v>28521</v>
      </c>
      <c r="W3533" s="42" t="s">
        <v>94</v>
      </c>
      <c r="X3533" s="50">
        <v>1057</v>
      </c>
    </row>
    <row r="3534" spans="1:24" ht="12" customHeight="1" x14ac:dyDescent="0.15">
      <c r="A3534" s="42" t="s">
        <v>19778</v>
      </c>
      <c r="B3534" s="42">
        <v>47</v>
      </c>
      <c r="C3534" s="42" t="s">
        <v>14</v>
      </c>
      <c r="D3534" s="42" t="s">
        <v>31</v>
      </c>
      <c r="F3534" s="55">
        <v>42342</v>
      </c>
      <c r="G3534" s="42" t="s">
        <v>19780</v>
      </c>
      <c r="H3534" s="42" t="s">
        <v>1403</v>
      </c>
      <c r="I3534" s="42" t="s">
        <v>117</v>
      </c>
      <c r="J3534" s="42" t="s">
        <v>22224</v>
      </c>
      <c r="K3534" s="42" t="s">
        <v>617</v>
      </c>
      <c r="L3534" s="42" t="s">
        <v>1404</v>
      </c>
      <c r="M3534" s="42" t="s">
        <v>5307</v>
      </c>
      <c r="N3534" s="42" t="s">
        <v>20546</v>
      </c>
      <c r="P3534" s="42" t="s">
        <v>395</v>
      </c>
      <c r="Q3534" s="56" t="s">
        <v>19781</v>
      </c>
      <c r="R3534" s="42" t="s">
        <v>23</v>
      </c>
      <c r="S3534" s="42" t="s">
        <v>22</v>
      </c>
      <c r="T3534" s="42" t="s">
        <v>28529</v>
      </c>
      <c r="U3534" s="50" t="s">
        <v>28518</v>
      </c>
      <c r="V3534" s="42" t="s">
        <v>28521</v>
      </c>
      <c r="W3534" s="42" t="s">
        <v>94</v>
      </c>
      <c r="X3534" s="50">
        <v>1056</v>
      </c>
    </row>
    <row r="3535" spans="1:24" ht="12" customHeight="1" x14ac:dyDescent="0.15">
      <c r="A3535" s="42" t="s">
        <v>19782</v>
      </c>
      <c r="B3535" s="42">
        <v>66</v>
      </c>
      <c r="C3535" s="42" t="s">
        <v>14</v>
      </c>
      <c r="D3535" s="42" t="s">
        <v>31</v>
      </c>
      <c r="E3535" s="42" t="s">
        <v>19779</v>
      </c>
      <c r="F3535" s="55">
        <v>42341</v>
      </c>
      <c r="G3535" s="42" t="s">
        <v>19784</v>
      </c>
      <c r="H3535" s="42" t="s">
        <v>19785</v>
      </c>
      <c r="I3535" s="42" t="s">
        <v>457</v>
      </c>
      <c r="J3535" s="42" t="s">
        <v>22205</v>
      </c>
      <c r="K3535" s="42" t="s">
        <v>22206</v>
      </c>
      <c r="L3535" s="42" t="s">
        <v>20377</v>
      </c>
      <c r="M3535" s="42" t="s">
        <v>21</v>
      </c>
      <c r="N3535" s="42" t="s">
        <v>20476</v>
      </c>
      <c r="P3535" s="42" t="s">
        <v>395</v>
      </c>
      <c r="Q3535" s="56" t="s">
        <v>19786</v>
      </c>
      <c r="R3535" s="42" t="s">
        <v>23</v>
      </c>
      <c r="S3535" s="42" t="s">
        <v>22</v>
      </c>
      <c r="T3535" s="42" t="s">
        <v>28746</v>
      </c>
      <c r="U3535" s="50" t="s">
        <v>28520</v>
      </c>
      <c r="V3535" s="42" t="s">
        <v>28521</v>
      </c>
      <c r="W3535" s="42" t="s">
        <v>94</v>
      </c>
      <c r="X3535" s="50">
        <v>1055</v>
      </c>
    </row>
    <row r="3536" spans="1:24" ht="12" customHeight="1" x14ac:dyDescent="0.15">
      <c r="A3536" s="42" t="s">
        <v>19763</v>
      </c>
      <c r="B3536" s="42">
        <v>27</v>
      </c>
      <c r="C3536" s="42" t="s">
        <v>108</v>
      </c>
      <c r="D3536" s="42" t="s">
        <v>15</v>
      </c>
      <c r="E3536" s="42" t="s">
        <v>19764</v>
      </c>
      <c r="F3536" s="55">
        <v>42340</v>
      </c>
      <c r="G3536" s="42" t="s">
        <v>19760</v>
      </c>
      <c r="H3536" s="42" t="s">
        <v>19761</v>
      </c>
      <c r="I3536" s="42" t="s">
        <v>39</v>
      </c>
      <c r="J3536" s="42" t="s">
        <v>21656</v>
      </c>
      <c r="K3536" s="42" t="s">
        <v>303</v>
      </c>
      <c r="L3536" s="42" t="s">
        <v>23</v>
      </c>
      <c r="M3536" s="42" t="s">
        <v>21</v>
      </c>
      <c r="N3536" s="42" t="s">
        <v>20547</v>
      </c>
      <c r="P3536" s="42" t="s">
        <v>395</v>
      </c>
      <c r="Q3536" s="56" t="s">
        <v>19762</v>
      </c>
      <c r="R3536" s="42" t="s">
        <v>23</v>
      </c>
      <c r="S3536" s="42" t="s">
        <v>22</v>
      </c>
      <c r="T3536" s="42" t="s">
        <v>28746</v>
      </c>
      <c r="U3536" s="50" t="s">
        <v>28520</v>
      </c>
      <c r="V3536" s="42" t="s">
        <v>28519</v>
      </c>
      <c r="W3536" s="42" t="s">
        <v>94</v>
      </c>
      <c r="X3536" s="50">
        <v>1050</v>
      </c>
    </row>
    <row r="3537" spans="1:24" ht="12" customHeight="1" x14ac:dyDescent="0.15">
      <c r="A3537" s="42" t="s">
        <v>22189</v>
      </c>
      <c r="B3537" s="42">
        <v>22</v>
      </c>
      <c r="C3537" s="42" t="s">
        <v>108</v>
      </c>
      <c r="D3537" s="42" t="s">
        <v>31</v>
      </c>
      <c r="E3537" s="42" t="s">
        <v>22190</v>
      </c>
      <c r="F3537" s="55">
        <v>42340</v>
      </c>
      <c r="G3537" s="42" t="s">
        <v>22193</v>
      </c>
      <c r="H3537" s="42" t="s">
        <v>13693</v>
      </c>
      <c r="I3537" s="42" t="s">
        <v>63</v>
      </c>
      <c r="J3537" s="42" t="s">
        <v>20689</v>
      </c>
      <c r="K3537" s="42" t="s">
        <v>11797</v>
      </c>
      <c r="L3537" s="42" t="s">
        <v>20062</v>
      </c>
      <c r="M3537" s="42" t="s">
        <v>21</v>
      </c>
      <c r="N3537" s="42" t="s">
        <v>22191</v>
      </c>
      <c r="O3537" s="42" t="s">
        <v>394</v>
      </c>
      <c r="P3537" s="42" t="s">
        <v>395</v>
      </c>
      <c r="Q3537" s="56" t="s">
        <v>22192</v>
      </c>
      <c r="R3537" s="42" t="s">
        <v>94</v>
      </c>
      <c r="S3537" s="42" t="s">
        <v>22</v>
      </c>
    </row>
    <row r="3538" spans="1:24" ht="12" customHeight="1" x14ac:dyDescent="0.15">
      <c r="A3538" s="42" t="s">
        <v>19758</v>
      </c>
      <c r="B3538" s="42">
        <v>28</v>
      </c>
      <c r="C3538" s="42" t="s">
        <v>14</v>
      </c>
      <c r="D3538" s="42" t="s">
        <v>15</v>
      </c>
      <c r="E3538" s="42" t="s">
        <v>19759</v>
      </c>
      <c r="F3538" s="55">
        <v>42340</v>
      </c>
      <c r="G3538" s="42" t="s">
        <v>19760</v>
      </c>
      <c r="H3538" s="42" t="s">
        <v>19761</v>
      </c>
      <c r="I3538" s="42" t="s">
        <v>39</v>
      </c>
      <c r="J3538" s="42" t="s">
        <v>21656</v>
      </c>
      <c r="K3538" s="42" t="s">
        <v>303</v>
      </c>
      <c r="L3538" s="42" t="s">
        <v>23</v>
      </c>
      <c r="M3538" s="42" t="s">
        <v>21</v>
      </c>
      <c r="N3538" s="42" t="s">
        <v>20548</v>
      </c>
      <c r="P3538" s="42" t="s">
        <v>395</v>
      </c>
      <c r="Q3538" s="56" t="s">
        <v>19762</v>
      </c>
      <c r="R3538" s="42" t="s">
        <v>23</v>
      </c>
      <c r="S3538" s="42" t="s">
        <v>22</v>
      </c>
      <c r="T3538" s="42" t="s">
        <v>28746</v>
      </c>
      <c r="U3538" s="50" t="s">
        <v>28520</v>
      </c>
      <c r="V3538" s="42" t="s">
        <v>28519</v>
      </c>
      <c r="W3538" s="42" t="s">
        <v>94</v>
      </c>
      <c r="X3538" s="50">
        <v>1051</v>
      </c>
    </row>
    <row r="3539" spans="1:24" ht="12" customHeight="1" x14ac:dyDescent="0.15">
      <c r="A3539" s="42" t="s">
        <v>19737</v>
      </c>
      <c r="B3539" s="42">
        <v>26</v>
      </c>
      <c r="C3539" s="42" t="s">
        <v>14</v>
      </c>
      <c r="D3539" s="42" t="s">
        <v>79</v>
      </c>
      <c r="E3539" s="42" t="s">
        <v>19738</v>
      </c>
      <c r="F3539" s="55">
        <v>42340</v>
      </c>
      <c r="G3539" s="42" t="s">
        <v>19739</v>
      </c>
      <c r="H3539" s="42" t="s">
        <v>929</v>
      </c>
      <c r="I3539" s="42" t="s">
        <v>39</v>
      </c>
      <c r="J3539" s="42" t="s">
        <v>22233</v>
      </c>
      <c r="K3539" s="42" t="s">
        <v>929</v>
      </c>
      <c r="L3539" s="42" t="s">
        <v>930</v>
      </c>
      <c r="M3539" s="42" t="s">
        <v>21</v>
      </c>
      <c r="N3539" s="42" t="s">
        <v>19741</v>
      </c>
      <c r="P3539" s="42" t="s">
        <v>395</v>
      </c>
      <c r="Q3539" s="56" t="s">
        <v>19740</v>
      </c>
      <c r="R3539" s="42" t="s">
        <v>948</v>
      </c>
      <c r="S3539" s="42" t="s">
        <v>22</v>
      </c>
      <c r="T3539" s="42" t="s">
        <v>28739</v>
      </c>
      <c r="U3539" s="50" t="s">
        <v>28518</v>
      </c>
      <c r="V3539" s="42" t="s">
        <v>28521</v>
      </c>
      <c r="W3539" s="42" t="s">
        <v>94</v>
      </c>
      <c r="X3539" s="50">
        <v>1052</v>
      </c>
    </row>
    <row r="3540" spans="1:24" ht="12" customHeight="1" x14ac:dyDescent="0.15">
      <c r="A3540" s="42" t="s">
        <v>19770</v>
      </c>
      <c r="B3540" s="42">
        <v>32</v>
      </c>
      <c r="C3540" s="42" t="s">
        <v>14</v>
      </c>
      <c r="D3540" s="42" t="s">
        <v>42</v>
      </c>
      <c r="E3540" s="42" t="s">
        <v>19767</v>
      </c>
      <c r="F3540" s="55">
        <v>42340</v>
      </c>
      <c r="G3540" s="42" t="s">
        <v>19772</v>
      </c>
      <c r="H3540" s="42" t="s">
        <v>562</v>
      </c>
      <c r="I3540" s="42" t="s">
        <v>67</v>
      </c>
      <c r="J3540" s="42" t="s">
        <v>22232</v>
      </c>
      <c r="K3540" s="42" t="s">
        <v>563</v>
      </c>
      <c r="L3540" s="42" t="s">
        <v>275</v>
      </c>
      <c r="M3540" s="42" t="s">
        <v>21</v>
      </c>
      <c r="N3540" s="42" t="s">
        <v>22968</v>
      </c>
      <c r="O3540" s="42" t="s">
        <v>394</v>
      </c>
      <c r="P3540" s="42" t="s">
        <v>395</v>
      </c>
      <c r="Q3540" s="56" t="s">
        <v>19773</v>
      </c>
      <c r="R3540" s="42" t="s">
        <v>23</v>
      </c>
      <c r="S3540" s="42" t="s">
        <v>22</v>
      </c>
      <c r="T3540" s="42" t="s">
        <v>28746</v>
      </c>
      <c r="U3540" s="50" t="s">
        <v>28518</v>
      </c>
      <c r="V3540" s="42" t="s">
        <v>28521</v>
      </c>
      <c r="W3540" s="42" t="s">
        <v>94</v>
      </c>
      <c r="X3540" s="50">
        <v>1053</v>
      </c>
    </row>
    <row r="3541" spans="1:24" ht="12" customHeight="1" x14ac:dyDescent="0.15">
      <c r="A3541" s="42" t="s">
        <v>19774</v>
      </c>
      <c r="B3541" s="42">
        <v>36</v>
      </c>
      <c r="C3541" s="42" t="s">
        <v>14</v>
      </c>
      <c r="D3541" s="42" t="s">
        <v>42</v>
      </c>
      <c r="E3541" s="42" t="s">
        <v>19771</v>
      </c>
      <c r="F3541" s="55">
        <v>42340</v>
      </c>
      <c r="G3541" s="42" t="s">
        <v>19775</v>
      </c>
      <c r="H3541" s="42" t="s">
        <v>5860</v>
      </c>
      <c r="I3541" s="42" t="s">
        <v>189</v>
      </c>
      <c r="J3541" s="42" t="s">
        <v>22216</v>
      </c>
      <c r="K3541" s="42" t="s">
        <v>22217</v>
      </c>
      <c r="L3541" s="42" t="s">
        <v>19776</v>
      </c>
      <c r="M3541" s="42" t="s">
        <v>21</v>
      </c>
      <c r="N3541" s="42" t="s">
        <v>20549</v>
      </c>
      <c r="P3541" s="42" t="s">
        <v>395</v>
      </c>
      <c r="Q3541" s="56" t="s">
        <v>19777</v>
      </c>
      <c r="R3541" s="42" t="s">
        <v>23</v>
      </c>
      <c r="S3541" s="42" t="s">
        <v>22</v>
      </c>
      <c r="T3541" s="42" t="s">
        <v>28746</v>
      </c>
      <c r="U3541" s="50" t="s">
        <v>28520</v>
      </c>
      <c r="V3541" s="42" t="s">
        <v>28521</v>
      </c>
      <c r="W3541" s="42" t="s">
        <v>94</v>
      </c>
      <c r="X3541" s="50">
        <v>1054</v>
      </c>
    </row>
    <row r="3542" spans="1:24" ht="12" customHeight="1" x14ac:dyDescent="0.15">
      <c r="A3542" s="42" t="s">
        <v>19766</v>
      </c>
      <c r="B3542" s="42">
        <v>35</v>
      </c>
      <c r="C3542" s="42" t="s">
        <v>14</v>
      </c>
      <c r="D3542" s="42" t="s">
        <v>42</v>
      </c>
      <c r="E3542" s="42" t="s">
        <v>19765</v>
      </c>
      <c r="F3542" s="55">
        <v>42340</v>
      </c>
      <c r="G3542" s="42" t="s">
        <v>19768</v>
      </c>
      <c r="H3542" s="42" t="s">
        <v>1273</v>
      </c>
      <c r="I3542" s="42" t="s">
        <v>203</v>
      </c>
      <c r="J3542" s="42" t="s">
        <v>8639</v>
      </c>
      <c r="K3542" s="42" t="s">
        <v>1273</v>
      </c>
      <c r="L3542" s="42" t="s">
        <v>1274</v>
      </c>
      <c r="M3542" s="42" t="s">
        <v>21</v>
      </c>
      <c r="N3542" s="42" t="s">
        <v>20477</v>
      </c>
      <c r="P3542" s="42" t="s">
        <v>395</v>
      </c>
      <c r="Q3542" s="56" t="s">
        <v>19769</v>
      </c>
      <c r="R3542" s="42" t="s">
        <v>23</v>
      </c>
      <c r="S3542" s="42" t="s">
        <v>22</v>
      </c>
      <c r="T3542" s="42" t="s">
        <v>28746</v>
      </c>
      <c r="U3542" s="50" t="s">
        <v>28520</v>
      </c>
      <c r="V3542" s="42" t="s">
        <v>28519</v>
      </c>
      <c r="W3542" s="42" t="s">
        <v>94</v>
      </c>
      <c r="X3542" s="50">
        <v>1049</v>
      </c>
    </row>
    <row r="3543" spans="1:24" ht="12" customHeight="1" x14ac:dyDescent="0.15">
      <c r="A3543" s="42" t="s">
        <v>19755</v>
      </c>
      <c r="B3543" s="42">
        <v>18</v>
      </c>
      <c r="C3543" s="42" t="s">
        <v>14</v>
      </c>
      <c r="D3543" s="42" t="s">
        <v>42</v>
      </c>
      <c r="F3543" s="55">
        <v>42339</v>
      </c>
      <c r="G3543" s="42" t="s">
        <v>19756</v>
      </c>
      <c r="H3543" s="42" t="s">
        <v>11165</v>
      </c>
      <c r="I3543" s="42" t="s">
        <v>39</v>
      </c>
      <c r="J3543" s="42" t="s">
        <v>21196</v>
      </c>
      <c r="K3543" s="42" t="s">
        <v>92</v>
      </c>
      <c r="L3543" s="42" t="s">
        <v>408</v>
      </c>
      <c r="M3543" s="42" t="s">
        <v>21</v>
      </c>
      <c r="N3543" s="42" t="s">
        <v>20550</v>
      </c>
      <c r="P3543" s="42" t="s">
        <v>395</v>
      </c>
      <c r="Q3543" s="56" t="s">
        <v>19757</v>
      </c>
      <c r="R3543" s="42" t="s">
        <v>23</v>
      </c>
      <c r="S3543" s="42" t="s">
        <v>22</v>
      </c>
      <c r="T3543" s="42" t="s">
        <v>28746</v>
      </c>
      <c r="U3543" s="50" t="s">
        <v>28520</v>
      </c>
      <c r="V3543" s="42" t="s">
        <v>28521</v>
      </c>
      <c r="W3543" s="42" t="s">
        <v>94</v>
      </c>
      <c r="X3543" s="50">
        <v>1047</v>
      </c>
    </row>
    <row r="3544" spans="1:24" ht="12" customHeight="1" x14ac:dyDescent="0.15">
      <c r="A3544" s="42" t="s">
        <v>19749</v>
      </c>
      <c r="B3544" s="42">
        <v>23</v>
      </c>
      <c r="C3544" s="42" t="s">
        <v>14</v>
      </c>
      <c r="D3544" s="42" t="s">
        <v>31</v>
      </c>
      <c r="E3544" s="42" t="s">
        <v>19750</v>
      </c>
      <c r="F3544" s="55">
        <v>42339</v>
      </c>
      <c r="G3544" s="42" t="s">
        <v>19751</v>
      </c>
      <c r="H3544" s="42" t="s">
        <v>19752</v>
      </c>
      <c r="I3544" s="42" t="s">
        <v>4274</v>
      </c>
      <c r="J3544" s="42" t="s">
        <v>22204</v>
      </c>
      <c r="K3544" s="42" t="s">
        <v>6858</v>
      </c>
      <c r="L3544" s="42" t="s">
        <v>19753</v>
      </c>
      <c r="M3544" s="42" t="s">
        <v>21</v>
      </c>
      <c r="N3544" s="42" t="s">
        <v>20478</v>
      </c>
      <c r="P3544" s="42" t="s">
        <v>395</v>
      </c>
      <c r="Q3544" s="56" t="s">
        <v>19754</v>
      </c>
      <c r="R3544" s="42" t="s">
        <v>23</v>
      </c>
      <c r="S3544" s="42" t="s">
        <v>22</v>
      </c>
      <c r="T3544" s="42" t="s">
        <v>28746</v>
      </c>
      <c r="U3544" s="50" t="s">
        <v>28520</v>
      </c>
      <c r="V3544" s="42" t="s">
        <v>28522</v>
      </c>
      <c r="W3544" s="42" t="s">
        <v>94</v>
      </c>
      <c r="X3544" s="50">
        <v>1045</v>
      </c>
    </row>
    <row r="3545" spans="1:24" ht="12" customHeight="1" x14ac:dyDescent="0.15">
      <c r="A3545" s="42" t="s">
        <v>18601</v>
      </c>
      <c r="B3545" s="42">
        <v>18</v>
      </c>
      <c r="C3545" s="42" t="s">
        <v>14</v>
      </c>
      <c r="D3545" s="42" t="s">
        <v>79</v>
      </c>
      <c r="E3545" s="42" t="s">
        <v>18872</v>
      </c>
      <c r="F3545" s="55">
        <v>42338</v>
      </c>
      <c r="G3545" s="42" t="s">
        <v>18602</v>
      </c>
      <c r="H3545" s="42" t="s">
        <v>1879</v>
      </c>
      <c r="I3545" s="42" t="s">
        <v>167</v>
      </c>
      <c r="J3545" s="42" t="s">
        <v>22202</v>
      </c>
      <c r="K3545" s="42" t="s">
        <v>1526</v>
      </c>
      <c r="L3545" s="42" t="s">
        <v>2495</v>
      </c>
      <c r="M3545" s="42" t="s">
        <v>21</v>
      </c>
      <c r="N3545" s="42" t="s">
        <v>20551</v>
      </c>
      <c r="O3545" s="42" t="s">
        <v>394</v>
      </c>
      <c r="P3545" s="42" t="s">
        <v>395</v>
      </c>
      <c r="Q3545" s="56" t="s">
        <v>18603</v>
      </c>
      <c r="R3545" s="42" t="s">
        <v>23</v>
      </c>
      <c r="S3545" s="42" t="s">
        <v>22</v>
      </c>
      <c r="T3545" s="42" t="s">
        <v>28746</v>
      </c>
      <c r="U3545" s="50" t="s">
        <v>28520</v>
      </c>
      <c r="V3545" s="42" t="s">
        <v>28522</v>
      </c>
      <c r="W3545" s="42" t="s">
        <v>94</v>
      </c>
      <c r="X3545" s="50">
        <v>1044</v>
      </c>
    </row>
    <row r="3546" spans="1:24" ht="12" customHeight="1" x14ac:dyDescent="0.15">
      <c r="A3546" s="42" t="s">
        <v>22194</v>
      </c>
      <c r="B3546" s="42">
        <v>31</v>
      </c>
      <c r="C3546" s="42" t="s">
        <v>14</v>
      </c>
      <c r="D3546" s="42" t="s">
        <v>42</v>
      </c>
      <c r="F3546" s="55">
        <v>42338</v>
      </c>
      <c r="G3546" s="42" t="s">
        <v>22195</v>
      </c>
      <c r="H3546" s="42" t="s">
        <v>22196</v>
      </c>
      <c r="I3546" s="42" t="s">
        <v>67</v>
      </c>
      <c r="J3546" s="42" t="s">
        <v>22197</v>
      </c>
      <c r="K3546" s="42" t="s">
        <v>22198</v>
      </c>
      <c r="L3546" s="42" t="s">
        <v>22199</v>
      </c>
      <c r="M3546" s="42" t="s">
        <v>21</v>
      </c>
      <c r="N3546" s="42" t="s">
        <v>22200</v>
      </c>
      <c r="O3546" s="42" t="s">
        <v>394</v>
      </c>
      <c r="P3546" s="42" t="s">
        <v>395</v>
      </c>
      <c r="Q3546" s="56" t="s">
        <v>22201</v>
      </c>
      <c r="R3546" s="42" t="s">
        <v>94</v>
      </c>
      <c r="S3546" s="42" t="s">
        <v>29</v>
      </c>
      <c r="T3546" s="42" t="s">
        <v>28523</v>
      </c>
      <c r="U3546" s="50" t="s">
        <v>28518</v>
      </c>
      <c r="V3546" s="42" t="s">
        <v>28521</v>
      </c>
      <c r="W3546" s="42" t="s">
        <v>94</v>
      </c>
      <c r="X3546" s="50">
        <v>1227</v>
      </c>
    </row>
    <row r="3547" spans="1:24" ht="12" customHeight="1" x14ac:dyDescent="0.15">
      <c r="A3547" s="42" t="s">
        <v>18598</v>
      </c>
      <c r="B3547" s="42">
        <v>25</v>
      </c>
      <c r="C3547" s="42" t="s">
        <v>23</v>
      </c>
      <c r="D3547" s="42" t="s">
        <v>15</v>
      </c>
      <c r="F3547" s="55">
        <v>42338</v>
      </c>
      <c r="G3547" s="42" t="s">
        <v>18599</v>
      </c>
      <c r="H3547" s="42" t="s">
        <v>3732</v>
      </c>
      <c r="I3547" s="42" t="s">
        <v>203</v>
      </c>
      <c r="J3547" s="42" t="s">
        <v>22203</v>
      </c>
      <c r="K3547" s="42" t="s">
        <v>3734</v>
      </c>
      <c r="L3547" s="42" t="s">
        <v>3735</v>
      </c>
      <c r="M3547" s="42" t="s">
        <v>21</v>
      </c>
      <c r="N3547" s="42" t="s">
        <v>20479</v>
      </c>
      <c r="P3547" s="42" t="s">
        <v>395</v>
      </c>
      <c r="Q3547" s="56" t="s">
        <v>18600</v>
      </c>
      <c r="R3547" s="42" t="s">
        <v>23</v>
      </c>
      <c r="S3547" s="42" t="s">
        <v>22</v>
      </c>
      <c r="T3547" s="42" t="s">
        <v>28554</v>
      </c>
      <c r="U3547" s="50" t="s">
        <v>28520</v>
      </c>
      <c r="V3547" s="42" t="s">
        <v>28519</v>
      </c>
      <c r="W3547" s="42" t="s">
        <v>94</v>
      </c>
      <c r="X3547" s="50">
        <v>1043</v>
      </c>
    </row>
    <row r="3548" spans="1:24" ht="12" customHeight="1" x14ac:dyDescent="0.15">
      <c r="A3548" s="42" t="s">
        <v>18607</v>
      </c>
      <c r="B3548" s="42">
        <v>23</v>
      </c>
      <c r="C3548" s="42" t="s">
        <v>14</v>
      </c>
      <c r="D3548" s="42" t="s">
        <v>42</v>
      </c>
      <c r="E3548" s="42" t="s">
        <v>18871</v>
      </c>
      <c r="F3548" s="55">
        <v>42337</v>
      </c>
      <c r="G3548" s="42" t="s">
        <v>18608</v>
      </c>
      <c r="H3548" s="42" t="s">
        <v>663</v>
      </c>
      <c r="I3548" s="42" t="s">
        <v>39</v>
      </c>
      <c r="J3548" s="42" t="s">
        <v>21380</v>
      </c>
      <c r="K3548" s="42" t="s">
        <v>664</v>
      </c>
      <c r="L3548" s="42" t="s">
        <v>665</v>
      </c>
      <c r="M3548" s="42" t="s">
        <v>21</v>
      </c>
      <c r="N3548" s="42" t="s">
        <v>20552</v>
      </c>
      <c r="P3548" s="42" t="s">
        <v>395</v>
      </c>
      <c r="Q3548" s="56" t="s">
        <v>18609</v>
      </c>
      <c r="R3548" s="42" t="s">
        <v>23</v>
      </c>
      <c r="S3548" s="42" t="s">
        <v>22</v>
      </c>
      <c r="T3548" s="42" t="s">
        <v>28746</v>
      </c>
      <c r="U3548" s="50" t="s">
        <v>28520</v>
      </c>
      <c r="V3548" s="42" t="s">
        <v>28522</v>
      </c>
      <c r="W3548" s="42" t="s">
        <v>94</v>
      </c>
      <c r="X3548" s="50">
        <v>1041</v>
      </c>
    </row>
    <row r="3549" spans="1:24" ht="12" customHeight="1" x14ac:dyDescent="0.15">
      <c r="A3549" s="42" t="s">
        <v>18604</v>
      </c>
      <c r="B3549" s="42">
        <v>69</v>
      </c>
      <c r="C3549" s="42" t="s">
        <v>14</v>
      </c>
      <c r="D3549" s="42" t="s">
        <v>42</v>
      </c>
      <c r="F3549" s="55">
        <v>42337</v>
      </c>
      <c r="G3549" s="42" t="s">
        <v>18605</v>
      </c>
      <c r="H3549" s="42" t="s">
        <v>1856</v>
      </c>
      <c r="I3549" s="42" t="s">
        <v>117</v>
      </c>
      <c r="J3549" s="42" t="s">
        <v>1857</v>
      </c>
      <c r="K3549" s="42" t="s">
        <v>617</v>
      </c>
      <c r="L3549" s="42" t="s">
        <v>1858</v>
      </c>
      <c r="M3549" s="42" t="s">
        <v>21</v>
      </c>
      <c r="N3549" s="42" t="s">
        <v>19667</v>
      </c>
      <c r="P3549" s="42" t="s">
        <v>395</v>
      </c>
      <c r="Q3549" s="56" t="s">
        <v>18606</v>
      </c>
      <c r="R3549" s="42" t="s">
        <v>542</v>
      </c>
      <c r="S3549" s="42" t="s">
        <v>22</v>
      </c>
      <c r="T3549" s="42" t="s">
        <v>28746</v>
      </c>
      <c r="U3549" s="50" t="s">
        <v>28520</v>
      </c>
      <c r="V3549" s="42" t="s">
        <v>28521</v>
      </c>
      <c r="W3549" s="42" t="s">
        <v>94</v>
      </c>
      <c r="X3549" s="50">
        <v>1038</v>
      </c>
    </row>
    <row r="3550" spans="1:24" ht="12" customHeight="1" x14ac:dyDescent="0.15">
      <c r="A3550" s="42" t="s">
        <v>18618</v>
      </c>
      <c r="B3550" s="42">
        <v>22</v>
      </c>
      <c r="C3550" s="42" t="s">
        <v>14</v>
      </c>
      <c r="D3550" s="42" t="s">
        <v>31</v>
      </c>
      <c r="E3550" s="42" t="s">
        <v>18868</v>
      </c>
      <c r="F3550" s="55">
        <v>42337</v>
      </c>
      <c r="G3550" s="42" t="s">
        <v>18619</v>
      </c>
      <c r="H3550" s="42" t="s">
        <v>18620</v>
      </c>
      <c r="I3550" s="42" t="s">
        <v>63</v>
      </c>
      <c r="J3550" s="42" t="s">
        <v>22208</v>
      </c>
      <c r="K3550" s="42" t="s">
        <v>2845</v>
      </c>
      <c r="L3550" s="42" t="s">
        <v>18621</v>
      </c>
      <c r="M3550" s="42" t="s">
        <v>21</v>
      </c>
      <c r="N3550" s="42" t="s">
        <v>20553</v>
      </c>
      <c r="P3550" s="42" t="s">
        <v>395</v>
      </c>
      <c r="Q3550" s="56" t="s">
        <v>18622</v>
      </c>
      <c r="R3550" s="42" t="s">
        <v>23</v>
      </c>
      <c r="S3550" s="42" t="s">
        <v>22</v>
      </c>
      <c r="T3550" s="42" t="s">
        <v>28746</v>
      </c>
      <c r="U3550" s="50" t="s">
        <v>28520</v>
      </c>
      <c r="V3550" s="42" t="s">
        <v>28521</v>
      </c>
      <c r="W3550" s="42" t="s">
        <v>94</v>
      </c>
      <c r="X3550" s="50">
        <v>1036</v>
      </c>
    </row>
    <row r="3551" spans="1:24" ht="12" customHeight="1" x14ac:dyDescent="0.15">
      <c r="A3551" s="42" t="s">
        <v>18610</v>
      </c>
      <c r="B3551" s="42">
        <v>53</v>
      </c>
      <c r="C3551" s="42" t="s">
        <v>14</v>
      </c>
      <c r="D3551" s="42" t="s">
        <v>31</v>
      </c>
      <c r="E3551" s="42" t="s">
        <v>18870</v>
      </c>
      <c r="F3551" s="55">
        <v>42337</v>
      </c>
      <c r="G3551" s="42" t="s">
        <v>18611</v>
      </c>
      <c r="H3551" s="42" t="s">
        <v>18612</v>
      </c>
      <c r="I3551" s="42" t="s">
        <v>425</v>
      </c>
      <c r="J3551" s="42" t="s">
        <v>22236</v>
      </c>
      <c r="K3551" s="42" t="s">
        <v>1279</v>
      </c>
      <c r="L3551" s="42" t="s">
        <v>18613</v>
      </c>
      <c r="M3551" s="42" t="s">
        <v>21</v>
      </c>
      <c r="N3551" s="42" t="s">
        <v>20555</v>
      </c>
      <c r="P3551" s="42" t="s">
        <v>395</v>
      </c>
      <c r="Q3551" s="56" t="s">
        <v>18614</v>
      </c>
      <c r="R3551" s="42" t="s">
        <v>23</v>
      </c>
      <c r="S3551" s="42" t="s">
        <v>22</v>
      </c>
      <c r="T3551" s="42" t="s">
        <v>28746</v>
      </c>
      <c r="U3551" s="50" t="s">
        <v>28520</v>
      </c>
      <c r="V3551" s="42" t="s">
        <v>28521</v>
      </c>
      <c r="W3551" s="42" t="s">
        <v>94</v>
      </c>
      <c r="X3551" s="50">
        <v>1037</v>
      </c>
    </row>
    <row r="3552" spans="1:24" ht="12" customHeight="1" x14ac:dyDescent="0.15">
      <c r="A3552" s="42" t="s">
        <v>18615</v>
      </c>
      <c r="B3552" s="42">
        <v>29</v>
      </c>
      <c r="C3552" s="42" t="s">
        <v>14</v>
      </c>
      <c r="D3552" s="42" t="s">
        <v>31</v>
      </c>
      <c r="E3552" s="42" t="s">
        <v>18869</v>
      </c>
      <c r="F3552" s="55">
        <v>42337</v>
      </c>
      <c r="G3552" s="42" t="s">
        <v>18616</v>
      </c>
      <c r="H3552" s="42" t="s">
        <v>2271</v>
      </c>
      <c r="I3552" s="42" t="s">
        <v>457</v>
      </c>
      <c r="J3552" s="42" t="s">
        <v>22223</v>
      </c>
      <c r="K3552" s="42" t="s">
        <v>1467</v>
      </c>
      <c r="L3552" s="42" t="s">
        <v>10073</v>
      </c>
      <c r="M3552" s="42" t="s">
        <v>21</v>
      </c>
      <c r="N3552" s="42" t="s">
        <v>20554</v>
      </c>
      <c r="P3552" s="42" t="s">
        <v>395</v>
      </c>
      <c r="Q3552" s="56" t="s">
        <v>18617</v>
      </c>
      <c r="R3552" s="42" t="s">
        <v>23</v>
      </c>
      <c r="S3552" s="42" t="s">
        <v>22</v>
      </c>
      <c r="T3552" s="42" t="s">
        <v>28746</v>
      </c>
      <c r="U3552" s="50" t="s">
        <v>28520</v>
      </c>
      <c r="W3552" s="42" t="s">
        <v>94</v>
      </c>
      <c r="X3552" s="50">
        <v>1042</v>
      </c>
    </row>
    <row r="3553" spans="1:24" ht="12" customHeight="1" x14ac:dyDescent="0.15">
      <c r="A3553" s="42" t="s">
        <v>20181</v>
      </c>
      <c r="B3553" s="42">
        <v>50</v>
      </c>
      <c r="C3553" s="42" t="s">
        <v>14</v>
      </c>
      <c r="D3553" s="42" t="s">
        <v>31</v>
      </c>
      <c r="E3553" s="42" t="s">
        <v>20180</v>
      </c>
      <c r="F3553" s="55">
        <v>42336</v>
      </c>
      <c r="G3553" s="42" t="s">
        <v>18623</v>
      </c>
      <c r="H3553" s="42" t="s">
        <v>18624</v>
      </c>
      <c r="I3553" s="42" t="s">
        <v>67</v>
      </c>
      <c r="J3553" s="42" t="s">
        <v>22234</v>
      </c>
      <c r="K3553" s="42" t="s">
        <v>279</v>
      </c>
      <c r="L3553" s="42" t="s">
        <v>18625</v>
      </c>
      <c r="M3553" s="42" t="s">
        <v>21</v>
      </c>
      <c r="N3553" s="42" t="s">
        <v>20556</v>
      </c>
      <c r="P3553" s="42" t="s">
        <v>395</v>
      </c>
      <c r="Q3553" s="56" t="s">
        <v>18626</v>
      </c>
      <c r="R3553" s="42" t="s">
        <v>23</v>
      </c>
      <c r="S3553" s="42" t="s">
        <v>22</v>
      </c>
      <c r="T3553" s="42" t="s">
        <v>28559</v>
      </c>
      <c r="U3553" s="50" t="s">
        <v>28518</v>
      </c>
      <c r="V3553" s="42" t="s">
        <v>28521</v>
      </c>
      <c r="W3553" s="42" t="s">
        <v>94</v>
      </c>
      <c r="X3553" s="50">
        <v>1040</v>
      </c>
    </row>
    <row r="3554" spans="1:24" ht="12" customHeight="1" x14ac:dyDescent="0.15">
      <c r="A3554" s="42" t="s">
        <v>18627</v>
      </c>
      <c r="B3554" s="42">
        <v>58</v>
      </c>
      <c r="C3554" s="42" t="s">
        <v>14</v>
      </c>
      <c r="D3554" s="42" t="s">
        <v>31</v>
      </c>
      <c r="F3554" s="55">
        <v>42335</v>
      </c>
      <c r="G3554" s="42" t="s">
        <v>18628</v>
      </c>
      <c r="H3554" s="42" t="s">
        <v>18629</v>
      </c>
      <c r="I3554" s="42" t="s">
        <v>425</v>
      </c>
      <c r="J3554" s="42" t="s">
        <v>22221</v>
      </c>
      <c r="K3554" s="42" t="s">
        <v>10229</v>
      </c>
      <c r="L3554" s="42" t="s">
        <v>10230</v>
      </c>
      <c r="M3554" s="42" t="s">
        <v>21</v>
      </c>
      <c r="N3554" s="42" t="s">
        <v>20557</v>
      </c>
      <c r="P3554" s="42" t="s">
        <v>395</v>
      </c>
      <c r="Q3554" s="56" t="s">
        <v>18630</v>
      </c>
      <c r="R3554" s="42" t="s">
        <v>23</v>
      </c>
      <c r="S3554" s="42" t="s">
        <v>22</v>
      </c>
      <c r="T3554" s="42" t="s">
        <v>28746</v>
      </c>
      <c r="U3554" s="50" t="s">
        <v>28520</v>
      </c>
      <c r="V3554" s="42" t="s">
        <v>28521</v>
      </c>
      <c r="W3554" s="42" t="s">
        <v>94</v>
      </c>
      <c r="X3554" s="50">
        <v>1039</v>
      </c>
    </row>
    <row r="3555" spans="1:24" ht="12" customHeight="1" x14ac:dyDescent="0.15">
      <c r="A3555" s="42" t="s">
        <v>14836</v>
      </c>
      <c r="B3555" s="42">
        <v>26</v>
      </c>
      <c r="C3555" s="42" t="s">
        <v>14</v>
      </c>
      <c r="D3555" s="42" t="s">
        <v>31</v>
      </c>
      <c r="F3555" s="55">
        <v>42334</v>
      </c>
      <c r="G3555" s="42" t="s">
        <v>20122</v>
      </c>
      <c r="H3555" s="42" t="s">
        <v>5130</v>
      </c>
      <c r="I3555" s="42" t="s">
        <v>39</v>
      </c>
      <c r="J3555" s="42" t="s">
        <v>22230</v>
      </c>
      <c r="K3555" s="42" t="s">
        <v>5131</v>
      </c>
      <c r="L3555" s="42" t="s">
        <v>20121</v>
      </c>
      <c r="M3555" s="42" t="s">
        <v>21</v>
      </c>
      <c r="N3555" s="42" t="s">
        <v>20119</v>
      </c>
      <c r="O3555" s="42" t="s">
        <v>26370</v>
      </c>
      <c r="P3555" s="42" t="s">
        <v>26370</v>
      </c>
      <c r="Q3555" s="56" t="s">
        <v>20120</v>
      </c>
      <c r="R3555" s="42" t="s">
        <v>23</v>
      </c>
      <c r="S3555" s="42" t="s">
        <v>12</v>
      </c>
      <c r="T3555" s="42" t="s">
        <v>31978</v>
      </c>
      <c r="U3555" s="50" t="s">
        <v>28518</v>
      </c>
      <c r="V3555" s="42" t="s">
        <v>28519</v>
      </c>
      <c r="W3555" s="42" t="s">
        <v>542</v>
      </c>
      <c r="X3555" s="50">
        <v>1104</v>
      </c>
    </row>
    <row r="3556" spans="1:24" ht="12" customHeight="1" x14ac:dyDescent="0.15">
      <c r="A3556" s="42" t="s">
        <v>18631</v>
      </c>
      <c r="B3556" s="42">
        <v>37</v>
      </c>
      <c r="C3556" s="42" t="s">
        <v>108</v>
      </c>
      <c r="D3556" s="42" t="s">
        <v>31</v>
      </c>
      <c r="E3556" s="42" t="s">
        <v>18867</v>
      </c>
      <c r="F3556" s="55">
        <v>42333</v>
      </c>
      <c r="G3556" s="42" t="s">
        <v>18632</v>
      </c>
      <c r="H3556" s="42" t="s">
        <v>13338</v>
      </c>
      <c r="I3556" s="42" t="s">
        <v>425</v>
      </c>
      <c r="J3556" s="42" t="s">
        <v>22227</v>
      </c>
      <c r="K3556" s="42" t="s">
        <v>4087</v>
      </c>
      <c r="L3556" s="42" t="s">
        <v>18633</v>
      </c>
      <c r="M3556" s="42" t="s">
        <v>21</v>
      </c>
      <c r="N3556" s="42" t="s">
        <v>20559</v>
      </c>
      <c r="P3556" s="42" t="s">
        <v>395</v>
      </c>
      <c r="Q3556" s="56" t="s">
        <v>18634</v>
      </c>
      <c r="R3556" s="42" t="s">
        <v>23</v>
      </c>
      <c r="S3556" s="42" t="s">
        <v>22</v>
      </c>
      <c r="T3556" s="42" t="s">
        <v>28746</v>
      </c>
      <c r="U3556" s="50" t="s">
        <v>28520</v>
      </c>
      <c r="V3556" s="42" t="s">
        <v>28521</v>
      </c>
      <c r="W3556" s="42" t="s">
        <v>94</v>
      </c>
      <c r="X3556" s="50">
        <v>1046</v>
      </c>
    </row>
    <row r="3557" spans="1:24" ht="12" customHeight="1" x14ac:dyDescent="0.15">
      <c r="A3557" s="42" t="s">
        <v>20123</v>
      </c>
      <c r="B3557" s="42">
        <v>26</v>
      </c>
      <c r="C3557" s="42" t="s">
        <v>108</v>
      </c>
      <c r="D3557" s="42" t="s">
        <v>31</v>
      </c>
      <c r="E3557" s="42" t="s">
        <v>20373</v>
      </c>
      <c r="F3557" s="55">
        <v>42333</v>
      </c>
      <c r="G3557" s="42" t="s">
        <v>20122</v>
      </c>
      <c r="H3557" s="42" t="s">
        <v>5130</v>
      </c>
      <c r="I3557" s="42" t="s">
        <v>39</v>
      </c>
      <c r="J3557" s="42" t="s">
        <v>22230</v>
      </c>
      <c r="K3557" s="42" t="s">
        <v>5131</v>
      </c>
      <c r="L3557" s="42" t="s">
        <v>20121</v>
      </c>
      <c r="M3557" s="42" t="s">
        <v>21</v>
      </c>
      <c r="N3557" s="42" t="s">
        <v>20119</v>
      </c>
      <c r="P3557" s="42" t="s">
        <v>395</v>
      </c>
      <c r="Q3557" s="56" t="s">
        <v>20120</v>
      </c>
      <c r="R3557" s="42" t="s">
        <v>23</v>
      </c>
      <c r="S3557" s="42" t="s">
        <v>12</v>
      </c>
    </row>
    <row r="3558" spans="1:24" ht="12" customHeight="1" x14ac:dyDescent="0.15">
      <c r="A3558" s="42" t="s">
        <v>18638</v>
      </c>
      <c r="B3558" s="42">
        <v>52</v>
      </c>
      <c r="C3558" s="42" t="s">
        <v>14</v>
      </c>
      <c r="D3558" s="42" t="s">
        <v>31</v>
      </c>
      <c r="F3558" s="55">
        <v>42333</v>
      </c>
      <c r="G3558" s="42" t="s">
        <v>18639</v>
      </c>
      <c r="H3558" s="42" t="s">
        <v>2128</v>
      </c>
      <c r="I3558" s="42" t="s">
        <v>117</v>
      </c>
      <c r="J3558" s="42" t="s">
        <v>2129</v>
      </c>
      <c r="K3558" s="42" t="s">
        <v>2130</v>
      </c>
      <c r="L3558" s="42" t="s">
        <v>18640</v>
      </c>
      <c r="M3558" s="42" t="s">
        <v>21</v>
      </c>
      <c r="N3558" s="42" t="s">
        <v>20480</v>
      </c>
      <c r="P3558" s="42" t="s">
        <v>395</v>
      </c>
      <c r="Q3558" s="56" t="s">
        <v>18641</v>
      </c>
      <c r="R3558" s="42" t="s">
        <v>23</v>
      </c>
      <c r="S3558" s="42" t="s">
        <v>22</v>
      </c>
      <c r="T3558" s="42" t="s">
        <v>28746</v>
      </c>
      <c r="U3558" s="50" t="s">
        <v>28520</v>
      </c>
      <c r="V3558" s="42" t="s">
        <v>28521</v>
      </c>
      <c r="W3558" s="42" t="s">
        <v>94</v>
      </c>
      <c r="X3558" s="50">
        <v>1035</v>
      </c>
    </row>
    <row r="3559" spans="1:24" ht="12" customHeight="1" x14ac:dyDescent="0.15">
      <c r="A3559" s="42" t="s">
        <v>18635</v>
      </c>
      <c r="B3559" s="42">
        <v>23</v>
      </c>
      <c r="C3559" s="42" t="s">
        <v>14</v>
      </c>
      <c r="D3559" s="42" t="s">
        <v>31</v>
      </c>
      <c r="E3559" s="42" t="s">
        <v>18846</v>
      </c>
      <c r="F3559" s="55">
        <v>42333</v>
      </c>
      <c r="G3559" s="42" t="s">
        <v>18636</v>
      </c>
      <c r="H3559" s="42" t="s">
        <v>4085</v>
      </c>
      <c r="I3559" s="42" t="s">
        <v>425</v>
      </c>
      <c r="J3559" s="42" t="s">
        <v>22235</v>
      </c>
      <c r="K3559" s="42" t="s">
        <v>4842</v>
      </c>
      <c r="L3559" s="42" t="s">
        <v>4088</v>
      </c>
      <c r="M3559" s="42" t="s">
        <v>21</v>
      </c>
      <c r="N3559" s="42" t="s">
        <v>20558</v>
      </c>
      <c r="P3559" s="42" t="s">
        <v>395</v>
      </c>
      <c r="Q3559" s="56" t="s">
        <v>18637</v>
      </c>
      <c r="R3559" s="42" t="s">
        <v>23</v>
      </c>
      <c r="S3559" s="42" t="s">
        <v>22</v>
      </c>
      <c r="T3559" s="42" t="s">
        <v>28739</v>
      </c>
      <c r="U3559" s="50" t="s">
        <v>28520</v>
      </c>
      <c r="V3559" s="42" t="s">
        <v>28521</v>
      </c>
      <c r="W3559" s="42" t="s">
        <v>94</v>
      </c>
      <c r="X3559" s="50">
        <v>1034</v>
      </c>
    </row>
    <row r="3560" spans="1:24" ht="12" customHeight="1" x14ac:dyDescent="0.15">
      <c r="A3560" s="42" t="s">
        <v>18642</v>
      </c>
      <c r="B3560" s="42">
        <v>24</v>
      </c>
      <c r="C3560" s="42" t="s">
        <v>14</v>
      </c>
      <c r="D3560" s="42" t="s">
        <v>79</v>
      </c>
      <c r="E3560" s="42" t="s">
        <v>18866</v>
      </c>
      <c r="F3560" s="55">
        <v>42332</v>
      </c>
      <c r="G3560" s="42" t="s">
        <v>18643</v>
      </c>
      <c r="H3560" s="42" t="s">
        <v>1476</v>
      </c>
      <c r="I3560" s="42" t="s">
        <v>75</v>
      </c>
      <c r="J3560" s="42" t="s">
        <v>22207</v>
      </c>
      <c r="K3560" s="42" t="s">
        <v>1476</v>
      </c>
      <c r="L3560" s="42" t="s">
        <v>1477</v>
      </c>
      <c r="M3560" s="42" t="s">
        <v>21</v>
      </c>
      <c r="N3560" s="42" t="s">
        <v>20560</v>
      </c>
      <c r="O3560" s="42" t="s">
        <v>394</v>
      </c>
      <c r="P3560" s="42" t="s">
        <v>395</v>
      </c>
      <c r="Q3560" s="56" t="s">
        <v>18644</v>
      </c>
      <c r="R3560" s="42" t="s">
        <v>23</v>
      </c>
      <c r="S3560" s="42" t="s">
        <v>22</v>
      </c>
      <c r="T3560" s="42" t="s">
        <v>28746</v>
      </c>
      <c r="U3560" s="50" t="s">
        <v>28520</v>
      </c>
      <c r="V3560" s="42" t="s">
        <v>28521</v>
      </c>
      <c r="W3560" s="42" t="s">
        <v>94</v>
      </c>
      <c r="X3560" s="50">
        <v>1033</v>
      </c>
    </row>
    <row r="3561" spans="1:24" ht="12" customHeight="1" x14ac:dyDescent="0.15">
      <c r="A3561" s="42" t="s">
        <v>18648</v>
      </c>
      <c r="B3561" s="42">
        <v>45</v>
      </c>
      <c r="C3561" s="42" t="s">
        <v>14</v>
      </c>
      <c r="D3561" s="42" t="s">
        <v>31</v>
      </c>
      <c r="E3561" s="42" t="s">
        <v>18834</v>
      </c>
      <c r="F3561" s="55">
        <v>42332</v>
      </c>
      <c r="G3561" s="42" t="s">
        <v>18649</v>
      </c>
      <c r="H3561" s="42" t="s">
        <v>18650</v>
      </c>
      <c r="I3561" s="42" t="s">
        <v>127</v>
      </c>
      <c r="J3561" s="42" t="s">
        <v>22211</v>
      </c>
      <c r="K3561" s="42" t="s">
        <v>2372</v>
      </c>
      <c r="L3561" s="42" t="s">
        <v>18651</v>
      </c>
      <c r="M3561" s="42" t="s">
        <v>21</v>
      </c>
      <c r="N3561" s="42" t="s">
        <v>28684</v>
      </c>
      <c r="P3561" s="42" t="s">
        <v>395</v>
      </c>
      <c r="Q3561" s="56" t="s">
        <v>18652</v>
      </c>
      <c r="R3561" s="42" t="s">
        <v>23</v>
      </c>
      <c r="S3561" s="42" t="s">
        <v>12</v>
      </c>
      <c r="T3561" s="42" t="s">
        <v>31675</v>
      </c>
      <c r="U3561" s="50" t="s">
        <v>28518</v>
      </c>
      <c r="V3561" s="42" t="s">
        <v>28521</v>
      </c>
      <c r="W3561" s="42" t="s">
        <v>94</v>
      </c>
      <c r="X3561" s="50">
        <v>1031</v>
      </c>
    </row>
    <row r="3562" spans="1:24" ht="12" customHeight="1" x14ac:dyDescent="0.15">
      <c r="A3562" s="42" t="s">
        <v>18645</v>
      </c>
      <c r="B3562" s="42">
        <v>32</v>
      </c>
      <c r="C3562" s="42" t="s">
        <v>14</v>
      </c>
      <c r="D3562" s="42" t="s">
        <v>31</v>
      </c>
      <c r="E3562" s="42" t="s">
        <v>18865</v>
      </c>
      <c r="F3562" s="55">
        <v>42332</v>
      </c>
      <c r="G3562" s="42" t="s">
        <v>18646</v>
      </c>
      <c r="H3562" s="42" t="s">
        <v>639</v>
      </c>
      <c r="I3562" s="42" t="s">
        <v>263</v>
      </c>
      <c r="J3562" s="42" t="s">
        <v>22222</v>
      </c>
      <c r="K3562" s="42" t="s">
        <v>557</v>
      </c>
      <c r="L3562" s="42" t="s">
        <v>558</v>
      </c>
      <c r="M3562" s="42" t="s">
        <v>5307</v>
      </c>
      <c r="N3562" s="42" t="s">
        <v>20561</v>
      </c>
      <c r="P3562" s="42" t="s">
        <v>395</v>
      </c>
      <c r="Q3562" s="56" t="s">
        <v>18647</v>
      </c>
      <c r="R3562" s="42" t="s">
        <v>542</v>
      </c>
      <c r="S3562" s="42" t="s">
        <v>12</v>
      </c>
      <c r="T3562" s="42" t="s">
        <v>31675</v>
      </c>
      <c r="U3562" s="50" t="s">
        <v>28520</v>
      </c>
      <c r="V3562" s="42" t="s">
        <v>28522</v>
      </c>
      <c r="W3562" s="42" t="s">
        <v>542</v>
      </c>
      <c r="X3562" s="50">
        <v>1032</v>
      </c>
    </row>
    <row r="3563" spans="1:24" ht="12" customHeight="1" x14ac:dyDescent="0.15">
      <c r="A3563" s="42" t="s">
        <v>18653</v>
      </c>
      <c r="B3563" s="42">
        <v>49</v>
      </c>
      <c r="C3563" s="42" t="s">
        <v>14</v>
      </c>
      <c r="D3563" s="42" t="s">
        <v>42</v>
      </c>
      <c r="E3563" s="42" t="s">
        <v>18845</v>
      </c>
      <c r="F3563" s="55">
        <v>42331</v>
      </c>
      <c r="G3563" s="42" t="s">
        <v>18654</v>
      </c>
      <c r="H3563" s="42" t="s">
        <v>12128</v>
      </c>
      <c r="I3563" s="42" t="s">
        <v>67</v>
      </c>
      <c r="J3563" s="42" t="s">
        <v>22213</v>
      </c>
      <c r="K3563" s="42" t="s">
        <v>12130</v>
      </c>
      <c r="L3563" s="42" t="s">
        <v>12131</v>
      </c>
      <c r="M3563" s="42" t="s">
        <v>5307</v>
      </c>
      <c r="N3563" s="42" t="s">
        <v>20562</v>
      </c>
      <c r="P3563" s="42" t="s">
        <v>395</v>
      </c>
      <c r="Q3563" s="56" t="s">
        <v>18655</v>
      </c>
      <c r="R3563" s="42" t="s">
        <v>23</v>
      </c>
      <c r="S3563" s="42" t="s">
        <v>22</v>
      </c>
      <c r="T3563" s="42" t="s">
        <v>28739</v>
      </c>
      <c r="U3563" s="50" t="s">
        <v>28518</v>
      </c>
      <c r="V3563" s="42" t="s">
        <v>28521</v>
      </c>
      <c r="W3563" s="42" t="s">
        <v>542</v>
      </c>
      <c r="X3563" s="50">
        <v>1028</v>
      </c>
    </row>
    <row r="3564" spans="1:24" ht="12" customHeight="1" x14ac:dyDescent="0.15">
      <c r="A3564" s="42" t="s">
        <v>18656</v>
      </c>
      <c r="B3564" s="42">
        <v>50</v>
      </c>
      <c r="C3564" s="42" t="s">
        <v>14</v>
      </c>
      <c r="D3564" s="42" t="s">
        <v>31</v>
      </c>
      <c r="E3564" s="42" t="s">
        <v>18864</v>
      </c>
      <c r="F3564" s="55">
        <v>42331</v>
      </c>
      <c r="G3564" s="42" t="s">
        <v>18657</v>
      </c>
      <c r="H3564" s="42" t="s">
        <v>1262</v>
      </c>
      <c r="I3564" s="42" t="s">
        <v>63</v>
      </c>
      <c r="J3564" s="42" t="s">
        <v>22212</v>
      </c>
      <c r="K3564" s="42" t="s">
        <v>1263</v>
      </c>
      <c r="L3564" s="42" t="s">
        <v>12268</v>
      </c>
      <c r="M3564" s="42" t="s">
        <v>21</v>
      </c>
      <c r="N3564" s="42" t="s">
        <v>20563</v>
      </c>
      <c r="P3564" s="42" t="s">
        <v>395</v>
      </c>
      <c r="Q3564" s="56" t="s">
        <v>18658</v>
      </c>
      <c r="R3564" s="42" t="s">
        <v>23</v>
      </c>
      <c r="S3564" s="42" t="s">
        <v>22</v>
      </c>
      <c r="T3564" s="42" t="s">
        <v>28746</v>
      </c>
      <c r="U3564" s="50" t="s">
        <v>28520</v>
      </c>
      <c r="V3564" s="42" t="s">
        <v>28521</v>
      </c>
      <c r="W3564" s="42" t="s">
        <v>94</v>
      </c>
      <c r="X3564" s="50">
        <v>1030</v>
      </c>
    </row>
    <row r="3565" spans="1:24" ht="12" customHeight="1" x14ac:dyDescent="0.15">
      <c r="A3565" s="42" t="s">
        <v>18659</v>
      </c>
      <c r="B3565" s="42">
        <v>28</v>
      </c>
      <c r="C3565" s="42" t="s">
        <v>14</v>
      </c>
      <c r="D3565" s="42" t="s">
        <v>42</v>
      </c>
      <c r="F3565" s="55">
        <v>42330</v>
      </c>
      <c r="G3565" s="42" t="s">
        <v>18660</v>
      </c>
      <c r="H3565" s="42" t="s">
        <v>1273</v>
      </c>
      <c r="I3565" s="42" t="s">
        <v>203</v>
      </c>
      <c r="J3565" s="42" t="s">
        <v>16218</v>
      </c>
      <c r="K3565" s="42" t="s">
        <v>1273</v>
      </c>
      <c r="L3565" s="42" t="s">
        <v>1274</v>
      </c>
      <c r="M3565" s="42" t="s">
        <v>21</v>
      </c>
      <c r="N3565" s="42" t="s">
        <v>20564</v>
      </c>
      <c r="P3565" s="42" t="s">
        <v>395</v>
      </c>
      <c r="Q3565" s="56" t="s">
        <v>18661</v>
      </c>
      <c r="R3565" s="42" t="s">
        <v>23</v>
      </c>
      <c r="S3565" s="42" t="s">
        <v>22</v>
      </c>
      <c r="T3565" s="42" t="s">
        <v>28746</v>
      </c>
      <c r="U3565" s="50" t="s">
        <v>28520</v>
      </c>
      <c r="V3565" s="42" t="s">
        <v>28521</v>
      </c>
      <c r="W3565" s="42" t="s">
        <v>94</v>
      </c>
      <c r="X3565" s="50">
        <v>1029</v>
      </c>
    </row>
    <row r="3566" spans="1:24" ht="12" customHeight="1" x14ac:dyDescent="0.15">
      <c r="A3566" s="42" t="s">
        <v>18665</v>
      </c>
      <c r="B3566" s="42">
        <v>47</v>
      </c>
      <c r="C3566" s="42" t="s">
        <v>14</v>
      </c>
      <c r="D3566" s="42" t="s">
        <v>31</v>
      </c>
      <c r="E3566" s="42" t="s">
        <v>18844</v>
      </c>
      <c r="F3566" s="55">
        <v>42330</v>
      </c>
      <c r="G3566" s="42" t="s">
        <v>18666</v>
      </c>
      <c r="H3566" s="42" t="s">
        <v>409</v>
      </c>
      <c r="I3566" s="42" t="s">
        <v>39</v>
      </c>
      <c r="J3566" s="42" t="s">
        <v>22219</v>
      </c>
      <c r="K3566" s="42" t="s">
        <v>303</v>
      </c>
      <c r="L3566" s="42" t="s">
        <v>410</v>
      </c>
      <c r="M3566" s="42" t="s">
        <v>21</v>
      </c>
      <c r="N3566" s="42" t="s">
        <v>20566</v>
      </c>
      <c r="P3566" s="42" t="s">
        <v>395</v>
      </c>
      <c r="Q3566" s="56" t="s">
        <v>18667</v>
      </c>
      <c r="R3566" s="42" t="s">
        <v>542</v>
      </c>
      <c r="S3566" s="42" t="s">
        <v>22</v>
      </c>
      <c r="T3566" s="42" t="s">
        <v>28739</v>
      </c>
      <c r="U3566" s="50" t="s">
        <v>28520</v>
      </c>
      <c r="V3566" s="42" t="s">
        <v>28521</v>
      </c>
      <c r="W3566" s="42" t="s">
        <v>94</v>
      </c>
      <c r="X3566" s="50">
        <v>1025</v>
      </c>
    </row>
    <row r="3567" spans="1:24" ht="12" customHeight="1" x14ac:dyDescent="0.15">
      <c r="A3567" s="42" t="s">
        <v>18662</v>
      </c>
      <c r="B3567" s="42">
        <v>45</v>
      </c>
      <c r="C3567" s="42" t="s">
        <v>14</v>
      </c>
      <c r="D3567" s="42" t="s">
        <v>31</v>
      </c>
      <c r="E3567" s="42" t="s">
        <v>18863</v>
      </c>
      <c r="F3567" s="55">
        <v>42330</v>
      </c>
      <c r="G3567" s="42" t="s">
        <v>18663</v>
      </c>
      <c r="H3567" s="42" t="s">
        <v>1581</v>
      </c>
      <c r="I3567" s="42" t="s">
        <v>263</v>
      </c>
      <c r="J3567" s="42" t="s">
        <v>7339</v>
      </c>
      <c r="K3567" s="42" t="s">
        <v>6131</v>
      </c>
      <c r="L3567" s="42" t="s">
        <v>7340</v>
      </c>
      <c r="M3567" s="42" t="s">
        <v>21</v>
      </c>
      <c r="N3567" s="42" t="s">
        <v>20565</v>
      </c>
      <c r="P3567" s="42" t="s">
        <v>395</v>
      </c>
      <c r="Q3567" s="56" t="s">
        <v>18664</v>
      </c>
      <c r="R3567" s="42" t="s">
        <v>94</v>
      </c>
      <c r="S3567" s="42" t="s">
        <v>22</v>
      </c>
      <c r="T3567" s="42" t="s">
        <v>28746</v>
      </c>
      <c r="U3567" s="50" t="s">
        <v>28520</v>
      </c>
      <c r="V3567" s="42" t="s">
        <v>28521</v>
      </c>
      <c r="W3567" s="42" t="s">
        <v>94</v>
      </c>
      <c r="X3567" s="50">
        <v>1027</v>
      </c>
    </row>
    <row r="3568" spans="1:24" ht="12" customHeight="1" x14ac:dyDescent="0.15">
      <c r="A3568" s="42" t="s">
        <v>18668</v>
      </c>
      <c r="B3568" s="42">
        <v>24</v>
      </c>
      <c r="C3568" s="42" t="s">
        <v>14</v>
      </c>
      <c r="D3568" s="42" t="s">
        <v>31</v>
      </c>
      <c r="E3568" s="42" t="s">
        <v>18840</v>
      </c>
      <c r="F3568" s="55">
        <v>42329</v>
      </c>
      <c r="G3568" s="42" t="s">
        <v>18669</v>
      </c>
      <c r="H3568" s="42" t="s">
        <v>89</v>
      </c>
      <c r="I3568" s="42" t="s">
        <v>389</v>
      </c>
      <c r="J3568" s="42" t="s">
        <v>22209</v>
      </c>
      <c r="K3568" s="42" t="s">
        <v>22210</v>
      </c>
      <c r="L3568" s="42" t="s">
        <v>18670</v>
      </c>
      <c r="M3568" s="42" t="s">
        <v>21</v>
      </c>
      <c r="N3568" s="42" t="s">
        <v>32381</v>
      </c>
      <c r="P3568" s="42" t="s">
        <v>395</v>
      </c>
      <c r="Q3568" s="56" t="s">
        <v>18671</v>
      </c>
      <c r="R3568" s="42" t="s">
        <v>23</v>
      </c>
      <c r="S3568" s="42" t="s">
        <v>12</v>
      </c>
      <c r="T3568" s="42" t="s">
        <v>31978</v>
      </c>
      <c r="U3568" s="50" t="s">
        <v>28520</v>
      </c>
      <c r="V3568" s="42" t="s">
        <v>28522</v>
      </c>
      <c r="W3568" s="42" t="s">
        <v>94</v>
      </c>
      <c r="X3568" s="50">
        <v>1026</v>
      </c>
    </row>
    <row r="3569" spans="1:24" ht="12" customHeight="1" x14ac:dyDescent="0.15">
      <c r="A3569" s="42" t="s">
        <v>22188</v>
      </c>
      <c r="B3569" s="42">
        <v>56</v>
      </c>
      <c r="C3569" s="42" t="s">
        <v>14</v>
      </c>
      <c r="D3569" s="42" t="s">
        <v>42</v>
      </c>
      <c r="F3569" s="55">
        <v>42328</v>
      </c>
      <c r="G3569" s="42" t="s">
        <v>18672</v>
      </c>
      <c r="H3569" s="42" t="s">
        <v>409</v>
      </c>
      <c r="I3569" s="42" t="s">
        <v>39</v>
      </c>
      <c r="J3569" s="42" t="s">
        <v>22220</v>
      </c>
      <c r="K3569" s="42" t="s">
        <v>303</v>
      </c>
      <c r="L3569" s="42" t="s">
        <v>410</v>
      </c>
      <c r="M3569" s="42" t="s">
        <v>21</v>
      </c>
      <c r="N3569" s="42" t="s">
        <v>32383</v>
      </c>
      <c r="P3569" s="42" t="s">
        <v>395</v>
      </c>
      <c r="Q3569" s="56" t="s">
        <v>18673</v>
      </c>
      <c r="R3569" s="42" t="s">
        <v>23</v>
      </c>
      <c r="S3569" s="42" t="s">
        <v>22</v>
      </c>
    </row>
    <row r="3570" spans="1:24" ht="12" customHeight="1" x14ac:dyDescent="0.15">
      <c r="A3570" s="42" t="s">
        <v>18679</v>
      </c>
      <c r="B3570" s="42">
        <v>39</v>
      </c>
      <c r="C3570" s="42" t="s">
        <v>14</v>
      </c>
      <c r="D3570" s="42" t="s">
        <v>31</v>
      </c>
      <c r="E3570" s="42" t="s">
        <v>18862</v>
      </c>
      <c r="F3570" s="55">
        <v>42328</v>
      </c>
      <c r="G3570" s="42" t="s">
        <v>18680</v>
      </c>
      <c r="H3570" s="42" t="s">
        <v>279</v>
      </c>
      <c r="I3570" s="42" t="s">
        <v>167</v>
      </c>
      <c r="J3570" s="42" t="s">
        <v>22214</v>
      </c>
      <c r="K3570" s="42" t="s">
        <v>22215</v>
      </c>
      <c r="L3570" s="42" t="s">
        <v>18681</v>
      </c>
      <c r="M3570" s="42" t="s">
        <v>21</v>
      </c>
      <c r="N3570" s="42" t="s">
        <v>20567</v>
      </c>
      <c r="P3570" s="42" t="s">
        <v>395</v>
      </c>
      <c r="Q3570" s="56" t="s">
        <v>18682</v>
      </c>
      <c r="R3570" s="42" t="s">
        <v>542</v>
      </c>
      <c r="S3570" s="42" t="s">
        <v>22</v>
      </c>
      <c r="T3570" s="42" t="s">
        <v>28746</v>
      </c>
      <c r="U3570" s="50" t="s">
        <v>28520</v>
      </c>
      <c r="V3570" s="42" t="s">
        <v>28521</v>
      </c>
      <c r="W3570" s="42" t="s">
        <v>94</v>
      </c>
      <c r="X3570" s="50">
        <v>1024</v>
      </c>
    </row>
    <row r="3571" spans="1:24" ht="12" customHeight="1" x14ac:dyDescent="0.15">
      <c r="A3571" s="42" t="s">
        <v>18563</v>
      </c>
      <c r="B3571" s="42">
        <v>29</v>
      </c>
      <c r="C3571" s="42" t="s">
        <v>14</v>
      </c>
      <c r="D3571" s="42" t="s">
        <v>79</v>
      </c>
      <c r="F3571" s="55">
        <v>42328</v>
      </c>
      <c r="G3571" s="42" t="s">
        <v>18564</v>
      </c>
      <c r="H3571" s="42" t="s">
        <v>342</v>
      </c>
      <c r="I3571" s="42" t="s">
        <v>39</v>
      </c>
      <c r="J3571" s="42" t="s">
        <v>18565</v>
      </c>
      <c r="K3571" s="42" t="s">
        <v>303</v>
      </c>
      <c r="L3571" s="42" t="s">
        <v>304</v>
      </c>
      <c r="M3571" s="42" t="s">
        <v>21</v>
      </c>
      <c r="N3571" s="42" t="s">
        <v>18566</v>
      </c>
      <c r="O3571" s="42" t="s">
        <v>394</v>
      </c>
      <c r="P3571" s="42" t="s">
        <v>395</v>
      </c>
      <c r="Q3571" s="56" t="s">
        <v>18567</v>
      </c>
      <c r="R3571" s="42" t="s">
        <v>542</v>
      </c>
      <c r="S3571" s="42" t="s">
        <v>12</v>
      </c>
      <c r="T3571" s="42" t="s">
        <v>31978</v>
      </c>
      <c r="U3571" s="50" t="s">
        <v>28520</v>
      </c>
      <c r="V3571" s="42" t="s">
        <v>28521</v>
      </c>
      <c r="W3571" s="42" t="s">
        <v>94</v>
      </c>
      <c r="X3571" s="50">
        <v>1023</v>
      </c>
    </row>
    <row r="3572" spans="1:24" ht="12" customHeight="1" x14ac:dyDescent="0.15">
      <c r="A3572" s="42" t="s">
        <v>18674</v>
      </c>
      <c r="B3572" s="42">
        <v>32</v>
      </c>
      <c r="C3572" s="42" t="s">
        <v>14</v>
      </c>
      <c r="D3572" s="42" t="s">
        <v>31</v>
      </c>
      <c r="E3572" s="42" t="s">
        <v>18839</v>
      </c>
      <c r="F3572" s="55">
        <v>42328</v>
      </c>
      <c r="G3572" s="42" t="s">
        <v>18675</v>
      </c>
      <c r="H3572" s="42" t="s">
        <v>18676</v>
      </c>
      <c r="I3572" s="42" t="s">
        <v>167</v>
      </c>
      <c r="J3572" s="42" t="s">
        <v>22228</v>
      </c>
      <c r="K3572" s="42" t="s">
        <v>22229</v>
      </c>
      <c r="L3572" s="42" t="s">
        <v>18677</v>
      </c>
      <c r="M3572" s="42" t="s">
        <v>385</v>
      </c>
      <c r="N3572" s="42" t="s">
        <v>32382</v>
      </c>
      <c r="P3572" s="42" t="s">
        <v>395</v>
      </c>
      <c r="Q3572" s="56" t="s">
        <v>18678</v>
      </c>
      <c r="R3572" s="42" t="s">
        <v>23</v>
      </c>
      <c r="S3572" s="42" t="s">
        <v>12</v>
      </c>
    </row>
    <row r="3573" spans="1:24" ht="12" customHeight="1" x14ac:dyDescent="0.15">
      <c r="A3573" s="42" t="s">
        <v>20182</v>
      </c>
      <c r="B3573" s="42">
        <v>54</v>
      </c>
      <c r="C3573" s="42" t="s">
        <v>108</v>
      </c>
      <c r="D3573" s="42" t="s">
        <v>24</v>
      </c>
      <c r="F3573" s="55">
        <v>42327</v>
      </c>
      <c r="G3573" s="42" t="s">
        <v>18683</v>
      </c>
      <c r="H3573" s="42" t="s">
        <v>3128</v>
      </c>
      <c r="I3573" s="42" t="s">
        <v>111</v>
      </c>
      <c r="K3573" s="42" t="s">
        <v>3130</v>
      </c>
      <c r="L3573" s="42" t="s">
        <v>18684</v>
      </c>
      <c r="M3573" s="42" t="s">
        <v>373</v>
      </c>
      <c r="O3573" s="42" t="s">
        <v>394</v>
      </c>
      <c r="P3573" s="42" t="s">
        <v>395</v>
      </c>
      <c r="Q3573" s="56" t="s">
        <v>18685</v>
      </c>
      <c r="R3573" s="42" t="s">
        <v>23</v>
      </c>
      <c r="S3573" s="42" t="s">
        <v>12</v>
      </c>
    </row>
    <row r="3574" spans="1:24" ht="12" customHeight="1" x14ac:dyDescent="0.15">
      <c r="A3574" s="42" t="s">
        <v>18568</v>
      </c>
      <c r="B3574" s="42">
        <v>34</v>
      </c>
      <c r="C3574" s="42" t="s">
        <v>14</v>
      </c>
      <c r="D3574" s="42" t="s">
        <v>79</v>
      </c>
      <c r="E3574" s="42" t="s">
        <v>18843</v>
      </c>
      <c r="F3574" s="55">
        <v>42327</v>
      </c>
      <c r="G3574" s="42" t="s">
        <v>18569</v>
      </c>
      <c r="H3574" s="42" t="s">
        <v>112</v>
      </c>
      <c r="I3574" s="42" t="s">
        <v>3573</v>
      </c>
      <c r="J3574" s="42" t="s">
        <v>10424</v>
      </c>
      <c r="K3574" s="42" t="s">
        <v>3575</v>
      </c>
      <c r="L3574" s="42" t="s">
        <v>18877</v>
      </c>
      <c r="M3574" s="42" t="s">
        <v>21</v>
      </c>
      <c r="N3574" s="42" t="s">
        <v>18570</v>
      </c>
      <c r="O3574" s="42" t="s">
        <v>394</v>
      </c>
      <c r="P3574" s="42" t="s">
        <v>395</v>
      </c>
      <c r="Q3574" s="56" t="s">
        <v>18571</v>
      </c>
      <c r="R3574" s="42" t="s">
        <v>23</v>
      </c>
      <c r="S3574" s="42" t="s">
        <v>22</v>
      </c>
      <c r="T3574" s="42" t="s">
        <v>28739</v>
      </c>
      <c r="U3574" s="50" t="s">
        <v>28518</v>
      </c>
      <c r="V3574" s="42" t="s">
        <v>28521</v>
      </c>
      <c r="W3574" s="42" t="s">
        <v>94</v>
      </c>
      <c r="X3574" s="50">
        <v>1022</v>
      </c>
    </row>
    <row r="3575" spans="1:24" ht="12" customHeight="1" x14ac:dyDescent="0.15">
      <c r="A3575" s="42" t="s">
        <v>18551</v>
      </c>
      <c r="B3575" s="42">
        <v>34</v>
      </c>
      <c r="C3575" s="42" t="s">
        <v>14</v>
      </c>
      <c r="D3575" s="42" t="s">
        <v>79</v>
      </c>
      <c r="E3575" s="42" t="s">
        <v>18552</v>
      </c>
      <c r="F3575" s="55">
        <v>42327</v>
      </c>
      <c r="G3575" s="42" t="s">
        <v>18553</v>
      </c>
      <c r="H3575" s="42" t="s">
        <v>3487</v>
      </c>
      <c r="I3575" s="42" t="s">
        <v>56</v>
      </c>
      <c r="J3575" s="42" t="s">
        <v>7419</v>
      </c>
      <c r="K3575" s="42" t="s">
        <v>3489</v>
      </c>
      <c r="L3575" s="42" t="s">
        <v>3490</v>
      </c>
      <c r="M3575" s="42" t="s">
        <v>21</v>
      </c>
      <c r="N3575" s="42" t="s">
        <v>18554</v>
      </c>
      <c r="O3575" s="42" t="s">
        <v>394</v>
      </c>
      <c r="P3575" s="42" t="s">
        <v>395</v>
      </c>
      <c r="Q3575" s="56" t="s">
        <v>18555</v>
      </c>
      <c r="R3575" s="42" t="s">
        <v>23</v>
      </c>
      <c r="S3575" s="42" t="s">
        <v>22</v>
      </c>
      <c r="T3575" s="42" t="s">
        <v>28746</v>
      </c>
      <c r="U3575" s="50" t="s">
        <v>28520</v>
      </c>
      <c r="W3575" s="42" t="s">
        <v>94</v>
      </c>
      <c r="X3575" s="50">
        <v>1020</v>
      </c>
    </row>
    <row r="3576" spans="1:24" ht="12" customHeight="1" x14ac:dyDescent="0.15">
      <c r="A3576" s="42" t="s">
        <v>18556</v>
      </c>
      <c r="B3576" s="42">
        <v>27</v>
      </c>
      <c r="C3576" s="42" t="s">
        <v>14</v>
      </c>
      <c r="D3576" s="42" t="s">
        <v>79</v>
      </c>
      <c r="E3576" s="42" t="s">
        <v>18557</v>
      </c>
      <c r="F3576" s="55">
        <v>42327</v>
      </c>
      <c r="G3576" s="42" t="s">
        <v>18558</v>
      </c>
      <c r="H3576" s="42" t="s">
        <v>3175</v>
      </c>
      <c r="I3576" s="42" t="s">
        <v>56</v>
      </c>
      <c r="J3576" s="42" t="s">
        <v>18559</v>
      </c>
      <c r="K3576" s="42" t="s">
        <v>3177</v>
      </c>
      <c r="L3576" s="42" t="s">
        <v>18560</v>
      </c>
      <c r="M3576" s="42" t="s">
        <v>21</v>
      </c>
      <c r="N3576" s="42" t="s">
        <v>18561</v>
      </c>
      <c r="O3576" s="42" t="s">
        <v>394</v>
      </c>
      <c r="P3576" s="42" t="s">
        <v>395</v>
      </c>
      <c r="Q3576" s="56" t="s">
        <v>18562</v>
      </c>
      <c r="R3576" s="42" t="s">
        <v>94</v>
      </c>
      <c r="S3576" s="42" t="s">
        <v>22</v>
      </c>
      <c r="T3576" s="42" t="s">
        <v>28739</v>
      </c>
      <c r="U3576" s="50" t="s">
        <v>28520</v>
      </c>
      <c r="V3576" s="42" t="s">
        <v>28521</v>
      </c>
      <c r="W3576" s="42" t="s">
        <v>94</v>
      </c>
      <c r="X3576" s="50">
        <v>1021</v>
      </c>
    </row>
    <row r="3577" spans="1:24" ht="12" customHeight="1" x14ac:dyDescent="0.15">
      <c r="A3577" s="42" t="s">
        <v>19878</v>
      </c>
      <c r="B3577" s="42">
        <v>30</v>
      </c>
      <c r="C3577" s="42" t="s">
        <v>108</v>
      </c>
      <c r="D3577" s="42" t="s">
        <v>79</v>
      </c>
      <c r="E3577" s="42" t="s">
        <v>19879</v>
      </c>
      <c r="F3577" s="55">
        <v>42326</v>
      </c>
      <c r="G3577" s="42" t="s">
        <v>19880</v>
      </c>
      <c r="H3577" s="42" t="s">
        <v>2295</v>
      </c>
      <c r="I3577" s="42" t="s">
        <v>211</v>
      </c>
      <c r="K3577" s="42" t="s">
        <v>20614</v>
      </c>
      <c r="L3577" s="42" t="s">
        <v>11270</v>
      </c>
      <c r="M3577" s="42" t="s">
        <v>21</v>
      </c>
      <c r="N3577" s="42" t="s">
        <v>19890</v>
      </c>
      <c r="O3577" s="42" t="s">
        <v>20887</v>
      </c>
      <c r="P3577" s="42" t="s">
        <v>1135</v>
      </c>
      <c r="Q3577" s="56" t="s">
        <v>19881</v>
      </c>
      <c r="R3577" s="42" t="s">
        <v>94</v>
      </c>
      <c r="S3577" s="42" t="s">
        <v>12</v>
      </c>
    </row>
    <row r="3578" spans="1:24" ht="12" customHeight="1" x14ac:dyDescent="0.15">
      <c r="A3578" s="42" t="s">
        <v>18545</v>
      </c>
      <c r="B3578" s="42">
        <v>44</v>
      </c>
      <c r="C3578" s="42" t="s">
        <v>14</v>
      </c>
      <c r="D3578" s="42" t="s">
        <v>79</v>
      </c>
      <c r="E3578" s="42" t="s">
        <v>18546</v>
      </c>
      <c r="F3578" s="55">
        <v>42326</v>
      </c>
      <c r="G3578" s="42" t="s">
        <v>18547</v>
      </c>
      <c r="H3578" s="42" t="s">
        <v>285</v>
      </c>
      <c r="I3578" s="42" t="s">
        <v>51</v>
      </c>
      <c r="J3578" s="42" t="s">
        <v>18548</v>
      </c>
      <c r="K3578" s="42" t="s">
        <v>9912</v>
      </c>
      <c r="L3578" s="42" t="s">
        <v>3862</v>
      </c>
      <c r="M3578" s="42" t="s">
        <v>21</v>
      </c>
      <c r="N3578" s="42" t="s">
        <v>18549</v>
      </c>
      <c r="O3578" s="42" t="s">
        <v>994</v>
      </c>
      <c r="P3578" s="42" t="s">
        <v>395</v>
      </c>
      <c r="Q3578" s="56" t="s">
        <v>18550</v>
      </c>
      <c r="R3578" s="42" t="s">
        <v>23</v>
      </c>
      <c r="S3578" s="42" t="s">
        <v>22</v>
      </c>
      <c r="T3578" s="42" t="s">
        <v>28746</v>
      </c>
      <c r="U3578" s="50" t="s">
        <v>28520</v>
      </c>
      <c r="V3578" s="42" t="s">
        <v>28521</v>
      </c>
      <c r="W3578" s="42" t="s">
        <v>94</v>
      </c>
      <c r="X3578" s="50">
        <v>1019</v>
      </c>
    </row>
    <row r="3579" spans="1:24" ht="12" customHeight="1" x14ac:dyDescent="0.15">
      <c r="A3579" s="42" t="s">
        <v>18539</v>
      </c>
      <c r="B3579" s="42">
        <v>25</v>
      </c>
      <c r="C3579" s="42" t="s">
        <v>14</v>
      </c>
      <c r="D3579" s="42" t="s">
        <v>79</v>
      </c>
      <c r="E3579" s="42" t="s">
        <v>18540</v>
      </c>
      <c r="F3579" s="55">
        <v>42326</v>
      </c>
      <c r="G3579" s="42" t="s">
        <v>18541</v>
      </c>
      <c r="H3579" s="42" t="s">
        <v>18542</v>
      </c>
      <c r="I3579" s="42" t="s">
        <v>56</v>
      </c>
      <c r="J3579" s="42" t="s">
        <v>18543</v>
      </c>
      <c r="K3579" s="42" t="s">
        <v>155</v>
      </c>
      <c r="L3579" s="42" t="s">
        <v>16878</v>
      </c>
      <c r="M3579" s="42" t="s">
        <v>21</v>
      </c>
      <c r="N3579" s="42" t="s">
        <v>29834</v>
      </c>
      <c r="O3579" s="42" t="s">
        <v>394</v>
      </c>
      <c r="P3579" s="42" t="s">
        <v>395</v>
      </c>
      <c r="Q3579" s="56" t="s">
        <v>18544</v>
      </c>
      <c r="R3579" s="42" t="s">
        <v>23</v>
      </c>
      <c r="S3579" s="42" t="s">
        <v>12</v>
      </c>
      <c r="T3579" s="42" t="s">
        <v>29835</v>
      </c>
      <c r="U3579" s="50" t="s">
        <v>28518</v>
      </c>
      <c r="V3579" s="42" t="s">
        <v>28521</v>
      </c>
      <c r="W3579" s="42" t="s">
        <v>94</v>
      </c>
      <c r="X3579" s="50">
        <v>1017</v>
      </c>
    </row>
    <row r="3580" spans="1:24" ht="12" customHeight="1" x14ac:dyDescent="0.15">
      <c r="A3580" s="42" t="s">
        <v>18581</v>
      </c>
      <c r="B3580" s="42">
        <v>48</v>
      </c>
      <c r="C3580" s="42" t="s">
        <v>108</v>
      </c>
      <c r="D3580" s="42" t="s">
        <v>79</v>
      </c>
      <c r="E3580" s="42" t="s">
        <v>18582</v>
      </c>
      <c r="F3580" s="55">
        <v>42325</v>
      </c>
      <c r="G3580" s="42" t="s">
        <v>18583</v>
      </c>
      <c r="H3580" s="42" t="s">
        <v>424</v>
      </c>
      <c r="I3580" s="42" t="s">
        <v>425</v>
      </c>
      <c r="J3580" s="42">
        <v>64132</v>
      </c>
      <c r="K3580" s="42" t="s">
        <v>427</v>
      </c>
      <c r="L3580" s="42" t="s">
        <v>428</v>
      </c>
      <c r="M3580" s="42" t="s">
        <v>373</v>
      </c>
      <c r="N3580" s="42" t="s">
        <v>18584</v>
      </c>
      <c r="O3580" s="42" t="s">
        <v>394</v>
      </c>
      <c r="P3580" s="42" t="s">
        <v>395</v>
      </c>
      <c r="Q3580" s="56" t="s">
        <v>18585</v>
      </c>
      <c r="R3580" s="42" t="s">
        <v>94</v>
      </c>
      <c r="S3580" s="42" t="s">
        <v>373</v>
      </c>
      <c r="T3580" s="42" t="s">
        <v>29599</v>
      </c>
    </row>
    <row r="3581" spans="1:24" ht="12" customHeight="1" x14ac:dyDescent="0.15">
      <c r="A3581" s="42" t="s">
        <v>18521</v>
      </c>
      <c r="B3581" s="42">
        <v>21</v>
      </c>
      <c r="C3581" s="42" t="s">
        <v>14</v>
      </c>
      <c r="D3581" s="42" t="s">
        <v>79</v>
      </c>
      <c r="E3581" s="42" t="s">
        <v>18522</v>
      </c>
      <c r="F3581" s="55">
        <v>42325</v>
      </c>
      <c r="G3581" s="42" t="s">
        <v>18523</v>
      </c>
      <c r="H3581" s="42" t="s">
        <v>18524</v>
      </c>
      <c r="I3581" s="42" t="s">
        <v>26</v>
      </c>
      <c r="J3581" s="42" t="s">
        <v>18525</v>
      </c>
      <c r="K3581" s="42" t="s">
        <v>991</v>
      </c>
      <c r="L3581" s="42" t="s">
        <v>18526</v>
      </c>
      <c r="M3581" s="42" t="s">
        <v>21</v>
      </c>
      <c r="N3581" s="42" t="s">
        <v>18527</v>
      </c>
      <c r="O3581" s="42" t="s">
        <v>4581</v>
      </c>
      <c r="P3581" s="42" t="s">
        <v>395</v>
      </c>
      <c r="Q3581" s="56" t="s">
        <v>18528</v>
      </c>
      <c r="R3581" s="42" t="s">
        <v>542</v>
      </c>
      <c r="S3581" s="42" t="s">
        <v>22</v>
      </c>
      <c r="T3581" s="42" t="s">
        <v>28746</v>
      </c>
      <c r="U3581" s="50" t="s">
        <v>28520</v>
      </c>
      <c r="V3581" s="42" t="s">
        <v>28521</v>
      </c>
      <c r="W3581" s="42" t="s">
        <v>94</v>
      </c>
      <c r="X3581" s="50">
        <v>1011</v>
      </c>
    </row>
    <row r="3582" spans="1:24" ht="12" customHeight="1" x14ac:dyDescent="0.15">
      <c r="A3582" s="42" t="s">
        <v>18534</v>
      </c>
      <c r="B3582" s="42">
        <v>28</v>
      </c>
      <c r="C3582" s="42" t="s">
        <v>14</v>
      </c>
      <c r="D3582" s="42" t="s">
        <v>79</v>
      </c>
      <c r="E3582" s="42" t="s">
        <v>18535</v>
      </c>
      <c r="F3582" s="55">
        <v>42325</v>
      </c>
      <c r="G3582" s="42" t="s">
        <v>18536</v>
      </c>
      <c r="H3582" s="42" t="s">
        <v>207</v>
      </c>
      <c r="I3582" s="42" t="s">
        <v>56</v>
      </c>
      <c r="J3582" s="42" t="s">
        <v>11148</v>
      </c>
      <c r="K3582" s="42" t="s">
        <v>155</v>
      </c>
      <c r="L3582" s="42" t="s">
        <v>156</v>
      </c>
      <c r="M3582" s="42" t="s">
        <v>21</v>
      </c>
      <c r="N3582" s="42" t="s">
        <v>18537</v>
      </c>
      <c r="O3582" s="42" t="s">
        <v>4581</v>
      </c>
      <c r="P3582" s="42" t="s">
        <v>395</v>
      </c>
      <c r="Q3582" s="56" t="s">
        <v>18538</v>
      </c>
      <c r="R3582" s="42" t="s">
        <v>542</v>
      </c>
      <c r="S3582" s="42" t="s">
        <v>22</v>
      </c>
      <c r="T3582" s="42" t="s">
        <v>28746</v>
      </c>
      <c r="U3582" s="50" t="s">
        <v>28520</v>
      </c>
      <c r="V3582" s="42" t="s">
        <v>28522</v>
      </c>
      <c r="W3582" s="42" t="s">
        <v>94</v>
      </c>
      <c r="X3582" s="50">
        <v>1010</v>
      </c>
    </row>
    <row r="3583" spans="1:24" ht="12" customHeight="1" x14ac:dyDescent="0.15">
      <c r="A3583" s="42" t="s">
        <v>18689</v>
      </c>
      <c r="B3583" s="42">
        <v>47</v>
      </c>
      <c r="C3583" s="42" t="s">
        <v>14</v>
      </c>
      <c r="D3583" s="42" t="s">
        <v>31</v>
      </c>
      <c r="E3583" s="42" t="s">
        <v>18842</v>
      </c>
      <c r="F3583" s="55">
        <v>42325</v>
      </c>
      <c r="G3583" s="42" t="s">
        <v>18690</v>
      </c>
      <c r="H3583" s="42" t="s">
        <v>18691</v>
      </c>
      <c r="I3583" s="42" t="s">
        <v>75</v>
      </c>
      <c r="J3583" s="42">
        <v>8087</v>
      </c>
      <c r="K3583" s="42" t="s">
        <v>627</v>
      </c>
      <c r="L3583" s="42" t="s">
        <v>18692</v>
      </c>
      <c r="M3583" s="42" t="s">
        <v>21</v>
      </c>
      <c r="N3583" s="42" t="s">
        <v>20568</v>
      </c>
      <c r="P3583" s="42" t="s">
        <v>395</v>
      </c>
      <c r="Q3583" s="56" t="s">
        <v>18693</v>
      </c>
      <c r="R3583" s="42" t="s">
        <v>542</v>
      </c>
      <c r="S3583" s="42" t="s">
        <v>22</v>
      </c>
      <c r="T3583" s="42" t="s">
        <v>28746</v>
      </c>
      <c r="U3583" s="50" t="s">
        <v>28520</v>
      </c>
      <c r="V3583" s="42" t="s">
        <v>28521</v>
      </c>
      <c r="W3583" s="42" t="s">
        <v>94</v>
      </c>
      <c r="X3583" s="50">
        <v>1018</v>
      </c>
    </row>
    <row r="3584" spans="1:24" ht="12" customHeight="1" x14ac:dyDescent="0.15">
      <c r="A3584" s="42" t="s">
        <v>18694</v>
      </c>
      <c r="B3584" s="42">
        <v>58</v>
      </c>
      <c r="C3584" s="42" t="s">
        <v>14</v>
      </c>
      <c r="D3584" s="42" t="s">
        <v>31</v>
      </c>
      <c r="F3584" s="55">
        <v>42325</v>
      </c>
      <c r="G3584" s="42" t="s">
        <v>18695</v>
      </c>
      <c r="H3584" s="42" t="s">
        <v>827</v>
      </c>
      <c r="I3584" s="42" t="s">
        <v>167</v>
      </c>
      <c r="J3584" s="42" t="s">
        <v>32354</v>
      </c>
      <c r="K3584" s="42" t="s">
        <v>5995</v>
      </c>
      <c r="L3584" s="42" t="s">
        <v>18696</v>
      </c>
      <c r="M3584" s="42" t="s">
        <v>21</v>
      </c>
      <c r="N3584" s="42" t="s">
        <v>32355</v>
      </c>
      <c r="O3584" s="42" t="s">
        <v>394</v>
      </c>
      <c r="P3584" s="42" t="s">
        <v>395</v>
      </c>
      <c r="Q3584" s="56" t="s">
        <v>18697</v>
      </c>
      <c r="R3584" s="42" t="s">
        <v>23</v>
      </c>
      <c r="S3584" s="42" t="s">
        <v>12</v>
      </c>
      <c r="T3584" s="42" t="s">
        <v>31978</v>
      </c>
      <c r="U3584" s="50" t="s">
        <v>28518</v>
      </c>
      <c r="V3584" s="42" t="s">
        <v>28521</v>
      </c>
      <c r="W3584" s="42" t="s">
        <v>94</v>
      </c>
      <c r="X3584" s="50">
        <v>1016</v>
      </c>
    </row>
    <row r="3585" spans="1:24" ht="12" customHeight="1" x14ac:dyDescent="0.15">
      <c r="A3585" s="42" t="s">
        <v>18686</v>
      </c>
      <c r="B3585" s="42">
        <v>41</v>
      </c>
      <c r="C3585" s="42" t="s">
        <v>14</v>
      </c>
      <c r="D3585" s="42" t="s">
        <v>31</v>
      </c>
      <c r="F3585" s="55">
        <v>42325</v>
      </c>
      <c r="G3585" s="42" t="s">
        <v>18687</v>
      </c>
      <c r="H3585" s="42" t="s">
        <v>1590</v>
      </c>
      <c r="I3585" s="42" t="s">
        <v>67</v>
      </c>
      <c r="J3585" s="42" t="s">
        <v>22265</v>
      </c>
      <c r="K3585" s="42" t="s">
        <v>1592</v>
      </c>
      <c r="L3585" s="42" t="s">
        <v>1593</v>
      </c>
      <c r="M3585" s="42" t="s">
        <v>21</v>
      </c>
      <c r="N3585" s="42" t="s">
        <v>28578</v>
      </c>
      <c r="O3585" s="42" t="s">
        <v>394</v>
      </c>
      <c r="P3585" s="42" t="s">
        <v>395</v>
      </c>
      <c r="Q3585" s="56" t="s">
        <v>18688</v>
      </c>
      <c r="R3585" s="42" t="s">
        <v>23</v>
      </c>
      <c r="S3585" s="42" t="s">
        <v>12</v>
      </c>
      <c r="T3585" s="42" t="s">
        <v>31978</v>
      </c>
      <c r="U3585" s="50" t="s">
        <v>28523</v>
      </c>
      <c r="V3585" s="42" t="s">
        <v>28519</v>
      </c>
      <c r="W3585" s="42" t="s">
        <v>94</v>
      </c>
      <c r="X3585" s="50">
        <v>1141</v>
      </c>
    </row>
    <row r="3586" spans="1:24" ht="12" customHeight="1" x14ac:dyDescent="0.15">
      <c r="A3586" s="42" t="s">
        <v>18529</v>
      </c>
      <c r="B3586" s="42">
        <v>30</v>
      </c>
      <c r="C3586" s="42" t="s">
        <v>14</v>
      </c>
      <c r="D3586" s="42" t="s">
        <v>79</v>
      </c>
      <c r="E3586" s="42" t="s">
        <v>18530</v>
      </c>
      <c r="F3586" s="55">
        <v>42325</v>
      </c>
      <c r="G3586" s="42" t="s">
        <v>18531</v>
      </c>
      <c r="H3586" s="42" t="s">
        <v>707</v>
      </c>
      <c r="I3586" s="42" t="s">
        <v>67</v>
      </c>
      <c r="J3586" s="42" t="s">
        <v>10994</v>
      </c>
      <c r="K3586" s="42" t="s">
        <v>545</v>
      </c>
      <c r="L3586" s="42" t="s">
        <v>546</v>
      </c>
      <c r="M3586" s="42" t="s">
        <v>21</v>
      </c>
      <c r="N3586" s="42" t="s">
        <v>18532</v>
      </c>
      <c r="O3586" s="42" t="s">
        <v>4581</v>
      </c>
      <c r="P3586" s="42" t="s">
        <v>395</v>
      </c>
      <c r="Q3586" s="56" t="s">
        <v>18533</v>
      </c>
      <c r="R3586" s="42" t="s">
        <v>23</v>
      </c>
      <c r="S3586" s="42" t="s">
        <v>373</v>
      </c>
      <c r="T3586" s="42" t="s">
        <v>28836</v>
      </c>
      <c r="U3586" s="50" t="s">
        <v>28518</v>
      </c>
      <c r="V3586" s="42" t="s">
        <v>28519</v>
      </c>
      <c r="W3586" s="42" t="s">
        <v>94</v>
      </c>
      <c r="X3586" s="50">
        <v>1015</v>
      </c>
    </row>
    <row r="3587" spans="1:24" ht="12" customHeight="1" x14ac:dyDescent="0.15">
      <c r="A3587" s="42" t="s">
        <v>18698</v>
      </c>
      <c r="B3587" s="42">
        <v>25</v>
      </c>
      <c r="C3587" s="42" t="s">
        <v>14</v>
      </c>
      <c r="D3587" s="42" t="s">
        <v>31</v>
      </c>
      <c r="E3587" s="42" t="s">
        <v>18826</v>
      </c>
      <c r="F3587" s="55">
        <v>42324</v>
      </c>
      <c r="G3587" s="42" t="s">
        <v>18699</v>
      </c>
      <c r="H3587" s="42" t="s">
        <v>18700</v>
      </c>
      <c r="I3587" s="42" t="s">
        <v>167</v>
      </c>
      <c r="J3587" s="42" t="s">
        <v>22241</v>
      </c>
      <c r="K3587" s="42" t="s">
        <v>22242</v>
      </c>
      <c r="L3587" s="42" t="s">
        <v>18701</v>
      </c>
      <c r="M3587" s="42" t="s">
        <v>21</v>
      </c>
      <c r="N3587" s="42" t="s">
        <v>20500</v>
      </c>
      <c r="P3587" s="42" t="s">
        <v>395</v>
      </c>
      <c r="Q3587" s="56" t="s">
        <v>18702</v>
      </c>
      <c r="R3587" s="42" t="s">
        <v>23</v>
      </c>
      <c r="S3587" s="42" t="s">
        <v>373</v>
      </c>
      <c r="T3587" s="42" t="s">
        <v>28836</v>
      </c>
      <c r="U3587" s="50" t="s">
        <v>28518</v>
      </c>
      <c r="V3587" s="42" t="s">
        <v>28519</v>
      </c>
      <c r="W3587" s="42" t="s">
        <v>94</v>
      </c>
      <c r="X3587" s="50">
        <v>1014</v>
      </c>
    </row>
    <row r="3588" spans="1:24" ht="12" customHeight="1" x14ac:dyDescent="0.15">
      <c r="A3588" s="42" t="s">
        <v>28658</v>
      </c>
      <c r="B3588" s="42">
        <v>28</v>
      </c>
      <c r="C3588" s="42" t="s">
        <v>14</v>
      </c>
      <c r="D3588" s="42" t="s">
        <v>31</v>
      </c>
      <c r="F3588" s="55">
        <v>42324</v>
      </c>
      <c r="G3588" s="42" t="s">
        <v>32205</v>
      </c>
      <c r="H3588" s="42" t="s">
        <v>10270</v>
      </c>
      <c r="I3588" s="42" t="s">
        <v>67</v>
      </c>
      <c r="J3588" s="42" t="s">
        <v>32206</v>
      </c>
      <c r="K3588" s="42" t="s">
        <v>3415</v>
      </c>
      <c r="L3588" s="42" t="s">
        <v>32207</v>
      </c>
      <c r="M3588" s="42" t="s">
        <v>21</v>
      </c>
      <c r="N3588" s="42" t="s">
        <v>32208</v>
      </c>
      <c r="O3588" s="42" t="s">
        <v>394</v>
      </c>
      <c r="P3588" s="42" t="s">
        <v>395</v>
      </c>
      <c r="Q3588" s="56" t="s">
        <v>32209</v>
      </c>
      <c r="R3588" s="42" t="s">
        <v>94</v>
      </c>
      <c r="S3588" s="42" t="s">
        <v>373</v>
      </c>
      <c r="T3588" s="42" t="s">
        <v>28836</v>
      </c>
      <c r="U3588" s="50" t="s">
        <v>28523</v>
      </c>
      <c r="V3588" s="42" t="s">
        <v>28519</v>
      </c>
      <c r="W3588" s="42" t="s">
        <v>94</v>
      </c>
      <c r="X3588" s="50">
        <v>1228</v>
      </c>
    </row>
    <row r="3589" spans="1:24" ht="12" customHeight="1" x14ac:dyDescent="0.15">
      <c r="A3589" s="42" t="s">
        <v>18706</v>
      </c>
      <c r="B3589" s="42">
        <v>32</v>
      </c>
      <c r="C3589" s="42" t="s">
        <v>14</v>
      </c>
      <c r="D3589" s="42" t="s">
        <v>31</v>
      </c>
      <c r="E3589" s="42" t="s">
        <v>18833</v>
      </c>
      <c r="F3589" s="55">
        <v>42323</v>
      </c>
      <c r="G3589" s="42" t="s">
        <v>18707</v>
      </c>
      <c r="H3589" s="42" t="s">
        <v>18708</v>
      </c>
      <c r="I3589" s="42" t="s">
        <v>360</v>
      </c>
      <c r="J3589" s="42" t="s">
        <v>22261</v>
      </c>
      <c r="K3589" s="42" t="s">
        <v>3086</v>
      </c>
      <c r="L3589" s="42" t="s">
        <v>18709</v>
      </c>
      <c r="M3589" s="42" t="s">
        <v>5307</v>
      </c>
      <c r="N3589" s="42" t="s">
        <v>20481</v>
      </c>
      <c r="P3589" s="42" t="s">
        <v>395</v>
      </c>
      <c r="Q3589" s="56" t="s">
        <v>18710</v>
      </c>
      <c r="R3589" s="42" t="s">
        <v>23</v>
      </c>
      <c r="S3589" s="42" t="s">
        <v>22</v>
      </c>
      <c r="T3589" s="42" t="s">
        <v>29882</v>
      </c>
      <c r="U3589" s="50" t="s">
        <v>28520</v>
      </c>
      <c r="V3589" s="42" t="s">
        <v>28521</v>
      </c>
      <c r="W3589" s="42" t="s">
        <v>94</v>
      </c>
      <c r="X3589" s="50">
        <v>1004</v>
      </c>
    </row>
    <row r="3590" spans="1:24" ht="12" customHeight="1" x14ac:dyDescent="0.15">
      <c r="A3590" s="42" t="s">
        <v>18516</v>
      </c>
      <c r="B3590" s="42">
        <v>24</v>
      </c>
      <c r="C3590" s="42" t="s">
        <v>14</v>
      </c>
      <c r="D3590" s="42" t="s">
        <v>79</v>
      </c>
      <c r="E3590" s="42" t="s">
        <v>18517</v>
      </c>
      <c r="F3590" s="55">
        <v>42323</v>
      </c>
      <c r="G3590" s="42" t="s">
        <v>23753</v>
      </c>
      <c r="H3590" s="42" t="s">
        <v>6657</v>
      </c>
      <c r="I3590" s="42" t="s">
        <v>127</v>
      </c>
      <c r="J3590" s="42" t="s">
        <v>18518</v>
      </c>
      <c r="K3590" s="42" t="s">
        <v>1055</v>
      </c>
      <c r="L3590" s="42" t="s">
        <v>16276</v>
      </c>
      <c r="M3590" s="42" t="s">
        <v>21</v>
      </c>
      <c r="N3590" s="42" t="s">
        <v>18519</v>
      </c>
      <c r="O3590" s="42" t="s">
        <v>4581</v>
      </c>
      <c r="P3590" s="42" t="s">
        <v>395</v>
      </c>
      <c r="Q3590" s="56" t="s">
        <v>18520</v>
      </c>
      <c r="R3590" s="42" t="s">
        <v>94</v>
      </c>
      <c r="S3590" s="42" t="s">
        <v>12</v>
      </c>
      <c r="T3590" s="42" t="s">
        <v>31978</v>
      </c>
      <c r="U3590" s="50" t="s">
        <v>28523</v>
      </c>
      <c r="V3590" s="42" t="s">
        <v>28521</v>
      </c>
      <c r="W3590" s="42" t="s">
        <v>94</v>
      </c>
      <c r="X3590" s="50">
        <v>1012</v>
      </c>
    </row>
    <row r="3591" spans="1:24" ht="12" customHeight="1" x14ac:dyDescent="0.15">
      <c r="A3591" s="42" t="s">
        <v>18576</v>
      </c>
      <c r="B3591" s="42">
        <v>39</v>
      </c>
      <c r="C3591" s="42" t="s">
        <v>14</v>
      </c>
      <c r="D3591" s="42" t="s">
        <v>79</v>
      </c>
      <c r="E3591" s="42" t="s">
        <v>18577</v>
      </c>
      <c r="F3591" s="55">
        <v>42323</v>
      </c>
      <c r="G3591" s="42" t="s">
        <v>18578</v>
      </c>
      <c r="H3591" s="42" t="s">
        <v>588</v>
      </c>
      <c r="I3591" s="42" t="s">
        <v>39</v>
      </c>
      <c r="J3591" s="42" t="s">
        <v>5484</v>
      </c>
      <c r="K3591" s="42" t="s">
        <v>589</v>
      </c>
      <c r="L3591" s="42" t="s">
        <v>590</v>
      </c>
      <c r="M3591" s="42" t="s">
        <v>21</v>
      </c>
      <c r="N3591" s="42" t="s">
        <v>18579</v>
      </c>
      <c r="O3591" s="42" t="s">
        <v>394</v>
      </c>
      <c r="P3591" s="42" t="s">
        <v>395</v>
      </c>
      <c r="Q3591" s="56" t="s">
        <v>18580</v>
      </c>
      <c r="R3591" s="42" t="s">
        <v>94</v>
      </c>
      <c r="S3591" s="42" t="s">
        <v>12</v>
      </c>
      <c r="T3591" s="42" t="s">
        <v>31675</v>
      </c>
      <c r="U3591" s="50" t="s">
        <v>28520</v>
      </c>
      <c r="V3591" s="42" t="s">
        <v>28521</v>
      </c>
      <c r="W3591" s="42" t="s">
        <v>94</v>
      </c>
      <c r="X3591" s="50">
        <v>1003</v>
      </c>
    </row>
    <row r="3592" spans="1:24" ht="12" customHeight="1" x14ac:dyDescent="0.15">
      <c r="A3592" s="42" t="s">
        <v>20184</v>
      </c>
      <c r="B3592" s="42">
        <v>16</v>
      </c>
      <c r="C3592" s="42" t="s">
        <v>14</v>
      </c>
      <c r="D3592" s="42" t="s">
        <v>79</v>
      </c>
      <c r="E3592" s="42" t="s">
        <v>20183</v>
      </c>
      <c r="F3592" s="55">
        <v>42323</v>
      </c>
      <c r="G3592" s="42" t="s">
        <v>18703</v>
      </c>
      <c r="H3592" s="42" t="s">
        <v>1083</v>
      </c>
      <c r="I3592" s="42" t="s">
        <v>398</v>
      </c>
      <c r="J3592" s="42" t="s">
        <v>15916</v>
      </c>
      <c r="K3592" s="42" t="s">
        <v>1083</v>
      </c>
      <c r="L3592" s="42" t="s">
        <v>18704</v>
      </c>
      <c r="M3592" s="42" t="s">
        <v>21</v>
      </c>
      <c r="N3592" s="42" t="s">
        <v>20244</v>
      </c>
      <c r="O3592" s="42" t="s">
        <v>394</v>
      </c>
      <c r="P3592" s="42" t="s">
        <v>395</v>
      </c>
      <c r="Q3592" s="56" t="s">
        <v>18705</v>
      </c>
      <c r="R3592" s="42" t="s">
        <v>23</v>
      </c>
      <c r="S3592" s="42" t="s">
        <v>29</v>
      </c>
      <c r="T3592" s="42" t="s">
        <v>28523</v>
      </c>
      <c r="U3592" s="50" t="s">
        <v>28520</v>
      </c>
      <c r="V3592" s="42" t="s">
        <v>28521</v>
      </c>
      <c r="W3592" s="42" t="s">
        <v>94</v>
      </c>
      <c r="X3592" s="50">
        <v>1009</v>
      </c>
    </row>
    <row r="3593" spans="1:24" ht="12" customHeight="1" x14ac:dyDescent="0.15">
      <c r="A3593" s="42" t="s">
        <v>20216</v>
      </c>
      <c r="B3593" s="42">
        <v>25</v>
      </c>
      <c r="C3593" s="42" t="s">
        <v>14</v>
      </c>
      <c r="D3593" s="42" t="s">
        <v>79</v>
      </c>
      <c r="E3593" s="42" t="s">
        <v>20142</v>
      </c>
      <c r="F3593" s="55">
        <v>42322</v>
      </c>
      <c r="G3593" s="42" t="s">
        <v>20145</v>
      </c>
      <c r="H3593" s="42" t="s">
        <v>112</v>
      </c>
      <c r="I3593" s="42" t="s">
        <v>3573</v>
      </c>
      <c r="J3593" s="42" t="s">
        <v>12408</v>
      </c>
      <c r="K3593" s="42" t="s">
        <v>3575</v>
      </c>
      <c r="L3593" s="42" t="s">
        <v>225</v>
      </c>
      <c r="M3593" s="42" t="s">
        <v>21</v>
      </c>
      <c r="N3593" s="42" t="s">
        <v>20143</v>
      </c>
      <c r="P3593" s="42" t="s">
        <v>395</v>
      </c>
      <c r="Q3593" s="56" t="s">
        <v>20144</v>
      </c>
      <c r="R3593" s="42" t="s">
        <v>23</v>
      </c>
      <c r="S3593" s="42" t="s">
        <v>22</v>
      </c>
    </row>
    <row r="3594" spans="1:24" ht="12" customHeight="1" x14ac:dyDescent="0.15">
      <c r="A3594" s="42" t="s">
        <v>18711</v>
      </c>
      <c r="B3594" s="42">
        <v>31</v>
      </c>
      <c r="C3594" s="42" t="s">
        <v>14</v>
      </c>
      <c r="D3594" s="42" t="s">
        <v>42</v>
      </c>
      <c r="F3594" s="55">
        <v>42322</v>
      </c>
      <c r="G3594" s="42" t="s">
        <v>18712</v>
      </c>
      <c r="H3594" s="42" t="s">
        <v>767</v>
      </c>
      <c r="I3594" s="42" t="s">
        <v>39</v>
      </c>
      <c r="J3594" s="42" t="s">
        <v>15281</v>
      </c>
      <c r="K3594" s="42" t="s">
        <v>767</v>
      </c>
      <c r="L3594" s="42" t="s">
        <v>768</v>
      </c>
      <c r="M3594" s="42" t="s">
        <v>21</v>
      </c>
      <c r="N3594" s="42" t="s">
        <v>20569</v>
      </c>
      <c r="P3594" s="42" t="s">
        <v>395</v>
      </c>
      <c r="Q3594" s="56" t="s">
        <v>18713</v>
      </c>
      <c r="R3594" s="42" t="s">
        <v>23</v>
      </c>
      <c r="S3594" s="42" t="s">
        <v>22</v>
      </c>
      <c r="T3594" s="42" t="s">
        <v>28542</v>
      </c>
      <c r="U3594" s="50" t="s">
        <v>28518</v>
      </c>
      <c r="V3594" s="42" t="s">
        <v>28521</v>
      </c>
      <c r="W3594" s="42" t="s">
        <v>94</v>
      </c>
      <c r="X3594" s="50">
        <v>1006</v>
      </c>
    </row>
    <row r="3595" spans="1:24" ht="12" customHeight="1" x14ac:dyDescent="0.15">
      <c r="A3595" s="42" t="s">
        <v>18721</v>
      </c>
      <c r="B3595" s="42">
        <v>25</v>
      </c>
      <c r="C3595" s="42" t="s">
        <v>14</v>
      </c>
      <c r="D3595" s="42" t="s">
        <v>31</v>
      </c>
      <c r="E3595" s="42" t="s">
        <v>18861</v>
      </c>
      <c r="F3595" s="55">
        <v>42321</v>
      </c>
      <c r="G3595" s="42" t="s">
        <v>18722</v>
      </c>
      <c r="H3595" s="42" t="s">
        <v>15949</v>
      </c>
      <c r="I3595" s="42" t="s">
        <v>167</v>
      </c>
      <c r="J3595" s="42" t="s">
        <v>22245</v>
      </c>
      <c r="K3595" s="42" t="s">
        <v>17974</v>
      </c>
      <c r="L3595" s="42" t="s">
        <v>17975</v>
      </c>
      <c r="M3595" s="42" t="s">
        <v>21</v>
      </c>
      <c r="N3595" s="42" t="s">
        <v>20570</v>
      </c>
      <c r="P3595" s="42" t="s">
        <v>395</v>
      </c>
      <c r="Q3595" s="56" t="s">
        <v>18723</v>
      </c>
      <c r="R3595" s="42" t="s">
        <v>23</v>
      </c>
      <c r="S3595" s="42" t="s">
        <v>22</v>
      </c>
      <c r="T3595" s="42" t="s">
        <v>28746</v>
      </c>
      <c r="U3595" s="50" t="s">
        <v>28520</v>
      </c>
      <c r="V3595" s="42" t="s">
        <v>28522</v>
      </c>
      <c r="W3595" s="42" t="s">
        <v>94</v>
      </c>
      <c r="X3595" s="50">
        <v>1008</v>
      </c>
    </row>
    <row r="3596" spans="1:24" ht="12" customHeight="1" x14ac:dyDescent="0.15">
      <c r="A3596" s="42" t="s">
        <v>18717</v>
      </c>
      <c r="B3596" s="42">
        <v>52</v>
      </c>
      <c r="C3596" s="42" t="s">
        <v>14</v>
      </c>
      <c r="D3596" s="42" t="s">
        <v>31</v>
      </c>
      <c r="E3596" s="42" t="s">
        <v>19882</v>
      </c>
      <c r="F3596" s="55">
        <v>42321</v>
      </c>
      <c r="G3596" s="42" t="s">
        <v>18718</v>
      </c>
      <c r="H3596" s="42" t="s">
        <v>2060</v>
      </c>
      <c r="I3596" s="42" t="s">
        <v>313</v>
      </c>
      <c r="J3596" s="42" t="s">
        <v>22263</v>
      </c>
      <c r="K3596" s="42" t="s">
        <v>10468</v>
      </c>
      <c r="L3596" s="42" t="s">
        <v>18719</v>
      </c>
      <c r="M3596" s="42" t="s">
        <v>21</v>
      </c>
      <c r="N3596" s="42" t="s">
        <v>20571</v>
      </c>
      <c r="P3596" s="42" t="s">
        <v>395</v>
      </c>
      <c r="Q3596" s="56" t="s">
        <v>18720</v>
      </c>
      <c r="R3596" s="42" t="s">
        <v>23</v>
      </c>
      <c r="S3596" s="42" t="s">
        <v>12</v>
      </c>
      <c r="T3596" s="42" t="s">
        <v>31675</v>
      </c>
      <c r="U3596" s="50" t="s">
        <v>28520</v>
      </c>
      <c r="V3596" s="42" t="s">
        <v>28521</v>
      </c>
      <c r="W3596" s="42" t="s">
        <v>94</v>
      </c>
      <c r="X3596" s="50">
        <v>1005</v>
      </c>
    </row>
    <row r="3597" spans="1:24" ht="12" customHeight="1" x14ac:dyDescent="0.15">
      <c r="A3597" s="42" t="s">
        <v>18714</v>
      </c>
      <c r="B3597" s="42">
        <v>25</v>
      </c>
      <c r="C3597" s="42" t="s">
        <v>14</v>
      </c>
      <c r="D3597" s="42" t="s">
        <v>42</v>
      </c>
      <c r="E3597" s="42" t="s">
        <v>18832</v>
      </c>
      <c r="F3597" s="55">
        <v>42321</v>
      </c>
      <c r="G3597" s="42" t="s">
        <v>18715</v>
      </c>
      <c r="H3597" s="42" t="s">
        <v>15280</v>
      </c>
      <c r="I3597" s="42" t="s">
        <v>39</v>
      </c>
      <c r="J3597" s="42" t="s">
        <v>22251</v>
      </c>
      <c r="K3597" s="42" t="s">
        <v>767</v>
      </c>
      <c r="L3597" s="42" t="s">
        <v>768</v>
      </c>
      <c r="M3597" s="42" t="s">
        <v>21</v>
      </c>
      <c r="N3597" s="42" t="s">
        <v>20482</v>
      </c>
      <c r="O3597" s="42" t="s">
        <v>394</v>
      </c>
      <c r="P3597" s="42" t="s">
        <v>395</v>
      </c>
      <c r="Q3597" s="56" t="s">
        <v>18716</v>
      </c>
      <c r="R3597" s="42" t="s">
        <v>23</v>
      </c>
      <c r="S3597" s="42" t="s">
        <v>29</v>
      </c>
      <c r="T3597" s="42" t="s">
        <v>28523</v>
      </c>
      <c r="U3597" s="50" t="s">
        <v>28523</v>
      </c>
      <c r="W3597" s="42" t="s">
        <v>94</v>
      </c>
      <c r="X3597" s="50">
        <v>1007</v>
      </c>
    </row>
    <row r="3598" spans="1:24" ht="12" customHeight="1" x14ac:dyDescent="0.15">
      <c r="A3598" s="42" t="s">
        <v>18724</v>
      </c>
      <c r="B3598" s="42">
        <v>42</v>
      </c>
      <c r="C3598" s="42" t="s">
        <v>14</v>
      </c>
      <c r="D3598" s="42" t="s">
        <v>42</v>
      </c>
      <c r="E3598" s="42" t="s">
        <v>18841</v>
      </c>
      <c r="F3598" s="55">
        <v>42320</v>
      </c>
      <c r="G3598" s="42" t="s">
        <v>18725</v>
      </c>
      <c r="H3598" s="42" t="s">
        <v>755</v>
      </c>
      <c r="I3598" s="42" t="s">
        <v>39</v>
      </c>
      <c r="J3598" s="42" t="s">
        <v>22262</v>
      </c>
      <c r="K3598" s="42" t="s">
        <v>592</v>
      </c>
      <c r="L3598" s="42" t="s">
        <v>18726</v>
      </c>
      <c r="M3598" s="42" t="s">
        <v>21</v>
      </c>
      <c r="N3598" s="42" t="s">
        <v>20572</v>
      </c>
      <c r="P3598" s="42" t="s">
        <v>395</v>
      </c>
      <c r="Q3598" s="56" t="s">
        <v>18727</v>
      </c>
      <c r="R3598" s="42" t="s">
        <v>23</v>
      </c>
      <c r="S3598" s="42" t="s">
        <v>22</v>
      </c>
      <c r="T3598" s="42" t="s">
        <v>28739</v>
      </c>
      <c r="U3598" s="50" t="s">
        <v>28518</v>
      </c>
      <c r="V3598" s="42" t="s">
        <v>28521</v>
      </c>
      <c r="W3598" s="42" t="s">
        <v>94</v>
      </c>
      <c r="X3598" s="50">
        <v>1002</v>
      </c>
    </row>
    <row r="3599" spans="1:24" ht="12" customHeight="1" x14ac:dyDescent="0.15">
      <c r="A3599" s="42" t="s">
        <v>18572</v>
      </c>
      <c r="B3599" s="42">
        <v>45</v>
      </c>
      <c r="C3599" s="42" t="s">
        <v>14</v>
      </c>
      <c r="D3599" s="42" t="s">
        <v>79</v>
      </c>
      <c r="E3599" s="42" t="s">
        <v>18838</v>
      </c>
      <c r="F3599" s="55">
        <v>42320</v>
      </c>
      <c r="G3599" s="42" t="s">
        <v>18573</v>
      </c>
      <c r="H3599" s="42" t="s">
        <v>4047</v>
      </c>
      <c r="I3599" s="42" t="s">
        <v>88</v>
      </c>
      <c r="J3599" s="42" t="s">
        <v>9744</v>
      </c>
      <c r="K3599" s="42" t="s">
        <v>1747</v>
      </c>
      <c r="L3599" s="42" t="s">
        <v>4072</v>
      </c>
      <c r="M3599" s="42" t="s">
        <v>373</v>
      </c>
      <c r="N3599" s="42" t="s">
        <v>18574</v>
      </c>
      <c r="O3599" s="42" t="s">
        <v>394</v>
      </c>
      <c r="P3599" s="42" t="s">
        <v>395</v>
      </c>
      <c r="Q3599" s="56" t="s">
        <v>18575</v>
      </c>
      <c r="R3599" s="42" t="s">
        <v>94</v>
      </c>
      <c r="S3599" s="42" t="s">
        <v>373</v>
      </c>
      <c r="T3599" s="42" t="s">
        <v>29599</v>
      </c>
    </row>
    <row r="3600" spans="1:24" ht="12" customHeight="1" x14ac:dyDescent="0.15">
      <c r="A3600" s="42" t="s">
        <v>18512</v>
      </c>
      <c r="B3600" s="42">
        <v>32</v>
      </c>
      <c r="C3600" s="42" t="s">
        <v>14</v>
      </c>
      <c r="D3600" s="42" t="s">
        <v>79</v>
      </c>
      <c r="E3600" s="42" t="s">
        <v>18513</v>
      </c>
      <c r="F3600" s="55">
        <v>42319</v>
      </c>
      <c r="G3600" s="42" t="s">
        <v>23754</v>
      </c>
      <c r="H3600" s="42" t="s">
        <v>1562</v>
      </c>
      <c r="I3600" s="42" t="s">
        <v>46</v>
      </c>
      <c r="J3600" s="42" t="s">
        <v>8951</v>
      </c>
      <c r="K3600" s="42" t="s">
        <v>4594</v>
      </c>
      <c r="L3600" s="42" t="s">
        <v>2717</v>
      </c>
      <c r="M3600" s="42" t="s">
        <v>21</v>
      </c>
      <c r="N3600" s="42" t="s">
        <v>18514</v>
      </c>
      <c r="O3600" s="42" t="s">
        <v>4581</v>
      </c>
      <c r="P3600" s="42" t="s">
        <v>395</v>
      </c>
      <c r="Q3600" s="56" t="s">
        <v>18515</v>
      </c>
      <c r="R3600" s="42" t="s">
        <v>23</v>
      </c>
      <c r="S3600" s="42" t="s">
        <v>22</v>
      </c>
      <c r="T3600" s="42" t="s">
        <v>28746</v>
      </c>
      <c r="U3600" s="50" t="s">
        <v>28520</v>
      </c>
      <c r="V3600" s="42" t="s">
        <v>28521</v>
      </c>
      <c r="W3600" s="42" t="s">
        <v>94</v>
      </c>
      <c r="X3600" s="50">
        <v>1000</v>
      </c>
    </row>
    <row r="3601" spans="1:24" ht="12" customHeight="1" x14ac:dyDescent="0.15">
      <c r="A3601" s="42" t="s">
        <v>18728</v>
      </c>
      <c r="B3601" s="42">
        <v>25</v>
      </c>
      <c r="C3601" s="42" t="s">
        <v>14</v>
      </c>
      <c r="D3601" s="42" t="s">
        <v>42</v>
      </c>
      <c r="E3601" s="42" t="s">
        <v>18860</v>
      </c>
      <c r="F3601" s="55">
        <v>42319</v>
      </c>
      <c r="G3601" s="42" t="s">
        <v>18729</v>
      </c>
      <c r="H3601" s="42" t="s">
        <v>929</v>
      </c>
      <c r="I3601" s="42" t="s">
        <v>39</v>
      </c>
      <c r="J3601" s="42" t="s">
        <v>3918</v>
      </c>
      <c r="K3601" s="42" t="s">
        <v>929</v>
      </c>
      <c r="L3601" s="42" t="s">
        <v>930</v>
      </c>
      <c r="M3601" s="42" t="s">
        <v>21</v>
      </c>
      <c r="N3601" s="42" t="s">
        <v>20573</v>
      </c>
      <c r="P3601" s="42" t="s">
        <v>395</v>
      </c>
      <c r="Q3601" s="56" t="s">
        <v>18730</v>
      </c>
      <c r="R3601" s="42" t="s">
        <v>23</v>
      </c>
      <c r="S3601" s="42" t="s">
        <v>22</v>
      </c>
      <c r="T3601" s="42" t="s">
        <v>28746</v>
      </c>
      <c r="U3601" s="50" t="s">
        <v>28520</v>
      </c>
      <c r="V3601" s="42" t="s">
        <v>28521</v>
      </c>
      <c r="W3601" s="42" t="s">
        <v>94</v>
      </c>
      <c r="X3601" s="50">
        <v>998</v>
      </c>
    </row>
    <row r="3602" spans="1:24" ht="12" customHeight="1" x14ac:dyDescent="0.15">
      <c r="A3602" s="42" t="s">
        <v>18734</v>
      </c>
      <c r="B3602" s="42">
        <v>57</v>
      </c>
      <c r="C3602" s="42" t="s">
        <v>14</v>
      </c>
      <c r="D3602" s="42" t="s">
        <v>31</v>
      </c>
      <c r="E3602" s="42" t="s">
        <v>18859</v>
      </c>
      <c r="F3602" s="55">
        <v>42319</v>
      </c>
      <c r="G3602" s="42" t="s">
        <v>18735</v>
      </c>
      <c r="H3602" s="42" t="s">
        <v>1753</v>
      </c>
      <c r="I3602" s="42" t="s">
        <v>26</v>
      </c>
      <c r="J3602" s="42" t="s">
        <v>22237</v>
      </c>
      <c r="K3602" s="42" t="s">
        <v>1753</v>
      </c>
      <c r="L3602" s="42" t="s">
        <v>1754</v>
      </c>
      <c r="M3602" s="42" t="s">
        <v>21</v>
      </c>
      <c r="N3602" s="42" t="s">
        <v>20574</v>
      </c>
      <c r="P3602" s="42" t="s">
        <v>395</v>
      </c>
      <c r="Q3602" s="56" t="s">
        <v>18736</v>
      </c>
      <c r="R3602" s="42" t="s">
        <v>23</v>
      </c>
      <c r="S3602" s="42" t="s">
        <v>22</v>
      </c>
      <c r="T3602" s="42" t="s">
        <v>28746</v>
      </c>
      <c r="U3602" s="50" t="s">
        <v>28520</v>
      </c>
      <c r="V3602" s="42" t="s">
        <v>28521</v>
      </c>
      <c r="W3602" s="42" t="s">
        <v>94</v>
      </c>
      <c r="X3602" s="50">
        <v>999</v>
      </c>
    </row>
    <row r="3603" spans="1:24" ht="12" customHeight="1" x14ac:dyDescent="0.15">
      <c r="A3603" s="42" t="s">
        <v>18586</v>
      </c>
      <c r="B3603" s="42">
        <v>50</v>
      </c>
      <c r="C3603" s="42" t="s">
        <v>14</v>
      </c>
      <c r="D3603" s="42" t="s">
        <v>79</v>
      </c>
      <c r="E3603" s="42" t="s">
        <v>18587</v>
      </c>
      <c r="F3603" s="55">
        <v>42319</v>
      </c>
      <c r="G3603" s="42" t="s">
        <v>18588</v>
      </c>
      <c r="H3603" s="42" t="s">
        <v>1273</v>
      </c>
      <c r="I3603" s="42" t="s">
        <v>203</v>
      </c>
      <c r="K3603" s="42" t="s">
        <v>1273</v>
      </c>
      <c r="L3603" s="42" t="s">
        <v>18589</v>
      </c>
      <c r="M3603" s="42" t="s">
        <v>2246</v>
      </c>
      <c r="N3603" s="42" t="s">
        <v>18590</v>
      </c>
      <c r="O3603" s="42" t="s">
        <v>394</v>
      </c>
      <c r="P3603" s="42" t="s">
        <v>395</v>
      </c>
      <c r="Q3603" s="56" t="s">
        <v>18591</v>
      </c>
      <c r="R3603" s="42" t="s">
        <v>542</v>
      </c>
      <c r="S3603" s="42" t="s">
        <v>12</v>
      </c>
    </row>
    <row r="3604" spans="1:24" ht="12" customHeight="1" x14ac:dyDescent="0.15">
      <c r="A3604" s="42" t="s">
        <v>18731</v>
      </c>
      <c r="B3604" s="42">
        <v>31</v>
      </c>
      <c r="C3604" s="42" t="s">
        <v>14</v>
      </c>
      <c r="D3604" s="42" t="s">
        <v>42</v>
      </c>
      <c r="E3604" s="42" t="s">
        <v>18831</v>
      </c>
      <c r="F3604" s="55">
        <v>42319</v>
      </c>
      <c r="G3604" s="42" t="s">
        <v>18732</v>
      </c>
      <c r="H3604" s="42" t="s">
        <v>906</v>
      </c>
      <c r="I3604" s="42" t="s">
        <v>189</v>
      </c>
      <c r="J3604" s="42" t="s">
        <v>10632</v>
      </c>
      <c r="K3604" s="42" t="s">
        <v>458</v>
      </c>
      <c r="L3604" s="42" t="s">
        <v>7999</v>
      </c>
      <c r="M3604" s="42" t="s">
        <v>21</v>
      </c>
      <c r="N3604" s="42" t="s">
        <v>20483</v>
      </c>
      <c r="P3604" s="42" t="s">
        <v>395</v>
      </c>
      <c r="Q3604" s="56" t="s">
        <v>18733</v>
      </c>
      <c r="R3604" s="42" t="s">
        <v>23</v>
      </c>
      <c r="S3604" s="42" t="s">
        <v>373</v>
      </c>
      <c r="T3604" s="42" t="s">
        <v>28836</v>
      </c>
      <c r="U3604" s="50" t="s">
        <v>28518</v>
      </c>
      <c r="V3604" s="42" t="s">
        <v>28519</v>
      </c>
      <c r="W3604" s="42" t="s">
        <v>94</v>
      </c>
      <c r="X3604" s="50">
        <v>997</v>
      </c>
    </row>
    <row r="3605" spans="1:24" ht="12" customHeight="1" x14ac:dyDescent="0.15">
      <c r="A3605" s="42" t="s">
        <v>18737</v>
      </c>
      <c r="B3605" s="42">
        <v>34</v>
      </c>
      <c r="C3605" s="42" t="s">
        <v>14</v>
      </c>
      <c r="D3605" s="42" t="s">
        <v>42</v>
      </c>
      <c r="E3605" s="42" t="s">
        <v>18858</v>
      </c>
      <c r="F3605" s="55">
        <v>42318</v>
      </c>
      <c r="G3605" s="42" t="s">
        <v>18738</v>
      </c>
      <c r="H3605" s="42" t="s">
        <v>13680</v>
      </c>
      <c r="I3605" s="42" t="s">
        <v>39</v>
      </c>
      <c r="J3605" s="42" t="s">
        <v>22239</v>
      </c>
      <c r="K3605" s="42" t="s">
        <v>5131</v>
      </c>
      <c r="L3605" s="42" t="s">
        <v>13681</v>
      </c>
      <c r="M3605" s="42" t="s">
        <v>21</v>
      </c>
      <c r="N3605" s="42" t="s">
        <v>20575</v>
      </c>
      <c r="P3605" s="42" t="s">
        <v>395</v>
      </c>
      <c r="Q3605" s="56" t="s">
        <v>18739</v>
      </c>
      <c r="R3605" s="42" t="s">
        <v>23</v>
      </c>
      <c r="S3605" s="42" t="s">
        <v>22</v>
      </c>
      <c r="T3605" s="42" t="s">
        <v>28746</v>
      </c>
      <c r="U3605" s="50" t="s">
        <v>28520</v>
      </c>
      <c r="V3605" s="42" t="s">
        <v>28521</v>
      </c>
      <c r="W3605" s="42" t="s">
        <v>94</v>
      </c>
      <c r="X3605" s="50">
        <v>995</v>
      </c>
    </row>
    <row r="3606" spans="1:24" ht="12" customHeight="1" x14ac:dyDescent="0.15">
      <c r="A3606" s="42" t="s">
        <v>18740</v>
      </c>
      <c r="B3606" s="42">
        <v>36</v>
      </c>
      <c r="C3606" s="42" t="s">
        <v>14</v>
      </c>
      <c r="D3606" s="42" t="s">
        <v>42</v>
      </c>
      <c r="E3606" s="42" t="s">
        <v>18857</v>
      </c>
      <c r="F3606" s="55">
        <v>42318</v>
      </c>
      <c r="G3606" s="42" t="s">
        <v>18741</v>
      </c>
      <c r="H3606" s="42" t="s">
        <v>15927</v>
      </c>
      <c r="I3606" s="42" t="s">
        <v>203</v>
      </c>
      <c r="J3606" s="42" t="s">
        <v>22238</v>
      </c>
      <c r="K3606" s="42" t="s">
        <v>1883</v>
      </c>
      <c r="L3606" s="42" t="s">
        <v>23</v>
      </c>
      <c r="M3606" s="42" t="s">
        <v>21</v>
      </c>
      <c r="N3606" s="42" t="s">
        <v>20577</v>
      </c>
      <c r="P3606" s="42" t="s">
        <v>395</v>
      </c>
      <c r="Q3606" s="56" t="s">
        <v>18742</v>
      </c>
      <c r="R3606" s="42" t="s">
        <v>23</v>
      </c>
      <c r="S3606" s="42" t="s">
        <v>22</v>
      </c>
      <c r="T3606" s="42" t="s">
        <v>28746</v>
      </c>
      <c r="U3606" s="50" t="s">
        <v>28518</v>
      </c>
      <c r="V3606" s="42" t="s">
        <v>28519</v>
      </c>
      <c r="W3606" s="42" t="s">
        <v>94</v>
      </c>
      <c r="X3606" s="50">
        <v>996</v>
      </c>
    </row>
    <row r="3607" spans="1:24" ht="12" customHeight="1" x14ac:dyDescent="0.15">
      <c r="A3607" s="42" t="s">
        <v>18743</v>
      </c>
      <c r="B3607" s="42">
        <v>22</v>
      </c>
      <c r="C3607" s="42" t="s">
        <v>14</v>
      </c>
      <c r="D3607" s="42" t="s">
        <v>31</v>
      </c>
      <c r="E3607" s="42" t="s">
        <v>18856</v>
      </c>
      <c r="F3607" s="55">
        <v>42318</v>
      </c>
      <c r="G3607" s="42" t="s">
        <v>18744</v>
      </c>
      <c r="H3607" s="42" t="s">
        <v>18745</v>
      </c>
      <c r="I3607" s="42" t="s">
        <v>838</v>
      </c>
      <c r="J3607" s="42" t="s">
        <v>22243</v>
      </c>
      <c r="K3607" s="42" t="s">
        <v>22244</v>
      </c>
      <c r="L3607" s="42" t="s">
        <v>18746</v>
      </c>
      <c r="M3607" s="42" t="s">
        <v>21</v>
      </c>
      <c r="N3607" s="42" t="s">
        <v>20576</v>
      </c>
      <c r="P3607" s="42" t="s">
        <v>395</v>
      </c>
      <c r="Q3607" s="56" t="s">
        <v>18747</v>
      </c>
      <c r="R3607" s="42" t="s">
        <v>23</v>
      </c>
      <c r="S3607" s="42" t="s">
        <v>22</v>
      </c>
      <c r="T3607" s="42" t="s">
        <v>28746</v>
      </c>
      <c r="U3607" s="50" t="s">
        <v>28520</v>
      </c>
      <c r="V3607" s="42" t="s">
        <v>28521</v>
      </c>
      <c r="W3607" s="42" t="s">
        <v>94</v>
      </c>
      <c r="X3607" s="50">
        <v>1013</v>
      </c>
    </row>
    <row r="3608" spans="1:24" ht="12" customHeight="1" x14ac:dyDescent="0.15">
      <c r="A3608" s="42" t="s">
        <v>22865</v>
      </c>
      <c r="B3608" s="42">
        <v>63</v>
      </c>
      <c r="C3608" s="42" t="s">
        <v>14</v>
      </c>
      <c r="D3608" s="42" t="s">
        <v>31</v>
      </c>
      <c r="E3608" s="42" t="s">
        <v>22955</v>
      </c>
      <c r="F3608" s="55">
        <v>42318</v>
      </c>
      <c r="G3608" s="42" t="s">
        <v>22958</v>
      </c>
      <c r="H3608" s="42" t="s">
        <v>19533</v>
      </c>
      <c r="I3608" s="42" t="s">
        <v>203</v>
      </c>
      <c r="J3608" s="42">
        <v>80919</v>
      </c>
      <c r="K3608" s="42" t="s">
        <v>841</v>
      </c>
      <c r="L3608" s="42" t="s">
        <v>19535</v>
      </c>
      <c r="M3608" s="42" t="s">
        <v>21</v>
      </c>
      <c r="N3608" s="42" t="s">
        <v>22957</v>
      </c>
      <c r="O3608" s="42" t="s">
        <v>394</v>
      </c>
      <c r="P3608" s="42" t="s">
        <v>395</v>
      </c>
      <c r="Q3608" s="56" t="s">
        <v>22956</v>
      </c>
      <c r="R3608" s="42" t="s">
        <v>542</v>
      </c>
      <c r="S3608" s="42" t="s">
        <v>12</v>
      </c>
      <c r="T3608" s="42" t="s">
        <v>31675</v>
      </c>
      <c r="U3608" s="50" t="s">
        <v>28520</v>
      </c>
      <c r="V3608" s="42" t="s">
        <v>28521</v>
      </c>
      <c r="W3608" s="42" t="s">
        <v>94</v>
      </c>
      <c r="X3608" s="50">
        <v>1161</v>
      </c>
    </row>
    <row r="3609" spans="1:24" ht="12" customHeight="1" x14ac:dyDescent="0.15">
      <c r="A3609" s="42" t="s">
        <v>18751</v>
      </c>
      <c r="B3609" s="42">
        <v>25</v>
      </c>
      <c r="C3609" s="42" t="s">
        <v>14</v>
      </c>
      <c r="D3609" s="42" t="s">
        <v>42</v>
      </c>
      <c r="E3609" s="42" t="s">
        <v>18854</v>
      </c>
      <c r="F3609" s="55">
        <v>42317</v>
      </c>
      <c r="G3609" s="42" t="s">
        <v>18752</v>
      </c>
      <c r="H3609" s="42" t="s">
        <v>4182</v>
      </c>
      <c r="I3609" s="42" t="s">
        <v>67</v>
      </c>
      <c r="J3609" s="42" t="s">
        <v>22254</v>
      </c>
      <c r="K3609" s="42" t="s">
        <v>4184</v>
      </c>
      <c r="L3609" s="42" t="s">
        <v>4185</v>
      </c>
      <c r="M3609" s="42" t="s">
        <v>21</v>
      </c>
      <c r="N3609" s="42" t="s">
        <v>20578</v>
      </c>
      <c r="P3609" s="42" t="s">
        <v>395</v>
      </c>
      <c r="Q3609" s="56" t="s">
        <v>18753</v>
      </c>
      <c r="R3609" s="42" t="s">
        <v>542</v>
      </c>
      <c r="S3609" s="42" t="s">
        <v>22</v>
      </c>
      <c r="T3609" s="42" t="s">
        <v>28746</v>
      </c>
      <c r="U3609" s="50" t="s">
        <v>28520</v>
      </c>
      <c r="V3609" s="42" t="s">
        <v>28521</v>
      </c>
      <c r="W3609" s="42" t="s">
        <v>94</v>
      </c>
      <c r="X3609" s="50">
        <v>991</v>
      </c>
    </row>
    <row r="3610" spans="1:24" ht="12" customHeight="1" x14ac:dyDescent="0.15">
      <c r="A3610" s="42" t="s">
        <v>18748</v>
      </c>
      <c r="B3610" s="42">
        <v>45</v>
      </c>
      <c r="C3610" s="42" t="s">
        <v>14</v>
      </c>
      <c r="D3610" s="42" t="s">
        <v>42</v>
      </c>
      <c r="E3610" s="42" t="s">
        <v>18855</v>
      </c>
      <c r="F3610" s="55">
        <v>42317</v>
      </c>
      <c r="G3610" s="42" t="s">
        <v>18749</v>
      </c>
      <c r="H3610" s="42" t="s">
        <v>591</v>
      </c>
      <c r="I3610" s="42" t="s">
        <v>39</v>
      </c>
      <c r="J3610" s="42" t="s">
        <v>22260</v>
      </c>
      <c r="K3610" s="42" t="s">
        <v>592</v>
      </c>
      <c r="L3610" s="42" t="s">
        <v>711</v>
      </c>
      <c r="M3610" s="42" t="s">
        <v>21</v>
      </c>
      <c r="N3610" s="42" t="s">
        <v>20579</v>
      </c>
      <c r="P3610" s="42" t="s">
        <v>395</v>
      </c>
      <c r="Q3610" s="56" t="s">
        <v>18750</v>
      </c>
      <c r="R3610" s="42" t="s">
        <v>23</v>
      </c>
      <c r="S3610" s="42" t="s">
        <v>22</v>
      </c>
      <c r="T3610" s="42" t="s">
        <v>28746</v>
      </c>
      <c r="U3610" s="50" t="s">
        <v>28520</v>
      </c>
      <c r="V3610" s="42" t="s">
        <v>28521</v>
      </c>
      <c r="W3610" s="42" t="s">
        <v>94</v>
      </c>
      <c r="X3610" s="50">
        <v>994</v>
      </c>
    </row>
    <row r="3611" spans="1:24" ht="12" customHeight="1" x14ac:dyDescent="0.15">
      <c r="A3611" s="42" t="s">
        <v>18754</v>
      </c>
      <c r="B3611" s="42">
        <v>35</v>
      </c>
      <c r="C3611" s="42" t="s">
        <v>14</v>
      </c>
      <c r="D3611" s="42" t="s">
        <v>42</v>
      </c>
      <c r="E3611" s="42" t="s">
        <v>18830</v>
      </c>
      <c r="F3611" s="55">
        <v>42317</v>
      </c>
      <c r="G3611" s="42" t="s">
        <v>18755</v>
      </c>
      <c r="H3611" s="42" t="s">
        <v>92</v>
      </c>
      <c r="I3611" s="42" t="s">
        <v>39</v>
      </c>
      <c r="J3611" s="42" t="s">
        <v>22255</v>
      </c>
      <c r="K3611" s="42" t="s">
        <v>92</v>
      </c>
      <c r="L3611" s="42" t="s">
        <v>93</v>
      </c>
      <c r="M3611" s="42" t="s">
        <v>5307</v>
      </c>
      <c r="N3611" s="42" t="s">
        <v>20484</v>
      </c>
      <c r="P3611" s="42" t="s">
        <v>395</v>
      </c>
      <c r="Q3611" s="56" t="s">
        <v>18756</v>
      </c>
      <c r="R3611" s="42" t="s">
        <v>23</v>
      </c>
      <c r="S3611" s="42" t="s">
        <v>22</v>
      </c>
      <c r="T3611" s="42" t="s">
        <v>28569</v>
      </c>
      <c r="U3611" s="50" t="s">
        <v>28518</v>
      </c>
      <c r="V3611" s="42" t="s">
        <v>28521</v>
      </c>
      <c r="W3611" s="42" t="s">
        <v>94</v>
      </c>
      <c r="X3611" s="50">
        <v>1001</v>
      </c>
    </row>
    <row r="3612" spans="1:24" ht="12" customHeight="1" x14ac:dyDescent="0.15">
      <c r="A3612" s="42" t="s">
        <v>18760</v>
      </c>
      <c r="B3612" s="42">
        <v>26</v>
      </c>
      <c r="C3612" s="42" t="s">
        <v>14</v>
      </c>
      <c r="D3612" s="42" t="s">
        <v>31</v>
      </c>
      <c r="E3612" s="42" t="s">
        <v>18853</v>
      </c>
      <c r="F3612" s="55">
        <v>42317</v>
      </c>
      <c r="G3612" s="42" t="s">
        <v>18761</v>
      </c>
      <c r="H3612" s="42" t="s">
        <v>1043</v>
      </c>
      <c r="I3612" s="42" t="s">
        <v>144</v>
      </c>
      <c r="J3612" s="42" t="s">
        <v>22259</v>
      </c>
      <c r="K3612" s="42" t="s">
        <v>1513</v>
      </c>
      <c r="L3612" s="42" t="s">
        <v>18762</v>
      </c>
      <c r="M3612" s="42" t="s">
        <v>21</v>
      </c>
      <c r="N3612" s="42" t="s">
        <v>20580</v>
      </c>
      <c r="P3612" s="42" t="s">
        <v>395</v>
      </c>
      <c r="Q3612" s="56" t="s">
        <v>18763</v>
      </c>
      <c r="R3612" s="42" t="s">
        <v>23</v>
      </c>
      <c r="S3612" s="42" t="s">
        <v>22</v>
      </c>
      <c r="T3612" s="42" t="s">
        <v>28746</v>
      </c>
      <c r="U3612" s="50" t="s">
        <v>28520</v>
      </c>
      <c r="V3612" s="42" t="s">
        <v>28521</v>
      </c>
      <c r="W3612" s="42" t="s">
        <v>94</v>
      </c>
      <c r="X3612" s="50">
        <v>993</v>
      </c>
    </row>
    <row r="3613" spans="1:24" ht="12" customHeight="1" x14ac:dyDescent="0.15">
      <c r="A3613" s="42" t="s">
        <v>19743</v>
      </c>
      <c r="B3613" s="42">
        <v>22</v>
      </c>
      <c r="C3613" s="42" t="s">
        <v>14</v>
      </c>
      <c r="D3613" s="42" t="s">
        <v>79</v>
      </c>
      <c r="F3613" s="55">
        <v>42317</v>
      </c>
      <c r="G3613" s="42" t="s">
        <v>18757</v>
      </c>
      <c r="H3613" s="42" t="s">
        <v>18758</v>
      </c>
      <c r="I3613" s="42" t="s">
        <v>56</v>
      </c>
      <c r="J3613" s="42">
        <v>32746</v>
      </c>
      <c r="K3613" s="42" t="s">
        <v>8963</v>
      </c>
      <c r="L3613" s="42" t="s">
        <v>16631</v>
      </c>
      <c r="M3613" s="42" t="s">
        <v>373</v>
      </c>
      <c r="N3613" s="42" t="s">
        <v>20606</v>
      </c>
      <c r="O3613" s="42" t="s">
        <v>394</v>
      </c>
      <c r="P3613" s="42" t="s">
        <v>395</v>
      </c>
      <c r="Q3613" s="56" t="s">
        <v>18759</v>
      </c>
      <c r="R3613" s="42" t="s">
        <v>94</v>
      </c>
      <c r="S3613" s="42" t="s">
        <v>373</v>
      </c>
    </row>
    <row r="3614" spans="1:24" ht="12" customHeight="1" x14ac:dyDescent="0.15">
      <c r="A3614" s="42" t="s">
        <v>19744</v>
      </c>
      <c r="B3614" s="42">
        <v>22</v>
      </c>
      <c r="C3614" s="42" t="s">
        <v>14</v>
      </c>
      <c r="D3614" s="42" t="s">
        <v>79</v>
      </c>
      <c r="F3614" s="55">
        <v>42317</v>
      </c>
      <c r="G3614" s="42" t="s">
        <v>18757</v>
      </c>
      <c r="H3614" s="42" t="s">
        <v>18758</v>
      </c>
      <c r="I3614" s="42" t="s">
        <v>56</v>
      </c>
      <c r="J3614" s="42">
        <v>32746</v>
      </c>
      <c r="K3614" s="42" t="s">
        <v>8963</v>
      </c>
      <c r="L3614" s="42" t="s">
        <v>16631</v>
      </c>
      <c r="M3614" s="42" t="s">
        <v>373</v>
      </c>
      <c r="N3614" s="42" t="s">
        <v>20605</v>
      </c>
      <c r="O3614" s="42" t="s">
        <v>394</v>
      </c>
      <c r="P3614" s="42" t="s">
        <v>395</v>
      </c>
      <c r="Q3614" s="56" t="s">
        <v>18759</v>
      </c>
      <c r="R3614" s="42" t="s">
        <v>94</v>
      </c>
      <c r="S3614" s="42" t="s">
        <v>373</v>
      </c>
    </row>
    <row r="3615" spans="1:24" ht="12" customHeight="1" x14ac:dyDescent="0.15">
      <c r="A3615" s="42" t="s">
        <v>18505</v>
      </c>
      <c r="B3615" s="42">
        <v>20</v>
      </c>
      <c r="C3615" s="42" t="s">
        <v>14</v>
      </c>
      <c r="D3615" s="42" t="s">
        <v>79</v>
      </c>
      <c r="E3615" s="42" t="s">
        <v>18506</v>
      </c>
      <c r="F3615" s="55">
        <v>42317</v>
      </c>
      <c r="G3615" s="42" t="s">
        <v>18507</v>
      </c>
      <c r="H3615" s="42" t="s">
        <v>2806</v>
      </c>
      <c r="I3615" s="42" t="s">
        <v>26</v>
      </c>
      <c r="J3615" s="42" t="s">
        <v>18508</v>
      </c>
      <c r="K3615" s="42" t="s">
        <v>2806</v>
      </c>
      <c r="L3615" s="42" t="s">
        <v>18509</v>
      </c>
      <c r="M3615" s="42" t="s">
        <v>21</v>
      </c>
      <c r="N3615" s="42" t="s">
        <v>18510</v>
      </c>
      <c r="O3615" s="42" t="s">
        <v>4581</v>
      </c>
      <c r="P3615" s="42" t="s">
        <v>395</v>
      </c>
      <c r="Q3615" s="56" t="s">
        <v>18511</v>
      </c>
      <c r="R3615" s="42" t="s">
        <v>23</v>
      </c>
      <c r="S3615" s="42" t="s">
        <v>373</v>
      </c>
      <c r="T3615" s="42" t="s">
        <v>28836</v>
      </c>
      <c r="U3615" s="50" t="s">
        <v>28520</v>
      </c>
      <c r="V3615" s="42" t="s">
        <v>28519</v>
      </c>
      <c r="W3615" s="42" t="s">
        <v>94</v>
      </c>
      <c r="X3615" s="50">
        <v>989</v>
      </c>
    </row>
    <row r="3616" spans="1:24" ht="12" customHeight="1" x14ac:dyDescent="0.15">
      <c r="A3616" s="42" t="s">
        <v>18767</v>
      </c>
      <c r="B3616" s="42">
        <v>51</v>
      </c>
      <c r="C3616" s="42" t="s">
        <v>14</v>
      </c>
      <c r="D3616" s="42" t="s">
        <v>31</v>
      </c>
      <c r="E3616" s="42" t="s">
        <v>18852</v>
      </c>
      <c r="F3616" s="55">
        <v>42314</v>
      </c>
      <c r="G3616" s="42" t="s">
        <v>18768</v>
      </c>
      <c r="H3616" s="42" t="s">
        <v>1531</v>
      </c>
      <c r="I3616" s="42" t="s">
        <v>111</v>
      </c>
      <c r="K3616" s="42" t="s">
        <v>1533</v>
      </c>
      <c r="L3616" s="42" t="s">
        <v>17235</v>
      </c>
      <c r="M3616" s="42" t="s">
        <v>21</v>
      </c>
      <c r="N3616" s="42" t="s">
        <v>20581</v>
      </c>
      <c r="P3616" s="42" t="s">
        <v>395</v>
      </c>
      <c r="Q3616" s="56" t="s">
        <v>18769</v>
      </c>
      <c r="R3616" s="42" t="s">
        <v>542</v>
      </c>
      <c r="S3616" s="42" t="s">
        <v>22</v>
      </c>
      <c r="T3616" s="42" t="s">
        <v>28746</v>
      </c>
      <c r="U3616" s="50" t="s">
        <v>28520</v>
      </c>
      <c r="V3616" s="42" t="s">
        <v>28521</v>
      </c>
      <c r="W3616" s="42" t="s">
        <v>94</v>
      </c>
      <c r="X3616" s="50">
        <v>986</v>
      </c>
    </row>
    <row r="3617" spans="1:24" ht="12" customHeight="1" x14ac:dyDescent="0.15">
      <c r="A3617" s="42" t="s">
        <v>18764</v>
      </c>
      <c r="B3617" s="42">
        <v>68</v>
      </c>
      <c r="C3617" s="42" t="s">
        <v>14</v>
      </c>
      <c r="D3617" s="42" t="s">
        <v>31</v>
      </c>
      <c r="F3617" s="55">
        <v>42314</v>
      </c>
      <c r="G3617" s="42" t="s">
        <v>18765</v>
      </c>
      <c r="H3617" s="42" t="s">
        <v>3798</v>
      </c>
      <c r="I3617" s="42" t="s">
        <v>56</v>
      </c>
      <c r="J3617" s="42" t="s">
        <v>20680</v>
      </c>
      <c r="K3617" s="42" t="s">
        <v>3800</v>
      </c>
      <c r="L3617" s="42" t="s">
        <v>16315</v>
      </c>
      <c r="M3617" s="42" t="s">
        <v>21</v>
      </c>
      <c r="N3617" s="42" t="s">
        <v>32384</v>
      </c>
      <c r="P3617" s="42" t="s">
        <v>395</v>
      </c>
      <c r="Q3617" s="56" t="s">
        <v>18766</v>
      </c>
      <c r="R3617" s="42" t="s">
        <v>23</v>
      </c>
      <c r="S3617" s="42" t="s">
        <v>12</v>
      </c>
    </row>
    <row r="3618" spans="1:24" ht="12" customHeight="1" x14ac:dyDescent="0.15">
      <c r="A3618" s="42" t="s">
        <v>18770</v>
      </c>
      <c r="B3618" s="42">
        <v>48</v>
      </c>
      <c r="C3618" s="42" t="s">
        <v>14</v>
      </c>
      <c r="D3618" s="42" t="s">
        <v>31</v>
      </c>
      <c r="E3618" s="42" t="s">
        <v>18829</v>
      </c>
      <c r="F3618" s="55">
        <v>42314</v>
      </c>
      <c r="G3618" s="42" t="s">
        <v>18771</v>
      </c>
      <c r="H3618" s="42" t="s">
        <v>18772</v>
      </c>
      <c r="I3618" s="42" t="s">
        <v>360</v>
      </c>
      <c r="J3618" s="42" t="s">
        <v>22264</v>
      </c>
      <c r="K3618" s="42" t="s">
        <v>4337</v>
      </c>
      <c r="L3618" s="42" t="s">
        <v>18773</v>
      </c>
      <c r="M3618" s="42" t="s">
        <v>21</v>
      </c>
      <c r="N3618" s="42" t="s">
        <v>20485</v>
      </c>
      <c r="O3618" s="42" t="s">
        <v>394</v>
      </c>
      <c r="P3618" s="42" t="s">
        <v>395</v>
      </c>
      <c r="Q3618" s="56" t="s">
        <v>18774</v>
      </c>
      <c r="R3618" s="42" t="s">
        <v>23</v>
      </c>
      <c r="S3618" s="42" t="s">
        <v>29</v>
      </c>
      <c r="T3618" s="42" t="s">
        <v>28523</v>
      </c>
      <c r="U3618" s="50" t="s">
        <v>28523</v>
      </c>
      <c r="V3618" s="42" t="s">
        <v>28521</v>
      </c>
      <c r="W3618" s="42" t="s">
        <v>94</v>
      </c>
      <c r="X3618" s="50">
        <v>992</v>
      </c>
    </row>
    <row r="3619" spans="1:24" ht="12" customHeight="1" x14ac:dyDescent="0.15">
      <c r="A3619" s="42" t="s">
        <v>18775</v>
      </c>
      <c r="B3619" s="42">
        <v>55</v>
      </c>
      <c r="C3619" s="42" t="s">
        <v>14</v>
      </c>
      <c r="D3619" s="42" t="s">
        <v>31</v>
      </c>
      <c r="E3619" s="42" t="s">
        <v>18825</v>
      </c>
      <c r="F3619" s="55">
        <v>42314</v>
      </c>
      <c r="G3619" s="42" t="s">
        <v>18776</v>
      </c>
      <c r="H3619" s="42" t="s">
        <v>639</v>
      </c>
      <c r="I3619" s="42" t="s">
        <v>263</v>
      </c>
      <c r="J3619" s="42" t="s">
        <v>14749</v>
      </c>
      <c r="K3619" s="42" t="s">
        <v>557</v>
      </c>
      <c r="L3619" s="42" t="s">
        <v>18777</v>
      </c>
      <c r="M3619" s="42" t="s">
        <v>21</v>
      </c>
      <c r="N3619" s="42" t="s">
        <v>20501</v>
      </c>
      <c r="P3619" s="42" t="s">
        <v>395</v>
      </c>
      <c r="Q3619" s="56" t="s">
        <v>18778</v>
      </c>
      <c r="R3619" s="42" t="s">
        <v>23</v>
      </c>
      <c r="S3619" s="42" t="s">
        <v>373</v>
      </c>
      <c r="T3619" s="42" t="s">
        <v>28836</v>
      </c>
      <c r="U3619" s="50" t="s">
        <v>28518</v>
      </c>
      <c r="V3619" s="42" t="s">
        <v>28519</v>
      </c>
      <c r="W3619" s="42" t="s">
        <v>94</v>
      </c>
      <c r="X3619" s="50">
        <v>988</v>
      </c>
    </row>
    <row r="3620" spans="1:24" ht="12" customHeight="1" x14ac:dyDescent="0.15">
      <c r="A3620" s="42" t="s">
        <v>18784</v>
      </c>
      <c r="B3620" s="42">
        <v>36</v>
      </c>
      <c r="C3620" s="42" t="s">
        <v>108</v>
      </c>
      <c r="D3620" s="42" t="s">
        <v>31</v>
      </c>
      <c r="F3620" s="55">
        <v>42313</v>
      </c>
      <c r="G3620" s="42" t="s">
        <v>18785</v>
      </c>
      <c r="H3620" s="42" t="s">
        <v>6945</v>
      </c>
      <c r="I3620" s="42" t="s">
        <v>26</v>
      </c>
      <c r="J3620" s="42" t="s">
        <v>6946</v>
      </c>
      <c r="K3620" s="42" t="s">
        <v>5225</v>
      </c>
      <c r="L3620" s="42" t="s">
        <v>18786</v>
      </c>
      <c r="M3620" s="42" t="s">
        <v>21</v>
      </c>
      <c r="N3620" s="42" t="s">
        <v>20584</v>
      </c>
      <c r="P3620" s="42" t="s">
        <v>395</v>
      </c>
      <c r="Q3620" s="56" t="s">
        <v>18787</v>
      </c>
      <c r="R3620" s="42" t="s">
        <v>542</v>
      </c>
      <c r="S3620" s="42" t="s">
        <v>22</v>
      </c>
      <c r="T3620" s="42" t="s">
        <v>28746</v>
      </c>
      <c r="U3620" s="50" t="s">
        <v>28520</v>
      </c>
      <c r="V3620" s="42" t="s">
        <v>28521</v>
      </c>
      <c r="W3620" s="42" t="s">
        <v>94</v>
      </c>
      <c r="X3620" s="50">
        <v>987</v>
      </c>
    </row>
    <row r="3621" spans="1:24" ht="12" customHeight="1" x14ac:dyDescent="0.15">
      <c r="A3621" s="42" t="s">
        <v>18788</v>
      </c>
      <c r="B3621" s="42">
        <v>48</v>
      </c>
      <c r="C3621" s="42" t="s">
        <v>14</v>
      </c>
      <c r="D3621" s="42" t="s">
        <v>31</v>
      </c>
      <c r="E3621" s="42" t="s">
        <v>18850</v>
      </c>
      <c r="F3621" s="55">
        <v>42313</v>
      </c>
      <c r="G3621" s="42" t="s">
        <v>18789</v>
      </c>
      <c r="H3621" s="42" t="s">
        <v>1893</v>
      </c>
      <c r="I3621" s="42" t="s">
        <v>144</v>
      </c>
      <c r="J3621" s="42" t="s">
        <v>22258</v>
      </c>
      <c r="K3621" s="42" t="s">
        <v>1895</v>
      </c>
      <c r="L3621" s="42" t="s">
        <v>18790</v>
      </c>
      <c r="M3621" s="42" t="s">
        <v>21</v>
      </c>
      <c r="N3621" s="42" t="s">
        <v>20585</v>
      </c>
      <c r="P3621" s="42" t="s">
        <v>395</v>
      </c>
      <c r="Q3621" s="56" t="s">
        <v>18791</v>
      </c>
      <c r="R3621" s="42" t="s">
        <v>23</v>
      </c>
      <c r="S3621" s="42" t="s">
        <v>22</v>
      </c>
      <c r="T3621" s="42" t="s">
        <v>28746</v>
      </c>
      <c r="U3621" s="50" t="s">
        <v>28520</v>
      </c>
      <c r="V3621" s="42" t="s">
        <v>28521</v>
      </c>
      <c r="W3621" s="42" t="s">
        <v>94</v>
      </c>
      <c r="X3621" s="50">
        <v>983</v>
      </c>
    </row>
    <row r="3622" spans="1:24" ht="12" customHeight="1" x14ac:dyDescent="0.15">
      <c r="A3622" s="42" t="s">
        <v>18792</v>
      </c>
      <c r="B3622" s="42">
        <v>30</v>
      </c>
      <c r="C3622" s="42" t="s">
        <v>14</v>
      </c>
      <c r="D3622" s="42" t="s">
        <v>31</v>
      </c>
      <c r="F3622" s="55">
        <v>42313</v>
      </c>
      <c r="G3622" s="42" t="s">
        <v>18793</v>
      </c>
      <c r="H3622" s="42" t="s">
        <v>18794</v>
      </c>
      <c r="I3622" s="42" t="s">
        <v>425</v>
      </c>
      <c r="J3622" s="42" t="s">
        <v>22252</v>
      </c>
      <c r="K3622" s="42" t="s">
        <v>22253</v>
      </c>
      <c r="L3622" s="42" t="s">
        <v>20609</v>
      </c>
      <c r="M3622" s="42" t="s">
        <v>21</v>
      </c>
      <c r="N3622" s="42" t="s">
        <v>20583</v>
      </c>
      <c r="P3622" s="42" t="s">
        <v>395</v>
      </c>
      <c r="Q3622" s="56" t="s">
        <v>18795</v>
      </c>
      <c r="R3622" s="42" t="s">
        <v>23</v>
      </c>
      <c r="S3622" s="42" t="s">
        <v>22</v>
      </c>
      <c r="T3622" s="42" t="s">
        <v>28542</v>
      </c>
      <c r="U3622" s="50" t="s">
        <v>28520</v>
      </c>
      <c r="V3622" s="42" t="s">
        <v>28521</v>
      </c>
      <c r="W3622" s="42" t="s">
        <v>94</v>
      </c>
      <c r="X3622" s="50">
        <v>985</v>
      </c>
    </row>
    <row r="3623" spans="1:24" ht="12" customHeight="1" x14ac:dyDescent="0.15">
      <c r="A3623" s="42" t="s">
        <v>18779</v>
      </c>
      <c r="B3623" s="42">
        <v>20</v>
      </c>
      <c r="C3623" s="42" t="s">
        <v>14</v>
      </c>
      <c r="D3623" s="42" t="s">
        <v>31</v>
      </c>
      <c r="E3623" s="42" t="s">
        <v>18851</v>
      </c>
      <c r="F3623" s="55">
        <v>42313</v>
      </c>
      <c r="G3623" s="42" t="s">
        <v>18780</v>
      </c>
      <c r="H3623" s="42" t="s">
        <v>18781</v>
      </c>
      <c r="I3623" s="42" t="s">
        <v>389</v>
      </c>
      <c r="J3623" s="42" t="s">
        <v>22247</v>
      </c>
      <c r="K3623" s="42" t="s">
        <v>22248</v>
      </c>
      <c r="L3623" s="42" t="s">
        <v>18782</v>
      </c>
      <c r="M3623" s="42" t="s">
        <v>21</v>
      </c>
      <c r="N3623" s="42" t="s">
        <v>20582</v>
      </c>
      <c r="P3623" s="42" t="s">
        <v>395</v>
      </c>
      <c r="Q3623" s="56" t="s">
        <v>18783</v>
      </c>
      <c r="R3623" s="42" t="s">
        <v>542</v>
      </c>
      <c r="S3623" s="42" t="s">
        <v>22</v>
      </c>
      <c r="T3623" s="42" t="s">
        <v>28746</v>
      </c>
      <c r="U3623" s="50" t="s">
        <v>28520</v>
      </c>
      <c r="V3623" s="42" t="s">
        <v>28519</v>
      </c>
      <c r="W3623" s="42" t="s">
        <v>94</v>
      </c>
      <c r="X3623" s="50">
        <v>984</v>
      </c>
    </row>
    <row r="3624" spans="1:24" ht="12" customHeight="1" x14ac:dyDescent="0.15">
      <c r="A3624" s="42" t="s">
        <v>18796</v>
      </c>
      <c r="B3624" s="42">
        <v>18</v>
      </c>
      <c r="C3624" s="42" t="s">
        <v>14</v>
      </c>
      <c r="D3624" s="42" t="s">
        <v>15</v>
      </c>
      <c r="E3624" s="42" t="s">
        <v>18828</v>
      </c>
      <c r="F3624" s="55">
        <v>42312</v>
      </c>
      <c r="G3624" s="42" t="s">
        <v>18797</v>
      </c>
      <c r="H3624" s="42" t="s">
        <v>1398</v>
      </c>
      <c r="I3624" s="42" t="s">
        <v>39</v>
      </c>
      <c r="J3624" s="42" t="s">
        <v>10000</v>
      </c>
      <c r="K3624" s="42" t="s">
        <v>1398</v>
      </c>
      <c r="L3624" s="42" t="s">
        <v>18798</v>
      </c>
      <c r="M3624" s="42" t="s">
        <v>21</v>
      </c>
      <c r="N3624" s="42" t="s">
        <v>20486</v>
      </c>
      <c r="P3624" s="42" t="s">
        <v>395</v>
      </c>
      <c r="Q3624" s="56" t="s">
        <v>18799</v>
      </c>
      <c r="R3624" s="42" t="s">
        <v>23</v>
      </c>
      <c r="S3624" s="42" t="s">
        <v>22</v>
      </c>
      <c r="T3624" s="42" t="s">
        <v>28739</v>
      </c>
      <c r="U3624" s="50" t="s">
        <v>28520</v>
      </c>
      <c r="V3624" s="42" t="s">
        <v>28522</v>
      </c>
      <c r="W3624" s="42" t="s">
        <v>94</v>
      </c>
      <c r="X3624" s="50">
        <v>979</v>
      </c>
    </row>
    <row r="3625" spans="1:24" ht="12" customHeight="1" x14ac:dyDescent="0.15">
      <c r="A3625" s="42" t="s">
        <v>18499</v>
      </c>
      <c r="B3625" s="42">
        <v>57</v>
      </c>
      <c r="C3625" s="42" t="s">
        <v>14</v>
      </c>
      <c r="D3625" s="42" t="s">
        <v>79</v>
      </c>
      <c r="E3625" s="42" t="s">
        <v>18500</v>
      </c>
      <c r="F3625" s="55">
        <v>42312</v>
      </c>
      <c r="G3625" s="42" t="s">
        <v>18501</v>
      </c>
      <c r="H3625" s="42" t="s">
        <v>707</v>
      </c>
      <c r="I3625" s="42" t="s">
        <v>67</v>
      </c>
      <c r="J3625" s="42" t="s">
        <v>18502</v>
      </c>
      <c r="K3625" s="42" t="s">
        <v>545</v>
      </c>
      <c r="L3625" s="42" t="s">
        <v>708</v>
      </c>
      <c r="M3625" s="42" t="s">
        <v>21</v>
      </c>
      <c r="N3625" s="42" t="s">
        <v>18503</v>
      </c>
      <c r="O3625" s="42" t="s">
        <v>4581</v>
      </c>
      <c r="P3625" s="42" t="s">
        <v>395</v>
      </c>
      <c r="Q3625" s="56" t="s">
        <v>18504</v>
      </c>
      <c r="R3625" s="42" t="s">
        <v>94</v>
      </c>
      <c r="S3625" s="42" t="s">
        <v>22</v>
      </c>
      <c r="T3625" s="42" t="s">
        <v>28746</v>
      </c>
      <c r="U3625" s="50" t="s">
        <v>28520</v>
      </c>
      <c r="V3625" s="42" t="s">
        <v>28519</v>
      </c>
      <c r="W3625" s="42" t="s">
        <v>94</v>
      </c>
      <c r="X3625" s="50">
        <v>978</v>
      </c>
    </row>
    <row r="3626" spans="1:24" ht="12" customHeight="1" x14ac:dyDescent="0.15">
      <c r="A3626" s="42" t="s">
        <v>18803</v>
      </c>
      <c r="B3626" s="42">
        <v>30</v>
      </c>
      <c r="C3626" s="42" t="s">
        <v>14</v>
      </c>
      <c r="D3626" s="42" t="s">
        <v>31</v>
      </c>
      <c r="E3626" s="42" t="s">
        <v>18849</v>
      </c>
      <c r="F3626" s="55">
        <v>42312</v>
      </c>
      <c r="G3626" s="42" t="s">
        <v>18804</v>
      </c>
      <c r="H3626" s="42" t="s">
        <v>4085</v>
      </c>
      <c r="I3626" s="42" t="s">
        <v>425</v>
      </c>
      <c r="J3626" s="42" t="s">
        <v>22235</v>
      </c>
      <c r="K3626" s="42" t="s">
        <v>4842</v>
      </c>
      <c r="L3626" s="42" t="s">
        <v>4088</v>
      </c>
      <c r="M3626" s="42" t="s">
        <v>21</v>
      </c>
      <c r="N3626" s="42" t="s">
        <v>20586</v>
      </c>
      <c r="P3626" s="42" t="s">
        <v>395</v>
      </c>
      <c r="Q3626" s="56" t="s">
        <v>18805</v>
      </c>
      <c r="R3626" s="42" t="s">
        <v>23</v>
      </c>
      <c r="S3626" s="42" t="s">
        <v>22</v>
      </c>
      <c r="T3626" s="42" t="s">
        <v>28746</v>
      </c>
      <c r="U3626" s="50" t="s">
        <v>28520</v>
      </c>
      <c r="V3626" s="42" t="s">
        <v>28522</v>
      </c>
      <c r="W3626" s="42" t="s">
        <v>94</v>
      </c>
      <c r="X3626" s="50">
        <v>977</v>
      </c>
    </row>
    <row r="3627" spans="1:24" ht="12" customHeight="1" x14ac:dyDescent="0.15">
      <c r="A3627" s="42" t="s">
        <v>18800</v>
      </c>
      <c r="B3627" s="42">
        <v>47</v>
      </c>
      <c r="C3627" s="42" t="s">
        <v>14</v>
      </c>
      <c r="D3627" s="42" t="s">
        <v>31</v>
      </c>
      <c r="E3627" s="42" t="s">
        <v>18837</v>
      </c>
      <c r="F3627" s="55">
        <v>42312</v>
      </c>
      <c r="G3627" s="42" t="s">
        <v>18801</v>
      </c>
      <c r="H3627" s="42" t="s">
        <v>150</v>
      </c>
      <c r="I3627" s="42" t="s">
        <v>39</v>
      </c>
      <c r="J3627" s="42" t="s">
        <v>15860</v>
      </c>
      <c r="K3627" s="42" t="s">
        <v>150</v>
      </c>
      <c r="L3627" s="42" t="s">
        <v>151</v>
      </c>
      <c r="M3627" s="42" t="s">
        <v>21</v>
      </c>
      <c r="N3627" s="42" t="s">
        <v>32385</v>
      </c>
      <c r="P3627" s="42" t="s">
        <v>395</v>
      </c>
      <c r="Q3627" s="56" t="s">
        <v>18802</v>
      </c>
      <c r="R3627" s="42" t="s">
        <v>23</v>
      </c>
      <c r="S3627" s="42" t="s">
        <v>12</v>
      </c>
      <c r="T3627" s="42" t="s">
        <v>31978</v>
      </c>
      <c r="U3627" s="50" t="s">
        <v>28518</v>
      </c>
      <c r="V3627" s="42" t="s">
        <v>28522</v>
      </c>
      <c r="W3627" s="42" t="s">
        <v>542</v>
      </c>
      <c r="X3627" s="50">
        <v>981</v>
      </c>
    </row>
    <row r="3628" spans="1:24" ht="12" customHeight="1" x14ac:dyDescent="0.15">
      <c r="A3628" s="42" t="s">
        <v>18806</v>
      </c>
      <c r="B3628" s="42">
        <v>6</v>
      </c>
      <c r="C3628" s="42" t="s">
        <v>14</v>
      </c>
      <c r="D3628" s="42" t="s">
        <v>31</v>
      </c>
      <c r="E3628" s="42" t="s">
        <v>18836</v>
      </c>
      <c r="F3628" s="55">
        <v>42311</v>
      </c>
      <c r="G3628" s="42" t="s">
        <v>18807</v>
      </c>
      <c r="H3628" s="42" t="s">
        <v>18808</v>
      </c>
      <c r="I3628" s="42" t="s">
        <v>19</v>
      </c>
      <c r="J3628" s="42" t="s">
        <v>22256</v>
      </c>
      <c r="K3628" s="42" t="s">
        <v>22257</v>
      </c>
      <c r="L3628" s="42" t="s">
        <v>19902</v>
      </c>
      <c r="M3628" s="42" t="s">
        <v>21</v>
      </c>
      <c r="N3628" s="42" t="s">
        <v>19901</v>
      </c>
      <c r="O3628" s="42" t="s">
        <v>28458</v>
      </c>
      <c r="P3628" s="42" t="s">
        <v>28457</v>
      </c>
      <c r="Q3628" s="56" t="s">
        <v>18809</v>
      </c>
      <c r="R3628" s="42" t="s">
        <v>23</v>
      </c>
      <c r="S3628" s="42" t="s">
        <v>12</v>
      </c>
      <c r="T3628" s="42" t="s">
        <v>31978</v>
      </c>
      <c r="U3628" s="50" t="s">
        <v>28518</v>
      </c>
      <c r="V3628" s="42" t="s">
        <v>28519</v>
      </c>
      <c r="W3628" s="42" t="s">
        <v>542</v>
      </c>
      <c r="X3628" s="50">
        <v>980</v>
      </c>
    </row>
    <row r="3629" spans="1:24" ht="12" customHeight="1" x14ac:dyDescent="0.15">
      <c r="A3629" s="42" t="s">
        <v>18494</v>
      </c>
      <c r="B3629" s="42">
        <v>62</v>
      </c>
      <c r="C3629" s="42" t="s">
        <v>14</v>
      </c>
      <c r="D3629" s="42" t="s">
        <v>79</v>
      </c>
      <c r="F3629" s="55">
        <v>42310</v>
      </c>
      <c r="G3629" s="42" t="s">
        <v>18495</v>
      </c>
      <c r="H3629" s="42" t="s">
        <v>112</v>
      </c>
      <c r="I3629" s="42" t="s">
        <v>3573</v>
      </c>
      <c r="J3629" s="42" t="s">
        <v>7993</v>
      </c>
      <c r="K3629" s="42" t="s">
        <v>3575</v>
      </c>
      <c r="L3629" s="42" t="s">
        <v>18496</v>
      </c>
      <c r="M3629" s="42" t="s">
        <v>21</v>
      </c>
      <c r="N3629" s="42" t="s">
        <v>18497</v>
      </c>
      <c r="O3629" s="42" t="s">
        <v>394</v>
      </c>
      <c r="P3629" s="42" t="s">
        <v>395</v>
      </c>
      <c r="Q3629" s="56" t="s">
        <v>18498</v>
      </c>
      <c r="R3629" s="42" t="s">
        <v>94</v>
      </c>
      <c r="S3629" s="42" t="s">
        <v>22</v>
      </c>
      <c r="T3629" s="42" t="s">
        <v>28746</v>
      </c>
      <c r="U3629" s="50" t="s">
        <v>28520</v>
      </c>
      <c r="V3629" s="42" t="s">
        <v>28519</v>
      </c>
      <c r="W3629" s="42" t="s">
        <v>94</v>
      </c>
      <c r="X3629" s="50">
        <v>975</v>
      </c>
    </row>
    <row r="3630" spans="1:24" ht="12" customHeight="1" x14ac:dyDescent="0.15">
      <c r="A3630" s="42" t="s">
        <v>18810</v>
      </c>
      <c r="B3630" s="42">
        <v>28</v>
      </c>
      <c r="C3630" s="42" t="s">
        <v>14</v>
      </c>
      <c r="D3630" s="42" t="s">
        <v>31</v>
      </c>
      <c r="E3630" s="42" t="s">
        <v>18835</v>
      </c>
      <c r="F3630" s="55">
        <v>42310</v>
      </c>
      <c r="G3630" s="42" t="s">
        <v>18811</v>
      </c>
      <c r="H3630" s="42" t="s">
        <v>5892</v>
      </c>
      <c r="I3630" s="42" t="s">
        <v>111</v>
      </c>
      <c r="J3630" s="42" t="s">
        <v>14222</v>
      </c>
      <c r="K3630" s="42" t="s">
        <v>5894</v>
      </c>
      <c r="L3630" s="42" t="s">
        <v>18812</v>
      </c>
      <c r="M3630" s="42" t="s">
        <v>373</v>
      </c>
      <c r="N3630" s="42" t="s">
        <v>32386</v>
      </c>
      <c r="P3630" s="42" t="s">
        <v>395</v>
      </c>
      <c r="Q3630" s="56" t="s">
        <v>18813</v>
      </c>
      <c r="R3630" s="42" t="s">
        <v>23</v>
      </c>
      <c r="S3630" s="42" t="s">
        <v>12</v>
      </c>
    </row>
    <row r="3631" spans="1:24" ht="12" customHeight="1" x14ac:dyDescent="0.15">
      <c r="A3631" s="42" t="s">
        <v>18817</v>
      </c>
      <c r="B3631" s="42">
        <v>62</v>
      </c>
      <c r="C3631" s="42" t="s">
        <v>14</v>
      </c>
      <c r="D3631" s="42" t="s">
        <v>31</v>
      </c>
      <c r="E3631" s="42" t="s">
        <v>18847</v>
      </c>
      <c r="F3631" s="55">
        <v>42309</v>
      </c>
      <c r="G3631" s="42" t="s">
        <v>18818</v>
      </c>
      <c r="H3631" s="42" t="s">
        <v>18819</v>
      </c>
      <c r="I3631" s="42" t="s">
        <v>774</v>
      </c>
      <c r="J3631" s="42" t="s">
        <v>22240</v>
      </c>
      <c r="K3631" s="42" t="s">
        <v>1883</v>
      </c>
      <c r="L3631" s="42" t="s">
        <v>10016</v>
      </c>
      <c r="M3631" s="42" t="s">
        <v>21</v>
      </c>
      <c r="N3631" s="42" t="s">
        <v>20588</v>
      </c>
      <c r="P3631" s="42" t="s">
        <v>395</v>
      </c>
      <c r="Q3631" s="56" t="s">
        <v>18820</v>
      </c>
      <c r="R3631" s="42" t="s">
        <v>23</v>
      </c>
      <c r="S3631" s="42" t="s">
        <v>22</v>
      </c>
      <c r="T3631" s="42" t="s">
        <v>28746</v>
      </c>
      <c r="U3631" s="50" t="s">
        <v>28523</v>
      </c>
      <c r="V3631" s="42" t="s">
        <v>28521</v>
      </c>
      <c r="W3631" s="42" t="s">
        <v>542</v>
      </c>
      <c r="X3631" s="50">
        <v>974</v>
      </c>
    </row>
    <row r="3632" spans="1:24" ht="12" customHeight="1" x14ac:dyDescent="0.15">
      <c r="A3632" s="42" t="s">
        <v>18814</v>
      </c>
      <c r="B3632" s="42">
        <v>20</v>
      </c>
      <c r="C3632" s="42" t="s">
        <v>14</v>
      </c>
      <c r="D3632" s="42" t="s">
        <v>31</v>
      </c>
      <c r="E3632" s="42" t="s">
        <v>18848</v>
      </c>
      <c r="F3632" s="55">
        <v>42309</v>
      </c>
      <c r="G3632" s="42" t="s">
        <v>18815</v>
      </c>
      <c r="H3632" s="42" t="s">
        <v>7056</v>
      </c>
      <c r="I3632" s="42" t="s">
        <v>39</v>
      </c>
      <c r="J3632" s="42" t="s">
        <v>22246</v>
      </c>
      <c r="K3632" s="42" t="s">
        <v>5306</v>
      </c>
      <c r="L3632" s="42" t="s">
        <v>941</v>
      </c>
      <c r="M3632" s="42" t="s">
        <v>21</v>
      </c>
      <c r="N3632" s="42" t="s">
        <v>20587</v>
      </c>
      <c r="P3632" s="42" t="s">
        <v>395</v>
      </c>
      <c r="Q3632" s="56" t="s">
        <v>18816</v>
      </c>
      <c r="R3632" s="42" t="s">
        <v>23</v>
      </c>
      <c r="S3632" s="42" t="s">
        <v>22</v>
      </c>
      <c r="T3632" s="42" t="s">
        <v>28746</v>
      </c>
      <c r="U3632" s="50" t="s">
        <v>28520</v>
      </c>
      <c r="V3632" s="42" t="s">
        <v>28521</v>
      </c>
      <c r="W3632" s="42" t="s">
        <v>94</v>
      </c>
      <c r="X3632" s="50">
        <v>973</v>
      </c>
    </row>
    <row r="3633" spans="1:24" ht="12" customHeight="1" x14ac:dyDescent="0.15">
      <c r="A3633" s="42" t="s">
        <v>18821</v>
      </c>
      <c r="B3633" s="42">
        <v>49</v>
      </c>
      <c r="C3633" s="42" t="s">
        <v>14</v>
      </c>
      <c r="D3633" s="42" t="s">
        <v>31</v>
      </c>
      <c r="E3633" s="42" t="s">
        <v>18827</v>
      </c>
      <c r="F3633" s="55">
        <v>42309</v>
      </c>
      <c r="G3633" s="42" t="s">
        <v>18822</v>
      </c>
      <c r="H3633" s="42" t="s">
        <v>1579</v>
      </c>
      <c r="I3633" s="42" t="s">
        <v>127</v>
      </c>
      <c r="J3633" s="42" t="s">
        <v>22249</v>
      </c>
      <c r="K3633" s="42" t="s">
        <v>22250</v>
      </c>
      <c r="L3633" s="42" t="s">
        <v>18823</v>
      </c>
      <c r="M3633" s="42" t="s">
        <v>21</v>
      </c>
      <c r="N3633" s="42" t="s">
        <v>20487</v>
      </c>
      <c r="P3633" s="42" t="s">
        <v>395</v>
      </c>
      <c r="Q3633" s="56" t="s">
        <v>18824</v>
      </c>
      <c r="R3633" s="42" t="s">
        <v>23</v>
      </c>
      <c r="S3633" s="42" t="s">
        <v>22</v>
      </c>
      <c r="T3633" s="42" t="s">
        <v>28746</v>
      </c>
      <c r="U3633" s="50" t="s">
        <v>28520</v>
      </c>
      <c r="V3633" s="42" t="s">
        <v>28521</v>
      </c>
      <c r="W3633" s="42" t="s">
        <v>94</v>
      </c>
      <c r="X3633" s="50">
        <v>972</v>
      </c>
    </row>
    <row r="3634" spans="1:24" ht="12" customHeight="1" x14ac:dyDescent="0.15">
      <c r="A3634" s="42" t="s">
        <v>18488</v>
      </c>
      <c r="B3634" s="42">
        <v>27</v>
      </c>
      <c r="C3634" s="42" t="s">
        <v>14</v>
      </c>
      <c r="D3634" s="42" t="s">
        <v>79</v>
      </c>
      <c r="E3634" s="42" t="s">
        <v>18489</v>
      </c>
      <c r="F3634" s="55">
        <v>42309</v>
      </c>
      <c r="G3634" s="42" t="s">
        <v>18490</v>
      </c>
      <c r="H3634" s="42" t="s">
        <v>112</v>
      </c>
      <c r="I3634" s="42" t="s">
        <v>3573</v>
      </c>
      <c r="J3634" s="42">
        <v>20020</v>
      </c>
      <c r="K3634" s="42" t="s">
        <v>3575</v>
      </c>
      <c r="L3634" s="42" t="s">
        <v>18491</v>
      </c>
      <c r="M3634" s="42" t="s">
        <v>23</v>
      </c>
      <c r="N3634" s="42" t="s">
        <v>18492</v>
      </c>
      <c r="O3634" s="42" t="s">
        <v>394</v>
      </c>
      <c r="P3634" s="42" t="s">
        <v>395</v>
      </c>
      <c r="Q3634" s="56" t="s">
        <v>18493</v>
      </c>
      <c r="R3634" s="42" t="s">
        <v>94</v>
      </c>
      <c r="S3634" s="42" t="s">
        <v>12</v>
      </c>
    </row>
    <row r="3635" spans="1:24" ht="12" customHeight="1" x14ac:dyDescent="0.15">
      <c r="A3635" s="42" t="s">
        <v>18481</v>
      </c>
      <c r="B3635" s="42">
        <v>56</v>
      </c>
      <c r="C3635" s="42" t="s">
        <v>14</v>
      </c>
      <c r="D3635" s="42" t="s">
        <v>79</v>
      </c>
      <c r="E3635" s="42" t="s">
        <v>18482</v>
      </c>
      <c r="F3635" s="55">
        <v>42308</v>
      </c>
      <c r="G3635" s="42" t="s">
        <v>23755</v>
      </c>
      <c r="H3635" s="42" t="s">
        <v>18483</v>
      </c>
      <c r="I3635" s="42" t="s">
        <v>88</v>
      </c>
      <c r="J3635" s="42" t="s">
        <v>18484</v>
      </c>
      <c r="K3635" s="42" t="s">
        <v>5429</v>
      </c>
      <c r="L3635" s="42" t="s">
        <v>18485</v>
      </c>
      <c r="M3635" s="42" t="s">
        <v>21</v>
      </c>
      <c r="N3635" s="42" t="s">
        <v>18486</v>
      </c>
      <c r="O3635" s="42" t="s">
        <v>394</v>
      </c>
      <c r="P3635" s="42" t="s">
        <v>395</v>
      </c>
      <c r="Q3635" s="56" t="s">
        <v>18487</v>
      </c>
      <c r="R3635" s="42" t="s">
        <v>948</v>
      </c>
      <c r="S3635" s="42" t="s">
        <v>22</v>
      </c>
      <c r="T3635" s="42" t="s">
        <v>28746</v>
      </c>
      <c r="U3635" s="50" t="s">
        <v>28518</v>
      </c>
      <c r="V3635" s="42" t="s">
        <v>28519</v>
      </c>
      <c r="W3635" s="42" t="s">
        <v>94</v>
      </c>
      <c r="X3635" s="50">
        <v>970</v>
      </c>
    </row>
    <row r="3636" spans="1:24" ht="12" customHeight="1" x14ac:dyDescent="0.15">
      <c r="A3636" s="42" t="s">
        <v>18315</v>
      </c>
      <c r="B3636" s="42">
        <v>33</v>
      </c>
      <c r="C3636" s="42" t="s">
        <v>14</v>
      </c>
      <c r="D3636" s="42" t="s">
        <v>31</v>
      </c>
      <c r="E3636" s="42" t="s">
        <v>18395</v>
      </c>
      <c r="F3636" s="55">
        <v>42308</v>
      </c>
      <c r="G3636" s="42" t="s">
        <v>19532</v>
      </c>
      <c r="H3636" s="42" t="s">
        <v>19533</v>
      </c>
      <c r="I3636" s="42" t="s">
        <v>203</v>
      </c>
      <c r="J3636" s="42" t="s">
        <v>19534</v>
      </c>
      <c r="K3636" s="42" t="s">
        <v>841</v>
      </c>
      <c r="L3636" s="42" t="s">
        <v>19535</v>
      </c>
      <c r="M3636" s="42" t="s">
        <v>21</v>
      </c>
      <c r="N3636" s="42" t="s">
        <v>19536</v>
      </c>
      <c r="O3636" s="42" t="s">
        <v>394</v>
      </c>
      <c r="P3636" s="42" t="s">
        <v>395</v>
      </c>
      <c r="Q3636" s="56" t="s">
        <v>19537</v>
      </c>
      <c r="R3636" s="42" t="s">
        <v>94</v>
      </c>
      <c r="S3636" s="42" t="s">
        <v>22</v>
      </c>
      <c r="T3636" s="42" t="s">
        <v>28746</v>
      </c>
      <c r="U3636" s="50" t="s">
        <v>28520</v>
      </c>
      <c r="V3636" s="42" t="s">
        <v>28521</v>
      </c>
      <c r="W3636" s="42" t="s">
        <v>94</v>
      </c>
      <c r="X3636" s="50">
        <v>969</v>
      </c>
    </row>
    <row r="3637" spans="1:24" ht="12" customHeight="1" x14ac:dyDescent="0.15">
      <c r="A3637" s="42" t="s">
        <v>18193</v>
      </c>
      <c r="B3637" s="42">
        <v>33</v>
      </c>
      <c r="C3637" s="42" t="s">
        <v>14</v>
      </c>
      <c r="D3637" s="42" t="s">
        <v>79</v>
      </c>
      <c r="E3637" s="42" t="s">
        <v>20217</v>
      </c>
      <c r="F3637" s="55">
        <v>42308</v>
      </c>
      <c r="H3637" s="42" t="s">
        <v>20348</v>
      </c>
      <c r="I3637" s="42" t="s">
        <v>56</v>
      </c>
      <c r="J3637" s="42">
        <v>34141</v>
      </c>
      <c r="K3637" s="42" t="s">
        <v>18459</v>
      </c>
      <c r="L3637" s="42" t="s">
        <v>20347</v>
      </c>
      <c r="M3637" s="42" t="s">
        <v>373</v>
      </c>
      <c r="N3637" s="42" t="s">
        <v>18475</v>
      </c>
      <c r="O3637" s="42" t="s">
        <v>394</v>
      </c>
      <c r="P3637" s="42" t="s">
        <v>395</v>
      </c>
      <c r="Q3637" s="56" t="s">
        <v>18194</v>
      </c>
      <c r="R3637" s="42" t="s">
        <v>23</v>
      </c>
      <c r="S3637" s="42" t="s">
        <v>373</v>
      </c>
      <c r="T3637" s="42" t="s">
        <v>29599</v>
      </c>
    </row>
    <row r="3638" spans="1:24" ht="12" customHeight="1" x14ac:dyDescent="0.15">
      <c r="A3638" s="42" t="s">
        <v>19883</v>
      </c>
      <c r="B3638" s="42">
        <v>20</v>
      </c>
      <c r="C3638" s="42" t="s">
        <v>14</v>
      </c>
      <c r="D3638" s="42" t="s">
        <v>79</v>
      </c>
      <c r="F3638" s="55">
        <v>42307</v>
      </c>
      <c r="G3638" s="42" t="s">
        <v>19885</v>
      </c>
      <c r="H3638" s="42" t="s">
        <v>707</v>
      </c>
      <c r="I3638" s="42" t="s">
        <v>67</v>
      </c>
      <c r="K3638" s="42" t="s">
        <v>545</v>
      </c>
      <c r="L3638" s="42" t="s">
        <v>708</v>
      </c>
      <c r="M3638" s="42" t="s">
        <v>21</v>
      </c>
      <c r="N3638" s="42" t="s">
        <v>19884</v>
      </c>
      <c r="P3638" s="42" t="s">
        <v>395</v>
      </c>
      <c r="Q3638" s="56" t="s">
        <v>18290</v>
      </c>
      <c r="R3638" s="42" t="s">
        <v>94</v>
      </c>
      <c r="S3638" s="42" t="s">
        <v>22</v>
      </c>
    </row>
    <row r="3639" spans="1:24" ht="12" customHeight="1" x14ac:dyDescent="0.15">
      <c r="A3639" s="42" t="s">
        <v>19886</v>
      </c>
      <c r="B3639" s="42">
        <v>25</v>
      </c>
      <c r="C3639" s="42" t="s">
        <v>14</v>
      </c>
      <c r="D3639" s="42" t="s">
        <v>79</v>
      </c>
      <c r="F3639" s="55">
        <v>42307</v>
      </c>
      <c r="G3639" s="42" t="s">
        <v>19885</v>
      </c>
      <c r="H3639" s="42" t="s">
        <v>707</v>
      </c>
      <c r="I3639" s="42" t="s">
        <v>67</v>
      </c>
      <c r="K3639" s="42" t="s">
        <v>545</v>
      </c>
      <c r="L3639" s="42" t="s">
        <v>708</v>
      </c>
      <c r="M3639" s="42" t="s">
        <v>21</v>
      </c>
      <c r="N3639" s="42" t="s">
        <v>19884</v>
      </c>
      <c r="P3639" s="42" t="s">
        <v>395</v>
      </c>
      <c r="Q3639" s="56" t="s">
        <v>18290</v>
      </c>
      <c r="R3639" s="42" t="s">
        <v>94</v>
      </c>
      <c r="S3639" s="42" t="s">
        <v>22</v>
      </c>
      <c r="T3639" s="42" t="s">
        <v>28746</v>
      </c>
      <c r="U3639" s="50" t="s">
        <v>28518</v>
      </c>
      <c r="V3639" s="42" t="s">
        <v>28522</v>
      </c>
      <c r="W3639" s="42" t="s">
        <v>94</v>
      </c>
      <c r="X3639" s="50">
        <v>968</v>
      </c>
    </row>
    <row r="3640" spans="1:24" ht="12" customHeight="1" x14ac:dyDescent="0.15">
      <c r="A3640" s="42" t="s">
        <v>18252</v>
      </c>
      <c r="B3640" s="42">
        <v>29</v>
      </c>
      <c r="C3640" s="42" t="s">
        <v>14</v>
      </c>
      <c r="D3640" s="42" t="s">
        <v>42</v>
      </c>
      <c r="F3640" s="55">
        <v>42307</v>
      </c>
      <c r="G3640" s="42" t="s">
        <v>18254</v>
      </c>
      <c r="H3640" s="42" t="s">
        <v>5677</v>
      </c>
      <c r="I3640" s="42" t="s">
        <v>67</v>
      </c>
      <c r="J3640" s="42" t="s">
        <v>19541</v>
      </c>
      <c r="K3640" s="42" t="s">
        <v>279</v>
      </c>
      <c r="L3640" s="42" t="s">
        <v>19542</v>
      </c>
      <c r="M3640" s="42" t="s">
        <v>21</v>
      </c>
      <c r="N3640" s="42" t="s">
        <v>19543</v>
      </c>
      <c r="O3640" s="42" t="s">
        <v>394</v>
      </c>
      <c r="P3640" s="42" t="s">
        <v>395</v>
      </c>
      <c r="Q3640" s="56" t="s">
        <v>18253</v>
      </c>
      <c r="R3640" s="42" t="s">
        <v>94</v>
      </c>
      <c r="S3640" s="42" t="s">
        <v>22</v>
      </c>
      <c r="T3640" s="42" t="s">
        <v>28746</v>
      </c>
      <c r="U3640" s="50" t="s">
        <v>28520</v>
      </c>
      <c r="V3640" s="42" t="s">
        <v>28519</v>
      </c>
      <c r="W3640" s="42" t="s">
        <v>94</v>
      </c>
      <c r="X3640" s="50">
        <v>967</v>
      </c>
    </row>
    <row r="3641" spans="1:24" ht="12" customHeight="1" x14ac:dyDescent="0.15">
      <c r="A3641" s="42" t="s">
        <v>19888</v>
      </c>
      <c r="B3641" s="42">
        <v>30</v>
      </c>
      <c r="C3641" s="42" t="s">
        <v>14</v>
      </c>
      <c r="D3641" s="42" t="s">
        <v>31</v>
      </c>
      <c r="E3641" s="42" t="s">
        <v>19887</v>
      </c>
      <c r="F3641" s="55">
        <v>42307</v>
      </c>
      <c r="G3641" s="42" t="s">
        <v>20350</v>
      </c>
      <c r="H3641" s="42" t="s">
        <v>20351</v>
      </c>
      <c r="I3641" s="42" t="s">
        <v>389</v>
      </c>
      <c r="K3641" s="42" t="s">
        <v>1545</v>
      </c>
      <c r="L3641" s="42" t="s">
        <v>20349</v>
      </c>
      <c r="M3641" s="42" t="s">
        <v>5307</v>
      </c>
      <c r="N3641" s="42" t="s">
        <v>20527</v>
      </c>
      <c r="P3641" s="42" t="s">
        <v>395</v>
      </c>
      <c r="Q3641" s="56" t="s">
        <v>18289</v>
      </c>
      <c r="R3641" s="42" t="s">
        <v>23</v>
      </c>
      <c r="S3641" s="42" t="s">
        <v>22</v>
      </c>
      <c r="T3641" s="42" t="s">
        <v>28739</v>
      </c>
      <c r="U3641" s="50" t="s">
        <v>28520</v>
      </c>
      <c r="V3641" s="42" t="s">
        <v>28522</v>
      </c>
      <c r="W3641" s="42" t="s">
        <v>94</v>
      </c>
      <c r="X3641" s="50">
        <v>971</v>
      </c>
    </row>
    <row r="3642" spans="1:24" ht="12" customHeight="1" x14ac:dyDescent="0.15">
      <c r="A3642" s="42" t="s">
        <v>18316</v>
      </c>
      <c r="B3642" s="42">
        <v>62</v>
      </c>
      <c r="C3642" s="42" t="s">
        <v>14</v>
      </c>
      <c r="D3642" s="42" t="s">
        <v>31</v>
      </c>
      <c r="E3642" s="42" t="s">
        <v>18396</v>
      </c>
      <c r="F3642" s="55">
        <v>42307</v>
      </c>
      <c r="G3642" s="42" t="s">
        <v>18317</v>
      </c>
      <c r="H3642" s="42" t="s">
        <v>18318</v>
      </c>
      <c r="I3642" s="42" t="s">
        <v>309</v>
      </c>
      <c r="J3642" s="42" t="s">
        <v>19538</v>
      </c>
      <c r="K3642" s="42" t="s">
        <v>3086</v>
      </c>
      <c r="L3642" s="42" t="s">
        <v>18319</v>
      </c>
      <c r="M3642" s="42" t="s">
        <v>21</v>
      </c>
      <c r="N3642" s="42" t="s">
        <v>19539</v>
      </c>
      <c r="O3642" s="42" t="s">
        <v>394</v>
      </c>
      <c r="P3642" s="42" t="s">
        <v>395</v>
      </c>
      <c r="Q3642" s="56" t="s">
        <v>19540</v>
      </c>
      <c r="R3642" s="42" t="s">
        <v>94</v>
      </c>
      <c r="S3642" s="42" t="s">
        <v>22</v>
      </c>
      <c r="T3642" s="42" t="s">
        <v>28746</v>
      </c>
      <c r="U3642" s="50" t="s">
        <v>28520</v>
      </c>
      <c r="V3642" s="42" t="s">
        <v>20623</v>
      </c>
      <c r="W3642" s="42" t="s">
        <v>94</v>
      </c>
      <c r="X3642" s="50">
        <v>966</v>
      </c>
    </row>
    <row r="3643" spans="1:24" ht="12" customHeight="1" x14ac:dyDescent="0.15">
      <c r="A3643" s="42" t="s">
        <v>18195</v>
      </c>
      <c r="B3643" s="42">
        <v>25</v>
      </c>
      <c r="C3643" s="42" t="s">
        <v>14</v>
      </c>
      <c r="D3643" s="42" t="s">
        <v>79</v>
      </c>
      <c r="E3643" s="42" t="s">
        <v>18430</v>
      </c>
      <c r="F3643" s="55">
        <v>42306</v>
      </c>
      <c r="G3643" s="42" t="s">
        <v>19550</v>
      </c>
      <c r="H3643" s="42" t="s">
        <v>1262</v>
      </c>
      <c r="I3643" s="42" t="s">
        <v>63</v>
      </c>
      <c r="J3643" s="42" t="s">
        <v>18453</v>
      </c>
      <c r="K3643" s="42" t="s">
        <v>1263</v>
      </c>
      <c r="L3643" s="42" t="s">
        <v>12268</v>
      </c>
      <c r="M3643" s="42" t="s">
        <v>21</v>
      </c>
      <c r="N3643" s="42" t="s">
        <v>18474</v>
      </c>
      <c r="O3643" s="42" t="s">
        <v>994</v>
      </c>
      <c r="P3643" s="42" t="s">
        <v>395</v>
      </c>
      <c r="Q3643" s="56" t="s">
        <v>18196</v>
      </c>
      <c r="R3643" s="42" t="s">
        <v>94</v>
      </c>
      <c r="S3643" s="42" t="s">
        <v>22</v>
      </c>
      <c r="T3643" s="42" t="s">
        <v>28746</v>
      </c>
      <c r="U3643" s="50" t="s">
        <v>28518</v>
      </c>
      <c r="V3643" s="42" t="s">
        <v>28521</v>
      </c>
      <c r="W3643" s="42" t="s">
        <v>94</v>
      </c>
      <c r="X3643" s="50">
        <v>964</v>
      </c>
    </row>
    <row r="3644" spans="1:24" ht="12" customHeight="1" x14ac:dyDescent="0.15">
      <c r="A3644" s="42" t="s">
        <v>18324</v>
      </c>
      <c r="B3644" s="42">
        <v>18</v>
      </c>
      <c r="C3644" s="42" t="s">
        <v>14</v>
      </c>
      <c r="D3644" s="42" t="s">
        <v>31</v>
      </c>
      <c r="F3644" s="55">
        <v>42306</v>
      </c>
      <c r="G3644" s="42" t="s">
        <v>19544</v>
      </c>
      <c r="H3644" s="42" t="s">
        <v>19545</v>
      </c>
      <c r="I3644" s="42" t="s">
        <v>313</v>
      </c>
      <c r="J3644" s="42" t="s">
        <v>19546</v>
      </c>
      <c r="K3644" s="42" t="s">
        <v>1513</v>
      </c>
      <c r="L3644" s="42" t="s">
        <v>19547</v>
      </c>
      <c r="M3644" s="42" t="s">
        <v>21</v>
      </c>
      <c r="N3644" s="42" t="s">
        <v>19548</v>
      </c>
      <c r="O3644" s="42" t="s">
        <v>4581</v>
      </c>
      <c r="P3644" s="42" t="s">
        <v>395</v>
      </c>
      <c r="Q3644" s="56" t="s">
        <v>19549</v>
      </c>
      <c r="R3644" s="42" t="s">
        <v>23</v>
      </c>
      <c r="S3644" s="42" t="s">
        <v>22</v>
      </c>
      <c r="T3644" s="42" t="s">
        <v>28746</v>
      </c>
      <c r="U3644" s="50" t="s">
        <v>28520</v>
      </c>
      <c r="V3644" s="42" t="s">
        <v>28521</v>
      </c>
      <c r="W3644" s="42" t="s">
        <v>94</v>
      </c>
      <c r="X3644" s="50">
        <v>965</v>
      </c>
    </row>
    <row r="3645" spans="1:24" ht="12" customHeight="1" x14ac:dyDescent="0.15">
      <c r="A3645" s="42" t="s">
        <v>18320</v>
      </c>
      <c r="B3645" s="42">
        <v>36</v>
      </c>
      <c r="C3645" s="42" t="s">
        <v>14</v>
      </c>
      <c r="D3645" s="42" t="s">
        <v>31</v>
      </c>
      <c r="E3645" s="42" t="s">
        <v>18397</v>
      </c>
      <c r="F3645" s="55">
        <v>42306</v>
      </c>
      <c r="G3645" s="42" t="s">
        <v>18322</v>
      </c>
      <c r="H3645" s="42" t="s">
        <v>18323</v>
      </c>
      <c r="I3645" s="42" t="s">
        <v>111</v>
      </c>
      <c r="J3645" s="42" t="s">
        <v>22266</v>
      </c>
      <c r="K3645" s="42" t="s">
        <v>112</v>
      </c>
      <c r="L3645" s="42" t="s">
        <v>23</v>
      </c>
      <c r="M3645" s="42" t="s">
        <v>21</v>
      </c>
      <c r="N3645" s="42" t="s">
        <v>20526</v>
      </c>
      <c r="P3645" s="42" t="s">
        <v>395</v>
      </c>
      <c r="Q3645" s="56" t="s">
        <v>18321</v>
      </c>
      <c r="R3645" s="42" t="s">
        <v>23</v>
      </c>
      <c r="S3645" s="42" t="s">
        <v>22</v>
      </c>
    </row>
    <row r="3646" spans="1:24" ht="12" customHeight="1" x14ac:dyDescent="0.15">
      <c r="A3646" s="42" t="s">
        <v>18291</v>
      </c>
      <c r="B3646" s="42">
        <v>52</v>
      </c>
      <c r="C3646" s="42" t="s">
        <v>14</v>
      </c>
      <c r="D3646" s="42" t="s">
        <v>31</v>
      </c>
      <c r="F3646" s="55">
        <v>42306</v>
      </c>
      <c r="G3646" s="42" t="s">
        <v>19551</v>
      </c>
      <c r="H3646" s="42" t="s">
        <v>13436</v>
      </c>
      <c r="I3646" s="42" t="s">
        <v>56</v>
      </c>
      <c r="J3646" s="42" t="s">
        <v>19552</v>
      </c>
      <c r="K3646" s="42" t="s">
        <v>8242</v>
      </c>
      <c r="L3646" s="42" t="s">
        <v>8243</v>
      </c>
      <c r="M3646" s="42" t="s">
        <v>21</v>
      </c>
      <c r="N3646" s="42" t="s">
        <v>19553</v>
      </c>
      <c r="O3646" s="42" t="s">
        <v>394</v>
      </c>
      <c r="P3646" s="42" t="s">
        <v>395</v>
      </c>
      <c r="Q3646" s="56" t="s">
        <v>19554</v>
      </c>
      <c r="R3646" s="42" t="s">
        <v>94</v>
      </c>
      <c r="S3646" s="42" t="s">
        <v>22</v>
      </c>
    </row>
    <row r="3647" spans="1:24" ht="12" customHeight="1" x14ac:dyDescent="0.15">
      <c r="A3647" s="42" t="s">
        <v>18197</v>
      </c>
      <c r="B3647" s="42">
        <v>34</v>
      </c>
      <c r="C3647" s="42" t="s">
        <v>14</v>
      </c>
      <c r="D3647" s="42" t="s">
        <v>79</v>
      </c>
      <c r="E3647" s="42" t="s">
        <v>18431</v>
      </c>
      <c r="F3647" s="55">
        <v>42305</v>
      </c>
      <c r="G3647" s="42" t="s">
        <v>18199</v>
      </c>
      <c r="H3647" s="42" t="s">
        <v>635</v>
      </c>
      <c r="I3647" s="42" t="s">
        <v>56</v>
      </c>
      <c r="J3647" s="42" t="s">
        <v>17411</v>
      </c>
      <c r="K3647" s="42" t="s">
        <v>636</v>
      </c>
      <c r="L3647" s="42" t="s">
        <v>637</v>
      </c>
      <c r="M3647" s="42" t="s">
        <v>21</v>
      </c>
      <c r="N3647" s="42" t="s">
        <v>20525</v>
      </c>
      <c r="O3647" s="42" t="s">
        <v>394</v>
      </c>
      <c r="P3647" s="42" t="s">
        <v>395</v>
      </c>
      <c r="Q3647" s="56" t="s">
        <v>18198</v>
      </c>
      <c r="R3647" s="42" t="s">
        <v>23</v>
      </c>
      <c r="S3647" s="42" t="s">
        <v>22</v>
      </c>
      <c r="T3647" s="42" t="s">
        <v>28746</v>
      </c>
      <c r="U3647" s="50" t="s">
        <v>28520</v>
      </c>
      <c r="V3647" s="42" t="s">
        <v>28521</v>
      </c>
      <c r="W3647" s="42" t="s">
        <v>94</v>
      </c>
      <c r="X3647" s="50">
        <v>961</v>
      </c>
    </row>
    <row r="3648" spans="1:24" ht="12" customHeight="1" x14ac:dyDescent="0.15">
      <c r="A3648" s="42" t="s">
        <v>18329</v>
      </c>
      <c r="B3648" s="42">
        <v>35</v>
      </c>
      <c r="C3648" s="42" t="s">
        <v>14</v>
      </c>
      <c r="D3648" s="42" t="s">
        <v>31</v>
      </c>
      <c r="E3648" s="42" t="s">
        <v>18399</v>
      </c>
      <c r="F3648" s="55">
        <v>42305</v>
      </c>
      <c r="G3648" s="42" t="s">
        <v>20352</v>
      </c>
      <c r="H3648" s="42" t="s">
        <v>2598</v>
      </c>
      <c r="I3648" s="42" t="s">
        <v>111</v>
      </c>
      <c r="J3648" s="42" t="s">
        <v>32363</v>
      </c>
      <c r="K3648" s="42" t="s">
        <v>414</v>
      </c>
      <c r="L3648" s="42" t="s">
        <v>2010</v>
      </c>
      <c r="M3648" s="42" t="s">
        <v>21</v>
      </c>
      <c r="N3648" s="42" t="s">
        <v>20524</v>
      </c>
      <c r="O3648" s="42" t="s">
        <v>394</v>
      </c>
      <c r="P3648" s="42" t="s">
        <v>395</v>
      </c>
      <c r="Q3648" s="56" t="s">
        <v>18330</v>
      </c>
      <c r="R3648" s="42" t="s">
        <v>23</v>
      </c>
      <c r="S3648" s="42" t="s">
        <v>22</v>
      </c>
      <c r="T3648" s="42" t="s">
        <v>28746</v>
      </c>
      <c r="U3648" s="50" t="s">
        <v>28520</v>
      </c>
      <c r="V3648" s="42" t="s">
        <v>28519</v>
      </c>
      <c r="W3648" s="42" t="s">
        <v>94</v>
      </c>
      <c r="X3648" s="50">
        <v>962</v>
      </c>
    </row>
    <row r="3649" spans="1:24" ht="12" customHeight="1" x14ac:dyDescent="0.15">
      <c r="A3649" s="42" t="s">
        <v>18325</v>
      </c>
      <c r="B3649" s="42">
        <v>57</v>
      </c>
      <c r="C3649" s="42" t="s">
        <v>14</v>
      </c>
      <c r="D3649" s="42" t="s">
        <v>31</v>
      </c>
      <c r="E3649" s="42" t="s">
        <v>18398</v>
      </c>
      <c r="F3649" s="55">
        <v>42305</v>
      </c>
      <c r="G3649" s="42" t="s">
        <v>18327</v>
      </c>
      <c r="H3649" s="42" t="s">
        <v>18328</v>
      </c>
      <c r="I3649" s="42" t="s">
        <v>653</v>
      </c>
      <c r="J3649" s="42" t="s">
        <v>19555</v>
      </c>
      <c r="K3649" s="42" t="s">
        <v>1087</v>
      </c>
      <c r="L3649" s="42" t="s">
        <v>5063</v>
      </c>
      <c r="M3649" s="42" t="s">
        <v>21</v>
      </c>
      <c r="N3649" s="42" t="s">
        <v>19556</v>
      </c>
      <c r="O3649" s="42" t="s">
        <v>394</v>
      </c>
      <c r="P3649" s="42" t="s">
        <v>395</v>
      </c>
      <c r="Q3649" s="56" t="s">
        <v>18326</v>
      </c>
      <c r="R3649" s="42" t="s">
        <v>94</v>
      </c>
      <c r="S3649" s="42" t="s">
        <v>22</v>
      </c>
      <c r="T3649" s="42" t="s">
        <v>28746</v>
      </c>
      <c r="U3649" s="50" t="s">
        <v>28520</v>
      </c>
      <c r="V3649" s="42" t="s">
        <v>28521</v>
      </c>
      <c r="W3649" s="42" t="s">
        <v>94</v>
      </c>
      <c r="X3649" s="50">
        <v>959</v>
      </c>
    </row>
    <row r="3650" spans="1:24" ht="12" customHeight="1" x14ac:dyDescent="0.15">
      <c r="A3650" s="42" t="s">
        <v>18203</v>
      </c>
      <c r="B3650" s="42">
        <v>29</v>
      </c>
      <c r="C3650" s="42" t="s">
        <v>14</v>
      </c>
      <c r="D3650" s="42" t="s">
        <v>79</v>
      </c>
      <c r="E3650" s="42" t="s">
        <v>18433</v>
      </c>
      <c r="F3650" s="55">
        <v>42305</v>
      </c>
      <c r="G3650" s="42" t="s">
        <v>18205</v>
      </c>
      <c r="H3650" s="42" t="s">
        <v>150</v>
      </c>
      <c r="I3650" s="42" t="s">
        <v>39</v>
      </c>
      <c r="J3650" s="42" t="s">
        <v>22269</v>
      </c>
      <c r="K3650" s="42" t="s">
        <v>150</v>
      </c>
      <c r="L3650" s="42" t="s">
        <v>18206</v>
      </c>
      <c r="M3650" s="42" t="s">
        <v>21</v>
      </c>
      <c r="N3650" s="42" t="s">
        <v>29889</v>
      </c>
      <c r="O3650" s="42" t="s">
        <v>394</v>
      </c>
      <c r="P3650" s="42" t="s">
        <v>395</v>
      </c>
      <c r="Q3650" s="56" t="s">
        <v>18204</v>
      </c>
      <c r="R3650" s="42" t="s">
        <v>23</v>
      </c>
      <c r="S3650" s="42" t="s">
        <v>12</v>
      </c>
      <c r="T3650" s="42" t="s">
        <v>31978</v>
      </c>
      <c r="U3650" s="50" t="s">
        <v>28520</v>
      </c>
      <c r="V3650" s="42" t="s">
        <v>28521</v>
      </c>
      <c r="W3650" s="42" t="s">
        <v>94</v>
      </c>
      <c r="X3650" s="50">
        <v>958</v>
      </c>
    </row>
    <row r="3651" spans="1:24" ht="12" customHeight="1" x14ac:dyDescent="0.15">
      <c r="A3651" s="42" t="s">
        <v>18200</v>
      </c>
      <c r="B3651" s="42">
        <v>25</v>
      </c>
      <c r="C3651" s="42" t="s">
        <v>14</v>
      </c>
      <c r="D3651" s="42" t="s">
        <v>79</v>
      </c>
      <c r="E3651" s="42" t="s">
        <v>18432</v>
      </c>
      <c r="F3651" s="55">
        <v>42304</v>
      </c>
      <c r="G3651" s="42" t="s">
        <v>18202</v>
      </c>
      <c r="H3651" s="42" t="s">
        <v>5054</v>
      </c>
      <c r="I3651" s="42" t="s">
        <v>167</v>
      </c>
      <c r="J3651" s="42" t="s">
        <v>7035</v>
      </c>
      <c r="K3651" s="42" t="s">
        <v>3645</v>
      </c>
      <c r="L3651" s="42" t="s">
        <v>7036</v>
      </c>
      <c r="M3651" s="42" t="s">
        <v>21</v>
      </c>
      <c r="N3651" s="42" t="s">
        <v>18473</v>
      </c>
      <c r="O3651" s="42" t="s">
        <v>394</v>
      </c>
      <c r="P3651" s="42" t="s">
        <v>395</v>
      </c>
      <c r="Q3651" s="56" t="s">
        <v>18201</v>
      </c>
      <c r="R3651" s="42" t="s">
        <v>94</v>
      </c>
      <c r="S3651" s="42" t="s">
        <v>22</v>
      </c>
      <c r="T3651" s="42" t="s">
        <v>28746</v>
      </c>
      <c r="U3651" s="50" t="s">
        <v>28520</v>
      </c>
      <c r="V3651" s="42" t="s">
        <v>28521</v>
      </c>
      <c r="W3651" s="42" t="s">
        <v>542</v>
      </c>
      <c r="X3651" s="50">
        <v>960</v>
      </c>
    </row>
    <row r="3652" spans="1:24" ht="12" customHeight="1" x14ac:dyDescent="0.15">
      <c r="A3652" s="42" t="s">
        <v>18207</v>
      </c>
      <c r="B3652" s="42">
        <v>21</v>
      </c>
      <c r="C3652" s="42" t="s">
        <v>108</v>
      </c>
      <c r="D3652" s="42" t="s">
        <v>79</v>
      </c>
      <c r="E3652" s="42" t="s">
        <v>18434</v>
      </c>
      <c r="F3652" s="55">
        <v>42303</v>
      </c>
      <c r="G3652" s="42" t="s">
        <v>18209</v>
      </c>
      <c r="H3652" s="42" t="s">
        <v>112</v>
      </c>
      <c r="I3652" s="42" t="s">
        <v>3573</v>
      </c>
      <c r="J3652" s="42">
        <v>20012</v>
      </c>
      <c r="K3652" s="42" t="s">
        <v>3575</v>
      </c>
      <c r="L3652" s="42" t="s">
        <v>18877</v>
      </c>
      <c r="M3652" s="42" t="s">
        <v>21</v>
      </c>
      <c r="N3652" s="42" t="s">
        <v>20523</v>
      </c>
      <c r="O3652" s="42" t="s">
        <v>394</v>
      </c>
      <c r="P3652" s="42" t="s">
        <v>395</v>
      </c>
      <c r="Q3652" s="56" t="s">
        <v>18208</v>
      </c>
      <c r="R3652" s="42" t="s">
        <v>23</v>
      </c>
      <c r="S3652" s="42" t="s">
        <v>22</v>
      </c>
      <c r="T3652" s="42" t="s">
        <v>28746</v>
      </c>
      <c r="U3652" s="50" t="s">
        <v>28520</v>
      </c>
      <c r="V3652" s="42" t="s">
        <v>28521</v>
      </c>
      <c r="W3652" s="42" t="s">
        <v>94</v>
      </c>
      <c r="X3652" s="50">
        <v>955</v>
      </c>
    </row>
    <row r="3653" spans="1:24" ht="12" customHeight="1" x14ac:dyDescent="0.15">
      <c r="A3653" s="42" t="s">
        <v>18210</v>
      </c>
      <c r="B3653" s="42">
        <v>18</v>
      </c>
      <c r="C3653" s="42" t="s">
        <v>14</v>
      </c>
      <c r="D3653" s="42" t="s">
        <v>15</v>
      </c>
      <c r="E3653" s="42" t="s">
        <v>18435</v>
      </c>
      <c r="F3653" s="55">
        <v>42303</v>
      </c>
      <c r="G3653" s="42" t="s">
        <v>19558</v>
      </c>
      <c r="H3653" s="42" t="s">
        <v>1537</v>
      </c>
      <c r="I3653" s="42" t="s">
        <v>56</v>
      </c>
      <c r="J3653" s="42" t="s">
        <v>19559</v>
      </c>
      <c r="K3653" s="42" t="s">
        <v>622</v>
      </c>
      <c r="L3653" s="42" t="s">
        <v>1539</v>
      </c>
      <c r="M3653" s="42" t="s">
        <v>21</v>
      </c>
      <c r="N3653" s="42" t="s">
        <v>19560</v>
      </c>
      <c r="O3653" s="42" t="s">
        <v>394</v>
      </c>
      <c r="P3653" s="42" t="s">
        <v>395</v>
      </c>
      <c r="Q3653" s="56" t="s">
        <v>18211</v>
      </c>
      <c r="R3653" s="42" t="s">
        <v>94</v>
      </c>
      <c r="S3653" s="42" t="s">
        <v>12</v>
      </c>
      <c r="T3653" s="42" t="s">
        <v>31978</v>
      </c>
      <c r="U3653" s="50" t="s">
        <v>28520</v>
      </c>
      <c r="V3653" s="42" t="s">
        <v>28522</v>
      </c>
      <c r="W3653" s="42" t="s">
        <v>94</v>
      </c>
      <c r="X3653" s="50">
        <v>956</v>
      </c>
    </row>
    <row r="3654" spans="1:24" ht="12" customHeight="1" x14ac:dyDescent="0.15">
      <c r="A3654" s="42" t="s">
        <v>18255</v>
      </c>
      <c r="B3654" s="42">
        <v>24</v>
      </c>
      <c r="C3654" s="42" t="s">
        <v>14</v>
      </c>
      <c r="D3654" s="42" t="s">
        <v>42</v>
      </c>
      <c r="E3654" s="42" t="s">
        <v>18423</v>
      </c>
      <c r="F3654" s="55">
        <v>42303</v>
      </c>
      <c r="G3654" s="42" t="s">
        <v>32210</v>
      </c>
      <c r="H3654" s="42" t="s">
        <v>1083</v>
      </c>
      <c r="I3654" s="42" t="s">
        <v>398</v>
      </c>
      <c r="J3654" s="42" t="s">
        <v>22267</v>
      </c>
      <c r="K3654" s="42" t="s">
        <v>22268</v>
      </c>
      <c r="L3654" s="42" t="s">
        <v>18256</v>
      </c>
      <c r="M3654" s="42" t="s">
        <v>385</v>
      </c>
      <c r="N3654" s="42" t="s">
        <v>32211</v>
      </c>
      <c r="O3654" s="42" t="s">
        <v>394</v>
      </c>
      <c r="P3654" s="42" t="s">
        <v>395</v>
      </c>
      <c r="Q3654" s="56" t="s">
        <v>32212</v>
      </c>
      <c r="R3654" s="42" t="s">
        <v>23</v>
      </c>
      <c r="S3654" s="42" t="s">
        <v>12</v>
      </c>
    </row>
    <row r="3655" spans="1:24" ht="12" customHeight="1" x14ac:dyDescent="0.15">
      <c r="A3655" s="42" t="s">
        <v>18212</v>
      </c>
      <c r="B3655" s="42">
        <v>45</v>
      </c>
      <c r="C3655" s="42" t="s">
        <v>14</v>
      </c>
      <c r="D3655" s="42" t="s">
        <v>79</v>
      </c>
      <c r="F3655" s="55">
        <v>42303</v>
      </c>
      <c r="G3655" s="42" t="s">
        <v>18214</v>
      </c>
      <c r="H3655" s="42" t="s">
        <v>3037</v>
      </c>
      <c r="I3655" s="42" t="s">
        <v>46</v>
      </c>
      <c r="J3655" s="42" t="s">
        <v>17953</v>
      </c>
      <c r="K3655" s="42" t="s">
        <v>3037</v>
      </c>
      <c r="L3655" s="42" t="s">
        <v>679</v>
      </c>
      <c r="M3655" s="42" t="s">
        <v>21</v>
      </c>
      <c r="N3655" s="42" t="s">
        <v>19557</v>
      </c>
      <c r="O3655" s="42" t="s">
        <v>394</v>
      </c>
      <c r="P3655" s="42" t="s">
        <v>395</v>
      </c>
      <c r="Q3655" s="56" t="s">
        <v>18213</v>
      </c>
      <c r="R3655" s="42" t="s">
        <v>94</v>
      </c>
      <c r="S3655" s="42" t="s">
        <v>373</v>
      </c>
      <c r="T3655" s="42" t="s">
        <v>28836</v>
      </c>
      <c r="U3655" s="50" t="s">
        <v>28518</v>
      </c>
      <c r="V3655" s="42" t="s">
        <v>28521</v>
      </c>
      <c r="W3655" s="42" t="s">
        <v>94</v>
      </c>
      <c r="X3655" s="50">
        <v>954</v>
      </c>
    </row>
    <row r="3656" spans="1:24" ht="12" customHeight="1" x14ac:dyDescent="0.15">
      <c r="A3656" s="42" t="s">
        <v>18331</v>
      </c>
      <c r="B3656" s="42">
        <v>57</v>
      </c>
      <c r="C3656" s="42" t="s">
        <v>108</v>
      </c>
      <c r="D3656" s="42" t="s">
        <v>31</v>
      </c>
      <c r="E3656" s="42" t="s">
        <v>18400</v>
      </c>
      <c r="F3656" s="55">
        <v>42302</v>
      </c>
      <c r="G3656" s="42" t="s">
        <v>19572</v>
      </c>
      <c r="H3656" s="42" t="s">
        <v>15235</v>
      </c>
      <c r="I3656" s="42" t="s">
        <v>398</v>
      </c>
      <c r="J3656" s="42" t="s">
        <v>15236</v>
      </c>
      <c r="K3656" s="42" t="s">
        <v>1486</v>
      </c>
      <c r="L3656" s="42" t="s">
        <v>498</v>
      </c>
      <c r="M3656" s="42" t="s">
        <v>373</v>
      </c>
      <c r="N3656" s="42" t="s">
        <v>19573</v>
      </c>
      <c r="O3656" s="42" t="s">
        <v>4581</v>
      </c>
      <c r="P3656" s="42" t="s">
        <v>395</v>
      </c>
      <c r="Q3656" s="56" t="s">
        <v>18332</v>
      </c>
      <c r="R3656" s="42" t="s">
        <v>94</v>
      </c>
      <c r="S3656" s="42" t="s">
        <v>373</v>
      </c>
    </row>
    <row r="3657" spans="1:24" ht="12" customHeight="1" x14ac:dyDescent="0.15">
      <c r="A3657" s="42" t="s">
        <v>18333</v>
      </c>
      <c r="B3657" s="42">
        <v>36</v>
      </c>
      <c r="C3657" s="42" t="s">
        <v>14</v>
      </c>
      <c r="D3657" s="42" t="s">
        <v>31</v>
      </c>
      <c r="E3657" s="42" t="s">
        <v>18401</v>
      </c>
      <c r="F3657" s="55">
        <v>42302</v>
      </c>
      <c r="G3657" s="42" t="s">
        <v>18335</v>
      </c>
      <c r="H3657" s="42" t="s">
        <v>18336</v>
      </c>
      <c r="I3657" s="42" t="s">
        <v>167</v>
      </c>
      <c r="J3657" s="42" t="s">
        <v>22270</v>
      </c>
      <c r="K3657" s="42" t="s">
        <v>4996</v>
      </c>
      <c r="L3657" s="42" t="s">
        <v>4997</v>
      </c>
      <c r="M3657" s="42" t="s">
        <v>21</v>
      </c>
      <c r="N3657" s="42" t="s">
        <v>20520</v>
      </c>
      <c r="P3657" s="42" t="s">
        <v>395</v>
      </c>
      <c r="Q3657" s="56" t="s">
        <v>18334</v>
      </c>
      <c r="R3657" s="42" t="s">
        <v>23</v>
      </c>
      <c r="S3657" s="42" t="s">
        <v>22</v>
      </c>
      <c r="T3657" s="42" t="s">
        <v>28746</v>
      </c>
      <c r="U3657" s="50" t="s">
        <v>28520</v>
      </c>
      <c r="V3657" s="42" t="s">
        <v>28521</v>
      </c>
      <c r="W3657" s="42" t="s">
        <v>94</v>
      </c>
      <c r="X3657" s="50">
        <v>949</v>
      </c>
    </row>
    <row r="3658" spans="1:24" ht="12" customHeight="1" x14ac:dyDescent="0.15">
      <c r="A3658" s="42" t="s">
        <v>18215</v>
      </c>
      <c r="B3658" s="42">
        <v>34</v>
      </c>
      <c r="C3658" s="42" t="s">
        <v>14</v>
      </c>
      <c r="D3658" s="42" t="s">
        <v>79</v>
      </c>
      <c r="E3658" s="42" t="s">
        <v>18436</v>
      </c>
      <c r="F3658" s="55">
        <v>42301</v>
      </c>
      <c r="G3658" s="42" t="s">
        <v>18216</v>
      </c>
      <c r="H3658" s="42" t="s">
        <v>7593</v>
      </c>
      <c r="I3658" s="42" t="s">
        <v>56</v>
      </c>
      <c r="J3658" s="42" t="s">
        <v>7594</v>
      </c>
      <c r="K3658" s="42" t="s">
        <v>5429</v>
      </c>
      <c r="L3658" s="42" t="s">
        <v>15292</v>
      </c>
      <c r="M3658" s="42" t="s">
        <v>21</v>
      </c>
      <c r="N3658" s="42" t="s">
        <v>18472</v>
      </c>
      <c r="O3658" s="42" t="s">
        <v>394</v>
      </c>
      <c r="P3658" s="42" t="s">
        <v>395</v>
      </c>
      <c r="Q3658" s="56" t="s">
        <v>19571</v>
      </c>
      <c r="R3658" s="42" t="s">
        <v>94</v>
      </c>
      <c r="S3658" s="42" t="s">
        <v>22</v>
      </c>
      <c r="T3658" s="42" t="s">
        <v>28746</v>
      </c>
      <c r="U3658" s="50" t="s">
        <v>28520</v>
      </c>
      <c r="V3658" s="42" t="s">
        <v>28521</v>
      </c>
      <c r="W3658" s="42" t="s">
        <v>542</v>
      </c>
      <c r="X3658" s="50">
        <v>948</v>
      </c>
    </row>
    <row r="3659" spans="1:24" ht="12" customHeight="1" x14ac:dyDescent="0.15">
      <c r="A3659" s="42" t="s">
        <v>18257</v>
      </c>
      <c r="B3659" s="42">
        <v>34</v>
      </c>
      <c r="C3659" s="42" t="s">
        <v>14</v>
      </c>
      <c r="D3659" s="42" t="s">
        <v>42</v>
      </c>
      <c r="F3659" s="55">
        <v>42301</v>
      </c>
      <c r="G3659" s="42" t="s">
        <v>18259</v>
      </c>
      <c r="H3659" s="42" t="s">
        <v>767</v>
      </c>
      <c r="I3659" s="42" t="s">
        <v>39</v>
      </c>
      <c r="J3659" s="42" t="s">
        <v>12580</v>
      </c>
      <c r="K3659" s="42" t="s">
        <v>767</v>
      </c>
      <c r="L3659" s="42" t="s">
        <v>941</v>
      </c>
      <c r="M3659" s="42" t="s">
        <v>21</v>
      </c>
      <c r="N3659" s="42" t="s">
        <v>20522</v>
      </c>
      <c r="P3659" s="42" t="s">
        <v>395</v>
      </c>
      <c r="Q3659" s="56" t="s">
        <v>18258</v>
      </c>
      <c r="R3659" s="42" t="s">
        <v>23</v>
      </c>
      <c r="S3659" s="42" t="s">
        <v>22</v>
      </c>
      <c r="T3659" s="42" t="s">
        <v>28746</v>
      </c>
      <c r="U3659" s="50" t="s">
        <v>28520</v>
      </c>
      <c r="V3659" s="42" t="s">
        <v>28521</v>
      </c>
      <c r="W3659" s="42" t="s">
        <v>94</v>
      </c>
      <c r="X3659" s="50">
        <v>947</v>
      </c>
    </row>
    <row r="3660" spans="1:24" ht="12" customHeight="1" x14ac:dyDescent="0.15">
      <c r="A3660" s="42" t="s">
        <v>18337</v>
      </c>
      <c r="B3660" s="42">
        <v>28</v>
      </c>
      <c r="C3660" s="42" t="s">
        <v>14</v>
      </c>
      <c r="D3660" s="42" t="s">
        <v>31</v>
      </c>
      <c r="E3660" s="42" t="s">
        <v>18402</v>
      </c>
      <c r="F3660" s="55">
        <v>42301</v>
      </c>
      <c r="G3660" s="42" t="s">
        <v>18339</v>
      </c>
      <c r="H3660" s="42" t="s">
        <v>18340</v>
      </c>
      <c r="I3660" s="42" t="s">
        <v>63</v>
      </c>
      <c r="J3660" s="42" t="s">
        <v>22271</v>
      </c>
      <c r="K3660" s="42" t="s">
        <v>22272</v>
      </c>
      <c r="L3660" s="42" t="s">
        <v>18341</v>
      </c>
      <c r="M3660" s="42" t="s">
        <v>21</v>
      </c>
      <c r="N3660" s="42" t="s">
        <v>20521</v>
      </c>
      <c r="P3660" s="42" t="s">
        <v>395</v>
      </c>
      <c r="Q3660" s="56" t="s">
        <v>18338</v>
      </c>
      <c r="R3660" s="42" t="s">
        <v>542</v>
      </c>
      <c r="S3660" s="42" t="s">
        <v>22</v>
      </c>
      <c r="T3660" s="42" t="s">
        <v>28746</v>
      </c>
      <c r="U3660" s="50" t="s">
        <v>28520</v>
      </c>
      <c r="V3660" s="42" t="s">
        <v>28521</v>
      </c>
      <c r="W3660" s="42" t="s">
        <v>94</v>
      </c>
      <c r="X3660" s="50">
        <v>951</v>
      </c>
    </row>
    <row r="3661" spans="1:24" ht="12" customHeight="1" x14ac:dyDescent="0.15">
      <c r="A3661" s="42" t="s">
        <v>18342</v>
      </c>
      <c r="B3661" s="42">
        <v>47</v>
      </c>
      <c r="C3661" s="42" t="s">
        <v>14</v>
      </c>
      <c r="D3661" s="42" t="s">
        <v>31</v>
      </c>
      <c r="F3661" s="55">
        <v>42301</v>
      </c>
      <c r="G3661" s="42" t="s">
        <v>18343</v>
      </c>
      <c r="H3661" s="42" t="s">
        <v>2598</v>
      </c>
      <c r="I3661" s="42" t="s">
        <v>432</v>
      </c>
      <c r="J3661" s="42" t="s">
        <v>19561</v>
      </c>
      <c r="K3661" s="42" t="s">
        <v>3530</v>
      </c>
      <c r="L3661" s="42" t="s">
        <v>19562</v>
      </c>
      <c r="M3661" s="42" t="s">
        <v>21</v>
      </c>
      <c r="N3661" s="42" t="s">
        <v>19563</v>
      </c>
      <c r="O3661" s="42" t="s">
        <v>394</v>
      </c>
      <c r="P3661" s="42" t="s">
        <v>395</v>
      </c>
      <c r="Q3661" s="56" t="s">
        <v>19564</v>
      </c>
      <c r="R3661" s="42" t="s">
        <v>94</v>
      </c>
      <c r="S3661" s="42" t="s">
        <v>22</v>
      </c>
      <c r="T3661" s="42" t="s">
        <v>28746</v>
      </c>
      <c r="U3661" s="50" t="s">
        <v>28520</v>
      </c>
      <c r="V3661" s="42" t="s">
        <v>28521</v>
      </c>
      <c r="W3661" s="42" t="s">
        <v>94</v>
      </c>
      <c r="X3661" s="50">
        <v>952</v>
      </c>
    </row>
    <row r="3662" spans="1:24" ht="12" customHeight="1" x14ac:dyDescent="0.15">
      <c r="A3662" s="42" t="s">
        <v>22857</v>
      </c>
      <c r="B3662" s="42">
        <v>61</v>
      </c>
      <c r="C3662" s="42" t="s">
        <v>14</v>
      </c>
      <c r="D3662" s="42" t="s">
        <v>31</v>
      </c>
      <c r="E3662" s="42" t="s">
        <v>22915</v>
      </c>
      <c r="F3662" s="55">
        <v>42301</v>
      </c>
      <c r="G3662" s="42" t="s">
        <v>22920</v>
      </c>
      <c r="H3662" s="42" t="s">
        <v>22921</v>
      </c>
      <c r="I3662" s="42" t="s">
        <v>417</v>
      </c>
      <c r="J3662" s="42">
        <v>12561</v>
      </c>
      <c r="K3662" s="42" t="s">
        <v>22916</v>
      </c>
      <c r="L3662" s="42" t="s">
        <v>22917</v>
      </c>
      <c r="M3662" s="42" t="s">
        <v>21</v>
      </c>
      <c r="N3662" s="42" t="s">
        <v>22918</v>
      </c>
      <c r="O3662" s="42" t="s">
        <v>394</v>
      </c>
      <c r="P3662" s="42" t="s">
        <v>395</v>
      </c>
      <c r="Q3662" s="56" t="s">
        <v>22919</v>
      </c>
      <c r="R3662" s="42" t="s">
        <v>542</v>
      </c>
      <c r="S3662" s="42" t="s">
        <v>22</v>
      </c>
      <c r="T3662" s="42" t="s">
        <v>28746</v>
      </c>
      <c r="U3662" s="50" t="s">
        <v>28520</v>
      </c>
      <c r="V3662" s="42" t="s">
        <v>28521</v>
      </c>
      <c r="W3662" s="42" t="s">
        <v>94</v>
      </c>
      <c r="X3662" s="50">
        <v>1283</v>
      </c>
    </row>
    <row r="3663" spans="1:24" ht="12" customHeight="1" x14ac:dyDescent="0.15">
      <c r="A3663" s="42" t="s">
        <v>18217</v>
      </c>
      <c r="B3663" s="42">
        <v>30</v>
      </c>
      <c r="C3663" s="42" t="s">
        <v>14</v>
      </c>
      <c r="D3663" s="42" t="s">
        <v>79</v>
      </c>
      <c r="E3663" s="42" t="s">
        <v>18437</v>
      </c>
      <c r="F3663" s="55">
        <v>42301</v>
      </c>
      <c r="G3663" s="42" t="s">
        <v>18219</v>
      </c>
      <c r="H3663" s="42" t="s">
        <v>18220</v>
      </c>
      <c r="I3663" s="42" t="s">
        <v>39</v>
      </c>
      <c r="J3663" s="42" t="s">
        <v>19565</v>
      </c>
      <c r="K3663" s="42" t="s">
        <v>767</v>
      </c>
      <c r="L3663" s="42" t="s">
        <v>18221</v>
      </c>
      <c r="M3663" s="42" t="s">
        <v>21</v>
      </c>
      <c r="N3663" s="42" t="s">
        <v>29831</v>
      </c>
      <c r="O3663" s="42" t="s">
        <v>394</v>
      </c>
      <c r="P3663" s="42" t="s">
        <v>395</v>
      </c>
      <c r="Q3663" s="56" t="s">
        <v>18218</v>
      </c>
      <c r="R3663" s="42" t="s">
        <v>23</v>
      </c>
      <c r="S3663" s="42" t="s">
        <v>12</v>
      </c>
      <c r="T3663" s="42" t="s">
        <v>29832</v>
      </c>
      <c r="U3663" s="50" t="s">
        <v>28523</v>
      </c>
      <c r="V3663" s="42" t="s">
        <v>28521</v>
      </c>
      <c r="W3663" s="42" t="s">
        <v>94</v>
      </c>
      <c r="X3663" s="50">
        <v>950</v>
      </c>
    </row>
    <row r="3664" spans="1:24" ht="12" customHeight="1" x14ac:dyDescent="0.15">
      <c r="A3664" s="42" t="s">
        <v>18292</v>
      </c>
      <c r="B3664" s="42">
        <v>49</v>
      </c>
      <c r="C3664" s="42" t="s">
        <v>14</v>
      </c>
      <c r="D3664" s="42" t="s">
        <v>31</v>
      </c>
      <c r="F3664" s="55">
        <v>42301</v>
      </c>
      <c r="G3664" s="42" t="s">
        <v>19566</v>
      </c>
      <c r="H3664" s="42" t="s">
        <v>15884</v>
      </c>
      <c r="I3664" s="42" t="s">
        <v>324</v>
      </c>
      <c r="J3664" s="42" t="s">
        <v>19567</v>
      </c>
      <c r="K3664" s="42" t="s">
        <v>19568</v>
      </c>
      <c r="L3664" s="42" t="s">
        <v>10961</v>
      </c>
      <c r="M3664" s="42" t="s">
        <v>21</v>
      </c>
      <c r="N3664" s="42" t="s">
        <v>19569</v>
      </c>
      <c r="O3664" s="42" t="s">
        <v>394</v>
      </c>
      <c r="P3664" s="42" t="s">
        <v>395</v>
      </c>
      <c r="Q3664" s="56" t="s">
        <v>19570</v>
      </c>
      <c r="R3664" s="42" t="s">
        <v>94</v>
      </c>
      <c r="S3664" s="42" t="s">
        <v>29</v>
      </c>
      <c r="T3664" s="42" t="s">
        <v>28523</v>
      </c>
      <c r="U3664" s="50" t="s">
        <v>28520</v>
      </c>
      <c r="V3664" s="42" t="s">
        <v>28521</v>
      </c>
      <c r="W3664" s="42" t="s">
        <v>94</v>
      </c>
      <c r="X3664" s="50">
        <v>953</v>
      </c>
    </row>
    <row r="3665" spans="1:24" ht="12" customHeight="1" x14ac:dyDescent="0.15">
      <c r="A3665" s="42" t="s">
        <v>18222</v>
      </c>
      <c r="B3665" s="42">
        <v>18</v>
      </c>
      <c r="C3665" s="42" t="s">
        <v>14</v>
      </c>
      <c r="D3665" s="42" t="s">
        <v>79</v>
      </c>
      <c r="E3665" s="42" t="s">
        <v>18438</v>
      </c>
      <c r="F3665" s="55">
        <v>42300</v>
      </c>
      <c r="G3665" s="42" t="s">
        <v>18224</v>
      </c>
      <c r="H3665" s="42" t="s">
        <v>15454</v>
      </c>
      <c r="I3665" s="42" t="s">
        <v>389</v>
      </c>
      <c r="J3665" s="42" t="s">
        <v>15455</v>
      </c>
      <c r="K3665" s="42" t="s">
        <v>1078</v>
      </c>
      <c r="L3665" s="42" t="s">
        <v>1122</v>
      </c>
      <c r="M3665" s="42" t="s">
        <v>21</v>
      </c>
      <c r="N3665" s="42" t="s">
        <v>20518</v>
      </c>
      <c r="O3665" s="42" t="s">
        <v>394</v>
      </c>
      <c r="P3665" s="42" t="s">
        <v>395</v>
      </c>
      <c r="Q3665" s="56" t="s">
        <v>18223</v>
      </c>
      <c r="R3665" s="42" t="s">
        <v>23</v>
      </c>
      <c r="S3665" s="42" t="s">
        <v>22</v>
      </c>
      <c r="T3665" s="42" t="s">
        <v>28746</v>
      </c>
      <c r="U3665" s="50" t="s">
        <v>28520</v>
      </c>
      <c r="V3665" s="42" t="s">
        <v>28521</v>
      </c>
      <c r="W3665" s="42" t="s">
        <v>94</v>
      </c>
      <c r="X3665" s="50">
        <v>957</v>
      </c>
    </row>
    <row r="3666" spans="1:24" ht="12" customHeight="1" x14ac:dyDescent="0.15">
      <c r="A3666" s="42" t="s">
        <v>18260</v>
      </c>
      <c r="B3666" s="42">
        <v>22</v>
      </c>
      <c r="C3666" s="42" t="s">
        <v>14</v>
      </c>
      <c r="D3666" s="42" t="s">
        <v>42</v>
      </c>
      <c r="E3666" s="42" t="s">
        <v>18422</v>
      </c>
      <c r="F3666" s="55">
        <v>42300</v>
      </c>
      <c r="G3666" s="42" t="s">
        <v>32356</v>
      </c>
      <c r="H3666" s="42" t="s">
        <v>20357</v>
      </c>
      <c r="I3666" s="42" t="s">
        <v>56</v>
      </c>
      <c r="J3666" s="42" t="s">
        <v>32364</v>
      </c>
      <c r="K3666" s="42" t="s">
        <v>8963</v>
      </c>
      <c r="L3666" s="42" t="s">
        <v>20361</v>
      </c>
      <c r="M3666" s="42" t="s">
        <v>373</v>
      </c>
      <c r="N3666" s="42" t="s">
        <v>20360</v>
      </c>
      <c r="O3666" s="42" t="s">
        <v>394</v>
      </c>
      <c r="P3666" s="42" t="s">
        <v>395</v>
      </c>
      <c r="Q3666" s="56" t="s">
        <v>18261</v>
      </c>
      <c r="R3666" s="42" t="s">
        <v>23</v>
      </c>
      <c r="S3666" s="42" t="s">
        <v>12</v>
      </c>
    </row>
    <row r="3667" spans="1:24" ht="12" customHeight="1" x14ac:dyDescent="0.15">
      <c r="A3667" s="42" t="s">
        <v>18225</v>
      </c>
      <c r="B3667" s="42">
        <v>36</v>
      </c>
      <c r="C3667" s="42" t="s">
        <v>14</v>
      </c>
      <c r="D3667" s="42" t="s">
        <v>79</v>
      </c>
      <c r="E3667" s="42" t="s">
        <v>18439</v>
      </c>
      <c r="F3667" s="55">
        <v>42299</v>
      </c>
      <c r="G3667" s="42" t="s">
        <v>19574</v>
      </c>
      <c r="H3667" s="42" t="s">
        <v>18226</v>
      </c>
      <c r="I3667" s="42" t="s">
        <v>39</v>
      </c>
      <c r="J3667" s="42" t="s">
        <v>18458</v>
      </c>
      <c r="K3667" s="42" t="s">
        <v>1612</v>
      </c>
      <c r="L3667" s="42" t="s">
        <v>11126</v>
      </c>
      <c r="M3667" s="42" t="s">
        <v>21</v>
      </c>
      <c r="N3667" s="42" t="s">
        <v>18470</v>
      </c>
      <c r="O3667" s="42" t="s">
        <v>394</v>
      </c>
      <c r="P3667" s="42" t="s">
        <v>395</v>
      </c>
      <c r="Q3667" s="56" t="s">
        <v>19575</v>
      </c>
      <c r="R3667" s="42" t="s">
        <v>94</v>
      </c>
      <c r="S3667" s="42" t="s">
        <v>22</v>
      </c>
      <c r="T3667" s="42" t="s">
        <v>28746</v>
      </c>
      <c r="U3667" s="50" t="s">
        <v>28520</v>
      </c>
      <c r="V3667" s="42" t="s">
        <v>28519</v>
      </c>
      <c r="W3667" s="42" t="s">
        <v>94</v>
      </c>
      <c r="X3667" s="50">
        <v>945</v>
      </c>
    </row>
    <row r="3668" spans="1:24" ht="12" customHeight="1" x14ac:dyDescent="0.15">
      <c r="A3668" s="42" t="s">
        <v>18227</v>
      </c>
      <c r="B3668" s="42">
        <v>38</v>
      </c>
      <c r="C3668" s="42" t="s">
        <v>14</v>
      </c>
      <c r="D3668" s="42" t="s">
        <v>79</v>
      </c>
      <c r="E3668" s="42" t="s">
        <v>18440</v>
      </c>
      <c r="F3668" s="55">
        <v>42299</v>
      </c>
      <c r="G3668" s="42" t="s">
        <v>18228</v>
      </c>
      <c r="H3668" s="42" t="s">
        <v>453</v>
      </c>
      <c r="I3668" s="42" t="s">
        <v>19</v>
      </c>
      <c r="J3668" s="42" t="s">
        <v>9894</v>
      </c>
      <c r="K3668" s="42" t="s">
        <v>5798</v>
      </c>
      <c r="L3668" s="42" t="s">
        <v>454</v>
      </c>
      <c r="M3668" s="42" t="s">
        <v>21</v>
      </c>
      <c r="N3668" s="42" t="s">
        <v>18471</v>
      </c>
      <c r="O3668" s="42" t="s">
        <v>394</v>
      </c>
      <c r="P3668" s="42" t="s">
        <v>395</v>
      </c>
      <c r="Q3668" s="56" t="s">
        <v>19576</v>
      </c>
      <c r="R3668" s="42" t="s">
        <v>94</v>
      </c>
      <c r="S3668" s="42" t="s">
        <v>22</v>
      </c>
      <c r="T3668" s="42" t="s">
        <v>28739</v>
      </c>
      <c r="U3668" s="50" t="s">
        <v>28520</v>
      </c>
      <c r="V3668" s="42" t="s">
        <v>28521</v>
      </c>
      <c r="W3668" s="42" t="s">
        <v>94</v>
      </c>
      <c r="X3668" s="50">
        <v>943</v>
      </c>
    </row>
    <row r="3669" spans="1:24" ht="12" customHeight="1" x14ac:dyDescent="0.15">
      <c r="A3669" s="42" t="s">
        <v>18293</v>
      </c>
      <c r="B3669" s="42">
        <v>53</v>
      </c>
      <c r="C3669" s="42" t="s">
        <v>14</v>
      </c>
      <c r="D3669" s="42" t="s">
        <v>31</v>
      </c>
      <c r="E3669" s="42" t="s">
        <v>20185</v>
      </c>
      <c r="F3669" s="55">
        <v>42299</v>
      </c>
      <c r="G3669" s="42" t="s">
        <v>18294</v>
      </c>
      <c r="H3669" s="42" t="s">
        <v>18295</v>
      </c>
      <c r="I3669" s="42" t="s">
        <v>309</v>
      </c>
      <c r="J3669" s="42" t="s">
        <v>19577</v>
      </c>
      <c r="K3669" s="42" t="s">
        <v>19578</v>
      </c>
      <c r="L3669" s="42" t="s">
        <v>19579</v>
      </c>
      <c r="M3669" s="42" t="s">
        <v>21</v>
      </c>
      <c r="N3669" s="42" t="s">
        <v>19580</v>
      </c>
      <c r="O3669" s="42" t="s">
        <v>394</v>
      </c>
      <c r="P3669" s="42" t="s">
        <v>395</v>
      </c>
      <c r="Q3669" s="56" t="s">
        <v>19581</v>
      </c>
      <c r="R3669" s="42" t="s">
        <v>94</v>
      </c>
      <c r="S3669" s="42" t="s">
        <v>29</v>
      </c>
      <c r="T3669" s="42" t="s">
        <v>28523</v>
      </c>
      <c r="U3669" s="50" t="s">
        <v>28518</v>
      </c>
      <c r="V3669" s="42" t="s">
        <v>28521</v>
      </c>
      <c r="W3669" s="42" t="s">
        <v>94</v>
      </c>
      <c r="X3669" s="50">
        <v>946</v>
      </c>
    </row>
    <row r="3670" spans="1:24" ht="12" customHeight="1" x14ac:dyDescent="0.15">
      <c r="A3670" s="42" t="s">
        <v>18262</v>
      </c>
      <c r="B3670" s="42">
        <v>35</v>
      </c>
      <c r="C3670" s="42" t="s">
        <v>14</v>
      </c>
      <c r="D3670" s="42" t="s">
        <v>42</v>
      </c>
      <c r="E3670" s="42" t="s">
        <v>18421</v>
      </c>
      <c r="F3670" s="55">
        <v>42298</v>
      </c>
      <c r="G3670" s="42" t="s">
        <v>18263</v>
      </c>
      <c r="H3670" s="42" t="s">
        <v>18264</v>
      </c>
      <c r="I3670" s="42" t="s">
        <v>39</v>
      </c>
      <c r="J3670" s="42" t="s">
        <v>19582</v>
      </c>
      <c r="K3670" s="42" t="s">
        <v>9716</v>
      </c>
      <c r="L3670" s="42" t="s">
        <v>19583</v>
      </c>
      <c r="M3670" s="42" t="s">
        <v>21</v>
      </c>
      <c r="N3670" s="42" t="s">
        <v>19584</v>
      </c>
      <c r="O3670" s="42" t="s">
        <v>394</v>
      </c>
      <c r="P3670" s="42" t="s">
        <v>395</v>
      </c>
      <c r="Q3670" s="56" t="s">
        <v>19585</v>
      </c>
      <c r="R3670" s="42" t="s">
        <v>94</v>
      </c>
      <c r="S3670" s="42" t="s">
        <v>22</v>
      </c>
      <c r="T3670" s="42" t="s">
        <v>28739</v>
      </c>
      <c r="U3670" s="50" t="s">
        <v>28518</v>
      </c>
      <c r="V3670" s="42" t="s">
        <v>20623</v>
      </c>
      <c r="W3670" s="42" t="s">
        <v>94</v>
      </c>
      <c r="X3670" s="50">
        <v>940</v>
      </c>
    </row>
    <row r="3671" spans="1:24" ht="12" customHeight="1" x14ac:dyDescent="0.15">
      <c r="A3671" s="42" t="s">
        <v>18344</v>
      </c>
      <c r="B3671" s="42">
        <v>47</v>
      </c>
      <c r="C3671" s="42" t="s">
        <v>14</v>
      </c>
      <c r="D3671" s="42" t="s">
        <v>31</v>
      </c>
      <c r="E3671" s="42" t="s">
        <v>18403</v>
      </c>
      <c r="F3671" s="55">
        <v>42298</v>
      </c>
      <c r="G3671" s="42" t="s">
        <v>18345</v>
      </c>
      <c r="H3671" s="42" t="s">
        <v>18346</v>
      </c>
      <c r="I3671" s="42" t="s">
        <v>51</v>
      </c>
      <c r="J3671" s="42" t="s">
        <v>19590</v>
      </c>
      <c r="K3671" s="42" t="s">
        <v>2489</v>
      </c>
      <c r="L3671" s="42" t="s">
        <v>18347</v>
      </c>
      <c r="M3671" s="42" t="s">
        <v>21</v>
      </c>
      <c r="N3671" s="42" t="s">
        <v>19591</v>
      </c>
      <c r="O3671" s="42" t="s">
        <v>394</v>
      </c>
      <c r="P3671" s="42" t="s">
        <v>395</v>
      </c>
      <c r="Q3671" s="56" t="s">
        <v>19592</v>
      </c>
      <c r="R3671" s="42" t="s">
        <v>542</v>
      </c>
      <c r="S3671" s="42" t="s">
        <v>22</v>
      </c>
      <c r="T3671" s="42" t="s">
        <v>28746</v>
      </c>
      <c r="U3671" s="50" t="s">
        <v>28520</v>
      </c>
      <c r="V3671" s="42" t="s">
        <v>28521</v>
      </c>
      <c r="W3671" s="42" t="s">
        <v>94</v>
      </c>
      <c r="X3671" s="50">
        <v>944</v>
      </c>
    </row>
    <row r="3672" spans="1:24" ht="12" customHeight="1" x14ac:dyDescent="0.15">
      <c r="A3672" s="42" t="s">
        <v>18296</v>
      </c>
      <c r="B3672" s="42">
        <v>36</v>
      </c>
      <c r="C3672" s="42" t="s">
        <v>14</v>
      </c>
      <c r="D3672" s="42" t="s">
        <v>42</v>
      </c>
      <c r="E3672" s="42" t="s">
        <v>20186</v>
      </c>
      <c r="F3672" s="55">
        <v>42298</v>
      </c>
      <c r="G3672" s="42" t="s">
        <v>18298</v>
      </c>
      <c r="H3672" s="42" t="s">
        <v>12128</v>
      </c>
      <c r="I3672" s="42" t="s">
        <v>67</v>
      </c>
      <c r="J3672" s="42" t="s">
        <v>32365</v>
      </c>
      <c r="K3672" s="42" t="s">
        <v>12130</v>
      </c>
      <c r="L3672" s="42" t="s">
        <v>12131</v>
      </c>
      <c r="M3672" s="42" t="s">
        <v>385</v>
      </c>
      <c r="N3672" s="42" t="s">
        <v>32357</v>
      </c>
      <c r="O3672" s="42" t="s">
        <v>394</v>
      </c>
      <c r="P3672" s="42" t="s">
        <v>395</v>
      </c>
      <c r="Q3672" s="56" t="s">
        <v>18297</v>
      </c>
      <c r="R3672" s="42" t="s">
        <v>23</v>
      </c>
      <c r="S3672" s="42" t="s">
        <v>12</v>
      </c>
    </row>
    <row r="3673" spans="1:24" ht="12" customHeight="1" x14ac:dyDescent="0.15">
      <c r="A3673" s="42" t="s">
        <v>18265</v>
      </c>
      <c r="B3673" s="42">
        <v>21</v>
      </c>
      <c r="C3673" s="42" t="s">
        <v>14</v>
      </c>
      <c r="D3673" s="42" t="s">
        <v>42</v>
      </c>
      <c r="E3673" s="42" t="s">
        <v>18420</v>
      </c>
      <c r="F3673" s="55">
        <v>42298</v>
      </c>
      <c r="G3673" s="42" t="s">
        <v>23756</v>
      </c>
      <c r="H3673" s="42" t="s">
        <v>1716</v>
      </c>
      <c r="I3673" s="42" t="s">
        <v>39</v>
      </c>
      <c r="J3673" s="42" t="s">
        <v>19586</v>
      </c>
      <c r="K3673" s="42" t="s">
        <v>1139</v>
      </c>
      <c r="L3673" s="42" t="s">
        <v>19587</v>
      </c>
      <c r="M3673" s="42" t="s">
        <v>21</v>
      </c>
      <c r="N3673" s="42" t="s">
        <v>19588</v>
      </c>
      <c r="O3673" s="42" t="s">
        <v>394</v>
      </c>
      <c r="P3673" s="42" t="s">
        <v>395</v>
      </c>
      <c r="Q3673" s="56" t="s">
        <v>19589</v>
      </c>
      <c r="R3673" s="42" t="s">
        <v>542</v>
      </c>
      <c r="S3673" s="42" t="s">
        <v>12</v>
      </c>
      <c r="T3673" s="42" t="s">
        <v>31978</v>
      </c>
      <c r="U3673" s="50" t="s">
        <v>28520</v>
      </c>
      <c r="V3673" s="42" t="s">
        <v>28521</v>
      </c>
      <c r="W3673" s="42" t="s">
        <v>94</v>
      </c>
      <c r="X3673" s="50">
        <v>941</v>
      </c>
    </row>
    <row r="3674" spans="1:24" ht="12" customHeight="1" x14ac:dyDescent="0.15">
      <c r="A3674" s="42" t="s">
        <v>18266</v>
      </c>
      <c r="B3674" s="42">
        <v>40</v>
      </c>
      <c r="C3674" s="42" t="s">
        <v>14</v>
      </c>
      <c r="D3674" s="42" t="s">
        <v>42</v>
      </c>
      <c r="E3674" s="42" t="s">
        <v>18419</v>
      </c>
      <c r="F3674" s="55">
        <v>42297</v>
      </c>
      <c r="G3674" s="42" t="s">
        <v>32360</v>
      </c>
      <c r="H3674" s="42" t="s">
        <v>18268</v>
      </c>
      <c r="I3674" s="42" t="s">
        <v>189</v>
      </c>
      <c r="J3674" s="42" t="s">
        <v>32361</v>
      </c>
      <c r="K3674" s="42" t="s">
        <v>32347</v>
      </c>
      <c r="L3674" s="42" t="s">
        <v>18269</v>
      </c>
      <c r="M3674" s="42" t="s">
        <v>21</v>
      </c>
      <c r="N3674" s="42" t="s">
        <v>32362</v>
      </c>
      <c r="O3674" s="42" t="s">
        <v>394</v>
      </c>
      <c r="P3674" s="42" t="s">
        <v>395</v>
      </c>
      <c r="Q3674" s="56" t="s">
        <v>18267</v>
      </c>
      <c r="R3674" s="42" t="s">
        <v>23</v>
      </c>
      <c r="S3674" s="42" t="s">
        <v>22</v>
      </c>
      <c r="T3674" s="42" t="s">
        <v>28746</v>
      </c>
      <c r="U3674" s="50" t="s">
        <v>28520</v>
      </c>
      <c r="V3674" s="42" t="s">
        <v>28521</v>
      </c>
      <c r="W3674" s="42" t="s">
        <v>94</v>
      </c>
      <c r="X3674" s="50">
        <v>937</v>
      </c>
    </row>
    <row r="3675" spans="1:24" ht="12" customHeight="1" x14ac:dyDescent="0.15">
      <c r="A3675" s="42" t="s">
        <v>18352</v>
      </c>
      <c r="B3675" s="42">
        <v>30</v>
      </c>
      <c r="C3675" s="42" t="s">
        <v>14</v>
      </c>
      <c r="D3675" s="42" t="s">
        <v>31</v>
      </c>
      <c r="E3675" s="42" t="s">
        <v>18405</v>
      </c>
      <c r="F3675" s="55">
        <v>42297</v>
      </c>
      <c r="G3675" s="42" t="s">
        <v>19593</v>
      </c>
      <c r="H3675" s="42" t="s">
        <v>18353</v>
      </c>
      <c r="I3675" s="42" t="s">
        <v>19</v>
      </c>
      <c r="J3675" s="42" t="s">
        <v>19594</v>
      </c>
      <c r="K3675" s="42" t="s">
        <v>17171</v>
      </c>
      <c r="L3675" s="42" t="s">
        <v>17172</v>
      </c>
      <c r="M3675" s="42" t="s">
        <v>21</v>
      </c>
      <c r="N3675" s="42" t="s">
        <v>19595</v>
      </c>
      <c r="O3675" s="42" t="s">
        <v>394</v>
      </c>
      <c r="P3675" s="42" t="s">
        <v>395</v>
      </c>
      <c r="Q3675" s="56" t="s">
        <v>19596</v>
      </c>
      <c r="R3675" s="42" t="s">
        <v>94</v>
      </c>
      <c r="S3675" s="42" t="s">
        <v>22</v>
      </c>
      <c r="T3675" s="42" t="s">
        <v>28739</v>
      </c>
      <c r="U3675" s="50" t="s">
        <v>28520</v>
      </c>
      <c r="V3675" s="42" t="s">
        <v>28521</v>
      </c>
      <c r="W3675" s="42" t="s">
        <v>94</v>
      </c>
      <c r="X3675" s="50">
        <v>938</v>
      </c>
    </row>
    <row r="3676" spans="1:24" ht="12" customHeight="1" x14ac:dyDescent="0.15">
      <c r="A3676" s="42" t="s">
        <v>18348</v>
      </c>
      <c r="B3676" s="42">
        <v>21</v>
      </c>
      <c r="C3676" s="42" t="s">
        <v>14</v>
      </c>
      <c r="D3676" s="42" t="s">
        <v>31</v>
      </c>
      <c r="E3676" s="42" t="s">
        <v>18404</v>
      </c>
      <c r="F3676" s="55">
        <v>42297</v>
      </c>
      <c r="G3676" s="42" t="s">
        <v>18349</v>
      </c>
      <c r="H3676" s="42" t="s">
        <v>18350</v>
      </c>
      <c r="I3676" s="42" t="s">
        <v>364</v>
      </c>
      <c r="J3676" s="42" t="s">
        <v>19597</v>
      </c>
      <c r="K3676" s="42" t="s">
        <v>19598</v>
      </c>
      <c r="L3676" s="42" t="s">
        <v>18351</v>
      </c>
      <c r="M3676" s="42" t="s">
        <v>21</v>
      </c>
      <c r="N3676" s="42" t="s">
        <v>19599</v>
      </c>
      <c r="O3676" s="42" t="s">
        <v>394</v>
      </c>
      <c r="P3676" s="42" t="s">
        <v>395</v>
      </c>
      <c r="Q3676" s="56" t="s">
        <v>19600</v>
      </c>
      <c r="R3676" s="42" t="s">
        <v>94</v>
      </c>
      <c r="S3676" s="42" t="s">
        <v>22</v>
      </c>
      <c r="T3676" s="42" t="s">
        <v>28746</v>
      </c>
      <c r="U3676" s="50" t="s">
        <v>28520</v>
      </c>
      <c r="V3676" s="42" t="s">
        <v>28522</v>
      </c>
      <c r="W3676" s="42" t="s">
        <v>94</v>
      </c>
      <c r="X3676" s="50">
        <v>939</v>
      </c>
    </row>
    <row r="3677" spans="1:24" ht="12" customHeight="1" x14ac:dyDescent="0.15">
      <c r="A3677" s="42" t="s">
        <v>18229</v>
      </c>
      <c r="B3677" s="42">
        <v>39</v>
      </c>
      <c r="C3677" s="42" t="s">
        <v>14</v>
      </c>
      <c r="D3677" s="42" t="s">
        <v>79</v>
      </c>
      <c r="E3677" s="42" t="s">
        <v>18441</v>
      </c>
      <c r="F3677" s="55">
        <v>42297</v>
      </c>
      <c r="G3677" s="42" t="s">
        <v>18230</v>
      </c>
      <c r="H3677" s="42" t="s">
        <v>150</v>
      </c>
      <c r="I3677" s="42" t="s">
        <v>39</v>
      </c>
      <c r="J3677" s="42" t="s">
        <v>11175</v>
      </c>
      <c r="K3677" s="42" t="s">
        <v>150</v>
      </c>
      <c r="L3677" s="42" t="s">
        <v>151</v>
      </c>
      <c r="M3677" s="42" t="s">
        <v>21</v>
      </c>
      <c r="N3677" s="42" t="s">
        <v>18469</v>
      </c>
      <c r="O3677" s="42" t="s">
        <v>994</v>
      </c>
      <c r="P3677" s="42" t="s">
        <v>395</v>
      </c>
      <c r="Q3677" s="56" t="s">
        <v>19601</v>
      </c>
      <c r="R3677" s="42" t="s">
        <v>94</v>
      </c>
      <c r="S3677" s="42" t="s">
        <v>12</v>
      </c>
      <c r="T3677" s="42" t="s">
        <v>31675</v>
      </c>
      <c r="U3677" s="50" t="s">
        <v>28520</v>
      </c>
      <c r="V3677" s="42" t="s">
        <v>28521</v>
      </c>
      <c r="W3677" s="42" t="s">
        <v>94</v>
      </c>
      <c r="X3677" s="50">
        <v>936</v>
      </c>
    </row>
    <row r="3678" spans="1:24" ht="12" customHeight="1" x14ac:dyDescent="0.15">
      <c r="A3678" s="42" t="s">
        <v>18354</v>
      </c>
      <c r="B3678" s="42">
        <v>47</v>
      </c>
      <c r="C3678" s="42" t="s">
        <v>14</v>
      </c>
      <c r="D3678" s="42" t="s">
        <v>31</v>
      </c>
      <c r="E3678" s="42" t="s">
        <v>18406</v>
      </c>
      <c r="F3678" s="55">
        <v>42297</v>
      </c>
      <c r="G3678" s="42" t="s">
        <v>18356</v>
      </c>
      <c r="H3678" s="42" t="s">
        <v>18357</v>
      </c>
      <c r="I3678" s="42" t="s">
        <v>357</v>
      </c>
      <c r="J3678" s="42" t="s">
        <v>32359</v>
      </c>
      <c r="K3678" s="42" t="s">
        <v>4056</v>
      </c>
      <c r="L3678" s="42" t="s">
        <v>4057</v>
      </c>
      <c r="M3678" s="42" t="s">
        <v>385</v>
      </c>
      <c r="N3678" s="42" t="s">
        <v>32358</v>
      </c>
      <c r="O3678" s="42" t="s">
        <v>394</v>
      </c>
      <c r="P3678" s="42" t="s">
        <v>395</v>
      </c>
      <c r="Q3678" s="56" t="s">
        <v>18355</v>
      </c>
      <c r="R3678" s="42" t="s">
        <v>23</v>
      </c>
      <c r="S3678" s="42" t="s">
        <v>12</v>
      </c>
    </row>
    <row r="3679" spans="1:24" ht="12" customHeight="1" x14ac:dyDescent="0.15">
      <c r="A3679" s="42" t="s">
        <v>18358</v>
      </c>
      <c r="B3679" s="42">
        <v>30</v>
      </c>
      <c r="C3679" s="42" t="s">
        <v>14</v>
      </c>
      <c r="D3679" s="42" t="s">
        <v>31</v>
      </c>
      <c r="E3679" s="42" t="s">
        <v>18407</v>
      </c>
      <c r="F3679" s="55">
        <v>42297</v>
      </c>
      <c r="G3679" s="42" t="s">
        <v>19602</v>
      </c>
      <c r="H3679" s="42" t="s">
        <v>874</v>
      </c>
      <c r="I3679" s="42" t="s">
        <v>309</v>
      </c>
      <c r="J3679" s="42" t="s">
        <v>19603</v>
      </c>
      <c r="K3679" s="42" t="s">
        <v>1747</v>
      </c>
      <c r="L3679" s="42" t="s">
        <v>18359</v>
      </c>
      <c r="M3679" s="42" t="s">
        <v>21</v>
      </c>
      <c r="N3679" s="42" t="s">
        <v>19604</v>
      </c>
      <c r="O3679" s="42" t="s">
        <v>394</v>
      </c>
      <c r="P3679" s="42" t="s">
        <v>395</v>
      </c>
      <c r="Q3679" s="56" t="s">
        <v>19605</v>
      </c>
      <c r="R3679" s="42" t="s">
        <v>94</v>
      </c>
      <c r="S3679" s="42" t="s">
        <v>12</v>
      </c>
      <c r="T3679" s="42" t="s">
        <v>31675</v>
      </c>
      <c r="U3679" s="50" t="s">
        <v>28520</v>
      </c>
      <c r="V3679" s="42" t="s">
        <v>28521</v>
      </c>
      <c r="W3679" s="42" t="s">
        <v>94</v>
      </c>
      <c r="X3679" s="50">
        <v>935</v>
      </c>
    </row>
    <row r="3680" spans="1:24" ht="12" customHeight="1" x14ac:dyDescent="0.15">
      <c r="A3680" s="42" t="s">
        <v>19530</v>
      </c>
      <c r="B3680" s="42">
        <v>53</v>
      </c>
      <c r="C3680" s="42" t="s">
        <v>14</v>
      </c>
      <c r="D3680" s="42" t="s">
        <v>79</v>
      </c>
      <c r="F3680" s="55">
        <v>42296</v>
      </c>
      <c r="G3680" s="42" t="s">
        <v>18299</v>
      </c>
      <c r="H3680" s="42" t="s">
        <v>92</v>
      </c>
      <c r="I3680" s="42" t="s">
        <v>39</v>
      </c>
      <c r="J3680" s="42" t="s">
        <v>19606</v>
      </c>
      <c r="K3680" s="42" t="s">
        <v>92</v>
      </c>
      <c r="L3680" s="42" t="s">
        <v>408</v>
      </c>
      <c r="M3680" s="42" t="s">
        <v>21</v>
      </c>
      <c r="N3680" s="42" t="s">
        <v>19607</v>
      </c>
      <c r="O3680" s="42" t="s">
        <v>394</v>
      </c>
      <c r="P3680" s="42" t="s">
        <v>395</v>
      </c>
      <c r="Q3680" s="56" t="s">
        <v>19608</v>
      </c>
      <c r="R3680" s="42" t="s">
        <v>23</v>
      </c>
      <c r="S3680" s="42" t="s">
        <v>373</v>
      </c>
      <c r="T3680" s="42" t="s">
        <v>28836</v>
      </c>
      <c r="U3680" s="50" t="s">
        <v>28520</v>
      </c>
      <c r="V3680" s="42" t="s">
        <v>28521</v>
      </c>
      <c r="W3680" s="42" t="s">
        <v>94</v>
      </c>
      <c r="X3680" s="50">
        <v>934</v>
      </c>
    </row>
    <row r="3681" spans="1:24" ht="12" customHeight="1" x14ac:dyDescent="0.15">
      <c r="A3681" s="42" t="s">
        <v>18231</v>
      </c>
      <c r="B3681" s="42">
        <v>31</v>
      </c>
      <c r="C3681" s="42" t="s">
        <v>14</v>
      </c>
      <c r="D3681" s="42" t="s">
        <v>79</v>
      </c>
      <c r="E3681" s="42" t="s">
        <v>18442</v>
      </c>
      <c r="F3681" s="55">
        <v>42295</v>
      </c>
      <c r="G3681" s="42" t="s">
        <v>19609</v>
      </c>
      <c r="H3681" s="42" t="s">
        <v>5214</v>
      </c>
      <c r="I3681" s="42" t="s">
        <v>56</v>
      </c>
      <c r="J3681" s="42" t="s">
        <v>5420</v>
      </c>
      <c r="K3681" s="42" t="s">
        <v>5214</v>
      </c>
      <c r="L3681" s="42" t="s">
        <v>5421</v>
      </c>
      <c r="M3681" s="42" t="s">
        <v>21</v>
      </c>
      <c r="N3681" s="42" t="s">
        <v>18468</v>
      </c>
      <c r="O3681" s="42" t="s">
        <v>24808</v>
      </c>
      <c r="P3681" s="42" t="s">
        <v>1135</v>
      </c>
      <c r="Q3681" s="56" t="s">
        <v>19610</v>
      </c>
      <c r="R3681" s="42" t="s">
        <v>94</v>
      </c>
      <c r="S3681" s="42" t="s">
        <v>22</v>
      </c>
      <c r="T3681" s="42" t="s">
        <v>28746</v>
      </c>
      <c r="U3681" s="50" t="s">
        <v>28523</v>
      </c>
      <c r="V3681" s="42" t="s">
        <v>28521</v>
      </c>
      <c r="W3681" s="42" t="s">
        <v>94</v>
      </c>
      <c r="X3681" s="50">
        <v>931</v>
      </c>
    </row>
    <row r="3682" spans="1:24" ht="12" customHeight="1" x14ac:dyDescent="0.15">
      <c r="A3682" s="42" t="s">
        <v>18360</v>
      </c>
      <c r="B3682" s="42">
        <v>50</v>
      </c>
      <c r="C3682" s="42" t="s">
        <v>14</v>
      </c>
      <c r="D3682" s="42" t="s">
        <v>31</v>
      </c>
      <c r="E3682" s="42" t="s">
        <v>18408</v>
      </c>
      <c r="F3682" s="55">
        <v>42295</v>
      </c>
      <c r="H3682" s="42" t="s">
        <v>14953</v>
      </c>
      <c r="I3682" s="42" t="s">
        <v>127</v>
      </c>
      <c r="J3682" s="42" t="s">
        <v>32376</v>
      </c>
      <c r="K3682" s="42" t="s">
        <v>20362</v>
      </c>
      <c r="L3682" s="42" t="s">
        <v>20359</v>
      </c>
      <c r="M3682" s="42" t="s">
        <v>21</v>
      </c>
      <c r="N3682" s="42" t="s">
        <v>32375</v>
      </c>
      <c r="P3682" s="42" t="s">
        <v>395</v>
      </c>
      <c r="Q3682" s="56" t="s">
        <v>18361</v>
      </c>
      <c r="R3682" s="42" t="s">
        <v>23</v>
      </c>
      <c r="S3682" s="42" t="s">
        <v>22</v>
      </c>
    </row>
    <row r="3683" spans="1:24" ht="12" customHeight="1" x14ac:dyDescent="0.15">
      <c r="A3683" s="42" t="s">
        <v>18362</v>
      </c>
      <c r="B3683" s="42">
        <v>28</v>
      </c>
      <c r="C3683" s="42" t="s">
        <v>14</v>
      </c>
      <c r="D3683" s="42" t="s">
        <v>31</v>
      </c>
      <c r="E3683" s="42" t="s">
        <v>18409</v>
      </c>
      <c r="F3683" s="55">
        <v>42295</v>
      </c>
      <c r="G3683" s="42" t="s">
        <v>23757</v>
      </c>
      <c r="H3683" s="42" t="s">
        <v>194</v>
      </c>
      <c r="I3683" s="42" t="s">
        <v>39</v>
      </c>
      <c r="J3683" s="42" t="s">
        <v>19611</v>
      </c>
      <c r="K3683" s="42" t="s">
        <v>194</v>
      </c>
      <c r="L3683" s="42" t="s">
        <v>195</v>
      </c>
      <c r="M3683" s="42" t="s">
        <v>21</v>
      </c>
      <c r="N3683" s="42" t="s">
        <v>19612</v>
      </c>
      <c r="O3683" s="42" t="s">
        <v>394</v>
      </c>
      <c r="P3683" s="42" t="s">
        <v>395</v>
      </c>
      <c r="Q3683" s="56" t="s">
        <v>19613</v>
      </c>
      <c r="R3683" s="42" t="s">
        <v>542</v>
      </c>
      <c r="S3683" s="42" t="s">
        <v>22</v>
      </c>
      <c r="T3683" s="42" t="s">
        <v>28739</v>
      </c>
      <c r="U3683" s="50" t="s">
        <v>28520</v>
      </c>
      <c r="V3683" s="42" t="s">
        <v>28521</v>
      </c>
      <c r="W3683" s="42" t="s">
        <v>94</v>
      </c>
      <c r="X3683" s="50">
        <v>932</v>
      </c>
    </row>
    <row r="3684" spans="1:24" ht="12" customHeight="1" x14ac:dyDescent="0.15">
      <c r="A3684" s="42" t="s">
        <v>18270</v>
      </c>
      <c r="B3684" s="42">
        <v>37</v>
      </c>
      <c r="C3684" s="42" t="s">
        <v>14</v>
      </c>
      <c r="D3684" s="42" t="s">
        <v>42</v>
      </c>
      <c r="E3684" s="42" t="s">
        <v>18393</v>
      </c>
      <c r="F3684" s="55">
        <v>42295</v>
      </c>
      <c r="G3684" s="42" t="s">
        <v>32366</v>
      </c>
      <c r="H3684" s="42" t="s">
        <v>17585</v>
      </c>
      <c r="I3684" s="42" t="s">
        <v>67</v>
      </c>
      <c r="J3684" s="42" t="s">
        <v>17586</v>
      </c>
      <c r="K3684" s="42" t="s">
        <v>1175</v>
      </c>
      <c r="L3684" s="42" t="s">
        <v>17587</v>
      </c>
      <c r="M3684" s="42" t="s">
        <v>24698</v>
      </c>
      <c r="N3684" s="42" t="s">
        <v>32367</v>
      </c>
      <c r="O3684" s="42" t="s">
        <v>394</v>
      </c>
      <c r="P3684" s="42" t="s">
        <v>395</v>
      </c>
      <c r="Q3684" s="56" t="s">
        <v>20358</v>
      </c>
      <c r="R3684" s="42" t="s">
        <v>23</v>
      </c>
      <c r="S3684" s="42" t="s">
        <v>12</v>
      </c>
    </row>
    <row r="3685" spans="1:24" ht="12" customHeight="1" x14ac:dyDescent="0.15">
      <c r="A3685" s="42" t="s">
        <v>18237</v>
      </c>
      <c r="B3685" s="42">
        <v>18</v>
      </c>
      <c r="C3685" s="42" t="s">
        <v>14</v>
      </c>
      <c r="D3685" s="42" t="s">
        <v>79</v>
      </c>
      <c r="E3685" s="42" t="s">
        <v>18429</v>
      </c>
      <c r="F3685" s="55">
        <v>42294</v>
      </c>
      <c r="G3685" s="42" t="s">
        <v>18239</v>
      </c>
      <c r="H3685" s="42" t="s">
        <v>858</v>
      </c>
      <c r="I3685" s="42" t="s">
        <v>238</v>
      </c>
      <c r="J3685" s="42" t="s">
        <v>18455</v>
      </c>
      <c r="K3685" s="42" t="s">
        <v>18456</v>
      </c>
      <c r="L3685" s="42" t="s">
        <v>859</v>
      </c>
      <c r="M3685" s="42" t="s">
        <v>21</v>
      </c>
      <c r="N3685" s="42" t="s">
        <v>18466</v>
      </c>
      <c r="O3685" s="42" t="s">
        <v>28709</v>
      </c>
      <c r="P3685" s="42" t="s">
        <v>28710</v>
      </c>
      <c r="Q3685" s="56" t="s">
        <v>18238</v>
      </c>
      <c r="R3685" s="42" t="s">
        <v>94</v>
      </c>
      <c r="S3685" s="42" t="s">
        <v>12</v>
      </c>
      <c r="W3685" s="42" t="s">
        <v>28690</v>
      </c>
    </row>
    <row r="3686" spans="1:24" ht="12" customHeight="1" x14ac:dyDescent="0.15">
      <c r="A3686" s="42" t="s">
        <v>18232</v>
      </c>
      <c r="B3686" s="42">
        <v>28</v>
      </c>
      <c r="C3686" s="42" t="s">
        <v>14</v>
      </c>
      <c r="D3686" s="42" t="s">
        <v>79</v>
      </c>
      <c r="E3686" s="42" t="s">
        <v>18443</v>
      </c>
      <c r="F3686" s="55">
        <v>42294</v>
      </c>
      <c r="G3686" s="42" t="s">
        <v>19614</v>
      </c>
      <c r="H3686" s="42" t="s">
        <v>1574</v>
      </c>
      <c r="I3686" s="42" t="s">
        <v>398</v>
      </c>
      <c r="J3686" s="42" t="s">
        <v>18457</v>
      </c>
      <c r="K3686" s="42" t="s">
        <v>1574</v>
      </c>
      <c r="L3686" s="42" t="s">
        <v>18233</v>
      </c>
      <c r="M3686" s="42" t="s">
        <v>5307</v>
      </c>
      <c r="N3686" s="42" t="s">
        <v>18467</v>
      </c>
      <c r="O3686" s="42" t="s">
        <v>394</v>
      </c>
      <c r="P3686" s="42" t="s">
        <v>395</v>
      </c>
      <c r="Q3686" s="56" t="s">
        <v>19615</v>
      </c>
      <c r="R3686" s="42" t="s">
        <v>542</v>
      </c>
      <c r="S3686" s="42" t="s">
        <v>22</v>
      </c>
      <c r="T3686" s="42" t="s">
        <v>28739</v>
      </c>
      <c r="U3686" s="50" t="s">
        <v>28518</v>
      </c>
      <c r="V3686" s="42" t="s">
        <v>28521</v>
      </c>
      <c r="W3686" s="42" t="s">
        <v>94</v>
      </c>
      <c r="X3686" s="50">
        <v>930</v>
      </c>
    </row>
    <row r="3687" spans="1:24" ht="12" customHeight="1" x14ac:dyDescent="0.15">
      <c r="A3687" s="42" t="s">
        <v>18234</v>
      </c>
      <c r="B3687" s="42">
        <v>30</v>
      </c>
      <c r="C3687" s="42" t="s">
        <v>14</v>
      </c>
      <c r="D3687" s="42" t="s">
        <v>79</v>
      </c>
      <c r="E3687" s="42" t="s">
        <v>18444</v>
      </c>
      <c r="F3687" s="55">
        <v>42294</v>
      </c>
      <c r="G3687" s="42" t="s">
        <v>18236</v>
      </c>
      <c r="H3687" s="42" t="s">
        <v>5922</v>
      </c>
      <c r="I3687" s="42" t="s">
        <v>39</v>
      </c>
      <c r="J3687" s="42" t="s">
        <v>32368</v>
      </c>
      <c r="K3687" s="42" t="s">
        <v>150</v>
      </c>
      <c r="L3687" s="42" t="s">
        <v>18885</v>
      </c>
      <c r="M3687" s="42" t="s">
        <v>21</v>
      </c>
      <c r="N3687" s="42" t="s">
        <v>20218</v>
      </c>
      <c r="O3687" s="42" t="s">
        <v>16284</v>
      </c>
      <c r="P3687" s="42" t="s">
        <v>395</v>
      </c>
      <c r="Q3687" s="56" t="s">
        <v>18235</v>
      </c>
      <c r="R3687" s="42" t="s">
        <v>23</v>
      </c>
      <c r="S3687" s="42" t="s">
        <v>12</v>
      </c>
    </row>
    <row r="3688" spans="1:24" ht="12" customHeight="1" x14ac:dyDescent="0.15">
      <c r="A3688" s="42" t="s">
        <v>18271</v>
      </c>
      <c r="B3688" s="42">
        <v>22</v>
      </c>
      <c r="C3688" s="42" t="s">
        <v>14</v>
      </c>
      <c r="D3688" s="42" t="s">
        <v>42</v>
      </c>
      <c r="E3688" s="42" t="s">
        <v>18392</v>
      </c>
      <c r="F3688" s="55">
        <v>42294</v>
      </c>
      <c r="G3688" s="42" t="s">
        <v>18272</v>
      </c>
      <c r="H3688" s="42" t="s">
        <v>10032</v>
      </c>
      <c r="I3688" s="42" t="s">
        <v>39</v>
      </c>
      <c r="J3688" s="42" t="s">
        <v>3137</v>
      </c>
      <c r="K3688" s="42" t="s">
        <v>3138</v>
      </c>
      <c r="L3688" s="42" t="s">
        <v>10034</v>
      </c>
      <c r="M3688" s="42" t="s">
        <v>21</v>
      </c>
      <c r="N3688" s="42" t="s">
        <v>19616</v>
      </c>
      <c r="O3688" s="42" t="s">
        <v>394</v>
      </c>
      <c r="P3688" s="42" t="s">
        <v>395</v>
      </c>
      <c r="Q3688" s="56" t="s">
        <v>19617</v>
      </c>
      <c r="R3688" s="42" t="s">
        <v>94</v>
      </c>
      <c r="S3688" s="42" t="s">
        <v>12</v>
      </c>
      <c r="T3688" s="42" t="s">
        <v>31675</v>
      </c>
      <c r="U3688" s="50" t="s">
        <v>28520</v>
      </c>
      <c r="V3688" s="42" t="s">
        <v>28521</v>
      </c>
      <c r="W3688" s="42" t="s">
        <v>94</v>
      </c>
      <c r="X3688" s="50">
        <v>929</v>
      </c>
    </row>
    <row r="3689" spans="1:24" ht="12" customHeight="1" x14ac:dyDescent="0.15">
      <c r="A3689" s="42" t="s">
        <v>18300</v>
      </c>
      <c r="B3689" s="42">
        <v>45</v>
      </c>
      <c r="C3689" s="42" t="s">
        <v>14</v>
      </c>
      <c r="D3689" s="42" t="s">
        <v>24</v>
      </c>
      <c r="F3689" s="55">
        <v>42293</v>
      </c>
      <c r="G3689" s="42" t="s">
        <v>20353</v>
      </c>
      <c r="H3689" s="42" t="s">
        <v>20354</v>
      </c>
      <c r="I3689" s="42" t="s">
        <v>167</v>
      </c>
      <c r="K3689" s="42" t="s">
        <v>20356</v>
      </c>
      <c r="L3689" s="42" t="s">
        <v>20355</v>
      </c>
      <c r="M3689" s="42" t="s">
        <v>21</v>
      </c>
      <c r="N3689" s="42" t="s">
        <v>20519</v>
      </c>
      <c r="P3689" s="42" t="s">
        <v>395</v>
      </c>
      <c r="Q3689" s="56" t="s">
        <v>18301</v>
      </c>
      <c r="R3689" s="42" t="s">
        <v>23</v>
      </c>
      <c r="S3689" s="42" t="s">
        <v>22</v>
      </c>
      <c r="T3689" s="42" t="s">
        <v>28746</v>
      </c>
      <c r="U3689" s="50" t="s">
        <v>28520</v>
      </c>
      <c r="V3689" s="42" t="s">
        <v>28521</v>
      </c>
      <c r="W3689" s="42" t="s">
        <v>94</v>
      </c>
      <c r="X3689" s="50">
        <v>926</v>
      </c>
    </row>
    <row r="3690" spans="1:24" ht="12" customHeight="1" x14ac:dyDescent="0.15">
      <c r="A3690" s="42" t="s">
        <v>18302</v>
      </c>
      <c r="B3690" s="42">
        <v>27</v>
      </c>
      <c r="C3690" s="42" t="s">
        <v>14</v>
      </c>
      <c r="D3690" s="42" t="s">
        <v>31</v>
      </c>
      <c r="F3690" s="55">
        <v>42293</v>
      </c>
      <c r="G3690" s="42" t="s">
        <v>20364</v>
      </c>
      <c r="H3690" s="42" t="s">
        <v>20363</v>
      </c>
      <c r="I3690" s="42" t="s">
        <v>263</v>
      </c>
      <c r="J3690" s="42" t="s">
        <v>32389</v>
      </c>
      <c r="K3690" s="42" t="s">
        <v>922</v>
      </c>
      <c r="L3690" s="42" t="s">
        <v>1599</v>
      </c>
      <c r="M3690" s="42" t="s">
        <v>21</v>
      </c>
      <c r="N3690" s="42" t="s">
        <v>32387</v>
      </c>
      <c r="P3690" s="42" t="s">
        <v>395</v>
      </c>
      <c r="Q3690" s="56" t="s">
        <v>18303</v>
      </c>
      <c r="R3690" s="42" t="s">
        <v>23</v>
      </c>
      <c r="S3690" s="42" t="s">
        <v>22</v>
      </c>
    </row>
    <row r="3691" spans="1:24" ht="12" customHeight="1" x14ac:dyDescent="0.15">
      <c r="A3691" s="42" t="s">
        <v>20187</v>
      </c>
      <c r="B3691" s="42">
        <v>27</v>
      </c>
      <c r="C3691" s="42" t="s">
        <v>14</v>
      </c>
      <c r="D3691" s="42" t="s">
        <v>31</v>
      </c>
      <c r="F3691" s="55">
        <v>42293</v>
      </c>
      <c r="G3691" s="42" t="s">
        <v>18305</v>
      </c>
      <c r="H3691" s="42" t="s">
        <v>707</v>
      </c>
      <c r="I3691" s="42" t="s">
        <v>67</v>
      </c>
      <c r="J3691" s="42" t="s">
        <v>32369</v>
      </c>
      <c r="K3691" s="42" t="s">
        <v>545</v>
      </c>
      <c r="L3691" s="42" t="s">
        <v>708</v>
      </c>
      <c r="M3691" s="42" t="s">
        <v>21</v>
      </c>
      <c r="N3691" s="42" t="s">
        <v>20517</v>
      </c>
      <c r="O3691" s="42" t="s">
        <v>394</v>
      </c>
      <c r="P3691" s="42" t="s">
        <v>395</v>
      </c>
      <c r="Q3691" s="56" t="s">
        <v>18304</v>
      </c>
      <c r="R3691" s="42" t="s">
        <v>23</v>
      </c>
      <c r="S3691" s="42" t="s">
        <v>22</v>
      </c>
    </row>
    <row r="3692" spans="1:24" ht="12" customHeight="1" x14ac:dyDescent="0.15">
      <c r="A3692" s="42" t="s">
        <v>18273</v>
      </c>
      <c r="B3692" s="42">
        <v>27</v>
      </c>
      <c r="C3692" s="42" t="s">
        <v>14</v>
      </c>
      <c r="D3692" s="42" t="s">
        <v>42</v>
      </c>
      <c r="F3692" s="55">
        <v>42293</v>
      </c>
      <c r="G3692" s="42" t="s">
        <v>23758</v>
      </c>
      <c r="H3692" s="42" t="s">
        <v>15326</v>
      </c>
      <c r="I3692" s="42" t="s">
        <v>39</v>
      </c>
      <c r="J3692" s="42" t="s">
        <v>15327</v>
      </c>
      <c r="K3692" s="42" t="s">
        <v>92</v>
      </c>
      <c r="L3692" s="42" t="s">
        <v>408</v>
      </c>
      <c r="M3692" s="42" t="s">
        <v>21</v>
      </c>
      <c r="N3692" s="42" t="s">
        <v>19618</v>
      </c>
      <c r="O3692" s="42" t="s">
        <v>394</v>
      </c>
      <c r="P3692" s="42" t="s">
        <v>395</v>
      </c>
      <c r="Q3692" s="56" t="s">
        <v>19619</v>
      </c>
      <c r="R3692" s="42" t="s">
        <v>94</v>
      </c>
      <c r="S3692" s="42" t="s">
        <v>12</v>
      </c>
      <c r="T3692" s="42" t="s">
        <v>31978</v>
      </c>
      <c r="U3692" s="50" t="s">
        <v>28520</v>
      </c>
      <c r="V3692" s="42" t="s">
        <v>28521</v>
      </c>
      <c r="W3692" s="42" t="s">
        <v>94</v>
      </c>
      <c r="X3692" s="50">
        <v>924</v>
      </c>
    </row>
    <row r="3693" spans="1:24" ht="12" customHeight="1" x14ac:dyDescent="0.15">
      <c r="A3693" s="42" t="s">
        <v>18240</v>
      </c>
      <c r="B3693" s="42">
        <v>33</v>
      </c>
      <c r="C3693" s="42" t="s">
        <v>14</v>
      </c>
      <c r="D3693" s="42" t="s">
        <v>79</v>
      </c>
      <c r="E3693" s="42" t="s">
        <v>18428</v>
      </c>
      <c r="F3693" s="55">
        <v>42293</v>
      </c>
      <c r="G3693" s="42" t="s">
        <v>18241</v>
      </c>
      <c r="H3693" s="42" t="s">
        <v>1262</v>
      </c>
      <c r="I3693" s="42" t="s">
        <v>653</v>
      </c>
      <c r="J3693" s="42" t="s">
        <v>18454</v>
      </c>
      <c r="K3693" s="42" t="s">
        <v>2934</v>
      </c>
      <c r="L3693" s="42" t="s">
        <v>3317</v>
      </c>
      <c r="M3693" s="42" t="s">
        <v>21</v>
      </c>
      <c r="N3693" s="42" t="s">
        <v>18465</v>
      </c>
      <c r="O3693" s="42" t="s">
        <v>394</v>
      </c>
      <c r="P3693" s="42" t="s">
        <v>395</v>
      </c>
      <c r="Q3693" s="56" t="s">
        <v>19620</v>
      </c>
      <c r="R3693" s="42" t="s">
        <v>94</v>
      </c>
      <c r="S3693" s="42" t="s">
        <v>29</v>
      </c>
      <c r="T3693" s="42" t="s">
        <v>28523</v>
      </c>
      <c r="U3693" s="50" t="s">
        <v>28523</v>
      </c>
      <c r="V3693" s="42" t="s">
        <v>28522</v>
      </c>
      <c r="W3693" s="42" t="s">
        <v>94</v>
      </c>
      <c r="X3693" s="50">
        <v>927</v>
      </c>
    </row>
    <row r="3694" spans="1:24" ht="12" customHeight="1" x14ac:dyDescent="0.15">
      <c r="A3694" s="42" t="s">
        <v>18363</v>
      </c>
      <c r="B3694" s="42">
        <v>50</v>
      </c>
      <c r="C3694" s="42" t="s">
        <v>108</v>
      </c>
      <c r="D3694" s="42" t="s">
        <v>31</v>
      </c>
      <c r="E3694" s="42" t="s">
        <v>18410</v>
      </c>
      <c r="F3694" s="55">
        <v>42292</v>
      </c>
      <c r="G3694" s="42" t="s">
        <v>19625</v>
      </c>
      <c r="H3694" s="42" t="s">
        <v>639</v>
      </c>
      <c r="I3694" s="42" t="s">
        <v>263</v>
      </c>
      <c r="J3694" s="42" t="s">
        <v>19626</v>
      </c>
      <c r="K3694" s="42" t="s">
        <v>557</v>
      </c>
      <c r="L3694" s="42" t="s">
        <v>558</v>
      </c>
      <c r="M3694" s="42" t="s">
        <v>21</v>
      </c>
      <c r="N3694" s="42" t="s">
        <v>19627</v>
      </c>
      <c r="O3694" s="42" t="s">
        <v>994</v>
      </c>
      <c r="P3694" s="42" t="s">
        <v>395</v>
      </c>
      <c r="Q3694" s="56" t="s">
        <v>19628</v>
      </c>
      <c r="R3694" s="42" t="s">
        <v>542</v>
      </c>
      <c r="S3694" s="42" t="s">
        <v>22</v>
      </c>
      <c r="T3694" s="42" t="s">
        <v>28746</v>
      </c>
      <c r="U3694" s="50" t="s">
        <v>28520</v>
      </c>
      <c r="V3694" s="42" t="s">
        <v>28519</v>
      </c>
      <c r="W3694" s="42" t="s">
        <v>94</v>
      </c>
      <c r="X3694" s="50">
        <v>919</v>
      </c>
    </row>
    <row r="3695" spans="1:24" ht="12" customHeight="1" x14ac:dyDescent="0.15">
      <c r="A3695" s="42" t="s">
        <v>18242</v>
      </c>
      <c r="B3695" s="42">
        <v>25</v>
      </c>
      <c r="C3695" s="42" t="s">
        <v>14</v>
      </c>
      <c r="D3695" s="42" t="s">
        <v>79</v>
      </c>
      <c r="E3695" s="42" t="s">
        <v>18427</v>
      </c>
      <c r="F3695" s="55">
        <v>42292</v>
      </c>
      <c r="G3695" s="42" t="s">
        <v>18243</v>
      </c>
      <c r="H3695" s="42" t="s">
        <v>1262</v>
      </c>
      <c r="I3695" s="42" t="s">
        <v>63</v>
      </c>
      <c r="J3695" s="42" t="s">
        <v>18453</v>
      </c>
      <c r="K3695" s="42" t="s">
        <v>1263</v>
      </c>
      <c r="L3695" s="42" t="s">
        <v>12268</v>
      </c>
      <c r="M3695" s="42" t="s">
        <v>21</v>
      </c>
      <c r="N3695" s="42" t="s">
        <v>18464</v>
      </c>
      <c r="O3695" s="42" t="s">
        <v>994</v>
      </c>
      <c r="P3695" s="42" t="s">
        <v>395</v>
      </c>
      <c r="Q3695" s="56" t="s">
        <v>19624</v>
      </c>
      <c r="R3695" s="42" t="s">
        <v>94</v>
      </c>
      <c r="S3695" s="42" t="s">
        <v>22</v>
      </c>
      <c r="T3695" s="42" t="s">
        <v>28746</v>
      </c>
      <c r="U3695" s="50" t="s">
        <v>28520</v>
      </c>
      <c r="V3695" s="42" t="s">
        <v>28521</v>
      </c>
      <c r="W3695" s="42" t="s">
        <v>94</v>
      </c>
      <c r="X3695" s="50">
        <v>917</v>
      </c>
    </row>
    <row r="3696" spans="1:24" ht="12" customHeight="1" x14ac:dyDescent="0.15">
      <c r="A3696" s="42" t="s">
        <v>18244</v>
      </c>
      <c r="B3696" s="42">
        <v>20</v>
      </c>
      <c r="C3696" s="42" t="s">
        <v>14</v>
      </c>
      <c r="D3696" s="42" t="s">
        <v>79</v>
      </c>
      <c r="E3696" s="42" t="s">
        <v>18426</v>
      </c>
      <c r="F3696" s="55">
        <v>42292</v>
      </c>
      <c r="G3696" s="42" t="s">
        <v>18246</v>
      </c>
      <c r="H3696" s="42" t="s">
        <v>707</v>
      </c>
      <c r="I3696" s="42" t="s">
        <v>67</v>
      </c>
      <c r="J3696" s="42" t="s">
        <v>32370</v>
      </c>
      <c r="K3696" s="42" t="s">
        <v>545</v>
      </c>
      <c r="L3696" s="42" t="s">
        <v>708</v>
      </c>
      <c r="M3696" s="42" t="s">
        <v>21</v>
      </c>
      <c r="N3696" s="42" t="s">
        <v>20516</v>
      </c>
      <c r="O3696" s="42" t="s">
        <v>394</v>
      </c>
      <c r="P3696" s="42" t="s">
        <v>395</v>
      </c>
      <c r="Q3696" s="56" t="s">
        <v>18245</v>
      </c>
      <c r="R3696" s="42" t="s">
        <v>23</v>
      </c>
      <c r="S3696" s="42" t="s">
        <v>22</v>
      </c>
      <c r="T3696" s="42" t="s">
        <v>28746</v>
      </c>
      <c r="U3696" s="50" t="s">
        <v>28520</v>
      </c>
      <c r="V3696" s="42" t="s">
        <v>28521</v>
      </c>
      <c r="W3696" s="42" t="s">
        <v>94</v>
      </c>
      <c r="X3696" s="50">
        <v>923</v>
      </c>
    </row>
    <row r="3697" spans="1:24" ht="12" customHeight="1" x14ac:dyDescent="0.15">
      <c r="A3697" s="42" t="s">
        <v>18274</v>
      </c>
      <c r="B3697" s="42">
        <v>27</v>
      </c>
      <c r="C3697" s="42" t="s">
        <v>14</v>
      </c>
      <c r="D3697" s="42" t="s">
        <v>42</v>
      </c>
      <c r="F3697" s="55">
        <v>42292</v>
      </c>
      <c r="G3697" s="42" t="s">
        <v>18275</v>
      </c>
      <c r="H3697" s="42" t="s">
        <v>929</v>
      </c>
      <c r="I3697" s="42" t="s">
        <v>39</v>
      </c>
      <c r="J3697" s="42" t="s">
        <v>19621</v>
      </c>
      <c r="K3697" s="42" t="s">
        <v>929</v>
      </c>
      <c r="L3697" s="42" t="s">
        <v>930</v>
      </c>
      <c r="M3697" s="42" t="s">
        <v>21</v>
      </c>
      <c r="N3697" s="42" t="s">
        <v>19622</v>
      </c>
      <c r="O3697" s="42" t="s">
        <v>394</v>
      </c>
      <c r="P3697" s="42" t="s">
        <v>395</v>
      </c>
      <c r="Q3697" s="56" t="s">
        <v>19623</v>
      </c>
      <c r="R3697" s="42" t="s">
        <v>94</v>
      </c>
      <c r="S3697" s="42" t="s">
        <v>22</v>
      </c>
      <c r="T3697" s="42" t="s">
        <v>28746</v>
      </c>
      <c r="U3697" s="50" t="s">
        <v>28520</v>
      </c>
      <c r="V3697" s="42" t="s">
        <v>28521</v>
      </c>
      <c r="W3697" s="42" t="s">
        <v>94</v>
      </c>
      <c r="X3697" s="50">
        <v>922</v>
      </c>
    </row>
    <row r="3698" spans="1:24" ht="12" customHeight="1" x14ac:dyDescent="0.15">
      <c r="A3698" s="42" t="s">
        <v>18276</v>
      </c>
      <c r="B3698" s="42">
        <v>15</v>
      </c>
      <c r="C3698" s="42" t="s">
        <v>14</v>
      </c>
      <c r="D3698" s="42" t="s">
        <v>42</v>
      </c>
      <c r="E3698" s="42" t="s">
        <v>18391</v>
      </c>
      <c r="F3698" s="55">
        <v>42292</v>
      </c>
      <c r="G3698" s="42" t="s">
        <v>18278</v>
      </c>
      <c r="H3698" s="42" t="s">
        <v>1200</v>
      </c>
      <c r="I3698" s="42" t="s">
        <v>56</v>
      </c>
      <c r="J3698" s="42" t="s">
        <v>6851</v>
      </c>
      <c r="K3698" s="42" t="s">
        <v>155</v>
      </c>
      <c r="L3698" s="42" t="s">
        <v>156</v>
      </c>
      <c r="M3698" s="42" t="s">
        <v>21</v>
      </c>
      <c r="N3698" s="42" t="s">
        <v>19440</v>
      </c>
      <c r="O3698" s="42" t="s">
        <v>394</v>
      </c>
      <c r="P3698" s="42" t="s">
        <v>395</v>
      </c>
      <c r="Q3698" s="56" t="s">
        <v>18277</v>
      </c>
      <c r="R3698" s="42" t="s">
        <v>94</v>
      </c>
      <c r="S3698" s="42" t="s">
        <v>22</v>
      </c>
      <c r="T3698" s="42" t="s">
        <v>28746</v>
      </c>
      <c r="U3698" s="50" t="s">
        <v>28520</v>
      </c>
      <c r="V3698" s="42" t="s">
        <v>28519</v>
      </c>
      <c r="W3698" s="42" t="s">
        <v>94</v>
      </c>
      <c r="X3698" s="50">
        <v>916</v>
      </c>
    </row>
    <row r="3699" spans="1:24" ht="12" customHeight="1" x14ac:dyDescent="0.15">
      <c r="A3699" s="42" t="s">
        <v>18365</v>
      </c>
      <c r="B3699" s="42">
        <v>35</v>
      </c>
      <c r="C3699" s="42" t="s">
        <v>14</v>
      </c>
      <c r="D3699" s="42" t="s">
        <v>31</v>
      </c>
      <c r="E3699" s="42" t="s">
        <v>18412</v>
      </c>
      <c r="F3699" s="55">
        <v>42292</v>
      </c>
      <c r="G3699" s="42" t="s">
        <v>18366</v>
      </c>
      <c r="H3699" s="42" t="s">
        <v>18367</v>
      </c>
      <c r="I3699" s="42" t="s">
        <v>297</v>
      </c>
      <c r="J3699" s="42" t="s">
        <v>19634</v>
      </c>
      <c r="K3699" s="42" t="s">
        <v>5727</v>
      </c>
      <c r="L3699" s="42" t="s">
        <v>18368</v>
      </c>
      <c r="M3699" s="42" t="s">
        <v>21</v>
      </c>
      <c r="N3699" s="42" t="s">
        <v>19635</v>
      </c>
      <c r="O3699" s="42" t="s">
        <v>394</v>
      </c>
      <c r="P3699" s="42" t="s">
        <v>395</v>
      </c>
      <c r="Q3699" s="56" t="s">
        <v>19636</v>
      </c>
      <c r="R3699" s="42" t="s">
        <v>23</v>
      </c>
      <c r="S3699" s="42" t="s">
        <v>22</v>
      </c>
      <c r="T3699" s="42" t="s">
        <v>28746</v>
      </c>
      <c r="U3699" s="50" t="s">
        <v>28520</v>
      </c>
      <c r="V3699" s="42" t="s">
        <v>28522</v>
      </c>
      <c r="W3699" s="42" t="s">
        <v>94</v>
      </c>
      <c r="X3699" s="50">
        <v>921</v>
      </c>
    </row>
    <row r="3700" spans="1:24" ht="12" customHeight="1" x14ac:dyDescent="0.15">
      <c r="A3700" s="42" t="s">
        <v>18279</v>
      </c>
      <c r="B3700" s="42">
        <v>27</v>
      </c>
      <c r="C3700" s="42" t="s">
        <v>14</v>
      </c>
      <c r="D3700" s="42" t="s">
        <v>42</v>
      </c>
      <c r="E3700" s="42" t="s">
        <v>18390</v>
      </c>
      <c r="F3700" s="55">
        <v>42292</v>
      </c>
      <c r="G3700" s="42" t="s">
        <v>18281</v>
      </c>
      <c r="H3700" s="42" t="s">
        <v>10357</v>
      </c>
      <c r="I3700" s="42" t="s">
        <v>39</v>
      </c>
      <c r="J3700" s="42" t="s">
        <v>10358</v>
      </c>
      <c r="K3700" s="42" t="s">
        <v>92</v>
      </c>
      <c r="L3700" s="42" t="s">
        <v>408</v>
      </c>
      <c r="M3700" s="42" t="s">
        <v>373</v>
      </c>
      <c r="N3700" s="42" t="s">
        <v>32388</v>
      </c>
      <c r="P3700" s="42" t="s">
        <v>395</v>
      </c>
      <c r="Q3700" s="56" t="s">
        <v>18280</v>
      </c>
      <c r="R3700" s="42" t="s">
        <v>23</v>
      </c>
      <c r="S3700" s="42" t="s">
        <v>12</v>
      </c>
    </row>
    <row r="3701" spans="1:24" ht="12" customHeight="1" x14ac:dyDescent="0.15">
      <c r="A3701" s="42" t="s">
        <v>18369</v>
      </c>
      <c r="B3701" s="42">
        <v>54</v>
      </c>
      <c r="C3701" s="42" t="s">
        <v>14</v>
      </c>
      <c r="D3701" s="42" t="s">
        <v>31</v>
      </c>
      <c r="E3701" s="42" t="s">
        <v>18413</v>
      </c>
      <c r="F3701" s="55">
        <v>42292</v>
      </c>
      <c r="H3701" s="42" t="s">
        <v>4898</v>
      </c>
      <c r="I3701" s="42" t="s">
        <v>39</v>
      </c>
      <c r="K3701" s="42" t="s">
        <v>7678</v>
      </c>
      <c r="L3701" s="42" t="s">
        <v>20365</v>
      </c>
      <c r="M3701" s="42" t="s">
        <v>2246</v>
      </c>
      <c r="N3701" s="42" t="s">
        <v>20366</v>
      </c>
      <c r="P3701" s="42" t="s">
        <v>395</v>
      </c>
      <c r="Q3701" s="56" t="s">
        <v>18370</v>
      </c>
      <c r="R3701" s="42" t="s">
        <v>23</v>
      </c>
      <c r="S3701" s="42" t="s">
        <v>12</v>
      </c>
    </row>
    <row r="3702" spans="1:24" ht="12" customHeight="1" x14ac:dyDescent="0.15">
      <c r="A3702" s="42" t="s">
        <v>18364</v>
      </c>
      <c r="B3702" s="42">
        <v>31</v>
      </c>
      <c r="C3702" s="42" t="s">
        <v>14</v>
      </c>
      <c r="D3702" s="42" t="s">
        <v>31</v>
      </c>
      <c r="E3702" s="42" t="s">
        <v>18411</v>
      </c>
      <c r="F3702" s="55">
        <v>42292</v>
      </c>
      <c r="G3702" s="42" t="s">
        <v>19629</v>
      </c>
      <c r="H3702" s="42" t="s">
        <v>968</v>
      </c>
      <c r="I3702" s="42" t="s">
        <v>63</v>
      </c>
      <c r="J3702" s="42" t="s">
        <v>19630</v>
      </c>
      <c r="K3702" s="42" t="s">
        <v>99</v>
      </c>
      <c r="L3702" s="42" t="s">
        <v>19631</v>
      </c>
      <c r="M3702" s="42" t="s">
        <v>21</v>
      </c>
      <c r="N3702" s="42" t="s">
        <v>19632</v>
      </c>
      <c r="O3702" s="42" t="s">
        <v>394</v>
      </c>
      <c r="P3702" s="42" t="s">
        <v>395</v>
      </c>
      <c r="Q3702" s="56" t="s">
        <v>19633</v>
      </c>
      <c r="R3702" s="42" t="s">
        <v>94</v>
      </c>
      <c r="S3702" s="42" t="s">
        <v>12</v>
      </c>
      <c r="T3702" s="42" t="s">
        <v>31675</v>
      </c>
      <c r="U3702" s="50" t="s">
        <v>28520</v>
      </c>
      <c r="V3702" s="42" t="s">
        <v>28519</v>
      </c>
      <c r="W3702" s="42" t="s">
        <v>94</v>
      </c>
      <c r="X3702" s="50">
        <v>920</v>
      </c>
    </row>
    <row r="3703" spans="1:24" ht="12" customHeight="1" x14ac:dyDescent="0.15">
      <c r="A3703" s="42" t="s">
        <v>18373</v>
      </c>
      <c r="B3703" s="42">
        <v>46</v>
      </c>
      <c r="C3703" s="42" t="s">
        <v>108</v>
      </c>
      <c r="D3703" s="42" t="s">
        <v>31</v>
      </c>
      <c r="E3703" s="42" t="s">
        <v>18415</v>
      </c>
      <c r="F3703" s="55">
        <v>42291</v>
      </c>
      <c r="G3703" s="42" t="s">
        <v>18375</v>
      </c>
      <c r="H3703" s="42" t="s">
        <v>18376</v>
      </c>
      <c r="I3703" s="42" t="s">
        <v>56</v>
      </c>
      <c r="J3703" s="42" t="s">
        <v>32371</v>
      </c>
      <c r="K3703" s="42" t="s">
        <v>18459</v>
      </c>
      <c r="L3703" s="42" t="s">
        <v>18377</v>
      </c>
      <c r="M3703" s="42" t="s">
        <v>21</v>
      </c>
      <c r="N3703" s="42" t="s">
        <v>20488</v>
      </c>
      <c r="O3703" s="42" t="s">
        <v>394</v>
      </c>
      <c r="P3703" s="42" t="s">
        <v>395</v>
      </c>
      <c r="Q3703" s="56" t="s">
        <v>18374</v>
      </c>
      <c r="R3703" s="42" t="s">
        <v>542</v>
      </c>
      <c r="S3703" s="42" t="s">
        <v>22</v>
      </c>
      <c r="T3703" s="42" t="s">
        <v>28746</v>
      </c>
      <c r="U3703" s="50" t="s">
        <v>28520</v>
      </c>
      <c r="V3703" s="42" t="s">
        <v>28519</v>
      </c>
      <c r="W3703" s="42" t="s">
        <v>94</v>
      </c>
      <c r="X3703" s="50">
        <v>913</v>
      </c>
    </row>
    <row r="3704" spans="1:24" ht="12" customHeight="1" x14ac:dyDescent="0.15">
      <c r="A3704" s="42" t="s">
        <v>18247</v>
      </c>
      <c r="B3704" s="42">
        <v>57</v>
      </c>
      <c r="C3704" s="42" t="s">
        <v>14</v>
      </c>
      <c r="D3704" s="42" t="s">
        <v>79</v>
      </c>
      <c r="F3704" s="55">
        <v>42291</v>
      </c>
      <c r="G3704" s="42" t="s">
        <v>19642</v>
      </c>
      <c r="H3704" s="42" t="s">
        <v>18248</v>
      </c>
      <c r="I3704" s="42" t="s">
        <v>88</v>
      </c>
      <c r="J3704" s="42" t="s">
        <v>18451</v>
      </c>
      <c r="K3704" s="42" t="s">
        <v>18452</v>
      </c>
      <c r="L3704" s="42" t="s">
        <v>18249</v>
      </c>
      <c r="M3704" s="42" t="s">
        <v>21</v>
      </c>
      <c r="N3704" s="42" t="s">
        <v>18463</v>
      </c>
      <c r="O3704" s="42" t="s">
        <v>394</v>
      </c>
      <c r="P3704" s="42" t="s">
        <v>395</v>
      </c>
      <c r="Q3704" s="56" t="s">
        <v>19643</v>
      </c>
      <c r="R3704" s="42" t="s">
        <v>94</v>
      </c>
      <c r="S3704" s="42" t="s">
        <v>22</v>
      </c>
      <c r="T3704" s="42" t="s">
        <v>28746</v>
      </c>
      <c r="U3704" s="50" t="s">
        <v>28520</v>
      </c>
      <c r="V3704" s="42" t="s">
        <v>28521</v>
      </c>
      <c r="W3704" s="42" t="s">
        <v>94</v>
      </c>
      <c r="X3704" s="50">
        <v>918</v>
      </c>
    </row>
    <row r="3705" spans="1:24" ht="12" customHeight="1" x14ac:dyDescent="0.15">
      <c r="A3705" s="42" t="s">
        <v>18306</v>
      </c>
      <c r="B3705" s="42">
        <v>59</v>
      </c>
      <c r="C3705" s="42" t="s">
        <v>14</v>
      </c>
      <c r="D3705" s="42" t="s">
        <v>24</v>
      </c>
      <c r="F3705" s="55">
        <v>42291</v>
      </c>
      <c r="G3705" s="42" t="s">
        <v>18307</v>
      </c>
      <c r="H3705" s="42" t="s">
        <v>5740</v>
      </c>
      <c r="I3705" s="42" t="s">
        <v>39</v>
      </c>
      <c r="J3705" s="42" t="s">
        <v>5741</v>
      </c>
      <c r="K3705" s="42" t="s">
        <v>59</v>
      </c>
      <c r="L3705" s="42" t="s">
        <v>5742</v>
      </c>
      <c r="M3705" s="42" t="s">
        <v>21</v>
      </c>
      <c r="N3705" s="42" t="s">
        <v>19644</v>
      </c>
      <c r="O3705" s="42" t="s">
        <v>394</v>
      </c>
      <c r="P3705" s="42" t="s">
        <v>395</v>
      </c>
      <c r="Q3705" s="56" t="s">
        <v>19645</v>
      </c>
      <c r="R3705" s="42" t="s">
        <v>94</v>
      </c>
      <c r="S3705" s="42" t="s">
        <v>22</v>
      </c>
      <c r="T3705" s="42" t="s">
        <v>28746</v>
      </c>
      <c r="U3705" s="50" t="s">
        <v>28520</v>
      </c>
      <c r="V3705" s="42" t="s">
        <v>28521</v>
      </c>
      <c r="W3705" s="42" t="s">
        <v>94</v>
      </c>
      <c r="X3705" s="50">
        <v>915</v>
      </c>
    </row>
    <row r="3706" spans="1:24" ht="12" customHeight="1" x14ac:dyDescent="0.15">
      <c r="A3706" s="42" t="s">
        <v>18371</v>
      </c>
      <c r="B3706" s="42">
        <v>27</v>
      </c>
      <c r="C3706" s="42" t="s">
        <v>14</v>
      </c>
      <c r="D3706" s="42" t="s">
        <v>31</v>
      </c>
      <c r="E3706" s="42" t="s">
        <v>18414</v>
      </c>
      <c r="F3706" s="55">
        <v>42291</v>
      </c>
      <c r="G3706" s="42" t="s">
        <v>19637</v>
      </c>
      <c r="H3706" s="42" t="s">
        <v>19638</v>
      </c>
      <c r="I3706" s="42" t="s">
        <v>167</v>
      </c>
      <c r="J3706" s="42" t="s">
        <v>19639</v>
      </c>
      <c r="K3706" s="42" t="s">
        <v>1096</v>
      </c>
      <c r="L3706" s="42" t="s">
        <v>18372</v>
      </c>
      <c r="M3706" s="42" t="s">
        <v>21</v>
      </c>
      <c r="N3706" s="42" t="s">
        <v>19640</v>
      </c>
      <c r="O3706" s="42" t="s">
        <v>394</v>
      </c>
      <c r="P3706" s="42" t="s">
        <v>395</v>
      </c>
      <c r="Q3706" s="56" t="s">
        <v>19641</v>
      </c>
      <c r="R3706" s="42" t="s">
        <v>94</v>
      </c>
      <c r="S3706" s="42" t="s">
        <v>22</v>
      </c>
      <c r="T3706" s="42" t="s">
        <v>28746</v>
      </c>
      <c r="U3706" s="50" t="s">
        <v>28520</v>
      </c>
      <c r="V3706" s="42" t="s">
        <v>28521</v>
      </c>
      <c r="W3706" s="42" t="s">
        <v>94</v>
      </c>
      <c r="X3706" s="50">
        <v>912</v>
      </c>
    </row>
    <row r="3707" spans="1:24" ht="12" customHeight="1" x14ac:dyDescent="0.15">
      <c r="A3707" s="42" t="s">
        <v>18282</v>
      </c>
      <c r="B3707" s="42">
        <v>18</v>
      </c>
      <c r="C3707" s="42" t="s">
        <v>14</v>
      </c>
      <c r="D3707" s="42" t="s">
        <v>42</v>
      </c>
      <c r="F3707" s="55">
        <v>42291</v>
      </c>
      <c r="G3707" s="42" t="s">
        <v>19646</v>
      </c>
      <c r="H3707" s="42" t="s">
        <v>6184</v>
      </c>
      <c r="I3707" s="42" t="s">
        <v>39</v>
      </c>
      <c r="J3707" s="42" t="s">
        <v>6185</v>
      </c>
      <c r="K3707" s="42" t="s">
        <v>767</v>
      </c>
      <c r="L3707" s="42" t="s">
        <v>6186</v>
      </c>
      <c r="M3707" s="42" t="s">
        <v>21</v>
      </c>
      <c r="N3707" s="42" t="s">
        <v>19647</v>
      </c>
      <c r="O3707" s="42" t="s">
        <v>394</v>
      </c>
      <c r="P3707" s="42" t="s">
        <v>395</v>
      </c>
      <c r="Q3707" s="56" t="s">
        <v>19648</v>
      </c>
      <c r="R3707" s="42" t="s">
        <v>94</v>
      </c>
      <c r="S3707" s="42" t="s">
        <v>373</v>
      </c>
      <c r="T3707" s="42" t="s">
        <v>28836</v>
      </c>
      <c r="U3707" s="50" t="s">
        <v>28518</v>
      </c>
      <c r="V3707" s="42" t="s">
        <v>28519</v>
      </c>
      <c r="W3707" s="42" t="s">
        <v>94</v>
      </c>
      <c r="X3707" s="50">
        <v>914</v>
      </c>
    </row>
    <row r="3708" spans="1:24" ht="12" customHeight="1" x14ac:dyDescent="0.15">
      <c r="A3708" s="42" t="s">
        <v>18251</v>
      </c>
      <c r="B3708" s="42">
        <v>40</v>
      </c>
      <c r="C3708" s="42" t="s">
        <v>14</v>
      </c>
      <c r="D3708" s="42" t="s">
        <v>79</v>
      </c>
      <c r="E3708" s="42" t="s">
        <v>18424</v>
      </c>
      <c r="F3708" s="55">
        <v>42289</v>
      </c>
      <c r="G3708" s="42" t="s">
        <v>19649</v>
      </c>
      <c r="H3708" s="42" t="s">
        <v>10810</v>
      </c>
      <c r="I3708" s="42" t="s">
        <v>389</v>
      </c>
      <c r="J3708" s="42" t="s">
        <v>10811</v>
      </c>
      <c r="K3708" s="42" t="s">
        <v>18450</v>
      </c>
      <c r="L3708" s="42" t="s">
        <v>10813</v>
      </c>
      <c r="M3708" s="42" t="s">
        <v>21</v>
      </c>
      <c r="N3708" s="42" t="s">
        <v>18462</v>
      </c>
      <c r="O3708" s="42" t="s">
        <v>394</v>
      </c>
      <c r="P3708" s="42" t="s">
        <v>395</v>
      </c>
      <c r="Q3708" s="56" t="s">
        <v>19650</v>
      </c>
      <c r="R3708" s="42" t="s">
        <v>94</v>
      </c>
      <c r="S3708" s="42" t="s">
        <v>22</v>
      </c>
      <c r="T3708" s="42" t="s">
        <v>28746</v>
      </c>
      <c r="U3708" s="50" t="s">
        <v>28520</v>
      </c>
      <c r="V3708" s="42" t="s">
        <v>28521</v>
      </c>
      <c r="W3708" s="42" t="s">
        <v>94</v>
      </c>
      <c r="X3708" s="50">
        <v>908</v>
      </c>
    </row>
    <row r="3709" spans="1:24" ht="12" customHeight="1" x14ac:dyDescent="0.15">
      <c r="A3709" s="42" t="s">
        <v>18378</v>
      </c>
      <c r="B3709" s="42">
        <v>31</v>
      </c>
      <c r="C3709" s="42" t="s">
        <v>14</v>
      </c>
      <c r="D3709" s="42" t="s">
        <v>31</v>
      </c>
      <c r="E3709" s="42" t="s">
        <v>18416</v>
      </c>
      <c r="F3709" s="55">
        <v>42289</v>
      </c>
      <c r="G3709" s="42" t="s">
        <v>19651</v>
      </c>
      <c r="H3709" s="42" t="s">
        <v>18379</v>
      </c>
      <c r="I3709" s="42" t="s">
        <v>653</v>
      </c>
      <c r="J3709" s="42" t="s">
        <v>19652</v>
      </c>
      <c r="K3709" s="42" t="s">
        <v>2271</v>
      </c>
      <c r="L3709" s="42" t="s">
        <v>18380</v>
      </c>
      <c r="M3709" s="42" t="s">
        <v>21</v>
      </c>
      <c r="N3709" s="42" t="s">
        <v>19653</v>
      </c>
      <c r="O3709" s="42" t="s">
        <v>394</v>
      </c>
      <c r="P3709" s="42" t="s">
        <v>395</v>
      </c>
      <c r="Q3709" s="56" t="s">
        <v>19654</v>
      </c>
      <c r="R3709" s="42" t="s">
        <v>94</v>
      </c>
      <c r="S3709" s="42" t="s">
        <v>22</v>
      </c>
      <c r="T3709" s="42" t="s">
        <v>28746</v>
      </c>
      <c r="U3709" s="50" t="s">
        <v>28520</v>
      </c>
      <c r="V3709" s="42" t="s">
        <v>28521</v>
      </c>
      <c r="W3709" s="42" t="s">
        <v>94</v>
      </c>
      <c r="X3709" s="50">
        <v>909</v>
      </c>
    </row>
    <row r="3710" spans="1:24" ht="12" customHeight="1" x14ac:dyDescent="0.15">
      <c r="A3710" s="42" t="s">
        <v>13</v>
      </c>
      <c r="B3710" s="42">
        <v>44</v>
      </c>
      <c r="C3710" s="42" t="s">
        <v>14</v>
      </c>
      <c r="D3710" s="42" t="s">
        <v>15</v>
      </c>
      <c r="E3710" s="42" t="s">
        <v>16</v>
      </c>
      <c r="F3710" s="55">
        <v>42288</v>
      </c>
      <c r="G3710" s="42" t="s">
        <v>17</v>
      </c>
      <c r="H3710" s="42" t="s">
        <v>18</v>
      </c>
      <c r="I3710" s="42" t="s">
        <v>19</v>
      </c>
      <c r="J3710" s="42" t="s">
        <v>19660</v>
      </c>
      <c r="K3710" s="42" t="s">
        <v>19661</v>
      </c>
      <c r="L3710" s="42" t="s">
        <v>20</v>
      </c>
      <c r="M3710" s="42" t="s">
        <v>21</v>
      </c>
      <c r="N3710" s="42" t="s">
        <v>19662</v>
      </c>
      <c r="O3710" s="42" t="s">
        <v>394</v>
      </c>
      <c r="P3710" s="42" t="s">
        <v>395</v>
      </c>
      <c r="Q3710" s="56" t="s">
        <v>19663</v>
      </c>
      <c r="R3710" s="42" t="s">
        <v>94</v>
      </c>
      <c r="S3710" s="42" t="s">
        <v>22</v>
      </c>
      <c r="T3710" s="42" t="s">
        <v>28746</v>
      </c>
      <c r="U3710" s="50" t="s">
        <v>28520</v>
      </c>
      <c r="V3710" s="42" t="s">
        <v>28521</v>
      </c>
      <c r="W3710" s="42" t="s">
        <v>94</v>
      </c>
      <c r="X3710" s="50">
        <v>900</v>
      </c>
    </row>
    <row r="3711" spans="1:24" ht="12" customHeight="1" x14ac:dyDescent="0.15">
      <c r="A3711" s="42" t="s">
        <v>18250</v>
      </c>
      <c r="B3711" s="42">
        <v>23</v>
      </c>
      <c r="C3711" s="42" t="s">
        <v>14</v>
      </c>
      <c r="D3711" s="42" t="s">
        <v>79</v>
      </c>
      <c r="E3711" s="42" t="s">
        <v>18425</v>
      </c>
      <c r="F3711" s="55">
        <v>42288</v>
      </c>
      <c r="G3711" s="42" t="s">
        <v>25</v>
      </c>
      <c r="H3711" s="42" t="s">
        <v>19655</v>
      </c>
      <c r="I3711" s="42" t="s">
        <v>26</v>
      </c>
      <c r="J3711" s="42" t="s">
        <v>19656</v>
      </c>
      <c r="K3711" s="42" t="s">
        <v>27</v>
      </c>
      <c r="L3711" s="42" t="s">
        <v>28</v>
      </c>
      <c r="M3711" s="42" t="s">
        <v>21</v>
      </c>
      <c r="N3711" s="42" t="s">
        <v>18461</v>
      </c>
      <c r="O3711" s="42" t="s">
        <v>394</v>
      </c>
      <c r="P3711" s="42" t="s">
        <v>395</v>
      </c>
      <c r="Q3711" s="56" t="s">
        <v>19657</v>
      </c>
      <c r="R3711" s="42" t="s">
        <v>94</v>
      </c>
      <c r="S3711" s="42" t="s">
        <v>22</v>
      </c>
      <c r="T3711" s="42" t="s">
        <v>28746</v>
      </c>
      <c r="U3711" s="50" t="s">
        <v>28520</v>
      </c>
      <c r="V3711" s="42" t="s">
        <v>28521</v>
      </c>
      <c r="W3711" s="42" t="s">
        <v>94</v>
      </c>
      <c r="X3711" s="50">
        <v>901</v>
      </c>
    </row>
    <row r="3712" spans="1:24" ht="12" customHeight="1" x14ac:dyDescent="0.15">
      <c r="A3712" s="42" t="s">
        <v>18283</v>
      </c>
      <c r="B3712" s="42">
        <v>43</v>
      </c>
      <c r="C3712" s="42" t="s">
        <v>14</v>
      </c>
      <c r="D3712" s="42" t="s">
        <v>42</v>
      </c>
      <c r="E3712" s="42" t="s">
        <v>18389</v>
      </c>
      <c r="F3712" s="55">
        <v>42288</v>
      </c>
      <c r="G3712" s="42" t="s">
        <v>23759</v>
      </c>
      <c r="H3712" s="42" t="s">
        <v>779</v>
      </c>
      <c r="I3712" s="42" t="s">
        <v>67</v>
      </c>
      <c r="J3712" s="42" t="s">
        <v>19664</v>
      </c>
      <c r="K3712" s="42" t="s">
        <v>780</v>
      </c>
      <c r="L3712" s="42" t="s">
        <v>18285</v>
      </c>
      <c r="M3712" s="42" t="s">
        <v>21</v>
      </c>
      <c r="N3712" s="42" t="s">
        <v>19665</v>
      </c>
      <c r="O3712" s="42" t="s">
        <v>394</v>
      </c>
      <c r="P3712" s="42" t="s">
        <v>395</v>
      </c>
      <c r="Q3712" s="56" t="s">
        <v>18284</v>
      </c>
      <c r="R3712" s="42" t="s">
        <v>94</v>
      </c>
      <c r="S3712" s="42" t="s">
        <v>22</v>
      </c>
      <c r="T3712" s="42" t="s">
        <v>28541</v>
      </c>
      <c r="U3712" s="50" t="s">
        <v>28518</v>
      </c>
      <c r="V3712" s="42" t="s">
        <v>28519</v>
      </c>
      <c r="W3712" s="42" t="s">
        <v>94</v>
      </c>
      <c r="X3712" s="50">
        <v>907</v>
      </c>
    </row>
    <row r="3713" spans="1:24" ht="12" customHeight="1" x14ac:dyDescent="0.15">
      <c r="A3713" s="42" t="s">
        <v>18288</v>
      </c>
      <c r="B3713" s="42">
        <v>38</v>
      </c>
      <c r="C3713" s="42" t="s">
        <v>14</v>
      </c>
      <c r="D3713" s="42" t="s">
        <v>24</v>
      </c>
      <c r="F3713" s="55">
        <v>42288</v>
      </c>
      <c r="G3713" s="42" t="s">
        <v>20189</v>
      </c>
      <c r="H3713" s="42" t="s">
        <v>20188</v>
      </c>
      <c r="I3713" s="42" t="s">
        <v>40</v>
      </c>
      <c r="K3713" s="42" t="s">
        <v>1668</v>
      </c>
      <c r="L3713" s="42" t="s">
        <v>20190</v>
      </c>
      <c r="M3713" s="42" t="s">
        <v>2246</v>
      </c>
      <c r="N3713" s="42" t="s">
        <v>20191</v>
      </c>
      <c r="O3713" s="42" t="s">
        <v>394</v>
      </c>
      <c r="P3713" s="42" t="s">
        <v>395</v>
      </c>
      <c r="Q3713" s="56" t="s">
        <v>18308</v>
      </c>
      <c r="R3713" s="42" t="s">
        <v>542</v>
      </c>
      <c r="S3713" s="42" t="s">
        <v>12</v>
      </c>
    </row>
    <row r="3714" spans="1:24" ht="12" customHeight="1" x14ac:dyDescent="0.15">
      <c r="A3714" s="42" t="s">
        <v>18286</v>
      </c>
      <c r="B3714" s="42">
        <v>34</v>
      </c>
      <c r="C3714" s="42" t="s">
        <v>14</v>
      </c>
      <c r="D3714" s="42" t="s">
        <v>42</v>
      </c>
      <c r="F3714" s="55">
        <v>42288</v>
      </c>
      <c r="G3714" s="42" t="s">
        <v>19658</v>
      </c>
      <c r="H3714" s="42" t="s">
        <v>303</v>
      </c>
      <c r="I3714" s="42" t="s">
        <v>39</v>
      </c>
      <c r="J3714" s="42" t="s">
        <v>6745</v>
      </c>
      <c r="K3714" s="42" t="s">
        <v>303</v>
      </c>
      <c r="L3714" s="42" t="s">
        <v>4223</v>
      </c>
      <c r="M3714" s="42" t="s">
        <v>21</v>
      </c>
      <c r="N3714" s="42" t="s">
        <v>19659</v>
      </c>
      <c r="O3714" s="42" t="s">
        <v>394</v>
      </c>
      <c r="P3714" s="42" t="s">
        <v>395</v>
      </c>
      <c r="Q3714" s="56" t="s">
        <v>18287</v>
      </c>
      <c r="R3714" s="42" t="s">
        <v>94</v>
      </c>
      <c r="S3714" s="42" t="s">
        <v>29</v>
      </c>
      <c r="T3714" s="42" t="s">
        <v>28523</v>
      </c>
      <c r="U3714" s="50" t="s">
        <v>28523</v>
      </c>
      <c r="V3714" s="42" t="s">
        <v>20623</v>
      </c>
      <c r="W3714" s="42" t="s">
        <v>94</v>
      </c>
      <c r="X3714" s="50">
        <v>899</v>
      </c>
    </row>
    <row r="3715" spans="1:24" ht="12" customHeight="1" x14ac:dyDescent="0.15">
      <c r="A3715" s="42" t="s">
        <v>30</v>
      </c>
      <c r="B3715" s="42">
        <v>31</v>
      </c>
      <c r="C3715" s="42" t="s">
        <v>14</v>
      </c>
      <c r="D3715" s="42" t="s">
        <v>31</v>
      </c>
      <c r="E3715" s="42" t="s">
        <v>32</v>
      </c>
      <c r="F3715" s="55">
        <v>42287</v>
      </c>
      <c r="G3715" s="42" t="s">
        <v>33</v>
      </c>
      <c r="H3715" s="42" t="s">
        <v>34</v>
      </c>
      <c r="I3715" s="42" t="s">
        <v>35</v>
      </c>
      <c r="J3715" s="42" t="s">
        <v>19672</v>
      </c>
      <c r="K3715" s="42" t="s">
        <v>36</v>
      </c>
      <c r="L3715" s="42" t="s">
        <v>37</v>
      </c>
      <c r="M3715" s="42" t="s">
        <v>21</v>
      </c>
      <c r="N3715" s="42" t="s">
        <v>19673</v>
      </c>
      <c r="O3715" s="42" t="s">
        <v>394</v>
      </c>
      <c r="P3715" s="42" t="s">
        <v>395</v>
      </c>
      <c r="Q3715" s="56" t="s">
        <v>19674</v>
      </c>
      <c r="R3715" s="42" t="s">
        <v>94</v>
      </c>
      <c r="S3715" s="42" t="s">
        <v>22</v>
      </c>
      <c r="T3715" s="42" t="s">
        <v>28746</v>
      </c>
      <c r="U3715" s="50" t="s">
        <v>28520</v>
      </c>
      <c r="V3715" s="42" t="s">
        <v>28521</v>
      </c>
      <c r="W3715" s="42" t="s">
        <v>94</v>
      </c>
      <c r="X3715" s="50">
        <v>903</v>
      </c>
    </row>
    <row r="3716" spans="1:24" ht="12" customHeight="1" x14ac:dyDescent="0.15">
      <c r="A3716" s="42" t="s">
        <v>49</v>
      </c>
      <c r="B3716" s="42">
        <v>40</v>
      </c>
      <c r="C3716" s="42" t="s">
        <v>14</v>
      </c>
      <c r="D3716" s="42" t="s">
        <v>31</v>
      </c>
      <c r="E3716" s="42" t="s">
        <v>50</v>
      </c>
      <c r="F3716" s="55">
        <v>42287</v>
      </c>
      <c r="G3716" s="42" t="s">
        <v>19684</v>
      </c>
      <c r="H3716" s="42" t="s">
        <v>11648</v>
      </c>
      <c r="I3716" s="42" t="s">
        <v>51</v>
      </c>
      <c r="J3716" s="42" t="s">
        <v>19685</v>
      </c>
      <c r="K3716" s="42" t="s">
        <v>52</v>
      </c>
      <c r="L3716" s="42" t="s">
        <v>3862</v>
      </c>
      <c r="M3716" s="42" t="s">
        <v>21</v>
      </c>
      <c r="N3716" s="42" t="s">
        <v>19686</v>
      </c>
      <c r="O3716" s="42" t="s">
        <v>394</v>
      </c>
      <c r="P3716" s="42" t="s">
        <v>395</v>
      </c>
      <c r="Q3716" s="56" t="s">
        <v>53</v>
      </c>
      <c r="R3716" s="42" t="s">
        <v>94</v>
      </c>
      <c r="S3716" s="42" t="s">
        <v>22</v>
      </c>
      <c r="T3716" s="42" t="s">
        <v>28535</v>
      </c>
      <c r="U3716" s="50" t="s">
        <v>28520</v>
      </c>
      <c r="V3716" s="42" t="s">
        <v>28521</v>
      </c>
      <c r="W3716" s="42" t="s">
        <v>94</v>
      </c>
      <c r="X3716" s="50">
        <v>905</v>
      </c>
    </row>
    <row r="3717" spans="1:24" ht="12" customHeight="1" x14ac:dyDescent="0.15">
      <c r="A3717" s="42" t="s">
        <v>18309</v>
      </c>
      <c r="B3717" s="42">
        <v>35</v>
      </c>
      <c r="C3717" s="42" t="s">
        <v>14</v>
      </c>
      <c r="D3717" s="42" t="s">
        <v>42</v>
      </c>
      <c r="E3717" s="42" t="s">
        <v>18394</v>
      </c>
      <c r="F3717" s="55">
        <v>42287</v>
      </c>
      <c r="G3717" s="42" t="s">
        <v>23760</v>
      </c>
      <c r="H3717" s="42" t="s">
        <v>18310</v>
      </c>
      <c r="I3717" s="42" t="s">
        <v>38</v>
      </c>
      <c r="J3717" s="42" t="s">
        <v>19666</v>
      </c>
      <c r="K3717" s="42" t="s">
        <v>32330</v>
      </c>
      <c r="L3717" s="42" t="s">
        <v>18311</v>
      </c>
      <c r="M3717" s="42" t="s">
        <v>5307</v>
      </c>
      <c r="N3717" s="42" t="s">
        <v>19667</v>
      </c>
      <c r="O3717" s="42" t="s">
        <v>394</v>
      </c>
      <c r="P3717" s="42" t="s">
        <v>395</v>
      </c>
      <c r="Q3717" s="56" t="s">
        <v>19668</v>
      </c>
      <c r="R3717" s="42" t="s">
        <v>94</v>
      </c>
      <c r="S3717" s="42" t="s">
        <v>29</v>
      </c>
      <c r="T3717" s="42" t="s">
        <v>28524</v>
      </c>
      <c r="U3717" s="50" t="s">
        <v>28523</v>
      </c>
      <c r="V3717" s="42" t="s">
        <v>28521</v>
      </c>
      <c r="W3717" s="42" t="s">
        <v>94</v>
      </c>
      <c r="X3717" s="50">
        <v>906</v>
      </c>
    </row>
    <row r="3718" spans="1:24" ht="12" customHeight="1" x14ac:dyDescent="0.15">
      <c r="A3718" s="42" t="s">
        <v>18383</v>
      </c>
      <c r="B3718" s="42">
        <v>49</v>
      </c>
      <c r="C3718" s="42" t="s">
        <v>14</v>
      </c>
      <c r="D3718" s="42" t="s">
        <v>31</v>
      </c>
      <c r="E3718" s="42" t="s">
        <v>18418</v>
      </c>
      <c r="F3718" s="55">
        <v>42287</v>
      </c>
      <c r="G3718" s="42" t="s">
        <v>18384</v>
      </c>
      <c r="H3718" s="42" t="s">
        <v>687</v>
      </c>
      <c r="I3718" s="42" t="s">
        <v>40</v>
      </c>
      <c r="J3718" s="42" t="s">
        <v>19669</v>
      </c>
      <c r="K3718" s="42" t="s">
        <v>515</v>
      </c>
      <c r="L3718" s="42" t="s">
        <v>18385</v>
      </c>
      <c r="M3718" s="42" t="s">
        <v>21</v>
      </c>
      <c r="N3718" s="42" t="s">
        <v>19670</v>
      </c>
      <c r="O3718" s="42" t="s">
        <v>394</v>
      </c>
      <c r="P3718" s="42" t="s">
        <v>395</v>
      </c>
      <c r="Q3718" s="56" t="s">
        <v>19671</v>
      </c>
      <c r="R3718" s="42" t="s">
        <v>542</v>
      </c>
      <c r="S3718" s="42" t="s">
        <v>373</v>
      </c>
      <c r="T3718" s="42" t="s">
        <v>28836</v>
      </c>
      <c r="U3718" s="50" t="s">
        <v>28520</v>
      </c>
      <c r="V3718" s="42" t="s">
        <v>28521</v>
      </c>
      <c r="W3718" s="42" t="s">
        <v>94</v>
      </c>
      <c r="X3718" s="50">
        <v>902</v>
      </c>
    </row>
    <row r="3719" spans="1:24" ht="12" customHeight="1" x14ac:dyDescent="0.15">
      <c r="A3719" s="42" t="s">
        <v>18381</v>
      </c>
      <c r="B3719" s="42">
        <v>38</v>
      </c>
      <c r="C3719" s="42" t="s">
        <v>14</v>
      </c>
      <c r="D3719" s="42" t="s">
        <v>31</v>
      </c>
      <c r="E3719" s="42" t="s">
        <v>18417</v>
      </c>
      <c r="F3719" s="55">
        <v>42287</v>
      </c>
      <c r="G3719" s="42" t="s">
        <v>19675</v>
      </c>
      <c r="H3719" s="42" t="s">
        <v>18382</v>
      </c>
      <c r="I3719" s="42" t="s">
        <v>39</v>
      </c>
      <c r="J3719" s="42" t="s">
        <v>19676</v>
      </c>
      <c r="K3719" s="42" t="s">
        <v>303</v>
      </c>
      <c r="L3719" s="42" t="s">
        <v>304</v>
      </c>
      <c r="M3719" s="42" t="s">
        <v>21</v>
      </c>
      <c r="N3719" s="42" t="s">
        <v>19677</v>
      </c>
      <c r="O3719" s="42" t="s">
        <v>394</v>
      </c>
      <c r="P3719" s="42" t="s">
        <v>395</v>
      </c>
      <c r="Q3719" s="56" t="s">
        <v>19678</v>
      </c>
      <c r="R3719" s="42" t="s">
        <v>542</v>
      </c>
      <c r="S3719" s="42" t="s">
        <v>373</v>
      </c>
      <c r="T3719" s="42" t="s">
        <v>28836</v>
      </c>
      <c r="U3719" s="50" t="s">
        <v>28518</v>
      </c>
      <c r="V3719" s="42" t="s">
        <v>28519</v>
      </c>
      <c r="W3719" s="42" t="s">
        <v>94</v>
      </c>
      <c r="X3719" s="50">
        <v>904</v>
      </c>
    </row>
    <row r="3720" spans="1:24" ht="12" customHeight="1" x14ac:dyDescent="0.15">
      <c r="A3720" s="42" t="s">
        <v>18312</v>
      </c>
      <c r="B3720" s="42">
        <v>62</v>
      </c>
      <c r="C3720" s="42" t="s">
        <v>108</v>
      </c>
      <c r="D3720" s="42" t="s">
        <v>31</v>
      </c>
      <c r="F3720" s="55">
        <v>42286</v>
      </c>
      <c r="G3720" s="42" t="s">
        <v>23761</v>
      </c>
      <c r="H3720" s="42" t="s">
        <v>18314</v>
      </c>
      <c r="I3720" s="42" t="s">
        <v>39</v>
      </c>
      <c r="J3720" s="42" t="s">
        <v>19682</v>
      </c>
      <c r="K3720" s="42" t="s">
        <v>767</v>
      </c>
      <c r="L3720" s="42" t="s">
        <v>4355</v>
      </c>
      <c r="M3720" s="42" t="s">
        <v>21</v>
      </c>
      <c r="N3720" s="42" t="s">
        <v>19683</v>
      </c>
      <c r="O3720" s="42" t="s">
        <v>994</v>
      </c>
      <c r="P3720" s="42" t="s">
        <v>395</v>
      </c>
      <c r="Q3720" s="56" t="s">
        <v>18313</v>
      </c>
      <c r="R3720" s="42" t="s">
        <v>23</v>
      </c>
      <c r="S3720" s="42" t="s">
        <v>22</v>
      </c>
      <c r="T3720" s="42" t="s">
        <v>28746</v>
      </c>
      <c r="U3720" s="50" t="s">
        <v>28520</v>
      </c>
      <c r="V3720" s="42" t="s">
        <v>28521</v>
      </c>
      <c r="W3720" s="42" t="s">
        <v>94</v>
      </c>
      <c r="X3720" s="50">
        <v>910</v>
      </c>
    </row>
    <row r="3721" spans="1:24" ht="12" customHeight="1" x14ac:dyDescent="0.15">
      <c r="A3721" s="42" t="s">
        <v>41</v>
      </c>
      <c r="B3721" s="42">
        <v>19</v>
      </c>
      <c r="C3721" s="42" t="s">
        <v>14</v>
      </c>
      <c r="D3721" s="42" t="s">
        <v>42</v>
      </c>
      <c r="E3721" s="42" t="s">
        <v>43</v>
      </c>
      <c r="F3721" s="55">
        <v>42286</v>
      </c>
      <c r="G3721" s="42" t="s">
        <v>44</v>
      </c>
      <c r="H3721" s="42" t="s">
        <v>45</v>
      </c>
      <c r="I3721" s="42" t="s">
        <v>46</v>
      </c>
      <c r="J3721" s="42" t="s">
        <v>19679</v>
      </c>
      <c r="K3721" s="42" t="s">
        <v>47</v>
      </c>
      <c r="L3721" s="42" t="s">
        <v>48</v>
      </c>
      <c r="M3721" s="42" t="s">
        <v>21</v>
      </c>
      <c r="N3721" s="42" t="s">
        <v>19680</v>
      </c>
      <c r="O3721" s="42" t="s">
        <v>394</v>
      </c>
      <c r="P3721" s="42" t="s">
        <v>395</v>
      </c>
      <c r="Q3721" s="56" t="s">
        <v>19681</v>
      </c>
      <c r="R3721" s="42" t="s">
        <v>94</v>
      </c>
      <c r="S3721" s="42" t="s">
        <v>22</v>
      </c>
      <c r="T3721" s="42" t="s">
        <v>28739</v>
      </c>
      <c r="U3721" s="50" t="s">
        <v>28518</v>
      </c>
      <c r="V3721" s="42" t="s">
        <v>28521</v>
      </c>
      <c r="W3721" s="42" t="s">
        <v>94</v>
      </c>
      <c r="X3721" s="50">
        <v>898</v>
      </c>
    </row>
    <row r="3722" spans="1:24" ht="12" customHeight="1" x14ac:dyDescent="0.15">
      <c r="A3722" s="42" t="s">
        <v>54</v>
      </c>
      <c r="B3722" s="42">
        <v>46</v>
      </c>
      <c r="C3722" s="42" t="s">
        <v>14</v>
      </c>
      <c r="D3722" s="42" t="s">
        <v>42</v>
      </c>
      <c r="F3722" s="55">
        <v>42284</v>
      </c>
      <c r="G3722" s="42" t="s">
        <v>23762</v>
      </c>
      <c r="H3722" s="42" t="s">
        <v>55</v>
      </c>
      <c r="I3722" s="42" t="s">
        <v>56</v>
      </c>
      <c r="J3722" s="42" t="s">
        <v>16954</v>
      </c>
      <c r="K3722" s="42" t="s">
        <v>5214</v>
      </c>
      <c r="L3722" s="42" t="s">
        <v>57</v>
      </c>
      <c r="M3722" s="42" t="s">
        <v>21</v>
      </c>
      <c r="N3722" s="42" t="s">
        <v>19687</v>
      </c>
      <c r="O3722" s="42" t="s">
        <v>994</v>
      </c>
      <c r="P3722" s="42" t="s">
        <v>395</v>
      </c>
      <c r="Q3722" s="56" t="s">
        <v>19688</v>
      </c>
      <c r="R3722" s="42" t="s">
        <v>94</v>
      </c>
      <c r="S3722" s="42" t="s">
        <v>22</v>
      </c>
      <c r="T3722" s="42" t="s">
        <v>28541</v>
      </c>
      <c r="U3722" s="50" t="s">
        <v>28520</v>
      </c>
      <c r="V3722" s="42" t="s">
        <v>28521</v>
      </c>
      <c r="W3722" s="42" t="s">
        <v>94</v>
      </c>
      <c r="X3722" s="50">
        <v>897</v>
      </c>
    </row>
    <row r="3723" spans="1:24" ht="12" customHeight="1" x14ac:dyDescent="0.15">
      <c r="A3723" s="42" t="s">
        <v>58</v>
      </c>
      <c r="B3723" s="42">
        <v>39</v>
      </c>
      <c r="C3723" s="42" t="s">
        <v>14</v>
      </c>
      <c r="D3723" s="42" t="s">
        <v>31</v>
      </c>
      <c r="F3723" s="55">
        <v>42283</v>
      </c>
      <c r="G3723" s="42" t="s">
        <v>19689</v>
      </c>
      <c r="H3723" s="42" t="s">
        <v>59</v>
      </c>
      <c r="I3723" s="42" t="s">
        <v>39</v>
      </c>
      <c r="J3723" s="42" t="s">
        <v>19690</v>
      </c>
      <c r="K3723" s="42" t="s">
        <v>59</v>
      </c>
      <c r="L3723" s="42" t="s">
        <v>60</v>
      </c>
      <c r="M3723" s="42" t="s">
        <v>21</v>
      </c>
      <c r="N3723" s="42" t="s">
        <v>19691</v>
      </c>
      <c r="O3723" s="42" t="s">
        <v>394</v>
      </c>
      <c r="P3723" s="42" t="s">
        <v>395</v>
      </c>
      <c r="Q3723" s="56" t="s">
        <v>19692</v>
      </c>
      <c r="R3723" s="42" t="s">
        <v>542</v>
      </c>
      <c r="S3723" s="42" t="s">
        <v>12</v>
      </c>
      <c r="T3723" s="42" t="s">
        <v>31675</v>
      </c>
      <c r="U3723" s="50" t="s">
        <v>28520</v>
      </c>
      <c r="V3723" s="42" t="s">
        <v>28521</v>
      </c>
      <c r="W3723" s="42" t="s">
        <v>94</v>
      </c>
      <c r="X3723" s="50">
        <v>896</v>
      </c>
    </row>
    <row r="3724" spans="1:24" ht="12" customHeight="1" x14ac:dyDescent="0.15">
      <c r="A3724" s="42" t="s">
        <v>65</v>
      </c>
      <c r="B3724" s="42">
        <v>51</v>
      </c>
      <c r="C3724" s="42" t="s">
        <v>14</v>
      </c>
      <c r="D3724" s="42" t="s">
        <v>31</v>
      </c>
      <c r="E3724" s="42" t="s">
        <v>18386</v>
      </c>
      <c r="F3724" s="55">
        <v>42282</v>
      </c>
      <c r="G3724" s="42" t="s">
        <v>23763</v>
      </c>
      <c r="H3724" s="42" t="s">
        <v>66</v>
      </c>
      <c r="I3724" s="42" t="s">
        <v>67</v>
      </c>
      <c r="J3724" s="42" t="s">
        <v>19693</v>
      </c>
      <c r="K3724" s="42" t="s">
        <v>68</v>
      </c>
      <c r="L3724" s="42" t="s">
        <v>69</v>
      </c>
      <c r="M3724" s="42" t="s">
        <v>21</v>
      </c>
      <c r="N3724" s="42" t="s">
        <v>19694</v>
      </c>
      <c r="O3724" s="42" t="s">
        <v>394</v>
      </c>
      <c r="P3724" s="42" t="s">
        <v>395</v>
      </c>
      <c r="Q3724" s="56" t="s">
        <v>70</v>
      </c>
      <c r="R3724" s="42" t="s">
        <v>94</v>
      </c>
      <c r="S3724" s="42" t="s">
        <v>22</v>
      </c>
      <c r="T3724" s="42" t="s">
        <v>28746</v>
      </c>
      <c r="U3724" s="50" t="s">
        <v>28520</v>
      </c>
      <c r="V3724" s="42" t="s">
        <v>28522</v>
      </c>
      <c r="W3724" s="42" t="s">
        <v>94</v>
      </c>
      <c r="X3724" s="50">
        <v>893</v>
      </c>
    </row>
    <row r="3725" spans="1:24" ht="12" customHeight="1" x14ac:dyDescent="0.15">
      <c r="A3725" s="42" t="s">
        <v>71</v>
      </c>
      <c r="B3725" s="42">
        <v>50</v>
      </c>
      <c r="C3725" s="42" t="s">
        <v>14</v>
      </c>
      <c r="D3725" s="42" t="s">
        <v>31</v>
      </c>
      <c r="E3725" s="42" t="s">
        <v>72</v>
      </c>
      <c r="F3725" s="55">
        <v>42282</v>
      </c>
      <c r="G3725" s="42" t="s">
        <v>73</v>
      </c>
      <c r="H3725" s="42" t="s">
        <v>74</v>
      </c>
      <c r="I3725" s="42" t="s">
        <v>75</v>
      </c>
      <c r="J3725" s="42" t="s">
        <v>19695</v>
      </c>
      <c r="K3725" s="42" t="s">
        <v>36</v>
      </c>
      <c r="L3725" s="42" t="s">
        <v>76</v>
      </c>
      <c r="M3725" s="42" t="s">
        <v>21</v>
      </c>
      <c r="N3725" s="42" t="s">
        <v>19696</v>
      </c>
      <c r="O3725" s="42" t="s">
        <v>394</v>
      </c>
      <c r="P3725" s="42" t="s">
        <v>395</v>
      </c>
      <c r="Q3725" s="56" t="s">
        <v>77</v>
      </c>
      <c r="R3725" s="42" t="s">
        <v>94</v>
      </c>
      <c r="S3725" s="42" t="s">
        <v>22</v>
      </c>
      <c r="T3725" s="42" t="s">
        <v>28746</v>
      </c>
      <c r="U3725" s="50" t="s">
        <v>28520</v>
      </c>
      <c r="V3725" s="42" t="s">
        <v>28521</v>
      </c>
      <c r="W3725" s="42" t="s">
        <v>94</v>
      </c>
      <c r="X3725" s="50">
        <v>894</v>
      </c>
    </row>
    <row r="3726" spans="1:24" ht="12" customHeight="1" x14ac:dyDescent="0.15">
      <c r="A3726" s="42" t="s">
        <v>61</v>
      </c>
      <c r="B3726" s="42">
        <v>27</v>
      </c>
      <c r="C3726" s="42" t="s">
        <v>14</v>
      </c>
      <c r="D3726" s="42" t="s">
        <v>15</v>
      </c>
      <c r="E3726" s="42" t="s">
        <v>62</v>
      </c>
      <c r="F3726" s="55">
        <v>42282</v>
      </c>
      <c r="G3726" s="42" t="s">
        <v>19357</v>
      </c>
      <c r="H3726" s="42" t="s">
        <v>198</v>
      </c>
      <c r="I3726" s="42" t="s">
        <v>63</v>
      </c>
      <c r="J3726" s="42" t="s">
        <v>19358</v>
      </c>
      <c r="K3726" s="42" t="s">
        <v>3381</v>
      </c>
      <c r="L3726" s="42" t="s">
        <v>199</v>
      </c>
      <c r="M3726" s="42" t="s">
        <v>21</v>
      </c>
      <c r="N3726" s="42" t="s">
        <v>19359</v>
      </c>
      <c r="O3726" s="42" t="s">
        <v>394</v>
      </c>
      <c r="P3726" s="42" t="s">
        <v>395</v>
      </c>
      <c r="Q3726" s="56" t="s">
        <v>64</v>
      </c>
      <c r="R3726" s="42" t="s">
        <v>94</v>
      </c>
      <c r="S3726" s="42" t="s">
        <v>12</v>
      </c>
      <c r="T3726" s="42" t="s">
        <v>31978</v>
      </c>
      <c r="U3726" s="50" t="s">
        <v>28518</v>
      </c>
      <c r="V3726" s="42" t="s">
        <v>28521</v>
      </c>
      <c r="W3726" s="42" t="s">
        <v>94</v>
      </c>
      <c r="X3726" s="50">
        <v>895</v>
      </c>
    </row>
    <row r="3727" spans="1:24" ht="12" customHeight="1" x14ac:dyDescent="0.15">
      <c r="A3727" s="42" t="s">
        <v>78</v>
      </c>
      <c r="B3727" s="42">
        <v>31</v>
      </c>
      <c r="C3727" s="42" t="s">
        <v>14</v>
      </c>
      <c r="D3727" s="42" t="s">
        <v>79</v>
      </c>
      <c r="E3727" s="42" t="s">
        <v>80</v>
      </c>
      <c r="F3727" s="55">
        <v>42281</v>
      </c>
      <c r="G3727" s="42" t="s">
        <v>23764</v>
      </c>
      <c r="H3727" s="42" t="s">
        <v>81</v>
      </c>
      <c r="I3727" s="42" t="s">
        <v>38</v>
      </c>
      <c r="J3727" s="42" t="s">
        <v>6472</v>
      </c>
      <c r="K3727" s="42" t="s">
        <v>82</v>
      </c>
      <c r="L3727" s="42" t="s">
        <v>83</v>
      </c>
      <c r="M3727" s="42" t="s">
        <v>21</v>
      </c>
      <c r="N3727" s="42" t="s">
        <v>19699</v>
      </c>
      <c r="O3727" s="42" t="s">
        <v>394</v>
      </c>
      <c r="P3727" s="42" t="s">
        <v>395</v>
      </c>
      <c r="Q3727" s="56" t="s">
        <v>19700</v>
      </c>
      <c r="R3727" s="42" t="s">
        <v>94</v>
      </c>
      <c r="S3727" s="42" t="s">
        <v>22</v>
      </c>
      <c r="T3727" s="42" t="s">
        <v>28746</v>
      </c>
      <c r="U3727" s="50" t="s">
        <v>28520</v>
      </c>
      <c r="V3727" s="42" t="s">
        <v>28521</v>
      </c>
      <c r="W3727" s="42" t="s">
        <v>94</v>
      </c>
      <c r="X3727" s="50">
        <v>891</v>
      </c>
    </row>
    <row r="3728" spans="1:24" ht="12" customHeight="1" x14ac:dyDescent="0.15">
      <c r="A3728" s="42" t="s">
        <v>84</v>
      </c>
      <c r="B3728" s="42">
        <v>27</v>
      </c>
      <c r="C3728" s="42" t="s">
        <v>14</v>
      </c>
      <c r="D3728" s="42" t="s">
        <v>31</v>
      </c>
      <c r="E3728" s="42" t="s">
        <v>85</v>
      </c>
      <c r="F3728" s="55">
        <v>42281</v>
      </c>
      <c r="G3728" s="42" t="s">
        <v>86</v>
      </c>
      <c r="H3728" s="42" t="s">
        <v>87</v>
      </c>
      <c r="I3728" s="42" t="s">
        <v>88</v>
      </c>
      <c r="J3728" s="42" t="s">
        <v>7754</v>
      </c>
      <c r="K3728" s="42" t="s">
        <v>89</v>
      </c>
      <c r="L3728" s="42" t="s">
        <v>90</v>
      </c>
      <c r="M3728" s="42" t="s">
        <v>21</v>
      </c>
      <c r="N3728" s="42" t="s">
        <v>19697</v>
      </c>
      <c r="O3728" s="42" t="s">
        <v>394</v>
      </c>
      <c r="P3728" s="42" t="s">
        <v>395</v>
      </c>
      <c r="Q3728" s="56" t="s">
        <v>19698</v>
      </c>
      <c r="R3728" s="42" t="s">
        <v>542</v>
      </c>
      <c r="S3728" s="42" t="s">
        <v>22</v>
      </c>
      <c r="T3728" s="42" t="s">
        <v>28746</v>
      </c>
      <c r="U3728" s="50" t="s">
        <v>28520</v>
      </c>
      <c r="V3728" s="42" t="s">
        <v>28522</v>
      </c>
      <c r="W3728" s="42" t="s">
        <v>94</v>
      </c>
      <c r="X3728" s="50">
        <v>887</v>
      </c>
    </row>
    <row r="3729" spans="1:24" ht="12" customHeight="1" x14ac:dyDescent="0.15">
      <c r="A3729" s="42" t="s">
        <v>19531</v>
      </c>
      <c r="B3729" s="42">
        <v>45</v>
      </c>
      <c r="C3729" s="42" t="s">
        <v>14</v>
      </c>
      <c r="D3729" s="42" t="s">
        <v>31</v>
      </c>
      <c r="F3729" s="55">
        <v>42281</v>
      </c>
      <c r="G3729" s="42" t="s">
        <v>91</v>
      </c>
      <c r="H3729" s="42" t="s">
        <v>92</v>
      </c>
      <c r="I3729" s="42" t="s">
        <v>39</v>
      </c>
      <c r="J3729" s="42" t="s">
        <v>19701</v>
      </c>
      <c r="K3729" s="42" t="s">
        <v>92</v>
      </c>
      <c r="L3729" s="42" t="s">
        <v>93</v>
      </c>
      <c r="M3729" s="42" t="s">
        <v>21</v>
      </c>
      <c r="N3729" s="42" t="s">
        <v>19702</v>
      </c>
      <c r="O3729" s="42" t="s">
        <v>394</v>
      </c>
      <c r="P3729" s="42" t="s">
        <v>395</v>
      </c>
      <c r="Q3729" s="56" t="s">
        <v>19703</v>
      </c>
      <c r="R3729" s="42" t="s">
        <v>23</v>
      </c>
      <c r="S3729" s="42" t="s">
        <v>29</v>
      </c>
      <c r="T3729" s="42" t="s">
        <v>28531</v>
      </c>
      <c r="U3729" s="50" t="s">
        <v>28523</v>
      </c>
      <c r="V3729" s="42" t="s">
        <v>28521</v>
      </c>
      <c r="W3729" s="42" t="s">
        <v>94</v>
      </c>
      <c r="X3729" s="50">
        <v>886</v>
      </c>
    </row>
    <row r="3730" spans="1:24" ht="12" customHeight="1" x14ac:dyDescent="0.15">
      <c r="A3730" s="42" t="s">
        <v>95</v>
      </c>
      <c r="B3730" s="42">
        <v>22</v>
      </c>
      <c r="C3730" s="42" t="s">
        <v>14</v>
      </c>
      <c r="D3730" s="42" t="s">
        <v>79</v>
      </c>
      <c r="E3730" s="42" t="s">
        <v>96</v>
      </c>
      <c r="F3730" s="55">
        <v>42280</v>
      </c>
      <c r="G3730" s="42" t="s">
        <v>97</v>
      </c>
      <c r="H3730" s="42" t="s">
        <v>98</v>
      </c>
      <c r="I3730" s="42" t="s">
        <v>63</v>
      </c>
      <c r="J3730" s="42">
        <v>44112</v>
      </c>
      <c r="K3730" s="42" t="s">
        <v>99</v>
      </c>
      <c r="L3730" s="42" t="s">
        <v>100</v>
      </c>
      <c r="M3730" s="42" t="s">
        <v>373</v>
      </c>
      <c r="N3730" s="42" t="s">
        <v>29890</v>
      </c>
      <c r="O3730" s="42" t="s">
        <v>394</v>
      </c>
      <c r="P3730" s="42" t="s">
        <v>395</v>
      </c>
      <c r="Q3730" s="56" t="s">
        <v>101</v>
      </c>
      <c r="R3730" s="42" t="s">
        <v>23</v>
      </c>
      <c r="S3730" s="42" t="s">
        <v>12</v>
      </c>
    </row>
    <row r="3731" spans="1:24" ht="12" customHeight="1" x14ac:dyDescent="0.15">
      <c r="A3731" s="42" t="s">
        <v>107</v>
      </c>
      <c r="B3731" s="42">
        <v>55</v>
      </c>
      <c r="C3731" s="42" t="s">
        <v>108</v>
      </c>
      <c r="D3731" s="42" t="s">
        <v>31</v>
      </c>
      <c r="E3731" s="42" t="s">
        <v>18387</v>
      </c>
      <c r="F3731" s="55">
        <v>42279</v>
      </c>
      <c r="G3731" s="42" t="s">
        <v>109</v>
      </c>
      <c r="H3731" s="42" t="s">
        <v>110</v>
      </c>
      <c r="I3731" s="42" t="s">
        <v>111</v>
      </c>
      <c r="J3731" s="42" t="s">
        <v>5049</v>
      </c>
      <c r="K3731" s="42" t="s">
        <v>112</v>
      </c>
      <c r="L3731" s="42" t="s">
        <v>113</v>
      </c>
      <c r="M3731" s="42" t="s">
        <v>21</v>
      </c>
      <c r="N3731" s="42" t="s">
        <v>19710</v>
      </c>
      <c r="O3731" s="42" t="s">
        <v>394</v>
      </c>
      <c r="P3731" s="42" t="s">
        <v>395</v>
      </c>
      <c r="Q3731" s="56" t="s">
        <v>19711</v>
      </c>
      <c r="R3731" s="42" t="s">
        <v>542</v>
      </c>
      <c r="S3731" s="42" t="s">
        <v>22</v>
      </c>
      <c r="T3731" s="42" t="s">
        <v>28739</v>
      </c>
      <c r="U3731" s="50" t="s">
        <v>28518</v>
      </c>
      <c r="V3731" s="42" t="s">
        <v>28521</v>
      </c>
      <c r="W3731" s="42" t="s">
        <v>94</v>
      </c>
      <c r="X3731" s="50">
        <v>890</v>
      </c>
    </row>
    <row r="3732" spans="1:24" ht="12" customHeight="1" x14ac:dyDescent="0.15">
      <c r="A3732" s="42" t="s">
        <v>20534</v>
      </c>
      <c r="B3732" s="42">
        <v>26</v>
      </c>
      <c r="C3732" s="42" t="s">
        <v>14</v>
      </c>
      <c r="D3732" s="42" t="s">
        <v>42</v>
      </c>
      <c r="F3732" s="55">
        <v>42279</v>
      </c>
      <c r="G3732" s="42" t="s">
        <v>102</v>
      </c>
      <c r="H3732" s="42" t="s">
        <v>103</v>
      </c>
      <c r="I3732" s="42" t="s">
        <v>39</v>
      </c>
      <c r="J3732" s="42">
        <v>92376</v>
      </c>
      <c r="K3732" s="42" t="s">
        <v>104</v>
      </c>
      <c r="L3732" s="42" t="s">
        <v>105</v>
      </c>
      <c r="M3732" s="42" t="s">
        <v>5307</v>
      </c>
      <c r="P3732" s="42" t="s">
        <v>395</v>
      </c>
      <c r="Q3732" s="56" t="s">
        <v>106</v>
      </c>
      <c r="R3732" s="42" t="s">
        <v>23</v>
      </c>
      <c r="S3732" s="42" t="s">
        <v>22</v>
      </c>
      <c r="T3732" s="42" t="s">
        <v>28739</v>
      </c>
      <c r="U3732" s="50" t="s">
        <v>28520</v>
      </c>
      <c r="V3732" s="42" t="s">
        <v>28521</v>
      </c>
      <c r="W3732" s="42" t="s">
        <v>94</v>
      </c>
      <c r="X3732" s="50">
        <v>889</v>
      </c>
    </row>
    <row r="3733" spans="1:24" ht="12" customHeight="1" x14ac:dyDescent="0.15">
      <c r="A3733" s="42" t="s">
        <v>114</v>
      </c>
      <c r="B3733" s="42">
        <v>28</v>
      </c>
      <c r="C3733" s="42" t="s">
        <v>14</v>
      </c>
      <c r="D3733" s="42" t="s">
        <v>42</v>
      </c>
      <c r="E3733" s="42" t="s">
        <v>115</v>
      </c>
      <c r="F3733" s="55">
        <v>42279</v>
      </c>
      <c r="G3733" s="42" t="s">
        <v>19704</v>
      </c>
      <c r="H3733" s="42" t="s">
        <v>116</v>
      </c>
      <c r="I3733" s="42" t="s">
        <v>117</v>
      </c>
      <c r="J3733" s="42" t="s">
        <v>11919</v>
      </c>
      <c r="K3733" s="42" t="s">
        <v>118</v>
      </c>
      <c r="M3733" s="42" t="s">
        <v>21</v>
      </c>
      <c r="N3733" s="42" t="s">
        <v>19705</v>
      </c>
      <c r="O3733" s="42" t="s">
        <v>394</v>
      </c>
      <c r="P3733" s="42" t="s">
        <v>395</v>
      </c>
      <c r="Q3733" s="56" t="s">
        <v>19706</v>
      </c>
      <c r="R3733" s="42" t="s">
        <v>94</v>
      </c>
      <c r="S3733" s="42" t="s">
        <v>22</v>
      </c>
      <c r="T3733" s="42" t="s">
        <v>28746</v>
      </c>
      <c r="U3733" s="50" t="s">
        <v>28520</v>
      </c>
      <c r="V3733" s="42" t="s">
        <v>28519</v>
      </c>
      <c r="W3733" s="42" t="s">
        <v>94</v>
      </c>
      <c r="X3733" s="50">
        <v>888</v>
      </c>
    </row>
    <row r="3734" spans="1:24" ht="12" customHeight="1" x14ac:dyDescent="0.15">
      <c r="A3734" s="42" t="s">
        <v>119</v>
      </c>
      <c r="B3734" s="42">
        <v>29</v>
      </c>
      <c r="C3734" s="42" t="s">
        <v>14</v>
      </c>
      <c r="D3734" s="42" t="s">
        <v>31</v>
      </c>
      <c r="E3734" s="42" t="s">
        <v>18388</v>
      </c>
      <c r="F3734" s="55">
        <v>42279</v>
      </c>
      <c r="G3734" s="42" t="s">
        <v>120</v>
      </c>
      <c r="H3734" s="42" t="s">
        <v>121</v>
      </c>
      <c r="I3734" s="42" t="s">
        <v>67</v>
      </c>
      <c r="J3734" s="42" t="s">
        <v>19707</v>
      </c>
      <c r="K3734" s="42" t="s">
        <v>122</v>
      </c>
      <c r="L3734" s="42" t="s">
        <v>123</v>
      </c>
      <c r="M3734" s="42" t="s">
        <v>21</v>
      </c>
      <c r="N3734" s="42" t="s">
        <v>19708</v>
      </c>
      <c r="O3734" s="42" t="s">
        <v>537</v>
      </c>
      <c r="P3734" s="42" t="s">
        <v>395</v>
      </c>
      <c r="Q3734" s="56" t="s">
        <v>19709</v>
      </c>
      <c r="R3734" s="42" t="s">
        <v>94</v>
      </c>
      <c r="S3734" s="42" t="s">
        <v>12</v>
      </c>
      <c r="T3734" s="42" t="s">
        <v>31978</v>
      </c>
      <c r="U3734" s="50" t="s">
        <v>28523</v>
      </c>
      <c r="V3734" s="42" t="s">
        <v>28521</v>
      </c>
      <c r="W3734" s="42" t="s">
        <v>94</v>
      </c>
      <c r="X3734" s="50">
        <v>892</v>
      </c>
    </row>
    <row r="3735" spans="1:24" ht="12" customHeight="1" x14ac:dyDescent="0.15">
      <c r="A3735" s="42" t="s">
        <v>140</v>
      </c>
      <c r="B3735" s="42">
        <v>28</v>
      </c>
      <c r="C3735" s="42" t="s">
        <v>14</v>
      </c>
      <c r="D3735" s="42" t="s">
        <v>79</v>
      </c>
      <c r="E3735" s="42" t="s">
        <v>141</v>
      </c>
      <c r="F3735" s="55">
        <v>42277</v>
      </c>
      <c r="G3735" s="42" t="s">
        <v>142</v>
      </c>
      <c r="H3735" s="42" t="s">
        <v>143</v>
      </c>
      <c r="I3735" s="42" t="s">
        <v>144</v>
      </c>
      <c r="J3735" s="42" t="s">
        <v>19265</v>
      </c>
      <c r="K3735" s="42" t="s">
        <v>145</v>
      </c>
      <c r="L3735" s="42" t="s">
        <v>146</v>
      </c>
      <c r="M3735" s="42" t="s">
        <v>21</v>
      </c>
      <c r="N3735" s="42" t="s">
        <v>18460</v>
      </c>
      <c r="O3735" s="42" t="s">
        <v>994</v>
      </c>
      <c r="P3735" s="42" t="s">
        <v>395</v>
      </c>
      <c r="Q3735" s="56" t="s">
        <v>19266</v>
      </c>
      <c r="R3735" s="42" t="s">
        <v>94</v>
      </c>
      <c r="S3735" s="42" t="s">
        <v>22</v>
      </c>
      <c r="T3735" s="42" t="s">
        <v>28746</v>
      </c>
      <c r="U3735" s="50" t="s">
        <v>28520</v>
      </c>
      <c r="V3735" s="42" t="s">
        <v>28519</v>
      </c>
      <c r="W3735" s="42" t="s">
        <v>94</v>
      </c>
      <c r="X3735" s="50">
        <v>876</v>
      </c>
    </row>
    <row r="3736" spans="1:24" ht="12" customHeight="1" x14ac:dyDescent="0.15">
      <c r="A3736" s="42" t="s">
        <v>130</v>
      </c>
      <c r="B3736" s="42">
        <v>40</v>
      </c>
      <c r="C3736" s="42" t="s">
        <v>14</v>
      </c>
      <c r="D3736" s="42" t="s">
        <v>31</v>
      </c>
      <c r="E3736" s="42" t="s">
        <v>131</v>
      </c>
      <c r="F3736" s="55">
        <v>42277</v>
      </c>
      <c r="G3736" s="42" t="s">
        <v>20370</v>
      </c>
      <c r="H3736" s="42" t="s">
        <v>20369</v>
      </c>
      <c r="I3736" s="42" t="s">
        <v>67</v>
      </c>
      <c r="J3736" s="42">
        <v>78382</v>
      </c>
      <c r="K3736" s="42" t="s">
        <v>20368</v>
      </c>
      <c r="L3736" s="42" t="s">
        <v>15154</v>
      </c>
      <c r="M3736" s="42" t="s">
        <v>29842</v>
      </c>
      <c r="N3736" s="42" t="s">
        <v>20367</v>
      </c>
      <c r="P3736" s="42" t="s">
        <v>395</v>
      </c>
      <c r="Q3736" s="56" t="str">
        <f>HYPERLINK("http://www.kristv.com/story/30147782/texas-rangers-investigating-aransas-co-death","http://www.kristv.com/story/30147782/texas-rangers-investigating-aransas-co-death")</f>
        <v>http://www.kristv.com/story/30147782/texas-rangers-investigating-aransas-co-death</v>
      </c>
      <c r="R3736" s="42" t="s">
        <v>23</v>
      </c>
      <c r="S3736" s="42" t="s">
        <v>22</v>
      </c>
    </row>
    <row r="3737" spans="1:24" ht="12" customHeight="1" x14ac:dyDescent="0.15">
      <c r="A3737" s="42" t="s">
        <v>124</v>
      </c>
      <c r="B3737" s="42">
        <v>37</v>
      </c>
      <c r="C3737" s="42" t="s">
        <v>14</v>
      </c>
      <c r="D3737" s="42" t="s">
        <v>31</v>
      </c>
      <c r="E3737" s="42" t="s">
        <v>125</v>
      </c>
      <c r="F3737" s="55">
        <v>42276</v>
      </c>
      <c r="G3737" s="42" t="s">
        <v>23765</v>
      </c>
      <c r="H3737" s="42" t="s">
        <v>126</v>
      </c>
      <c r="I3737" s="42" t="s">
        <v>127</v>
      </c>
      <c r="J3737" s="42" t="s">
        <v>19262</v>
      </c>
      <c r="K3737" s="42" t="s">
        <v>128</v>
      </c>
      <c r="L3737" s="42" t="s">
        <v>129</v>
      </c>
      <c r="M3737" s="42" t="s">
        <v>21</v>
      </c>
      <c r="N3737" s="42" t="s">
        <v>19263</v>
      </c>
      <c r="O3737" s="42" t="s">
        <v>394</v>
      </c>
      <c r="P3737" s="42" t="s">
        <v>395</v>
      </c>
      <c r="Q3737" s="56" t="s">
        <v>19264</v>
      </c>
      <c r="R3737" s="42" t="s">
        <v>94</v>
      </c>
      <c r="S3737" s="42" t="s">
        <v>12</v>
      </c>
      <c r="T3737" s="42" t="s">
        <v>31978</v>
      </c>
      <c r="U3737" s="50" t="s">
        <v>28520</v>
      </c>
      <c r="V3737" s="42" t="s">
        <v>28521</v>
      </c>
      <c r="W3737" s="42" t="s">
        <v>94</v>
      </c>
      <c r="X3737" s="50">
        <v>880</v>
      </c>
    </row>
    <row r="3738" spans="1:24" ht="12" customHeight="1" x14ac:dyDescent="0.15">
      <c r="A3738" s="42" t="s">
        <v>132</v>
      </c>
      <c r="B3738" s="42">
        <v>46</v>
      </c>
      <c r="C3738" s="42" t="s">
        <v>14</v>
      </c>
      <c r="D3738" s="42" t="s">
        <v>133</v>
      </c>
      <c r="E3738" s="42" t="s">
        <v>134</v>
      </c>
      <c r="F3738" s="55">
        <v>42276</v>
      </c>
      <c r="G3738" s="42" t="s">
        <v>135</v>
      </c>
      <c r="H3738" s="42" t="s">
        <v>136</v>
      </c>
      <c r="I3738" s="42" t="s">
        <v>137</v>
      </c>
      <c r="J3738" s="42" t="s">
        <v>5281</v>
      </c>
      <c r="K3738" s="42" t="s">
        <v>138</v>
      </c>
      <c r="L3738" s="42" t="s">
        <v>139</v>
      </c>
      <c r="M3738" s="42" t="s">
        <v>21</v>
      </c>
      <c r="N3738" s="42" t="s">
        <v>19267</v>
      </c>
      <c r="O3738" s="42" t="s">
        <v>394</v>
      </c>
      <c r="P3738" s="42" t="s">
        <v>395</v>
      </c>
      <c r="Q3738" s="56" t="s">
        <v>19268</v>
      </c>
      <c r="R3738" s="42" t="s">
        <v>94</v>
      </c>
      <c r="S3738" s="42" t="s">
        <v>29</v>
      </c>
      <c r="T3738" s="42" t="s">
        <v>28539</v>
      </c>
      <c r="U3738" s="50" t="s">
        <v>28520</v>
      </c>
      <c r="V3738" s="42" t="s">
        <v>28521</v>
      </c>
      <c r="W3738" s="42" t="s">
        <v>94</v>
      </c>
      <c r="X3738" s="50">
        <v>877</v>
      </c>
    </row>
    <row r="3739" spans="1:24" ht="12" customHeight="1" x14ac:dyDescent="0.15">
      <c r="A3739" s="42" t="s">
        <v>147</v>
      </c>
      <c r="B3739" s="42">
        <v>33</v>
      </c>
      <c r="C3739" s="42" t="s">
        <v>14</v>
      </c>
      <c r="D3739" s="42" t="s">
        <v>42</v>
      </c>
      <c r="E3739" s="42" t="s">
        <v>148</v>
      </c>
      <c r="F3739" s="55">
        <v>42275</v>
      </c>
      <c r="H3739" s="42" t="s">
        <v>591</v>
      </c>
      <c r="I3739" s="42" t="s">
        <v>39</v>
      </c>
      <c r="K3739" s="42" t="s">
        <v>592</v>
      </c>
      <c r="L3739" s="42" t="s">
        <v>20371</v>
      </c>
      <c r="M3739" s="42" t="s">
        <v>5519</v>
      </c>
      <c r="P3739" s="42" t="s">
        <v>395</v>
      </c>
      <c r="Q3739" s="56"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3739" s="42" t="s">
        <v>23</v>
      </c>
      <c r="S3739" s="42" t="s">
        <v>22</v>
      </c>
    </row>
    <row r="3740" spans="1:24" ht="12" customHeight="1" x14ac:dyDescent="0.15">
      <c r="A3740" s="42" t="s">
        <v>152</v>
      </c>
      <c r="B3740" s="42">
        <v>31</v>
      </c>
      <c r="C3740" s="42" t="s">
        <v>14</v>
      </c>
      <c r="D3740" s="42" t="s">
        <v>79</v>
      </c>
      <c r="E3740" s="42" t="s">
        <v>153</v>
      </c>
      <c r="F3740" s="55">
        <v>42275</v>
      </c>
      <c r="G3740" s="42" t="s">
        <v>19271</v>
      </c>
      <c r="H3740" s="42" t="s">
        <v>154</v>
      </c>
      <c r="I3740" s="42" t="s">
        <v>56</v>
      </c>
      <c r="J3740" s="42" t="s">
        <v>19272</v>
      </c>
      <c r="K3740" s="42" t="s">
        <v>155</v>
      </c>
      <c r="L3740" s="42" t="s">
        <v>156</v>
      </c>
      <c r="M3740" s="42" t="s">
        <v>5307</v>
      </c>
      <c r="N3740" s="42" t="s">
        <v>19273</v>
      </c>
      <c r="O3740" s="42" t="s">
        <v>394</v>
      </c>
      <c r="P3740" s="42" t="s">
        <v>395</v>
      </c>
      <c r="Q3740" s="56" t="s">
        <v>19274</v>
      </c>
      <c r="R3740" s="42" t="s">
        <v>94</v>
      </c>
      <c r="S3740" s="42" t="s">
        <v>12</v>
      </c>
      <c r="T3740" s="42" t="s">
        <v>31978</v>
      </c>
      <c r="U3740" s="50" t="s">
        <v>28520</v>
      </c>
      <c r="V3740" s="42" t="s">
        <v>28522</v>
      </c>
      <c r="W3740" s="42" t="s">
        <v>94</v>
      </c>
      <c r="X3740" s="50">
        <v>872</v>
      </c>
    </row>
    <row r="3741" spans="1:24" ht="12" customHeight="1" x14ac:dyDescent="0.15">
      <c r="A3741" s="42" t="s">
        <v>149</v>
      </c>
      <c r="B3741" s="42">
        <v>59</v>
      </c>
      <c r="C3741" s="42" t="s">
        <v>14</v>
      </c>
      <c r="D3741" s="42" t="s">
        <v>42</v>
      </c>
      <c r="F3741" s="55">
        <v>42275</v>
      </c>
      <c r="G3741" s="42" t="s">
        <v>23766</v>
      </c>
      <c r="H3741" s="42" t="s">
        <v>150</v>
      </c>
      <c r="I3741" s="42" t="s">
        <v>39</v>
      </c>
      <c r="J3741" s="42" t="s">
        <v>12684</v>
      </c>
      <c r="K3741" s="42" t="s">
        <v>150</v>
      </c>
      <c r="L3741" s="42" t="s">
        <v>151</v>
      </c>
      <c r="M3741" s="42" t="s">
        <v>21</v>
      </c>
      <c r="N3741" s="42" t="s">
        <v>19269</v>
      </c>
      <c r="O3741" s="42" t="s">
        <v>994</v>
      </c>
      <c r="P3741" s="42" t="s">
        <v>395</v>
      </c>
      <c r="Q3741" s="56" t="s">
        <v>19270</v>
      </c>
      <c r="R3741" s="42" t="s">
        <v>94</v>
      </c>
      <c r="S3741" s="42" t="s">
        <v>12</v>
      </c>
      <c r="T3741" s="42" t="s">
        <v>31675</v>
      </c>
      <c r="U3741" s="50" t="s">
        <v>28520</v>
      </c>
      <c r="V3741" s="42" t="s">
        <v>28521</v>
      </c>
      <c r="W3741" s="42" t="s">
        <v>542</v>
      </c>
      <c r="X3741" s="50">
        <v>873</v>
      </c>
    </row>
    <row r="3742" spans="1:24" ht="12" customHeight="1" x14ac:dyDescent="0.15">
      <c r="A3742" s="42" t="s">
        <v>162</v>
      </c>
      <c r="B3742" s="42">
        <v>37</v>
      </c>
      <c r="C3742" s="42" t="s">
        <v>108</v>
      </c>
      <c r="D3742" s="42" t="s">
        <v>42</v>
      </c>
      <c r="E3742" s="42" t="s">
        <v>163</v>
      </c>
      <c r="F3742" s="55">
        <v>42274</v>
      </c>
      <c r="G3742" s="42" t="s">
        <v>164</v>
      </c>
      <c r="H3742" s="42" t="s">
        <v>92</v>
      </c>
      <c r="I3742" s="42" t="s">
        <v>39</v>
      </c>
      <c r="J3742" s="42" t="s">
        <v>19279</v>
      </c>
      <c r="K3742" s="42" t="s">
        <v>92</v>
      </c>
      <c r="L3742" s="42" t="s">
        <v>93</v>
      </c>
      <c r="M3742" s="42" t="s">
        <v>21</v>
      </c>
      <c r="N3742" s="42" t="s">
        <v>19280</v>
      </c>
      <c r="O3742" s="42" t="s">
        <v>394</v>
      </c>
      <c r="P3742" s="42" t="s">
        <v>395</v>
      </c>
      <c r="Q3742" s="56" t="s">
        <v>19281</v>
      </c>
      <c r="R3742" s="42" t="s">
        <v>542</v>
      </c>
      <c r="S3742" s="42" t="s">
        <v>22</v>
      </c>
      <c r="T3742" s="42" t="s">
        <v>28739</v>
      </c>
      <c r="U3742" s="50" t="s">
        <v>28518</v>
      </c>
      <c r="V3742" s="42" t="s">
        <v>28521</v>
      </c>
      <c r="W3742" s="42" t="s">
        <v>542</v>
      </c>
      <c r="X3742" s="50">
        <v>871</v>
      </c>
    </row>
    <row r="3743" spans="1:24" ht="12" customHeight="1" x14ac:dyDescent="0.15">
      <c r="A3743" s="42" t="s">
        <v>157</v>
      </c>
      <c r="B3743" s="42">
        <v>40</v>
      </c>
      <c r="C3743" s="42" t="s">
        <v>14</v>
      </c>
      <c r="D3743" s="42" t="s">
        <v>42</v>
      </c>
      <c r="E3743" s="42" t="s">
        <v>158</v>
      </c>
      <c r="F3743" s="55">
        <v>42274</v>
      </c>
      <c r="G3743" s="42" t="s">
        <v>23767</v>
      </c>
      <c r="H3743" s="42" t="s">
        <v>159</v>
      </c>
      <c r="I3743" s="42" t="s">
        <v>67</v>
      </c>
      <c r="J3743" s="42" t="s">
        <v>19282</v>
      </c>
      <c r="K3743" s="42" t="s">
        <v>160</v>
      </c>
      <c r="L3743" s="42" t="s">
        <v>161</v>
      </c>
      <c r="M3743" s="42" t="s">
        <v>21</v>
      </c>
      <c r="N3743" s="42" t="s">
        <v>19283</v>
      </c>
      <c r="O3743" s="42" t="s">
        <v>394</v>
      </c>
      <c r="P3743" s="42" t="s">
        <v>395</v>
      </c>
      <c r="Q3743" s="56" t="s">
        <v>19284</v>
      </c>
      <c r="R3743" s="42" t="s">
        <v>94</v>
      </c>
      <c r="S3743" s="42" t="s">
        <v>22</v>
      </c>
      <c r="T3743" s="42" t="s">
        <v>28746</v>
      </c>
      <c r="U3743" s="50" t="s">
        <v>28520</v>
      </c>
      <c r="V3743" s="42" t="s">
        <v>28521</v>
      </c>
      <c r="W3743" s="42" t="s">
        <v>94</v>
      </c>
      <c r="X3743" s="50">
        <v>875</v>
      </c>
    </row>
    <row r="3744" spans="1:24" ht="12" customHeight="1" x14ac:dyDescent="0.15">
      <c r="A3744" s="42" t="s">
        <v>165</v>
      </c>
      <c r="B3744" s="42">
        <v>43</v>
      </c>
      <c r="C3744" s="42" t="s">
        <v>14</v>
      </c>
      <c r="D3744" s="42" t="s">
        <v>31</v>
      </c>
      <c r="E3744" s="42" t="s">
        <v>20192</v>
      </c>
      <c r="F3744" s="55">
        <v>42274</v>
      </c>
      <c r="G3744" s="42" t="s">
        <v>19275</v>
      </c>
      <c r="H3744" s="42" t="s">
        <v>166</v>
      </c>
      <c r="I3744" s="42" t="s">
        <v>167</v>
      </c>
      <c r="J3744" s="42" t="s">
        <v>19276</v>
      </c>
      <c r="K3744" s="42" t="s">
        <v>168</v>
      </c>
      <c r="L3744" s="42" t="s">
        <v>169</v>
      </c>
      <c r="M3744" s="42" t="s">
        <v>21</v>
      </c>
      <c r="N3744" s="42" t="s">
        <v>19277</v>
      </c>
      <c r="O3744" s="42" t="s">
        <v>394</v>
      </c>
      <c r="P3744" s="42" t="s">
        <v>395</v>
      </c>
      <c r="Q3744" s="56" t="s">
        <v>19278</v>
      </c>
      <c r="R3744" s="42" t="s">
        <v>94</v>
      </c>
      <c r="S3744" s="42" t="s">
        <v>22</v>
      </c>
      <c r="T3744" s="42" t="s">
        <v>28746</v>
      </c>
      <c r="U3744" s="50" t="s">
        <v>28520</v>
      </c>
      <c r="V3744" s="42" t="s">
        <v>28521</v>
      </c>
      <c r="W3744" s="42" t="s">
        <v>94</v>
      </c>
      <c r="X3744" s="50">
        <v>874</v>
      </c>
    </row>
    <row r="3745" spans="1:24" ht="12" customHeight="1" x14ac:dyDescent="0.15">
      <c r="A3745" s="42" t="s">
        <v>177</v>
      </c>
      <c r="B3745" s="42">
        <v>16</v>
      </c>
      <c r="C3745" s="42" t="s">
        <v>108</v>
      </c>
      <c r="D3745" s="42" t="s">
        <v>31</v>
      </c>
      <c r="E3745" s="42" t="s">
        <v>178</v>
      </c>
      <c r="F3745" s="55">
        <v>42273</v>
      </c>
      <c r="G3745" s="42" t="s">
        <v>19291</v>
      </c>
      <c r="H3745" s="42" t="s">
        <v>2039</v>
      </c>
      <c r="I3745" s="42" t="s">
        <v>167</v>
      </c>
      <c r="J3745" s="42" t="s">
        <v>2040</v>
      </c>
      <c r="K3745" s="42" t="s">
        <v>2041</v>
      </c>
      <c r="L3745" s="42" t="s">
        <v>19292</v>
      </c>
      <c r="M3745" s="42" t="s">
        <v>373</v>
      </c>
      <c r="N3745" s="42" t="s">
        <v>19293</v>
      </c>
      <c r="O3745" s="42" t="s">
        <v>394</v>
      </c>
      <c r="P3745" s="42" t="s">
        <v>395</v>
      </c>
      <c r="Q3745" s="56" t="s">
        <v>19294</v>
      </c>
      <c r="R3745" s="42" t="s">
        <v>94</v>
      </c>
      <c r="S3745" s="42" t="s">
        <v>373</v>
      </c>
      <c r="T3745" s="42" t="s">
        <v>29599</v>
      </c>
    </row>
    <row r="3746" spans="1:24" ht="12" customHeight="1" x14ac:dyDescent="0.15">
      <c r="A3746" s="42" t="s">
        <v>175</v>
      </c>
      <c r="B3746" s="42">
        <v>17</v>
      </c>
      <c r="C3746" s="42" t="s">
        <v>108</v>
      </c>
      <c r="D3746" s="42" t="s">
        <v>31</v>
      </c>
      <c r="E3746" s="42" t="s">
        <v>176</v>
      </c>
      <c r="F3746" s="55">
        <v>42273</v>
      </c>
      <c r="G3746" s="42" t="s">
        <v>19291</v>
      </c>
      <c r="H3746" s="42" t="s">
        <v>2039</v>
      </c>
      <c r="I3746" s="42" t="s">
        <v>167</v>
      </c>
      <c r="J3746" s="42" t="s">
        <v>2040</v>
      </c>
      <c r="K3746" s="42" t="s">
        <v>2041</v>
      </c>
      <c r="L3746" s="42" t="s">
        <v>19292</v>
      </c>
      <c r="M3746" s="42" t="s">
        <v>373</v>
      </c>
      <c r="N3746" s="42" t="s">
        <v>19295</v>
      </c>
      <c r="O3746" s="42" t="s">
        <v>394</v>
      </c>
      <c r="P3746" s="42" t="s">
        <v>395</v>
      </c>
      <c r="Q3746" s="56" t="s">
        <v>19294</v>
      </c>
      <c r="R3746" s="42" t="s">
        <v>94</v>
      </c>
      <c r="S3746" s="42" t="s">
        <v>373</v>
      </c>
      <c r="T3746" s="42" t="s">
        <v>29599</v>
      </c>
    </row>
    <row r="3747" spans="1:24" ht="12" customHeight="1" x14ac:dyDescent="0.15">
      <c r="A3747" s="42" t="s">
        <v>181</v>
      </c>
      <c r="B3747" s="42">
        <v>46</v>
      </c>
      <c r="C3747" s="42" t="s">
        <v>14</v>
      </c>
      <c r="D3747" s="42" t="s">
        <v>79</v>
      </c>
      <c r="E3747" s="42" t="s">
        <v>182</v>
      </c>
      <c r="F3747" s="55">
        <v>42273</v>
      </c>
      <c r="G3747" s="42" t="s">
        <v>19287</v>
      </c>
      <c r="H3747" s="42" t="s">
        <v>183</v>
      </c>
      <c r="I3747" s="42" t="s">
        <v>19</v>
      </c>
      <c r="J3747" s="42" t="s">
        <v>19288</v>
      </c>
      <c r="K3747" s="42" t="s">
        <v>3652</v>
      </c>
      <c r="L3747" s="42" t="s">
        <v>184</v>
      </c>
      <c r="M3747" s="42" t="s">
        <v>21</v>
      </c>
      <c r="N3747" s="42" t="s">
        <v>19289</v>
      </c>
      <c r="O3747" s="42" t="s">
        <v>394</v>
      </c>
      <c r="P3747" s="42" t="s">
        <v>395</v>
      </c>
      <c r="Q3747" s="56" t="s">
        <v>19290</v>
      </c>
      <c r="R3747" s="42" t="s">
        <v>94</v>
      </c>
      <c r="S3747" s="42" t="s">
        <v>22</v>
      </c>
      <c r="T3747" s="42" t="s">
        <v>28739</v>
      </c>
      <c r="U3747" s="50" t="s">
        <v>28520</v>
      </c>
      <c r="V3747" s="42" t="s">
        <v>28521</v>
      </c>
      <c r="W3747" s="42" t="s">
        <v>94</v>
      </c>
      <c r="X3747" s="50">
        <v>869</v>
      </c>
    </row>
    <row r="3748" spans="1:24" ht="12" customHeight="1" x14ac:dyDescent="0.15">
      <c r="A3748" s="42" t="s">
        <v>185</v>
      </c>
      <c r="B3748" s="42">
        <v>23</v>
      </c>
      <c r="C3748" s="42" t="s">
        <v>14</v>
      </c>
      <c r="D3748" s="42" t="s">
        <v>42</v>
      </c>
      <c r="E3748" s="42" t="s">
        <v>186</v>
      </c>
      <c r="F3748" s="55">
        <v>42273</v>
      </c>
      <c r="G3748" s="42" t="s">
        <v>187</v>
      </c>
      <c r="H3748" s="42" t="s">
        <v>188</v>
      </c>
      <c r="I3748" s="42" t="s">
        <v>189</v>
      </c>
      <c r="J3748" s="42" t="s">
        <v>13029</v>
      </c>
      <c r="K3748" s="42" t="s">
        <v>770</v>
      </c>
      <c r="L3748" s="42" t="s">
        <v>190</v>
      </c>
      <c r="M3748" s="42" t="s">
        <v>21</v>
      </c>
      <c r="N3748" s="42" t="s">
        <v>19285</v>
      </c>
      <c r="O3748" s="42" t="s">
        <v>394</v>
      </c>
      <c r="P3748" s="42" t="s">
        <v>395</v>
      </c>
      <c r="Q3748" s="56" t="s">
        <v>19286</v>
      </c>
      <c r="R3748" s="42" t="s">
        <v>94</v>
      </c>
      <c r="S3748" s="42" t="s">
        <v>22</v>
      </c>
      <c r="T3748" s="42" t="s">
        <v>28746</v>
      </c>
      <c r="U3748" s="50" t="s">
        <v>28520</v>
      </c>
      <c r="V3748" s="42" t="s">
        <v>28521</v>
      </c>
      <c r="W3748" s="42" t="s">
        <v>94</v>
      </c>
      <c r="X3748" s="50">
        <v>870</v>
      </c>
    </row>
    <row r="3749" spans="1:24" ht="12" customHeight="1" x14ac:dyDescent="0.15">
      <c r="A3749" s="42" t="s">
        <v>179</v>
      </c>
      <c r="B3749" s="42">
        <v>33</v>
      </c>
      <c r="C3749" s="42" t="s">
        <v>14</v>
      </c>
      <c r="D3749" s="42" t="s">
        <v>79</v>
      </c>
      <c r="F3749" s="55">
        <v>42272</v>
      </c>
      <c r="G3749" s="42" t="s">
        <v>180</v>
      </c>
      <c r="H3749" s="42" t="s">
        <v>81</v>
      </c>
      <c r="I3749" s="42" t="s">
        <v>38</v>
      </c>
      <c r="J3749" s="42" t="s">
        <v>19296</v>
      </c>
      <c r="K3749" s="42" t="s">
        <v>82</v>
      </c>
      <c r="L3749" s="42" t="s">
        <v>83</v>
      </c>
      <c r="M3749" s="42" t="s">
        <v>5307</v>
      </c>
      <c r="N3749" s="42" t="s">
        <v>19297</v>
      </c>
      <c r="O3749" s="42" t="s">
        <v>394</v>
      </c>
      <c r="P3749" s="42" t="s">
        <v>395</v>
      </c>
      <c r="Q3749" s="56" t="s">
        <v>19298</v>
      </c>
      <c r="R3749" s="42" t="s">
        <v>94</v>
      </c>
      <c r="S3749" s="42" t="s">
        <v>22</v>
      </c>
      <c r="T3749" s="42" t="s">
        <v>28560</v>
      </c>
      <c r="U3749" s="50" t="s">
        <v>28518</v>
      </c>
      <c r="V3749" s="42" t="s">
        <v>28521</v>
      </c>
      <c r="W3749" s="42" t="s">
        <v>94</v>
      </c>
      <c r="X3749" s="50">
        <v>867</v>
      </c>
    </row>
    <row r="3750" spans="1:24" ht="12" customHeight="1" x14ac:dyDescent="0.15">
      <c r="A3750" s="42" t="s">
        <v>170</v>
      </c>
      <c r="B3750" s="42">
        <v>45</v>
      </c>
      <c r="C3750" s="42" t="s">
        <v>14</v>
      </c>
      <c r="D3750" s="42" t="s">
        <v>31</v>
      </c>
      <c r="E3750" s="42" t="s">
        <v>171</v>
      </c>
      <c r="F3750" s="55">
        <v>42272</v>
      </c>
      <c r="G3750" s="42" t="s">
        <v>23769</v>
      </c>
      <c r="H3750" s="42" t="s">
        <v>172</v>
      </c>
      <c r="I3750" s="42" t="s">
        <v>117</v>
      </c>
      <c r="J3750" s="42" t="s">
        <v>19299</v>
      </c>
      <c r="K3750" s="42" t="s">
        <v>173</v>
      </c>
      <c r="L3750" s="42" t="s">
        <v>174</v>
      </c>
      <c r="M3750" s="42" t="s">
        <v>21</v>
      </c>
      <c r="N3750" s="42" t="s">
        <v>19300</v>
      </c>
      <c r="O3750" s="42" t="s">
        <v>394</v>
      </c>
      <c r="P3750" s="42" t="s">
        <v>395</v>
      </c>
      <c r="Q3750" s="56" t="s">
        <v>19301</v>
      </c>
      <c r="R3750" s="42" t="s">
        <v>94</v>
      </c>
      <c r="S3750" s="42" t="s">
        <v>22</v>
      </c>
      <c r="T3750" s="42" t="s">
        <v>28746</v>
      </c>
      <c r="U3750" s="50" t="s">
        <v>28520</v>
      </c>
      <c r="V3750" s="42" t="s">
        <v>28521</v>
      </c>
      <c r="W3750" s="42" t="s">
        <v>94</v>
      </c>
      <c r="X3750" s="50">
        <v>868</v>
      </c>
    </row>
    <row r="3751" spans="1:24" ht="12" customHeight="1" x14ac:dyDescent="0.15">
      <c r="A3751" s="42" t="s">
        <v>191</v>
      </c>
      <c r="B3751" s="42">
        <v>40</v>
      </c>
      <c r="C3751" s="42" t="s">
        <v>14</v>
      </c>
      <c r="D3751" s="42" t="s">
        <v>42</v>
      </c>
      <c r="E3751" s="42" t="s">
        <v>192</v>
      </c>
      <c r="F3751" s="55">
        <v>42272</v>
      </c>
      <c r="G3751" s="42" t="s">
        <v>193</v>
      </c>
      <c r="H3751" s="42" t="s">
        <v>194</v>
      </c>
      <c r="I3751" s="42" t="s">
        <v>39</v>
      </c>
      <c r="J3751" s="42" t="s">
        <v>15047</v>
      </c>
      <c r="K3751" s="42" t="s">
        <v>194</v>
      </c>
      <c r="L3751" s="42" t="s">
        <v>195</v>
      </c>
      <c r="M3751" s="42" t="s">
        <v>21</v>
      </c>
      <c r="N3751" s="42" t="s">
        <v>19714</v>
      </c>
      <c r="O3751" s="42" t="s">
        <v>394</v>
      </c>
      <c r="P3751" s="42" t="s">
        <v>395</v>
      </c>
      <c r="Q3751" s="56" t="str">
        <f>HYPERLINK("http://www.fresnobee.com/news/local/crime/article37140321.html","http://www.fresnobee.com/news/local/crime/article37140321.html")</f>
        <v>http://www.fresnobee.com/news/local/crime/article37140321.html</v>
      </c>
      <c r="R3751" s="42" t="s">
        <v>542</v>
      </c>
      <c r="S3751" s="42" t="s">
        <v>12</v>
      </c>
      <c r="T3751" s="42" t="s">
        <v>31978</v>
      </c>
      <c r="U3751" s="50" t="s">
        <v>28520</v>
      </c>
      <c r="V3751" s="42" t="s">
        <v>28521</v>
      </c>
      <c r="W3751" s="42" t="s">
        <v>542</v>
      </c>
      <c r="X3751" s="50">
        <v>1409</v>
      </c>
    </row>
    <row r="3752" spans="1:24" ht="12" customHeight="1" x14ac:dyDescent="0.15">
      <c r="A3752" s="42" t="s">
        <v>196</v>
      </c>
      <c r="B3752" s="42">
        <v>21</v>
      </c>
      <c r="C3752" s="42" t="s">
        <v>14</v>
      </c>
      <c r="D3752" s="42" t="s">
        <v>31</v>
      </c>
      <c r="E3752" s="42" t="s">
        <v>197</v>
      </c>
      <c r="F3752" s="55">
        <v>42272</v>
      </c>
      <c r="G3752" s="42" t="s">
        <v>23768</v>
      </c>
      <c r="H3752" s="42" t="s">
        <v>198</v>
      </c>
      <c r="I3752" s="42" t="s">
        <v>63</v>
      </c>
      <c r="J3752" s="42" t="s">
        <v>19302</v>
      </c>
      <c r="K3752" s="42" t="s">
        <v>3381</v>
      </c>
      <c r="L3752" s="42" t="s">
        <v>199</v>
      </c>
      <c r="M3752" s="42" t="s">
        <v>21</v>
      </c>
      <c r="N3752" s="42" t="s">
        <v>19303</v>
      </c>
      <c r="O3752" s="42" t="s">
        <v>394</v>
      </c>
      <c r="P3752" s="42" t="s">
        <v>395</v>
      </c>
      <c r="Q3752" s="56" t="s">
        <v>19304</v>
      </c>
      <c r="R3752" s="42" t="s">
        <v>94</v>
      </c>
      <c r="S3752" s="42" t="s">
        <v>12</v>
      </c>
      <c r="T3752" s="42" t="s">
        <v>31978</v>
      </c>
      <c r="U3752" s="50" t="s">
        <v>28523</v>
      </c>
      <c r="V3752" s="42" t="s">
        <v>20623</v>
      </c>
      <c r="W3752" s="42" t="s">
        <v>94</v>
      </c>
      <c r="X3752" s="50">
        <v>866</v>
      </c>
    </row>
    <row r="3753" spans="1:24" ht="12" customHeight="1" x14ac:dyDescent="0.15">
      <c r="A3753" s="42" t="s">
        <v>205</v>
      </c>
      <c r="B3753" s="42">
        <v>42</v>
      </c>
      <c r="C3753" s="42" t="s">
        <v>14</v>
      </c>
      <c r="D3753" s="42" t="s">
        <v>79</v>
      </c>
      <c r="E3753" s="42" t="s">
        <v>206</v>
      </c>
      <c r="F3753" s="55">
        <v>42271</v>
      </c>
      <c r="G3753" s="42" t="s">
        <v>19305</v>
      </c>
      <c r="H3753" s="42" t="s">
        <v>207</v>
      </c>
      <c r="I3753" s="42" t="s">
        <v>56</v>
      </c>
      <c r="J3753" s="42" t="s">
        <v>19306</v>
      </c>
      <c r="K3753" s="42" t="s">
        <v>155</v>
      </c>
      <c r="L3753" s="42" t="s">
        <v>156</v>
      </c>
      <c r="M3753" s="42" t="s">
        <v>21</v>
      </c>
      <c r="N3753" s="42" t="s">
        <v>19307</v>
      </c>
      <c r="O3753" s="42" t="s">
        <v>394</v>
      </c>
      <c r="P3753" s="42" t="s">
        <v>395</v>
      </c>
      <c r="Q3753" s="56" t="s">
        <v>19308</v>
      </c>
      <c r="R3753" s="42" t="s">
        <v>542</v>
      </c>
      <c r="S3753" s="42" t="s">
        <v>22</v>
      </c>
      <c r="T3753" s="42" t="s">
        <v>28739</v>
      </c>
      <c r="U3753" s="50" t="s">
        <v>28520</v>
      </c>
      <c r="V3753" s="42" t="s">
        <v>28521</v>
      </c>
      <c r="W3753" s="42" t="s">
        <v>94</v>
      </c>
      <c r="X3753" s="50">
        <v>860</v>
      </c>
    </row>
    <row r="3754" spans="1:24" ht="12" customHeight="1" x14ac:dyDescent="0.15">
      <c r="A3754" s="42" t="s">
        <v>200</v>
      </c>
      <c r="B3754" s="42">
        <v>17</v>
      </c>
      <c r="C3754" s="42" t="s">
        <v>14</v>
      </c>
      <c r="D3754" s="42" t="s">
        <v>31</v>
      </c>
      <c r="E3754" s="42" t="s">
        <v>201</v>
      </c>
      <c r="F3754" s="55">
        <v>42271</v>
      </c>
      <c r="G3754" s="42" t="s">
        <v>19309</v>
      </c>
      <c r="H3754" s="42" t="s">
        <v>202</v>
      </c>
      <c r="I3754" s="42" t="s">
        <v>203</v>
      </c>
      <c r="J3754" s="42" t="s">
        <v>12800</v>
      </c>
      <c r="K3754" s="42" t="s">
        <v>841</v>
      </c>
      <c r="L3754" s="42" t="s">
        <v>204</v>
      </c>
      <c r="M3754" s="42" t="s">
        <v>21</v>
      </c>
      <c r="N3754" s="42" t="s">
        <v>19310</v>
      </c>
      <c r="O3754" s="42" t="s">
        <v>394</v>
      </c>
      <c r="P3754" s="42" t="s">
        <v>395</v>
      </c>
      <c r="Q3754" s="56" t="s">
        <v>19311</v>
      </c>
      <c r="R3754" s="42" t="s">
        <v>94</v>
      </c>
      <c r="S3754" s="42" t="s">
        <v>22</v>
      </c>
      <c r="T3754" s="42" t="s">
        <v>28746</v>
      </c>
      <c r="U3754" s="50" t="s">
        <v>28520</v>
      </c>
      <c r="V3754" s="42" t="s">
        <v>28521</v>
      </c>
      <c r="W3754" s="42" t="s">
        <v>94</v>
      </c>
      <c r="X3754" s="50">
        <v>863</v>
      </c>
    </row>
    <row r="3755" spans="1:24" ht="12" customHeight="1" x14ac:dyDescent="0.15">
      <c r="A3755" s="42" t="s">
        <v>208</v>
      </c>
      <c r="B3755" s="42">
        <v>53</v>
      </c>
      <c r="C3755" s="42" t="s">
        <v>14</v>
      </c>
      <c r="D3755" s="42" t="s">
        <v>31</v>
      </c>
      <c r="F3755" s="55">
        <v>42271</v>
      </c>
      <c r="G3755" s="42" t="s">
        <v>209</v>
      </c>
      <c r="H3755" s="42" t="s">
        <v>210</v>
      </c>
      <c r="I3755" s="42" t="s">
        <v>211</v>
      </c>
      <c r="J3755" s="42" t="s">
        <v>19315</v>
      </c>
      <c r="K3755" s="42" t="s">
        <v>414</v>
      </c>
      <c r="L3755" s="42" t="s">
        <v>212</v>
      </c>
      <c r="M3755" s="42" t="s">
        <v>373</v>
      </c>
      <c r="N3755" s="42" t="s">
        <v>19316</v>
      </c>
      <c r="O3755" s="42" t="s">
        <v>394</v>
      </c>
      <c r="P3755" s="42" t="s">
        <v>395</v>
      </c>
      <c r="Q3755" s="56" t="s">
        <v>19317</v>
      </c>
      <c r="R3755" s="42" t="s">
        <v>94</v>
      </c>
      <c r="S3755" s="42" t="s">
        <v>12</v>
      </c>
    </row>
    <row r="3756" spans="1:24" ht="12" customHeight="1" x14ac:dyDescent="0.15">
      <c r="A3756" s="42" t="s">
        <v>213</v>
      </c>
      <c r="B3756" s="42">
        <v>30</v>
      </c>
      <c r="C3756" s="42" t="s">
        <v>14</v>
      </c>
      <c r="D3756" s="42" t="s">
        <v>133</v>
      </c>
      <c r="E3756" s="42" t="s">
        <v>214</v>
      </c>
      <c r="F3756" s="55">
        <v>42271</v>
      </c>
      <c r="G3756" s="42" t="s">
        <v>23770</v>
      </c>
      <c r="H3756" s="42" t="s">
        <v>215</v>
      </c>
      <c r="I3756" s="42" t="s">
        <v>127</v>
      </c>
      <c r="J3756" s="42" t="s">
        <v>19312</v>
      </c>
      <c r="K3756" s="42" t="s">
        <v>3503</v>
      </c>
      <c r="L3756" s="42" t="s">
        <v>4810</v>
      </c>
      <c r="M3756" s="42" t="s">
        <v>21</v>
      </c>
      <c r="N3756" s="42" t="s">
        <v>19313</v>
      </c>
      <c r="O3756" s="42" t="s">
        <v>394</v>
      </c>
      <c r="P3756" s="42" t="s">
        <v>395</v>
      </c>
      <c r="Q3756" s="56" t="s">
        <v>19314</v>
      </c>
      <c r="R3756" s="42" t="s">
        <v>542</v>
      </c>
      <c r="S3756" s="42" t="s">
        <v>29</v>
      </c>
      <c r="T3756" s="42" t="s">
        <v>28534</v>
      </c>
      <c r="U3756" s="50" t="s">
        <v>28518</v>
      </c>
      <c r="V3756" s="42" t="s">
        <v>28521</v>
      </c>
      <c r="W3756" s="42" t="s">
        <v>94</v>
      </c>
      <c r="X3756" s="50">
        <v>865</v>
      </c>
    </row>
    <row r="3757" spans="1:24" ht="12" customHeight="1" x14ac:dyDescent="0.15">
      <c r="A3757" s="42" t="s">
        <v>216</v>
      </c>
      <c r="B3757" s="42">
        <v>28</v>
      </c>
      <c r="C3757" s="42" t="s">
        <v>14</v>
      </c>
      <c r="D3757" s="42" t="s">
        <v>79</v>
      </c>
      <c r="E3757" s="42" t="s">
        <v>217</v>
      </c>
      <c r="F3757" s="55">
        <v>42270</v>
      </c>
      <c r="G3757" s="42" t="s">
        <v>23772</v>
      </c>
      <c r="H3757" s="42" t="s">
        <v>218</v>
      </c>
      <c r="I3757" s="42" t="s">
        <v>219</v>
      </c>
      <c r="J3757" s="42" t="s">
        <v>19318</v>
      </c>
      <c r="K3757" s="42" t="s">
        <v>3719</v>
      </c>
      <c r="L3757" s="42" t="s">
        <v>220</v>
      </c>
      <c r="M3757" s="42" t="s">
        <v>21</v>
      </c>
      <c r="N3757" s="42" t="s">
        <v>19319</v>
      </c>
      <c r="O3757" s="42" t="s">
        <v>394</v>
      </c>
      <c r="P3757" s="42" t="s">
        <v>395</v>
      </c>
      <c r="Q3757" s="56" t="s">
        <v>19320</v>
      </c>
      <c r="R3757" s="42" t="s">
        <v>542</v>
      </c>
      <c r="S3757" s="42" t="s">
        <v>22</v>
      </c>
      <c r="T3757" s="42" t="s">
        <v>28746</v>
      </c>
      <c r="U3757" s="50" t="s">
        <v>28523</v>
      </c>
      <c r="V3757" s="42" t="s">
        <v>28521</v>
      </c>
      <c r="W3757" s="42" t="s">
        <v>94</v>
      </c>
      <c r="X3757" s="50">
        <v>862</v>
      </c>
    </row>
    <row r="3758" spans="1:24" ht="12" customHeight="1" x14ac:dyDescent="0.15">
      <c r="A3758" s="42" t="s">
        <v>231</v>
      </c>
      <c r="B3758" s="42">
        <v>48</v>
      </c>
      <c r="C3758" s="42" t="s">
        <v>14</v>
      </c>
      <c r="D3758" s="42" t="s">
        <v>79</v>
      </c>
      <c r="E3758" s="42" t="s">
        <v>232</v>
      </c>
      <c r="F3758" s="55">
        <v>42270</v>
      </c>
      <c r="G3758" s="42" t="s">
        <v>19332</v>
      </c>
      <c r="H3758" s="42" t="s">
        <v>233</v>
      </c>
      <c r="I3758" s="42" t="s">
        <v>234</v>
      </c>
      <c r="J3758" s="42" t="s">
        <v>10093</v>
      </c>
      <c r="K3758" s="42" t="s">
        <v>595</v>
      </c>
      <c r="L3758" s="42" t="s">
        <v>235</v>
      </c>
      <c r="M3758" s="42" t="s">
        <v>21</v>
      </c>
      <c r="N3758" s="42" t="s">
        <v>19333</v>
      </c>
      <c r="O3758" s="42" t="s">
        <v>394</v>
      </c>
      <c r="P3758" s="42" t="s">
        <v>395</v>
      </c>
      <c r="Q3758" s="56" t="s">
        <v>19334</v>
      </c>
      <c r="R3758" s="42" t="s">
        <v>94</v>
      </c>
      <c r="S3758" s="42" t="s">
        <v>22</v>
      </c>
      <c r="T3758" s="42" t="s">
        <v>28739</v>
      </c>
      <c r="U3758" s="50" t="s">
        <v>28520</v>
      </c>
      <c r="V3758" s="42" t="s">
        <v>28521</v>
      </c>
      <c r="W3758" s="42" t="s">
        <v>94</v>
      </c>
      <c r="X3758" s="50">
        <v>857</v>
      </c>
    </row>
    <row r="3759" spans="1:24" ht="12" customHeight="1" x14ac:dyDescent="0.15">
      <c r="A3759" s="42" t="s">
        <v>226</v>
      </c>
      <c r="B3759" s="42">
        <v>35</v>
      </c>
      <c r="C3759" s="42" t="s">
        <v>14</v>
      </c>
      <c r="D3759" s="42" t="s">
        <v>31</v>
      </c>
      <c r="E3759" s="42" t="s">
        <v>227</v>
      </c>
      <c r="F3759" s="55">
        <v>42270</v>
      </c>
      <c r="G3759" s="42" t="s">
        <v>228</v>
      </c>
      <c r="H3759" s="42" t="s">
        <v>229</v>
      </c>
      <c r="I3759" s="42" t="s">
        <v>67</v>
      </c>
      <c r="J3759" s="42" t="s">
        <v>19321</v>
      </c>
      <c r="K3759" s="42" t="s">
        <v>19322</v>
      </c>
      <c r="L3759" s="42" t="s">
        <v>230</v>
      </c>
      <c r="M3759" s="42" t="s">
        <v>21</v>
      </c>
      <c r="N3759" s="42" t="s">
        <v>19323</v>
      </c>
      <c r="O3759" s="42" t="s">
        <v>394</v>
      </c>
      <c r="P3759" s="42" t="s">
        <v>395</v>
      </c>
      <c r="Q3759" s="56" t="s">
        <v>19324</v>
      </c>
      <c r="R3759" s="42" t="s">
        <v>94</v>
      </c>
      <c r="S3759" s="42" t="s">
        <v>22</v>
      </c>
      <c r="T3759" s="42" t="s">
        <v>28746</v>
      </c>
      <c r="U3759" s="50" t="s">
        <v>28520</v>
      </c>
      <c r="V3759" s="42" t="s">
        <v>28521</v>
      </c>
      <c r="W3759" s="42" t="s">
        <v>94</v>
      </c>
      <c r="X3759" s="50">
        <v>858</v>
      </c>
    </row>
    <row r="3760" spans="1:24" ht="12" customHeight="1" x14ac:dyDescent="0.15">
      <c r="A3760" s="42" t="s">
        <v>236</v>
      </c>
      <c r="B3760" s="42">
        <v>45</v>
      </c>
      <c r="C3760" s="42" t="s">
        <v>14</v>
      </c>
      <c r="D3760" s="42" t="s">
        <v>31</v>
      </c>
      <c r="F3760" s="55">
        <v>42270</v>
      </c>
      <c r="G3760" s="42" t="s">
        <v>23771</v>
      </c>
      <c r="H3760" s="42" t="s">
        <v>237</v>
      </c>
      <c r="I3760" s="42" t="s">
        <v>238</v>
      </c>
      <c r="J3760" s="42" t="s">
        <v>19328</v>
      </c>
      <c r="K3760" s="42" t="s">
        <v>19329</v>
      </c>
      <c r="L3760" s="42" t="s">
        <v>239</v>
      </c>
      <c r="M3760" s="42" t="s">
        <v>21</v>
      </c>
      <c r="N3760" s="42" t="s">
        <v>19330</v>
      </c>
      <c r="O3760" s="42" t="s">
        <v>394</v>
      </c>
      <c r="P3760" s="42" t="s">
        <v>395</v>
      </c>
      <c r="Q3760" s="56" t="s">
        <v>19331</v>
      </c>
      <c r="R3760" s="42" t="s">
        <v>94</v>
      </c>
      <c r="S3760" s="42" t="s">
        <v>22</v>
      </c>
      <c r="T3760" s="42" t="s">
        <v>28746</v>
      </c>
      <c r="U3760" s="50" t="s">
        <v>28520</v>
      </c>
      <c r="V3760" s="42" t="s">
        <v>28521</v>
      </c>
      <c r="W3760" s="42" t="s">
        <v>94</v>
      </c>
      <c r="X3760" s="50">
        <v>861</v>
      </c>
    </row>
    <row r="3761" spans="1:24" ht="12" customHeight="1" x14ac:dyDescent="0.15">
      <c r="A3761" s="42" t="s">
        <v>221</v>
      </c>
      <c r="B3761" s="42">
        <v>19</v>
      </c>
      <c r="C3761" s="42" t="s">
        <v>14</v>
      </c>
      <c r="D3761" s="42" t="s">
        <v>79</v>
      </c>
      <c r="E3761" s="42" t="s">
        <v>222</v>
      </c>
      <c r="F3761" s="55">
        <v>42270</v>
      </c>
      <c r="G3761" s="42" t="s">
        <v>223</v>
      </c>
      <c r="H3761" s="42" t="s">
        <v>224</v>
      </c>
      <c r="I3761" s="42" t="s">
        <v>46</v>
      </c>
      <c r="J3761" s="42" t="s">
        <v>19325</v>
      </c>
      <c r="K3761" s="42" t="s">
        <v>1562</v>
      </c>
      <c r="L3761" s="42" t="s">
        <v>225</v>
      </c>
      <c r="M3761" s="42" t="s">
        <v>21</v>
      </c>
      <c r="N3761" s="42" t="s">
        <v>19326</v>
      </c>
      <c r="O3761" s="42" t="s">
        <v>394</v>
      </c>
      <c r="P3761" s="42" t="s">
        <v>395</v>
      </c>
      <c r="Q3761" s="56" t="s">
        <v>19327</v>
      </c>
      <c r="R3761" s="42" t="s">
        <v>94</v>
      </c>
      <c r="S3761" s="42" t="s">
        <v>12</v>
      </c>
      <c r="T3761" s="42" t="s">
        <v>31978</v>
      </c>
      <c r="U3761" s="50" t="s">
        <v>28518</v>
      </c>
      <c r="V3761" s="42" t="s">
        <v>28522</v>
      </c>
      <c r="W3761" s="42" t="s">
        <v>94</v>
      </c>
      <c r="X3761" s="50">
        <v>859</v>
      </c>
    </row>
    <row r="3762" spans="1:24" ht="12" customHeight="1" x14ac:dyDescent="0.15">
      <c r="A3762" s="42" t="s">
        <v>240</v>
      </c>
      <c r="B3762" s="42">
        <v>32</v>
      </c>
      <c r="C3762" s="42" t="s">
        <v>14</v>
      </c>
      <c r="D3762" s="42" t="s">
        <v>79</v>
      </c>
      <c r="E3762" s="42" t="s">
        <v>241</v>
      </c>
      <c r="F3762" s="55">
        <v>42269</v>
      </c>
      <c r="G3762" s="42" t="s">
        <v>19335</v>
      </c>
      <c r="H3762" s="42" t="s">
        <v>703</v>
      </c>
      <c r="I3762" s="42" t="s">
        <v>39</v>
      </c>
      <c r="J3762" s="42" t="s">
        <v>8550</v>
      </c>
      <c r="K3762" s="42" t="s">
        <v>589</v>
      </c>
      <c r="L3762" s="42" t="s">
        <v>243</v>
      </c>
      <c r="M3762" s="42" t="s">
        <v>21</v>
      </c>
      <c r="N3762" s="42" t="s">
        <v>19336</v>
      </c>
      <c r="O3762" s="42" t="s">
        <v>994</v>
      </c>
      <c r="P3762" s="42" t="s">
        <v>395</v>
      </c>
      <c r="Q3762" s="56" t="s">
        <v>19337</v>
      </c>
      <c r="R3762" s="42" t="s">
        <v>94</v>
      </c>
      <c r="S3762" s="42" t="s">
        <v>22</v>
      </c>
      <c r="T3762" s="42" t="s">
        <v>28746</v>
      </c>
      <c r="U3762" s="50" t="s">
        <v>28520</v>
      </c>
      <c r="V3762" s="42" t="s">
        <v>28519</v>
      </c>
      <c r="W3762" s="42" t="s">
        <v>94</v>
      </c>
      <c r="X3762" s="50">
        <v>853</v>
      </c>
    </row>
    <row r="3763" spans="1:24" ht="12" customHeight="1" x14ac:dyDescent="0.15">
      <c r="A3763" s="42" t="s">
        <v>261</v>
      </c>
      <c r="B3763" s="42">
        <v>26</v>
      </c>
      <c r="C3763" s="42" t="s">
        <v>14</v>
      </c>
      <c r="D3763" s="42" t="s">
        <v>31</v>
      </c>
      <c r="F3763" s="55">
        <v>42269</v>
      </c>
      <c r="G3763" s="42" t="s">
        <v>23773</v>
      </c>
      <c r="H3763" s="42" t="s">
        <v>262</v>
      </c>
      <c r="I3763" s="42" t="s">
        <v>263</v>
      </c>
      <c r="J3763" s="42" t="s">
        <v>8315</v>
      </c>
      <c r="K3763" s="42" t="s">
        <v>557</v>
      </c>
      <c r="L3763" s="42" t="s">
        <v>264</v>
      </c>
      <c r="M3763" s="42" t="s">
        <v>21</v>
      </c>
      <c r="N3763" s="42" t="s">
        <v>19338</v>
      </c>
      <c r="O3763" s="42" t="s">
        <v>394</v>
      </c>
      <c r="P3763" s="42" t="s">
        <v>395</v>
      </c>
      <c r="Q3763" s="56" t="s">
        <v>19339</v>
      </c>
      <c r="R3763" s="42" t="s">
        <v>94</v>
      </c>
      <c r="S3763" s="42" t="s">
        <v>22</v>
      </c>
      <c r="T3763" s="42" t="s">
        <v>28746</v>
      </c>
      <c r="U3763" s="50" t="s">
        <v>28520</v>
      </c>
      <c r="V3763" s="42" t="s">
        <v>28521</v>
      </c>
      <c r="W3763" s="42" t="s">
        <v>94</v>
      </c>
      <c r="X3763" s="50">
        <v>856</v>
      </c>
    </row>
    <row r="3764" spans="1:24" ht="12" customHeight="1" x14ac:dyDescent="0.15">
      <c r="A3764" s="42" t="s">
        <v>256</v>
      </c>
      <c r="B3764" s="42">
        <v>33</v>
      </c>
      <c r="C3764" s="42" t="s">
        <v>14</v>
      </c>
      <c r="D3764" s="42" t="s">
        <v>31</v>
      </c>
      <c r="E3764" s="42" t="s">
        <v>257</v>
      </c>
      <c r="F3764" s="55">
        <v>42269</v>
      </c>
      <c r="G3764" s="42" t="s">
        <v>258</v>
      </c>
      <c r="H3764" s="42" t="s">
        <v>259</v>
      </c>
      <c r="I3764" s="42" t="s">
        <v>56</v>
      </c>
      <c r="J3764" s="42" t="s">
        <v>19340</v>
      </c>
      <c r="K3764" s="42" t="s">
        <v>11976</v>
      </c>
      <c r="L3764" s="42" t="s">
        <v>260</v>
      </c>
      <c r="M3764" s="42" t="s">
        <v>21</v>
      </c>
      <c r="N3764" s="42" t="s">
        <v>19341</v>
      </c>
      <c r="O3764" s="42" t="s">
        <v>994</v>
      </c>
      <c r="P3764" s="42" t="s">
        <v>395</v>
      </c>
      <c r="Q3764" s="56" t="s">
        <v>19342</v>
      </c>
      <c r="R3764" s="42" t="s">
        <v>542</v>
      </c>
      <c r="S3764" s="42" t="s">
        <v>22</v>
      </c>
      <c r="T3764" s="42" t="s">
        <v>28746</v>
      </c>
      <c r="U3764" s="50" t="s">
        <v>28520</v>
      </c>
      <c r="V3764" s="42" t="s">
        <v>28521</v>
      </c>
      <c r="W3764" s="42" t="s">
        <v>94</v>
      </c>
      <c r="X3764" s="50">
        <v>854</v>
      </c>
    </row>
    <row r="3765" spans="1:24" ht="12" customHeight="1" x14ac:dyDescent="0.15">
      <c r="A3765" s="42" t="s">
        <v>244</v>
      </c>
      <c r="B3765" s="42">
        <v>55</v>
      </c>
      <c r="C3765" s="42" t="s">
        <v>14</v>
      </c>
      <c r="D3765" s="42" t="s">
        <v>31</v>
      </c>
      <c r="E3765" s="42" t="s">
        <v>20193</v>
      </c>
      <c r="F3765" s="55">
        <v>42269</v>
      </c>
      <c r="G3765" s="42" t="s">
        <v>245</v>
      </c>
      <c r="H3765" s="42" t="s">
        <v>246</v>
      </c>
      <c r="I3765" s="42" t="s">
        <v>39</v>
      </c>
      <c r="J3765" s="42">
        <v>96007</v>
      </c>
      <c r="K3765" s="42" t="s">
        <v>7413</v>
      </c>
      <c r="L3765" s="42" t="s">
        <v>247</v>
      </c>
      <c r="M3765" s="42" t="s">
        <v>21</v>
      </c>
      <c r="N3765" s="42" t="s">
        <v>20489</v>
      </c>
      <c r="O3765" s="42" t="s">
        <v>394</v>
      </c>
      <c r="P3765" s="42" t="s">
        <v>395</v>
      </c>
      <c r="Q3765" s="56" t="str">
        <f>HYPERLINK("http://www.redding.com/news/local-news/happy-valley-road-closing-in-search-for-armed-suspect","http://www.redding.com/news/local-news/happy-valley-road-closing-in-search-for-armed-suspect")</f>
        <v>http://www.redding.com/news/local-news/happy-valley-road-closing-in-search-for-armed-suspect</v>
      </c>
      <c r="R3765" s="42" t="s">
        <v>542</v>
      </c>
      <c r="S3765" s="42" t="s">
        <v>22</v>
      </c>
      <c r="T3765" s="42" t="s">
        <v>28746</v>
      </c>
      <c r="U3765" s="50" t="s">
        <v>28520</v>
      </c>
      <c r="V3765" s="42" t="s">
        <v>28521</v>
      </c>
      <c r="W3765" s="42" t="s">
        <v>94</v>
      </c>
      <c r="X3765" s="50">
        <v>855</v>
      </c>
    </row>
    <row r="3766" spans="1:24" ht="12" customHeight="1" x14ac:dyDescent="0.15">
      <c r="A3766" s="42" t="s">
        <v>265</v>
      </c>
      <c r="B3766" s="42">
        <v>23</v>
      </c>
      <c r="C3766" s="42" t="s">
        <v>108</v>
      </c>
      <c r="D3766" s="42" t="s">
        <v>31</v>
      </c>
      <c r="E3766" s="42" t="s">
        <v>266</v>
      </c>
      <c r="F3766" s="55">
        <v>42268</v>
      </c>
      <c r="G3766" s="42" t="s">
        <v>267</v>
      </c>
      <c r="H3766" s="42" t="s">
        <v>268</v>
      </c>
      <c r="I3766" s="42" t="s">
        <v>39</v>
      </c>
      <c r="J3766" s="42" t="s">
        <v>5741</v>
      </c>
      <c r="K3766" s="42" t="s">
        <v>59</v>
      </c>
      <c r="L3766" s="42" t="s">
        <v>269</v>
      </c>
      <c r="M3766" s="42" t="s">
        <v>21</v>
      </c>
      <c r="N3766" s="42" t="s">
        <v>19360</v>
      </c>
      <c r="O3766" s="42" t="s">
        <v>394</v>
      </c>
      <c r="P3766" s="42" t="s">
        <v>395</v>
      </c>
      <c r="Q3766" s="56" t="s">
        <v>19361</v>
      </c>
      <c r="R3766" s="42" t="s">
        <v>94</v>
      </c>
      <c r="S3766" s="42" t="s">
        <v>22</v>
      </c>
      <c r="T3766" s="42" t="s">
        <v>28746</v>
      </c>
      <c r="U3766" s="50" t="s">
        <v>28520</v>
      </c>
      <c r="V3766" s="42" t="s">
        <v>28521</v>
      </c>
      <c r="W3766" s="42" t="s">
        <v>94</v>
      </c>
      <c r="X3766" s="50">
        <v>849</v>
      </c>
    </row>
    <row r="3767" spans="1:24" ht="12" customHeight="1" x14ac:dyDescent="0.15">
      <c r="A3767" s="42" t="s">
        <v>276</v>
      </c>
      <c r="B3767" s="42">
        <v>24</v>
      </c>
      <c r="C3767" s="42" t="s">
        <v>14</v>
      </c>
      <c r="D3767" s="42" t="s">
        <v>42</v>
      </c>
      <c r="E3767" s="42" t="s">
        <v>277</v>
      </c>
      <c r="F3767" s="55">
        <v>42268</v>
      </c>
      <c r="G3767" s="42" t="s">
        <v>278</v>
      </c>
      <c r="H3767" s="42" t="s">
        <v>279</v>
      </c>
      <c r="I3767" s="42" t="s">
        <v>67</v>
      </c>
      <c r="J3767" s="42" t="s">
        <v>19354</v>
      </c>
      <c r="K3767" s="42" t="s">
        <v>279</v>
      </c>
      <c r="L3767" s="42" t="s">
        <v>280</v>
      </c>
      <c r="M3767" s="42" t="s">
        <v>21</v>
      </c>
      <c r="N3767" s="42" t="s">
        <v>19355</v>
      </c>
      <c r="O3767" s="42" t="s">
        <v>394</v>
      </c>
      <c r="P3767" s="42" t="s">
        <v>395</v>
      </c>
      <c r="Q3767" s="56" t="s">
        <v>19356</v>
      </c>
      <c r="R3767" s="42" t="s">
        <v>542</v>
      </c>
      <c r="S3767" s="42" t="s">
        <v>22</v>
      </c>
      <c r="T3767" s="42" t="s">
        <v>28746</v>
      </c>
      <c r="U3767" s="50" t="s">
        <v>28520</v>
      </c>
      <c r="V3767" s="42" t="s">
        <v>28521</v>
      </c>
      <c r="W3767" s="42" t="s">
        <v>94</v>
      </c>
      <c r="X3767" s="50">
        <v>840</v>
      </c>
    </row>
    <row r="3768" spans="1:24" ht="12" customHeight="1" x14ac:dyDescent="0.15">
      <c r="A3768" s="42" t="s">
        <v>252</v>
      </c>
      <c r="B3768" s="42">
        <v>26</v>
      </c>
      <c r="C3768" s="42" t="s">
        <v>14</v>
      </c>
      <c r="D3768" s="42" t="s">
        <v>31</v>
      </c>
      <c r="E3768" s="42" t="s">
        <v>253</v>
      </c>
      <c r="F3768" s="55">
        <v>42268</v>
      </c>
      <c r="G3768" s="42" t="s">
        <v>19343</v>
      </c>
      <c r="H3768" s="42" t="s">
        <v>254</v>
      </c>
      <c r="I3768" s="42" t="s">
        <v>56</v>
      </c>
      <c r="J3768" s="42" t="s">
        <v>19344</v>
      </c>
      <c r="K3768" s="42" t="s">
        <v>3800</v>
      </c>
      <c r="L3768" s="42" t="s">
        <v>255</v>
      </c>
      <c r="M3768" s="42" t="s">
        <v>21</v>
      </c>
      <c r="N3768" s="42" t="s">
        <v>19345</v>
      </c>
      <c r="O3768" s="42" t="s">
        <v>394</v>
      </c>
      <c r="P3768" s="42" t="s">
        <v>395</v>
      </c>
      <c r="Q3768" s="56" t="s">
        <v>19346</v>
      </c>
      <c r="R3768" s="42" t="s">
        <v>94</v>
      </c>
      <c r="S3768" s="42" t="s">
        <v>22</v>
      </c>
      <c r="T3768" s="42" t="s">
        <v>28746</v>
      </c>
      <c r="U3768" s="50" t="s">
        <v>28520</v>
      </c>
      <c r="V3768" s="42" t="s">
        <v>28521</v>
      </c>
      <c r="W3768" s="42" t="s">
        <v>94</v>
      </c>
      <c r="X3768" s="50">
        <v>851</v>
      </c>
    </row>
    <row r="3769" spans="1:24" ht="12" customHeight="1" x14ac:dyDescent="0.15">
      <c r="A3769" s="42" t="s">
        <v>270</v>
      </c>
      <c r="B3769" s="42">
        <v>27</v>
      </c>
      <c r="C3769" s="42" t="s">
        <v>14</v>
      </c>
      <c r="D3769" s="42" t="s">
        <v>31</v>
      </c>
      <c r="E3769" s="42" t="s">
        <v>271</v>
      </c>
      <c r="F3769" s="55">
        <v>42268</v>
      </c>
      <c r="G3769" s="42" t="s">
        <v>267</v>
      </c>
      <c r="H3769" s="42" t="s">
        <v>268</v>
      </c>
      <c r="I3769" s="42" t="s">
        <v>39</v>
      </c>
      <c r="J3769" s="42" t="s">
        <v>5741</v>
      </c>
      <c r="K3769" s="42" t="s">
        <v>59</v>
      </c>
      <c r="L3769" s="42" t="s">
        <v>269</v>
      </c>
      <c r="M3769" s="42" t="s">
        <v>21</v>
      </c>
      <c r="N3769" s="42" t="s">
        <v>19362</v>
      </c>
      <c r="O3769" s="42" t="s">
        <v>394</v>
      </c>
      <c r="P3769" s="42" t="s">
        <v>395</v>
      </c>
      <c r="Q3769" s="56" t="s">
        <v>19361</v>
      </c>
      <c r="R3769" s="42" t="s">
        <v>94</v>
      </c>
      <c r="S3769" s="42" t="s">
        <v>22</v>
      </c>
      <c r="T3769" s="42" t="s">
        <v>28746</v>
      </c>
      <c r="U3769" s="50" t="s">
        <v>28520</v>
      </c>
      <c r="V3769" s="42" t="s">
        <v>28521</v>
      </c>
      <c r="W3769" s="42" t="s">
        <v>94</v>
      </c>
      <c r="X3769" s="50">
        <v>848</v>
      </c>
    </row>
    <row r="3770" spans="1:24" ht="12" customHeight="1" x14ac:dyDescent="0.15">
      <c r="A3770" s="42" t="s">
        <v>248</v>
      </c>
      <c r="B3770" s="42">
        <v>34</v>
      </c>
      <c r="C3770" s="42" t="s">
        <v>14</v>
      </c>
      <c r="D3770" s="42" t="s">
        <v>42</v>
      </c>
      <c r="E3770" s="42" t="s">
        <v>249</v>
      </c>
      <c r="F3770" s="55">
        <v>42268</v>
      </c>
      <c r="G3770" s="42" t="s">
        <v>19347</v>
      </c>
      <c r="H3770" s="42" t="s">
        <v>250</v>
      </c>
      <c r="I3770" s="42" t="s">
        <v>56</v>
      </c>
      <c r="J3770" s="42" t="s">
        <v>19348</v>
      </c>
      <c r="K3770" s="42" t="s">
        <v>1829</v>
      </c>
      <c r="L3770" s="42" t="s">
        <v>251</v>
      </c>
      <c r="M3770" s="42" t="s">
        <v>21</v>
      </c>
      <c r="N3770" s="42" t="s">
        <v>19349</v>
      </c>
      <c r="O3770" s="42" t="s">
        <v>394</v>
      </c>
      <c r="P3770" s="42" t="s">
        <v>395</v>
      </c>
      <c r="Q3770" s="56" t="s">
        <v>19350</v>
      </c>
      <c r="R3770" s="42" t="s">
        <v>94</v>
      </c>
      <c r="S3770" s="42" t="s">
        <v>12</v>
      </c>
      <c r="T3770" s="42" t="s">
        <v>28574</v>
      </c>
      <c r="U3770" s="50" t="s">
        <v>28518</v>
      </c>
      <c r="V3770" s="42" t="s">
        <v>28522</v>
      </c>
      <c r="W3770" s="42" t="s">
        <v>94</v>
      </c>
      <c r="X3770" s="50">
        <v>852</v>
      </c>
    </row>
    <row r="3771" spans="1:24" ht="12" customHeight="1" x14ac:dyDescent="0.15">
      <c r="A3771" s="42" t="s">
        <v>272</v>
      </c>
      <c r="B3771" s="42">
        <v>21</v>
      </c>
      <c r="C3771" s="42" t="s">
        <v>14</v>
      </c>
      <c r="D3771" s="42" t="s">
        <v>31</v>
      </c>
      <c r="E3771" s="42" t="s">
        <v>273</v>
      </c>
      <c r="F3771" s="55">
        <v>42268</v>
      </c>
      <c r="G3771" s="42" t="s">
        <v>19351</v>
      </c>
      <c r="H3771" s="42" t="s">
        <v>274</v>
      </c>
      <c r="I3771" s="42" t="s">
        <v>67</v>
      </c>
      <c r="J3771" s="42" t="s">
        <v>16463</v>
      </c>
      <c r="K3771" s="42" t="s">
        <v>6881</v>
      </c>
      <c r="L3771" s="42" t="s">
        <v>275</v>
      </c>
      <c r="M3771" s="42" t="s">
        <v>5307</v>
      </c>
      <c r="N3771" s="42" t="s">
        <v>19352</v>
      </c>
      <c r="O3771" s="42" t="s">
        <v>394</v>
      </c>
      <c r="P3771" s="42" t="s">
        <v>395</v>
      </c>
      <c r="Q3771" s="56" t="s">
        <v>19353</v>
      </c>
      <c r="R3771" s="42" t="s">
        <v>94</v>
      </c>
      <c r="S3771" s="42" t="s">
        <v>12</v>
      </c>
      <c r="T3771" s="42" t="s">
        <v>31978</v>
      </c>
      <c r="U3771" s="50" t="s">
        <v>28520</v>
      </c>
      <c r="V3771" s="42" t="s">
        <v>28521</v>
      </c>
      <c r="W3771" s="42" t="s">
        <v>94</v>
      </c>
      <c r="X3771" s="50">
        <v>850</v>
      </c>
    </row>
    <row r="3772" spans="1:24" ht="12" customHeight="1" x14ac:dyDescent="0.15">
      <c r="A3772" s="42" t="s">
        <v>284</v>
      </c>
      <c r="B3772" s="42">
        <v>48</v>
      </c>
      <c r="C3772" s="42" t="s">
        <v>108</v>
      </c>
      <c r="D3772" s="42" t="s">
        <v>31</v>
      </c>
      <c r="F3772" s="55">
        <v>42267</v>
      </c>
      <c r="G3772" s="42" t="s">
        <v>23774</v>
      </c>
      <c r="H3772" s="42" t="s">
        <v>285</v>
      </c>
      <c r="I3772" s="42" t="s">
        <v>51</v>
      </c>
      <c r="J3772" s="42" t="s">
        <v>18548</v>
      </c>
      <c r="K3772" s="42" t="s">
        <v>9912</v>
      </c>
      <c r="L3772" s="42" t="s">
        <v>286</v>
      </c>
      <c r="M3772" s="42" t="s">
        <v>373</v>
      </c>
      <c r="N3772" s="42" t="s">
        <v>19366</v>
      </c>
      <c r="O3772" s="42" t="s">
        <v>394</v>
      </c>
      <c r="P3772" s="42" t="s">
        <v>395</v>
      </c>
      <c r="Q3772" s="56" t="s">
        <v>19367</v>
      </c>
      <c r="R3772" s="42" t="s">
        <v>94</v>
      </c>
      <c r="S3772" s="42" t="s">
        <v>12</v>
      </c>
    </row>
    <row r="3773" spans="1:24" ht="12" customHeight="1" x14ac:dyDescent="0.15">
      <c r="A3773" s="42" t="s">
        <v>281</v>
      </c>
      <c r="B3773" s="42">
        <v>56</v>
      </c>
      <c r="C3773" s="42" t="s">
        <v>14</v>
      </c>
      <c r="D3773" s="42" t="s">
        <v>31</v>
      </c>
      <c r="E3773" s="42" t="s">
        <v>282</v>
      </c>
      <c r="F3773" s="55">
        <v>42267</v>
      </c>
      <c r="G3773" s="42" t="s">
        <v>23775</v>
      </c>
      <c r="H3773" s="42" t="s">
        <v>283</v>
      </c>
      <c r="I3773" s="42" t="s">
        <v>211</v>
      </c>
      <c r="J3773" s="42" t="s">
        <v>19363</v>
      </c>
      <c r="K3773" s="42" t="s">
        <v>1169</v>
      </c>
      <c r="L3773" s="42" t="s">
        <v>19713</v>
      </c>
      <c r="M3773" s="42" t="s">
        <v>21</v>
      </c>
      <c r="N3773" s="42" t="s">
        <v>19364</v>
      </c>
      <c r="O3773" s="42" t="s">
        <v>394</v>
      </c>
      <c r="P3773" s="42" t="s">
        <v>395</v>
      </c>
      <c r="Q3773" s="56" t="s">
        <v>19365</v>
      </c>
      <c r="R3773" s="42" t="s">
        <v>94</v>
      </c>
      <c r="S3773" s="42" t="s">
        <v>22</v>
      </c>
      <c r="T3773" s="42" t="s">
        <v>28746</v>
      </c>
      <c r="U3773" s="50" t="s">
        <v>28520</v>
      </c>
      <c r="V3773" s="42" t="s">
        <v>28521</v>
      </c>
      <c r="W3773" s="42" t="s">
        <v>94</v>
      </c>
      <c r="X3773" s="50">
        <v>847</v>
      </c>
    </row>
    <row r="3774" spans="1:24" ht="12" customHeight="1" x14ac:dyDescent="0.15">
      <c r="A3774" s="42" t="s">
        <v>287</v>
      </c>
      <c r="B3774" s="42">
        <v>23</v>
      </c>
      <c r="C3774" s="42" t="s">
        <v>14</v>
      </c>
      <c r="D3774" s="42" t="s">
        <v>31</v>
      </c>
      <c r="E3774" s="42" t="s">
        <v>288</v>
      </c>
      <c r="F3774" s="55">
        <v>42267</v>
      </c>
      <c r="G3774" s="42" t="s">
        <v>289</v>
      </c>
      <c r="H3774" s="42" t="s">
        <v>290</v>
      </c>
      <c r="I3774" s="42" t="s">
        <v>238</v>
      </c>
      <c r="J3774" s="42" t="s">
        <v>19368</v>
      </c>
      <c r="K3774" s="42" t="s">
        <v>4656</v>
      </c>
      <c r="L3774" s="42" t="s">
        <v>291</v>
      </c>
      <c r="M3774" s="42" t="s">
        <v>21</v>
      </c>
      <c r="N3774" s="42" t="s">
        <v>19369</v>
      </c>
      <c r="O3774" s="42" t="s">
        <v>394</v>
      </c>
      <c r="P3774" s="42" t="s">
        <v>395</v>
      </c>
      <c r="Q3774" s="56" t="s">
        <v>19370</v>
      </c>
      <c r="R3774" s="42" t="s">
        <v>94</v>
      </c>
      <c r="S3774" s="42" t="s">
        <v>22</v>
      </c>
      <c r="T3774" s="42" t="s">
        <v>28746</v>
      </c>
      <c r="U3774" s="50" t="s">
        <v>28520</v>
      </c>
      <c r="V3774" s="42" t="s">
        <v>28521</v>
      </c>
      <c r="W3774" s="42" t="s">
        <v>542</v>
      </c>
      <c r="X3774" s="50">
        <v>845</v>
      </c>
    </row>
    <row r="3775" spans="1:24" ht="12" customHeight="1" x14ac:dyDescent="0.15">
      <c r="A3775" s="42" t="s">
        <v>292</v>
      </c>
      <c r="B3775" s="42">
        <v>46</v>
      </c>
      <c r="C3775" s="42" t="s">
        <v>14</v>
      </c>
      <c r="D3775" s="42" t="s">
        <v>31</v>
      </c>
      <c r="E3775" s="42" t="s">
        <v>293</v>
      </c>
      <c r="F3775" s="55">
        <v>42266</v>
      </c>
      <c r="G3775" s="42" t="s">
        <v>19375</v>
      </c>
      <c r="H3775" s="42" t="s">
        <v>19376</v>
      </c>
      <c r="I3775" s="42" t="s">
        <v>19</v>
      </c>
      <c r="J3775" s="42" t="s">
        <v>19377</v>
      </c>
      <c r="K3775" s="42" t="s">
        <v>17171</v>
      </c>
      <c r="L3775" s="42" t="s">
        <v>19378</v>
      </c>
      <c r="M3775" s="42" t="s">
        <v>21</v>
      </c>
      <c r="N3775" s="42" t="s">
        <v>19379</v>
      </c>
      <c r="O3775" s="42" t="s">
        <v>394</v>
      </c>
      <c r="P3775" s="42" t="s">
        <v>395</v>
      </c>
      <c r="Q3775" s="56" t="s">
        <v>19380</v>
      </c>
      <c r="R3775" s="42" t="s">
        <v>23</v>
      </c>
      <c r="S3775" s="42" t="s">
        <v>22</v>
      </c>
      <c r="T3775" s="42" t="s">
        <v>28746</v>
      </c>
      <c r="U3775" s="50" t="s">
        <v>28520</v>
      </c>
      <c r="V3775" s="42" t="s">
        <v>28519</v>
      </c>
      <c r="W3775" s="42" t="s">
        <v>94</v>
      </c>
      <c r="X3775" s="50">
        <v>842</v>
      </c>
    </row>
    <row r="3776" spans="1:24" ht="12" customHeight="1" x14ac:dyDescent="0.15">
      <c r="A3776" s="42" t="s">
        <v>299</v>
      </c>
      <c r="B3776" s="42">
        <v>57</v>
      </c>
      <c r="C3776" s="42" t="s">
        <v>14</v>
      </c>
      <c r="D3776" s="42" t="s">
        <v>31</v>
      </c>
      <c r="E3776" s="42" t="s">
        <v>300</v>
      </c>
      <c r="F3776" s="55">
        <v>42266</v>
      </c>
      <c r="G3776" s="42" t="s">
        <v>19386</v>
      </c>
      <c r="H3776" s="42" t="s">
        <v>19387</v>
      </c>
      <c r="I3776" s="42" t="s">
        <v>88</v>
      </c>
      <c r="J3776" s="42" t="s">
        <v>19388</v>
      </c>
      <c r="K3776" s="42" t="s">
        <v>112</v>
      </c>
      <c r="L3776" s="42" t="s">
        <v>19389</v>
      </c>
      <c r="M3776" s="42" t="s">
        <v>21</v>
      </c>
      <c r="N3776" s="42" t="s">
        <v>19390</v>
      </c>
      <c r="O3776" s="42" t="s">
        <v>394</v>
      </c>
      <c r="P3776" s="42" t="s">
        <v>395</v>
      </c>
      <c r="Q3776" s="56" t="s">
        <v>19391</v>
      </c>
      <c r="R3776" s="42" t="s">
        <v>542</v>
      </c>
      <c r="S3776" s="42" t="s">
        <v>22</v>
      </c>
      <c r="T3776" s="42" t="s">
        <v>28746</v>
      </c>
      <c r="U3776" s="50" t="s">
        <v>28520</v>
      </c>
      <c r="V3776" s="42" t="s">
        <v>28521</v>
      </c>
      <c r="W3776" s="42" t="s">
        <v>542</v>
      </c>
      <c r="X3776" s="50">
        <v>846</v>
      </c>
    </row>
    <row r="3777" spans="1:24" ht="12" customHeight="1" x14ac:dyDescent="0.15">
      <c r="A3777" s="42" t="s">
        <v>294</v>
      </c>
      <c r="B3777" s="42">
        <v>50</v>
      </c>
      <c r="C3777" s="42" t="s">
        <v>14</v>
      </c>
      <c r="D3777" s="42" t="s">
        <v>133</v>
      </c>
      <c r="E3777" s="42" t="s">
        <v>295</v>
      </c>
      <c r="F3777" s="55">
        <v>42266</v>
      </c>
      <c r="G3777" s="42" t="s">
        <v>19371</v>
      </c>
      <c r="H3777" s="42" t="s">
        <v>296</v>
      </c>
      <c r="I3777" s="42" t="s">
        <v>297</v>
      </c>
      <c r="J3777" s="42" t="s">
        <v>19372</v>
      </c>
      <c r="K3777" s="42" t="s">
        <v>2109</v>
      </c>
      <c r="L3777" s="42" t="s">
        <v>298</v>
      </c>
      <c r="M3777" s="42" t="s">
        <v>3088</v>
      </c>
      <c r="N3777" s="42" t="s">
        <v>19373</v>
      </c>
      <c r="O3777" s="42" t="s">
        <v>394</v>
      </c>
      <c r="P3777" s="42" t="s">
        <v>395</v>
      </c>
      <c r="Q3777" s="56" t="s">
        <v>19374</v>
      </c>
      <c r="R3777" s="42" t="s">
        <v>94</v>
      </c>
      <c r="S3777" s="42" t="s">
        <v>12</v>
      </c>
    </row>
    <row r="3778" spans="1:24" ht="12" customHeight="1" x14ac:dyDescent="0.15">
      <c r="A3778" s="42" t="s">
        <v>310</v>
      </c>
      <c r="B3778" s="42">
        <v>47</v>
      </c>
      <c r="C3778" s="42" t="s">
        <v>14</v>
      </c>
      <c r="D3778" s="42" t="s">
        <v>31</v>
      </c>
      <c r="E3778" s="42" t="s">
        <v>311</v>
      </c>
      <c r="F3778" s="55">
        <v>42265</v>
      </c>
      <c r="G3778" s="42" t="s">
        <v>19381</v>
      </c>
      <c r="H3778" s="42" t="s">
        <v>312</v>
      </c>
      <c r="I3778" s="42" t="s">
        <v>313</v>
      </c>
      <c r="J3778" s="42" t="s">
        <v>19382</v>
      </c>
      <c r="K3778" s="42" t="s">
        <v>19383</v>
      </c>
      <c r="L3778" s="42" t="s">
        <v>314</v>
      </c>
      <c r="M3778" s="42" t="s">
        <v>21</v>
      </c>
      <c r="N3778" s="42" t="s">
        <v>19384</v>
      </c>
      <c r="O3778" s="42" t="s">
        <v>394</v>
      </c>
      <c r="P3778" s="42" t="s">
        <v>395</v>
      </c>
      <c r="Q3778" s="56" t="s">
        <v>19385</v>
      </c>
      <c r="R3778" s="42" t="s">
        <v>94</v>
      </c>
      <c r="S3778" s="42" t="s">
        <v>29</v>
      </c>
      <c r="T3778" s="42" t="s">
        <v>28523</v>
      </c>
      <c r="U3778" s="50" t="s">
        <v>28523</v>
      </c>
      <c r="V3778" s="42" t="s">
        <v>28521</v>
      </c>
      <c r="W3778" s="42" t="s">
        <v>94</v>
      </c>
      <c r="X3778" s="50">
        <v>844</v>
      </c>
    </row>
    <row r="3779" spans="1:24" ht="12" customHeight="1" x14ac:dyDescent="0.15">
      <c r="A3779" s="42" t="s">
        <v>301</v>
      </c>
      <c r="B3779" s="42">
        <v>32</v>
      </c>
      <c r="C3779" s="42" t="s">
        <v>14</v>
      </c>
      <c r="D3779" s="42" t="s">
        <v>31</v>
      </c>
      <c r="E3779" s="42" t="s">
        <v>302</v>
      </c>
      <c r="F3779" s="55">
        <v>42265</v>
      </c>
      <c r="G3779" s="42" t="s">
        <v>19392</v>
      </c>
      <c r="H3779" s="42" t="s">
        <v>303</v>
      </c>
      <c r="I3779" s="42" t="s">
        <v>39</v>
      </c>
      <c r="J3779" s="42" t="s">
        <v>4222</v>
      </c>
      <c r="K3779" s="42" t="s">
        <v>303</v>
      </c>
      <c r="L3779" s="42" t="s">
        <v>304</v>
      </c>
      <c r="M3779" s="42" t="s">
        <v>21</v>
      </c>
      <c r="N3779" s="42" t="s">
        <v>19393</v>
      </c>
      <c r="O3779" s="42" t="s">
        <v>394</v>
      </c>
      <c r="P3779" s="42" t="s">
        <v>395</v>
      </c>
      <c r="Q3779" s="56" t="s">
        <v>19394</v>
      </c>
      <c r="R3779" s="42" t="s">
        <v>94</v>
      </c>
      <c r="S3779" s="42" t="s">
        <v>373</v>
      </c>
      <c r="T3779" s="42" t="s">
        <v>28836</v>
      </c>
      <c r="U3779" s="50" t="s">
        <v>28523</v>
      </c>
      <c r="V3779" s="42" t="s">
        <v>28519</v>
      </c>
      <c r="W3779" s="42" t="s">
        <v>94</v>
      </c>
      <c r="X3779" s="50">
        <v>843</v>
      </c>
    </row>
    <row r="3780" spans="1:24" ht="12" customHeight="1" x14ac:dyDescent="0.15">
      <c r="A3780" s="42" t="s">
        <v>305</v>
      </c>
      <c r="B3780" s="42">
        <v>61</v>
      </c>
      <c r="C3780" s="42" t="s">
        <v>14</v>
      </c>
      <c r="D3780" s="42" t="s">
        <v>31</v>
      </c>
      <c r="E3780" s="42" t="s">
        <v>306</v>
      </c>
      <c r="F3780" s="55">
        <v>42264</v>
      </c>
      <c r="G3780" s="42" t="s">
        <v>307</v>
      </c>
      <c r="H3780" s="42" t="s">
        <v>308</v>
      </c>
      <c r="I3780" s="42" t="s">
        <v>309</v>
      </c>
      <c r="J3780" s="42" t="s">
        <v>19395</v>
      </c>
      <c r="K3780" s="42" t="s">
        <v>19396</v>
      </c>
      <c r="L3780" s="42" t="s">
        <v>19397</v>
      </c>
      <c r="M3780" s="42" t="s">
        <v>21</v>
      </c>
      <c r="N3780" s="42" t="s">
        <v>19398</v>
      </c>
      <c r="O3780" s="42" t="s">
        <v>394</v>
      </c>
      <c r="P3780" s="42" t="s">
        <v>395</v>
      </c>
      <c r="Q3780" s="56" t="s">
        <v>19399</v>
      </c>
      <c r="R3780" s="42" t="s">
        <v>94</v>
      </c>
      <c r="S3780" s="42" t="s">
        <v>22</v>
      </c>
      <c r="T3780" s="42" t="s">
        <v>28746</v>
      </c>
      <c r="U3780" s="50" t="s">
        <v>28520</v>
      </c>
      <c r="V3780" s="42" t="s">
        <v>28521</v>
      </c>
      <c r="W3780" s="42" t="s">
        <v>94</v>
      </c>
      <c r="X3780" s="50">
        <v>839</v>
      </c>
    </row>
    <row r="3781" spans="1:24" ht="12" customHeight="1" x14ac:dyDescent="0.15">
      <c r="A3781" s="42" t="s">
        <v>316</v>
      </c>
      <c r="B3781" s="42">
        <v>50</v>
      </c>
      <c r="C3781" s="42" t="s">
        <v>14</v>
      </c>
      <c r="D3781" s="42" t="s">
        <v>31</v>
      </c>
      <c r="E3781" s="42" t="s">
        <v>317</v>
      </c>
      <c r="F3781" s="55">
        <v>42264</v>
      </c>
      <c r="G3781" s="42" t="s">
        <v>318</v>
      </c>
      <c r="H3781" s="42" t="s">
        <v>319</v>
      </c>
      <c r="I3781" s="42" t="s">
        <v>51</v>
      </c>
      <c r="J3781" s="42" t="s">
        <v>19400</v>
      </c>
      <c r="K3781" s="42" t="s">
        <v>19401</v>
      </c>
      <c r="L3781" s="42" t="s">
        <v>3862</v>
      </c>
      <c r="M3781" s="42" t="s">
        <v>21</v>
      </c>
      <c r="N3781" s="42" t="s">
        <v>19402</v>
      </c>
      <c r="O3781" s="42" t="s">
        <v>994</v>
      </c>
      <c r="P3781" s="42" t="s">
        <v>395</v>
      </c>
      <c r="Q3781" s="56" t="s">
        <v>19403</v>
      </c>
      <c r="R3781" s="42" t="s">
        <v>948</v>
      </c>
      <c r="S3781" s="42" t="s">
        <v>22</v>
      </c>
      <c r="T3781" s="42" t="s">
        <v>28746</v>
      </c>
      <c r="U3781" s="50" t="s">
        <v>28520</v>
      </c>
      <c r="V3781" s="42" t="s">
        <v>28521</v>
      </c>
      <c r="W3781" s="42" t="s">
        <v>94</v>
      </c>
      <c r="X3781" s="50">
        <v>838</v>
      </c>
    </row>
    <row r="3782" spans="1:24" ht="12" customHeight="1" x14ac:dyDescent="0.15">
      <c r="A3782" s="42" t="s">
        <v>334</v>
      </c>
      <c r="B3782" s="42">
        <v>31</v>
      </c>
      <c r="C3782" s="42" t="s">
        <v>14</v>
      </c>
      <c r="D3782" s="42" t="s">
        <v>31</v>
      </c>
      <c r="E3782" s="42" t="s">
        <v>335</v>
      </c>
      <c r="F3782" s="55">
        <v>42263</v>
      </c>
      <c r="G3782" s="42" t="s">
        <v>336</v>
      </c>
      <c r="H3782" s="42" t="s">
        <v>337</v>
      </c>
      <c r="I3782" s="42" t="s">
        <v>137</v>
      </c>
      <c r="J3782" s="42" t="s">
        <v>19410</v>
      </c>
      <c r="K3782" s="42" t="s">
        <v>2028</v>
      </c>
      <c r="L3782" s="42" t="s">
        <v>338</v>
      </c>
      <c r="M3782" s="42" t="s">
        <v>21</v>
      </c>
      <c r="N3782" s="42" t="s">
        <v>19411</v>
      </c>
      <c r="O3782" s="42" t="s">
        <v>994</v>
      </c>
      <c r="P3782" s="42" t="s">
        <v>395</v>
      </c>
      <c r="Q3782" s="56" t="s">
        <v>19412</v>
      </c>
      <c r="R3782" s="42" t="s">
        <v>542</v>
      </c>
      <c r="S3782" s="42" t="s">
        <v>22</v>
      </c>
      <c r="T3782" s="42" t="s">
        <v>28746</v>
      </c>
      <c r="U3782" s="50" t="s">
        <v>28520</v>
      </c>
      <c r="V3782" s="42" t="s">
        <v>28522</v>
      </c>
      <c r="W3782" s="42" t="s">
        <v>94</v>
      </c>
      <c r="X3782" s="50">
        <v>835</v>
      </c>
    </row>
    <row r="3783" spans="1:24" ht="12" customHeight="1" x14ac:dyDescent="0.15">
      <c r="A3783" s="42" t="s">
        <v>326</v>
      </c>
      <c r="B3783" s="42">
        <v>19</v>
      </c>
      <c r="C3783" s="42" t="s">
        <v>14</v>
      </c>
      <c r="D3783" s="42" t="s">
        <v>42</v>
      </c>
      <c r="E3783" s="42" t="s">
        <v>327</v>
      </c>
      <c r="F3783" s="55">
        <v>42263</v>
      </c>
      <c r="G3783" s="42" t="s">
        <v>328</v>
      </c>
      <c r="H3783" s="42" t="s">
        <v>103</v>
      </c>
      <c r="I3783" s="42" t="s">
        <v>39</v>
      </c>
      <c r="J3783" s="42">
        <v>92376</v>
      </c>
      <c r="K3783" s="42" t="s">
        <v>303</v>
      </c>
      <c r="L3783" s="42" t="s">
        <v>105</v>
      </c>
      <c r="M3783" s="42" t="s">
        <v>373</v>
      </c>
      <c r="N3783" s="42" t="s">
        <v>32390</v>
      </c>
      <c r="P3783" s="42" t="s">
        <v>395</v>
      </c>
      <c r="Q3783" s="56" t="str">
        <f>HYPERLINK("http://www.pe.com/articles/camacho-780442-anda-police.html","http://www.pe.com/articles/camacho-780442-anda-police.html")</f>
        <v>http://www.pe.com/articles/camacho-780442-anda-police.html</v>
      </c>
      <c r="R3783" s="42" t="s">
        <v>23</v>
      </c>
      <c r="S3783" s="42" t="s">
        <v>12</v>
      </c>
    </row>
    <row r="3784" spans="1:24" ht="12" customHeight="1" x14ac:dyDescent="0.15">
      <c r="A3784" s="42" t="s">
        <v>331</v>
      </c>
      <c r="B3784" s="42">
        <v>27</v>
      </c>
      <c r="C3784" s="42" t="s">
        <v>14</v>
      </c>
      <c r="D3784" s="42" t="s">
        <v>79</v>
      </c>
      <c r="E3784" s="42" t="s">
        <v>332</v>
      </c>
      <c r="F3784" s="55">
        <v>42262</v>
      </c>
      <c r="G3784" s="42" t="s">
        <v>23777</v>
      </c>
      <c r="H3784" s="42" t="s">
        <v>333</v>
      </c>
      <c r="I3784" s="42" t="s">
        <v>19</v>
      </c>
      <c r="J3784" s="42" t="s">
        <v>19404</v>
      </c>
      <c r="K3784" s="42" t="s">
        <v>3061</v>
      </c>
      <c r="L3784" s="42" t="s">
        <v>19712</v>
      </c>
      <c r="M3784" s="42" t="s">
        <v>21</v>
      </c>
      <c r="N3784" s="42" t="s">
        <v>19405</v>
      </c>
      <c r="O3784" s="42" t="s">
        <v>394</v>
      </c>
      <c r="P3784" s="42" t="s">
        <v>395</v>
      </c>
      <c r="Q3784" s="56" t="s">
        <v>19406</v>
      </c>
      <c r="R3784" s="42" t="s">
        <v>23</v>
      </c>
      <c r="S3784" s="42" t="s">
        <v>22</v>
      </c>
      <c r="T3784" s="42" t="s">
        <v>28746</v>
      </c>
      <c r="U3784" s="50" t="s">
        <v>28518</v>
      </c>
      <c r="V3784" s="42" t="s">
        <v>28521</v>
      </c>
      <c r="W3784" s="42" t="s">
        <v>94</v>
      </c>
      <c r="X3784" s="50">
        <v>837</v>
      </c>
    </row>
    <row r="3785" spans="1:24" ht="12" customHeight="1" x14ac:dyDescent="0.15">
      <c r="A3785" s="42" t="s">
        <v>349</v>
      </c>
      <c r="B3785" s="42">
        <v>21</v>
      </c>
      <c r="C3785" s="42" t="s">
        <v>14</v>
      </c>
      <c r="D3785" s="42" t="s">
        <v>79</v>
      </c>
      <c r="E3785" s="42" t="s">
        <v>350</v>
      </c>
      <c r="F3785" s="55">
        <v>42262</v>
      </c>
      <c r="G3785" s="42" t="s">
        <v>19413</v>
      </c>
      <c r="H3785" s="42" t="s">
        <v>351</v>
      </c>
      <c r="I3785" s="42" t="s">
        <v>19</v>
      </c>
      <c r="J3785" s="42" t="s">
        <v>19414</v>
      </c>
      <c r="K3785" s="42" t="s">
        <v>19415</v>
      </c>
      <c r="L3785" s="42" t="s">
        <v>19416</v>
      </c>
      <c r="M3785" s="42" t="s">
        <v>21</v>
      </c>
      <c r="N3785" s="42" t="s">
        <v>19417</v>
      </c>
      <c r="O3785" s="42" t="s">
        <v>394</v>
      </c>
      <c r="P3785" s="42" t="s">
        <v>395</v>
      </c>
      <c r="Q3785" s="56" t="s">
        <v>19418</v>
      </c>
      <c r="R3785" s="42" t="s">
        <v>23</v>
      </c>
      <c r="S3785" s="42" t="s">
        <v>22</v>
      </c>
      <c r="T3785" s="42" t="s">
        <v>29830</v>
      </c>
      <c r="U3785" s="50" t="s">
        <v>28520</v>
      </c>
      <c r="V3785" s="42" t="s">
        <v>28521</v>
      </c>
      <c r="W3785" s="42" t="s">
        <v>94</v>
      </c>
      <c r="X3785" s="50">
        <v>830</v>
      </c>
    </row>
    <row r="3786" spans="1:24" ht="12" customHeight="1" x14ac:dyDescent="0.15">
      <c r="A3786" s="42" t="s">
        <v>315</v>
      </c>
      <c r="B3786" s="42">
        <v>39</v>
      </c>
      <c r="C3786" s="42" t="s">
        <v>14</v>
      </c>
      <c r="D3786" s="42" t="s">
        <v>42</v>
      </c>
      <c r="F3786" s="55">
        <v>42262</v>
      </c>
      <c r="G3786" s="42" t="s">
        <v>23776</v>
      </c>
      <c r="H3786" s="42" t="s">
        <v>92</v>
      </c>
      <c r="I3786" s="42" t="s">
        <v>39</v>
      </c>
      <c r="J3786" s="42" t="s">
        <v>19407</v>
      </c>
      <c r="K3786" s="42" t="s">
        <v>92</v>
      </c>
      <c r="L3786" s="42" t="s">
        <v>93</v>
      </c>
      <c r="M3786" s="42" t="s">
        <v>21</v>
      </c>
      <c r="N3786" s="42" t="s">
        <v>19408</v>
      </c>
      <c r="O3786" s="42" t="s">
        <v>994</v>
      </c>
      <c r="P3786" s="42" t="s">
        <v>395</v>
      </c>
      <c r="Q3786" s="56" t="s">
        <v>19409</v>
      </c>
      <c r="R3786" s="42" t="s">
        <v>94</v>
      </c>
      <c r="S3786" s="42" t="s">
        <v>22</v>
      </c>
      <c r="T3786" s="42" t="s">
        <v>28746</v>
      </c>
      <c r="U3786" s="50" t="s">
        <v>28520</v>
      </c>
      <c r="V3786" s="42" t="s">
        <v>28521</v>
      </c>
      <c r="W3786" s="42" t="s">
        <v>94</v>
      </c>
      <c r="X3786" s="50">
        <v>834</v>
      </c>
    </row>
    <row r="3787" spans="1:24" ht="12" customHeight="1" x14ac:dyDescent="0.15">
      <c r="A3787" s="42" t="s">
        <v>344</v>
      </c>
      <c r="B3787" s="42">
        <v>32</v>
      </c>
      <c r="C3787" s="42" t="s">
        <v>14</v>
      </c>
      <c r="D3787" s="42" t="s">
        <v>42</v>
      </c>
      <c r="F3787" s="55">
        <v>42262</v>
      </c>
      <c r="G3787" s="42" t="s">
        <v>345</v>
      </c>
      <c r="H3787" s="42" t="s">
        <v>92</v>
      </c>
      <c r="I3787" s="42" t="s">
        <v>39</v>
      </c>
      <c r="J3787" s="42">
        <v>91402</v>
      </c>
      <c r="K3787" s="42" t="s">
        <v>92</v>
      </c>
      <c r="L3787" s="42" t="s">
        <v>93</v>
      </c>
      <c r="M3787" s="42" t="s">
        <v>21</v>
      </c>
      <c r="N3787" s="42" t="s">
        <v>20511</v>
      </c>
      <c r="P3787" s="42" t="s">
        <v>395</v>
      </c>
      <c r="Q3787" s="56" t="str">
        <f>HYPERLINK("http://abc7.com/news/suspect-killed-in-panorama-city-officer-involved-shooting/986303/","http://abc7.com/news/suspect-killed-in-panorama-city-officer-involved-shooting/986303/")</f>
        <v>http://abc7.com/news/suspect-killed-in-panorama-city-officer-involved-shooting/986303/</v>
      </c>
      <c r="R3787" s="42" t="s">
        <v>23</v>
      </c>
      <c r="S3787" s="42" t="s">
        <v>22</v>
      </c>
      <c r="T3787" s="42" t="s">
        <v>28746</v>
      </c>
      <c r="U3787" s="50" t="s">
        <v>28520</v>
      </c>
      <c r="V3787" s="42" t="s">
        <v>28521</v>
      </c>
      <c r="W3787" s="42" t="s">
        <v>542</v>
      </c>
      <c r="X3787" s="50">
        <v>832</v>
      </c>
    </row>
    <row r="3788" spans="1:24" ht="12" customHeight="1" x14ac:dyDescent="0.15">
      <c r="A3788" s="42" t="s">
        <v>329</v>
      </c>
      <c r="B3788" s="42">
        <v>51</v>
      </c>
      <c r="C3788" s="42" t="s">
        <v>14</v>
      </c>
      <c r="D3788" s="42" t="s">
        <v>42</v>
      </c>
      <c r="F3788" s="55">
        <v>42262</v>
      </c>
      <c r="G3788" s="42" t="s">
        <v>330</v>
      </c>
      <c r="H3788" s="42" t="s">
        <v>207</v>
      </c>
      <c r="I3788" s="42" t="s">
        <v>56</v>
      </c>
      <c r="J3788" s="42">
        <v>33185</v>
      </c>
      <c r="K3788" s="42" t="s">
        <v>155</v>
      </c>
      <c r="L3788" s="42" t="s">
        <v>156</v>
      </c>
      <c r="M3788" s="42" t="s">
        <v>21</v>
      </c>
      <c r="N3788" s="42" t="s">
        <v>20490</v>
      </c>
      <c r="O3788" s="42" t="s">
        <v>394</v>
      </c>
      <c r="P3788" s="42" t="s">
        <v>395</v>
      </c>
      <c r="Q3788" s="56" t="str">
        <f>HYPERLINK("http://www.local10.com/news/man-killed-in-policeinvolved-shooting-in-sw-miamidade/35298042","http://www.local10.com/news/man-killed-in-policeinvolved-shooting-in-sw-miamidade/35298042")</f>
        <v>http://www.local10.com/news/man-killed-in-policeinvolved-shooting-in-sw-miamidade/35298042</v>
      </c>
      <c r="R3788" s="42" t="s">
        <v>542</v>
      </c>
      <c r="S3788" s="42" t="s">
        <v>22</v>
      </c>
      <c r="T3788" s="42" t="s">
        <v>28746</v>
      </c>
      <c r="U3788" s="50" t="s">
        <v>28523</v>
      </c>
      <c r="V3788" s="42" t="s">
        <v>28519</v>
      </c>
      <c r="W3788" s="42" t="s">
        <v>94</v>
      </c>
      <c r="X3788" s="50">
        <v>833</v>
      </c>
    </row>
    <row r="3789" spans="1:24" ht="12" customHeight="1" x14ac:dyDescent="0.15">
      <c r="A3789" s="42" t="s">
        <v>358</v>
      </c>
      <c r="B3789" s="42">
        <v>52</v>
      </c>
      <c r="C3789" s="42" t="s">
        <v>14</v>
      </c>
      <c r="D3789" s="42" t="s">
        <v>79</v>
      </c>
      <c r="E3789" s="42" t="s">
        <v>359</v>
      </c>
      <c r="F3789" s="55">
        <v>42261</v>
      </c>
      <c r="G3789" s="42" t="s">
        <v>18480</v>
      </c>
      <c r="H3789" s="42" t="s">
        <v>145</v>
      </c>
      <c r="I3789" s="42" t="s">
        <v>360</v>
      </c>
      <c r="J3789" s="42">
        <v>27610</v>
      </c>
      <c r="K3789" s="42" t="s">
        <v>674</v>
      </c>
      <c r="L3789" s="42" t="s">
        <v>16830</v>
      </c>
      <c r="M3789" s="42" t="s">
        <v>29842</v>
      </c>
      <c r="N3789" s="42" t="s">
        <v>18476</v>
      </c>
      <c r="O3789" s="42" t="s">
        <v>394</v>
      </c>
      <c r="P3789" s="42" t="s">
        <v>395</v>
      </c>
      <c r="Q3789" s="56" t="str">
        <f>HYPERLINK("http://wncn.com/2015/09/14/man-dies-while-in-custody-of-raleigh-police-investigation-underway/","http://wncn.com/2015/09/14/man-dies-while-in-custody-of-raleigh-police-investigation-underway/")</f>
        <v>http://wncn.com/2015/09/14/man-dies-while-in-custody-of-raleigh-police-investigation-underway/</v>
      </c>
      <c r="R3789" s="42" t="s">
        <v>23</v>
      </c>
      <c r="S3789" s="42" t="s">
        <v>22</v>
      </c>
    </row>
    <row r="3790" spans="1:24" ht="12" customHeight="1" x14ac:dyDescent="0.15">
      <c r="A3790" s="42" t="s">
        <v>365</v>
      </c>
      <c r="B3790" s="42">
        <v>25</v>
      </c>
      <c r="C3790" s="42" t="s">
        <v>14</v>
      </c>
      <c r="D3790" s="42" t="s">
        <v>79</v>
      </c>
      <c r="E3790" s="42" t="s">
        <v>366</v>
      </c>
      <c r="F3790" s="55">
        <v>42261</v>
      </c>
      <c r="G3790" s="42" t="s">
        <v>367</v>
      </c>
      <c r="H3790" s="42" t="s">
        <v>368</v>
      </c>
      <c r="I3790" s="42" t="s">
        <v>309</v>
      </c>
      <c r="J3790" s="42">
        <v>42038</v>
      </c>
      <c r="K3790" s="42" t="s">
        <v>17665</v>
      </c>
      <c r="L3790" s="42" t="s">
        <v>23</v>
      </c>
      <c r="M3790" s="42" t="s">
        <v>21</v>
      </c>
      <c r="N3790" s="42" t="s">
        <v>20513</v>
      </c>
      <c r="O3790" s="42" t="s">
        <v>394</v>
      </c>
      <c r="P3790" s="42" t="s">
        <v>395</v>
      </c>
      <c r="Q3790" s="56"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3790" s="42" t="s">
        <v>23</v>
      </c>
      <c r="S3790" s="42" t="s">
        <v>22</v>
      </c>
      <c r="T3790" s="42" t="s">
        <v>28746</v>
      </c>
      <c r="U3790" s="50" t="s">
        <v>28520</v>
      </c>
      <c r="V3790" s="42" t="s">
        <v>28519</v>
      </c>
      <c r="W3790" s="42" t="s">
        <v>94</v>
      </c>
      <c r="X3790" s="50">
        <v>828</v>
      </c>
    </row>
    <row r="3791" spans="1:24" ht="12" customHeight="1" x14ac:dyDescent="0.15">
      <c r="A3791" s="42" t="s">
        <v>355</v>
      </c>
      <c r="B3791" s="42">
        <v>49</v>
      </c>
      <c r="C3791" s="42" t="s">
        <v>14</v>
      </c>
      <c r="D3791" s="42" t="s">
        <v>79</v>
      </c>
      <c r="E3791" s="42" t="s">
        <v>356</v>
      </c>
      <c r="F3791" s="55">
        <v>42261</v>
      </c>
      <c r="G3791" s="42" t="s">
        <v>18478</v>
      </c>
      <c r="H3791" s="42" t="s">
        <v>1579</v>
      </c>
      <c r="I3791" s="42" t="s">
        <v>357</v>
      </c>
      <c r="J3791" s="42">
        <v>67501</v>
      </c>
      <c r="K3791" s="42" t="s">
        <v>1581</v>
      </c>
      <c r="L3791" s="42" t="s">
        <v>18479</v>
      </c>
      <c r="M3791" s="42" t="s">
        <v>23</v>
      </c>
      <c r="N3791" s="42" t="s">
        <v>18477</v>
      </c>
      <c r="O3791" s="42" t="s">
        <v>394</v>
      </c>
      <c r="P3791" s="42" t="s">
        <v>395</v>
      </c>
      <c r="Q3791" s="56" t="str">
        <f>HYPERLINK("http://ksn.com/2015/09/14/inmate-death-reported-at-hutchinson-correctional-facility/","http://ksn.com/2015/09/14/inmate-death-reported-at-hutchinson-correctional-facility/")</f>
        <v>http://ksn.com/2015/09/14/inmate-death-reported-at-hutchinson-correctional-facility/</v>
      </c>
      <c r="R3791" s="42" t="s">
        <v>23</v>
      </c>
      <c r="S3791" s="42" t="s">
        <v>22</v>
      </c>
    </row>
    <row r="3792" spans="1:24" ht="12" customHeight="1" x14ac:dyDescent="0.15">
      <c r="A3792" s="42" t="s">
        <v>339</v>
      </c>
      <c r="B3792" s="42">
        <v>28</v>
      </c>
      <c r="C3792" s="42" t="s">
        <v>14</v>
      </c>
      <c r="D3792" s="42" t="s">
        <v>31</v>
      </c>
      <c r="E3792" s="42" t="s">
        <v>340</v>
      </c>
      <c r="F3792" s="55">
        <v>42261</v>
      </c>
      <c r="G3792" s="42" t="s">
        <v>341</v>
      </c>
      <c r="H3792" s="42" t="s">
        <v>342</v>
      </c>
      <c r="I3792" s="42" t="s">
        <v>39</v>
      </c>
      <c r="J3792" s="42">
        <v>92311</v>
      </c>
      <c r="K3792" s="42" t="s">
        <v>303</v>
      </c>
      <c r="L3792" s="42" t="s">
        <v>343</v>
      </c>
      <c r="M3792" s="42" t="s">
        <v>21</v>
      </c>
      <c r="N3792" s="42" t="s">
        <v>20492</v>
      </c>
      <c r="O3792" s="42" t="s">
        <v>394</v>
      </c>
      <c r="P3792" s="42" t="s">
        <v>395</v>
      </c>
      <c r="Q3792" s="56" t="str">
        <f>HYPERLINK("http://www.vvng.com/barstow-man-killed-in-officer-involved-shooting/","http://www.vvng.com/barstow-man-killed-in-officer-involved-shooting/")</f>
        <v>http://www.vvng.com/barstow-man-killed-in-officer-involved-shooting/</v>
      </c>
      <c r="R3792" s="42" t="s">
        <v>542</v>
      </c>
      <c r="S3792" s="42" t="s">
        <v>12</v>
      </c>
      <c r="T3792" s="42" t="s">
        <v>31978</v>
      </c>
      <c r="U3792" s="50" t="s">
        <v>28520</v>
      </c>
      <c r="V3792" s="42" t="s">
        <v>28521</v>
      </c>
      <c r="W3792" s="42" t="s">
        <v>94</v>
      </c>
      <c r="X3792" s="50">
        <v>829</v>
      </c>
    </row>
    <row r="3793" spans="1:24" ht="12" customHeight="1" x14ac:dyDescent="0.15">
      <c r="A3793" s="42" t="s">
        <v>386</v>
      </c>
      <c r="B3793" s="42">
        <v>67</v>
      </c>
      <c r="C3793" s="42" t="s">
        <v>14</v>
      </c>
      <c r="D3793" s="42" t="s">
        <v>79</v>
      </c>
      <c r="E3793" s="42" t="s">
        <v>379</v>
      </c>
      <c r="F3793" s="55">
        <v>42260</v>
      </c>
      <c r="G3793" s="42" t="s">
        <v>387</v>
      </c>
      <c r="H3793" s="42" t="s">
        <v>388</v>
      </c>
      <c r="I3793" s="42" t="s">
        <v>389</v>
      </c>
      <c r="J3793" s="42" t="s">
        <v>390</v>
      </c>
      <c r="K3793" s="42" t="s">
        <v>391</v>
      </c>
      <c r="L3793" s="42" t="s">
        <v>392</v>
      </c>
      <c r="M3793" s="42" t="s">
        <v>21</v>
      </c>
      <c r="N3793" s="42" t="s">
        <v>393</v>
      </c>
      <c r="O3793" s="42" t="s">
        <v>394</v>
      </c>
      <c r="P3793" s="42" t="s">
        <v>395</v>
      </c>
      <c r="Q3793" s="56" t="s">
        <v>396</v>
      </c>
      <c r="R3793" s="42" t="s">
        <v>542</v>
      </c>
      <c r="S3793" s="42" t="s">
        <v>22</v>
      </c>
      <c r="T3793" s="42" t="s">
        <v>28746</v>
      </c>
      <c r="U3793" s="50" t="s">
        <v>28520</v>
      </c>
      <c r="V3793" s="42" t="s">
        <v>28521</v>
      </c>
      <c r="W3793" s="42" t="s">
        <v>94</v>
      </c>
      <c r="X3793" s="50">
        <v>825</v>
      </c>
    </row>
    <row r="3794" spans="1:24" ht="12" customHeight="1" x14ac:dyDescent="0.15">
      <c r="A3794" s="42" t="s">
        <v>369</v>
      </c>
      <c r="B3794" s="42">
        <v>29</v>
      </c>
      <c r="C3794" s="42" t="s">
        <v>14</v>
      </c>
      <c r="D3794" s="42" t="s">
        <v>31</v>
      </c>
      <c r="E3794" s="42" t="s">
        <v>370</v>
      </c>
      <c r="F3794" s="55">
        <v>42260</v>
      </c>
      <c r="G3794" s="42" t="s">
        <v>23</v>
      </c>
      <c r="H3794" s="42" t="s">
        <v>371</v>
      </c>
      <c r="I3794" s="42" t="s">
        <v>67</v>
      </c>
      <c r="J3794" s="42">
        <v>77531</v>
      </c>
      <c r="K3794" s="42" t="s">
        <v>4825</v>
      </c>
      <c r="L3794" s="42" t="s">
        <v>372</v>
      </c>
      <c r="M3794" s="42" t="s">
        <v>21</v>
      </c>
      <c r="N3794" s="42" t="s">
        <v>20512</v>
      </c>
      <c r="P3794" s="42" t="s">
        <v>395</v>
      </c>
      <c r="Q3794" s="56"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3794" s="42" t="s">
        <v>23</v>
      </c>
      <c r="S3794" s="42" t="s">
        <v>22</v>
      </c>
      <c r="T3794" s="42" t="s">
        <v>28746</v>
      </c>
      <c r="U3794" s="50" t="s">
        <v>28520</v>
      </c>
      <c r="V3794" s="42" t="s">
        <v>28519</v>
      </c>
      <c r="W3794" s="42" t="s">
        <v>94</v>
      </c>
      <c r="X3794" s="50">
        <v>827</v>
      </c>
    </row>
    <row r="3795" spans="1:24" ht="12" customHeight="1" x14ac:dyDescent="0.15">
      <c r="A3795" s="42" t="s">
        <v>361</v>
      </c>
      <c r="B3795" s="42">
        <v>39</v>
      </c>
      <c r="C3795" s="42" t="s">
        <v>14</v>
      </c>
      <c r="D3795" s="42" t="s">
        <v>31</v>
      </c>
      <c r="F3795" s="55">
        <v>42260</v>
      </c>
      <c r="G3795" s="42" t="s">
        <v>362</v>
      </c>
      <c r="H3795" s="42" t="s">
        <v>363</v>
      </c>
      <c r="I3795" s="42" t="s">
        <v>364</v>
      </c>
      <c r="J3795" s="42">
        <v>52356</v>
      </c>
      <c r="K3795" s="42" t="s">
        <v>112</v>
      </c>
      <c r="L3795" s="42" t="s">
        <v>113</v>
      </c>
      <c r="M3795" s="42" t="s">
        <v>21</v>
      </c>
      <c r="N3795" s="42" t="s">
        <v>20514</v>
      </c>
      <c r="P3795" s="42" t="s">
        <v>395</v>
      </c>
      <c r="Q3795" s="56"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3795" s="42" t="s">
        <v>542</v>
      </c>
      <c r="S3795" s="42" t="s">
        <v>22</v>
      </c>
      <c r="T3795" s="42" t="s">
        <v>28746</v>
      </c>
      <c r="U3795" s="50" t="s">
        <v>28520</v>
      </c>
      <c r="V3795" s="42" t="s">
        <v>28521</v>
      </c>
      <c r="W3795" s="42" t="s">
        <v>94</v>
      </c>
      <c r="X3795" s="50">
        <v>821</v>
      </c>
    </row>
    <row r="3796" spans="1:24" ht="12" customHeight="1" x14ac:dyDescent="0.15">
      <c r="A3796" s="42" t="s">
        <v>378</v>
      </c>
      <c r="B3796" s="42">
        <v>45</v>
      </c>
      <c r="C3796" s="42" t="s">
        <v>14</v>
      </c>
      <c r="D3796" s="42" t="s">
        <v>31</v>
      </c>
      <c r="E3796" s="42" t="s">
        <v>379</v>
      </c>
      <c r="F3796" s="55">
        <v>42259</v>
      </c>
      <c r="G3796" s="42" t="s">
        <v>380</v>
      </c>
      <c r="H3796" s="42" t="s">
        <v>381</v>
      </c>
      <c r="I3796" s="42" t="s">
        <v>313</v>
      </c>
      <c r="J3796" s="42" t="s">
        <v>19424</v>
      </c>
      <c r="K3796" s="42" t="s">
        <v>2628</v>
      </c>
      <c r="L3796" s="42" t="s">
        <v>2629</v>
      </c>
      <c r="M3796" s="42" t="s">
        <v>21</v>
      </c>
      <c r="N3796" s="42" t="s">
        <v>19425</v>
      </c>
      <c r="O3796" s="42" t="s">
        <v>394</v>
      </c>
      <c r="P3796" s="42" t="s">
        <v>395</v>
      </c>
      <c r="Q3796" s="56" t="s">
        <v>19426</v>
      </c>
      <c r="R3796" s="42" t="s">
        <v>94</v>
      </c>
      <c r="S3796" s="42" t="s">
        <v>22</v>
      </c>
      <c r="T3796" s="42" t="s">
        <v>28746</v>
      </c>
      <c r="U3796" s="50" t="s">
        <v>28520</v>
      </c>
      <c r="V3796" s="42" t="s">
        <v>28521</v>
      </c>
      <c r="W3796" s="42" t="s">
        <v>94</v>
      </c>
      <c r="X3796" s="50">
        <v>878</v>
      </c>
    </row>
    <row r="3797" spans="1:24" ht="12" customHeight="1" x14ac:dyDescent="0.15">
      <c r="A3797" s="42" t="s">
        <v>374</v>
      </c>
      <c r="B3797" s="42">
        <v>23</v>
      </c>
      <c r="C3797" s="42" t="s">
        <v>14</v>
      </c>
      <c r="D3797" s="42" t="s">
        <v>31</v>
      </c>
      <c r="E3797" s="42" t="s">
        <v>375</v>
      </c>
      <c r="F3797" s="55">
        <v>42259</v>
      </c>
      <c r="G3797" s="42" t="s">
        <v>19419</v>
      </c>
      <c r="H3797" s="42" t="s">
        <v>376</v>
      </c>
      <c r="I3797" s="42" t="s">
        <v>88</v>
      </c>
      <c r="J3797" s="42" t="s">
        <v>19420</v>
      </c>
      <c r="K3797" s="42" t="s">
        <v>19421</v>
      </c>
      <c r="L3797" s="42" t="s">
        <v>377</v>
      </c>
      <c r="M3797" s="42" t="s">
        <v>21</v>
      </c>
      <c r="N3797" s="42" t="s">
        <v>19422</v>
      </c>
      <c r="O3797" s="42" t="s">
        <v>394</v>
      </c>
      <c r="P3797" s="42" t="s">
        <v>395</v>
      </c>
      <c r="Q3797" s="56" t="s">
        <v>19423</v>
      </c>
      <c r="R3797" s="42" t="s">
        <v>23</v>
      </c>
      <c r="S3797" s="42" t="s">
        <v>29</v>
      </c>
      <c r="T3797" s="42" t="s">
        <v>28523</v>
      </c>
      <c r="U3797" s="50" t="s">
        <v>28523</v>
      </c>
      <c r="V3797" s="42" t="s">
        <v>20623</v>
      </c>
      <c r="W3797" s="42" t="s">
        <v>94</v>
      </c>
      <c r="X3797" s="50">
        <v>822</v>
      </c>
    </row>
    <row r="3798" spans="1:24" ht="12" customHeight="1" x14ac:dyDescent="0.15">
      <c r="A3798" s="42" t="s">
        <v>346</v>
      </c>
      <c r="B3798" s="42">
        <v>44</v>
      </c>
      <c r="C3798" s="42" t="s">
        <v>14</v>
      </c>
      <c r="D3798" s="42" t="s">
        <v>31</v>
      </c>
      <c r="F3798" s="55">
        <v>42258</v>
      </c>
      <c r="G3798" s="42" t="s">
        <v>19427</v>
      </c>
      <c r="H3798" s="42" t="s">
        <v>347</v>
      </c>
      <c r="I3798" s="42" t="s">
        <v>203</v>
      </c>
      <c r="J3798" s="42" t="s">
        <v>19428</v>
      </c>
      <c r="K3798" s="42" t="s">
        <v>980</v>
      </c>
      <c r="L3798" s="42" t="s">
        <v>348</v>
      </c>
      <c r="M3798" s="42" t="s">
        <v>21</v>
      </c>
      <c r="N3798" s="42" t="s">
        <v>19429</v>
      </c>
      <c r="O3798" s="42" t="s">
        <v>394</v>
      </c>
      <c r="P3798" s="42" t="s">
        <v>395</v>
      </c>
      <c r="Q3798" s="56" t="s">
        <v>19430</v>
      </c>
      <c r="R3798" s="42" t="s">
        <v>94</v>
      </c>
      <c r="S3798" s="42" t="s">
        <v>22</v>
      </c>
      <c r="T3798" s="42" t="s">
        <v>28746</v>
      </c>
      <c r="U3798" s="50" t="s">
        <v>28520</v>
      </c>
      <c r="V3798" s="42" t="s">
        <v>28519</v>
      </c>
      <c r="W3798" s="42" t="s">
        <v>94</v>
      </c>
      <c r="X3798" s="50">
        <v>831</v>
      </c>
    </row>
    <row r="3799" spans="1:24" ht="12" customHeight="1" x14ac:dyDescent="0.15">
      <c r="A3799" s="42" t="s">
        <v>4820</v>
      </c>
      <c r="B3799" s="42">
        <v>31</v>
      </c>
      <c r="C3799" s="42" t="s">
        <v>14</v>
      </c>
      <c r="D3799" s="42" t="s">
        <v>31</v>
      </c>
      <c r="F3799" s="55">
        <v>42258</v>
      </c>
      <c r="G3799" s="42" t="s">
        <v>19479</v>
      </c>
      <c r="H3799" s="42" t="s">
        <v>397</v>
      </c>
      <c r="I3799" s="42" t="s">
        <v>398</v>
      </c>
      <c r="J3799" s="42" t="s">
        <v>1919</v>
      </c>
      <c r="K3799" s="42" t="s">
        <v>890</v>
      </c>
      <c r="L3799" s="42" t="s">
        <v>399</v>
      </c>
      <c r="M3799" s="42" t="s">
        <v>21</v>
      </c>
      <c r="N3799" s="42" t="s">
        <v>19480</v>
      </c>
      <c r="O3799" s="42" t="s">
        <v>394</v>
      </c>
      <c r="P3799" s="42" t="s">
        <v>395</v>
      </c>
      <c r="Q3799" s="56" t="s">
        <v>19481</v>
      </c>
      <c r="R3799" s="42" t="s">
        <v>94</v>
      </c>
      <c r="S3799" s="42" t="s">
        <v>22</v>
      </c>
      <c r="T3799" s="42" t="s">
        <v>28746</v>
      </c>
      <c r="U3799" s="50" t="s">
        <v>28520</v>
      </c>
      <c r="V3799" s="42" t="s">
        <v>28521</v>
      </c>
      <c r="W3799" s="42" t="s">
        <v>94</v>
      </c>
      <c r="X3799" s="50">
        <v>824</v>
      </c>
    </row>
    <row r="3800" spans="1:24" ht="12" customHeight="1" x14ac:dyDescent="0.15">
      <c r="A3800" s="42" t="s">
        <v>415</v>
      </c>
      <c r="B3800" s="42">
        <v>31</v>
      </c>
      <c r="C3800" s="42" t="s">
        <v>14</v>
      </c>
      <c r="D3800" s="42" t="s">
        <v>15</v>
      </c>
      <c r="F3800" s="55">
        <v>42257</v>
      </c>
      <c r="G3800" s="42" t="s">
        <v>19442</v>
      </c>
      <c r="H3800" s="42" t="s">
        <v>416</v>
      </c>
      <c r="I3800" s="42" t="s">
        <v>417</v>
      </c>
      <c r="J3800" s="42" t="s">
        <v>19443</v>
      </c>
      <c r="K3800" s="42" t="s">
        <v>19444</v>
      </c>
      <c r="L3800" s="42" t="s">
        <v>418</v>
      </c>
      <c r="M3800" s="42" t="s">
        <v>21</v>
      </c>
      <c r="N3800" s="42" t="s">
        <v>19445</v>
      </c>
      <c r="O3800" s="42" t="s">
        <v>18970</v>
      </c>
      <c r="P3800" s="42" t="s">
        <v>395</v>
      </c>
      <c r="Q3800" s="56" t="s">
        <v>19446</v>
      </c>
      <c r="R3800" s="42" t="s">
        <v>23</v>
      </c>
      <c r="S3800" s="42" t="s">
        <v>22</v>
      </c>
      <c r="T3800" s="42" t="s">
        <v>28739</v>
      </c>
      <c r="U3800" s="50" t="s">
        <v>28520</v>
      </c>
      <c r="V3800" s="42" t="s">
        <v>28521</v>
      </c>
      <c r="W3800" s="42" t="s">
        <v>94</v>
      </c>
      <c r="X3800" s="50">
        <v>817</v>
      </c>
    </row>
    <row r="3801" spans="1:24" ht="12" customHeight="1" x14ac:dyDescent="0.15">
      <c r="A3801" s="42" t="s">
        <v>411</v>
      </c>
      <c r="B3801" s="42">
        <v>29</v>
      </c>
      <c r="C3801" s="42" t="s">
        <v>14</v>
      </c>
      <c r="D3801" s="42" t="s">
        <v>79</v>
      </c>
      <c r="E3801" s="42" t="s">
        <v>412</v>
      </c>
      <c r="F3801" s="55">
        <v>42257</v>
      </c>
      <c r="G3801" s="42" t="s">
        <v>19435</v>
      </c>
      <c r="H3801" s="42" t="s">
        <v>210</v>
      </c>
      <c r="I3801" s="42" t="s">
        <v>211</v>
      </c>
      <c r="J3801" s="42" t="s">
        <v>413</v>
      </c>
      <c r="K3801" s="42" t="s">
        <v>414</v>
      </c>
      <c r="L3801" s="42" t="s">
        <v>19436</v>
      </c>
      <c r="M3801" s="42" t="s">
        <v>21</v>
      </c>
      <c r="N3801" s="42" t="s">
        <v>19437</v>
      </c>
      <c r="O3801" s="42" t="s">
        <v>994</v>
      </c>
      <c r="P3801" s="42" t="s">
        <v>395</v>
      </c>
      <c r="Q3801" s="56" t="s">
        <v>19438</v>
      </c>
      <c r="R3801" s="42" t="s">
        <v>94</v>
      </c>
      <c r="S3801" s="42" t="s">
        <v>22</v>
      </c>
      <c r="T3801" s="42" t="s">
        <v>28746</v>
      </c>
      <c r="U3801" s="50" t="s">
        <v>28520</v>
      </c>
      <c r="V3801" s="42" t="s">
        <v>28521</v>
      </c>
      <c r="W3801" s="42" t="s">
        <v>94</v>
      </c>
      <c r="X3801" s="50">
        <v>819</v>
      </c>
    </row>
    <row r="3802" spans="1:24" ht="12" customHeight="1" x14ac:dyDescent="0.15">
      <c r="A3802" s="42" t="s">
        <v>404</v>
      </c>
      <c r="B3802" s="42">
        <v>41</v>
      </c>
      <c r="C3802" s="42" t="s">
        <v>14</v>
      </c>
      <c r="D3802" s="42" t="s">
        <v>42</v>
      </c>
      <c r="E3802" s="42" t="s">
        <v>405</v>
      </c>
      <c r="F3802" s="55">
        <v>42257</v>
      </c>
      <c r="G3802" s="42" t="s">
        <v>406</v>
      </c>
      <c r="H3802" s="42" t="s">
        <v>407</v>
      </c>
      <c r="I3802" s="42" t="s">
        <v>39</v>
      </c>
      <c r="J3802" s="42" t="s">
        <v>19439</v>
      </c>
      <c r="K3802" s="42" t="s">
        <v>92</v>
      </c>
      <c r="L3802" s="42" t="s">
        <v>408</v>
      </c>
      <c r="M3802" s="42" t="s">
        <v>21</v>
      </c>
      <c r="N3802" s="42" t="s">
        <v>19440</v>
      </c>
      <c r="O3802" s="42" t="s">
        <v>394</v>
      </c>
      <c r="P3802" s="42" t="s">
        <v>395</v>
      </c>
      <c r="Q3802" s="56" t="s">
        <v>19441</v>
      </c>
      <c r="R3802" s="42" t="s">
        <v>94</v>
      </c>
      <c r="S3802" s="42" t="s">
        <v>22</v>
      </c>
      <c r="T3802" s="42" t="s">
        <v>28746</v>
      </c>
      <c r="U3802" s="50" t="s">
        <v>28520</v>
      </c>
      <c r="V3802" s="42" t="s">
        <v>28519</v>
      </c>
      <c r="W3802" s="42" t="s">
        <v>94</v>
      </c>
      <c r="X3802" s="50">
        <v>823</v>
      </c>
    </row>
    <row r="3803" spans="1:24" ht="12" customHeight="1" x14ac:dyDescent="0.15">
      <c r="A3803" s="42" t="s">
        <v>19261</v>
      </c>
      <c r="B3803" s="42">
        <v>35</v>
      </c>
      <c r="C3803" s="42" t="s">
        <v>14</v>
      </c>
      <c r="D3803" s="42" t="s">
        <v>42</v>
      </c>
      <c r="F3803" s="55">
        <v>42257</v>
      </c>
      <c r="G3803" s="42" t="s">
        <v>23778</v>
      </c>
      <c r="H3803" s="42" t="s">
        <v>409</v>
      </c>
      <c r="I3803" s="42" t="s">
        <v>39</v>
      </c>
      <c r="J3803" s="42" t="s">
        <v>3551</v>
      </c>
      <c r="K3803" s="42" t="s">
        <v>303</v>
      </c>
      <c r="L3803" s="42" t="s">
        <v>410</v>
      </c>
      <c r="M3803" s="42" t="s">
        <v>21</v>
      </c>
      <c r="N3803" s="42" t="s">
        <v>19482</v>
      </c>
      <c r="O3803" s="42" t="s">
        <v>394</v>
      </c>
      <c r="P3803" s="42" t="s">
        <v>395</v>
      </c>
      <c r="Q3803" s="56" t="s">
        <v>19483</v>
      </c>
      <c r="R3803" s="42" t="s">
        <v>542</v>
      </c>
      <c r="S3803" s="42" t="s">
        <v>22</v>
      </c>
      <c r="T3803" s="42" t="s">
        <v>28739</v>
      </c>
      <c r="U3803" s="50" t="s">
        <v>28518</v>
      </c>
      <c r="V3803" s="42" t="s">
        <v>28521</v>
      </c>
      <c r="W3803" s="42" t="s">
        <v>94</v>
      </c>
      <c r="X3803" s="50">
        <v>818</v>
      </c>
    </row>
    <row r="3804" spans="1:24" ht="12" customHeight="1" x14ac:dyDescent="0.15">
      <c r="A3804" s="42" t="s">
        <v>400</v>
      </c>
      <c r="B3804" s="42">
        <v>32</v>
      </c>
      <c r="C3804" s="42" t="s">
        <v>14</v>
      </c>
      <c r="D3804" s="42" t="s">
        <v>31</v>
      </c>
      <c r="E3804" s="42" t="s">
        <v>401</v>
      </c>
      <c r="F3804" s="55">
        <v>42257</v>
      </c>
      <c r="G3804" s="42" t="s">
        <v>19431</v>
      </c>
      <c r="H3804" s="42" t="s">
        <v>402</v>
      </c>
      <c r="I3804" s="42" t="s">
        <v>39</v>
      </c>
      <c r="J3804" s="42" t="s">
        <v>19432</v>
      </c>
      <c r="K3804" s="42" t="s">
        <v>1731</v>
      </c>
      <c r="L3804" s="42" t="s">
        <v>403</v>
      </c>
      <c r="M3804" s="42" t="s">
        <v>21</v>
      </c>
      <c r="N3804" s="42" t="s">
        <v>19433</v>
      </c>
      <c r="O3804" s="42" t="s">
        <v>994</v>
      </c>
      <c r="P3804" s="42" t="s">
        <v>395</v>
      </c>
      <c r="Q3804" s="56" t="s">
        <v>19434</v>
      </c>
      <c r="R3804" s="42" t="s">
        <v>94</v>
      </c>
      <c r="S3804" s="42" t="s">
        <v>22</v>
      </c>
      <c r="T3804" s="42" t="s">
        <v>28746</v>
      </c>
      <c r="U3804" s="50" t="s">
        <v>28520</v>
      </c>
      <c r="V3804" s="42" t="s">
        <v>28522</v>
      </c>
      <c r="W3804" s="42" t="s">
        <v>94</v>
      </c>
      <c r="X3804" s="50">
        <v>820</v>
      </c>
    </row>
    <row r="3805" spans="1:24" ht="12" customHeight="1" x14ac:dyDescent="0.15">
      <c r="A3805" s="42" t="s">
        <v>352</v>
      </c>
      <c r="B3805" s="42">
        <v>59</v>
      </c>
      <c r="C3805" s="42" t="s">
        <v>14</v>
      </c>
      <c r="D3805" s="42" t="s">
        <v>15</v>
      </c>
      <c r="F3805" s="55">
        <v>42256</v>
      </c>
      <c r="G3805" s="42" t="s">
        <v>23779</v>
      </c>
      <c r="H3805" s="42" t="s">
        <v>353</v>
      </c>
      <c r="I3805" s="42" t="s">
        <v>39</v>
      </c>
      <c r="J3805" s="42" t="s">
        <v>19458</v>
      </c>
      <c r="K3805" s="42" t="s">
        <v>92</v>
      </c>
      <c r="L3805" s="42" t="s">
        <v>354</v>
      </c>
      <c r="M3805" s="42" t="s">
        <v>21</v>
      </c>
      <c r="N3805" s="42" t="s">
        <v>19459</v>
      </c>
      <c r="O3805" s="42" t="s">
        <v>994</v>
      </c>
      <c r="P3805" s="42" t="s">
        <v>395</v>
      </c>
      <c r="Q3805" s="56" t="s">
        <v>19460</v>
      </c>
      <c r="R3805" s="42" t="s">
        <v>94</v>
      </c>
      <c r="S3805" s="42" t="s">
        <v>22</v>
      </c>
      <c r="T3805" s="42" t="s">
        <v>28739</v>
      </c>
      <c r="U3805" s="50" t="s">
        <v>28520</v>
      </c>
      <c r="V3805" s="42" t="s">
        <v>28521</v>
      </c>
      <c r="W3805" s="42" t="s">
        <v>94</v>
      </c>
      <c r="X3805" s="50">
        <v>879</v>
      </c>
    </row>
    <row r="3806" spans="1:24" ht="12" customHeight="1" x14ac:dyDescent="0.15">
      <c r="A3806" s="42" t="s">
        <v>423</v>
      </c>
      <c r="B3806" s="42">
        <v>37</v>
      </c>
      <c r="C3806" s="42" t="s">
        <v>14</v>
      </c>
      <c r="D3806" s="42" t="s">
        <v>79</v>
      </c>
      <c r="F3806" s="55">
        <v>42256</v>
      </c>
      <c r="G3806" s="42" t="s">
        <v>19451</v>
      </c>
      <c r="H3806" s="42" t="s">
        <v>424</v>
      </c>
      <c r="I3806" s="42" t="s">
        <v>425</v>
      </c>
      <c r="J3806" s="42" t="s">
        <v>426</v>
      </c>
      <c r="K3806" s="42" t="s">
        <v>427</v>
      </c>
      <c r="L3806" s="42" t="s">
        <v>428</v>
      </c>
      <c r="M3806" s="42" t="s">
        <v>21</v>
      </c>
      <c r="N3806" s="42" t="s">
        <v>20495</v>
      </c>
      <c r="O3806" s="42" t="s">
        <v>394</v>
      </c>
      <c r="P3806" s="42" t="s">
        <v>395</v>
      </c>
      <c r="Q3806" s="56" t="s">
        <v>19452</v>
      </c>
      <c r="R3806" s="42" t="s">
        <v>542</v>
      </c>
      <c r="S3806" s="42" t="s">
        <v>22</v>
      </c>
      <c r="T3806" s="42" t="s">
        <v>31671</v>
      </c>
      <c r="U3806" s="50" t="s">
        <v>28518</v>
      </c>
      <c r="V3806" s="42" t="s">
        <v>28521</v>
      </c>
      <c r="W3806" s="42" t="s">
        <v>94</v>
      </c>
      <c r="X3806" s="50">
        <v>815</v>
      </c>
    </row>
    <row r="3807" spans="1:24" ht="12" customHeight="1" x14ac:dyDescent="0.15">
      <c r="A3807" s="42" t="s">
        <v>419</v>
      </c>
      <c r="B3807" s="42">
        <v>33</v>
      </c>
      <c r="C3807" s="42" t="s">
        <v>14</v>
      </c>
      <c r="D3807" s="42" t="s">
        <v>133</v>
      </c>
      <c r="E3807" s="42" t="s">
        <v>420</v>
      </c>
      <c r="F3807" s="55">
        <v>42256</v>
      </c>
      <c r="G3807" s="42" t="s">
        <v>19453</v>
      </c>
      <c r="H3807" s="42" t="s">
        <v>421</v>
      </c>
      <c r="I3807" s="42" t="s">
        <v>324</v>
      </c>
      <c r="J3807" s="42" t="s">
        <v>19454</v>
      </c>
      <c r="K3807" s="42" t="s">
        <v>19455</v>
      </c>
      <c r="L3807" s="42" t="s">
        <v>422</v>
      </c>
      <c r="M3807" s="42" t="s">
        <v>21</v>
      </c>
      <c r="N3807" s="42" t="s">
        <v>19456</v>
      </c>
      <c r="O3807" s="42" t="s">
        <v>394</v>
      </c>
      <c r="P3807" s="42" t="s">
        <v>395</v>
      </c>
      <c r="Q3807" s="56" t="s">
        <v>19457</v>
      </c>
      <c r="R3807" s="42" t="s">
        <v>94</v>
      </c>
      <c r="S3807" s="42" t="s">
        <v>22</v>
      </c>
      <c r="T3807" s="42" t="s">
        <v>28746</v>
      </c>
      <c r="U3807" s="50" t="s">
        <v>28520</v>
      </c>
      <c r="V3807" s="42" t="s">
        <v>28519</v>
      </c>
      <c r="W3807" s="42" t="s">
        <v>94</v>
      </c>
      <c r="X3807" s="50">
        <v>816</v>
      </c>
    </row>
    <row r="3808" spans="1:24" ht="12" customHeight="1" x14ac:dyDescent="0.15">
      <c r="A3808" s="42" t="s">
        <v>429</v>
      </c>
      <c r="B3808" s="42">
        <v>25</v>
      </c>
      <c r="C3808" s="42" t="s">
        <v>14</v>
      </c>
      <c r="D3808" s="42" t="s">
        <v>31</v>
      </c>
      <c r="E3808" s="42" t="s">
        <v>430</v>
      </c>
      <c r="F3808" s="55">
        <v>42256</v>
      </c>
      <c r="G3808" s="42" t="s">
        <v>19447</v>
      </c>
      <c r="H3808" s="42" t="s">
        <v>431</v>
      </c>
      <c r="I3808" s="42" t="s">
        <v>432</v>
      </c>
      <c r="J3808" s="42" t="s">
        <v>19448</v>
      </c>
      <c r="K3808" s="42" t="s">
        <v>3965</v>
      </c>
      <c r="L3808" s="42" t="s">
        <v>433</v>
      </c>
      <c r="M3808" s="42" t="s">
        <v>21</v>
      </c>
      <c r="N3808" s="42" t="s">
        <v>19449</v>
      </c>
      <c r="O3808" s="42" t="s">
        <v>394</v>
      </c>
      <c r="P3808" s="42" t="s">
        <v>395</v>
      </c>
      <c r="Q3808" s="56" t="s">
        <v>19450</v>
      </c>
      <c r="R3808" s="42" t="s">
        <v>94</v>
      </c>
      <c r="S3808" s="42" t="s">
        <v>22</v>
      </c>
      <c r="T3808" s="42" t="s">
        <v>28746</v>
      </c>
      <c r="U3808" s="50" t="s">
        <v>28520</v>
      </c>
      <c r="V3808" s="42" t="s">
        <v>28521</v>
      </c>
      <c r="W3808" s="42" t="s">
        <v>94</v>
      </c>
      <c r="X3808" s="50">
        <v>812</v>
      </c>
    </row>
    <row r="3809" spans="1:24" ht="12" customHeight="1" x14ac:dyDescent="0.15">
      <c r="A3809" s="42" t="s">
        <v>320</v>
      </c>
      <c r="B3809" s="42">
        <v>19</v>
      </c>
      <c r="C3809" s="42" t="s">
        <v>14</v>
      </c>
      <c r="D3809" s="42" t="s">
        <v>133</v>
      </c>
      <c r="E3809" s="42" t="s">
        <v>321</v>
      </c>
      <c r="F3809" s="55">
        <v>42255</v>
      </c>
      <c r="G3809" s="42" t="s">
        <v>322</v>
      </c>
      <c r="H3809" s="42" t="s">
        <v>323</v>
      </c>
      <c r="I3809" s="42" t="s">
        <v>324</v>
      </c>
      <c r="J3809" s="42" t="s">
        <v>19463</v>
      </c>
      <c r="K3809" s="42" t="s">
        <v>19455</v>
      </c>
      <c r="L3809" s="42" t="s">
        <v>325</v>
      </c>
      <c r="M3809" s="42" t="s">
        <v>21</v>
      </c>
      <c r="N3809" s="42" t="s">
        <v>19464</v>
      </c>
      <c r="O3809" s="42" t="s">
        <v>394</v>
      </c>
      <c r="P3809" s="42" t="s">
        <v>395</v>
      </c>
      <c r="Q3809" s="56" t="s">
        <v>19465</v>
      </c>
      <c r="R3809" s="42" t="s">
        <v>94</v>
      </c>
      <c r="S3809" s="42" t="s">
        <v>22</v>
      </c>
      <c r="T3809" s="42" t="s">
        <v>28746</v>
      </c>
      <c r="U3809" s="50" t="s">
        <v>28520</v>
      </c>
      <c r="V3809" s="42" t="s">
        <v>28521</v>
      </c>
      <c r="W3809" s="42" t="s">
        <v>94</v>
      </c>
      <c r="X3809" s="50">
        <v>836</v>
      </c>
    </row>
    <row r="3810" spans="1:24" ht="12" customHeight="1" x14ac:dyDescent="0.15">
      <c r="A3810" s="42" t="s">
        <v>382</v>
      </c>
      <c r="B3810" s="42">
        <v>24</v>
      </c>
      <c r="C3810" s="42" t="s">
        <v>14</v>
      </c>
      <c r="D3810" s="42" t="s">
        <v>31</v>
      </c>
      <c r="E3810" s="42" t="s">
        <v>383</v>
      </c>
      <c r="F3810" s="55">
        <v>42255</v>
      </c>
      <c r="G3810" s="42" t="s">
        <v>23780</v>
      </c>
      <c r="H3810" s="42" t="s">
        <v>198</v>
      </c>
      <c r="I3810" s="42" t="s">
        <v>63</v>
      </c>
      <c r="J3810" s="42" t="s">
        <v>19358</v>
      </c>
      <c r="K3810" s="42" t="s">
        <v>3381</v>
      </c>
      <c r="L3810" s="42" t="s">
        <v>384</v>
      </c>
      <c r="M3810" s="42" t="s">
        <v>385</v>
      </c>
      <c r="N3810" s="42" t="s">
        <v>19461</v>
      </c>
      <c r="O3810" s="42" t="s">
        <v>394</v>
      </c>
      <c r="P3810" s="42" t="s">
        <v>395</v>
      </c>
      <c r="Q3810" s="56" t="s">
        <v>19462</v>
      </c>
      <c r="R3810" s="42" t="s">
        <v>23</v>
      </c>
      <c r="S3810" s="42" t="s">
        <v>12</v>
      </c>
    </row>
    <row r="3811" spans="1:24" ht="12" customHeight="1" x14ac:dyDescent="0.15">
      <c r="A3811" s="42" t="s">
        <v>445</v>
      </c>
      <c r="B3811" s="42">
        <v>1</v>
      </c>
      <c r="C3811" s="42" t="s">
        <v>14</v>
      </c>
      <c r="D3811" s="42" t="s">
        <v>31</v>
      </c>
      <c r="E3811" s="42" t="s">
        <v>446</v>
      </c>
      <c r="F3811" s="55">
        <v>42254</v>
      </c>
      <c r="G3811" s="42" t="s">
        <v>20242</v>
      </c>
      <c r="H3811" s="42" t="s">
        <v>20243</v>
      </c>
      <c r="I3811" s="42" t="s">
        <v>313</v>
      </c>
      <c r="J3811" s="42">
        <v>38251</v>
      </c>
      <c r="K3811" s="42" t="s">
        <v>8226</v>
      </c>
      <c r="L3811" s="42" t="s">
        <v>20241</v>
      </c>
      <c r="M3811" s="42" t="s">
        <v>21</v>
      </c>
      <c r="N3811" s="42" t="s">
        <v>20240</v>
      </c>
      <c r="O3811" s="42" t="s">
        <v>1134</v>
      </c>
      <c r="P3811" s="42" t="s">
        <v>1135</v>
      </c>
      <c r="Q3811" s="56" t="str">
        <f>HYPERLINK("http://wreg.com/2015/09/24/paris-police-officer-charged-for-murdering-his-own-son/","http://wreg.com/2015/09/24/paris-police-officer-charged-for-murdering-his-own-son/")</f>
        <v>http://wreg.com/2015/09/24/paris-police-officer-charged-for-murdering-his-own-son/</v>
      </c>
      <c r="R3811" s="42" t="s">
        <v>23</v>
      </c>
      <c r="S3811" s="42" t="s">
        <v>12</v>
      </c>
    </row>
    <row r="3812" spans="1:24" ht="12" customHeight="1" x14ac:dyDescent="0.15">
      <c r="A3812" s="42" t="s">
        <v>434</v>
      </c>
      <c r="B3812" s="42">
        <v>45</v>
      </c>
      <c r="C3812" s="42" t="s">
        <v>14</v>
      </c>
      <c r="D3812" s="42" t="s">
        <v>42</v>
      </c>
      <c r="E3812" s="42" t="s">
        <v>435</v>
      </c>
      <c r="F3812" s="55">
        <v>42254</v>
      </c>
      <c r="G3812" s="42" t="s">
        <v>436</v>
      </c>
      <c r="H3812" s="42" t="s">
        <v>194</v>
      </c>
      <c r="I3812" s="42" t="s">
        <v>39</v>
      </c>
      <c r="J3812" s="42" t="s">
        <v>12846</v>
      </c>
      <c r="K3812" s="42" t="s">
        <v>194</v>
      </c>
      <c r="L3812" s="42" t="s">
        <v>195</v>
      </c>
      <c r="M3812" s="42" t="s">
        <v>21</v>
      </c>
      <c r="N3812" s="42" t="s">
        <v>19466</v>
      </c>
      <c r="O3812" s="42" t="s">
        <v>394</v>
      </c>
      <c r="P3812" s="42" t="s">
        <v>395</v>
      </c>
      <c r="Q3812" s="56" t="s">
        <v>19467</v>
      </c>
      <c r="R3812" s="42" t="s">
        <v>94</v>
      </c>
      <c r="S3812" s="42" t="s">
        <v>22</v>
      </c>
      <c r="T3812" s="42" t="s">
        <v>28532</v>
      </c>
      <c r="U3812" s="50" t="s">
        <v>28518</v>
      </c>
      <c r="V3812" s="42" t="s">
        <v>28522</v>
      </c>
      <c r="W3812" s="42" t="s">
        <v>542</v>
      </c>
      <c r="X3812" s="50">
        <v>813</v>
      </c>
    </row>
    <row r="3813" spans="1:24" ht="12" customHeight="1" x14ac:dyDescent="0.15">
      <c r="A3813" s="42" t="s">
        <v>437</v>
      </c>
      <c r="B3813" s="42">
        <v>41</v>
      </c>
      <c r="C3813" s="42" t="s">
        <v>14</v>
      </c>
      <c r="D3813" s="42" t="s">
        <v>79</v>
      </c>
      <c r="E3813" s="42" t="s">
        <v>20219</v>
      </c>
      <c r="F3813" s="55">
        <v>42254</v>
      </c>
      <c r="G3813" s="42" t="s">
        <v>23781</v>
      </c>
      <c r="H3813" s="42" t="s">
        <v>438</v>
      </c>
      <c r="I3813" s="42" t="s">
        <v>51</v>
      </c>
      <c r="J3813" s="42" t="s">
        <v>19468</v>
      </c>
      <c r="K3813" s="42" t="s">
        <v>1107</v>
      </c>
      <c r="L3813" s="42" t="s">
        <v>439</v>
      </c>
      <c r="M3813" s="42" t="s">
        <v>3088</v>
      </c>
      <c r="N3813" s="42" t="s">
        <v>19469</v>
      </c>
      <c r="O3813" s="42" t="s">
        <v>394</v>
      </c>
      <c r="P3813" s="42" t="s">
        <v>395</v>
      </c>
      <c r="Q3813" s="56" t="s">
        <v>19470</v>
      </c>
      <c r="R3813" s="42" t="s">
        <v>94</v>
      </c>
      <c r="S3813" s="42" t="s">
        <v>12</v>
      </c>
    </row>
    <row r="3814" spans="1:24" ht="12" customHeight="1" x14ac:dyDescent="0.15">
      <c r="A3814" s="42" t="s">
        <v>451</v>
      </c>
      <c r="B3814" s="42">
        <v>28</v>
      </c>
      <c r="C3814" s="42" t="s">
        <v>14</v>
      </c>
      <c r="D3814" s="42" t="s">
        <v>15</v>
      </c>
      <c r="E3814" s="42" t="s">
        <v>452</v>
      </c>
      <c r="F3814" s="55">
        <v>42253</v>
      </c>
      <c r="G3814" s="42" t="s">
        <v>23782</v>
      </c>
      <c r="H3814" s="42" t="s">
        <v>453</v>
      </c>
      <c r="I3814" s="42" t="s">
        <v>19</v>
      </c>
      <c r="J3814" s="42" t="s">
        <v>5797</v>
      </c>
      <c r="K3814" s="42" t="s">
        <v>5798</v>
      </c>
      <c r="L3814" s="42" t="s">
        <v>454</v>
      </c>
      <c r="M3814" s="42" t="s">
        <v>21</v>
      </c>
      <c r="N3814" s="42" t="s">
        <v>19477</v>
      </c>
      <c r="O3814" s="42" t="s">
        <v>394</v>
      </c>
      <c r="P3814" s="42" t="s">
        <v>395</v>
      </c>
      <c r="Q3814" s="56" t="s">
        <v>19478</v>
      </c>
      <c r="R3814" s="42" t="s">
        <v>542</v>
      </c>
      <c r="S3814" s="42" t="s">
        <v>22</v>
      </c>
      <c r="T3814" s="42" t="s">
        <v>28746</v>
      </c>
      <c r="U3814" s="50" t="s">
        <v>28520</v>
      </c>
      <c r="V3814" s="42" t="s">
        <v>28519</v>
      </c>
      <c r="W3814" s="42" t="s">
        <v>94</v>
      </c>
      <c r="X3814" s="50">
        <v>810</v>
      </c>
    </row>
    <row r="3815" spans="1:24" ht="12" customHeight="1" x14ac:dyDescent="0.15">
      <c r="A3815" s="42" t="s">
        <v>447</v>
      </c>
      <c r="B3815" s="42">
        <v>59</v>
      </c>
      <c r="C3815" s="42" t="s">
        <v>14</v>
      </c>
      <c r="D3815" s="42" t="s">
        <v>42</v>
      </c>
      <c r="E3815" s="42" t="s">
        <v>448</v>
      </c>
      <c r="F3815" s="55">
        <v>42253</v>
      </c>
      <c r="G3815" s="42" t="s">
        <v>449</v>
      </c>
      <c r="H3815" s="42" t="s">
        <v>207</v>
      </c>
      <c r="I3815" s="42" t="s">
        <v>56</v>
      </c>
      <c r="J3815" s="42" t="s">
        <v>19474</v>
      </c>
      <c r="K3815" s="42" t="s">
        <v>155</v>
      </c>
      <c r="L3815" s="42" t="s">
        <v>450</v>
      </c>
      <c r="M3815" s="42" t="s">
        <v>21</v>
      </c>
      <c r="N3815" s="42" t="s">
        <v>19475</v>
      </c>
      <c r="O3815" s="42" t="s">
        <v>394</v>
      </c>
      <c r="P3815" s="42" t="s">
        <v>395</v>
      </c>
      <c r="Q3815" s="56" t="s">
        <v>19476</v>
      </c>
      <c r="R3815" s="42" t="s">
        <v>94</v>
      </c>
      <c r="S3815" s="42" t="s">
        <v>22</v>
      </c>
      <c r="T3815" s="42" t="s">
        <v>28746</v>
      </c>
      <c r="U3815" s="50" t="s">
        <v>28520</v>
      </c>
      <c r="V3815" s="42" t="s">
        <v>28519</v>
      </c>
      <c r="W3815" s="42" t="s">
        <v>94</v>
      </c>
      <c r="X3815" s="50">
        <v>809</v>
      </c>
    </row>
    <row r="3816" spans="1:24" ht="12" customHeight="1" x14ac:dyDescent="0.15">
      <c r="A3816" s="42" t="s">
        <v>455</v>
      </c>
      <c r="B3816" s="42">
        <v>50</v>
      </c>
      <c r="C3816" s="42" t="s">
        <v>14</v>
      </c>
      <c r="D3816" s="42" t="s">
        <v>31</v>
      </c>
      <c r="E3816" s="42" t="s">
        <v>456</v>
      </c>
      <c r="F3816" s="55">
        <v>42253</v>
      </c>
      <c r="G3816" s="42" t="s">
        <v>32392</v>
      </c>
      <c r="H3816" s="42" t="s">
        <v>1597</v>
      </c>
      <c r="I3816" s="42" t="s">
        <v>457</v>
      </c>
      <c r="J3816" s="42" t="s">
        <v>32393</v>
      </c>
      <c r="K3816" s="42" t="s">
        <v>922</v>
      </c>
      <c r="L3816" s="42" t="s">
        <v>2212</v>
      </c>
      <c r="M3816" s="42" t="s">
        <v>29842</v>
      </c>
      <c r="N3816" s="42" t="s">
        <v>32391</v>
      </c>
      <c r="P3816" s="42" t="s">
        <v>395</v>
      </c>
      <c r="Q3816" s="56"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3816" s="42" t="s">
        <v>23</v>
      </c>
      <c r="S3816" s="42" t="s">
        <v>22</v>
      </c>
    </row>
    <row r="3817" spans="1:24" ht="12" customHeight="1" x14ac:dyDescent="0.15">
      <c r="A3817" s="42" t="s">
        <v>440</v>
      </c>
      <c r="B3817" s="42">
        <v>45</v>
      </c>
      <c r="C3817" s="42" t="s">
        <v>14</v>
      </c>
      <c r="D3817" s="42" t="s">
        <v>31</v>
      </c>
      <c r="E3817" s="42" t="s">
        <v>441</v>
      </c>
      <c r="F3817" s="55">
        <v>42253</v>
      </c>
      <c r="G3817" s="42" t="s">
        <v>442</v>
      </c>
      <c r="H3817" s="42" t="s">
        <v>443</v>
      </c>
      <c r="I3817" s="42" t="s">
        <v>189</v>
      </c>
      <c r="J3817" s="42" t="s">
        <v>1698</v>
      </c>
      <c r="K3817" s="42" t="s">
        <v>770</v>
      </c>
      <c r="L3817" s="42" t="s">
        <v>444</v>
      </c>
      <c r="M3817" s="42" t="s">
        <v>21</v>
      </c>
      <c r="N3817" s="42" t="s">
        <v>19471</v>
      </c>
      <c r="O3817" s="42" t="s">
        <v>394</v>
      </c>
      <c r="P3817" s="42" t="s">
        <v>395</v>
      </c>
      <c r="Q3817" s="56" t="s">
        <v>19472</v>
      </c>
      <c r="R3817" s="42" t="s">
        <v>94</v>
      </c>
      <c r="S3817" s="42" t="s">
        <v>22</v>
      </c>
      <c r="T3817" s="42" t="s">
        <v>28746</v>
      </c>
      <c r="U3817" s="50" t="s">
        <v>28520</v>
      </c>
      <c r="V3817" s="42" t="s">
        <v>28521</v>
      </c>
      <c r="W3817" s="42" t="s">
        <v>94</v>
      </c>
      <c r="X3817" s="50">
        <v>811</v>
      </c>
    </row>
    <row r="3818" spans="1:24" ht="12" customHeight="1" x14ac:dyDescent="0.15">
      <c r="A3818" s="42" t="s">
        <v>461</v>
      </c>
      <c r="B3818" s="42">
        <v>28</v>
      </c>
      <c r="C3818" s="42" t="s">
        <v>108</v>
      </c>
      <c r="D3818" s="42" t="s">
        <v>79</v>
      </c>
      <c r="E3818" s="42" t="s">
        <v>462</v>
      </c>
      <c r="F3818" s="55">
        <v>42252</v>
      </c>
      <c r="G3818" s="42" t="s">
        <v>463</v>
      </c>
      <c r="H3818" s="42" t="s">
        <v>464</v>
      </c>
      <c r="I3818" s="42" t="s">
        <v>238</v>
      </c>
      <c r="J3818" s="42" t="s">
        <v>465</v>
      </c>
      <c r="K3818" s="42" t="s">
        <v>12959</v>
      </c>
      <c r="L3818" s="42" t="s">
        <v>466</v>
      </c>
      <c r="M3818" s="42" t="s">
        <v>21</v>
      </c>
      <c r="N3818" s="42" t="s">
        <v>20424</v>
      </c>
      <c r="O3818" s="42" t="s">
        <v>394</v>
      </c>
      <c r="P3818" s="42" t="s">
        <v>395</v>
      </c>
      <c r="Q3818" s="56" t="s">
        <v>19485</v>
      </c>
      <c r="R3818" s="42" t="s">
        <v>94</v>
      </c>
      <c r="S3818" s="42" t="s">
        <v>12</v>
      </c>
      <c r="T3818" s="42" t="s">
        <v>31978</v>
      </c>
      <c r="U3818" s="50" t="s">
        <v>28523</v>
      </c>
      <c r="V3818" s="42" t="s">
        <v>28521</v>
      </c>
      <c r="W3818" s="42" t="s">
        <v>94</v>
      </c>
      <c r="X3818" s="50">
        <v>808</v>
      </c>
    </row>
    <row r="3819" spans="1:24" ht="12" customHeight="1" x14ac:dyDescent="0.15">
      <c r="A3819" s="42" t="s">
        <v>467</v>
      </c>
      <c r="B3819" s="42">
        <v>35</v>
      </c>
      <c r="C3819" s="42" t="s">
        <v>14</v>
      </c>
      <c r="D3819" s="42" t="s">
        <v>79</v>
      </c>
      <c r="E3819" s="42" t="s">
        <v>468</v>
      </c>
      <c r="F3819" s="55">
        <v>42252</v>
      </c>
      <c r="G3819" s="42" t="s">
        <v>463</v>
      </c>
      <c r="H3819" s="42" t="s">
        <v>464</v>
      </c>
      <c r="I3819" s="42" t="s">
        <v>238</v>
      </c>
      <c r="J3819" s="42" t="s">
        <v>465</v>
      </c>
      <c r="K3819" s="42" t="s">
        <v>12959</v>
      </c>
      <c r="L3819" s="42" t="s">
        <v>466</v>
      </c>
      <c r="M3819" s="42" t="s">
        <v>21</v>
      </c>
      <c r="N3819" s="42" t="s">
        <v>19484</v>
      </c>
      <c r="O3819" s="42" t="s">
        <v>394</v>
      </c>
      <c r="P3819" s="42" t="s">
        <v>395</v>
      </c>
      <c r="Q3819" s="56" t="s">
        <v>19485</v>
      </c>
      <c r="R3819" s="42" t="s">
        <v>94</v>
      </c>
      <c r="S3819" s="42" t="s">
        <v>22</v>
      </c>
      <c r="T3819" s="42" t="s">
        <v>28746</v>
      </c>
      <c r="U3819" s="50" t="s">
        <v>28520</v>
      </c>
      <c r="V3819" s="42" t="s">
        <v>28521</v>
      </c>
      <c r="W3819" s="42" t="s">
        <v>94</v>
      </c>
      <c r="X3819" s="50">
        <v>807</v>
      </c>
    </row>
    <row r="3820" spans="1:24" ht="12" customHeight="1" x14ac:dyDescent="0.15">
      <c r="A3820" s="42" t="s">
        <v>469</v>
      </c>
      <c r="B3820" s="42">
        <v>32</v>
      </c>
      <c r="C3820" s="42" t="s">
        <v>14</v>
      </c>
      <c r="D3820" s="42" t="s">
        <v>42</v>
      </c>
      <c r="E3820" s="42" t="s">
        <v>470</v>
      </c>
      <c r="F3820" s="55">
        <v>42252</v>
      </c>
      <c r="G3820" s="42" t="s">
        <v>471</v>
      </c>
      <c r="H3820" s="42" t="s">
        <v>472</v>
      </c>
      <c r="I3820" s="42" t="s">
        <v>39</v>
      </c>
      <c r="J3820" s="42" t="s">
        <v>19183</v>
      </c>
      <c r="K3820" s="42" t="s">
        <v>303</v>
      </c>
      <c r="L3820" s="42" t="s">
        <v>473</v>
      </c>
      <c r="M3820" s="42" t="s">
        <v>21</v>
      </c>
      <c r="N3820" s="42" t="s">
        <v>19488</v>
      </c>
      <c r="O3820" s="42" t="s">
        <v>394</v>
      </c>
      <c r="P3820" s="42" t="s">
        <v>395</v>
      </c>
      <c r="Q3820" s="56" t="s">
        <v>19489</v>
      </c>
      <c r="R3820" s="42" t="s">
        <v>542</v>
      </c>
      <c r="S3820" s="42" t="s">
        <v>22</v>
      </c>
      <c r="T3820" s="42" t="s">
        <v>28532</v>
      </c>
      <c r="U3820" s="50" t="s">
        <v>28518</v>
      </c>
      <c r="V3820" s="42" t="s">
        <v>28521</v>
      </c>
      <c r="W3820" s="42" t="s">
        <v>542</v>
      </c>
      <c r="X3820" s="50">
        <v>806</v>
      </c>
    </row>
    <row r="3821" spans="1:24" ht="12" customHeight="1" x14ac:dyDescent="0.15">
      <c r="A3821" s="42" t="s">
        <v>478</v>
      </c>
      <c r="B3821" s="42">
        <v>21</v>
      </c>
      <c r="C3821" s="42" t="s">
        <v>14</v>
      </c>
      <c r="D3821" s="42" t="s">
        <v>79</v>
      </c>
      <c r="E3821" s="42" t="s">
        <v>479</v>
      </c>
      <c r="F3821" s="55">
        <v>42252</v>
      </c>
      <c r="G3821" s="42" t="s">
        <v>23783</v>
      </c>
      <c r="H3821" s="42" t="s">
        <v>480</v>
      </c>
      <c r="I3821" s="42" t="s">
        <v>360</v>
      </c>
      <c r="J3821" s="42" t="s">
        <v>481</v>
      </c>
      <c r="K3821" s="42" t="s">
        <v>480</v>
      </c>
      <c r="L3821" s="42" t="s">
        <v>482</v>
      </c>
      <c r="M3821" s="42" t="s">
        <v>21</v>
      </c>
      <c r="N3821" s="42" t="s">
        <v>19486</v>
      </c>
      <c r="O3821" s="42" t="s">
        <v>394</v>
      </c>
      <c r="P3821" s="42" t="s">
        <v>395</v>
      </c>
      <c r="Q3821" s="56" t="s">
        <v>19487</v>
      </c>
      <c r="R3821" s="42" t="s">
        <v>542</v>
      </c>
      <c r="S3821" s="42" t="s">
        <v>12</v>
      </c>
      <c r="T3821" s="42" t="s">
        <v>31675</v>
      </c>
      <c r="U3821" s="50" t="s">
        <v>28520</v>
      </c>
      <c r="V3821" s="42" t="s">
        <v>28521</v>
      </c>
      <c r="W3821" s="42" t="s">
        <v>94</v>
      </c>
      <c r="X3821" s="50">
        <v>805</v>
      </c>
    </row>
    <row r="3822" spans="1:24" ht="12" customHeight="1" x14ac:dyDescent="0.15">
      <c r="A3822" s="42" t="s">
        <v>474</v>
      </c>
      <c r="B3822" s="42">
        <v>47</v>
      </c>
      <c r="C3822" s="42" t="s">
        <v>14</v>
      </c>
      <c r="D3822" s="42" t="s">
        <v>42</v>
      </c>
      <c r="E3822" s="42" t="s">
        <v>475</v>
      </c>
      <c r="F3822" s="55">
        <v>42252</v>
      </c>
      <c r="G3822" s="42" t="s">
        <v>23784</v>
      </c>
      <c r="H3822" s="42" t="s">
        <v>476</v>
      </c>
      <c r="I3822" s="42" t="s">
        <v>39</v>
      </c>
      <c r="J3822" s="42" t="s">
        <v>17382</v>
      </c>
      <c r="K3822" s="42" t="s">
        <v>92</v>
      </c>
      <c r="L3822" s="42" t="s">
        <v>477</v>
      </c>
      <c r="M3822" s="42" t="s">
        <v>385</v>
      </c>
      <c r="N3822" s="42" t="s">
        <v>19490</v>
      </c>
      <c r="O3822" s="42" t="s">
        <v>394</v>
      </c>
      <c r="P3822" s="42" t="s">
        <v>395</v>
      </c>
      <c r="Q3822" s="56" t="s">
        <v>19491</v>
      </c>
      <c r="R3822" s="42" t="s">
        <v>948</v>
      </c>
      <c r="S3822" s="42" t="s">
        <v>12</v>
      </c>
    </row>
    <row r="3823" spans="1:24" ht="12" customHeight="1" x14ac:dyDescent="0.15">
      <c r="A3823" s="42" t="s">
        <v>499</v>
      </c>
      <c r="B3823" s="42">
        <v>37</v>
      </c>
      <c r="C3823" s="42" t="s">
        <v>14</v>
      </c>
      <c r="D3823" s="42" t="s">
        <v>15</v>
      </c>
      <c r="E3823" s="42" t="s">
        <v>500</v>
      </c>
      <c r="F3823" s="55">
        <v>42251</v>
      </c>
      <c r="G3823" s="42" t="s">
        <v>23785</v>
      </c>
      <c r="H3823" s="42" t="s">
        <v>501</v>
      </c>
      <c r="I3823" s="42" t="s">
        <v>137</v>
      </c>
      <c r="J3823" s="42" t="s">
        <v>6076</v>
      </c>
      <c r="K3823" s="42" t="s">
        <v>6077</v>
      </c>
      <c r="L3823" s="42" t="s">
        <v>502</v>
      </c>
      <c r="M3823" s="42" t="s">
        <v>21</v>
      </c>
      <c r="N3823" s="42" t="s">
        <v>19492</v>
      </c>
      <c r="O3823" s="42" t="s">
        <v>394</v>
      </c>
      <c r="P3823" s="42" t="s">
        <v>395</v>
      </c>
      <c r="Q3823" s="56" t="s">
        <v>19493</v>
      </c>
      <c r="R3823" s="42" t="s">
        <v>542</v>
      </c>
      <c r="S3823" s="42" t="s">
        <v>22</v>
      </c>
      <c r="T3823" s="42" t="s">
        <v>28746</v>
      </c>
      <c r="U3823" s="50" t="s">
        <v>28520</v>
      </c>
      <c r="V3823" s="42" t="s">
        <v>28521</v>
      </c>
      <c r="W3823" s="42" t="s">
        <v>94</v>
      </c>
      <c r="X3823" s="50">
        <v>800</v>
      </c>
    </row>
    <row r="3824" spans="1:24" ht="12" customHeight="1" x14ac:dyDescent="0.15">
      <c r="A3824" s="42" t="s">
        <v>486</v>
      </c>
      <c r="B3824" s="42">
        <v>49</v>
      </c>
      <c r="C3824" s="42" t="s">
        <v>14</v>
      </c>
      <c r="D3824" s="42" t="s">
        <v>42</v>
      </c>
      <c r="E3824" s="42" t="s">
        <v>487</v>
      </c>
      <c r="F3824" s="55">
        <v>42251</v>
      </c>
      <c r="G3824" s="42" t="s">
        <v>19494</v>
      </c>
      <c r="H3824" s="42" t="s">
        <v>488</v>
      </c>
      <c r="I3824" s="42" t="s">
        <v>211</v>
      </c>
      <c r="J3824" s="42" t="s">
        <v>19495</v>
      </c>
      <c r="K3824" s="42" t="s">
        <v>1044</v>
      </c>
      <c r="L3824" s="42" t="s">
        <v>489</v>
      </c>
      <c r="M3824" s="42" t="s">
        <v>5307</v>
      </c>
      <c r="N3824" s="42" t="s">
        <v>19496</v>
      </c>
      <c r="O3824" s="42" t="s">
        <v>394</v>
      </c>
      <c r="P3824" s="42" t="s">
        <v>395</v>
      </c>
      <c r="Q3824" s="56" t="s">
        <v>19497</v>
      </c>
      <c r="R3824" s="42" t="s">
        <v>94</v>
      </c>
      <c r="S3824" s="42" t="s">
        <v>22</v>
      </c>
      <c r="T3824" s="42" t="s">
        <v>28532</v>
      </c>
      <c r="U3824" s="50" t="s">
        <v>28520</v>
      </c>
      <c r="V3824" s="42" t="s">
        <v>28521</v>
      </c>
      <c r="W3824" s="42" t="s">
        <v>94</v>
      </c>
      <c r="X3824" s="50">
        <v>801</v>
      </c>
    </row>
    <row r="3825" spans="1:24" ht="12" customHeight="1" x14ac:dyDescent="0.15">
      <c r="A3825" s="42" t="s">
        <v>490</v>
      </c>
      <c r="B3825" s="42">
        <v>23</v>
      </c>
      <c r="C3825" s="42" t="s">
        <v>14</v>
      </c>
      <c r="D3825" s="42" t="s">
        <v>31</v>
      </c>
      <c r="E3825" s="42" t="s">
        <v>491</v>
      </c>
      <c r="F3825" s="55">
        <v>42251</v>
      </c>
      <c r="G3825" s="42" t="s">
        <v>19511</v>
      </c>
      <c r="H3825" s="42" t="s">
        <v>492</v>
      </c>
      <c r="I3825" s="42" t="s">
        <v>493</v>
      </c>
      <c r="J3825" s="42" t="s">
        <v>19512</v>
      </c>
      <c r="K3825" s="42" t="s">
        <v>622</v>
      </c>
      <c r="L3825" s="42" t="s">
        <v>494</v>
      </c>
      <c r="M3825" s="42" t="s">
        <v>21</v>
      </c>
      <c r="N3825" s="42" t="s">
        <v>19513</v>
      </c>
      <c r="O3825" s="42" t="s">
        <v>394</v>
      </c>
      <c r="P3825" s="42" t="s">
        <v>395</v>
      </c>
      <c r="Q3825" s="56" t="s">
        <v>19514</v>
      </c>
      <c r="R3825" s="42" t="s">
        <v>542</v>
      </c>
      <c r="S3825" s="42" t="s">
        <v>22</v>
      </c>
      <c r="T3825" s="42" t="s">
        <v>28739</v>
      </c>
      <c r="U3825" s="50" t="s">
        <v>28518</v>
      </c>
      <c r="V3825" s="42" t="s">
        <v>28521</v>
      </c>
      <c r="W3825" s="42" t="s">
        <v>94</v>
      </c>
      <c r="X3825" s="50">
        <v>804</v>
      </c>
    </row>
    <row r="3826" spans="1:24" ht="12" customHeight="1" x14ac:dyDescent="0.15">
      <c r="A3826" s="42" t="s">
        <v>483</v>
      </c>
      <c r="B3826" s="42">
        <v>27</v>
      </c>
      <c r="C3826" s="42" t="s">
        <v>14</v>
      </c>
      <c r="D3826" s="42" t="s">
        <v>31</v>
      </c>
      <c r="E3826" s="42" t="s">
        <v>484</v>
      </c>
      <c r="F3826" s="55">
        <v>42251</v>
      </c>
      <c r="G3826" s="42" t="s">
        <v>19502</v>
      </c>
      <c r="H3826" s="42" t="s">
        <v>19503</v>
      </c>
      <c r="I3826" s="42" t="s">
        <v>39</v>
      </c>
      <c r="J3826" s="42" t="s">
        <v>19504</v>
      </c>
      <c r="K3826" s="42" t="s">
        <v>5306</v>
      </c>
      <c r="L3826" s="42" t="s">
        <v>485</v>
      </c>
      <c r="M3826" s="42" t="s">
        <v>21</v>
      </c>
      <c r="N3826" s="42" t="s">
        <v>19505</v>
      </c>
      <c r="O3826" s="42" t="s">
        <v>394</v>
      </c>
      <c r="P3826" s="42" t="s">
        <v>395</v>
      </c>
      <c r="Q3826" s="56" t="s">
        <v>19506</v>
      </c>
      <c r="R3826" s="42" t="s">
        <v>94</v>
      </c>
      <c r="S3826" s="42" t="s">
        <v>22</v>
      </c>
      <c r="T3826" s="42" t="s">
        <v>28746</v>
      </c>
      <c r="U3826" s="50" t="s">
        <v>28520</v>
      </c>
      <c r="V3826" s="42" t="s">
        <v>28519</v>
      </c>
      <c r="W3826" s="42" t="s">
        <v>94</v>
      </c>
      <c r="X3826" s="50">
        <v>802</v>
      </c>
    </row>
    <row r="3827" spans="1:24" ht="12" customHeight="1" x14ac:dyDescent="0.15">
      <c r="A3827" s="42" t="s">
        <v>503</v>
      </c>
      <c r="B3827" s="42">
        <v>36</v>
      </c>
      <c r="C3827" s="42" t="s">
        <v>14</v>
      </c>
      <c r="D3827" s="42" t="s">
        <v>31</v>
      </c>
      <c r="E3827" s="42" t="s">
        <v>504</v>
      </c>
      <c r="F3827" s="55">
        <v>42251</v>
      </c>
      <c r="G3827" s="42" t="s">
        <v>505</v>
      </c>
      <c r="H3827" s="42" t="s">
        <v>506</v>
      </c>
      <c r="I3827" s="42" t="s">
        <v>67</v>
      </c>
      <c r="J3827" s="42" t="s">
        <v>19507</v>
      </c>
      <c r="K3827" s="42" t="s">
        <v>1592</v>
      </c>
      <c r="L3827" s="42" t="s">
        <v>19508</v>
      </c>
      <c r="M3827" s="42" t="s">
        <v>21</v>
      </c>
      <c r="N3827" s="42" t="s">
        <v>19509</v>
      </c>
      <c r="O3827" s="42" t="s">
        <v>394</v>
      </c>
      <c r="P3827" s="42" t="s">
        <v>395</v>
      </c>
      <c r="Q3827" s="56" t="s">
        <v>19510</v>
      </c>
      <c r="R3827" s="42" t="s">
        <v>23</v>
      </c>
      <c r="S3827" s="42" t="s">
        <v>22</v>
      </c>
      <c r="T3827" s="42" t="s">
        <v>28746</v>
      </c>
      <c r="U3827" s="50" t="s">
        <v>28520</v>
      </c>
      <c r="V3827" s="42" t="s">
        <v>28521</v>
      </c>
      <c r="W3827" s="42" t="s">
        <v>94</v>
      </c>
      <c r="X3827" s="50">
        <v>803</v>
      </c>
    </row>
    <row r="3828" spans="1:24" ht="12" customHeight="1" x14ac:dyDescent="0.15">
      <c r="A3828" s="42" t="s">
        <v>495</v>
      </c>
      <c r="B3828" s="42">
        <v>33</v>
      </c>
      <c r="C3828" s="42" t="s">
        <v>14</v>
      </c>
      <c r="D3828" s="42" t="s">
        <v>31</v>
      </c>
      <c r="E3828" s="42" t="s">
        <v>496</v>
      </c>
      <c r="F3828" s="55">
        <v>42251</v>
      </c>
      <c r="G3828" s="42" t="s">
        <v>19498</v>
      </c>
      <c r="H3828" s="42" t="s">
        <v>497</v>
      </c>
      <c r="I3828" s="42" t="s">
        <v>398</v>
      </c>
      <c r="J3828" s="42" t="s">
        <v>19499</v>
      </c>
      <c r="K3828" s="42" t="s">
        <v>7911</v>
      </c>
      <c r="L3828" s="42" t="s">
        <v>498</v>
      </c>
      <c r="M3828" s="42" t="s">
        <v>385</v>
      </c>
      <c r="N3828" s="42" t="s">
        <v>19500</v>
      </c>
      <c r="O3828" s="42" t="s">
        <v>394</v>
      </c>
      <c r="P3828" s="42" t="s">
        <v>395</v>
      </c>
      <c r="Q3828" s="56" t="s">
        <v>19501</v>
      </c>
      <c r="R3828" s="42" t="s">
        <v>94</v>
      </c>
      <c r="S3828" s="42" t="s">
        <v>12</v>
      </c>
    </row>
    <row r="3829" spans="1:24" ht="12" customHeight="1" x14ac:dyDescent="0.15">
      <c r="A3829" s="42" t="s">
        <v>508</v>
      </c>
      <c r="B3829" s="42">
        <v>45</v>
      </c>
      <c r="C3829" s="42" t="s">
        <v>14</v>
      </c>
      <c r="D3829" s="42" t="s">
        <v>31</v>
      </c>
      <c r="F3829" s="55">
        <v>42249</v>
      </c>
      <c r="G3829" s="42" t="s">
        <v>19515</v>
      </c>
      <c r="H3829" s="42" t="s">
        <v>509</v>
      </c>
      <c r="I3829" s="42" t="s">
        <v>117</v>
      </c>
      <c r="J3829" s="42" t="s">
        <v>19516</v>
      </c>
      <c r="K3829" s="42" t="s">
        <v>173</v>
      </c>
      <c r="L3829" s="42" t="s">
        <v>174</v>
      </c>
      <c r="M3829" s="42" t="s">
        <v>21</v>
      </c>
      <c r="N3829" s="42" t="s">
        <v>19517</v>
      </c>
      <c r="O3829" s="42" t="s">
        <v>394</v>
      </c>
      <c r="P3829" s="42" t="s">
        <v>395</v>
      </c>
      <c r="Q3829" s="56" t="s">
        <v>19518</v>
      </c>
      <c r="R3829" s="42" t="s">
        <v>542</v>
      </c>
      <c r="S3829" s="42" t="s">
        <v>22</v>
      </c>
      <c r="T3829" s="42" t="s">
        <v>28746</v>
      </c>
      <c r="U3829" s="50" t="s">
        <v>28520</v>
      </c>
      <c r="V3829" s="42" t="s">
        <v>28521</v>
      </c>
      <c r="W3829" s="42" t="s">
        <v>542</v>
      </c>
      <c r="X3829" s="50">
        <v>799</v>
      </c>
    </row>
    <row r="3830" spans="1:24" ht="12" customHeight="1" x14ac:dyDescent="0.15">
      <c r="A3830" s="42" t="s">
        <v>528</v>
      </c>
      <c r="B3830" s="42">
        <v>33</v>
      </c>
      <c r="C3830" s="42" t="s">
        <v>14</v>
      </c>
      <c r="D3830" s="42" t="s">
        <v>79</v>
      </c>
      <c r="E3830" s="42" t="s">
        <v>529</v>
      </c>
      <c r="F3830" s="55">
        <v>42248</v>
      </c>
      <c r="G3830" s="42" t="s">
        <v>19519</v>
      </c>
      <c r="H3830" s="42" t="s">
        <v>530</v>
      </c>
      <c r="I3830" s="42" t="s">
        <v>144</v>
      </c>
      <c r="J3830" s="42" t="s">
        <v>531</v>
      </c>
      <c r="K3830" s="42" t="s">
        <v>2845</v>
      </c>
      <c r="L3830" s="42" t="s">
        <v>532</v>
      </c>
      <c r="M3830" s="42" t="s">
        <v>21</v>
      </c>
      <c r="N3830" s="42" t="s">
        <v>19520</v>
      </c>
      <c r="O3830" s="42" t="s">
        <v>394</v>
      </c>
      <c r="P3830" s="42" t="s">
        <v>395</v>
      </c>
      <c r="Q3830" s="56" t="s">
        <v>19521</v>
      </c>
      <c r="R3830" s="42" t="s">
        <v>94</v>
      </c>
      <c r="S3830" s="42" t="s">
        <v>22</v>
      </c>
      <c r="T3830" s="42" t="s">
        <v>31671</v>
      </c>
      <c r="U3830" s="50" t="s">
        <v>28520</v>
      </c>
      <c r="V3830" s="42" t="s">
        <v>28522</v>
      </c>
      <c r="W3830" s="42" t="s">
        <v>94</v>
      </c>
      <c r="X3830" s="50">
        <v>794</v>
      </c>
    </row>
    <row r="3831" spans="1:24" ht="12" customHeight="1" x14ac:dyDescent="0.15">
      <c r="A3831" s="42" t="s">
        <v>523</v>
      </c>
      <c r="B3831" s="42">
        <v>76</v>
      </c>
      <c r="C3831" s="42" t="s">
        <v>14</v>
      </c>
      <c r="D3831" s="42" t="s">
        <v>31</v>
      </c>
      <c r="F3831" s="55">
        <v>42248</v>
      </c>
      <c r="G3831" s="42" t="s">
        <v>19522</v>
      </c>
      <c r="H3831" s="42" t="s">
        <v>524</v>
      </c>
      <c r="I3831" s="42" t="s">
        <v>63</v>
      </c>
      <c r="J3831" s="42" t="s">
        <v>19523</v>
      </c>
      <c r="K3831" s="42" t="s">
        <v>3381</v>
      </c>
      <c r="L3831" s="42" t="s">
        <v>525</v>
      </c>
      <c r="M3831" s="42" t="s">
        <v>21</v>
      </c>
      <c r="N3831" s="42" t="s">
        <v>19524</v>
      </c>
      <c r="O3831" s="42" t="s">
        <v>394</v>
      </c>
      <c r="P3831" s="42" t="s">
        <v>395</v>
      </c>
      <c r="Q3831" s="56" t="s">
        <v>19525</v>
      </c>
      <c r="R3831" s="42" t="s">
        <v>94</v>
      </c>
      <c r="S3831" s="42" t="s">
        <v>22</v>
      </c>
      <c r="T3831" s="42" t="s">
        <v>28746</v>
      </c>
      <c r="U3831" s="50" t="s">
        <v>28520</v>
      </c>
      <c r="V3831" s="42" t="s">
        <v>28521</v>
      </c>
      <c r="W3831" s="42" t="s">
        <v>94</v>
      </c>
      <c r="X3831" s="50">
        <v>797</v>
      </c>
    </row>
    <row r="3832" spans="1:24" ht="12" customHeight="1" x14ac:dyDescent="0.15">
      <c r="A3832" s="42" t="s">
        <v>518</v>
      </c>
      <c r="B3832" s="42">
        <v>47</v>
      </c>
      <c r="C3832" s="42" t="s">
        <v>14</v>
      </c>
      <c r="D3832" s="42" t="s">
        <v>31</v>
      </c>
      <c r="E3832" s="42" t="s">
        <v>519</v>
      </c>
      <c r="F3832" s="55">
        <v>42248</v>
      </c>
      <c r="G3832" s="42" t="s">
        <v>520</v>
      </c>
      <c r="H3832" s="42" t="s">
        <v>521</v>
      </c>
      <c r="I3832" s="42" t="s">
        <v>189</v>
      </c>
      <c r="J3832" s="42" t="s">
        <v>19526</v>
      </c>
      <c r="K3832" s="42" t="s">
        <v>9113</v>
      </c>
      <c r="L3832" s="42" t="s">
        <v>522</v>
      </c>
      <c r="M3832" s="42" t="s">
        <v>21</v>
      </c>
      <c r="N3832" s="42" t="s">
        <v>19527</v>
      </c>
      <c r="O3832" s="42" t="s">
        <v>394</v>
      </c>
      <c r="P3832" s="42" t="s">
        <v>395</v>
      </c>
      <c r="Q3832" s="56" t="s">
        <v>19528</v>
      </c>
      <c r="R3832" s="42" t="s">
        <v>94</v>
      </c>
      <c r="S3832" s="42" t="s">
        <v>22</v>
      </c>
      <c r="T3832" s="42" t="s">
        <v>28746</v>
      </c>
      <c r="U3832" s="50" t="s">
        <v>28520</v>
      </c>
      <c r="V3832" s="42" t="s">
        <v>28521</v>
      </c>
      <c r="W3832" s="42" t="s">
        <v>94</v>
      </c>
      <c r="X3832" s="50">
        <v>798</v>
      </c>
    </row>
    <row r="3833" spans="1:24" ht="12" customHeight="1" x14ac:dyDescent="0.15">
      <c r="A3833" s="42" t="s">
        <v>510</v>
      </c>
      <c r="B3833" s="42">
        <v>18</v>
      </c>
      <c r="C3833" s="42" t="s">
        <v>14</v>
      </c>
      <c r="D3833" s="42" t="s">
        <v>79</v>
      </c>
      <c r="E3833" s="42" t="s">
        <v>511</v>
      </c>
      <c r="F3833" s="55">
        <v>42248</v>
      </c>
      <c r="G3833" s="42" t="s">
        <v>512</v>
      </c>
      <c r="H3833" s="42" t="s">
        <v>513</v>
      </c>
      <c r="I3833" s="42" t="s">
        <v>75</v>
      </c>
      <c r="J3833" s="42" t="s">
        <v>514</v>
      </c>
      <c r="K3833" s="42" t="s">
        <v>515</v>
      </c>
      <c r="L3833" s="42" t="s">
        <v>516</v>
      </c>
      <c r="M3833" s="42" t="s">
        <v>373</v>
      </c>
      <c r="N3833" s="42" t="s">
        <v>19529</v>
      </c>
      <c r="O3833" s="42" t="s">
        <v>394</v>
      </c>
      <c r="P3833" s="42" t="s">
        <v>395</v>
      </c>
      <c r="Q3833" s="56" t="s">
        <v>517</v>
      </c>
      <c r="R3833" s="42" t="s">
        <v>94</v>
      </c>
      <c r="S3833" s="42" t="s">
        <v>12</v>
      </c>
    </row>
    <row r="3834" spans="1:24" ht="12" customHeight="1" x14ac:dyDescent="0.15">
      <c r="A3834" s="42" t="s">
        <v>538</v>
      </c>
      <c r="B3834" s="42">
        <v>45</v>
      </c>
      <c r="C3834" s="42" t="s">
        <v>14</v>
      </c>
      <c r="D3834" s="42" t="s">
        <v>31</v>
      </c>
      <c r="E3834" s="42" t="s">
        <v>18894</v>
      </c>
      <c r="F3834" s="55">
        <v>42247</v>
      </c>
      <c r="G3834" s="42" t="s">
        <v>19139</v>
      </c>
      <c r="H3834" s="42" t="s">
        <v>539</v>
      </c>
      <c r="I3834" s="42" t="s">
        <v>203</v>
      </c>
      <c r="J3834" s="42" t="s">
        <v>19140</v>
      </c>
      <c r="K3834" s="42" t="s">
        <v>540</v>
      </c>
      <c r="L3834" s="42" t="s">
        <v>541</v>
      </c>
      <c r="M3834" s="42" t="s">
        <v>21</v>
      </c>
      <c r="N3834" s="42" t="s">
        <v>18958</v>
      </c>
      <c r="O3834" s="42" t="s">
        <v>394</v>
      </c>
      <c r="P3834" s="42" t="s">
        <v>395</v>
      </c>
      <c r="Q3834" s="56" t="s">
        <v>18959</v>
      </c>
      <c r="R3834" s="42" t="s">
        <v>94</v>
      </c>
      <c r="S3834" s="42" t="s">
        <v>22</v>
      </c>
      <c r="T3834" s="42" t="s">
        <v>28739</v>
      </c>
      <c r="U3834" s="50" t="s">
        <v>28520</v>
      </c>
      <c r="V3834" s="42" t="s">
        <v>28522</v>
      </c>
      <c r="W3834" s="42" t="s">
        <v>94</v>
      </c>
      <c r="X3834" s="50">
        <v>792</v>
      </c>
    </row>
    <row r="3835" spans="1:24" ht="12" customHeight="1" x14ac:dyDescent="0.15">
      <c r="A3835" s="42" t="s">
        <v>533</v>
      </c>
      <c r="B3835" s="42">
        <v>48</v>
      </c>
      <c r="C3835" s="42" t="s">
        <v>14</v>
      </c>
      <c r="D3835" s="42" t="s">
        <v>79</v>
      </c>
      <c r="E3835" s="42" t="s">
        <v>18892</v>
      </c>
      <c r="F3835" s="55">
        <v>42247</v>
      </c>
      <c r="G3835" s="42" t="s">
        <v>19136</v>
      </c>
      <c r="H3835" s="42" t="s">
        <v>534</v>
      </c>
      <c r="I3835" s="42" t="s">
        <v>63</v>
      </c>
      <c r="J3835" s="42" t="s">
        <v>19137</v>
      </c>
      <c r="K3835" s="42" t="s">
        <v>535</v>
      </c>
      <c r="L3835" s="42" t="s">
        <v>536</v>
      </c>
      <c r="M3835" s="42" t="s">
        <v>385</v>
      </c>
      <c r="N3835" s="42" t="s">
        <v>18955</v>
      </c>
      <c r="O3835" s="42" t="s">
        <v>394</v>
      </c>
      <c r="P3835" s="42" t="s">
        <v>395</v>
      </c>
      <c r="Q3835" s="56" t="s">
        <v>18956</v>
      </c>
      <c r="R3835" s="42" t="s">
        <v>94</v>
      </c>
      <c r="S3835" s="42" t="s">
        <v>12</v>
      </c>
    </row>
    <row r="3836" spans="1:24" ht="12" customHeight="1" x14ac:dyDescent="0.15">
      <c r="A3836" s="42" t="s">
        <v>543</v>
      </c>
      <c r="B3836" s="42">
        <v>18</v>
      </c>
      <c r="C3836" s="42" t="s">
        <v>14</v>
      </c>
      <c r="D3836" s="42" t="s">
        <v>31</v>
      </c>
      <c r="E3836" s="42" t="s">
        <v>18893</v>
      </c>
      <c r="F3836" s="55">
        <v>42247</v>
      </c>
      <c r="G3836" s="42" t="s">
        <v>544</v>
      </c>
      <c r="H3836" s="42" t="s">
        <v>535</v>
      </c>
      <c r="I3836" s="42" t="s">
        <v>167</v>
      </c>
      <c r="J3836" s="42" t="s">
        <v>19138</v>
      </c>
      <c r="K3836" s="42" t="s">
        <v>545</v>
      </c>
      <c r="L3836" s="42" t="s">
        <v>546</v>
      </c>
      <c r="M3836" s="42" t="s">
        <v>385</v>
      </c>
      <c r="N3836" s="42" t="s">
        <v>20493</v>
      </c>
      <c r="O3836" s="42" t="s">
        <v>394</v>
      </c>
      <c r="P3836" s="42" t="s">
        <v>395</v>
      </c>
      <c r="Q3836" s="56" t="s">
        <v>18957</v>
      </c>
      <c r="R3836" s="42" t="s">
        <v>94</v>
      </c>
      <c r="S3836" s="42" t="s">
        <v>12</v>
      </c>
    </row>
    <row r="3837" spans="1:24" ht="12" customHeight="1" x14ac:dyDescent="0.15">
      <c r="A3837" s="42" t="s">
        <v>547</v>
      </c>
      <c r="B3837" s="42">
        <v>40</v>
      </c>
      <c r="C3837" s="42" t="s">
        <v>14</v>
      </c>
      <c r="D3837" s="42" t="s">
        <v>42</v>
      </c>
      <c r="F3837" s="55">
        <v>42246</v>
      </c>
      <c r="G3837" s="42" t="s">
        <v>23787</v>
      </c>
      <c r="H3837" s="42" t="s">
        <v>548</v>
      </c>
      <c r="I3837" s="42" t="s">
        <v>117</v>
      </c>
      <c r="J3837" s="42" t="s">
        <v>19141</v>
      </c>
      <c r="K3837" s="42" t="s">
        <v>549</v>
      </c>
      <c r="L3837" s="42" t="s">
        <v>550</v>
      </c>
      <c r="M3837" s="42" t="s">
        <v>21</v>
      </c>
      <c r="N3837" s="42" t="s">
        <v>18960</v>
      </c>
      <c r="O3837" s="42" t="s">
        <v>394</v>
      </c>
      <c r="P3837" s="42" t="s">
        <v>395</v>
      </c>
      <c r="Q3837" s="56" t="s">
        <v>18961</v>
      </c>
      <c r="R3837" s="42" t="s">
        <v>94</v>
      </c>
      <c r="S3837" s="42" t="s">
        <v>22</v>
      </c>
      <c r="T3837" s="42" t="s">
        <v>28746</v>
      </c>
      <c r="U3837" s="50" t="s">
        <v>28520</v>
      </c>
      <c r="V3837" s="42" t="s">
        <v>28521</v>
      </c>
      <c r="W3837" s="42" t="s">
        <v>94</v>
      </c>
      <c r="X3837" s="50">
        <v>791</v>
      </c>
    </row>
    <row r="3838" spans="1:24" ht="12" customHeight="1" x14ac:dyDescent="0.15">
      <c r="A3838" s="42" t="s">
        <v>551</v>
      </c>
      <c r="B3838" s="42">
        <v>20</v>
      </c>
      <c r="C3838" s="42" t="s">
        <v>14</v>
      </c>
      <c r="D3838" s="42" t="s">
        <v>31</v>
      </c>
      <c r="F3838" s="55">
        <v>42246</v>
      </c>
      <c r="G3838" s="42" t="s">
        <v>23786</v>
      </c>
      <c r="H3838" s="42" t="s">
        <v>552</v>
      </c>
      <c r="I3838" s="42" t="s">
        <v>389</v>
      </c>
      <c r="J3838" s="42" t="s">
        <v>17986</v>
      </c>
      <c r="K3838" s="42" t="s">
        <v>553</v>
      </c>
      <c r="L3838" s="42" t="s">
        <v>554</v>
      </c>
      <c r="M3838" s="42" t="s">
        <v>21</v>
      </c>
      <c r="N3838" s="42" t="s">
        <v>18962</v>
      </c>
      <c r="O3838" s="42" t="s">
        <v>537</v>
      </c>
      <c r="P3838" s="42" t="s">
        <v>395</v>
      </c>
      <c r="Q3838" s="56" t="s">
        <v>18963</v>
      </c>
      <c r="R3838" s="42" t="s">
        <v>94</v>
      </c>
      <c r="S3838" s="42" t="s">
        <v>22</v>
      </c>
      <c r="T3838" s="42" t="s">
        <v>28746</v>
      </c>
      <c r="U3838" s="50" t="s">
        <v>28520</v>
      </c>
      <c r="V3838" s="42" t="s">
        <v>28521</v>
      </c>
      <c r="W3838" s="42" t="s">
        <v>94</v>
      </c>
      <c r="X3838" s="50">
        <v>790</v>
      </c>
    </row>
    <row r="3839" spans="1:24" ht="12" customHeight="1" x14ac:dyDescent="0.15">
      <c r="A3839" s="42" t="s">
        <v>555</v>
      </c>
      <c r="B3839" s="42">
        <v>25</v>
      </c>
      <c r="C3839" s="42" t="s">
        <v>14</v>
      </c>
      <c r="D3839" s="42" t="s">
        <v>79</v>
      </c>
      <c r="E3839" s="42" t="s">
        <v>18895</v>
      </c>
      <c r="F3839" s="55">
        <v>42245</v>
      </c>
      <c r="G3839" s="42" t="s">
        <v>556</v>
      </c>
      <c r="H3839" s="42" t="s">
        <v>262</v>
      </c>
      <c r="I3839" s="42" t="s">
        <v>263</v>
      </c>
      <c r="J3839" s="42" t="s">
        <v>6702</v>
      </c>
      <c r="K3839" s="42" t="s">
        <v>557</v>
      </c>
      <c r="L3839" s="42" t="s">
        <v>558</v>
      </c>
      <c r="M3839" s="42" t="s">
        <v>21</v>
      </c>
      <c r="N3839" s="42" t="s">
        <v>18964</v>
      </c>
      <c r="O3839" s="42" t="s">
        <v>394</v>
      </c>
      <c r="P3839" s="42" t="s">
        <v>395</v>
      </c>
      <c r="Q3839" s="56" t="s">
        <v>18965</v>
      </c>
      <c r="R3839" s="42" t="s">
        <v>94</v>
      </c>
      <c r="S3839" s="42" t="s">
        <v>22</v>
      </c>
      <c r="T3839" s="42" t="s">
        <v>28746</v>
      </c>
      <c r="U3839" s="50" t="s">
        <v>28520</v>
      </c>
      <c r="V3839" s="42" t="s">
        <v>28522</v>
      </c>
      <c r="W3839" s="42" t="s">
        <v>94</v>
      </c>
      <c r="X3839" s="50">
        <v>787</v>
      </c>
    </row>
    <row r="3840" spans="1:24" ht="12" customHeight="1" x14ac:dyDescent="0.15">
      <c r="A3840" s="42" t="s">
        <v>560</v>
      </c>
      <c r="B3840" s="42">
        <v>43</v>
      </c>
      <c r="C3840" s="42" t="s">
        <v>14</v>
      </c>
      <c r="D3840" s="42" t="s">
        <v>31</v>
      </c>
      <c r="E3840" s="42" t="s">
        <v>18896</v>
      </c>
      <c r="F3840" s="55">
        <v>42245</v>
      </c>
      <c r="G3840" s="42" t="s">
        <v>561</v>
      </c>
      <c r="H3840" s="42" t="s">
        <v>562</v>
      </c>
      <c r="I3840" s="42" t="s">
        <v>67</v>
      </c>
      <c r="J3840" s="42" t="s">
        <v>19143</v>
      </c>
      <c r="K3840" s="42" t="s">
        <v>563</v>
      </c>
      <c r="L3840" s="42" t="s">
        <v>564</v>
      </c>
      <c r="M3840" s="42" t="s">
        <v>21</v>
      </c>
      <c r="N3840" s="42" t="s">
        <v>18968</v>
      </c>
      <c r="O3840" s="42" t="s">
        <v>394</v>
      </c>
      <c r="P3840" s="42" t="s">
        <v>395</v>
      </c>
      <c r="Q3840" s="56" t="s">
        <v>18969</v>
      </c>
      <c r="R3840" s="42" t="s">
        <v>94</v>
      </c>
      <c r="S3840" s="42" t="s">
        <v>22</v>
      </c>
      <c r="T3840" s="42" t="s">
        <v>28739</v>
      </c>
      <c r="U3840" s="50" t="s">
        <v>28518</v>
      </c>
      <c r="V3840" s="42" t="s">
        <v>28521</v>
      </c>
      <c r="W3840" s="42" t="s">
        <v>94</v>
      </c>
      <c r="X3840" s="50">
        <v>789</v>
      </c>
    </row>
    <row r="3841" spans="1:24" ht="12" customHeight="1" x14ac:dyDescent="0.15">
      <c r="A3841" s="42" t="s">
        <v>559</v>
      </c>
      <c r="B3841" s="42">
        <v>29</v>
      </c>
      <c r="C3841" s="42" t="s">
        <v>14</v>
      </c>
      <c r="D3841" s="42" t="s">
        <v>42</v>
      </c>
      <c r="F3841" s="55">
        <v>42245</v>
      </c>
      <c r="G3841" s="42" t="s">
        <v>19142</v>
      </c>
      <c r="H3841" s="42" t="s">
        <v>81</v>
      </c>
      <c r="I3841" s="42" t="s">
        <v>38</v>
      </c>
      <c r="J3841" s="42" t="s">
        <v>13273</v>
      </c>
      <c r="K3841" s="42" t="s">
        <v>82</v>
      </c>
      <c r="L3841" s="42" t="s">
        <v>83</v>
      </c>
      <c r="M3841" s="42" t="s">
        <v>21</v>
      </c>
      <c r="N3841" s="42" t="s">
        <v>18966</v>
      </c>
      <c r="O3841" s="42" t="s">
        <v>994</v>
      </c>
      <c r="P3841" s="42" t="s">
        <v>395</v>
      </c>
      <c r="Q3841" s="56" t="s">
        <v>18967</v>
      </c>
      <c r="R3841" s="42" t="s">
        <v>94</v>
      </c>
      <c r="S3841" s="42" t="s">
        <v>12</v>
      </c>
      <c r="T3841" s="42" t="s">
        <v>31978</v>
      </c>
      <c r="U3841" s="50" t="s">
        <v>28523</v>
      </c>
      <c r="V3841" s="42" t="s">
        <v>28519</v>
      </c>
      <c r="W3841" s="42" t="s">
        <v>94</v>
      </c>
      <c r="X3841" s="50">
        <v>795</v>
      </c>
    </row>
    <row r="3842" spans="1:24" ht="12" customHeight="1" x14ac:dyDescent="0.15">
      <c r="A3842" s="42" t="s">
        <v>526</v>
      </c>
      <c r="B3842" s="42">
        <v>23</v>
      </c>
      <c r="C3842" s="42" t="s">
        <v>14</v>
      </c>
      <c r="D3842" s="42" t="s">
        <v>31</v>
      </c>
      <c r="E3842" s="42" t="s">
        <v>527</v>
      </c>
      <c r="F3842" s="55">
        <v>42244</v>
      </c>
      <c r="G3842" s="42" t="s">
        <v>579</v>
      </c>
      <c r="H3842" s="42" t="s">
        <v>580</v>
      </c>
      <c r="I3842" s="42" t="s">
        <v>67</v>
      </c>
      <c r="J3842" s="42">
        <v>75604</v>
      </c>
      <c r="K3842" s="42" t="s">
        <v>581</v>
      </c>
      <c r="L3842" s="42" t="s">
        <v>582</v>
      </c>
      <c r="M3842" s="42" t="s">
        <v>21</v>
      </c>
      <c r="N3842" s="42" t="s">
        <v>20515</v>
      </c>
      <c r="P3842" s="42" t="s">
        <v>395</v>
      </c>
      <c r="Q3842" s="56" t="str">
        <f>HYPERLINK("http://www.kltv.com/story/29931923/man-shot-by-longview-officer-dies","http://www.kltv.com/story/29931923/man-shot-by-longview-officer-dies")</f>
        <v>http://www.kltv.com/story/29931923/man-shot-by-longview-officer-dies</v>
      </c>
      <c r="R3842" s="42" t="s">
        <v>23</v>
      </c>
      <c r="S3842" s="42" t="s">
        <v>22</v>
      </c>
      <c r="T3842" s="42" t="s">
        <v>28746</v>
      </c>
      <c r="U3842" s="50" t="s">
        <v>28520</v>
      </c>
      <c r="V3842" s="42" t="s">
        <v>28521</v>
      </c>
      <c r="W3842" s="42" t="s">
        <v>94</v>
      </c>
      <c r="X3842" s="50">
        <v>793</v>
      </c>
    </row>
    <row r="3843" spans="1:24" ht="12" customHeight="1" x14ac:dyDescent="0.15">
      <c r="A3843" s="42" t="s">
        <v>575</v>
      </c>
      <c r="B3843" s="42">
        <v>28</v>
      </c>
      <c r="C3843" s="42" t="s">
        <v>14</v>
      </c>
      <c r="D3843" s="42" t="s">
        <v>31</v>
      </c>
      <c r="E3843" s="42" t="s">
        <v>18898</v>
      </c>
      <c r="F3843" s="55">
        <v>42244</v>
      </c>
      <c r="G3843" s="42" t="s">
        <v>19148</v>
      </c>
      <c r="H3843" s="42" t="s">
        <v>576</v>
      </c>
      <c r="I3843" s="42" t="s">
        <v>234</v>
      </c>
      <c r="J3843" s="42" t="s">
        <v>11755</v>
      </c>
      <c r="K3843" s="42" t="s">
        <v>577</v>
      </c>
      <c r="L3843" s="42" t="s">
        <v>578</v>
      </c>
      <c r="M3843" s="42" t="s">
        <v>21</v>
      </c>
      <c r="N3843" s="42" t="s">
        <v>18977</v>
      </c>
      <c r="O3843" s="42" t="s">
        <v>18970</v>
      </c>
      <c r="P3843" s="42" t="s">
        <v>395</v>
      </c>
      <c r="Q3843" s="56" t="s">
        <v>18978</v>
      </c>
      <c r="R3843" s="42" t="s">
        <v>542</v>
      </c>
      <c r="S3843" s="42" t="s">
        <v>22</v>
      </c>
      <c r="T3843" s="42" t="s">
        <v>28746</v>
      </c>
      <c r="U3843" s="50" t="s">
        <v>28520</v>
      </c>
      <c r="V3843" s="42" t="s">
        <v>28521</v>
      </c>
      <c r="W3843" s="42" t="s">
        <v>542</v>
      </c>
      <c r="X3843" s="50">
        <v>786</v>
      </c>
    </row>
    <row r="3844" spans="1:24" ht="12" customHeight="1" x14ac:dyDescent="0.15">
      <c r="A3844" s="42" t="s">
        <v>565</v>
      </c>
      <c r="B3844" s="42">
        <v>61</v>
      </c>
      <c r="C3844" s="42" t="s">
        <v>14</v>
      </c>
      <c r="D3844" s="42" t="s">
        <v>79</v>
      </c>
      <c r="F3844" s="55">
        <v>42244</v>
      </c>
      <c r="G3844" s="42" t="s">
        <v>566</v>
      </c>
      <c r="H3844" s="42" t="s">
        <v>19144</v>
      </c>
      <c r="I3844" s="42" t="s">
        <v>417</v>
      </c>
      <c r="J3844" s="42" t="s">
        <v>19145</v>
      </c>
      <c r="K3844" s="42" t="s">
        <v>568</v>
      </c>
      <c r="L3844" s="42" t="s">
        <v>569</v>
      </c>
      <c r="M3844" s="42" t="s">
        <v>21</v>
      </c>
      <c r="N3844" s="42" t="s">
        <v>18971</v>
      </c>
      <c r="O3844" s="42" t="s">
        <v>394</v>
      </c>
      <c r="P3844" s="42" t="s">
        <v>395</v>
      </c>
      <c r="Q3844" s="56" t="s">
        <v>18972</v>
      </c>
      <c r="R3844" s="42" t="s">
        <v>94</v>
      </c>
      <c r="S3844" s="42" t="s">
        <v>12</v>
      </c>
      <c r="T3844" s="42" t="s">
        <v>31978</v>
      </c>
      <c r="U3844" s="50" t="s">
        <v>28518</v>
      </c>
      <c r="V3844" s="42" t="s">
        <v>28521</v>
      </c>
      <c r="W3844" s="42" t="s">
        <v>94</v>
      </c>
      <c r="X3844" s="50">
        <v>788</v>
      </c>
    </row>
    <row r="3845" spans="1:24" ht="12" customHeight="1" x14ac:dyDescent="0.15">
      <c r="A3845" s="42" t="s">
        <v>570</v>
      </c>
      <c r="B3845" s="42">
        <v>41</v>
      </c>
      <c r="C3845" s="42" t="s">
        <v>14</v>
      </c>
      <c r="D3845" s="42" t="s">
        <v>42</v>
      </c>
      <c r="E3845" s="42" t="s">
        <v>18897</v>
      </c>
      <c r="F3845" s="55">
        <v>42244</v>
      </c>
      <c r="G3845" s="42" t="s">
        <v>571</v>
      </c>
      <c r="H3845" s="42" t="s">
        <v>562</v>
      </c>
      <c r="I3845" s="42" t="s">
        <v>67</v>
      </c>
      <c r="J3845" s="42" t="s">
        <v>19146</v>
      </c>
      <c r="K3845" s="42" t="s">
        <v>563</v>
      </c>
      <c r="L3845" s="42" t="s">
        <v>572</v>
      </c>
      <c r="M3845" s="42" t="s">
        <v>21</v>
      </c>
      <c r="N3845" s="42" t="s">
        <v>18973</v>
      </c>
      <c r="O3845" s="42" t="s">
        <v>18970</v>
      </c>
      <c r="P3845" s="42" t="s">
        <v>395</v>
      </c>
      <c r="Q3845" s="56" t="s">
        <v>18974</v>
      </c>
      <c r="R3845" s="42" t="s">
        <v>542</v>
      </c>
      <c r="S3845" s="42" t="s">
        <v>29</v>
      </c>
      <c r="T3845" s="42" t="s">
        <v>28523</v>
      </c>
      <c r="U3845" s="50" t="s">
        <v>28523</v>
      </c>
      <c r="V3845" s="42" t="s">
        <v>28521</v>
      </c>
      <c r="W3845" s="42" t="s">
        <v>94</v>
      </c>
      <c r="X3845" s="50">
        <v>785</v>
      </c>
    </row>
    <row r="3846" spans="1:24" ht="12" customHeight="1" x14ac:dyDescent="0.15">
      <c r="A3846" s="42" t="s">
        <v>583</v>
      </c>
      <c r="B3846" s="42">
        <v>42</v>
      </c>
      <c r="C3846" s="42" t="s">
        <v>14</v>
      </c>
      <c r="D3846" s="42" t="s">
        <v>79</v>
      </c>
      <c r="E3846" s="42" t="s">
        <v>18899</v>
      </c>
      <c r="F3846" s="55">
        <v>42243</v>
      </c>
      <c r="G3846" s="42" t="s">
        <v>23788</v>
      </c>
      <c r="H3846" s="42" t="s">
        <v>279</v>
      </c>
      <c r="I3846" s="42" t="s">
        <v>67</v>
      </c>
      <c r="J3846" s="42" t="s">
        <v>19149</v>
      </c>
      <c r="K3846" s="42" t="s">
        <v>279</v>
      </c>
      <c r="L3846" s="42" t="s">
        <v>280</v>
      </c>
      <c r="M3846" s="42" t="s">
        <v>5307</v>
      </c>
      <c r="N3846" s="42" t="s">
        <v>18979</v>
      </c>
      <c r="O3846" s="42" t="s">
        <v>394</v>
      </c>
      <c r="P3846" s="42" t="s">
        <v>395</v>
      </c>
      <c r="Q3846" s="56" t="s">
        <v>18980</v>
      </c>
      <c r="R3846" s="42" t="s">
        <v>94</v>
      </c>
      <c r="S3846" s="42" t="s">
        <v>22</v>
      </c>
      <c r="T3846" s="42" t="s">
        <v>28560</v>
      </c>
      <c r="U3846" s="50" t="s">
        <v>28520</v>
      </c>
      <c r="V3846" s="42" t="s">
        <v>28521</v>
      </c>
      <c r="W3846" s="42" t="s">
        <v>94</v>
      </c>
      <c r="X3846" s="50">
        <v>781</v>
      </c>
    </row>
    <row r="3847" spans="1:24" ht="12" customHeight="1" x14ac:dyDescent="0.15">
      <c r="A3847" s="42" t="s">
        <v>587</v>
      </c>
      <c r="B3847" s="42">
        <v>30</v>
      </c>
      <c r="C3847" s="42" t="s">
        <v>14</v>
      </c>
      <c r="D3847" s="42" t="s">
        <v>79</v>
      </c>
      <c r="E3847" s="42" t="s">
        <v>20194</v>
      </c>
      <c r="F3847" s="55">
        <v>42243</v>
      </c>
      <c r="G3847" s="42" t="s">
        <v>19152</v>
      </c>
      <c r="H3847" s="42" t="s">
        <v>588</v>
      </c>
      <c r="I3847" s="42" t="s">
        <v>39</v>
      </c>
      <c r="J3847" s="42" t="s">
        <v>1877</v>
      </c>
      <c r="K3847" s="42" t="s">
        <v>589</v>
      </c>
      <c r="L3847" s="42" t="s">
        <v>590</v>
      </c>
      <c r="M3847" s="42" t="s">
        <v>21</v>
      </c>
      <c r="N3847" s="42" t="s">
        <v>18985</v>
      </c>
      <c r="O3847" s="42" t="s">
        <v>18970</v>
      </c>
      <c r="P3847" s="42" t="s">
        <v>395</v>
      </c>
      <c r="Q3847" s="56" t="s">
        <v>18986</v>
      </c>
      <c r="R3847" s="42" t="s">
        <v>23</v>
      </c>
      <c r="S3847" s="42" t="s">
        <v>22</v>
      </c>
      <c r="T3847" s="42" t="s">
        <v>28562</v>
      </c>
      <c r="U3847" s="50" t="s">
        <v>28520</v>
      </c>
      <c r="V3847" s="42" t="s">
        <v>28521</v>
      </c>
      <c r="W3847" s="42" t="s">
        <v>542</v>
      </c>
      <c r="X3847" s="50">
        <v>782</v>
      </c>
    </row>
    <row r="3848" spans="1:24" ht="12" customHeight="1" x14ac:dyDescent="0.15">
      <c r="A3848" s="42" t="s">
        <v>573</v>
      </c>
      <c r="B3848" s="42">
        <v>54</v>
      </c>
      <c r="C3848" s="42" t="s">
        <v>14</v>
      </c>
      <c r="D3848" s="42" t="s">
        <v>31</v>
      </c>
      <c r="F3848" s="55">
        <v>42243</v>
      </c>
      <c r="G3848" s="42" t="s">
        <v>574</v>
      </c>
      <c r="H3848" s="42" t="s">
        <v>150</v>
      </c>
      <c r="I3848" s="42" t="s">
        <v>39</v>
      </c>
      <c r="J3848" s="42" t="s">
        <v>19147</v>
      </c>
      <c r="K3848" s="42" t="s">
        <v>150</v>
      </c>
      <c r="L3848" s="42" t="s">
        <v>151</v>
      </c>
      <c r="M3848" s="42" t="s">
        <v>21</v>
      </c>
      <c r="N3848" s="42" t="s">
        <v>18975</v>
      </c>
      <c r="O3848" s="42" t="s">
        <v>394</v>
      </c>
      <c r="P3848" s="42" t="s">
        <v>395</v>
      </c>
      <c r="Q3848" s="56" t="s">
        <v>18976</v>
      </c>
      <c r="R3848" s="42" t="s">
        <v>94</v>
      </c>
      <c r="S3848" s="42" t="s">
        <v>22</v>
      </c>
      <c r="T3848" s="42" t="s">
        <v>28560</v>
      </c>
      <c r="U3848" s="50" t="s">
        <v>28518</v>
      </c>
      <c r="V3848" s="42" t="s">
        <v>28521</v>
      </c>
      <c r="W3848" s="42" t="s">
        <v>542</v>
      </c>
      <c r="X3848" s="50">
        <v>783</v>
      </c>
    </row>
    <row r="3849" spans="1:24" ht="12" customHeight="1" x14ac:dyDescent="0.15">
      <c r="A3849" s="42" t="s">
        <v>586</v>
      </c>
      <c r="B3849" s="42">
        <v>29</v>
      </c>
      <c r="C3849" s="42" t="s">
        <v>14</v>
      </c>
      <c r="D3849" s="42" t="s">
        <v>42</v>
      </c>
      <c r="F3849" s="55">
        <v>42243</v>
      </c>
      <c r="G3849" s="42" t="s">
        <v>19150</v>
      </c>
      <c r="H3849" s="42" t="s">
        <v>92</v>
      </c>
      <c r="I3849" s="42" t="s">
        <v>39</v>
      </c>
      <c r="J3849" s="42" t="s">
        <v>19151</v>
      </c>
      <c r="K3849" s="42" t="s">
        <v>92</v>
      </c>
      <c r="L3849" s="42" t="s">
        <v>93</v>
      </c>
      <c r="M3849" s="42" t="s">
        <v>21</v>
      </c>
      <c r="N3849" s="42" t="s">
        <v>18981</v>
      </c>
      <c r="O3849" s="42" t="s">
        <v>18970</v>
      </c>
      <c r="P3849" s="42" t="s">
        <v>395</v>
      </c>
      <c r="Q3849" s="56" t="s">
        <v>18982</v>
      </c>
      <c r="R3849" s="42" t="s">
        <v>23</v>
      </c>
      <c r="S3849" s="42" t="s">
        <v>29</v>
      </c>
      <c r="T3849" s="42" t="s">
        <v>28561</v>
      </c>
      <c r="U3849" s="50" t="s">
        <v>28520</v>
      </c>
      <c r="V3849" s="42" t="s">
        <v>28521</v>
      </c>
      <c r="W3849" s="42" t="s">
        <v>94</v>
      </c>
      <c r="X3849" s="50">
        <v>784</v>
      </c>
    </row>
    <row r="3850" spans="1:24" ht="12" customHeight="1" x14ac:dyDescent="0.15">
      <c r="A3850" s="42" t="s">
        <v>584</v>
      </c>
      <c r="B3850" s="42">
        <v>50</v>
      </c>
      <c r="C3850" s="42" t="s">
        <v>14</v>
      </c>
      <c r="D3850" s="42" t="s">
        <v>79</v>
      </c>
      <c r="F3850" s="55">
        <v>42243</v>
      </c>
      <c r="G3850" s="42" t="s">
        <v>23789</v>
      </c>
      <c r="H3850" s="42" t="s">
        <v>424</v>
      </c>
      <c r="I3850" s="42" t="s">
        <v>357</v>
      </c>
      <c r="J3850" s="42" t="s">
        <v>9473</v>
      </c>
      <c r="K3850" s="42" t="s">
        <v>585</v>
      </c>
      <c r="L3850" s="42" t="s">
        <v>2080</v>
      </c>
      <c r="M3850" s="42" t="s">
        <v>373</v>
      </c>
      <c r="N3850" s="42" t="s">
        <v>18983</v>
      </c>
      <c r="O3850" s="42" t="s">
        <v>394</v>
      </c>
      <c r="P3850" s="42" t="s">
        <v>395</v>
      </c>
      <c r="Q3850" s="56" t="s">
        <v>18984</v>
      </c>
      <c r="R3850" s="42" t="s">
        <v>94</v>
      </c>
      <c r="S3850" s="42" t="s">
        <v>373</v>
      </c>
      <c r="T3850" s="42" t="s">
        <v>29599</v>
      </c>
    </row>
    <row r="3851" spans="1:24" ht="12" customHeight="1" x14ac:dyDescent="0.15">
      <c r="A3851" s="42" t="s">
        <v>598</v>
      </c>
      <c r="B3851" s="42">
        <v>46</v>
      </c>
      <c r="C3851" s="42" t="s">
        <v>14</v>
      </c>
      <c r="D3851" s="42" t="s">
        <v>31</v>
      </c>
      <c r="E3851" s="42" t="s">
        <v>18900</v>
      </c>
      <c r="F3851" s="55">
        <v>42242</v>
      </c>
      <c r="G3851" s="42" t="s">
        <v>19153</v>
      </c>
      <c r="H3851" s="42" t="s">
        <v>599</v>
      </c>
      <c r="I3851" s="42" t="s">
        <v>313</v>
      </c>
      <c r="J3851" s="42" t="s">
        <v>19154</v>
      </c>
      <c r="K3851" s="42" t="s">
        <v>535</v>
      </c>
      <c r="L3851" s="42" t="s">
        <v>600</v>
      </c>
      <c r="M3851" s="42" t="s">
        <v>21</v>
      </c>
      <c r="N3851" s="42" t="s">
        <v>18987</v>
      </c>
      <c r="O3851" s="42" t="s">
        <v>18970</v>
      </c>
      <c r="P3851" s="42" t="s">
        <v>395</v>
      </c>
      <c r="Q3851" s="56" t="s">
        <v>18988</v>
      </c>
      <c r="R3851" s="42" t="s">
        <v>23</v>
      </c>
      <c r="S3851" s="42" t="s">
        <v>22</v>
      </c>
      <c r="T3851" s="42" t="s">
        <v>28746</v>
      </c>
      <c r="U3851" s="50" t="s">
        <v>28520</v>
      </c>
      <c r="V3851" s="42" t="s">
        <v>28519</v>
      </c>
      <c r="W3851" s="42" t="s">
        <v>94</v>
      </c>
      <c r="X3851" s="50">
        <v>777</v>
      </c>
    </row>
    <row r="3852" spans="1:24" ht="12" customHeight="1" x14ac:dyDescent="0.15">
      <c r="A3852" s="42" t="s">
        <v>593</v>
      </c>
      <c r="B3852" s="42">
        <v>27</v>
      </c>
      <c r="C3852" s="42" t="s">
        <v>14</v>
      </c>
      <c r="D3852" s="42" t="s">
        <v>31</v>
      </c>
      <c r="E3852" s="42" t="s">
        <v>18901</v>
      </c>
      <c r="F3852" s="55">
        <v>42242</v>
      </c>
      <c r="G3852" s="42" t="s">
        <v>19155</v>
      </c>
      <c r="H3852" s="42" t="s">
        <v>594</v>
      </c>
      <c r="I3852" s="42" t="s">
        <v>234</v>
      </c>
      <c r="J3852" s="42" t="s">
        <v>19156</v>
      </c>
      <c r="K3852" s="42" t="s">
        <v>595</v>
      </c>
      <c r="L3852" s="42" t="s">
        <v>596</v>
      </c>
      <c r="M3852" s="42" t="s">
        <v>21</v>
      </c>
      <c r="N3852" s="42" t="s">
        <v>18989</v>
      </c>
      <c r="O3852" s="42" t="s">
        <v>18970</v>
      </c>
      <c r="P3852" s="42" t="s">
        <v>395</v>
      </c>
      <c r="Q3852" s="56" t="s">
        <v>18990</v>
      </c>
      <c r="R3852" s="42" t="s">
        <v>542</v>
      </c>
      <c r="S3852" s="42" t="s">
        <v>22</v>
      </c>
      <c r="T3852" s="42" t="s">
        <v>28746</v>
      </c>
      <c r="U3852" s="50" t="s">
        <v>28520</v>
      </c>
      <c r="V3852" s="42" t="s">
        <v>28521</v>
      </c>
      <c r="W3852" s="42" t="s">
        <v>94</v>
      </c>
      <c r="X3852" s="50">
        <v>780</v>
      </c>
    </row>
    <row r="3853" spans="1:24" ht="12" customHeight="1" x14ac:dyDescent="0.15">
      <c r="A3853" s="42" t="s">
        <v>601</v>
      </c>
      <c r="B3853" s="42">
        <v>22</v>
      </c>
      <c r="C3853" s="42" t="s">
        <v>14</v>
      </c>
      <c r="D3853" s="42" t="s">
        <v>31</v>
      </c>
      <c r="E3853" s="42" t="s">
        <v>18902</v>
      </c>
      <c r="F3853" s="55">
        <v>42242</v>
      </c>
      <c r="G3853" s="42" t="s">
        <v>602</v>
      </c>
      <c r="H3853" s="42" t="s">
        <v>603</v>
      </c>
      <c r="I3853" s="42" t="s">
        <v>313</v>
      </c>
      <c r="J3853" s="42" t="s">
        <v>19157</v>
      </c>
      <c r="K3853" s="42" t="s">
        <v>604</v>
      </c>
      <c r="L3853" s="42" t="s">
        <v>605</v>
      </c>
      <c r="M3853" s="42" t="s">
        <v>21</v>
      </c>
      <c r="N3853" s="42" t="s">
        <v>18991</v>
      </c>
      <c r="O3853" s="42" t="s">
        <v>537</v>
      </c>
      <c r="P3853" s="42" t="s">
        <v>395</v>
      </c>
      <c r="Q3853" s="56" t="s">
        <v>18992</v>
      </c>
      <c r="R3853" s="42" t="s">
        <v>542</v>
      </c>
      <c r="S3853" s="42" t="s">
        <v>12</v>
      </c>
      <c r="T3853" s="42" t="s">
        <v>31675</v>
      </c>
      <c r="U3853" s="50" t="s">
        <v>28520</v>
      </c>
      <c r="V3853" s="42" t="s">
        <v>28521</v>
      </c>
      <c r="W3853" s="42" t="s">
        <v>94</v>
      </c>
      <c r="X3853" s="50">
        <v>776</v>
      </c>
    </row>
    <row r="3854" spans="1:24" ht="12" customHeight="1" x14ac:dyDescent="0.15">
      <c r="A3854" s="42" t="s">
        <v>606</v>
      </c>
      <c r="B3854" s="42">
        <v>34</v>
      </c>
      <c r="C3854" s="42" t="s">
        <v>14</v>
      </c>
      <c r="D3854" s="42" t="s">
        <v>79</v>
      </c>
      <c r="E3854" s="42" t="s">
        <v>18903</v>
      </c>
      <c r="F3854" s="55">
        <v>42241</v>
      </c>
      <c r="G3854" s="42" t="s">
        <v>607</v>
      </c>
      <c r="H3854" s="42" t="s">
        <v>608</v>
      </c>
      <c r="I3854" s="42" t="s">
        <v>398</v>
      </c>
      <c r="J3854" s="42" t="s">
        <v>19158</v>
      </c>
      <c r="K3854" s="42" t="s">
        <v>397</v>
      </c>
      <c r="L3854" s="42" t="s">
        <v>609</v>
      </c>
      <c r="M3854" s="42" t="s">
        <v>21</v>
      </c>
      <c r="N3854" s="42" t="s">
        <v>610</v>
      </c>
      <c r="O3854" s="42" t="s">
        <v>537</v>
      </c>
      <c r="P3854" s="42" t="s">
        <v>395</v>
      </c>
      <c r="Q3854" s="56" t="s">
        <v>18993</v>
      </c>
      <c r="R3854" s="42" t="s">
        <v>23</v>
      </c>
      <c r="S3854" s="42" t="s">
        <v>22</v>
      </c>
      <c r="T3854" s="42" t="s">
        <v>28739</v>
      </c>
      <c r="U3854" s="50" t="s">
        <v>28520</v>
      </c>
      <c r="V3854" s="42" t="s">
        <v>28521</v>
      </c>
      <c r="W3854" s="42" t="s">
        <v>94</v>
      </c>
      <c r="X3854" s="50">
        <v>773</v>
      </c>
    </row>
    <row r="3855" spans="1:24" ht="12" customHeight="1" x14ac:dyDescent="0.15">
      <c r="A3855" s="42" t="s">
        <v>613</v>
      </c>
      <c r="B3855" s="42">
        <v>22</v>
      </c>
      <c r="C3855" s="42" t="s">
        <v>14</v>
      </c>
      <c r="D3855" s="42" t="s">
        <v>42</v>
      </c>
      <c r="F3855" s="55">
        <v>42241</v>
      </c>
      <c r="G3855" s="42" t="s">
        <v>19161</v>
      </c>
      <c r="H3855" s="42" t="s">
        <v>207</v>
      </c>
      <c r="I3855" s="42" t="s">
        <v>56</v>
      </c>
      <c r="J3855" s="42" t="s">
        <v>4151</v>
      </c>
      <c r="K3855" s="42" t="s">
        <v>155</v>
      </c>
      <c r="L3855" s="42" t="s">
        <v>156</v>
      </c>
      <c r="M3855" s="42" t="s">
        <v>21</v>
      </c>
      <c r="N3855" s="42" t="s">
        <v>18996</v>
      </c>
      <c r="O3855" s="42" t="s">
        <v>18970</v>
      </c>
      <c r="P3855" s="42" t="s">
        <v>395</v>
      </c>
      <c r="Q3855" s="56" t="s">
        <v>18997</v>
      </c>
      <c r="R3855" s="42" t="s">
        <v>23</v>
      </c>
      <c r="S3855" s="42" t="s">
        <v>22</v>
      </c>
      <c r="T3855" s="42" t="s">
        <v>28746</v>
      </c>
      <c r="U3855" s="50" t="s">
        <v>28520</v>
      </c>
      <c r="V3855" s="42" t="s">
        <v>28521</v>
      </c>
      <c r="W3855" s="42" t="s">
        <v>94</v>
      </c>
      <c r="X3855" s="50">
        <v>779</v>
      </c>
    </row>
    <row r="3856" spans="1:24" ht="12" customHeight="1" x14ac:dyDescent="0.15">
      <c r="A3856" s="42" t="s">
        <v>611</v>
      </c>
      <c r="B3856" s="42">
        <v>30</v>
      </c>
      <c r="C3856" s="42" t="s">
        <v>14</v>
      </c>
      <c r="D3856" s="42" t="s">
        <v>42</v>
      </c>
      <c r="E3856" s="42" t="s">
        <v>18904</v>
      </c>
      <c r="F3856" s="55">
        <v>42241</v>
      </c>
      <c r="G3856" s="42" t="s">
        <v>19159</v>
      </c>
      <c r="H3856" s="42" t="s">
        <v>612</v>
      </c>
      <c r="I3856" s="42" t="s">
        <v>189</v>
      </c>
      <c r="J3856" s="42" t="s">
        <v>12826</v>
      </c>
      <c r="K3856" s="42" t="s">
        <v>612</v>
      </c>
      <c r="L3856" s="42" t="s">
        <v>19160</v>
      </c>
      <c r="M3856" s="42" t="s">
        <v>21</v>
      </c>
      <c r="N3856" s="42" t="s">
        <v>18994</v>
      </c>
      <c r="O3856" s="42" t="s">
        <v>18970</v>
      </c>
      <c r="P3856" s="42" t="s">
        <v>395</v>
      </c>
      <c r="Q3856" s="56" t="s">
        <v>18995</v>
      </c>
      <c r="R3856" s="42" t="s">
        <v>23</v>
      </c>
      <c r="S3856" s="42" t="s">
        <v>22</v>
      </c>
      <c r="T3856" s="42" t="s">
        <v>28746</v>
      </c>
      <c r="U3856" s="50" t="s">
        <v>28520</v>
      </c>
      <c r="V3856" s="42" t="s">
        <v>28522</v>
      </c>
      <c r="W3856" s="42" t="s">
        <v>94</v>
      </c>
      <c r="X3856" s="50">
        <v>770</v>
      </c>
    </row>
    <row r="3857" spans="1:24" ht="12" customHeight="1" x14ac:dyDescent="0.15">
      <c r="A3857" s="42" t="s">
        <v>614</v>
      </c>
      <c r="B3857" s="42">
        <v>45</v>
      </c>
      <c r="C3857" s="42" t="s">
        <v>14</v>
      </c>
      <c r="D3857" s="42" t="s">
        <v>31</v>
      </c>
      <c r="F3857" s="55">
        <v>42241</v>
      </c>
      <c r="G3857" s="42" t="s">
        <v>615</v>
      </c>
      <c r="H3857" s="42" t="s">
        <v>616</v>
      </c>
      <c r="I3857" s="42" t="s">
        <v>117</v>
      </c>
      <c r="J3857" s="42" t="s">
        <v>12375</v>
      </c>
      <c r="K3857" s="42" t="s">
        <v>617</v>
      </c>
      <c r="L3857" s="42" t="s">
        <v>618</v>
      </c>
      <c r="M3857" s="42" t="s">
        <v>21</v>
      </c>
      <c r="N3857" s="42" t="s">
        <v>18998</v>
      </c>
      <c r="O3857" s="42" t="s">
        <v>18970</v>
      </c>
      <c r="P3857" s="42" t="s">
        <v>395</v>
      </c>
      <c r="Q3857" s="56" t="s">
        <v>18999</v>
      </c>
      <c r="R3857" s="42" t="s">
        <v>23</v>
      </c>
      <c r="S3857" s="42" t="s">
        <v>22</v>
      </c>
      <c r="T3857" s="42" t="s">
        <v>28746</v>
      </c>
      <c r="U3857" s="50" t="s">
        <v>28520</v>
      </c>
      <c r="V3857" s="42" t="s">
        <v>28521</v>
      </c>
      <c r="W3857" s="42" t="s">
        <v>94</v>
      </c>
      <c r="X3857" s="50">
        <v>775</v>
      </c>
    </row>
    <row r="3858" spans="1:24" ht="12" customHeight="1" x14ac:dyDescent="0.15">
      <c r="A3858" s="42" t="s">
        <v>619</v>
      </c>
      <c r="B3858" s="42">
        <v>53</v>
      </c>
      <c r="C3858" s="42" t="s">
        <v>14</v>
      </c>
      <c r="D3858" s="42" t="s">
        <v>31</v>
      </c>
      <c r="F3858" s="55">
        <v>42241</v>
      </c>
      <c r="G3858" s="42" t="s">
        <v>620</v>
      </c>
      <c r="H3858" s="42" t="s">
        <v>621</v>
      </c>
      <c r="I3858" s="42" t="s">
        <v>56</v>
      </c>
      <c r="J3858" s="42" t="s">
        <v>19162</v>
      </c>
      <c r="K3858" s="42" t="s">
        <v>622</v>
      </c>
      <c r="L3858" s="42" t="s">
        <v>623</v>
      </c>
      <c r="M3858" s="42" t="s">
        <v>21</v>
      </c>
      <c r="N3858" s="42" t="s">
        <v>19000</v>
      </c>
      <c r="O3858" s="42" t="s">
        <v>18970</v>
      </c>
      <c r="P3858" s="42" t="s">
        <v>395</v>
      </c>
      <c r="Q3858" s="56" t="s">
        <v>19001</v>
      </c>
      <c r="R3858" s="42" t="s">
        <v>23</v>
      </c>
      <c r="S3858" s="42" t="s">
        <v>22</v>
      </c>
      <c r="T3858" s="42" t="s">
        <v>28746</v>
      </c>
      <c r="U3858" s="50" t="s">
        <v>28520</v>
      </c>
      <c r="V3858" s="42" t="s">
        <v>28521</v>
      </c>
      <c r="W3858" s="42" t="s">
        <v>94</v>
      </c>
      <c r="X3858" s="50">
        <v>774</v>
      </c>
    </row>
    <row r="3859" spans="1:24" ht="12" customHeight="1" x14ac:dyDescent="0.15">
      <c r="A3859" s="42" t="s">
        <v>629</v>
      </c>
      <c r="B3859" s="42">
        <v>53</v>
      </c>
      <c r="C3859" s="42" t="s">
        <v>14</v>
      </c>
      <c r="D3859" s="42" t="s">
        <v>79</v>
      </c>
      <c r="F3859" s="55">
        <v>42239</v>
      </c>
      <c r="G3859" s="42" t="s">
        <v>19163</v>
      </c>
      <c r="H3859" s="42" t="s">
        <v>630</v>
      </c>
      <c r="I3859" s="42" t="s">
        <v>360</v>
      </c>
      <c r="J3859" s="42" t="s">
        <v>19164</v>
      </c>
      <c r="K3859" s="42" t="s">
        <v>15525</v>
      </c>
      <c r="L3859" s="42" t="s">
        <v>632</v>
      </c>
      <c r="M3859" s="42" t="s">
        <v>21</v>
      </c>
      <c r="N3859" s="42" t="s">
        <v>19002</v>
      </c>
      <c r="O3859" s="42" t="s">
        <v>394</v>
      </c>
      <c r="P3859" s="42" t="s">
        <v>395</v>
      </c>
      <c r="Q3859" s="56" t="s">
        <v>19003</v>
      </c>
      <c r="R3859" s="42" t="s">
        <v>23</v>
      </c>
      <c r="S3859" s="42" t="s">
        <v>22</v>
      </c>
      <c r="T3859" s="42" t="s">
        <v>28746</v>
      </c>
      <c r="U3859" s="50" t="s">
        <v>28520</v>
      </c>
      <c r="V3859" s="42" t="s">
        <v>28521</v>
      </c>
      <c r="W3859" s="42" t="s">
        <v>94</v>
      </c>
      <c r="X3859" s="50">
        <v>772</v>
      </c>
    </row>
    <row r="3860" spans="1:24" ht="12" customHeight="1" x14ac:dyDescent="0.15">
      <c r="A3860" s="42" t="s">
        <v>640</v>
      </c>
      <c r="B3860" s="42">
        <v>36</v>
      </c>
      <c r="C3860" s="42" t="s">
        <v>14</v>
      </c>
      <c r="D3860" s="42" t="s">
        <v>31</v>
      </c>
      <c r="E3860" s="42" t="s">
        <v>18905</v>
      </c>
      <c r="F3860" s="55">
        <v>42239</v>
      </c>
      <c r="G3860" s="42" t="s">
        <v>641</v>
      </c>
      <c r="H3860" s="42" t="s">
        <v>642</v>
      </c>
      <c r="I3860" s="42" t="s">
        <v>88</v>
      </c>
      <c r="J3860" s="42" t="s">
        <v>19165</v>
      </c>
      <c r="K3860" s="42" t="s">
        <v>643</v>
      </c>
      <c r="L3860" s="42" t="s">
        <v>644</v>
      </c>
      <c r="M3860" s="42" t="s">
        <v>21</v>
      </c>
      <c r="N3860" s="42" t="s">
        <v>19004</v>
      </c>
      <c r="O3860" s="42" t="s">
        <v>394</v>
      </c>
      <c r="P3860" s="42" t="s">
        <v>395</v>
      </c>
      <c r="Q3860" s="56" t="s">
        <v>19005</v>
      </c>
      <c r="R3860" s="42" t="s">
        <v>23</v>
      </c>
      <c r="S3860" s="42" t="s">
        <v>22</v>
      </c>
      <c r="T3860" s="42" t="s">
        <v>28746</v>
      </c>
      <c r="U3860" s="50" t="s">
        <v>28520</v>
      </c>
      <c r="V3860" s="42" t="s">
        <v>28519</v>
      </c>
      <c r="W3860" s="42" t="s">
        <v>94</v>
      </c>
      <c r="X3860" s="50">
        <v>769</v>
      </c>
    </row>
    <row r="3861" spans="1:24" ht="12" customHeight="1" x14ac:dyDescent="0.15">
      <c r="A3861" s="42" t="s">
        <v>633</v>
      </c>
      <c r="B3861" s="42">
        <v>36</v>
      </c>
      <c r="C3861" s="42" t="s">
        <v>14</v>
      </c>
      <c r="D3861" s="42" t="s">
        <v>31</v>
      </c>
      <c r="E3861" s="42" t="s">
        <v>18906</v>
      </c>
      <c r="F3861" s="55">
        <v>42239</v>
      </c>
      <c r="G3861" s="42" t="s">
        <v>634</v>
      </c>
      <c r="H3861" s="42" t="s">
        <v>635</v>
      </c>
      <c r="I3861" s="42" t="s">
        <v>56</v>
      </c>
      <c r="J3861" s="42" t="s">
        <v>19167</v>
      </c>
      <c r="K3861" s="42" t="s">
        <v>636</v>
      </c>
      <c r="L3861" s="42" t="s">
        <v>637</v>
      </c>
      <c r="M3861" s="42" t="s">
        <v>21</v>
      </c>
      <c r="N3861" s="42" t="s">
        <v>19008</v>
      </c>
      <c r="O3861" s="42" t="s">
        <v>394</v>
      </c>
      <c r="P3861" s="42" t="s">
        <v>395</v>
      </c>
      <c r="Q3861" s="56" t="s">
        <v>19009</v>
      </c>
      <c r="R3861" s="42" t="s">
        <v>542</v>
      </c>
      <c r="S3861" s="42" t="s">
        <v>22</v>
      </c>
      <c r="T3861" s="42" t="s">
        <v>28746</v>
      </c>
      <c r="U3861" s="50" t="s">
        <v>28520</v>
      </c>
      <c r="V3861" s="42" t="s">
        <v>28521</v>
      </c>
      <c r="W3861" s="42" t="s">
        <v>94</v>
      </c>
      <c r="X3861" s="50">
        <v>768</v>
      </c>
    </row>
    <row r="3862" spans="1:24" ht="12" customHeight="1" x14ac:dyDescent="0.15">
      <c r="A3862" s="42" t="s">
        <v>638</v>
      </c>
      <c r="B3862" s="42">
        <v>57</v>
      </c>
      <c r="C3862" s="42" t="s">
        <v>14</v>
      </c>
      <c r="D3862" s="42" t="s">
        <v>31</v>
      </c>
      <c r="E3862" s="42" t="s">
        <v>18907</v>
      </c>
      <c r="F3862" s="55">
        <v>42239</v>
      </c>
      <c r="G3862" s="42" t="s">
        <v>23790</v>
      </c>
      <c r="H3862" s="42" t="s">
        <v>639</v>
      </c>
      <c r="I3862" s="42" t="s">
        <v>263</v>
      </c>
      <c r="J3862" s="42" t="s">
        <v>19168</v>
      </c>
      <c r="K3862" s="42" t="s">
        <v>557</v>
      </c>
      <c r="L3862" s="42" t="s">
        <v>558</v>
      </c>
      <c r="M3862" s="42" t="s">
        <v>21</v>
      </c>
      <c r="N3862" s="42" t="s">
        <v>19010</v>
      </c>
      <c r="O3862" s="42" t="s">
        <v>18970</v>
      </c>
      <c r="P3862" s="42" t="s">
        <v>395</v>
      </c>
      <c r="Q3862" s="56" t="s">
        <v>19011</v>
      </c>
      <c r="R3862" s="42" t="s">
        <v>23</v>
      </c>
      <c r="S3862" s="42" t="s">
        <v>22</v>
      </c>
      <c r="T3862" s="42" t="s">
        <v>28746</v>
      </c>
      <c r="U3862" s="50" t="s">
        <v>28520</v>
      </c>
      <c r="V3862" s="42" t="s">
        <v>28521</v>
      </c>
      <c r="W3862" s="42" t="s">
        <v>94</v>
      </c>
      <c r="X3862" s="50">
        <v>767</v>
      </c>
    </row>
    <row r="3863" spans="1:24" ht="12" customHeight="1" x14ac:dyDescent="0.15">
      <c r="A3863" s="42" t="s">
        <v>624</v>
      </c>
      <c r="B3863" s="42">
        <v>21</v>
      </c>
      <c r="C3863" s="42" t="s">
        <v>14</v>
      </c>
      <c r="D3863" s="42" t="s">
        <v>31</v>
      </c>
      <c r="F3863" s="55">
        <v>42239</v>
      </c>
      <c r="G3863" s="42" t="s">
        <v>625</v>
      </c>
      <c r="H3863" s="42" t="s">
        <v>626</v>
      </c>
      <c r="I3863" s="42" t="s">
        <v>75</v>
      </c>
      <c r="J3863" s="42" t="s">
        <v>19166</v>
      </c>
      <c r="K3863" s="42" t="s">
        <v>627</v>
      </c>
      <c r="L3863" s="42" t="s">
        <v>628</v>
      </c>
      <c r="M3863" s="42" t="s">
        <v>21</v>
      </c>
      <c r="N3863" s="42" t="s">
        <v>19006</v>
      </c>
      <c r="O3863" s="42" t="s">
        <v>394</v>
      </c>
      <c r="P3863" s="42" t="s">
        <v>395</v>
      </c>
      <c r="Q3863" s="56" t="s">
        <v>19007</v>
      </c>
      <c r="R3863" s="42" t="s">
        <v>23</v>
      </c>
      <c r="S3863" s="42" t="s">
        <v>12</v>
      </c>
      <c r="T3863" s="42" t="s">
        <v>31675</v>
      </c>
      <c r="U3863" s="50" t="s">
        <v>28520</v>
      </c>
      <c r="V3863" s="42" t="s">
        <v>28521</v>
      </c>
      <c r="W3863" s="42" t="s">
        <v>94</v>
      </c>
      <c r="X3863" s="50">
        <v>771</v>
      </c>
    </row>
    <row r="3864" spans="1:24" ht="12" customHeight="1" x14ac:dyDescent="0.15">
      <c r="A3864" s="42" t="s">
        <v>645</v>
      </c>
      <c r="B3864" s="42">
        <v>39</v>
      </c>
      <c r="C3864" s="42" t="s">
        <v>14</v>
      </c>
      <c r="D3864" s="42" t="s">
        <v>79</v>
      </c>
      <c r="E3864" s="42" t="s">
        <v>18911</v>
      </c>
      <c r="F3864" s="55">
        <v>42238</v>
      </c>
      <c r="G3864" s="42" t="s">
        <v>646</v>
      </c>
      <c r="H3864" s="42" t="s">
        <v>647</v>
      </c>
      <c r="I3864" s="42" t="s">
        <v>417</v>
      </c>
      <c r="J3864" s="42" t="s">
        <v>19174</v>
      </c>
      <c r="K3864" s="42" t="s">
        <v>648</v>
      </c>
      <c r="L3864" s="42" t="s">
        <v>649</v>
      </c>
      <c r="M3864" s="42" t="s">
        <v>5307</v>
      </c>
      <c r="N3864" s="42" t="s">
        <v>19020</v>
      </c>
      <c r="O3864" s="42" t="s">
        <v>994</v>
      </c>
      <c r="P3864" s="42" t="s">
        <v>395</v>
      </c>
      <c r="Q3864" s="56" t="s">
        <v>19021</v>
      </c>
      <c r="R3864" s="42" t="s">
        <v>23</v>
      </c>
      <c r="S3864" s="42" t="s">
        <v>22</v>
      </c>
      <c r="T3864" s="42" t="s">
        <v>28746</v>
      </c>
      <c r="U3864" s="50" t="s">
        <v>28520</v>
      </c>
      <c r="V3864" s="42" t="s">
        <v>28522</v>
      </c>
      <c r="W3864" s="42" t="s">
        <v>94</v>
      </c>
      <c r="X3864" s="50">
        <v>763</v>
      </c>
    </row>
    <row r="3865" spans="1:24" ht="12" customHeight="1" x14ac:dyDescent="0.15">
      <c r="A3865" s="42" t="s">
        <v>656</v>
      </c>
      <c r="B3865" s="42">
        <v>31</v>
      </c>
      <c r="C3865" s="42" t="s">
        <v>14</v>
      </c>
      <c r="D3865" s="42" t="s">
        <v>31</v>
      </c>
      <c r="E3865" s="42" t="s">
        <v>18908</v>
      </c>
      <c r="F3865" s="55">
        <v>42238</v>
      </c>
      <c r="G3865" s="42" t="s">
        <v>23791</v>
      </c>
      <c r="H3865" s="42" t="s">
        <v>657</v>
      </c>
      <c r="I3865" s="42" t="s">
        <v>127</v>
      </c>
      <c r="J3865" s="42" t="s">
        <v>19169</v>
      </c>
      <c r="K3865" s="42" t="s">
        <v>658</v>
      </c>
      <c r="L3865" s="42" t="s">
        <v>19170</v>
      </c>
      <c r="M3865" s="42" t="s">
        <v>21</v>
      </c>
      <c r="N3865" s="42" t="s">
        <v>19012</v>
      </c>
      <c r="O3865" s="42" t="s">
        <v>394</v>
      </c>
      <c r="P3865" s="42" t="s">
        <v>395</v>
      </c>
      <c r="Q3865" s="56" t="s">
        <v>19013</v>
      </c>
      <c r="R3865" s="42" t="s">
        <v>94</v>
      </c>
      <c r="S3865" s="42" t="s">
        <v>22</v>
      </c>
      <c r="T3865" s="42" t="s">
        <v>28746</v>
      </c>
      <c r="U3865" s="50" t="s">
        <v>28520</v>
      </c>
      <c r="V3865" s="42" t="s">
        <v>28521</v>
      </c>
      <c r="W3865" s="42" t="s">
        <v>94</v>
      </c>
      <c r="X3865" s="50">
        <v>762</v>
      </c>
    </row>
    <row r="3866" spans="1:24" ht="12" customHeight="1" x14ac:dyDescent="0.15">
      <c r="A3866" s="42" t="s">
        <v>659</v>
      </c>
      <c r="B3866" s="42">
        <v>64</v>
      </c>
      <c r="C3866" s="42" t="s">
        <v>14</v>
      </c>
      <c r="D3866" s="42" t="s">
        <v>31</v>
      </c>
      <c r="E3866" s="42" t="s">
        <v>18909</v>
      </c>
      <c r="F3866" s="55">
        <v>42238</v>
      </c>
      <c r="G3866" s="42" t="s">
        <v>23792</v>
      </c>
      <c r="H3866" s="42" t="s">
        <v>660</v>
      </c>
      <c r="I3866" s="42" t="s">
        <v>238</v>
      </c>
      <c r="J3866" s="42" t="s">
        <v>19172</v>
      </c>
      <c r="K3866" s="42" t="s">
        <v>660</v>
      </c>
      <c r="L3866" s="42" t="s">
        <v>661</v>
      </c>
      <c r="M3866" s="42" t="s">
        <v>21</v>
      </c>
      <c r="N3866" s="42" t="s">
        <v>19016</v>
      </c>
      <c r="O3866" s="42" t="s">
        <v>394</v>
      </c>
      <c r="P3866" s="42" t="s">
        <v>395</v>
      </c>
      <c r="Q3866" s="56" t="s">
        <v>19017</v>
      </c>
      <c r="R3866" s="42" t="s">
        <v>23</v>
      </c>
      <c r="S3866" s="42" t="s">
        <v>22</v>
      </c>
      <c r="T3866" s="42" t="s">
        <v>28739</v>
      </c>
      <c r="U3866" s="50" t="s">
        <v>28518</v>
      </c>
      <c r="V3866" s="42" t="s">
        <v>28521</v>
      </c>
      <c r="W3866" s="42" t="s">
        <v>94</v>
      </c>
      <c r="X3866" s="50">
        <v>766</v>
      </c>
    </row>
    <row r="3867" spans="1:24" ht="12" customHeight="1" x14ac:dyDescent="0.15">
      <c r="A3867" s="42" t="s">
        <v>662</v>
      </c>
      <c r="B3867" s="42">
        <v>29</v>
      </c>
      <c r="C3867" s="42" t="s">
        <v>14</v>
      </c>
      <c r="D3867" s="42" t="s">
        <v>31</v>
      </c>
      <c r="F3867" s="55">
        <v>42238</v>
      </c>
      <c r="G3867" s="42" t="s">
        <v>19171</v>
      </c>
      <c r="H3867" s="42" t="s">
        <v>663</v>
      </c>
      <c r="I3867" s="42" t="s">
        <v>39</v>
      </c>
      <c r="J3867" s="42" t="s">
        <v>3394</v>
      </c>
      <c r="K3867" s="42" t="s">
        <v>664</v>
      </c>
      <c r="L3867" s="42" t="s">
        <v>665</v>
      </c>
      <c r="M3867" s="42" t="s">
        <v>21</v>
      </c>
      <c r="N3867" s="42" t="s">
        <v>19014</v>
      </c>
      <c r="O3867" s="42" t="s">
        <v>394</v>
      </c>
      <c r="P3867" s="42" t="s">
        <v>395</v>
      </c>
      <c r="Q3867" s="56" t="s">
        <v>19015</v>
      </c>
      <c r="R3867" s="42" t="s">
        <v>94</v>
      </c>
      <c r="S3867" s="42" t="s">
        <v>29</v>
      </c>
      <c r="T3867" s="42" t="s">
        <v>28563</v>
      </c>
      <c r="U3867" s="50" t="s">
        <v>28523</v>
      </c>
      <c r="V3867" s="42" t="s">
        <v>28521</v>
      </c>
      <c r="W3867" s="42" t="s">
        <v>94</v>
      </c>
      <c r="X3867" s="50">
        <v>764</v>
      </c>
    </row>
    <row r="3868" spans="1:24" ht="12" customHeight="1" x14ac:dyDescent="0.15">
      <c r="A3868" s="42" t="s">
        <v>650</v>
      </c>
      <c r="B3868" s="42">
        <v>38</v>
      </c>
      <c r="C3868" s="42" t="s">
        <v>14</v>
      </c>
      <c r="D3868" s="42" t="s">
        <v>31</v>
      </c>
      <c r="E3868" s="42" t="str">
        <f>HYPERLINK("http://www.killedbypolice.net/victims/150755.jpg","http://www.killedbypolice.net/victims/150755.jpg")</f>
        <v>http://www.killedbypolice.net/victims/150755.jpg</v>
      </c>
      <c r="F3868" s="55">
        <v>42238</v>
      </c>
      <c r="G3868" s="42" t="s">
        <v>651</v>
      </c>
      <c r="H3868" s="42" t="s">
        <v>652</v>
      </c>
      <c r="I3868" s="42" t="s">
        <v>653</v>
      </c>
      <c r="J3868" s="42">
        <v>38652</v>
      </c>
      <c r="K3868" s="42" t="s">
        <v>654</v>
      </c>
      <c r="L3868" s="42" t="s">
        <v>655</v>
      </c>
      <c r="M3868" s="42" t="s">
        <v>21</v>
      </c>
      <c r="P3868" s="42" t="s">
        <v>395</v>
      </c>
      <c r="Q3868" s="56" t="str">
        <f>HYPERLINK("https://djournal.com/news/man-dies-after-police-chase-2/","https://djournal.com/news/man-dies-after-police-chase-2/")</f>
        <v>https://djournal.com/news/man-dies-after-police-chase-2/</v>
      </c>
      <c r="R3868" s="42" t="s">
        <v>23</v>
      </c>
      <c r="S3868" s="42" t="s">
        <v>373</v>
      </c>
    </row>
    <row r="3869" spans="1:24" ht="12" customHeight="1" x14ac:dyDescent="0.15">
      <c r="A3869" s="42" t="s">
        <v>666</v>
      </c>
      <c r="B3869" s="42">
        <v>26</v>
      </c>
      <c r="C3869" s="42" t="s">
        <v>14</v>
      </c>
      <c r="D3869" s="42" t="s">
        <v>31</v>
      </c>
      <c r="E3869" s="42" t="s">
        <v>18910</v>
      </c>
      <c r="F3869" s="55">
        <v>42238</v>
      </c>
      <c r="G3869" s="42" t="s">
        <v>23793</v>
      </c>
      <c r="H3869" s="42" t="s">
        <v>667</v>
      </c>
      <c r="I3869" s="42" t="s">
        <v>357</v>
      </c>
      <c r="J3869" s="42" t="s">
        <v>19173</v>
      </c>
      <c r="K3869" s="42" t="s">
        <v>668</v>
      </c>
      <c r="L3869" s="42" t="s">
        <v>669</v>
      </c>
      <c r="M3869" s="42" t="s">
        <v>21</v>
      </c>
      <c r="N3869" s="42" t="s">
        <v>19018</v>
      </c>
      <c r="O3869" s="42" t="s">
        <v>394</v>
      </c>
      <c r="P3869" s="42" t="s">
        <v>395</v>
      </c>
      <c r="Q3869" s="56" t="s">
        <v>19019</v>
      </c>
      <c r="R3869" s="42" t="s">
        <v>948</v>
      </c>
      <c r="S3869" s="42" t="s">
        <v>373</v>
      </c>
      <c r="T3869" s="42" t="s">
        <v>28836</v>
      </c>
      <c r="U3869" s="50" t="s">
        <v>28520</v>
      </c>
      <c r="V3869" s="42" t="s">
        <v>28519</v>
      </c>
      <c r="W3869" s="42" t="s">
        <v>94</v>
      </c>
      <c r="X3869" s="50">
        <v>765</v>
      </c>
    </row>
    <row r="3870" spans="1:24" ht="12" customHeight="1" x14ac:dyDescent="0.15">
      <c r="A3870" s="42" t="s">
        <v>672</v>
      </c>
      <c r="B3870" s="42">
        <v>38</v>
      </c>
      <c r="C3870" s="42" t="s">
        <v>14</v>
      </c>
      <c r="D3870" s="42" t="s">
        <v>31</v>
      </c>
      <c r="E3870" s="42" t="s">
        <v>18912</v>
      </c>
      <c r="F3870" s="55">
        <v>42237</v>
      </c>
      <c r="G3870" s="42" t="s">
        <v>19175</v>
      </c>
      <c r="H3870" s="42" t="s">
        <v>673</v>
      </c>
      <c r="I3870" s="42" t="s">
        <v>360</v>
      </c>
      <c r="J3870" s="42" t="s">
        <v>19176</v>
      </c>
      <c r="K3870" s="42" t="s">
        <v>674</v>
      </c>
      <c r="L3870" s="42" t="s">
        <v>675</v>
      </c>
      <c r="M3870" s="42" t="s">
        <v>21</v>
      </c>
      <c r="N3870" s="42" t="s">
        <v>19022</v>
      </c>
      <c r="O3870" s="42" t="s">
        <v>394</v>
      </c>
      <c r="P3870" s="42" t="s">
        <v>395</v>
      </c>
      <c r="Q3870" s="56" t="s">
        <v>19023</v>
      </c>
      <c r="R3870" s="42" t="s">
        <v>94</v>
      </c>
      <c r="S3870" s="42" t="s">
        <v>22</v>
      </c>
      <c r="T3870" s="42" t="s">
        <v>28739</v>
      </c>
      <c r="U3870" s="50" t="s">
        <v>28518</v>
      </c>
      <c r="V3870" s="42" t="s">
        <v>28521</v>
      </c>
      <c r="W3870" s="42" t="s">
        <v>94</v>
      </c>
      <c r="X3870" s="50">
        <v>761</v>
      </c>
    </row>
    <row r="3871" spans="1:24" ht="12" customHeight="1" x14ac:dyDescent="0.15">
      <c r="A3871" s="42" t="s">
        <v>680</v>
      </c>
      <c r="B3871" s="42">
        <v>57</v>
      </c>
      <c r="C3871" s="42" t="s">
        <v>14</v>
      </c>
      <c r="D3871" s="42" t="s">
        <v>31</v>
      </c>
      <c r="F3871" s="55">
        <v>42237</v>
      </c>
      <c r="G3871" s="42" t="s">
        <v>23794</v>
      </c>
      <c r="H3871" s="42" t="s">
        <v>681</v>
      </c>
      <c r="I3871" s="42" t="s">
        <v>297</v>
      </c>
      <c r="J3871" s="42" t="s">
        <v>19179</v>
      </c>
      <c r="K3871" s="42" t="s">
        <v>682</v>
      </c>
      <c r="L3871" s="42" t="s">
        <v>683</v>
      </c>
      <c r="M3871" s="42" t="s">
        <v>21</v>
      </c>
      <c r="N3871" s="42" t="s">
        <v>20494</v>
      </c>
      <c r="O3871" s="42" t="s">
        <v>394</v>
      </c>
      <c r="P3871" s="42" t="s">
        <v>395</v>
      </c>
      <c r="Q3871" s="56" t="s">
        <v>19026</v>
      </c>
      <c r="R3871" s="42" t="s">
        <v>542</v>
      </c>
      <c r="S3871" s="42" t="s">
        <v>22</v>
      </c>
      <c r="T3871" s="42" t="s">
        <v>28746</v>
      </c>
      <c r="U3871" s="50" t="s">
        <v>28520</v>
      </c>
      <c r="V3871" s="42" t="s">
        <v>28521</v>
      </c>
      <c r="W3871" s="42" t="s">
        <v>94</v>
      </c>
      <c r="X3871" s="50">
        <v>758</v>
      </c>
    </row>
    <row r="3872" spans="1:24" ht="12" customHeight="1" x14ac:dyDescent="0.15">
      <c r="A3872" s="42" t="s">
        <v>20195</v>
      </c>
      <c r="B3872" s="42">
        <v>57</v>
      </c>
      <c r="C3872" s="42" t="s">
        <v>14</v>
      </c>
      <c r="D3872" s="42" t="s">
        <v>31</v>
      </c>
      <c r="E3872" s="42" t="s">
        <v>20196</v>
      </c>
      <c r="F3872" s="55">
        <v>42237</v>
      </c>
      <c r="G3872" s="42" t="s">
        <v>670</v>
      </c>
      <c r="H3872" s="42" t="s">
        <v>671</v>
      </c>
      <c r="I3872" s="42" t="s">
        <v>117</v>
      </c>
      <c r="J3872" s="42">
        <v>85258</v>
      </c>
      <c r="K3872" s="42" t="s">
        <v>617</v>
      </c>
      <c r="L3872" s="42" t="s">
        <v>4774</v>
      </c>
      <c r="M3872" s="42" t="s">
        <v>385</v>
      </c>
      <c r="N3872" s="42" t="s">
        <v>32379</v>
      </c>
      <c r="P3872" s="42" t="s">
        <v>395</v>
      </c>
      <c r="Q3872" s="56" t="s">
        <v>19716</v>
      </c>
      <c r="R3872" s="42" t="s">
        <v>23</v>
      </c>
      <c r="S3872" s="42" t="s">
        <v>12</v>
      </c>
    </row>
    <row r="3873" spans="1:24" ht="12" customHeight="1" x14ac:dyDescent="0.15">
      <c r="A3873" s="42" t="s">
        <v>676</v>
      </c>
      <c r="B3873" s="42">
        <v>30</v>
      </c>
      <c r="C3873" s="42" t="s">
        <v>14</v>
      </c>
      <c r="D3873" s="42" t="s">
        <v>31</v>
      </c>
      <c r="F3873" s="55">
        <v>42237</v>
      </c>
      <c r="G3873" s="42" t="s">
        <v>19177</v>
      </c>
      <c r="H3873" s="42" t="s">
        <v>677</v>
      </c>
      <c r="I3873" s="42" t="s">
        <v>46</v>
      </c>
      <c r="J3873" s="42" t="s">
        <v>19178</v>
      </c>
      <c r="K3873" s="42" t="s">
        <v>678</v>
      </c>
      <c r="L3873" s="42" t="s">
        <v>679</v>
      </c>
      <c r="M3873" s="42" t="s">
        <v>21</v>
      </c>
      <c r="N3873" s="42" t="s">
        <v>19024</v>
      </c>
      <c r="O3873" s="42" t="s">
        <v>394</v>
      </c>
      <c r="P3873" s="42" t="s">
        <v>395</v>
      </c>
      <c r="Q3873" s="56" t="s">
        <v>19025</v>
      </c>
      <c r="R3873" s="42" t="s">
        <v>94</v>
      </c>
      <c r="S3873" s="42" t="s">
        <v>373</v>
      </c>
      <c r="T3873" s="42" t="s">
        <v>28836</v>
      </c>
      <c r="U3873" s="50" t="s">
        <v>28520</v>
      </c>
      <c r="V3873" s="42" t="s">
        <v>28519</v>
      </c>
      <c r="W3873" s="42" t="s">
        <v>94</v>
      </c>
      <c r="X3873" s="50">
        <v>760</v>
      </c>
    </row>
    <row r="3874" spans="1:24" ht="12" customHeight="1" x14ac:dyDescent="0.15">
      <c r="A3874" s="42" t="s">
        <v>684</v>
      </c>
      <c r="B3874" s="42">
        <v>17</v>
      </c>
      <c r="C3874" s="42" t="s">
        <v>14</v>
      </c>
      <c r="D3874" s="42" t="s">
        <v>42</v>
      </c>
      <c r="E3874" s="42" t="s">
        <v>18913</v>
      </c>
      <c r="F3874" s="55">
        <v>42236</v>
      </c>
      <c r="G3874" s="42" t="s">
        <v>19182</v>
      </c>
      <c r="H3874" s="42" t="s">
        <v>472</v>
      </c>
      <c r="I3874" s="42" t="s">
        <v>39</v>
      </c>
      <c r="J3874" s="42" t="s">
        <v>19183</v>
      </c>
      <c r="K3874" s="42" t="s">
        <v>303</v>
      </c>
      <c r="L3874" s="42" t="s">
        <v>473</v>
      </c>
      <c r="M3874" s="42" t="s">
        <v>21</v>
      </c>
      <c r="N3874" s="42" t="s">
        <v>19029</v>
      </c>
      <c r="O3874" s="42" t="s">
        <v>394</v>
      </c>
      <c r="P3874" s="42" t="s">
        <v>395</v>
      </c>
      <c r="Q3874" s="56" t="s">
        <v>19030</v>
      </c>
      <c r="R3874" s="42" t="s">
        <v>542</v>
      </c>
      <c r="S3874" s="42" t="s">
        <v>22</v>
      </c>
      <c r="T3874" s="42" t="s">
        <v>28746</v>
      </c>
      <c r="U3874" s="50" t="s">
        <v>28520</v>
      </c>
      <c r="V3874" s="42" t="s">
        <v>28521</v>
      </c>
      <c r="W3874" s="42" t="s">
        <v>94</v>
      </c>
      <c r="X3874" s="50">
        <v>756</v>
      </c>
    </row>
    <row r="3875" spans="1:24" ht="12" customHeight="1" x14ac:dyDescent="0.15">
      <c r="A3875" s="42" t="s">
        <v>685</v>
      </c>
      <c r="B3875" s="42">
        <v>19</v>
      </c>
      <c r="C3875" s="42" t="s">
        <v>14</v>
      </c>
      <c r="D3875" s="42" t="s">
        <v>31</v>
      </c>
      <c r="F3875" s="55">
        <v>42236</v>
      </c>
      <c r="G3875" s="42" t="s">
        <v>686</v>
      </c>
      <c r="H3875" s="42" t="s">
        <v>687</v>
      </c>
      <c r="I3875" s="42" t="s">
        <v>63</v>
      </c>
      <c r="J3875" s="42" t="s">
        <v>19184</v>
      </c>
      <c r="K3875" s="42" t="s">
        <v>112</v>
      </c>
      <c r="L3875" s="42" t="s">
        <v>113</v>
      </c>
      <c r="M3875" s="42" t="s">
        <v>21</v>
      </c>
      <c r="N3875" s="42" t="s">
        <v>19031</v>
      </c>
      <c r="O3875" s="42" t="s">
        <v>18970</v>
      </c>
      <c r="P3875" s="42" t="s">
        <v>395</v>
      </c>
      <c r="Q3875" s="56" t="s">
        <v>19032</v>
      </c>
      <c r="R3875" s="42" t="s">
        <v>542</v>
      </c>
      <c r="S3875" s="42" t="s">
        <v>22</v>
      </c>
      <c r="T3875" s="42" t="s">
        <v>28746</v>
      </c>
      <c r="U3875" s="50" t="s">
        <v>28520</v>
      </c>
      <c r="V3875" s="42" t="s">
        <v>28521</v>
      </c>
      <c r="W3875" s="42" t="s">
        <v>94</v>
      </c>
      <c r="X3875" s="50">
        <v>881</v>
      </c>
    </row>
    <row r="3876" spans="1:24" ht="12" customHeight="1" x14ac:dyDescent="0.15">
      <c r="A3876" s="42" t="s">
        <v>688</v>
      </c>
      <c r="B3876" s="42">
        <v>50</v>
      </c>
      <c r="C3876" s="42" t="s">
        <v>14</v>
      </c>
      <c r="D3876" s="42" t="s">
        <v>31</v>
      </c>
      <c r="F3876" s="55">
        <v>42236</v>
      </c>
      <c r="G3876" s="42" t="s">
        <v>19180</v>
      </c>
      <c r="H3876" s="42" t="s">
        <v>689</v>
      </c>
      <c r="I3876" s="42" t="s">
        <v>88</v>
      </c>
      <c r="J3876" s="42" t="s">
        <v>19181</v>
      </c>
      <c r="K3876" s="42" t="s">
        <v>689</v>
      </c>
      <c r="L3876" s="42" t="s">
        <v>690</v>
      </c>
      <c r="M3876" s="42" t="s">
        <v>5307</v>
      </c>
      <c r="N3876" s="42" t="s">
        <v>19027</v>
      </c>
      <c r="O3876" s="42" t="s">
        <v>394</v>
      </c>
      <c r="P3876" s="42" t="s">
        <v>395</v>
      </c>
      <c r="Q3876" s="56" t="s">
        <v>19028</v>
      </c>
      <c r="R3876" s="42" t="s">
        <v>542</v>
      </c>
      <c r="S3876" s="42" t="s">
        <v>12</v>
      </c>
      <c r="T3876" s="42" t="s">
        <v>31978</v>
      </c>
      <c r="U3876" s="50" t="s">
        <v>28520</v>
      </c>
      <c r="V3876" s="42" t="s">
        <v>28521</v>
      </c>
      <c r="W3876" s="42" t="s">
        <v>94</v>
      </c>
      <c r="X3876" s="50">
        <v>755</v>
      </c>
    </row>
    <row r="3877" spans="1:24" ht="12" customHeight="1" x14ac:dyDescent="0.15">
      <c r="A3877" s="42" t="s">
        <v>695</v>
      </c>
      <c r="B3877" s="42">
        <v>24</v>
      </c>
      <c r="C3877" s="42" t="s">
        <v>14</v>
      </c>
      <c r="D3877" s="42" t="s">
        <v>79</v>
      </c>
      <c r="E3877" s="42" t="s">
        <v>18914</v>
      </c>
      <c r="F3877" s="55">
        <v>42235</v>
      </c>
      <c r="G3877" s="42" t="s">
        <v>19185</v>
      </c>
      <c r="H3877" s="42" t="s">
        <v>19186</v>
      </c>
      <c r="I3877" s="42" t="s">
        <v>51</v>
      </c>
      <c r="J3877" s="42" t="s">
        <v>19187</v>
      </c>
      <c r="K3877" s="42" t="s">
        <v>588</v>
      </c>
      <c r="L3877" s="42" t="s">
        <v>19188</v>
      </c>
      <c r="M3877" s="42" t="s">
        <v>21</v>
      </c>
      <c r="N3877" s="42" t="s">
        <v>19033</v>
      </c>
      <c r="O3877" s="42" t="s">
        <v>394</v>
      </c>
      <c r="P3877" s="42" t="s">
        <v>395</v>
      </c>
      <c r="Q3877" s="56" t="s">
        <v>19034</v>
      </c>
      <c r="R3877" s="42" t="s">
        <v>94</v>
      </c>
      <c r="S3877" s="42" t="s">
        <v>22</v>
      </c>
      <c r="T3877" s="42" t="s">
        <v>28746</v>
      </c>
      <c r="U3877" s="50" t="s">
        <v>28520</v>
      </c>
      <c r="V3877" s="42" t="s">
        <v>28519</v>
      </c>
      <c r="W3877" s="42" t="s">
        <v>94</v>
      </c>
      <c r="X3877" s="50">
        <v>752</v>
      </c>
    </row>
    <row r="3878" spans="1:24" ht="12" customHeight="1" x14ac:dyDescent="0.15">
      <c r="A3878" s="42" t="s">
        <v>696</v>
      </c>
      <c r="B3878" s="42">
        <v>29</v>
      </c>
      <c r="C3878" s="42" t="s">
        <v>14</v>
      </c>
      <c r="D3878" s="42" t="s">
        <v>31</v>
      </c>
      <c r="F3878" s="55">
        <v>42235</v>
      </c>
      <c r="G3878" s="42" t="s">
        <v>19189</v>
      </c>
      <c r="H3878" s="42" t="s">
        <v>697</v>
      </c>
      <c r="I3878" s="42" t="s">
        <v>297</v>
      </c>
      <c r="J3878" s="42" t="s">
        <v>19190</v>
      </c>
      <c r="K3878" s="42" t="s">
        <v>698</v>
      </c>
      <c r="L3878" s="42" t="s">
        <v>699</v>
      </c>
      <c r="M3878" s="42" t="s">
        <v>21</v>
      </c>
      <c r="N3878" s="42" t="s">
        <v>19035</v>
      </c>
      <c r="O3878" s="42" t="s">
        <v>394</v>
      </c>
      <c r="P3878" s="42" t="s">
        <v>395</v>
      </c>
      <c r="Q3878" s="56" t="s">
        <v>19036</v>
      </c>
      <c r="R3878" s="42" t="s">
        <v>542</v>
      </c>
      <c r="S3878" s="42" t="s">
        <v>22</v>
      </c>
      <c r="T3878" s="42" t="s">
        <v>28746</v>
      </c>
      <c r="U3878" s="50" t="s">
        <v>28520</v>
      </c>
      <c r="V3878" s="42" t="s">
        <v>28522</v>
      </c>
      <c r="W3878" s="42" t="s">
        <v>94</v>
      </c>
      <c r="X3878" s="50">
        <v>753</v>
      </c>
    </row>
    <row r="3879" spans="1:24" ht="12" customHeight="1" x14ac:dyDescent="0.15">
      <c r="A3879" s="42" t="s">
        <v>700</v>
      </c>
      <c r="B3879" s="42">
        <v>44</v>
      </c>
      <c r="C3879" s="42" t="s">
        <v>14</v>
      </c>
      <c r="D3879" s="42" t="s">
        <v>31</v>
      </c>
      <c r="E3879" s="42" t="s">
        <v>18916</v>
      </c>
      <c r="F3879" s="55">
        <v>42235</v>
      </c>
      <c r="G3879" s="42" t="s">
        <v>701</v>
      </c>
      <c r="H3879" s="42" t="s">
        <v>702</v>
      </c>
      <c r="I3879" s="42" t="s">
        <v>360</v>
      </c>
      <c r="J3879" s="42" t="s">
        <v>19191</v>
      </c>
      <c r="K3879" s="42" t="s">
        <v>703</v>
      </c>
      <c r="L3879" s="42" t="s">
        <v>704</v>
      </c>
      <c r="M3879" s="42" t="s">
        <v>21</v>
      </c>
      <c r="N3879" s="42" t="s">
        <v>19038</v>
      </c>
      <c r="O3879" s="42" t="s">
        <v>394</v>
      </c>
      <c r="P3879" s="42" t="s">
        <v>395</v>
      </c>
      <c r="Q3879" s="56" t="s">
        <v>19039</v>
      </c>
      <c r="R3879" s="42" t="s">
        <v>542</v>
      </c>
      <c r="S3879" s="42" t="s">
        <v>22</v>
      </c>
      <c r="T3879" s="42" t="s">
        <v>28746</v>
      </c>
      <c r="U3879" s="50" t="s">
        <v>28520</v>
      </c>
      <c r="V3879" s="42" t="s">
        <v>28521</v>
      </c>
      <c r="W3879" s="42" t="s">
        <v>94</v>
      </c>
      <c r="X3879" s="50">
        <v>754</v>
      </c>
    </row>
    <row r="3880" spans="1:24" ht="12" customHeight="1" x14ac:dyDescent="0.15">
      <c r="A3880" s="42" t="s">
        <v>691</v>
      </c>
      <c r="B3880" s="42">
        <v>18</v>
      </c>
      <c r="C3880" s="42" t="s">
        <v>14</v>
      </c>
      <c r="D3880" s="42" t="s">
        <v>79</v>
      </c>
      <c r="E3880" s="42" t="s">
        <v>18915</v>
      </c>
      <c r="F3880" s="55">
        <v>42235</v>
      </c>
      <c r="G3880" s="42" t="s">
        <v>692</v>
      </c>
      <c r="H3880" s="42" t="s">
        <v>693</v>
      </c>
      <c r="I3880" s="42" t="s">
        <v>425</v>
      </c>
      <c r="J3880" s="42" t="s">
        <v>4641</v>
      </c>
      <c r="K3880" s="42" t="s">
        <v>693</v>
      </c>
      <c r="L3880" s="42" t="s">
        <v>4419</v>
      </c>
      <c r="M3880" s="42" t="s">
        <v>21</v>
      </c>
      <c r="N3880" s="42" t="s">
        <v>694</v>
      </c>
      <c r="O3880" s="42" t="s">
        <v>394</v>
      </c>
      <c r="P3880" s="42" t="s">
        <v>395</v>
      </c>
      <c r="Q3880" s="56" t="s">
        <v>19037</v>
      </c>
      <c r="R3880" s="42" t="s">
        <v>23</v>
      </c>
      <c r="S3880" s="42" t="s">
        <v>29</v>
      </c>
      <c r="T3880" s="42" t="s">
        <v>28746</v>
      </c>
      <c r="U3880" s="50" t="s">
        <v>28520</v>
      </c>
      <c r="V3880" s="42" t="s">
        <v>28522</v>
      </c>
      <c r="W3880" s="42" t="s">
        <v>94</v>
      </c>
      <c r="X3880" s="50">
        <v>751</v>
      </c>
    </row>
    <row r="3881" spans="1:24" ht="12" customHeight="1" x14ac:dyDescent="0.15">
      <c r="A3881" s="42" t="s">
        <v>705</v>
      </c>
      <c r="B3881" s="42">
        <v>35</v>
      </c>
      <c r="C3881" s="42" t="s">
        <v>14</v>
      </c>
      <c r="D3881" s="42" t="s">
        <v>79</v>
      </c>
      <c r="E3881" s="42" t="s">
        <v>18917</v>
      </c>
      <c r="F3881" s="55">
        <v>42233</v>
      </c>
      <c r="G3881" s="42" t="s">
        <v>706</v>
      </c>
      <c r="H3881" s="42" t="s">
        <v>707</v>
      </c>
      <c r="I3881" s="42" t="s">
        <v>67</v>
      </c>
      <c r="J3881" s="42" t="s">
        <v>19192</v>
      </c>
      <c r="K3881" s="42" t="s">
        <v>545</v>
      </c>
      <c r="L3881" s="42" t="s">
        <v>708</v>
      </c>
      <c r="M3881" s="42" t="s">
        <v>21</v>
      </c>
      <c r="N3881" s="42" t="s">
        <v>19040</v>
      </c>
      <c r="O3881" s="42" t="s">
        <v>394</v>
      </c>
      <c r="P3881" s="42" t="s">
        <v>395</v>
      </c>
      <c r="Q3881" s="56" t="s">
        <v>709</v>
      </c>
      <c r="R3881" s="42" t="s">
        <v>948</v>
      </c>
      <c r="S3881" s="42" t="s">
        <v>22</v>
      </c>
      <c r="T3881" s="42" t="s">
        <v>28746</v>
      </c>
      <c r="U3881" s="50" t="s">
        <v>28520</v>
      </c>
      <c r="V3881" s="42" t="s">
        <v>28521</v>
      </c>
      <c r="W3881" s="42" t="s">
        <v>94</v>
      </c>
      <c r="X3881" s="50">
        <v>748</v>
      </c>
    </row>
    <row r="3882" spans="1:24" ht="12" customHeight="1" x14ac:dyDescent="0.15">
      <c r="A3882" s="42" t="s">
        <v>710</v>
      </c>
      <c r="B3882" s="42">
        <v>40</v>
      </c>
      <c r="C3882" s="42" t="s">
        <v>14</v>
      </c>
      <c r="D3882" s="42" t="s">
        <v>42</v>
      </c>
      <c r="E3882" s="42" t="s">
        <v>18918</v>
      </c>
      <c r="F3882" s="55">
        <v>42233</v>
      </c>
      <c r="G3882" s="42" t="s">
        <v>19193</v>
      </c>
      <c r="H3882" s="42" t="s">
        <v>591</v>
      </c>
      <c r="I3882" s="42" t="s">
        <v>39</v>
      </c>
      <c r="J3882" s="42" t="s">
        <v>3260</v>
      </c>
      <c r="K3882" s="42" t="s">
        <v>592</v>
      </c>
      <c r="L3882" s="42" t="s">
        <v>711</v>
      </c>
      <c r="M3882" s="42" t="s">
        <v>21</v>
      </c>
      <c r="N3882" s="42" t="s">
        <v>19041</v>
      </c>
      <c r="O3882" s="42" t="s">
        <v>394</v>
      </c>
      <c r="P3882" s="42" t="s">
        <v>395</v>
      </c>
      <c r="Q3882" s="56" t="s">
        <v>19042</v>
      </c>
      <c r="R3882" s="42" t="s">
        <v>94</v>
      </c>
      <c r="S3882" s="42" t="s">
        <v>12</v>
      </c>
      <c r="T3882" s="42" t="s">
        <v>31978</v>
      </c>
      <c r="U3882" s="50" t="s">
        <v>28518</v>
      </c>
      <c r="V3882" s="42" t="s">
        <v>28522</v>
      </c>
      <c r="W3882" s="42" t="s">
        <v>94</v>
      </c>
      <c r="X3882" s="50">
        <v>749</v>
      </c>
    </row>
    <row r="3883" spans="1:24" ht="12" customHeight="1" x14ac:dyDescent="0.15">
      <c r="A3883" s="42" t="s">
        <v>713</v>
      </c>
      <c r="B3883" s="42">
        <v>23</v>
      </c>
      <c r="C3883" s="42" t="s">
        <v>14</v>
      </c>
      <c r="D3883" s="42" t="s">
        <v>42</v>
      </c>
      <c r="F3883" s="55">
        <v>42232</v>
      </c>
      <c r="G3883" s="42" t="s">
        <v>714</v>
      </c>
      <c r="H3883" s="42" t="s">
        <v>715</v>
      </c>
      <c r="I3883" s="42" t="s">
        <v>39</v>
      </c>
      <c r="J3883" s="42">
        <v>96130</v>
      </c>
      <c r="K3883" s="42" t="s">
        <v>716</v>
      </c>
      <c r="L3883" s="42" t="s">
        <v>717</v>
      </c>
      <c r="M3883" s="42" t="s">
        <v>21</v>
      </c>
      <c r="N3883" s="42" t="s">
        <v>20491</v>
      </c>
      <c r="P3883" s="42" t="s">
        <v>395</v>
      </c>
      <c r="Q3883" s="56" t="s">
        <v>19715</v>
      </c>
      <c r="R3883" s="42" t="s">
        <v>23</v>
      </c>
      <c r="S3883" s="42" t="s">
        <v>22</v>
      </c>
    </row>
    <row r="3884" spans="1:24" ht="12" customHeight="1" x14ac:dyDescent="0.15">
      <c r="A3884" s="42" t="s">
        <v>712</v>
      </c>
      <c r="B3884" s="42">
        <v>29</v>
      </c>
      <c r="C3884" s="42" t="s">
        <v>14</v>
      </c>
      <c r="D3884" s="42" t="s">
        <v>42</v>
      </c>
      <c r="E3884" s="42" t="s">
        <v>18919</v>
      </c>
      <c r="F3884" s="55">
        <v>42232</v>
      </c>
      <c r="G3884" s="42" t="s">
        <v>23795</v>
      </c>
      <c r="H3884" s="42" t="s">
        <v>591</v>
      </c>
      <c r="I3884" s="42" t="s">
        <v>39</v>
      </c>
      <c r="J3884" s="42" t="s">
        <v>3260</v>
      </c>
      <c r="K3884" s="42" t="s">
        <v>592</v>
      </c>
      <c r="L3884" s="42" t="s">
        <v>711</v>
      </c>
      <c r="M3884" s="42" t="s">
        <v>21</v>
      </c>
      <c r="N3884" s="42" t="s">
        <v>19043</v>
      </c>
      <c r="O3884" s="42" t="s">
        <v>394</v>
      </c>
      <c r="P3884" s="42" t="s">
        <v>395</v>
      </c>
      <c r="Q3884" s="56" t="s">
        <v>19044</v>
      </c>
      <c r="R3884" s="42" t="s">
        <v>23</v>
      </c>
      <c r="S3884" s="42" t="s">
        <v>22</v>
      </c>
      <c r="T3884" s="42" t="s">
        <v>28746</v>
      </c>
      <c r="U3884" s="50" t="s">
        <v>28518</v>
      </c>
      <c r="V3884" s="42" t="s">
        <v>28521</v>
      </c>
      <c r="W3884" s="42" t="s">
        <v>94</v>
      </c>
      <c r="X3884" s="50">
        <v>745</v>
      </c>
    </row>
    <row r="3885" spans="1:24" ht="12" customHeight="1" x14ac:dyDescent="0.15">
      <c r="A3885" s="42" t="s">
        <v>718</v>
      </c>
      <c r="B3885" s="42">
        <v>47</v>
      </c>
      <c r="C3885" s="42" t="s">
        <v>14</v>
      </c>
      <c r="D3885" s="42" t="s">
        <v>31</v>
      </c>
      <c r="E3885" s="42" t="s">
        <v>18920</v>
      </c>
      <c r="F3885" s="55">
        <v>42232</v>
      </c>
      <c r="G3885" s="42" t="s">
        <v>719</v>
      </c>
      <c r="H3885" s="42" t="s">
        <v>720</v>
      </c>
      <c r="I3885" s="42" t="s">
        <v>67</v>
      </c>
      <c r="J3885" s="42" t="s">
        <v>19194</v>
      </c>
      <c r="K3885" s="42" t="s">
        <v>721</v>
      </c>
      <c r="L3885" s="42" t="s">
        <v>722</v>
      </c>
      <c r="M3885" s="42" t="s">
        <v>21</v>
      </c>
      <c r="N3885" s="42" t="s">
        <v>19045</v>
      </c>
      <c r="O3885" s="42" t="s">
        <v>394</v>
      </c>
      <c r="P3885" s="42" t="s">
        <v>395</v>
      </c>
      <c r="Q3885" s="56" t="s">
        <v>19046</v>
      </c>
      <c r="R3885" s="42" t="s">
        <v>23</v>
      </c>
      <c r="S3885" s="42" t="s">
        <v>22</v>
      </c>
      <c r="T3885" s="42" t="s">
        <v>28746</v>
      </c>
      <c r="U3885" s="50" t="s">
        <v>28520</v>
      </c>
      <c r="V3885" s="42" t="s">
        <v>28521</v>
      </c>
      <c r="W3885" s="42" t="s">
        <v>94</v>
      </c>
      <c r="X3885" s="50">
        <v>746</v>
      </c>
    </row>
    <row r="3886" spans="1:24" ht="12" customHeight="1" x14ac:dyDescent="0.15">
      <c r="A3886" s="42" t="s">
        <v>754</v>
      </c>
      <c r="B3886" s="42">
        <v>23</v>
      </c>
      <c r="C3886" s="42" t="s">
        <v>14</v>
      </c>
      <c r="D3886" s="42" t="s">
        <v>79</v>
      </c>
      <c r="E3886" s="42" t="s">
        <v>18921</v>
      </c>
      <c r="F3886" s="55">
        <v>42231</v>
      </c>
      <c r="G3886" s="42" t="s">
        <v>23796</v>
      </c>
      <c r="H3886" s="42" t="s">
        <v>755</v>
      </c>
      <c r="I3886" s="42" t="s">
        <v>39</v>
      </c>
      <c r="J3886" s="42" t="s">
        <v>9197</v>
      </c>
      <c r="K3886" s="42" t="s">
        <v>592</v>
      </c>
      <c r="L3886" s="42" t="s">
        <v>756</v>
      </c>
      <c r="M3886" s="42" t="s">
        <v>21</v>
      </c>
      <c r="N3886" s="42" t="s">
        <v>19047</v>
      </c>
      <c r="O3886" s="42" t="s">
        <v>394</v>
      </c>
      <c r="P3886" s="42" t="s">
        <v>395</v>
      </c>
      <c r="Q3886" s="56" t="s">
        <v>19048</v>
      </c>
      <c r="R3886" s="42" t="s">
        <v>23</v>
      </c>
      <c r="S3886" s="42" t="s">
        <v>22</v>
      </c>
      <c r="T3886" s="42" t="s">
        <v>28746</v>
      </c>
      <c r="U3886" s="50" t="s">
        <v>28520</v>
      </c>
      <c r="V3886" s="42" t="s">
        <v>28521</v>
      </c>
      <c r="W3886" s="42" t="s">
        <v>94</v>
      </c>
      <c r="X3886" s="50">
        <v>742</v>
      </c>
    </row>
    <row r="3887" spans="1:24" ht="12" customHeight="1" x14ac:dyDescent="0.15">
      <c r="A3887" s="42" t="s">
        <v>728</v>
      </c>
      <c r="B3887" s="42">
        <v>34</v>
      </c>
      <c r="C3887" s="42" t="s">
        <v>14</v>
      </c>
      <c r="D3887" s="42" t="s">
        <v>79</v>
      </c>
      <c r="E3887" s="42" t="s">
        <v>18922</v>
      </c>
      <c r="F3887" s="55">
        <v>42231</v>
      </c>
      <c r="G3887" s="42" t="s">
        <v>729</v>
      </c>
      <c r="H3887" s="42" t="s">
        <v>730</v>
      </c>
      <c r="I3887" s="42" t="s">
        <v>39</v>
      </c>
      <c r="J3887" s="42" t="s">
        <v>19195</v>
      </c>
      <c r="K3887" s="42" t="s">
        <v>664</v>
      </c>
      <c r="L3887" s="42" t="s">
        <v>731</v>
      </c>
      <c r="M3887" s="42" t="s">
        <v>21</v>
      </c>
      <c r="N3887" s="42" t="s">
        <v>19049</v>
      </c>
      <c r="O3887" s="42" t="s">
        <v>394</v>
      </c>
      <c r="P3887" s="42" t="s">
        <v>395</v>
      </c>
      <c r="Q3887" s="56" t="s">
        <v>19050</v>
      </c>
      <c r="R3887" s="42" t="s">
        <v>23</v>
      </c>
      <c r="S3887" s="42" t="s">
        <v>22</v>
      </c>
      <c r="U3887" s="50" t="s">
        <v>28520</v>
      </c>
      <c r="V3887" s="42" t="s">
        <v>28521</v>
      </c>
      <c r="W3887" s="42" t="s">
        <v>94</v>
      </c>
      <c r="X3887" s="50">
        <v>743</v>
      </c>
    </row>
    <row r="3888" spans="1:24" ht="12" customHeight="1" x14ac:dyDescent="0.15">
      <c r="A3888" s="42" t="s">
        <v>732</v>
      </c>
      <c r="B3888" s="42">
        <v>30</v>
      </c>
      <c r="C3888" s="42" t="s">
        <v>14</v>
      </c>
      <c r="D3888" s="42" t="s">
        <v>31</v>
      </c>
      <c r="F3888" s="55">
        <v>42231</v>
      </c>
      <c r="G3888" s="42" t="s">
        <v>733</v>
      </c>
      <c r="H3888" s="42" t="s">
        <v>734</v>
      </c>
      <c r="I3888" s="42" t="s">
        <v>263</v>
      </c>
      <c r="J3888" s="42" t="s">
        <v>19198</v>
      </c>
      <c r="K3888" s="42" t="s">
        <v>734</v>
      </c>
      <c r="L3888" s="42" t="s">
        <v>735</v>
      </c>
      <c r="M3888" s="42" t="s">
        <v>21</v>
      </c>
      <c r="N3888" s="42" t="s">
        <v>19053</v>
      </c>
      <c r="O3888" s="42" t="s">
        <v>394</v>
      </c>
      <c r="P3888" s="42" t="s">
        <v>395</v>
      </c>
      <c r="Q3888" s="56" t="s">
        <v>19054</v>
      </c>
      <c r="R3888" s="42" t="s">
        <v>23</v>
      </c>
      <c r="S3888" s="42" t="s">
        <v>22</v>
      </c>
      <c r="T3888" s="42" t="s">
        <v>28746</v>
      </c>
      <c r="U3888" s="50" t="s">
        <v>28520</v>
      </c>
      <c r="V3888" s="42" t="s">
        <v>28521</v>
      </c>
      <c r="W3888" s="42" t="s">
        <v>94</v>
      </c>
      <c r="X3888" s="50">
        <v>744</v>
      </c>
    </row>
    <row r="3889" spans="1:24" ht="12" customHeight="1" x14ac:dyDescent="0.15">
      <c r="A3889" s="42" t="s">
        <v>723</v>
      </c>
      <c r="B3889" s="42">
        <v>44</v>
      </c>
      <c r="C3889" s="42" t="s">
        <v>14</v>
      </c>
      <c r="D3889" s="42" t="s">
        <v>42</v>
      </c>
      <c r="E3889" s="42" t="s">
        <v>18923</v>
      </c>
      <c r="F3889" s="55">
        <v>42231</v>
      </c>
      <c r="G3889" s="42" t="s">
        <v>19199</v>
      </c>
      <c r="H3889" s="42" t="s">
        <v>724</v>
      </c>
      <c r="I3889" s="42" t="s">
        <v>39</v>
      </c>
      <c r="J3889" s="42" t="s">
        <v>19200</v>
      </c>
      <c r="K3889" s="42" t="s">
        <v>92</v>
      </c>
      <c r="L3889" s="42" t="s">
        <v>408</v>
      </c>
      <c r="M3889" s="42" t="s">
        <v>385</v>
      </c>
      <c r="N3889" s="42" t="s">
        <v>19055</v>
      </c>
      <c r="O3889" s="42" t="s">
        <v>394</v>
      </c>
      <c r="P3889" s="42" t="s">
        <v>395</v>
      </c>
      <c r="Q3889" s="56" t="s">
        <v>19056</v>
      </c>
      <c r="R3889" s="42" t="s">
        <v>23</v>
      </c>
      <c r="S3889" s="42" t="s">
        <v>12</v>
      </c>
    </row>
    <row r="3890" spans="1:24" ht="12" customHeight="1" x14ac:dyDescent="0.15">
      <c r="A3890" s="42" t="s">
        <v>725</v>
      </c>
      <c r="B3890" s="42">
        <v>43</v>
      </c>
      <c r="C3890" s="42" t="s">
        <v>14</v>
      </c>
      <c r="D3890" s="42" t="s">
        <v>31</v>
      </c>
      <c r="F3890" s="55">
        <v>42231</v>
      </c>
      <c r="G3890" s="42" t="s">
        <v>19196</v>
      </c>
      <c r="H3890" s="42" t="s">
        <v>726</v>
      </c>
      <c r="I3890" s="42" t="s">
        <v>211</v>
      </c>
      <c r="J3890" s="42" t="s">
        <v>19197</v>
      </c>
      <c r="K3890" s="42" t="s">
        <v>1747</v>
      </c>
      <c r="L3890" s="42" t="s">
        <v>727</v>
      </c>
      <c r="M3890" s="42" t="s">
        <v>5307</v>
      </c>
      <c r="N3890" s="42" t="s">
        <v>19051</v>
      </c>
      <c r="O3890" s="42" t="s">
        <v>394</v>
      </c>
      <c r="P3890" s="42" t="s">
        <v>395</v>
      </c>
      <c r="Q3890" s="56" t="s">
        <v>19052</v>
      </c>
      <c r="R3890" s="42" t="s">
        <v>23</v>
      </c>
      <c r="S3890" s="42" t="s">
        <v>12</v>
      </c>
      <c r="T3890" s="42" t="s">
        <v>31978</v>
      </c>
      <c r="U3890" s="50" t="s">
        <v>28520</v>
      </c>
      <c r="V3890" s="42" t="s">
        <v>28521</v>
      </c>
      <c r="W3890" s="42" t="s">
        <v>94</v>
      </c>
      <c r="X3890" s="50">
        <v>741</v>
      </c>
    </row>
    <row r="3891" spans="1:24" ht="12" customHeight="1" x14ac:dyDescent="0.15">
      <c r="A3891" s="42" t="s">
        <v>736</v>
      </c>
      <c r="B3891" s="42">
        <v>38</v>
      </c>
      <c r="C3891" s="42" t="s">
        <v>14</v>
      </c>
      <c r="D3891" s="42" t="s">
        <v>79</v>
      </c>
      <c r="E3891" s="42" t="s">
        <v>18925</v>
      </c>
      <c r="F3891" s="55">
        <v>42230</v>
      </c>
      <c r="G3891" s="42" t="s">
        <v>737</v>
      </c>
      <c r="H3891" s="42" t="s">
        <v>738</v>
      </c>
      <c r="I3891" s="42" t="s">
        <v>417</v>
      </c>
      <c r="J3891" s="42" t="s">
        <v>13514</v>
      </c>
      <c r="K3891" s="42" t="s">
        <v>858</v>
      </c>
      <c r="L3891" s="42" t="s">
        <v>569</v>
      </c>
      <c r="M3891" s="42" t="s">
        <v>21</v>
      </c>
      <c r="N3891" s="42" t="s">
        <v>739</v>
      </c>
      <c r="O3891" s="42" t="s">
        <v>394</v>
      </c>
      <c r="P3891" s="42" t="s">
        <v>395</v>
      </c>
      <c r="Q3891" s="56" t="s">
        <v>740</v>
      </c>
      <c r="R3891" s="42" t="s">
        <v>23</v>
      </c>
      <c r="S3891" s="42" t="s">
        <v>22</v>
      </c>
      <c r="T3891" s="42" t="s">
        <v>28746</v>
      </c>
      <c r="U3891" s="50" t="s">
        <v>28520</v>
      </c>
      <c r="V3891" s="42" t="s">
        <v>28521</v>
      </c>
      <c r="W3891" s="42" t="s">
        <v>94</v>
      </c>
      <c r="X3891" s="50">
        <v>738</v>
      </c>
    </row>
    <row r="3892" spans="1:24" ht="12" customHeight="1" x14ac:dyDescent="0.15">
      <c r="A3892" s="42" t="s">
        <v>744</v>
      </c>
      <c r="B3892" s="42">
        <v>26</v>
      </c>
      <c r="C3892" s="42" t="s">
        <v>14</v>
      </c>
      <c r="D3892" s="42" t="s">
        <v>42</v>
      </c>
      <c r="F3892" s="55">
        <v>42230</v>
      </c>
      <c r="G3892" s="42" t="s">
        <v>745</v>
      </c>
      <c r="H3892" s="42" t="s">
        <v>746</v>
      </c>
      <c r="I3892" s="42" t="s">
        <v>67</v>
      </c>
      <c r="J3892" s="42" t="s">
        <v>19206</v>
      </c>
      <c r="K3892" s="42" t="s">
        <v>747</v>
      </c>
      <c r="L3892" s="42" t="s">
        <v>748</v>
      </c>
      <c r="M3892" s="42" t="s">
        <v>21</v>
      </c>
      <c r="N3892" s="42" t="s">
        <v>19061</v>
      </c>
      <c r="O3892" s="42" t="s">
        <v>394</v>
      </c>
      <c r="P3892" s="42" t="s">
        <v>395</v>
      </c>
      <c r="Q3892" s="56" t="s">
        <v>19062</v>
      </c>
      <c r="R3892" s="42" t="s">
        <v>23</v>
      </c>
      <c r="S3892" s="42" t="s">
        <v>22</v>
      </c>
      <c r="T3892" s="42" t="s">
        <v>28746</v>
      </c>
      <c r="U3892" s="50" t="s">
        <v>28520</v>
      </c>
      <c r="V3892" s="42" t="s">
        <v>28521</v>
      </c>
      <c r="W3892" s="42" t="s">
        <v>94</v>
      </c>
      <c r="X3892" s="50">
        <v>739</v>
      </c>
    </row>
    <row r="3893" spans="1:24" ht="12" customHeight="1" x14ac:dyDescent="0.15">
      <c r="A3893" s="42" t="s">
        <v>749</v>
      </c>
      <c r="B3893" s="42">
        <v>53</v>
      </c>
      <c r="C3893" s="42" t="s">
        <v>14</v>
      </c>
      <c r="D3893" s="42" t="s">
        <v>31</v>
      </c>
      <c r="E3893" s="42" t="s">
        <v>18924</v>
      </c>
      <c r="F3893" s="55">
        <v>42230</v>
      </c>
      <c r="G3893" s="42" t="s">
        <v>750</v>
      </c>
      <c r="H3893" s="42" t="s">
        <v>751</v>
      </c>
      <c r="I3893" s="42" t="s">
        <v>35</v>
      </c>
      <c r="J3893" s="42" t="s">
        <v>19205</v>
      </c>
      <c r="K3893" s="42" t="s">
        <v>752</v>
      </c>
      <c r="L3893" s="42" t="s">
        <v>753</v>
      </c>
      <c r="M3893" s="42" t="s">
        <v>5307</v>
      </c>
      <c r="N3893" s="42" t="s">
        <v>19059</v>
      </c>
      <c r="O3893" s="42" t="s">
        <v>394</v>
      </c>
      <c r="P3893" s="42" t="s">
        <v>395</v>
      </c>
      <c r="Q3893" s="56" t="s">
        <v>19060</v>
      </c>
      <c r="R3893" s="42" t="s">
        <v>23</v>
      </c>
      <c r="S3893" s="42" t="s">
        <v>22</v>
      </c>
      <c r="T3893" s="42" t="s">
        <v>28560</v>
      </c>
      <c r="U3893" s="50" t="s">
        <v>28520</v>
      </c>
      <c r="V3893" s="42" t="s">
        <v>28519</v>
      </c>
      <c r="W3893" s="42" t="s">
        <v>94</v>
      </c>
      <c r="X3893" s="50">
        <v>750</v>
      </c>
    </row>
    <row r="3894" spans="1:24" ht="12" customHeight="1" x14ac:dyDescent="0.15">
      <c r="A3894" s="42" t="s">
        <v>741</v>
      </c>
      <c r="B3894" s="42">
        <v>30</v>
      </c>
      <c r="C3894" s="42" t="s">
        <v>14</v>
      </c>
      <c r="D3894" s="42" t="s">
        <v>79</v>
      </c>
      <c r="F3894" s="55">
        <v>42230</v>
      </c>
      <c r="G3894" s="42" t="s">
        <v>19201</v>
      </c>
      <c r="H3894" s="42" t="s">
        <v>19202</v>
      </c>
      <c r="I3894" s="42" t="s">
        <v>46</v>
      </c>
      <c r="J3894" s="42" t="s">
        <v>19203</v>
      </c>
      <c r="K3894" s="42" t="s">
        <v>2332</v>
      </c>
      <c r="L3894" s="42" t="s">
        <v>19204</v>
      </c>
      <c r="M3894" s="42" t="s">
        <v>21</v>
      </c>
      <c r="N3894" s="42" t="s">
        <v>19057</v>
      </c>
      <c r="O3894" s="42" t="s">
        <v>394</v>
      </c>
      <c r="P3894" s="42" t="s">
        <v>395</v>
      </c>
      <c r="Q3894" s="56" t="s">
        <v>19058</v>
      </c>
      <c r="R3894" s="42" t="s">
        <v>542</v>
      </c>
      <c r="S3894" s="42" t="s">
        <v>12</v>
      </c>
      <c r="T3894" s="42" t="s">
        <v>31978</v>
      </c>
      <c r="U3894" s="50" t="s">
        <v>28520</v>
      </c>
      <c r="V3894" s="42" t="s">
        <v>28522</v>
      </c>
      <c r="W3894" s="42" t="s">
        <v>94</v>
      </c>
      <c r="X3894" s="50">
        <v>740</v>
      </c>
    </row>
    <row r="3895" spans="1:24" ht="12" customHeight="1" x14ac:dyDescent="0.15">
      <c r="A3895" s="42" t="s">
        <v>762</v>
      </c>
      <c r="B3895" s="42">
        <v>30</v>
      </c>
      <c r="C3895" s="42" t="s">
        <v>108</v>
      </c>
      <c r="D3895" s="42" t="s">
        <v>79</v>
      </c>
      <c r="F3895" s="55">
        <v>42228</v>
      </c>
      <c r="G3895" s="42" t="s">
        <v>763</v>
      </c>
      <c r="H3895" s="42" t="s">
        <v>92</v>
      </c>
      <c r="I3895" s="42" t="s">
        <v>39</v>
      </c>
      <c r="J3895" s="42" t="s">
        <v>8764</v>
      </c>
      <c r="K3895" s="42" t="s">
        <v>92</v>
      </c>
      <c r="L3895" s="42" t="s">
        <v>93</v>
      </c>
      <c r="M3895" s="42" t="s">
        <v>5307</v>
      </c>
      <c r="N3895" s="42" t="s">
        <v>764</v>
      </c>
      <c r="O3895" s="42" t="s">
        <v>394</v>
      </c>
      <c r="P3895" s="42" t="s">
        <v>395</v>
      </c>
      <c r="Q3895" s="56" t="s">
        <v>19067</v>
      </c>
      <c r="R3895" s="42" t="s">
        <v>94</v>
      </c>
      <c r="S3895" s="42" t="s">
        <v>22</v>
      </c>
      <c r="T3895" s="42" t="s">
        <v>28739</v>
      </c>
      <c r="U3895" s="50" t="s">
        <v>28518</v>
      </c>
      <c r="V3895" s="42" t="s">
        <v>28521</v>
      </c>
      <c r="W3895" s="42" t="s">
        <v>94</v>
      </c>
      <c r="X3895" s="50">
        <v>732</v>
      </c>
    </row>
    <row r="3896" spans="1:24" ht="12" customHeight="1" x14ac:dyDescent="0.15">
      <c r="A3896" s="42" t="s">
        <v>757</v>
      </c>
      <c r="B3896" s="42">
        <v>27</v>
      </c>
      <c r="C3896" s="42" t="s">
        <v>14</v>
      </c>
      <c r="D3896" s="42" t="s">
        <v>79</v>
      </c>
      <c r="E3896" s="42" t="s">
        <v>18926</v>
      </c>
      <c r="F3896" s="55">
        <v>42228</v>
      </c>
      <c r="G3896" s="42" t="s">
        <v>19209</v>
      </c>
      <c r="H3896" s="42" t="s">
        <v>588</v>
      </c>
      <c r="I3896" s="42" t="s">
        <v>39</v>
      </c>
      <c r="J3896" s="42" t="s">
        <v>19210</v>
      </c>
      <c r="K3896" s="42" t="s">
        <v>589</v>
      </c>
      <c r="L3896" s="42" t="s">
        <v>590</v>
      </c>
      <c r="M3896" s="42" t="s">
        <v>21</v>
      </c>
      <c r="N3896" s="42" t="s">
        <v>19065</v>
      </c>
      <c r="O3896" s="42" t="s">
        <v>394</v>
      </c>
      <c r="P3896" s="42" t="s">
        <v>395</v>
      </c>
      <c r="Q3896" s="56" t="s">
        <v>19066</v>
      </c>
      <c r="R3896" s="42" t="s">
        <v>94</v>
      </c>
      <c r="S3896" s="42" t="s">
        <v>22</v>
      </c>
      <c r="T3896" s="42" t="s">
        <v>28746</v>
      </c>
      <c r="U3896" s="50" t="s">
        <v>28520</v>
      </c>
      <c r="V3896" s="42" t="s">
        <v>28519</v>
      </c>
      <c r="W3896" s="42" t="s">
        <v>542</v>
      </c>
      <c r="X3896" s="50">
        <v>731</v>
      </c>
    </row>
    <row r="3897" spans="1:24" ht="12" customHeight="1" x14ac:dyDescent="0.15">
      <c r="A3897" s="42" t="s">
        <v>758</v>
      </c>
      <c r="B3897" s="42">
        <v>27</v>
      </c>
      <c r="C3897" s="42" t="s">
        <v>14</v>
      </c>
      <c r="D3897" s="42" t="s">
        <v>79</v>
      </c>
      <c r="E3897" s="42" t="s">
        <v>18927</v>
      </c>
      <c r="F3897" s="55">
        <v>42228</v>
      </c>
      <c r="G3897" s="42" t="s">
        <v>19211</v>
      </c>
      <c r="H3897" s="42" t="s">
        <v>759</v>
      </c>
      <c r="I3897" s="42" t="s">
        <v>63</v>
      </c>
      <c r="J3897" s="42" t="s">
        <v>19212</v>
      </c>
      <c r="K3897" s="42" t="s">
        <v>760</v>
      </c>
      <c r="L3897" s="42" t="s">
        <v>761</v>
      </c>
      <c r="M3897" s="42" t="s">
        <v>21</v>
      </c>
      <c r="N3897" s="42" t="s">
        <v>19068</v>
      </c>
      <c r="O3897" s="42" t="s">
        <v>394</v>
      </c>
      <c r="P3897" s="42" t="s">
        <v>395</v>
      </c>
      <c r="Q3897" s="56" t="s">
        <v>19069</v>
      </c>
      <c r="R3897" s="42" t="s">
        <v>94</v>
      </c>
      <c r="S3897" s="42" t="s">
        <v>22</v>
      </c>
      <c r="T3897" s="42" t="s">
        <v>28746</v>
      </c>
      <c r="U3897" s="50" t="s">
        <v>28520</v>
      </c>
      <c r="V3897" s="42" t="s">
        <v>28519</v>
      </c>
      <c r="W3897" s="42" t="s">
        <v>94</v>
      </c>
      <c r="X3897" s="50">
        <v>735</v>
      </c>
    </row>
    <row r="3898" spans="1:24" ht="12" customHeight="1" x14ac:dyDescent="0.15">
      <c r="A3898" s="42" t="s">
        <v>765</v>
      </c>
      <c r="B3898" s="42">
        <v>27</v>
      </c>
      <c r="C3898" s="42" t="s">
        <v>14</v>
      </c>
      <c r="D3898" s="42" t="s">
        <v>42</v>
      </c>
      <c r="F3898" s="55">
        <v>42228</v>
      </c>
      <c r="G3898" s="42" t="s">
        <v>19207</v>
      </c>
      <c r="H3898" s="42" t="s">
        <v>766</v>
      </c>
      <c r="I3898" s="42" t="s">
        <v>39</v>
      </c>
      <c r="J3898" s="42" t="s">
        <v>19208</v>
      </c>
      <c r="K3898" s="42" t="s">
        <v>767</v>
      </c>
      <c r="L3898" s="42" t="s">
        <v>4355</v>
      </c>
      <c r="M3898" s="42" t="s">
        <v>21</v>
      </c>
      <c r="N3898" s="42" t="s">
        <v>19063</v>
      </c>
      <c r="O3898" s="42" t="s">
        <v>994</v>
      </c>
      <c r="P3898" s="42" t="s">
        <v>395</v>
      </c>
      <c r="Q3898" s="56" t="s">
        <v>19064</v>
      </c>
      <c r="R3898" s="42" t="s">
        <v>23</v>
      </c>
      <c r="S3898" s="42" t="s">
        <v>22</v>
      </c>
      <c r="T3898" s="42" t="s">
        <v>28746</v>
      </c>
      <c r="U3898" s="50" t="s">
        <v>28520</v>
      </c>
      <c r="V3898" s="42" t="s">
        <v>28519</v>
      </c>
      <c r="W3898" s="42" t="s">
        <v>94</v>
      </c>
      <c r="X3898" s="50">
        <v>733</v>
      </c>
    </row>
    <row r="3899" spans="1:24" ht="12" customHeight="1" x14ac:dyDescent="0.15">
      <c r="A3899" s="42" t="s">
        <v>777</v>
      </c>
      <c r="B3899" s="42">
        <v>24</v>
      </c>
      <c r="C3899" s="42" t="s">
        <v>14</v>
      </c>
      <c r="D3899" s="42" t="s">
        <v>31</v>
      </c>
      <c r="E3899" s="42" t="s">
        <v>18929</v>
      </c>
      <c r="F3899" s="55">
        <v>42228</v>
      </c>
      <c r="G3899" s="42" t="s">
        <v>778</v>
      </c>
      <c r="H3899" s="42" t="s">
        <v>779</v>
      </c>
      <c r="I3899" s="42" t="s">
        <v>67</v>
      </c>
      <c r="J3899" s="42" t="s">
        <v>19217</v>
      </c>
      <c r="K3899" s="42" t="s">
        <v>780</v>
      </c>
      <c r="L3899" s="42" t="s">
        <v>275</v>
      </c>
      <c r="M3899" s="42" t="s">
        <v>21</v>
      </c>
      <c r="N3899" s="42" t="s">
        <v>19076</v>
      </c>
      <c r="O3899" s="42" t="s">
        <v>394</v>
      </c>
      <c r="P3899" s="42" t="s">
        <v>395</v>
      </c>
      <c r="Q3899" s="56" t="s">
        <v>19077</v>
      </c>
      <c r="R3899" s="42" t="s">
        <v>23</v>
      </c>
      <c r="S3899" s="42" t="s">
        <v>22</v>
      </c>
      <c r="T3899" s="42" t="s">
        <v>28746</v>
      </c>
      <c r="U3899" s="50" t="s">
        <v>28520</v>
      </c>
      <c r="V3899" s="42" t="s">
        <v>28521</v>
      </c>
      <c r="W3899" s="42" t="s">
        <v>94</v>
      </c>
      <c r="X3899" s="50">
        <v>729</v>
      </c>
    </row>
    <row r="3900" spans="1:24" ht="12" customHeight="1" x14ac:dyDescent="0.15">
      <c r="A3900" s="42" t="s">
        <v>769</v>
      </c>
      <c r="B3900" s="42">
        <v>49</v>
      </c>
      <c r="C3900" s="42" t="s">
        <v>14</v>
      </c>
      <c r="D3900" s="42" t="s">
        <v>31</v>
      </c>
      <c r="F3900" s="55">
        <v>42228</v>
      </c>
      <c r="G3900" s="42" t="s">
        <v>19213</v>
      </c>
      <c r="H3900" s="42" t="s">
        <v>443</v>
      </c>
      <c r="I3900" s="42" t="s">
        <v>189</v>
      </c>
      <c r="J3900" s="42" t="s">
        <v>19214</v>
      </c>
      <c r="K3900" s="42" t="s">
        <v>770</v>
      </c>
      <c r="L3900" s="42" t="s">
        <v>19215</v>
      </c>
      <c r="M3900" s="42" t="s">
        <v>21</v>
      </c>
      <c r="N3900" s="42" t="s">
        <v>19070</v>
      </c>
      <c r="O3900" s="42" t="s">
        <v>394</v>
      </c>
      <c r="P3900" s="42" t="s">
        <v>395</v>
      </c>
      <c r="Q3900" s="56" t="s">
        <v>19071</v>
      </c>
      <c r="R3900" s="42" t="s">
        <v>23</v>
      </c>
      <c r="S3900" s="42" t="s">
        <v>22</v>
      </c>
      <c r="T3900" s="42" t="s">
        <v>28746</v>
      </c>
      <c r="U3900" s="50" t="s">
        <v>28523</v>
      </c>
      <c r="V3900" s="42" t="s">
        <v>28519</v>
      </c>
      <c r="W3900" s="42" t="s">
        <v>94</v>
      </c>
      <c r="X3900" s="50">
        <v>736</v>
      </c>
    </row>
    <row r="3901" spans="1:24" ht="12" customHeight="1" x14ac:dyDescent="0.15">
      <c r="A3901" s="42" t="s">
        <v>771</v>
      </c>
      <c r="B3901" s="42">
        <v>34</v>
      </c>
      <c r="C3901" s="42" t="s">
        <v>14</v>
      </c>
      <c r="D3901" s="42" t="s">
        <v>31</v>
      </c>
      <c r="F3901" s="55">
        <v>42227</v>
      </c>
      <c r="G3901" s="42" t="s">
        <v>772</v>
      </c>
      <c r="H3901" s="42" t="s">
        <v>773</v>
      </c>
      <c r="I3901" s="42" t="s">
        <v>774</v>
      </c>
      <c r="J3901" s="42" t="s">
        <v>8537</v>
      </c>
      <c r="K3901" s="42" t="s">
        <v>775</v>
      </c>
      <c r="L3901" s="42" t="s">
        <v>776</v>
      </c>
      <c r="M3901" s="42" t="s">
        <v>21</v>
      </c>
      <c r="N3901" s="42" t="s">
        <v>19072</v>
      </c>
      <c r="O3901" s="42" t="s">
        <v>394</v>
      </c>
      <c r="P3901" s="42" t="s">
        <v>395</v>
      </c>
      <c r="Q3901" s="56" t="s">
        <v>19073</v>
      </c>
      <c r="R3901" s="42" t="s">
        <v>23</v>
      </c>
      <c r="S3901" s="42" t="s">
        <v>22</v>
      </c>
      <c r="T3901" s="42" t="s">
        <v>28746</v>
      </c>
      <c r="U3901" s="50" t="s">
        <v>28520</v>
      </c>
      <c r="V3901" s="42" t="s">
        <v>28521</v>
      </c>
      <c r="W3901" s="42" t="s">
        <v>94</v>
      </c>
      <c r="X3901" s="50">
        <v>728</v>
      </c>
    </row>
    <row r="3902" spans="1:24" ht="12" customHeight="1" x14ac:dyDescent="0.15">
      <c r="A3902" s="42" t="s">
        <v>781</v>
      </c>
      <c r="B3902" s="42">
        <v>48</v>
      </c>
      <c r="C3902" s="42" t="s">
        <v>14</v>
      </c>
      <c r="D3902" s="42" t="s">
        <v>31</v>
      </c>
      <c r="E3902" s="42" t="s">
        <v>18928</v>
      </c>
      <c r="F3902" s="55">
        <v>42227</v>
      </c>
      <c r="G3902" s="42" t="s">
        <v>782</v>
      </c>
      <c r="H3902" s="42" t="s">
        <v>783</v>
      </c>
      <c r="I3902" s="42" t="s">
        <v>67</v>
      </c>
      <c r="J3902" s="42" t="s">
        <v>19216</v>
      </c>
      <c r="K3902" s="42" t="s">
        <v>784</v>
      </c>
      <c r="L3902" s="42" t="s">
        <v>785</v>
      </c>
      <c r="M3902" s="42" t="s">
        <v>5307</v>
      </c>
      <c r="N3902" s="42" t="s">
        <v>19074</v>
      </c>
      <c r="O3902" s="42" t="s">
        <v>394</v>
      </c>
      <c r="P3902" s="42" t="s">
        <v>395</v>
      </c>
      <c r="Q3902" s="56" t="s">
        <v>19075</v>
      </c>
      <c r="R3902" s="42" t="s">
        <v>23</v>
      </c>
      <c r="S3902" s="42" t="s">
        <v>22</v>
      </c>
      <c r="T3902" s="42" t="s">
        <v>28739</v>
      </c>
      <c r="U3902" s="50" t="s">
        <v>28518</v>
      </c>
      <c r="V3902" s="42" t="s">
        <v>28521</v>
      </c>
      <c r="W3902" s="42" t="s">
        <v>94</v>
      </c>
      <c r="X3902" s="50">
        <v>730</v>
      </c>
    </row>
    <row r="3903" spans="1:24" ht="12" customHeight="1" x14ac:dyDescent="0.15">
      <c r="A3903" s="42" t="s">
        <v>789</v>
      </c>
      <c r="B3903" s="42">
        <v>24</v>
      </c>
      <c r="C3903" s="42" t="s">
        <v>14</v>
      </c>
      <c r="D3903" s="42" t="s">
        <v>31</v>
      </c>
      <c r="E3903" s="42" t="s">
        <v>18930</v>
      </c>
      <c r="F3903" s="55">
        <v>42226</v>
      </c>
      <c r="G3903" s="42" t="s">
        <v>19218</v>
      </c>
      <c r="H3903" s="42" t="s">
        <v>790</v>
      </c>
      <c r="I3903" s="42" t="s">
        <v>117</v>
      </c>
      <c r="J3903" s="42" t="s">
        <v>19219</v>
      </c>
      <c r="K3903" s="42" t="s">
        <v>617</v>
      </c>
      <c r="L3903" s="42" t="s">
        <v>791</v>
      </c>
      <c r="M3903" s="42" t="s">
        <v>21</v>
      </c>
      <c r="N3903" s="42" t="s">
        <v>19078</v>
      </c>
      <c r="O3903" s="42" t="s">
        <v>394</v>
      </c>
      <c r="P3903" s="42" t="s">
        <v>395</v>
      </c>
      <c r="Q3903" s="56" t="s">
        <v>19079</v>
      </c>
      <c r="R3903" s="42" t="s">
        <v>23</v>
      </c>
      <c r="S3903" s="42" t="s">
        <v>373</v>
      </c>
      <c r="T3903" s="42" t="s">
        <v>28836</v>
      </c>
      <c r="U3903" s="50" t="s">
        <v>28518</v>
      </c>
      <c r="V3903" s="42" t="s">
        <v>28521</v>
      </c>
      <c r="W3903" s="42" t="s">
        <v>94</v>
      </c>
      <c r="X3903" s="50">
        <v>725</v>
      </c>
    </row>
    <row r="3904" spans="1:24" ht="12" customHeight="1" x14ac:dyDescent="0.15">
      <c r="A3904" s="42" t="s">
        <v>792</v>
      </c>
      <c r="B3904" s="42">
        <v>22</v>
      </c>
      <c r="C3904" s="42" t="s">
        <v>14</v>
      </c>
      <c r="D3904" s="42" t="s">
        <v>42</v>
      </c>
      <c r="F3904" s="55">
        <v>42225</v>
      </c>
      <c r="G3904" s="42" t="s">
        <v>793</v>
      </c>
      <c r="H3904" s="42" t="s">
        <v>591</v>
      </c>
      <c r="I3904" s="42" t="s">
        <v>39</v>
      </c>
      <c r="J3904" s="42" t="s">
        <v>19220</v>
      </c>
      <c r="K3904" s="42" t="s">
        <v>592</v>
      </c>
      <c r="L3904" s="42" t="s">
        <v>711</v>
      </c>
      <c r="M3904" s="42" t="s">
        <v>21</v>
      </c>
      <c r="N3904" s="42" t="s">
        <v>19080</v>
      </c>
      <c r="O3904" s="42" t="s">
        <v>394</v>
      </c>
      <c r="P3904" s="42" t="s">
        <v>395</v>
      </c>
      <c r="Q3904" s="56" t="s">
        <v>19081</v>
      </c>
      <c r="R3904" s="42" t="s">
        <v>23</v>
      </c>
      <c r="S3904" s="42" t="s">
        <v>22</v>
      </c>
      <c r="T3904" s="42" t="s">
        <v>28554</v>
      </c>
      <c r="U3904" s="50" t="s">
        <v>28520</v>
      </c>
      <c r="V3904" s="42" t="s">
        <v>28522</v>
      </c>
      <c r="W3904" s="42" t="s">
        <v>94</v>
      </c>
      <c r="X3904" s="50">
        <v>727</v>
      </c>
    </row>
    <row r="3905" spans="1:24" ht="12" customHeight="1" x14ac:dyDescent="0.15">
      <c r="A3905" s="42" t="s">
        <v>798</v>
      </c>
      <c r="B3905" s="42">
        <v>41</v>
      </c>
      <c r="C3905" s="42" t="s">
        <v>14</v>
      </c>
      <c r="D3905" s="42" t="s">
        <v>31</v>
      </c>
      <c r="E3905" s="42" t="s">
        <v>18932</v>
      </c>
      <c r="F3905" s="55">
        <v>42225</v>
      </c>
      <c r="G3905" s="42" t="s">
        <v>799</v>
      </c>
      <c r="H3905" s="42" t="s">
        <v>800</v>
      </c>
      <c r="I3905" s="42" t="s">
        <v>389</v>
      </c>
      <c r="J3905" s="42" t="s">
        <v>7508</v>
      </c>
      <c r="K3905" s="42" t="s">
        <v>801</v>
      </c>
      <c r="L3905" s="42" t="s">
        <v>802</v>
      </c>
      <c r="M3905" s="42" t="s">
        <v>21</v>
      </c>
      <c r="N3905" s="42" t="s">
        <v>19082</v>
      </c>
      <c r="O3905" s="42" t="s">
        <v>394</v>
      </c>
      <c r="P3905" s="42" t="s">
        <v>395</v>
      </c>
      <c r="Q3905" s="56" t="s">
        <v>19083</v>
      </c>
      <c r="R3905" s="42" t="s">
        <v>542</v>
      </c>
      <c r="S3905" s="42" t="s">
        <v>22</v>
      </c>
      <c r="T3905" s="42" t="s">
        <v>28746</v>
      </c>
      <c r="U3905" s="50" t="s">
        <v>28520</v>
      </c>
      <c r="V3905" s="42" t="s">
        <v>28521</v>
      </c>
      <c r="W3905" s="42" t="s">
        <v>94</v>
      </c>
      <c r="X3905" s="50">
        <v>717</v>
      </c>
    </row>
    <row r="3906" spans="1:24" ht="12" customHeight="1" x14ac:dyDescent="0.15">
      <c r="A3906" s="42" t="s">
        <v>794</v>
      </c>
      <c r="B3906" s="42">
        <v>77</v>
      </c>
      <c r="C3906" s="42" t="s">
        <v>14</v>
      </c>
      <c r="D3906" s="42" t="s">
        <v>24</v>
      </c>
      <c r="F3906" s="55">
        <v>42225</v>
      </c>
      <c r="G3906" s="42" t="s">
        <v>19221</v>
      </c>
      <c r="H3906" s="42" t="s">
        <v>795</v>
      </c>
      <c r="I3906" s="42" t="s">
        <v>398</v>
      </c>
      <c r="J3906" s="42" t="s">
        <v>19222</v>
      </c>
      <c r="K3906" s="42" t="s">
        <v>796</v>
      </c>
      <c r="L3906" s="42" t="s">
        <v>797</v>
      </c>
      <c r="M3906" s="42" t="s">
        <v>21</v>
      </c>
      <c r="N3906" s="42" t="s">
        <v>19084</v>
      </c>
      <c r="O3906" s="42" t="s">
        <v>994</v>
      </c>
      <c r="P3906" s="42" t="s">
        <v>395</v>
      </c>
      <c r="Q3906" s="56" t="s">
        <v>19085</v>
      </c>
      <c r="R3906" s="42" t="s">
        <v>542</v>
      </c>
      <c r="S3906" s="42" t="s">
        <v>12</v>
      </c>
      <c r="T3906" s="42" t="s">
        <v>31675</v>
      </c>
      <c r="U3906" s="50" t="s">
        <v>28520</v>
      </c>
      <c r="V3906" s="42" t="s">
        <v>28521</v>
      </c>
      <c r="W3906" s="42" t="s">
        <v>94</v>
      </c>
      <c r="X3906" s="50">
        <v>724</v>
      </c>
    </row>
    <row r="3907" spans="1:24" ht="12" customHeight="1" x14ac:dyDescent="0.15">
      <c r="A3907" s="42" t="s">
        <v>786</v>
      </c>
      <c r="B3907" s="42">
        <v>15</v>
      </c>
      <c r="C3907" s="42" t="s">
        <v>14</v>
      </c>
      <c r="D3907" s="42" t="s">
        <v>79</v>
      </c>
      <c r="E3907" s="42" t="s">
        <v>18931</v>
      </c>
      <c r="F3907" s="55">
        <v>42225</v>
      </c>
      <c r="G3907" s="42" t="s">
        <v>23797</v>
      </c>
      <c r="H3907" s="42" t="s">
        <v>210</v>
      </c>
      <c r="I3907" s="42" t="s">
        <v>211</v>
      </c>
      <c r="J3907" s="42" t="s">
        <v>1586</v>
      </c>
      <c r="K3907" s="42" t="s">
        <v>414</v>
      </c>
      <c r="L3907" s="42" t="s">
        <v>212</v>
      </c>
      <c r="M3907" s="42" t="s">
        <v>21</v>
      </c>
      <c r="N3907" s="42" t="s">
        <v>787</v>
      </c>
      <c r="O3907" s="42" t="s">
        <v>394</v>
      </c>
      <c r="P3907" s="42" t="s">
        <v>395</v>
      </c>
      <c r="Q3907" s="56" t="s">
        <v>788</v>
      </c>
      <c r="R3907" s="42" t="s">
        <v>23</v>
      </c>
      <c r="S3907" s="42" t="s">
        <v>373</v>
      </c>
      <c r="T3907" s="42" t="s">
        <v>28836</v>
      </c>
      <c r="U3907" s="50" t="s">
        <v>28520</v>
      </c>
      <c r="V3907" s="42" t="s">
        <v>28521</v>
      </c>
      <c r="W3907" s="42" t="s">
        <v>94</v>
      </c>
      <c r="X3907" s="50">
        <v>715</v>
      </c>
    </row>
    <row r="3908" spans="1:24" ht="12" customHeight="1" x14ac:dyDescent="0.15">
      <c r="A3908" s="42" t="s">
        <v>803</v>
      </c>
      <c r="B3908" s="42">
        <v>24</v>
      </c>
      <c r="C3908" s="42" t="s">
        <v>14</v>
      </c>
      <c r="D3908" s="42" t="s">
        <v>79</v>
      </c>
      <c r="E3908" s="42" t="s">
        <v>18935</v>
      </c>
      <c r="F3908" s="55">
        <v>42224</v>
      </c>
      <c r="G3908" s="42" t="s">
        <v>804</v>
      </c>
      <c r="H3908" s="42" t="s">
        <v>805</v>
      </c>
      <c r="I3908" s="42" t="s">
        <v>26</v>
      </c>
      <c r="J3908" s="42" t="s">
        <v>19225</v>
      </c>
      <c r="K3908" s="42" t="s">
        <v>806</v>
      </c>
      <c r="L3908" s="42" t="s">
        <v>807</v>
      </c>
      <c r="M3908" s="42" t="s">
        <v>21</v>
      </c>
      <c r="N3908" s="42" t="s">
        <v>19092</v>
      </c>
      <c r="O3908" s="42" t="s">
        <v>537</v>
      </c>
      <c r="P3908" s="42" t="s">
        <v>395</v>
      </c>
      <c r="Q3908" s="56" t="s">
        <v>19093</v>
      </c>
      <c r="R3908" s="42" t="s">
        <v>23</v>
      </c>
      <c r="S3908" s="42" t="s">
        <v>22</v>
      </c>
      <c r="T3908" s="42" t="s">
        <v>28746</v>
      </c>
      <c r="U3908" s="50" t="s">
        <v>28520</v>
      </c>
      <c r="V3908" s="42" t="s">
        <v>28519</v>
      </c>
      <c r="W3908" s="42" t="s">
        <v>94</v>
      </c>
      <c r="X3908" s="50">
        <v>719</v>
      </c>
    </row>
    <row r="3909" spans="1:24" ht="12" customHeight="1" x14ac:dyDescent="0.15">
      <c r="A3909" s="42" t="s">
        <v>813</v>
      </c>
      <c r="B3909" s="42">
        <v>33</v>
      </c>
      <c r="C3909" s="42" t="s">
        <v>14</v>
      </c>
      <c r="D3909" s="42" t="s">
        <v>24</v>
      </c>
      <c r="F3909" s="55">
        <v>42224</v>
      </c>
      <c r="G3909" s="42" t="s">
        <v>19224</v>
      </c>
      <c r="H3909" s="42" t="s">
        <v>814</v>
      </c>
      <c r="I3909" s="42" t="s">
        <v>67</v>
      </c>
      <c r="J3909" s="42" t="s">
        <v>11432</v>
      </c>
      <c r="K3909" s="42" t="s">
        <v>815</v>
      </c>
      <c r="L3909" s="42" t="s">
        <v>816</v>
      </c>
      <c r="M3909" s="42" t="s">
        <v>21</v>
      </c>
      <c r="N3909" s="42" t="s">
        <v>19090</v>
      </c>
      <c r="O3909" s="42" t="s">
        <v>394</v>
      </c>
      <c r="P3909" s="42" t="s">
        <v>395</v>
      </c>
      <c r="Q3909" s="56" t="s">
        <v>19091</v>
      </c>
      <c r="R3909" s="42" t="s">
        <v>23</v>
      </c>
      <c r="S3909" s="42" t="s">
        <v>22</v>
      </c>
      <c r="T3909" s="42" t="s">
        <v>28746</v>
      </c>
      <c r="U3909" s="50" t="s">
        <v>28520</v>
      </c>
      <c r="V3909" s="42" t="s">
        <v>28521</v>
      </c>
      <c r="W3909" s="42" t="s">
        <v>94</v>
      </c>
      <c r="X3909" s="50">
        <v>716</v>
      </c>
    </row>
    <row r="3910" spans="1:24" ht="12" customHeight="1" x14ac:dyDescent="0.15">
      <c r="A3910" s="42" t="s">
        <v>817</v>
      </c>
      <c r="B3910" s="42">
        <v>59</v>
      </c>
      <c r="C3910" s="42" t="s">
        <v>14</v>
      </c>
      <c r="D3910" s="42" t="s">
        <v>31</v>
      </c>
      <c r="E3910" s="42" t="s">
        <v>18933</v>
      </c>
      <c r="F3910" s="55">
        <v>42224</v>
      </c>
      <c r="G3910" s="42" t="s">
        <v>19223</v>
      </c>
      <c r="H3910" s="42" t="s">
        <v>818</v>
      </c>
      <c r="I3910" s="42" t="s">
        <v>360</v>
      </c>
      <c r="J3910" s="42" t="s">
        <v>3496</v>
      </c>
      <c r="K3910" s="42" t="s">
        <v>819</v>
      </c>
      <c r="L3910" s="42" t="s">
        <v>820</v>
      </c>
      <c r="M3910" s="42" t="s">
        <v>21</v>
      </c>
      <c r="N3910" s="42" t="s">
        <v>19086</v>
      </c>
      <c r="O3910" s="42" t="s">
        <v>394</v>
      </c>
      <c r="P3910" s="42" t="s">
        <v>395</v>
      </c>
      <c r="Q3910" s="56" t="s">
        <v>19087</v>
      </c>
      <c r="R3910" s="42" t="s">
        <v>23</v>
      </c>
      <c r="S3910" s="42" t="s">
        <v>22</v>
      </c>
      <c r="T3910" s="42" t="s">
        <v>28746</v>
      </c>
      <c r="U3910" s="50" t="s">
        <v>28520</v>
      </c>
      <c r="V3910" s="42" t="s">
        <v>28521</v>
      </c>
      <c r="W3910" s="42" t="s">
        <v>94</v>
      </c>
      <c r="X3910" s="50">
        <v>722</v>
      </c>
    </row>
    <row r="3911" spans="1:24" ht="12" customHeight="1" x14ac:dyDescent="0.15">
      <c r="A3911" s="42" t="s">
        <v>821</v>
      </c>
      <c r="B3911" s="42">
        <v>46</v>
      </c>
      <c r="C3911" s="42" t="s">
        <v>14</v>
      </c>
      <c r="D3911" s="42" t="s">
        <v>31</v>
      </c>
      <c r="E3911" s="42" t="s">
        <v>18934</v>
      </c>
      <c r="F3911" s="55">
        <v>42224</v>
      </c>
      <c r="G3911" s="42" t="s">
        <v>23798</v>
      </c>
      <c r="H3911" s="42" t="s">
        <v>822</v>
      </c>
      <c r="I3911" s="42" t="s">
        <v>297</v>
      </c>
      <c r="J3911" s="42" t="s">
        <v>2302</v>
      </c>
      <c r="K3911" s="42" t="s">
        <v>822</v>
      </c>
      <c r="L3911" s="42" t="s">
        <v>823</v>
      </c>
      <c r="M3911" s="42" t="s">
        <v>21</v>
      </c>
      <c r="N3911" s="42" t="s">
        <v>19088</v>
      </c>
      <c r="O3911" s="42" t="s">
        <v>394</v>
      </c>
      <c r="P3911" s="42" t="s">
        <v>395</v>
      </c>
      <c r="Q3911" s="56" t="s">
        <v>19089</v>
      </c>
      <c r="R3911" s="42" t="s">
        <v>23</v>
      </c>
      <c r="S3911" s="42" t="s">
        <v>22</v>
      </c>
      <c r="T3911" s="42" t="s">
        <v>28746</v>
      </c>
      <c r="U3911" s="50" t="s">
        <v>28520</v>
      </c>
      <c r="V3911" s="42" t="s">
        <v>28521</v>
      </c>
      <c r="W3911" s="42" t="s">
        <v>94</v>
      </c>
      <c r="X3911" s="50">
        <v>723</v>
      </c>
    </row>
    <row r="3912" spans="1:24" ht="12" customHeight="1" x14ac:dyDescent="0.15">
      <c r="A3912" s="42" t="s">
        <v>824</v>
      </c>
      <c r="B3912" s="42">
        <v>28</v>
      </c>
      <c r="C3912" s="42" t="s">
        <v>14</v>
      </c>
      <c r="D3912" s="42" t="s">
        <v>79</v>
      </c>
      <c r="E3912" s="42" t="s">
        <v>18939</v>
      </c>
      <c r="F3912" s="55">
        <v>42223</v>
      </c>
      <c r="G3912" s="42" t="s">
        <v>825</v>
      </c>
      <c r="H3912" s="42" t="s">
        <v>476</v>
      </c>
      <c r="I3912" s="42" t="s">
        <v>39</v>
      </c>
      <c r="J3912" s="42" t="s">
        <v>15990</v>
      </c>
      <c r="K3912" s="42" t="s">
        <v>92</v>
      </c>
      <c r="L3912" s="42" t="s">
        <v>477</v>
      </c>
      <c r="M3912" s="42" t="s">
        <v>21</v>
      </c>
      <c r="N3912" s="42" t="s">
        <v>19100</v>
      </c>
      <c r="O3912" s="42" t="s">
        <v>394</v>
      </c>
      <c r="P3912" s="42" t="s">
        <v>395</v>
      </c>
      <c r="Q3912" s="56" t="s">
        <v>19101</v>
      </c>
      <c r="R3912" s="42" t="s">
        <v>23</v>
      </c>
      <c r="S3912" s="42" t="s">
        <v>22</v>
      </c>
      <c r="T3912" s="42" t="s">
        <v>28739</v>
      </c>
      <c r="U3912" s="50" t="s">
        <v>28520</v>
      </c>
      <c r="V3912" s="42" t="s">
        <v>28521</v>
      </c>
      <c r="W3912" s="42" t="s">
        <v>94</v>
      </c>
      <c r="X3912" s="50">
        <v>721</v>
      </c>
    </row>
    <row r="3913" spans="1:24" ht="12" customHeight="1" x14ac:dyDescent="0.15">
      <c r="A3913" s="42" t="s">
        <v>808</v>
      </c>
      <c r="B3913" s="42">
        <v>25</v>
      </c>
      <c r="C3913" s="42" t="s">
        <v>14</v>
      </c>
      <c r="D3913" s="42" t="s">
        <v>79</v>
      </c>
      <c r="E3913" s="42" t="s">
        <v>18940</v>
      </c>
      <c r="F3913" s="55">
        <v>42223</v>
      </c>
      <c r="G3913" s="42" t="s">
        <v>809</v>
      </c>
      <c r="H3913" s="42" t="s">
        <v>27</v>
      </c>
      <c r="I3913" s="42" t="s">
        <v>360</v>
      </c>
      <c r="J3913" s="42" t="s">
        <v>19233</v>
      </c>
      <c r="K3913" s="42" t="s">
        <v>810</v>
      </c>
      <c r="L3913" s="42" t="s">
        <v>811</v>
      </c>
      <c r="M3913" s="42" t="s">
        <v>21</v>
      </c>
      <c r="N3913" s="42" t="s">
        <v>19106</v>
      </c>
      <c r="O3913" s="42" t="s">
        <v>537</v>
      </c>
      <c r="P3913" s="42" t="s">
        <v>395</v>
      </c>
      <c r="Q3913" s="56" t="s">
        <v>812</v>
      </c>
      <c r="R3913" s="42" t="s">
        <v>23</v>
      </c>
      <c r="S3913" s="42" t="s">
        <v>22</v>
      </c>
      <c r="T3913" s="42" t="s">
        <v>28746</v>
      </c>
      <c r="U3913" s="50" t="s">
        <v>28520</v>
      </c>
      <c r="V3913" s="42" t="s">
        <v>28521</v>
      </c>
      <c r="W3913" s="42" t="s">
        <v>94</v>
      </c>
      <c r="X3913" s="50">
        <v>720</v>
      </c>
    </row>
    <row r="3914" spans="1:24" ht="12" customHeight="1" x14ac:dyDescent="0.15">
      <c r="A3914" s="42" t="s">
        <v>826</v>
      </c>
      <c r="B3914" s="42">
        <v>19</v>
      </c>
      <c r="C3914" s="42" t="s">
        <v>14</v>
      </c>
      <c r="D3914" s="42" t="s">
        <v>79</v>
      </c>
      <c r="E3914" s="42" t="s">
        <v>18938</v>
      </c>
      <c r="F3914" s="55">
        <v>42223</v>
      </c>
      <c r="G3914" s="42" t="s">
        <v>19229</v>
      </c>
      <c r="H3914" s="42" t="s">
        <v>827</v>
      </c>
      <c r="I3914" s="42" t="s">
        <v>67</v>
      </c>
      <c r="J3914" s="42" t="s">
        <v>17705</v>
      </c>
      <c r="K3914" s="42" t="s">
        <v>68</v>
      </c>
      <c r="L3914" s="42" t="s">
        <v>828</v>
      </c>
      <c r="M3914" s="42" t="s">
        <v>21</v>
      </c>
      <c r="N3914" s="42" t="s">
        <v>19098</v>
      </c>
      <c r="O3914" s="42" t="s">
        <v>394</v>
      </c>
      <c r="P3914" s="42" t="s">
        <v>395</v>
      </c>
      <c r="Q3914" s="56" t="s">
        <v>19099</v>
      </c>
      <c r="R3914" s="42" t="s">
        <v>23</v>
      </c>
      <c r="S3914" s="42" t="s">
        <v>12</v>
      </c>
      <c r="T3914" s="42" t="s">
        <v>31978</v>
      </c>
      <c r="U3914" s="50" t="s">
        <v>28518</v>
      </c>
      <c r="V3914" s="42" t="s">
        <v>28521</v>
      </c>
      <c r="W3914" s="42" t="s">
        <v>94</v>
      </c>
      <c r="X3914" s="50">
        <v>711</v>
      </c>
    </row>
    <row r="3915" spans="1:24" ht="12" customHeight="1" x14ac:dyDescent="0.15">
      <c r="A3915" s="42" t="s">
        <v>835</v>
      </c>
      <c r="B3915" s="42">
        <v>30</v>
      </c>
      <c r="C3915" s="42" t="s">
        <v>14</v>
      </c>
      <c r="D3915" s="42" t="s">
        <v>31</v>
      </c>
      <c r="E3915" s="42" t="s">
        <v>18936</v>
      </c>
      <c r="F3915" s="55">
        <v>42223</v>
      </c>
      <c r="G3915" s="42" t="s">
        <v>19226</v>
      </c>
      <c r="H3915" s="42" t="s">
        <v>194</v>
      </c>
      <c r="I3915" s="42" t="s">
        <v>39</v>
      </c>
      <c r="J3915" s="42" t="s">
        <v>19227</v>
      </c>
      <c r="K3915" s="42" t="s">
        <v>194</v>
      </c>
      <c r="L3915" s="42" t="s">
        <v>195</v>
      </c>
      <c r="M3915" s="42" t="s">
        <v>21</v>
      </c>
      <c r="N3915" s="42" t="s">
        <v>19094</v>
      </c>
      <c r="O3915" s="42" t="s">
        <v>537</v>
      </c>
      <c r="P3915" s="42" t="s">
        <v>395</v>
      </c>
      <c r="Q3915" s="56" t="s">
        <v>19095</v>
      </c>
      <c r="R3915" s="42" t="s">
        <v>542</v>
      </c>
      <c r="S3915" s="42" t="s">
        <v>12</v>
      </c>
      <c r="T3915" s="42" t="s">
        <v>31675</v>
      </c>
      <c r="U3915" s="50" t="s">
        <v>28520</v>
      </c>
      <c r="V3915" s="42" t="s">
        <v>28521</v>
      </c>
      <c r="W3915" s="42" t="s">
        <v>94</v>
      </c>
      <c r="X3915" s="50">
        <v>713</v>
      </c>
    </row>
    <row r="3916" spans="1:24" ht="12" customHeight="1" x14ac:dyDescent="0.15">
      <c r="A3916" s="42" t="s">
        <v>831</v>
      </c>
      <c r="B3916" s="42">
        <v>26</v>
      </c>
      <c r="C3916" s="42" t="s">
        <v>14</v>
      </c>
      <c r="D3916" s="42" t="s">
        <v>31</v>
      </c>
      <c r="F3916" s="55">
        <v>42223</v>
      </c>
      <c r="G3916" s="42" t="s">
        <v>832</v>
      </c>
      <c r="H3916" s="42" t="s">
        <v>833</v>
      </c>
      <c r="I3916" s="42" t="s">
        <v>35</v>
      </c>
      <c r="J3916" s="42" t="s">
        <v>16209</v>
      </c>
      <c r="K3916" s="42" t="s">
        <v>833</v>
      </c>
      <c r="L3916" s="42" t="s">
        <v>834</v>
      </c>
      <c r="M3916" s="42" t="s">
        <v>385</v>
      </c>
      <c r="N3916" s="42" t="s">
        <v>19104</v>
      </c>
      <c r="O3916" s="42" t="s">
        <v>394</v>
      </c>
      <c r="P3916" s="42" t="s">
        <v>395</v>
      </c>
      <c r="Q3916" s="56" t="s">
        <v>19105</v>
      </c>
      <c r="R3916" s="42" t="s">
        <v>23</v>
      </c>
      <c r="S3916" s="42" t="s">
        <v>12</v>
      </c>
    </row>
    <row r="3917" spans="1:24" ht="12" customHeight="1" x14ac:dyDescent="0.15">
      <c r="A3917" s="42" t="s">
        <v>829</v>
      </c>
      <c r="B3917" s="42">
        <v>24</v>
      </c>
      <c r="C3917" s="42" t="s">
        <v>14</v>
      </c>
      <c r="D3917" s="42" t="s">
        <v>42</v>
      </c>
      <c r="E3917" s="42" t="s">
        <v>18937</v>
      </c>
      <c r="F3917" s="55">
        <v>42223</v>
      </c>
      <c r="G3917" s="42" t="s">
        <v>830</v>
      </c>
      <c r="H3917" s="42" t="s">
        <v>639</v>
      </c>
      <c r="I3917" s="42" t="s">
        <v>263</v>
      </c>
      <c r="J3917" s="42" t="s">
        <v>19228</v>
      </c>
      <c r="K3917" s="42" t="s">
        <v>557</v>
      </c>
      <c r="L3917" s="42" t="s">
        <v>558</v>
      </c>
      <c r="M3917" s="42" t="s">
        <v>21</v>
      </c>
      <c r="N3917" s="42" t="s">
        <v>19096</v>
      </c>
      <c r="O3917" s="42" t="s">
        <v>394</v>
      </c>
      <c r="P3917" s="42" t="s">
        <v>395</v>
      </c>
      <c r="Q3917" s="56" t="s">
        <v>19097</v>
      </c>
      <c r="R3917" s="42" t="s">
        <v>542</v>
      </c>
      <c r="S3917" s="42" t="s">
        <v>29</v>
      </c>
      <c r="T3917" s="42" t="s">
        <v>28526</v>
      </c>
      <c r="U3917" s="50" t="s">
        <v>28518</v>
      </c>
      <c r="V3917" s="42" t="s">
        <v>28521</v>
      </c>
      <c r="W3917" s="42" t="s">
        <v>542</v>
      </c>
      <c r="X3917" s="50">
        <v>712</v>
      </c>
    </row>
    <row r="3918" spans="1:24" ht="12" customHeight="1" x14ac:dyDescent="0.15">
      <c r="A3918" s="42" t="s">
        <v>836</v>
      </c>
      <c r="B3918" s="42">
        <v>53</v>
      </c>
      <c r="C3918" s="42" t="s">
        <v>14</v>
      </c>
      <c r="D3918" s="42" t="s">
        <v>31</v>
      </c>
      <c r="F3918" s="55">
        <v>42223</v>
      </c>
      <c r="G3918" s="42" t="s">
        <v>19230</v>
      </c>
      <c r="H3918" s="42" t="s">
        <v>837</v>
      </c>
      <c r="I3918" s="42" t="s">
        <v>838</v>
      </c>
      <c r="J3918" s="42" t="s">
        <v>19231</v>
      </c>
      <c r="K3918" s="42" t="s">
        <v>839</v>
      </c>
      <c r="L3918" s="42" t="s">
        <v>19232</v>
      </c>
      <c r="M3918" s="42" t="s">
        <v>21</v>
      </c>
      <c r="N3918" s="42" t="s">
        <v>19102</v>
      </c>
      <c r="O3918" s="42" t="s">
        <v>394</v>
      </c>
      <c r="P3918" s="42" t="s">
        <v>395</v>
      </c>
      <c r="Q3918" s="56" t="s">
        <v>19103</v>
      </c>
      <c r="R3918" s="42" t="s">
        <v>23</v>
      </c>
      <c r="S3918" s="42" t="s">
        <v>373</v>
      </c>
      <c r="T3918" s="42" t="s">
        <v>28836</v>
      </c>
      <c r="U3918" s="50" t="s">
        <v>28518</v>
      </c>
      <c r="V3918" s="42" t="s">
        <v>28519</v>
      </c>
      <c r="W3918" s="42" t="s">
        <v>94</v>
      </c>
      <c r="X3918" s="50">
        <v>718</v>
      </c>
    </row>
    <row r="3919" spans="1:24" ht="12" customHeight="1" x14ac:dyDescent="0.15">
      <c r="A3919" s="42" t="s">
        <v>840</v>
      </c>
      <c r="B3919" s="42">
        <v>22</v>
      </c>
      <c r="C3919" s="42" t="s">
        <v>14</v>
      </c>
      <c r="D3919" s="42" t="s">
        <v>79</v>
      </c>
      <c r="E3919" s="42" t="s">
        <v>18941</v>
      </c>
      <c r="F3919" s="55">
        <v>42222</v>
      </c>
      <c r="G3919" s="42" t="s">
        <v>19234</v>
      </c>
      <c r="H3919" s="42" t="s">
        <v>841</v>
      </c>
      <c r="I3919" s="42" t="s">
        <v>67</v>
      </c>
      <c r="J3919" s="42" t="s">
        <v>19235</v>
      </c>
      <c r="K3919" s="42" t="s">
        <v>841</v>
      </c>
      <c r="L3919" s="42" t="s">
        <v>842</v>
      </c>
      <c r="M3919" s="42" t="s">
        <v>21</v>
      </c>
      <c r="N3919" s="42" t="s">
        <v>19107</v>
      </c>
      <c r="O3919" s="42" t="s">
        <v>394</v>
      </c>
      <c r="P3919" s="42" t="s">
        <v>395</v>
      </c>
      <c r="Q3919" s="56" t="s">
        <v>843</v>
      </c>
      <c r="R3919" s="42" t="s">
        <v>94</v>
      </c>
      <c r="S3919" s="42" t="s">
        <v>22</v>
      </c>
      <c r="T3919" s="42" t="s">
        <v>28746</v>
      </c>
      <c r="U3919" s="50" t="s">
        <v>28520</v>
      </c>
      <c r="V3919" s="42" t="s">
        <v>28519</v>
      </c>
      <c r="W3919" s="42" t="s">
        <v>94</v>
      </c>
      <c r="X3919" s="50">
        <v>737</v>
      </c>
    </row>
    <row r="3920" spans="1:24" ht="12" customHeight="1" x14ac:dyDescent="0.15">
      <c r="A3920" s="42" t="s">
        <v>22289</v>
      </c>
      <c r="B3920" s="42">
        <v>22</v>
      </c>
      <c r="C3920" s="42" t="s">
        <v>14</v>
      </c>
      <c r="D3920" s="42" t="s">
        <v>79</v>
      </c>
      <c r="E3920" s="42" t="s">
        <v>22304</v>
      </c>
      <c r="F3920" s="55">
        <v>42222</v>
      </c>
      <c r="G3920" s="42" t="s">
        <v>22303</v>
      </c>
      <c r="H3920" s="42" t="s">
        <v>1043</v>
      </c>
      <c r="I3920" s="42" t="s">
        <v>56</v>
      </c>
      <c r="J3920" s="42">
        <v>32805</v>
      </c>
      <c r="K3920" s="42" t="s">
        <v>1044</v>
      </c>
      <c r="L3920" s="42" t="s">
        <v>1045</v>
      </c>
      <c r="M3920" s="42" t="s">
        <v>22293</v>
      </c>
      <c r="N3920" s="42" t="s">
        <v>22301</v>
      </c>
      <c r="O3920" s="42" t="s">
        <v>394</v>
      </c>
      <c r="P3920" s="42" t="s">
        <v>395</v>
      </c>
      <c r="Q3920" s="56" t="s">
        <v>22302</v>
      </c>
      <c r="R3920" s="42" t="s">
        <v>94</v>
      </c>
      <c r="S3920" s="42" t="s">
        <v>22</v>
      </c>
    </row>
    <row r="3921" spans="1:24" ht="12" customHeight="1" x14ac:dyDescent="0.15">
      <c r="A3921" s="42" t="s">
        <v>847</v>
      </c>
      <c r="B3921" s="42">
        <v>42</v>
      </c>
      <c r="C3921" s="42" t="s">
        <v>14</v>
      </c>
      <c r="D3921" s="42" t="s">
        <v>42</v>
      </c>
      <c r="E3921" s="42" t="s">
        <v>18942</v>
      </c>
      <c r="F3921" s="55">
        <v>42222</v>
      </c>
      <c r="G3921" s="42" t="s">
        <v>848</v>
      </c>
      <c r="H3921" s="42" t="s">
        <v>849</v>
      </c>
      <c r="I3921" s="42" t="s">
        <v>309</v>
      </c>
      <c r="J3921" s="42" t="s">
        <v>19236</v>
      </c>
      <c r="K3921" s="42" t="s">
        <v>850</v>
      </c>
      <c r="L3921" s="42" t="s">
        <v>851</v>
      </c>
      <c r="M3921" s="42" t="s">
        <v>21</v>
      </c>
      <c r="N3921" s="42" t="s">
        <v>19108</v>
      </c>
      <c r="O3921" s="42" t="s">
        <v>394</v>
      </c>
      <c r="P3921" s="42" t="s">
        <v>395</v>
      </c>
      <c r="Q3921" s="56" t="s">
        <v>19109</v>
      </c>
      <c r="R3921" s="42" t="s">
        <v>94</v>
      </c>
      <c r="S3921" s="42" t="s">
        <v>22</v>
      </c>
      <c r="T3921" s="42" t="s">
        <v>28739</v>
      </c>
      <c r="U3921" s="50" t="s">
        <v>28520</v>
      </c>
      <c r="V3921" s="42" t="s">
        <v>28521</v>
      </c>
      <c r="W3921" s="42" t="s">
        <v>94</v>
      </c>
      <c r="X3921" s="50">
        <v>710</v>
      </c>
    </row>
    <row r="3922" spans="1:24" ht="12" customHeight="1" x14ac:dyDescent="0.15">
      <c r="A3922" s="42" t="s">
        <v>844</v>
      </c>
      <c r="B3922" s="42">
        <v>32</v>
      </c>
      <c r="C3922" s="42" t="s">
        <v>14</v>
      </c>
      <c r="D3922" s="42" t="s">
        <v>79</v>
      </c>
      <c r="E3922" s="42" t="s">
        <v>18943</v>
      </c>
      <c r="F3922" s="55">
        <v>42222</v>
      </c>
      <c r="G3922" s="42" t="s">
        <v>19237</v>
      </c>
      <c r="H3922" s="42" t="s">
        <v>1018</v>
      </c>
      <c r="I3922" s="42" t="s">
        <v>167</v>
      </c>
      <c r="J3922" s="42" t="s">
        <v>19238</v>
      </c>
      <c r="K3922" s="42" t="s">
        <v>845</v>
      </c>
      <c r="L3922" s="42" t="s">
        <v>846</v>
      </c>
      <c r="M3922" s="42" t="s">
        <v>385</v>
      </c>
      <c r="N3922" s="42" t="s">
        <v>19110</v>
      </c>
      <c r="O3922" s="42" t="s">
        <v>394</v>
      </c>
      <c r="P3922" s="42" t="s">
        <v>395</v>
      </c>
      <c r="Q3922" s="56" t="s">
        <v>19111</v>
      </c>
      <c r="R3922" s="42" t="s">
        <v>94</v>
      </c>
      <c r="S3922" s="42" t="s">
        <v>12</v>
      </c>
    </row>
    <row r="3923" spans="1:24" ht="12" customHeight="1" x14ac:dyDescent="0.15">
      <c r="A3923" s="42" t="s">
        <v>857</v>
      </c>
      <c r="B3923" s="42">
        <v>20</v>
      </c>
      <c r="C3923" s="42" t="s">
        <v>14</v>
      </c>
      <c r="D3923" s="42" t="s">
        <v>79</v>
      </c>
      <c r="E3923" s="42" t="s">
        <v>18945</v>
      </c>
      <c r="F3923" s="55">
        <v>42221</v>
      </c>
      <c r="G3923" s="42" t="s">
        <v>23799</v>
      </c>
      <c r="H3923" s="42" t="s">
        <v>858</v>
      </c>
      <c r="I3923" s="42" t="s">
        <v>238</v>
      </c>
      <c r="J3923" s="42" t="s">
        <v>19242</v>
      </c>
      <c r="K3923" s="42" t="s">
        <v>18456</v>
      </c>
      <c r="L3923" s="42" t="s">
        <v>859</v>
      </c>
      <c r="M3923" s="42" t="s">
        <v>21</v>
      </c>
      <c r="N3923" s="42" t="s">
        <v>19114</v>
      </c>
      <c r="O3923" s="42" t="s">
        <v>537</v>
      </c>
      <c r="P3923" s="42" t="s">
        <v>395</v>
      </c>
      <c r="Q3923" s="56" t="s">
        <v>19115</v>
      </c>
      <c r="R3923" s="42" t="s">
        <v>23</v>
      </c>
      <c r="S3923" s="42" t="s">
        <v>22</v>
      </c>
      <c r="T3923" s="42" t="s">
        <v>28746</v>
      </c>
      <c r="U3923" s="50" t="s">
        <v>28520</v>
      </c>
      <c r="V3923" s="42" t="s">
        <v>28522</v>
      </c>
      <c r="W3923" s="42" t="s">
        <v>94</v>
      </c>
      <c r="X3923" s="50">
        <v>706</v>
      </c>
    </row>
    <row r="3924" spans="1:24" ht="12" customHeight="1" x14ac:dyDescent="0.15">
      <c r="A3924" s="42" t="s">
        <v>852</v>
      </c>
      <c r="B3924" s="42">
        <v>39</v>
      </c>
      <c r="C3924" s="42" t="s">
        <v>14</v>
      </c>
      <c r="D3924" s="42" t="s">
        <v>79</v>
      </c>
      <c r="E3924" s="42" t="s">
        <v>18946</v>
      </c>
      <c r="F3924" s="55">
        <v>42221</v>
      </c>
      <c r="G3924" s="42" t="s">
        <v>19243</v>
      </c>
      <c r="H3924" s="42" t="s">
        <v>853</v>
      </c>
      <c r="I3924" s="42" t="s">
        <v>854</v>
      </c>
      <c r="J3924" s="42" t="s">
        <v>19244</v>
      </c>
      <c r="K3924" s="42" t="s">
        <v>855</v>
      </c>
      <c r="L3924" s="42" t="s">
        <v>856</v>
      </c>
      <c r="M3924" s="42" t="s">
        <v>21</v>
      </c>
      <c r="N3924" s="42" t="s">
        <v>19116</v>
      </c>
      <c r="O3924" s="42" t="s">
        <v>537</v>
      </c>
      <c r="P3924" s="42" t="s">
        <v>395</v>
      </c>
      <c r="Q3924" s="56" t="s">
        <v>19117</v>
      </c>
      <c r="R3924" s="42" t="s">
        <v>94</v>
      </c>
      <c r="S3924" s="42" t="s">
        <v>22</v>
      </c>
      <c r="T3924" s="42" t="s">
        <v>28746</v>
      </c>
      <c r="U3924" s="50" t="s">
        <v>28520</v>
      </c>
      <c r="V3924" s="42" t="s">
        <v>28521</v>
      </c>
      <c r="W3924" s="42" t="s">
        <v>94</v>
      </c>
      <c r="X3924" s="50">
        <v>705</v>
      </c>
    </row>
    <row r="3925" spans="1:24" ht="12" customHeight="1" x14ac:dyDescent="0.15">
      <c r="A3925" s="42" t="s">
        <v>860</v>
      </c>
      <c r="B3925" s="42">
        <v>29</v>
      </c>
      <c r="C3925" s="42" t="s">
        <v>14</v>
      </c>
      <c r="D3925" s="42" t="s">
        <v>42</v>
      </c>
      <c r="E3925" s="42" t="s">
        <v>18948</v>
      </c>
      <c r="F3925" s="55">
        <v>42221</v>
      </c>
      <c r="G3925" s="42" t="s">
        <v>861</v>
      </c>
      <c r="H3925" s="42" t="s">
        <v>1987</v>
      </c>
      <c r="I3925" s="42" t="s">
        <v>313</v>
      </c>
      <c r="J3925" s="42" t="s">
        <v>11365</v>
      </c>
      <c r="K3925" s="42" t="s">
        <v>863</v>
      </c>
      <c r="L3925" s="42" t="s">
        <v>864</v>
      </c>
      <c r="M3925" s="42" t="s">
        <v>21</v>
      </c>
      <c r="N3925" s="42" t="s">
        <v>19120</v>
      </c>
      <c r="O3925" s="42" t="s">
        <v>394</v>
      </c>
      <c r="P3925" s="42" t="s">
        <v>395</v>
      </c>
      <c r="Q3925" s="56" t="s">
        <v>19121</v>
      </c>
      <c r="R3925" s="42" t="s">
        <v>542</v>
      </c>
      <c r="S3925" s="42" t="s">
        <v>22</v>
      </c>
      <c r="T3925" s="42" t="s">
        <v>28533</v>
      </c>
      <c r="U3925" s="50" t="s">
        <v>28520</v>
      </c>
      <c r="V3925" s="42" t="s">
        <v>28521</v>
      </c>
      <c r="W3925" s="42" t="s">
        <v>94</v>
      </c>
      <c r="X3925" s="50">
        <v>707</v>
      </c>
    </row>
    <row r="3926" spans="1:24" ht="12" customHeight="1" x14ac:dyDescent="0.15">
      <c r="A3926" s="42" t="s">
        <v>865</v>
      </c>
      <c r="B3926" s="42">
        <v>40</v>
      </c>
      <c r="C3926" s="42" t="s">
        <v>14</v>
      </c>
      <c r="D3926" s="42" t="s">
        <v>31</v>
      </c>
      <c r="E3926" s="42" t="s">
        <v>18944</v>
      </c>
      <c r="F3926" s="55">
        <v>42221</v>
      </c>
      <c r="G3926" s="42" t="s">
        <v>19239</v>
      </c>
      <c r="H3926" s="42" t="s">
        <v>866</v>
      </c>
      <c r="I3926" s="42" t="s">
        <v>297</v>
      </c>
      <c r="J3926" s="42" t="s">
        <v>2364</v>
      </c>
      <c r="K3926" s="42" t="s">
        <v>867</v>
      </c>
      <c r="L3926" s="42" t="s">
        <v>868</v>
      </c>
      <c r="M3926" s="42" t="s">
        <v>21</v>
      </c>
      <c r="N3926" s="42" t="s">
        <v>19112</v>
      </c>
      <c r="O3926" s="42" t="s">
        <v>994</v>
      </c>
      <c r="P3926" s="42" t="s">
        <v>395</v>
      </c>
      <c r="Q3926" s="56" t="s">
        <v>20279</v>
      </c>
      <c r="R3926" s="42" t="s">
        <v>94</v>
      </c>
      <c r="S3926" s="42" t="s">
        <v>22</v>
      </c>
      <c r="T3926" s="42" t="s">
        <v>28746</v>
      </c>
      <c r="U3926" s="50" t="s">
        <v>28520</v>
      </c>
      <c r="V3926" s="42" t="s">
        <v>28521</v>
      </c>
      <c r="W3926" s="42" t="s">
        <v>94</v>
      </c>
      <c r="X3926" s="50">
        <v>708</v>
      </c>
    </row>
    <row r="3927" spans="1:24" ht="12" customHeight="1" x14ac:dyDescent="0.15">
      <c r="A3927" s="42" t="s">
        <v>869</v>
      </c>
      <c r="B3927" s="42">
        <v>51</v>
      </c>
      <c r="C3927" s="42" t="s">
        <v>14</v>
      </c>
      <c r="D3927" s="42" t="s">
        <v>31</v>
      </c>
      <c r="F3927" s="55">
        <v>42221</v>
      </c>
      <c r="G3927" s="42" t="s">
        <v>19240</v>
      </c>
      <c r="H3927" s="42" t="s">
        <v>870</v>
      </c>
      <c r="I3927" s="42" t="s">
        <v>432</v>
      </c>
      <c r="J3927" s="42" t="s">
        <v>19241</v>
      </c>
      <c r="K3927" s="42" t="s">
        <v>871</v>
      </c>
      <c r="L3927" s="42" t="s">
        <v>872</v>
      </c>
      <c r="M3927" s="42" t="s">
        <v>21</v>
      </c>
      <c r="N3927" s="42" t="s">
        <v>19113</v>
      </c>
      <c r="O3927" s="42" t="s">
        <v>394</v>
      </c>
      <c r="P3927" s="42" t="s">
        <v>395</v>
      </c>
      <c r="Q3927" s="56" t="s">
        <v>20278</v>
      </c>
      <c r="R3927" s="42" t="s">
        <v>542</v>
      </c>
      <c r="S3927" s="42" t="s">
        <v>22</v>
      </c>
      <c r="T3927" s="42" t="s">
        <v>28739</v>
      </c>
      <c r="U3927" s="50" t="s">
        <v>28518</v>
      </c>
      <c r="V3927" s="42" t="s">
        <v>28521</v>
      </c>
      <c r="W3927" s="42" t="s">
        <v>94</v>
      </c>
      <c r="X3927" s="50">
        <v>704</v>
      </c>
    </row>
    <row r="3928" spans="1:24" ht="12" customHeight="1" x14ac:dyDescent="0.15">
      <c r="A3928" s="42" t="s">
        <v>873</v>
      </c>
      <c r="B3928" s="42">
        <v>18</v>
      </c>
      <c r="C3928" s="42" t="s">
        <v>14</v>
      </c>
      <c r="D3928" s="42" t="s">
        <v>31</v>
      </c>
      <c r="E3928" s="42" t="s">
        <v>18947</v>
      </c>
      <c r="F3928" s="55">
        <v>42221</v>
      </c>
      <c r="G3928" s="42" t="s">
        <v>19245</v>
      </c>
      <c r="H3928" s="42" t="s">
        <v>874</v>
      </c>
      <c r="I3928" s="42" t="s">
        <v>309</v>
      </c>
      <c r="J3928" s="42" t="s">
        <v>19246</v>
      </c>
      <c r="K3928" s="42" t="s">
        <v>1747</v>
      </c>
      <c r="L3928" s="42" t="s">
        <v>875</v>
      </c>
      <c r="M3928" s="42" t="s">
        <v>21</v>
      </c>
      <c r="N3928" s="42" t="s">
        <v>19118</v>
      </c>
      <c r="O3928" s="42" t="s">
        <v>394</v>
      </c>
      <c r="P3928" s="42" t="s">
        <v>395</v>
      </c>
      <c r="Q3928" s="56" t="s">
        <v>19119</v>
      </c>
      <c r="R3928" s="42" t="s">
        <v>94</v>
      </c>
      <c r="S3928" s="42" t="s">
        <v>22</v>
      </c>
      <c r="T3928" s="42" t="s">
        <v>28739</v>
      </c>
      <c r="U3928" s="50" t="s">
        <v>28520</v>
      </c>
      <c r="V3928" s="42" t="s">
        <v>28521</v>
      </c>
      <c r="W3928" s="42" t="s">
        <v>94</v>
      </c>
      <c r="X3928" s="50">
        <v>703</v>
      </c>
    </row>
    <row r="3929" spans="1:24" ht="12" customHeight="1" x14ac:dyDescent="0.15">
      <c r="A3929" s="42" t="s">
        <v>879</v>
      </c>
      <c r="B3929" s="42">
        <v>31</v>
      </c>
      <c r="C3929" s="42" t="s">
        <v>14</v>
      </c>
      <c r="D3929" s="42" t="s">
        <v>79</v>
      </c>
      <c r="E3929" s="42" t="s">
        <v>18949</v>
      </c>
      <c r="F3929" s="55">
        <v>42220</v>
      </c>
      <c r="G3929" s="42" t="s">
        <v>19250</v>
      </c>
      <c r="H3929" s="42" t="s">
        <v>880</v>
      </c>
      <c r="I3929" s="42" t="s">
        <v>38</v>
      </c>
      <c r="J3929" s="42" t="s">
        <v>19251</v>
      </c>
      <c r="K3929" s="42" t="s">
        <v>881</v>
      </c>
      <c r="L3929" s="42" t="s">
        <v>882</v>
      </c>
      <c r="M3929" s="42" t="s">
        <v>21</v>
      </c>
      <c r="N3929" s="42" t="s">
        <v>19123</v>
      </c>
      <c r="O3929" s="42" t="s">
        <v>537</v>
      </c>
      <c r="P3929" s="42" t="s">
        <v>395</v>
      </c>
      <c r="Q3929" s="56" t="s">
        <v>20275</v>
      </c>
      <c r="R3929" s="42" t="s">
        <v>542</v>
      </c>
      <c r="S3929" s="42" t="s">
        <v>22</v>
      </c>
      <c r="T3929" s="42" t="s">
        <v>28746</v>
      </c>
      <c r="U3929" s="50" t="s">
        <v>28523</v>
      </c>
      <c r="V3929" s="42" t="s">
        <v>28521</v>
      </c>
      <c r="W3929" s="42" t="s">
        <v>542</v>
      </c>
      <c r="X3929" s="50">
        <v>702</v>
      </c>
    </row>
    <row r="3930" spans="1:24" ht="12" customHeight="1" x14ac:dyDescent="0.15">
      <c r="A3930" s="42" t="s">
        <v>876</v>
      </c>
      <c r="B3930" s="42">
        <v>55</v>
      </c>
      <c r="C3930" s="42" t="s">
        <v>14</v>
      </c>
      <c r="D3930" s="42" t="s">
        <v>42</v>
      </c>
      <c r="F3930" s="55">
        <v>42220</v>
      </c>
      <c r="G3930" s="42" t="s">
        <v>19247</v>
      </c>
      <c r="H3930" s="42" t="s">
        <v>877</v>
      </c>
      <c r="I3930" s="42" t="s">
        <v>39</v>
      </c>
      <c r="J3930" s="42" t="s">
        <v>19248</v>
      </c>
      <c r="K3930" s="42" t="s">
        <v>150</v>
      </c>
      <c r="L3930" s="42" t="s">
        <v>19249</v>
      </c>
      <c r="M3930" s="42" t="s">
        <v>21</v>
      </c>
      <c r="N3930" s="42" t="s">
        <v>19122</v>
      </c>
      <c r="O3930" s="42" t="s">
        <v>394</v>
      </c>
      <c r="P3930" s="42" t="s">
        <v>395</v>
      </c>
      <c r="Q3930" s="56" t="s">
        <v>20277</v>
      </c>
      <c r="R3930" s="42" t="s">
        <v>542</v>
      </c>
      <c r="S3930" s="42" t="s">
        <v>29</v>
      </c>
      <c r="T3930" s="42" t="s">
        <v>28523</v>
      </c>
      <c r="U3930" s="50" t="s">
        <v>28518</v>
      </c>
      <c r="V3930" s="42" t="s">
        <v>28521</v>
      </c>
      <c r="W3930" s="42" t="s">
        <v>94</v>
      </c>
      <c r="X3930" s="50">
        <v>701</v>
      </c>
    </row>
    <row r="3931" spans="1:24" ht="12" customHeight="1" x14ac:dyDescent="0.15">
      <c r="A3931" s="42" t="s">
        <v>878</v>
      </c>
      <c r="B3931" s="42">
        <v>49</v>
      </c>
      <c r="C3931" s="42" t="s">
        <v>14</v>
      </c>
      <c r="D3931" s="42" t="s">
        <v>79</v>
      </c>
      <c r="E3931" s="42" t="s">
        <v>18950</v>
      </c>
      <c r="F3931" s="55">
        <v>42219</v>
      </c>
      <c r="G3931" s="42" t="s">
        <v>23801</v>
      </c>
      <c r="H3931" s="42" t="s">
        <v>588</v>
      </c>
      <c r="I3931" s="42" t="s">
        <v>39</v>
      </c>
      <c r="J3931" s="42" t="s">
        <v>19252</v>
      </c>
      <c r="K3931" s="42" t="s">
        <v>589</v>
      </c>
      <c r="L3931" s="42" t="s">
        <v>590</v>
      </c>
      <c r="M3931" s="42" t="s">
        <v>21</v>
      </c>
      <c r="N3931" s="42" t="s">
        <v>19124</v>
      </c>
      <c r="O3931" s="42" t="s">
        <v>394</v>
      </c>
      <c r="P3931" s="42" t="s">
        <v>395</v>
      </c>
      <c r="Q3931" s="56" t="s">
        <v>20273</v>
      </c>
      <c r="R3931" s="42" t="s">
        <v>23</v>
      </c>
      <c r="S3931" s="42" t="s">
        <v>22</v>
      </c>
      <c r="T3931" s="42" t="s">
        <v>28746</v>
      </c>
      <c r="U3931" s="50" t="s">
        <v>28520</v>
      </c>
      <c r="V3931" s="42" t="s">
        <v>28521</v>
      </c>
      <c r="W3931" s="42" t="s">
        <v>94</v>
      </c>
      <c r="X3931" s="50">
        <v>697</v>
      </c>
    </row>
    <row r="3932" spans="1:24" ht="12" customHeight="1" x14ac:dyDescent="0.15">
      <c r="A3932" s="42" t="s">
        <v>892</v>
      </c>
      <c r="B3932" s="42">
        <v>71</v>
      </c>
      <c r="C3932" s="42" t="s">
        <v>14</v>
      </c>
      <c r="D3932" s="42" t="s">
        <v>31</v>
      </c>
      <c r="E3932" s="42" t="s">
        <v>18951</v>
      </c>
      <c r="F3932" s="55">
        <v>42219</v>
      </c>
      <c r="G3932" s="42" t="s">
        <v>23802</v>
      </c>
      <c r="H3932" s="42" t="s">
        <v>893</v>
      </c>
      <c r="I3932" s="42" t="s">
        <v>238</v>
      </c>
      <c r="J3932" s="42" t="s">
        <v>19253</v>
      </c>
      <c r="K3932" s="42" t="s">
        <v>893</v>
      </c>
      <c r="L3932" s="42" t="s">
        <v>19254</v>
      </c>
      <c r="M3932" s="42" t="s">
        <v>21</v>
      </c>
      <c r="N3932" s="42" t="s">
        <v>19125</v>
      </c>
      <c r="O3932" s="42" t="s">
        <v>19126</v>
      </c>
      <c r="P3932" s="42" t="s">
        <v>395</v>
      </c>
      <c r="Q3932" s="56" t="s">
        <v>19127</v>
      </c>
      <c r="R3932" s="42" t="s">
        <v>23</v>
      </c>
      <c r="S3932" s="42" t="s">
        <v>22</v>
      </c>
      <c r="T3932" s="42" t="s">
        <v>28746</v>
      </c>
      <c r="U3932" s="50" t="s">
        <v>28520</v>
      </c>
      <c r="V3932" s="42" t="s">
        <v>28521</v>
      </c>
      <c r="W3932" s="42" t="s">
        <v>94</v>
      </c>
      <c r="X3932" s="50">
        <v>699</v>
      </c>
    </row>
    <row r="3933" spans="1:24" ht="12" customHeight="1" x14ac:dyDescent="0.15">
      <c r="A3933" s="42" t="s">
        <v>883</v>
      </c>
      <c r="B3933" s="42">
        <v>18</v>
      </c>
      <c r="C3933" s="42" t="s">
        <v>14</v>
      </c>
      <c r="D3933" s="42" t="s">
        <v>31</v>
      </c>
      <c r="E3933" s="42" t="s">
        <v>18952</v>
      </c>
      <c r="F3933" s="55">
        <v>42219</v>
      </c>
      <c r="G3933" s="42" t="s">
        <v>884</v>
      </c>
      <c r="H3933" s="42" t="s">
        <v>885</v>
      </c>
      <c r="I3933" s="42" t="s">
        <v>398</v>
      </c>
      <c r="J3933" s="42" t="s">
        <v>19255</v>
      </c>
      <c r="K3933" s="42" t="s">
        <v>886</v>
      </c>
      <c r="L3933" s="42" t="s">
        <v>887</v>
      </c>
      <c r="M3933" s="42" t="s">
        <v>21</v>
      </c>
      <c r="N3933" s="42" t="s">
        <v>19128</v>
      </c>
      <c r="O3933" s="42" t="s">
        <v>394</v>
      </c>
      <c r="P3933" s="42" t="s">
        <v>395</v>
      </c>
      <c r="Q3933" s="56" t="s">
        <v>20276</v>
      </c>
      <c r="R3933" s="42" t="s">
        <v>23</v>
      </c>
      <c r="S3933" s="42" t="s">
        <v>22</v>
      </c>
      <c r="T3933" s="42" t="s">
        <v>28746</v>
      </c>
      <c r="U3933" s="50" t="s">
        <v>28520</v>
      </c>
      <c r="V3933" s="42" t="s">
        <v>28522</v>
      </c>
      <c r="W3933" s="42" t="s">
        <v>94</v>
      </c>
      <c r="X3933" s="50">
        <v>698</v>
      </c>
    </row>
    <row r="3934" spans="1:24" ht="12" customHeight="1" x14ac:dyDescent="0.15">
      <c r="A3934" s="42" t="s">
        <v>888</v>
      </c>
      <c r="B3934" s="42">
        <v>35</v>
      </c>
      <c r="C3934" s="42" t="s">
        <v>14</v>
      </c>
      <c r="D3934" s="42" t="s">
        <v>31</v>
      </c>
      <c r="E3934" s="42" t="s">
        <v>18953</v>
      </c>
      <c r="F3934" s="55">
        <v>42219</v>
      </c>
      <c r="G3934" s="42" t="s">
        <v>23800</v>
      </c>
      <c r="H3934" s="42" t="s">
        <v>889</v>
      </c>
      <c r="I3934" s="42" t="s">
        <v>211</v>
      </c>
      <c r="J3934" s="42" t="s">
        <v>19256</v>
      </c>
      <c r="K3934" s="42" t="s">
        <v>890</v>
      </c>
      <c r="L3934" s="42" t="s">
        <v>891</v>
      </c>
      <c r="M3934" s="42" t="s">
        <v>21</v>
      </c>
      <c r="N3934" s="42" t="s">
        <v>19129</v>
      </c>
      <c r="O3934" s="42" t="s">
        <v>394</v>
      </c>
      <c r="P3934" s="42" t="s">
        <v>395</v>
      </c>
      <c r="Q3934" s="56" t="s">
        <v>20274</v>
      </c>
      <c r="R3934" s="42" t="s">
        <v>542</v>
      </c>
      <c r="S3934" s="42" t="s">
        <v>12</v>
      </c>
      <c r="T3934" s="42" t="s">
        <v>31675</v>
      </c>
      <c r="U3934" s="50" t="s">
        <v>28520</v>
      </c>
      <c r="V3934" s="42" t="s">
        <v>28521</v>
      </c>
      <c r="W3934" s="42" t="s">
        <v>94</v>
      </c>
      <c r="X3934" s="50">
        <v>700</v>
      </c>
    </row>
    <row r="3935" spans="1:24" ht="12" customHeight="1" x14ac:dyDescent="0.15">
      <c r="A3935" s="42" t="s">
        <v>894</v>
      </c>
      <c r="B3935" s="42">
        <v>63</v>
      </c>
      <c r="C3935" s="42" t="s">
        <v>14</v>
      </c>
      <c r="D3935" s="42" t="s">
        <v>31</v>
      </c>
      <c r="E3935" s="42" t="s">
        <v>18954</v>
      </c>
      <c r="F3935" s="55">
        <v>42218</v>
      </c>
      <c r="G3935" s="42" t="s">
        <v>19257</v>
      </c>
      <c r="H3935" s="42" t="s">
        <v>707</v>
      </c>
      <c r="I3935" s="42" t="s">
        <v>67</v>
      </c>
      <c r="J3935" s="42" t="s">
        <v>6712</v>
      </c>
      <c r="K3935" s="42" t="s">
        <v>545</v>
      </c>
      <c r="L3935" s="42" t="s">
        <v>708</v>
      </c>
      <c r="M3935" s="42" t="s">
        <v>21</v>
      </c>
      <c r="N3935" s="42" t="s">
        <v>19130</v>
      </c>
      <c r="O3935" s="42" t="s">
        <v>394</v>
      </c>
      <c r="P3935" s="42" t="s">
        <v>395</v>
      </c>
      <c r="Q3935" s="56" t="s">
        <v>19131</v>
      </c>
      <c r="R3935" s="42" t="s">
        <v>542</v>
      </c>
      <c r="S3935" s="42" t="s">
        <v>373</v>
      </c>
      <c r="T3935" s="42" t="s">
        <v>28836</v>
      </c>
      <c r="U3935" s="50" t="s">
        <v>28518</v>
      </c>
      <c r="V3935" s="42" t="s">
        <v>28521</v>
      </c>
      <c r="W3935" s="42" t="s">
        <v>94</v>
      </c>
      <c r="X3935" s="50">
        <v>695</v>
      </c>
    </row>
    <row r="3936" spans="1:24" ht="12" customHeight="1" x14ac:dyDescent="0.15">
      <c r="A3936" s="42" t="s">
        <v>895</v>
      </c>
      <c r="B3936" s="42">
        <v>29</v>
      </c>
      <c r="C3936" s="42" t="s">
        <v>14</v>
      </c>
      <c r="D3936" s="42" t="s">
        <v>42</v>
      </c>
      <c r="F3936" s="55">
        <v>42217</v>
      </c>
      <c r="G3936" s="42" t="s">
        <v>896</v>
      </c>
      <c r="H3936" s="42" t="s">
        <v>548</v>
      </c>
      <c r="I3936" s="42" t="s">
        <v>117</v>
      </c>
      <c r="J3936" s="42" t="s">
        <v>6204</v>
      </c>
      <c r="K3936" s="42" t="s">
        <v>549</v>
      </c>
      <c r="L3936" s="42" t="s">
        <v>550</v>
      </c>
      <c r="M3936" s="42" t="s">
        <v>21</v>
      </c>
      <c r="N3936" s="42" t="s">
        <v>19132</v>
      </c>
      <c r="O3936" s="42" t="s">
        <v>394</v>
      </c>
      <c r="P3936" s="42" t="s">
        <v>395</v>
      </c>
      <c r="Q3936" s="56" t="s">
        <v>19133</v>
      </c>
      <c r="R3936" s="42" t="s">
        <v>94</v>
      </c>
      <c r="S3936" s="42" t="s">
        <v>22</v>
      </c>
      <c r="T3936" s="42" t="s">
        <v>28746</v>
      </c>
      <c r="U3936" s="50" t="s">
        <v>28520</v>
      </c>
      <c r="V3936" s="42" t="s">
        <v>28521</v>
      </c>
      <c r="W3936" s="42" t="s">
        <v>94</v>
      </c>
      <c r="X3936" s="50">
        <v>696</v>
      </c>
    </row>
    <row r="3937" spans="1:24" ht="12" customHeight="1" x14ac:dyDescent="0.15">
      <c r="A3937" s="42" t="s">
        <v>897</v>
      </c>
      <c r="B3937" s="42">
        <v>52</v>
      </c>
      <c r="C3937" s="42" t="s">
        <v>14</v>
      </c>
      <c r="D3937" s="42" t="s">
        <v>24</v>
      </c>
      <c r="F3937" s="55">
        <v>42217</v>
      </c>
      <c r="G3937" s="42" t="s">
        <v>19258</v>
      </c>
      <c r="H3937" s="42" t="s">
        <v>898</v>
      </c>
      <c r="I3937" s="42" t="s">
        <v>144</v>
      </c>
      <c r="J3937" s="42" t="s">
        <v>19259</v>
      </c>
      <c r="K3937" s="42" t="s">
        <v>899</v>
      </c>
      <c r="L3937" s="42" t="s">
        <v>900</v>
      </c>
      <c r="M3937" s="42" t="s">
        <v>21</v>
      </c>
      <c r="N3937" s="42" t="s">
        <v>19134</v>
      </c>
      <c r="O3937" s="42" t="s">
        <v>394</v>
      </c>
      <c r="P3937" s="42" t="s">
        <v>395</v>
      </c>
      <c r="Q3937" s="56" t="s">
        <v>20271</v>
      </c>
      <c r="R3937" s="42" t="s">
        <v>94</v>
      </c>
      <c r="S3937" s="42" t="s">
        <v>22</v>
      </c>
      <c r="T3937" s="42" t="s">
        <v>28746</v>
      </c>
      <c r="U3937" s="50" t="s">
        <v>28520</v>
      </c>
      <c r="V3937" s="42" t="s">
        <v>28521</v>
      </c>
      <c r="W3937" s="42" t="s">
        <v>94</v>
      </c>
      <c r="X3937" s="50">
        <v>694</v>
      </c>
    </row>
    <row r="3938" spans="1:24" ht="12" customHeight="1" x14ac:dyDescent="0.15">
      <c r="A3938" s="42" t="s">
        <v>901</v>
      </c>
      <c r="B3938" s="42">
        <v>48</v>
      </c>
      <c r="C3938" s="42" t="s">
        <v>14</v>
      </c>
      <c r="D3938" s="42" t="s">
        <v>31</v>
      </c>
      <c r="F3938" s="55">
        <v>42217</v>
      </c>
      <c r="G3938" s="42" t="s">
        <v>902</v>
      </c>
      <c r="H3938" s="42" t="s">
        <v>279</v>
      </c>
      <c r="I3938" s="42" t="s">
        <v>67</v>
      </c>
      <c r="J3938" s="42" t="s">
        <v>19260</v>
      </c>
      <c r="K3938" s="42" t="s">
        <v>279</v>
      </c>
      <c r="L3938" s="42" t="s">
        <v>903</v>
      </c>
      <c r="M3938" s="42" t="s">
        <v>12501</v>
      </c>
      <c r="N3938" s="42" t="s">
        <v>19135</v>
      </c>
      <c r="O3938" s="42" t="s">
        <v>394</v>
      </c>
      <c r="P3938" s="42" t="s">
        <v>395</v>
      </c>
      <c r="Q3938" s="56" t="s">
        <v>20272</v>
      </c>
      <c r="R3938" s="42" t="s">
        <v>23</v>
      </c>
      <c r="S3938" s="42" t="s">
        <v>12</v>
      </c>
    </row>
    <row r="3939" spans="1:24" ht="12" customHeight="1" x14ac:dyDescent="0.15">
      <c r="A3939" s="42" t="s">
        <v>904</v>
      </c>
      <c r="B3939" s="42">
        <v>33</v>
      </c>
      <c r="C3939" s="42" t="s">
        <v>14</v>
      </c>
      <c r="D3939" s="42" t="s">
        <v>42</v>
      </c>
      <c r="E3939" s="42" t="str">
        <f>HYPERLINK("http://www.killedbypolice.net/victims/150680.jpg","http://www.killedbypolice.net/victims/150680.jpg")</f>
        <v>http://www.killedbypolice.net/victims/150680.jpg</v>
      </c>
      <c r="F3939" s="55">
        <v>42216</v>
      </c>
      <c r="G3939" s="42" t="s">
        <v>905</v>
      </c>
      <c r="H3939" s="42" t="s">
        <v>906</v>
      </c>
      <c r="I3939" s="42" t="s">
        <v>189</v>
      </c>
      <c r="J3939" s="42">
        <v>87102</v>
      </c>
      <c r="K3939" s="42" t="s">
        <v>458</v>
      </c>
      <c r="L3939" s="42" t="s">
        <v>4857</v>
      </c>
      <c r="M3939" s="42" t="s">
        <v>21</v>
      </c>
      <c r="N3939" s="42" t="s">
        <v>907</v>
      </c>
      <c r="O3939" s="42" t="s">
        <v>394</v>
      </c>
      <c r="P3939" s="42" t="s">
        <v>395</v>
      </c>
      <c r="Q3939" s="56" t="s">
        <v>20269</v>
      </c>
      <c r="R3939" s="42" t="s">
        <v>94</v>
      </c>
      <c r="S3939" s="42" t="s">
        <v>22</v>
      </c>
      <c r="T3939" s="42" t="s">
        <v>28746</v>
      </c>
      <c r="U3939" s="50" t="s">
        <v>28520</v>
      </c>
      <c r="V3939" s="42" t="s">
        <v>28521</v>
      </c>
      <c r="W3939" s="42" t="s">
        <v>542</v>
      </c>
      <c r="X3939" s="50">
        <v>692</v>
      </c>
    </row>
    <row r="3940" spans="1:24" ht="12" customHeight="1" x14ac:dyDescent="0.15">
      <c r="A3940" s="42" t="s">
        <v>913</v>
      </c>
      <c r="B3940" s="42">
        <v>34</v>
      </c>
      <c r="C3940" s="42" t="s">
        <v>14</v>
      </c>
      <c r="D3940" s="42" t="s">
        <v>31</v>
      </c>
      <c r="F3940" s="55">
        <v>42216</v>
      </c>
      <c r="G3940" s="42" t="s">
        <v>914</v>
      </c>
      <c r="H3940" s="42" t="s">
        <v>915</v>
      </c>
      <c r="I3940" s="42" t="s">
        <v>189</v>
      </c>
      <c r="J3940" s="42">
        <v>88201</v>
      </c>
      <c r="K3940" s="42" t="s">
        <v>916</v>
      </c>
      <c r="L3940" s="42" t="s">
        <v>917</v>
      </c>
      <c r="M3940" s="42" t="s">
        <v>21</v>
      </c>
      <c r="N3940" s="42" t="s">
        <v>918</v>
      </c>
      <c r="O3940" s="42" t="s">
        <v>394</v>
      </c>
      <c r="P3940" s="42" t="s">
        <v>395</v>
      </c>
      <c r="Q3940" s="56" t="s">
        <v>20268</v>
      </c>
      <c r="R3940" s="42" t="s">
        <v>94</v>
      </c>
      <c r="S3940" s="42" t="s">
        <v>22</v>
      </c>
      <c r="T3940" s="42" t="s">
        <v>28746</v>
      </c>
      <c r="U3940" s="50" t="s">
        <v>28520</v>
      </c>
      <c r="V3940" s="42" t="s">
        <v>28521</v>
      </c>
      <c r="W3940" s="42" t="s">
        <v>94</v>
      </c>
      <c r="X3940" s="50">
        <v>693</v>
      </c>
    </row>
    <row r="3941" spans="1:24" ht="12" customHeight="1" x14ac:dyDescent="0.15">
      <c r="A3941" s="42" t="s">
        <v>949</v>
      </c>
      <c r="B3941" s="42">
        <v>47</v>
      </c>
      <c r="C3941" s="42" t="s">
        <v>14</v>
      </c>
      <c r="D3941" s="42" t="s">
        <v>42</v>
      </c>
      <c r="F3941" s="55">
        <v>42215</v>
      </c>
      <c r="G3941" s="42" t="s">
        <v>950</v>
      </c>
      <c r="H3941" s="42" t="s">
        <v>951</v>
      </c>
      <c r="I3941" s="42" t="s">
        <v>39</v>
      </c>
      <c r="J3941" s="42">
        <v>90606</v>
      </c>
      <c r="K3941" s="42" t="s">
        <v>92</v>
      </c>
      <c r="L3941" s="42" t="s">
        <v>408</v>
      </c>
      <c r="M3941" s="42" t="s">
        <v>5307</v>
      </c>
      <c r="N3941" s="42" t="s">
        <v>952</v>
      </c>
      <c r="O3941" s="42" t="s">
        <v>394</v>
      </c>
      <c r="P3941" s="42" t="s">
        <v>395</v>
      </c>
      <c r="Q3941" s="56" t="s">
        <v>20262</v>
      </c>
      <c r="R3941" s="42" t="s">
        <v>948</v>
      </c>
      <c r="S3941" s="42" t="s">
        <v>22</v>
      </c>
      <c r="T3941" s="42" t="s">
        <v>28529</v>
      </c>
      <c r="U3941" s="50" t="s">
        <v>28520</v>
      </c>
      <c r="V3941" s="42" t="s">
        <v>28521</v>
      </c>
      <c r="W3941" s="42" t="s">
        <v>94</v>
      </c>
      <c r="X3941" s="50">
        <v>691</v>
      </c>
    </row>
    <row r="3942" spans="1:24" ht="12" customHeight="1" x14ac:dyDescent="0.15">
      <c r="A3942" s="42" t="s">
        <v>908</v>
      </c>
      <c r="B3942" s="42">
        <v>30</v>
      </c>
      <c r="C3942" s="42" t="s">
        <v>14</v>
      </c>
      <c r="D3942" s="42" t="s">
        <v>42</v>
      </c>
      <c r="E3942" s="42"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3942" s="55">
        <v>42215</v>
      </c>
      <c r="G3942" s="42" t="s">
        <v>909</v>
      </c>
      <c r="H3942" s="42" t="s">
        <v>910</v>
      </c>
      <c r="I3942" s="42" t="s">
        <v>67</v>
      </c>
      <c r="J3942" s="42">
        <v>76102</v>
      </c>
      <c r="K3942" s="42" t="s">
        <v>68</v>
      </c>
      <c r="L3942" s="42" t="s">
        <v>911</v>
      </c>
      <c r="M3942" s="42" t="s">
        <v>21</v>
      </c>
      <c r="N3942" s="42" t="s">
        <v>912</v>
      </c>
      <c r="O3942" s="42" t="s">
        <v>394</v>
      </c>
      <c r="P3942" s="42" t="s">
        <v>395</v>
      </c>
      <c r="Q3942" s="56" t="s">
        <v>20270</v>
      </c>
      <c r="R3942" s="42" t="s">
        <v>94</v>
      </c>
      <c r="S3942" s="42" t="s">
        <v>22</v>
      </c>
      <c r="T3942" s="42" t="s">
        <v>28746</v>
      </c>
      <c r="U3942" s="50" t="s">
        <v>28520</v>
      </c>
      <c r="V3942" s="42" t="s">
        <v>28521</v>
      </c>
      <c r="W3942" s="42" t="s">
        <v>94</v>
      </c>
      <c r="X3942" s="50">
        <v>690</v>
      </c>
    </row>
    <row r="3943" spans="1:24" ht="12" customHeight="1" x14ac:dyDescent="0.15">
      <c r="A3943" s="42" t="s">
        <v>919</v>
      </c>
      <c r="B3943" s="42">
        <v>48</v>
      </c>
      <c r="C3943" s="42" t="s">
        <v>14</v>
      </c>
      <c r="D3943" s="42" t="s">
        <v>31</v>
      </c>
      <c r="E3943" s="42" t="str">
        <f>HYPERLINK("http://media.graytvinc.com/images/Mark+Perkins.jpg","http://media.graytvinc.com/images/Mark+Perkins.jpg")</f>
        <v>http://media.graytvinc.com/images/Mark+Perkins.jpg</v>
      </c>
      <c r="F3943" s="55">
        <v>42215</v>
      </c>
      <c r="G3943" s="42" t="s">
        <v>920</v>
      </c>
      <c r="H3943" s="42" t="s">
        <v>921</v>
      </c>
      <c r="I3943" s="42" t="s">
        <v>263</v>
      </c>
      <c r="J3943" s="42">
        <v>89460</v>
      </c>
      <c r="K3943" s="42" t="s">
        <v>922</v>
      </c>
      <c r="L3943" s="42" t="s">
        <v>923</v>
      </c>
      <c r="M3943" s="42" t="s">
        <v>21</v>
      </c>
      <c r="N3943" s="42" t="s">
        <v>924</v>
      </c>
      <c r="O3943" s="42" t="s">
        <v>394</v>
      </c>
      <c r="P3943" s="42" t="s">
        <v>395</v>
      </c>
      <c r="Q3943" s="56" t="s">
        <v>20267</v>
      </c>
      <c r="R3943" s="42" t="s">
        <v>94</v>
      </c>
      <c r="S3943" s="42" t="s">
        <v>22</v>
      </c>
      <c r="T3943" s="42" t="s">
        <v>28746</v>
      </c>
      <c r="U3943" s="50" t="s">
        <v>28520</v>
      </c>
      <c r="V3943" s="42" t="s">
        <v>28521</v>
      </c>
      <c r="W3943" s="42" t="s">
        <v>94</v>
      </c>
      <c r="X3943" s="50">
        <v>688</v>
      </c>
    </row>
    <row r="3944" spans="1:24" ht="12" customHeight="1" x14ac:dyDescent="0.15">
      <c r="A3944" s="42" t="s">
        <v>937</v>
      </c>
      <c r="B3944" s="42">
        <v>25</v>
      </c>
      <c r="C3944" s="42" t="s">
        <v>14</v>
      </c>
      <c r="D3944" s="42" t="s">
        <v>31</v>
      </c>
      <c r="E3944" s="42" t="str">
        <f>HYPERLINK("http://www.killedbypolice.net/victims/150676.jpg","http://www.killedbypolice.net/victims/150676.jpg")</f>
        <v>http://www.killedbypolice.net/victims/150676.jpg</v>
      </c>
      <c r="F3944" s="55">
        <v>42215</v>
      </c>
      <c r="G3944" s="42" t="s">
        <v>938</v>
      </c>
      <c r="H3944" s="42" t="s">
        <v>939</v>
      </c>
      <c r="I3944" s="42" t="s">
        <v>39</v>
      </c>
      <c r="J3944" s="42">
        <v>96067</v>
      </c>
      <c r="K3944" s="42" t="s">
        <v>940</v>
      </c>
      <c r="L3944" s="42" t="s">
        <v>941</v>
      </c>
      <c r="M3944" s="42" t="s">
        <v>21</v>
      </c>
      <c r="N3944" s="42" t="s">
        <v>942</v>
      </c>
      <c r="O3944" s="42" t="s">
        <v>394</v>
      </c>
      <c r="P3944" s="42" t="s">
        <v>395</v>
      </c>
      <c r="Q3944" s="56" t="s">
        <v>20266</v>
      </c>
      <c r="R3944" s="42" t="s">
        <v>94</v>
      </c>
      <c r="S3944" s="42" t="s">
        <v>22</v>
      </c>
      <c r="T3944" s="42" t="s">
        <v>28746</v>
      </c>
      <c r="U3944" s="50" t="s">
        <v>28520</v>
      </c>
      <c r="V3944" s="42" t="s">
        <v>28519</v>
      </c>
      <c r="W3944" s="42" t="s">
        <v>94</v>
      </c>
      <c r="X3944" s="50">
        <v>689</v>
      </c>
    </row>
    <row r="3945" spans="1:24" ht="12" customHeight="1" x14ac:dyDescent="0.15">
      <c r="A3945" s="42" t="s">
        <v>932</v>
      </c>
      <c r="B3945" s="42">
        <v>38</v>
      </c>
      <c r="C3945" s="42" t="s">
        <v>14</v>
      </c>
      <c r="D3945" s="42" t="s">
        <v>42</v>
      </c>
      <c r="E3945" s="42"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3945" s="55">
        <v>42215</v>
      </c>
      <c r="G3945" s="42" t="s">
        <v>933</v>
      </c>
      <c r="H3945" s="42" t="s">
        <v>934</v>
      </c>
      <c r="I3945" s="42" t="s">
        <v>40</v>
      </c>
      <c r="J3945" s="42">
        <v>1610</v>
      </c>
      <c r="K3945" s="42" t="s">
        <v>934</v>
      </c>
      <c r="L3945" s="42" t="s">
        <v>935</v>
      </c>
      <c r="M3945" s="42" t="s">
        <v>385</v>
      </c>
      <c r="N3945" s="42" t="s">
        <v>1249</v>
      </c>
      <c r="O3945" s="42" t="s">
        <v>394</v>
      </c>
      <c r="P3945" s="42" t="s">
        <v>395</v>
      </c>
      <c r="Q3945" s="56" t="s">
        <v>20265</v>
      </c>
      <c r="R3945" s="42" t="s">
        <v>23</v>
      </c>
      <c r="S3945" s="42" t="s">
        <v>12</v>
      </c>
    </row>
    <row r="3946" spans="1:24" ht="12" customHeight="1" x14ac:dyDescent="0.15">
      <c r="A3946" s="42" t="s">
        <v>925</v>
      </c>
      <c r="B3946" s="42">
        <v>57</v>
      </c>
      <c r="C3946" s="42" t="s">
        <v>14</v>
      </c>
      <c r="D3946" s="42" t="s">
        <v>926</v>
      </c>
      <c r="E3946" s="42" t="s">
        <v>927</v>
      </c>
      <c r="F3946" s="55">
        <v>42215</v>
      </c>
      <c r="G3946" s="42" t="s">
        <v>928</v>
      </c>
      <c r="H3946" s="42" t="s">
        <v>929</v>
      </c>
      <c r="I3946" s="42" t="s">
        <v>39</v>
      </c>
      <c r="J3946" s="42">
        <v>94123</v>
      </c>
      <c r="K3946" s="42" t="s">
        <v>929</v>
      </c>
      <c r="L3946" s="42" t="s">
        <v>930</v>
      </c>
      <c r="M3946" s="42" t="s">
        <v>2246</v>
      </c>
      <c r="N3946" s="42" t="s">
        <v>931</v>
      </c>
      <c r="O3946" s="42" t="s">
        <v>394</v>
      </c>
      <c r="P3946" s="42" t="s">
        <v>395</v>
      </c>
      <c r="Q3946" s="56" t="str">
        <f>HYPERLINK("http://www.sfgate.com/crime/article/Dead-body-probe-on-Lombard-Street-in-S-F-6414831.php","http://www.sfgate.com/crime/article/Dead-body-probe-on-Lombard-Street-in-S-F-6414831.php")</f>
        <v>http://www.sfgate.com/crime/article/Dead-body-probe-on-Lombard-Street-in-S-F-6414831.php</v>
      </c>
      <c r="R3946" s="42" t="s">
        <v>94</v>
      </c>
      <c r="S3946" s="42" t="s">
        <v>12</v>
      </c>
    </row>
    <row r="3947" spans="1:24" ht="12" customHeight="1" x14ac:dyDescent="0.15">
      <c r="A3947" s="42" t="s">
        <v>943</v>
      </c>
      <c r="B3947" s="42">
        <v>37</v>
      </c>
      <c r="C3947" s="42" t="s">
        <v>14</v>
      </c>
      <c r="D3947" s="42" t="s">
        <v>79</v>
      </c>
      <c r="E3947" s="42" t="s">
        <v>944</v>
      </c>
      <c r="F3947" s="55">
        <v>42214</v>
      </c>
      <c r="G3947" s="42" t="s">
        <v>945</v>
      </c>
      <c r="H3947" s="42" t="s">
        <v>183</v>
      </c>
      <c r="I3947" s="42" t="s">
        <v>19</v>
      </c>
      <c r="J3947" s="42">
        <v>70805</v>
      </c>
      <c r="K3947" s="42" t="s">
        <v>946</v>
      </c>
      <c r="L3947" s="42" t="s">
        <v>5525</v>
      </c>
      <c r="M3947" s="42" t="s">
        <v>21</v>
      </c>
      <c r="N3947" s="42" t="s">
        <v>18890</v>
      </c>
      <c r="O3947" s="42" t="s">
        <v>394</v>
      </c>
      <c r="P3947" s="42" t="s">
        <v>395</v>
      </c>
      <c r="Q3947" s="56" t="s">
        <v>20263</v>
      </c>
      <c r="R3947" s="42" t="s">
        <v>23</v>
      </c>
      <c r="S3947" s="42" t="s">
        <v>22</v>
      </c>
    </row>
    <row r="3948" spans="1:24" ht="12" customHeight="1" x14ac:dyDescent="0.15">
      <c r="A3948" s="42" t="s">
        <v>953</v>
      </c>
      <c r="B3948" s="42">
        <v>34</v>
      </c>
      <c r="C3948" s="42" t="s">
        <v>14</v>
      </c>
      <c r="D3948" s="42" t="s">
        <v>42</v>
      </c>
      <c r="E3948" s="42" t="s">
        <v>19736</v>
      </c>
      <c r="F3948" s="55">
        <v>42214</v>
      </c>
      <c r="G3948" s="42" t="s">
        <v>954</v>
      </c>
      <c r="H3948" s="42" t="s">
        <v>955</v>
      </c>
      <c r="I3948" s="42" t="s">
        <v>189</v>
      </c>
      <c r="J3948" s="42">
        <v>88005</v>
      </c>
      <c r="K3948" s="42" t="s">
        <v>956</v>
      </c>
      <c r="L3948" s="42" t="s">
        <v>957</v>
      </c>
      <c r="M3948" s="42" t="s">
        <v>21</v>
      </c>
      <c r="N3948" s="42" t="s">
        <v>958</v>
      </c>
      <c r="O3948" s="42" t="s">
        <v>394</v>
      </c>
      <c r="P3948" s="42" t="s">
        <v>395</v>
      </c>
      <c r="Q3948" s="56" t="s">
        <v>20264</v>
      </c>
      <c r="R3948" s="42" t="s">
        <v>94</v>
      </c>
      <c r="S3948" s="42" t="s">
        <v>22</v>
      </c>
      <c r="T3948" s="42" t="s">
        <v>28746</v>
      </c>
      <c r="U3948" s="50" t="s">
        <v>28523</v>
      </c>
      <c r="V3948" s="42" t="s">
        <v>28522</v>
      </c>
      <c r="W3948" s="42" t="s">
        <v>94</v>
      </c>
      <c r="X3948" s="50">
        <v>686</v>
      </c>
    </row>
    <row r="3949" spans="1:24" ht="12" customHeight="1" x14ac:dyDescent="0.15">
      <c r="A3949" s="42" t="s">
        <v>972</v>
      </c>
      <c r="B3949" s="42">
        <v>53</v>
      </c>
      <c r="C3949" s="42" t="s">
        <v>14</v>
      </c>
      <c r="D3949" s="42" t="s">
        <v>31</v>
      </c>
      <c r="E3949" s="42"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3949" s="55">
        <v>42214</v>
      </c>
      <c r="G3949" s="42" t="s">
        <v>973</v>
      </c>
      <c r="H3949" s="42" t="s">
        <v>974</v>
      </c>
      <c r="I3949" s="42" t="s">
        <v>234</v>
      </c>
      <c r="J3949" s="42">
        <v>84321</v>
      </c>
      <c r="K3949" s="42" t="s">
        <v>975</v>
      </c>
      <c r="L3949" s="42" t="s">
        <v>976</v>
      </c>
      <c r="M3949" s="42" t="s">
        <v>21</v>
      </c>
      <c r="N3949" s="42" t="s">
        <v>977</v>
      </c>
      <c r="O3949" s="42" t="s">
        <v>394</v>
      </c>
      <c r="P3949" s="42" t="s">
        <v>395</v>
      </c>
      <c r="Q3949" s="56" t="s">
        <v>20259</v>
      </c>
      <c r="R3949" s="42" t="s">
        <v>542</v>
      </c>
      <c r="S3949" s="42" t="s">
        <v>22</v>
      </c>
      <c r="T3949" s="42" t="s">
        <v>28746</v>
      </c>
      <c r="U3949" s="50" t="s">
        <v>28520</v>
      </c>
      <c r="V3949" s="42" t="s">
        <v>28521</v>
      </c>
      <c r="W3949" s="42" t="s">
        <v>94</v>
      </c>
      <c r="X3949" s="50">
        <v>687</v>
      </c>
    </row>
    <row r="3950" spans="1:24" ht="12" customHeight="1" x14ac:dyDescent="0.15">
      <c r="A3950" s="42" t="s">
        <v>959</v>
      </c>
      <c r="B3950" s="42">
        <v>41</v>
      </c>
      <c r="C3950" s="42" t="s">
        <v>14</v>
      </c>
      <c r="D3950" s="42" t="s">
        <v>31</v>
      </c>
      <c r="F3950" s="55">
        <v>42213</v>
      </c>
      <c r="G3950" s="42" t="s">
        <v>960</v>
      </c>
      <c r="H3950" s="42" t="s">
        <v>961</v>
      </c>
      <c r="I3950" s="42" t="s">
        <v>962</v>
      </c>
      <c r="J3950" s="42">
        <v>72442</v>
      </c>
      <c r="K3950" s="42" t="s">
        <v>963</v>
      </c>
      <c r="L3950" s="42" t="s">
        <v>964</v>
      </c>
      <c r="M3950" s="42" t="s">
        <v>21</v>
      </c>
      <c r="N3950" s="42" t="s">
        <v>965</v>
      </c>
      <c r="O3950" s="42" t="s">
        <v>394</v>
      </c>
      <c r="P3950" s="42" t="s">
        <v>395</v>
      </c>
      <c r="Q3950" s="56" t="s">
        <v>20260</v>
      </c>
      <c r="R3950" s="42" t="s">
        <v>23</v>
      </c>
      <c r="S3950" s="42" t="s">
        <v>22</v>
      </c>
      <c r="T3950" s="42" t="s">
        <v>28739</v>
      </c>
      <c r="U3950" s="50" t="s">
        <v>28518</v>
      </c>
      <c r="V3950" s="42" t="s">
        <v>28521</v>
      </c>
      <c r="W3950" s="42" t="s">
        <v>94</v>
      </c>
      <c r="X3950" s="50">
        <v>684</v>
      </c>
    </row>
    <row r="3951" spans="1:24" ht="12" customHeight="1" x14ac:dyDescent="0.15">
      <c r="A3951" s="42" t="s">
        <v>966</v>
      </c>
      <c r="B3951" s="42">
        <v>23</v>
      </c>
      <c r="C3951" s="42" t="s">
        <v>14</v>
      </c>
      <c r="D3951" s="42" t="s">
        <v>31</v>
      </c>
      <c r="F3951" s="55">
        <v>42213</v>
      </c>
      <c r="G3951" s="42" t="s">
        <v>967</v>
      </c>
      <c r="H3951" s="42" t="s">
        <v>968</v>
      </c>
      <c r="I3951" s="42" t="s">
        <v>313</v>
      </c>
      <c r="J3951" s="42">
        <v>37311</v>
      </c>
      <c r="K3951" s="42" t="s">
        <v>969</v>
      </c>
      <c r="L3951" s="42" t="s">
        <v>970</v>
      </c>
      <c r="M3951" s="42" t="s">
        <v>21</v>
      </c>
      <c r="N3951" s="42" t="s">
        <v>971</v>
      </c>
      <c r="P3951" s="42" t="s">
        <v>395</v>
      </c>
      <c r="Q3951" s="56" t="s">
        <v>20261</v>
      </c>
      <c r="R3951" s="42" t="s">
        <v>94</v>
      </c>
      <c r="S3951" s="42" t="s">
        <v>12</v>
      </c>
    </row>
    <row r="3952" spans="1:24" ht="12" customHeight="1" x14ac:dyDescent="0.15">
      <c r="A3952" s="42" t="s">
        <v>978</v>
      </c>
      <c r="B3952" s="42">
        <v>22</v>
      </c>
      <c r="C3952" s="42" t="s">
        <v>14</v>
      </c>
      <c r="D3952" s="42" t="s">
        <v>31</v>
      </c>
      <c r="E3952" s="42" t="str">
        <f>HYPERLINK("http://images1.westword.com/imager/u/745xauto/6970529/sam.forgy.portrait.800.cropped.jpg","http://images1.westword.com/imager/u/745xauto/6970529/sam.forgy.portrait.800.cropped.jpg")</f>
        <v>http://images1.westword.com/imager/u/745xauto/6970529/sam.forgy.portrait.800.cropped.jpg</v>
      </c>
      <c r="F3952" s="55">
        <v>42212</v>
      </c>
      <c r="G3952" s="42" t="s">
        <v>979</v>
      </c>
      <c r="H3952" s="42" t="s">
        <v>980</v>
      </c>
      <c r="I3952" s="42" t="s">
        <v>203</v>
      </c>
      <c r="J3952" s="42">
        <v>80302</v>
      </c>
      <c r="K3952" s="42" t="s">
        <v>980</v>
      </c>
      <c r="L3952" s="42" t="s">
        <v>981</v>
      </c>
      <c r="M3952" s="42" t="s">
        <v>5307</v>
      </c>
      <c r="N3952" s="42" t="s">
        <v>982</v>
      </c>
      <c r="O3952" s="42" t="s">
        <v>394</v>
      </c>
      <c r="P3952" s="42" t="s">
        <v>395</v>
      </c>
      <c r="Q3952" s="56"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3952" s="42" t="s">
        <v>948</v>
      </c>
      <c r="S3952" s="42" t="s">
        <v>22</v>
      </c>
      <c r="T3952" s="42" t="s">
        <v>28739</v>
      </c>
      <c r="U3952" s="50" t="s">
        <v>28518</v>
      </c>
      <c r="V3952" s="42" t="s">
        <v>28521</v>
      </c>
      <c r="W3952" s="42" t="s">
        <v>94</v>
      </c>
      <c r="X3952" s="50">
        <v>683</v>
      </c>
    </row>
    <row r="3953" spans="1:24" ht="12" customHeight="1" x14ac:dyDescent="0.15">
      <c r="A3953" s="42" t="s">
        <v>989</v>
      </c>
      <c r="B3953" s="42">
        <v>56</v>
      </c>
      <c r="C3953" s="42" t="s">
        <v>14</v>
      </c>
      <c r="D3953" s="42" t="s">
        <v>31</v>
      </c>
      <c r="F3953" s="55">
        <v>42212</v>
      </c>
      <c r="G3953" s="42" t="s">
        <v>990</v>
      </c>
      <c r="H3953" s="42" t="s">
        <v>45</v>
      </c>
      <c r="I3953" s="42" t="s">
        <v>26</v>
      </c>
      <c r="J3953" s="42">
        <v>29212</v>
      </c>
      <c r="K3953" s="42" t="s">
        <v>991</v>
      </c>
      <c r="L3953" s="42" t="s">
        <v>992</v>
      </c>
      <c r="M3953" s="42" t="s">
        <v>21</v>
      </c>
      <c r="N3953" s="42" t="s">
        <v>993</v>
      </c>
      <c r="O3953" s="42" t="s">
        <v>994</v>
      </c>
      <c r="P3953" s="42" t="s">
        <v>395</v>
      </c>
      <c r="Q3953" s="56" t="str">
        <f>HYPERLINK("http://www.wistv.com/story/29644189/sled-investigating-deputy-involved-shooting-in-lexington-county","http://www.wistv.com/story/29644189/sled-investigating-deputy-involved-shooting-in-lexington-county")</f>
        <v>http://www.wistv.com/story/29644189/sled-investigating-deputy-involved-shooting-in-lexington-county</v>
      </c>
      <c r="R3953" s="42" t="s">
        <v>94</v>
      </c>
      <c r="S3953" s="42" t="s">
        <v>22</v>
      </c>
      <c r="T3953" s="42" t="s">
        <v>28739</v>
      </c>
      <c r="U3953" s="50" t="s">
        <v>28520</v>
      </c>
      <c r="V3953" s="42" t="s">
        <v>28521</v>
      </c>
      <c r="W3953" s="42" t="s">
        <v>94</v>
      </c>
      <c r="X3953" s="50">
        <v>681</v>
      </c>
    </row>
    <row r="3954" spans="1:24" ht="12" customHeight="1" x14ac:dyDescent="0.15">
      <c r="A3954" s="42" t="s">
        <v>983</v>
      </c>
      <c r="B3954" s="42">
        <v>45</v>
      </c>
      <c r="C3954" s="42" t="s">
        <v>14</v>
      </c>
      <c r="D3954" s="42" t="s">
        <v>31</v>
      </c>
      <c r="E3954" s="42" t="str">
        <f>HYPERLINK("http://bayoutimelive.com/wp-content/uploads/2013/04/Jean-P.-Falgout.jpg","http://bayoutimelive.com/wp-content/uploads/2013/04/Jean-P.-Falgout.jpg")</f>
        <v>http://bayoutimelive.com/wp-content/uploads/2013/04/Jean-P.-Falgout.jpg</v>
      </c>
      <c r="F3954" s="55">
        <v>42212</v>
      </c>
      <c r="G3954" s="42" t="s">
        <v>984</v>
      </c>
      <c r="H3954" s="42" t="s">
        <v>985</v>
      </c>
      <c r="I3954" s="42" t="s">
        <v>19</v>
      </c>
      <c r="J3954" s="42">
        <v>70363</v>
      </c>
      <c r="K3954" s="42" t="s">
        <v>986</v>
      </c>
      <c r="L3954" s="42" t="s">
        <v>987</v>
      </c>
      <c r="M3954" s="42" t="s">
        <v>21</v>
      </c>
      <c r="N3954" s="42" t="s">
        <v>988</v>
      </c>
      <c r="O3954" s="42" t="s">
        <v>394</v>
      </c>
      <c r="P3954" s="42" t="s">
        <v>395</v>
      </c>
      <c r="Q3954" s="56" t="str">
        <f>HYPERLINK("http://www.houmatoday.com/article/20150728/ARTICLES/150729727/1319?p=1&amp;tc=pg","http://www.houmatoday.com/article/20150728/ARTICLES/150729727/1319?p=1&amp;tc=pg")</f>
        <v>http://www.houmatoday.com/article/20150728/ARTICLES/150729727/1319?p=1&amp;tc=pg</v>
      </c>
      <c r="R3954" s="42" t="s">
        <v>542</v>
      </c>
      <c r="S3954" s="42" t="s">
        <v>12</v>
      </c>
      <c r="T3954" s="42" t="s">
        <v>31675</v>
      </c>
      <c r="U3954" s="50" t="s">
        <v>28520</v>
      </c>
      <c r="V3954" s="42" t="s">
        <v>28519</v>
      </c>
      <c r="W3954" s="42" t="s">
        <v>94</v>
      </c>
      <c r="X3954" s="50">
        <v>682</v>
      </c>
    </row>
    <row r="3955" spans="1:24" ht="12" customHeight="1" x14ac:dyDescent="0.15">
      <c r="A3955" s="42" t="s">
        <v>995</v>
      </c>
      <c r="B3955" s="42">
        <v>33</v>
      </c>
      <c r="C3955" s="42" t="s">
        <v>14</v>
      </c>
      <c r="D3955" s="42" t="s">
        <v>79</v>
      </c>
      <c r="E3955" s="42" t="s">
        <v>996</v>
      </c>
      <c r="F3955" s="55">
        <v>42211</v>
      </c>
      <c r="G3955" s="42" t="s">
        <v>997</v>
      </c>
      <c r="H3955" s="42" t="s">
        <v>453</v>
      </c>
      <c r="I3955" s="42" t="s">
        <v>19</v>
      </c>
      <c r="J3955" s="42">
        <v>71109</v>
      </c>
      <c r="K3955" s="42" t="s">
        <v>998</v>
      </c>
      <c r="L3955" s="42" t="s">
        <v>454</v>
      </c>
      <c r="M3955" s="42" t="s">
        <v>21</v>
      </c>
      <c r="N3955" s="42" t="s">
        <v>999</v>
      </c>
      <c r="O3955" s="42" t="s">
        <v>394</v>
      </c>
      <c r="P3955" s="42" t="s">
        <v>395</v>
      </c>
      <c r="Q3955" s="56"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3955" s="42" t="s">
        <v>94</v>
      </c>
      <c r="S3955" s="42" t="s">
        <v>22</v>
      </c>
      <c r="T3955" s="42" t="s">
        <v>28746</v>
      </c>
      <c r="U3955" s="50" t="s">
        <v>28520</v>
      </c>
      <c r="V3955" s="42" t="s">
        <v>28521</v>
      </c>
      <c r="W3955" s="42" t="s">
        <v>94</v>
      </c>
      <c r="X3955" s="50">
        <v>679</v>
      </c>
    </row>
    <row r="3956" spans="1:24" ht="12" customHeight="1" x14ac:dyDescent="0.15">
      <c r="A3956" s="42" t="s">
        <v>1000</v>
      </c>
      <c r="B3956" s="42">
        <v>19</v>
      </c>
      <c r="C3956" s="42" t="s">
        <v>14</v>
      </c>
      <c r="D3956" s="42" t="s">
        <v>31</v>
      </c>
      <c r="E3956" s="42" t="str">
        <f>HYPERLINK("http://www.independent.co.uk/incoming/article10446695.ece/alternates/w620/Zach-hammond.jpg","http://www.independent.co.uk/incoming/article10446695.ece/alternates/w620/Zach-hammond.jpg")</f>
        <v>http://www.independent.co.uk/incoming/article10446695.ece/alternates/w620/Zach-hammond.jpg</v>
      </c>
      <c r="F3956" s="55">
        <v>42211</v>
      </c>
      <c r="G3956" s="42" t="s">
        <v>1001</v>
      </c>
      <c r="H3956" s="42" t="s">
        <v>1002</v>
      </c>
      <c r="I3956" s="42" t="s">
        <v>26</v>
      </c>
      <c r="J3956" s="42">
        <v>29678</v>
      </c>
      <c r="K3956" s="42" t="s">
        <v>1003</v>
      </c>
      <c r="L3956" s="42" t="s">
        <v>1004</v>
      </c>
      <c r="M3956" s="42" t="s">
        <v>21</v>
      </c>
      <c r="N3956" s="42" t="s">
        <v>20597</v>
      </c>
      <c r="O3956" s="42" t="s">
        <v>394</v>
      </c>
      <c r="P3956" s="42" t="s">
        <v>395</v>
      </c>
      <c r="Q3956" s="56" t="str">
        <f>HYPERLINK("http://www.independentmail.com/news/man-killed-by-seneca-police-officer","http://www.independentmail.com/news/man-killed-by-seneca-police-officer")</f>
        <v>http://www.independentmail.com/news/man-killed-by-seneca-police-officer</v>
      </c>
      <c r="R3956" s="42" t="s">
        <v>94</v>
      </c>
      <c r="S3956" s="42" t="s">
        <v>373</v>
      </c>
      <c r="T3956" s="42" t="s">
        <v>28836</v>
      </c>
      <c r="U3956" s="50" t="s">
        <v>28518</v>
      </c>
      <c r="V3956" s="42" t="s">
        <v>20623</v>
      </c>
      <c r="W3956" s="42" t="s">
        <v>94</v>
      </c>
      <c r="X3956" s="50">
        <v>680</v>
      </c>
    </row>
    <row r="3957" spans="1:24" ht="12" customHeight="1" x14ac:dyDescent="0.15">
      <c r="A3957" s="42" t="s">
        <v>1005</v>
      </c>
      <c r="B3957" s="42">
        <v>59</v>
      </c>
      <c r="C3957" s="42" t="s">
        <v>14</v>
      </c>
      <c r="D3957" s="42" t="s">
        <v>79</v>
      </c>
      <c r="F3957" s="55">
        <v>42210</v>
      </c>
      <c r="G3957" s="42" t="s">
        <v>1006</v>
      </c>
      <c r="H3957" s="42" t="s">
        <v>1007</v>
      </c>
      <c r="I3957" s="42" t="s">
        <v>56</v>
      </c>
      <c r="J3957" s="42">
        <v>32667</v>
      </c>
      <c r="K3957" s="42" t="s">
        <v>1008</v>
      </c>
      <c r="L3957" s="42" t="s">
        <v>1009</v>
      </c>
      <c r="M3957" s="42" t="s">
        <v>21</v>
      </c>
      <c r="N3957" s="42" t="s">
        <v>1010</v>
      </c>
      <c r="O3957" s="42" t="s">
        <v>394</v>
      </c>
      <c r="P3957" s="42" t="s">
        <v>395</v>
      </c>
      <c r="Q3957" s="56" t="str">
        <f>HYPERLINK("http://www.miamiherald.com/news/local/crime/article28915918.html","http://www.miamiherald.com/news/local/crime/article28915918.html")</f>
        <v>http://www.miamiherald.com/news/local/crime/article28915918.html</v>
      </c>
      <c r="R3957" s="42" t="s">
        <v>94</v>
      </c>
      <c r="S3957" s="42" t="s">
        <v>22</v>
      </c>
      <c r="T3957" s="42" t="s">
        <v>28746</v>
      </c>
      <c r="U3957" s="50" t="s">
        <v>28520</v>
      </c>
      <c r="V3957" s="42" t="s">
        <v>28521</v>
      </c>
      <c r="W3957" s="42" t="s">
        <v>94</v>
      </c>
      <c r="X3957" s="50">
        <v>685</v>
      </c>
    </row>
    <row r="3958" spans="1:24" ht="12" customHeight="1" x14ac:dyDescent="0.15">
      <c r="A3958" s="42" t="s">
        <v>1015</v>
      </c>
      <c r="B3958" s="42">
        <v>50</v>
      </c>
      <c r="C3958" s="42" t="s">
        <v>14</v>
      </c>
      <c r="D3958" s="42" t="s">
        <v>31</v>
      </c>
      <c r="F3958" s="55">
        <v>42210</v>
      </c>
      <c r="G3958" s="42" t="s">
        <v>1016</v>
      </c>
      <c r="H3958" s="42" t="s">
        <v>1017</v>
      </c>
      <c r="I3958" s="42" t="s">
        <v>167</v>
      </c>
      <c r="J3958" s="42">
        <v>39825</v>
      </c>
      <c r="K3958" s="42" t="s">
        <v>1018</v>
      </c>
      <c r="L3958" s="42" t="s">
        <v>1019</v>
      </c>
      <c r="M3958" s="42" t="s">
        <v>21</v>
      </c>
      <c r="N3958" s="42" t="s">
        <v>1020</v>
      </c>
      <c r="O3958" s="42" t="s">
        <v>394</v>
      </c>
      <c r="P3958" s="42" t="s">
        <v>395</v>
      </c>
      <c r="Q3958" s="56" t="str">
        <f>HYPERLINK("http://www.walb.com/story/29631891/1-dead-after-officer-involved-shooting-in-decatur-co","http://www.walb.com/story/29631891/1-dead-after-officer-involved-shooting-in-decatur-co")</f>
        <v>http://www.walb.com/story/29631891/1-dead-after-officer-involved-shooting-in-decatur-co</v>
      </c>
      <c r="R3958" s="42" t="s">
        <v>542</v>
      </c>
      <c r="S3958" s="42" t="s">
        <v>22</v>
      </c>
      <c r="T3958" s="42" t="s">
        <v>28746</v>
      </c>
      <c r="U3958" s="50" t="s">
        <v>28520</v>
      </c>
      <c r="V3958" s="42" t="s">
        <v>28521</v>
      </c>
      <c r="W3958" s="42" t="s">
        <v>94</v>
      </c>
      <c r="X3958" s="50">
        <v>677</v>
      </c>
    </row>
    <row r="3959" spans="1:24" ht="12" customHeight="1" x14ac:dyDescent="0.15">
      <c r="A3959" s="42" t="s">
        <v>1011</v>
      </c>
      <c r="B3959" s="42">
        <v>36</v>
      </c>
      <c r="C3959" s="42" t="s">
        <v>14</v>
      </c>
      <c r="D3959" s="42" t="s">
        <v>79</v>
      </c>
      <c r="E3959" s="42" t="s">
        <v>1012</v>
      </c>
      <c r="F3959" s="55">
        <v>42210</v>
      </c>
      <c r="G3959" s="42" t="s">
        <v>1013</v>
      </c>
      <c r="H3959" s="42" t="s">
        <v>639</v>
      </c>
      <c r="I3959" s="42" t="s">
        <v>263</v>
      </c>
      <c r="J3959" s="42">
        <v>89104</v>
      </c>
      <c r="K3959" s="42" t="s">
        <v>557</v>
      </c>
      <c r="L3959" s="42" t="s">
        <v>558</v>
      </c>
      <c r="M3959" s="42" t="s">
        <v>21</v>
      </c>
      <c r="N3959" s="42" t="s">
        <v>1014</v>
      </c>
      <c r="O3959" s="42" t="s">
        <v>394</v>
      </c>
      <c r="P3959" s="42" t="s">
        <v>395</v>
      </c>
      <c r="Q3959" s="56" t="str">
        <f>HYPERLINK("http://www.reviewjournal.com/news/las-vegas/metro-officer-wounded-suspect-shot-death","http://www.reviewjournal.com/news/las-vegas/metro-officer-wounded-suspect-shot-death")</f>
        <v>http://www.reviewjournal.com/news/las-vegas/metro-officer-wounded-suspect-shot-death</v>
      </c>
      <c r="R3959" s="42" t="s">
        <v>94</v>
      </c>
      <c r="S3959" s="42" t="s">
        <v>12</v>
      </c>
      <c r="T3959" s="42" t="s">
        <v>31675</v>
      </c>
      <c r="U3959" s="50" t="s">
        <v>28520</v>
      </c>
      <c r="V3959" s="42" t="s">
        <v>28521</v>
      </c>
      <c r="W3959" s="42" t="s">
        <v>94</v>
      </c>
      <c r="X3959" s="50">
        <v>678</v>
      </c>
    </row>
    <row r="3960" spans="1:24" ht="12" customHeight="1" x14ac:dyDescent="0.15">
      <c r="A3960" s="42" t="s">
        <v>1021</v>
      </c>
      <c r="B3960" s="42">
        <v>60</v>
      </c>
      <c r="C3960" s="42" t="s">
        <v>14</v>
      </c>
      <c r="D3960" s="42" t="s">
        <v>31</v>
      </c>
      <c r="F3960" s="55">
        <v>42210</v>
      </c>
      <c r="G3960" s="42" t="s">
        <v>1022</v>
      </c>
      <c r="H3960" s="42" t="s">
        <v>1023</v>
      </c>
      <c r="I3960" s="42" t="s">
        <v>19</v>
      </c>
      <c r="J3960" s="42">
        <v>70117</v>
      </c>
      <c r="K3960" s="42" t="s">
        <v>2534</v>
      </c>
      <c r="L3960" s="42" t="s">
        <v>1024</v>
      </c>
      <c r="M3960" s="42" t="s">
        <v>21</v>
      </c>
      <c r="N3960" s="42" t="s">
        <v>1025</v>
      </c>
      <c r="O3960" s="42" t="s">
        <v>394</v>
      </c>
      <c r="P3960" s="42" t="s">
        <v>395</v>
      </c>
      <c r="Q3960" s="56" t="str">
        <f>HYPERLINK("http://www.nola.com/crime/index.ssf/2015/07/breaking_new_orleans_police_sh.html#incart_river","http://www.nola.com/crime/index.ssf/2015/07/breaking_new_orleans_police_sh.html#incart_river")</f>
        <v>http://www.nola.com/crime/index.ssf/2015/07/breaking_new_orleans_police_sh.html#incart_river</v>
      </c>
      <c r="R3960" s="42" t="s">
        <v>542</v>
      </c>
      <c r="S3960" s="42" t="s">
        <v>29</v>
      </c>
      <c r="T3960" s="42" t="s">
        <v>28539</v>
      </c>
      <c r="U3960" s="50" t="s">
        <v>28520</v>
      </c>
      <c r="V3960" s="42" t="s">
        <v>28519</v>
      </c>
      <c r="W3960" s="42" t="s">
        <v>94</v>
      </c>
      <c r="X3960" s="50">
        <v>676</v>
      </c>
    </row>
    <row r="3961" spans="1:24" ht="12" customHeight="1" x14ac:dyDescent="0.15">
      <c r="A3961" s="42" t="s">
        <v>1026</v>
      </c>
      <c r="B3961" s="42">
        <v>30</v>
      </c>
      <c r="C3961" s="42" t="s">
        <v>14</v>
      </c>
      <c r="D3961" s="42" t="s">
        <v>31</v>
      </c>
      <c r="F3961" s="55">
        <v>42209</v>
      </c>
      <c r="G3961" s="42" t="s">
        <v>1027</v>
      </c>
      <c r="H3961" s="42" t="s">
        <v>1028</v>
      </c>
      <c r="I3961" s="42" t="s">
        <v>360</v>
      </c>
      <c r="J3961" s="42">
        <v>27043</v>
      </c>
      <c r="K3961" s="42" t="s">
        <v>1029</v>
      </c>
      <c r="L3961" s="42" t="s">
        <v>1030</v>
      </c>
      <c r="M3961" s="42" t="s">
        <v>5307</v>
      </c>
      <c r="N3961" s="42" t="s">
        <v>1254</v>
      </c>
      <c r="O3961" s="42" t="s">
        <v>994</v>
      </c>
      <c r="P3961" s="42" t="s">
        <v>395</v>
      </c>
      <c r="Q3961" s="56" t="str">
        <f>HYPERLINK("http://www.wxii12.com/news/stabbing-standoff-reported-in-stokes-co/34345684","http://www.wxii12.com/news/stabbing-standoff-reported-in-stokes-co/34345684")</f>
        <v>http://www.wxii12.com/news/stabbing-standoff-reported-in-stokes-co/34345684</v>
      </c>
      <c r="R3961" s="42" t="s">
        <v>94</v>
      </c>
      <c r="S3961" s="42" t="s">
        <v>22</v>
      </c>
      <c r="T3961" s="42" t="s">
        <v>28739</v>
      </c>
      <c r="U3961" s="50" t="s">
        <v>28518</v>
      </c>
      <c r="V3961" s="42" t="s">
        <v>28521</v>
      </c>
      <c r="W3961" s="42" t="s">
        <v>94</v>
      </c>
      <c r="X3961" s="50">
        <v>675</v>
      </c>
    </row>
    <row r="3962" spans="1:24" ht="12" customHeight="1" x14ac:dyDescent="0.15">
      <c r="A3962" s="42" t="s">
        <v>1032</v>
      </c>
      <c r="B3962" s="42">
        <v>44</v>
      </c>
      <c r="C3962" s="42" t="s">
        <v>14</v>
      </c>
      <c r="D3962" s="42" t="s">
        <v>31</v>
      </c>
      <c r="E3962" s="42" t="str">
        <f>HYPERLINK("http://cdn.abclocal.go.com/content/kabc/images/cms/889902_1280x720.jpg","http://cdn.abclocal.go.com/content/kabc/images/cms/889902_1280x720.jpg")</f>
        <v>http://cdn.abclocal.go.com/content/kabc/images/cms/889902_1280x720.jpg</v>
      </c>
      <c r="F3962" s="55">
        <v>42209</v>
      </c>
      <c r="G3962" s="42" t="s">
        <v>1033</v>
      </c>
      <c r="H3962" s="42" t="s">
        <v>1034</v>
      </c>
      <c r="I3962" s="42" t="s">
        <v>39</v>
      </c>
      <c r="J3962" s="42">
        <v>91604</v>
      </c>
      <c r="K3962" s="42" t="s">
        <v>92</v>
      </c>
      <c r="L3962" s="42" t="s">
        <v>93</v>
      </c>
      <c r="M3962" s="42" t="s">
        <v>21</v>
      </c>
      <c r="N3962" s="42" t="s">
        <v>1035</v>
      </c>
      <c r="O3962" s="42" t="s">
        <v>394</v>
      </c>
      <c r="P3962" s="42" t="s">
        <v>395</v>
      </c>
      <c r="Q3962" s="56"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3962" s="42" t="s">
        <v>23</v>
      </c>
      <c r="S3962" s="42" t="s">
        <v>22</v>
      </c>
      <c r="T3962" s="42" t="s">
        <v>28746</v>
      </c>
      <c r="U3962" s="50" t="s">
        <v>28520</v>
      </c>
      <c r="V3962" s="42" t="s">
        <v>28521</v>
      </c>
      <c r="W3962" s="42" t="s">
        <v>94</v>
      </c>
      <c r="X3962" s="50">
        <v>674</v>
      </c>
    </row>
    <row r="3963" spans="1:24" ht="12" customHeight="1" x14ac:dyDescent="0.15">
      <c r="A3963" s="42" t="s">
        <v>1046</v>
      </c>
      <c r="B3963" s="42">
        <v>44</v>
      </c>
      <c r="C3963" s="42" t="s">
        <v>108</v>
      </c>
      <c r="D3963" s="42" t="s">
        <v>31</v>
      </c>
      <c r="F3963" s="55">
        <v>42208</v>
      </c>
      <c r="G3963" s="42" t="s">
        <v>1047</v>
      </c>
      <c r="H3963" s="42" t="s">
        <v>1048</v>
      </c>
      <c r="I3963" s="42" t="s">
        <v>39</v>
      </c>
      <c r="J3963" s="42">
        <v>95722</v>
      </c>
      <c r="K3963" s="42" t="s">
        <v>1049</v>
      </c>
      <c r="L3963" s="42" t="s">
        <v>1050</v>
      </c>
      <c r="M3963" s="42" t="s">
        <v>21</v>
      </c>
      <c r="N3963" s="42" t="s">
        <v>1051</v>
      </c>
      <c r="O3963" s="42" t="s">
        <v>394</v>
      </c>
      <c r="P3963" s="42" t="s">
        <v>395</v>
      </c>
      <c r="Q3963" s="56" t="s">
        <v>20256</v>
      </c>
      <c r="R3963" s="42" t="s">
        <v>542</v>
      </c>
      <c r="S3963" s="42" t="s">
        <v>22</v>
      </c>
      <c r="T3963" s="42" t="s">
        <v>28746</v>
      </c>
      <c r="U3963" s="50" t="s">
        <v>28520</v>
      </c>
      <c r="V3963" s="42" t="s">
        <v>28521</v>
      </c>
      <c r="W3963" s="42" t="s">
        <v>94</v>
      </c>
      <c r="X3963" s="50">
        <v>673</v>
      </c>
    </row>
    <row r="3964" spans="1:24" ht="12" customHeight="1" x14ac:dyDescent="0.15">
      <c r="A3964" s="42" t="s">
        <v>1036</v>
      </c>
      <c r="B3964" s="42">
        <v>34</v>
      </c>
      <c r="C3964" s="42" t="s">
        <v>14</v>
      </c>
      <c r="D3964" s="42" t="s">
        <v>79</v>
      </c>
      <c r="F3964" s="55">
        <v>42208</v>
      </c>
      <c r="G3964" s="42" t="s">
        <v>1037</v>
      </c>
      <c r="H3964" s="42" t="s">
        <v>1038</v>
      </c>
      <c r="I3964" s="42" t="s">
        <v>63</v>
      </c>
      <c r="J3964" s="42">
        <v>45405</v>
      </c>
      <c r="K3964" s="42" t="s">
        <v>1039</v>
      </c>
      <c r="L3964" s="42" t="s">
        <v>18879</v>
      </c>
      <c r="M3964" s="42" t="s">
        <v>21</v>
      </c>
      <c r="N3964" s="42" t="s">
        <v>1040</v>
      </c>
      <c r="O3964" s="42" t="s">
        <v>394</v>
      </c>
      <c r="P3964" s="42" t="s">
        <v>395</v>
      </c>
      <c r="Q3964" s="56" t="s">
        <v>20257</v>
      </c>
      <c r="R3964" s="42" t="s">
        <v>94</v>
      </c>
      <c r="S3964" s="42" t="s">
        <v>22</v>
      </c>
      <c r="T3964" s="42" t="s">
        <v>28746</v>
      </c>
      <c r="U3964" s="50" t="s">
        <v>28520</v>
      </c>
      <c r="V3964" s="42" t="s">
        <v>28521</v>
      </c>
      <c r="W3964" s="42" t="s">
        <v>94</v>
      </c>
      <c r="X3964" s="50">
        <v>668</v>
      </c>
    </row>
    <row r="3965" spans="1:24" ht="12" customHeight="1" x14ac:dyDescent="0.15">
      <c r="A3965" s="42" t="s">
        <v>1058</v>
      </c>
      <c r="B3965" s="42">
        <v>32</v>
      </c>
      <c r="C3965" s="42" t="s">
        <v>14</v>
      </c>
      <c r="D3965" s="42" t="s">
        <v>31</v>
      </c>
      <c r="F3965" s="55">
        <v>42208</v>
      </c>
      <c r="G3965" s="42" t="s">
        <v>1059</v>
      </c>
      <c r="H3965" s="42" t="s">
        <v>1060</v>
      </c>
      <c r="I3965" s="42" t="s">
        <v>26</v>
      </c>
      <c r="J3965" s="42">
        <v>29579</v>
      </c>
      <c r="K3965" s="42" t="s">
        <v>1061</v>
      </c>
      <c r="L3965" s="42" t="s">
        <v>1062</v>
      </c>
      <c r="M3965" s="42" t="s">
        <v>21</v>
      </c>
      <c r="N3965" s="42" t="s">
        <v>1063</v>
      </c>
      <c r="O3965" s="42" t="s">
        <v>394</v>
      </c>
      <c r="P3965" s="42" t="s">
        <v>395</v>
      </c>
      <c r="Q3965" s="56" t="s">
        <v>20258</v>
      </c>
      <c r="R3965" s="42" t="s">
        <v>94</v>
      </c>
      <c r="S3965" s="42" t="s">
        <v>22</v>
      </c>
      <c r="T3965" s="42" t="s">
        <v>28746</v>
      </c>
      <c r="U3965" s="50" t="s">
        <v>28520</v>
      </c>
      <c r="V3965" s="42" t="s">
        <v>28521</v>
      </c>
      <c r="W3965" s="42" t="s">
        <v>94</v>
      </c>
      <c r="X3965" s="50">
        <v>671</v>
      </c>
    </row>
    <row r="3966" spans="1:24" ht="12" customHeight="1" x14ac:dyDescent="0.15">
      <c r="A3966" s="42" t="s">
        <v>1052</v>
      </c>
      <c r="B3966" s="42">
        <v>31</v>
      </c>
      <c r="C3966" s="42" t="s">
        <v>14</v>
      </c>
      <c r="D3966" s="42" t="s">
        <v>31</v>
      </c>
      <c r="F3966" s="55">
        <v>42208</v>
      </c>
      <c r="G3966" s="42" t="s">
        <v>1053</v>
      </c>
      <c r="H3966" s="42" t="s">
        <v>1054</v>
      </c>
      <c r="I3966" s="42" t="s">
        <v>127</v>
      </c>
      <c r="J3966" s="42">
        <v>55447</v>
      </c>
      <c r="K3966" s="42" t="s">
        <v>1055</v>
      </c>
      <c r="L3966" s="42" t="s">
        <v>1056</v>
      </c>
      <c r="M3966" s="42" t="s">
        <v>5307</v>
      </c>
      <c r="N3966" s="42" t="s">
        <v>1092</v>
      </c>
      <c r="O3966" s="42" t="s">
        <v>394</v>
      </c>
      <c r="P3966" s="42" t="s">
        <v>395</v>
      </c>
      <c r="Q3966" s="56" t="str">
        <f>HYPERLINK("http://www.startribune.com/officer-involved-shooting-at-plymouth-arby-s-leaves-one-man-dead/318383701/","http://www.startribune.com/officer-involved-shooting-at-plymouth-arby-s-leaves-one-man-dead/318383701/")</f>
        <v>http://www.startribune.com/officer-involved-shooting-at-plymouth-arby-s-leaves-one-man-dead/318383701/</v>
      </c>
      <c r="R3966" s="42" t="s">
        <v>542</v>
      </c>
      <c r="S3966" s="42" t="s">
        <v>12</v>
      </c>
      <c r="T3966" s="42" t="s">
        <v>31978</v>
      </c>
      <c r="U3966" s="50" t="s">
        <v>28520</v>
      </c>
      <c r="V3966" s="42" t="s">
        <v>28521</v>
      </c>
      <c r="W3966" s="42" t="s">
        <v>94</v>
      </c>
      <c r="X3966" s="50">
        <v>670</v>
      </c>
    </row>
    <row r="3967" spans="1:24" ht="12" customHeight="1" x14ac:dyDescent="0.15">
      <c r="A3967" s="42" t="s">
        <v>1064</v>
      </c>
      <c r="B3967" s="42">
        <v>47</v>
      </c>
      <c r="C3967" s="42" t="s">
        <v>14</v>
      </c>
      <c r="D3967" s="42" t="s">
        <v>31</v>
      </c>
      <c r="F3967" s="55">
        <v>42208</v>
      </c>
      <c r="G3967" s="42" t="s">
        <v>1065</v>
      </c>
      <c r="H3967" s="42" t="s">
        <v>922</v>
      </c>
      <c r="I3967" s="42" t="s">
        <v>1066</v>
      </c>
      <c r="J3967" s="42">
        <v>82633</v>
      </c>
      <c r="K3967" s="42" t="s">
        <v>1067</v>
      </c>
      <c r="L3967" s="42" t="s">
        <v>1068</v>
      </c>
      <c r="M3967" s="42" t="s">
        <v>21</v>
      </c>
      <c r="N3967" s="42" t="s">
        <v>20498</v>
      </c>
      <c r="O3967" s="42" t="s">
        <v>394</v>
      </c>
      <c r="P3967" s="42" t="s">
        <v>395</v>
      </c>
      <c r="Q3967" s="56" t="s">
        <v>20255</v>
      </c>
      <c r="R3967" s="42" t="s">
        <v>94</v>
      </c>
      <c r="S3967" s="42" t="s">
        <v>12</v>
      </c>
      <c r="T3967" s="42" t="s">
        <v>31675</v>
      </c>
      <c r="U3967" s="50" t="s">
        <v>28520</v>
      </c>
      <c r="V3967" s="42" t="s">
        <v>28521</v>
      </c>
      <c r="W3967" s="42" t="s">
        <v>94</v>
      </c>
      <c r="X3967" s="50">
        <v>672</v>
      </c>
    </row>
    <row r="3968" spans="1:24" ht="12" customHeight="1" x14ac:dyDescent="0.15">
      <c r="A3968" s="42" t="s">
        <v>1041</v>
      </c>
      <c r="B3968" s="42">
        <v>55</v>
      </c>
      <c r="C3968" s="42" t="s">
        <v>14</v>
      </c>
      <c r="D3968" s="42" t="s">
        <v>31</v>
      </c>
      <c r="E3968" s="42" t="str">
        <f>HYPERLINK("http://www.killedbypolice.net/victims/2664.jpg","http://www.killedbypolice.net/victims/2664.jpg")</f>
        <v>http://www.killedbypolice.net/victims/2664.jpg</v>
      </c>
      <c r="F3968" s="55">
        <v>42208</v>
      </c>
      <c r="G3968" s="42" t="s">
        <v>1042</v>
      </c>
      <c r="H3968" s="42" t="s">
        <v>1043</v>
      </c>
      <c r="I3968" s="42" t="s">
        <v>56</v>
      </c>
      <c r="J3968" s="42">
        <v>32819</v>
      </c>
      <c r="K3968" s="42" t="s">
        <v>1044</v>
      </c>
      <c r="L3968" s="42" t="s">
        <v>1045</v>
      </c>
      <c r="M3968" s="42" t="s">
        <v>373</v>
      </c>
      <c r="N3968" s="42" t="s">
        <v>32378</v>
      </c>
      <c r="P3968" s="42" t="s">
        <v>395</v>
      </c>
      <c r="Q3968" s="56" t="str">
        <f>HYPERLINK("http://www.wesh.com/news/bicyclist-struck-by-police-cruiser-has-died/34321568","http://www.wesh.com/news/bicyclist-struck-by-police-cruiser-has-died/34321568")</f>
        <v>http://www.wesh.com/news/bicyclist-struck-by-police-cruiser-has-died/34321568</v>
      </c>
      <c r="R3968" s="42" t="s">
        <v>23</v>
      </c>
      <c r="S3968" s="42" t="s">
        <v>12</v>
      </c>
    </row>
    <row r="3969" spans="1:24" ht="12" customHeight="1" x14ac:dyDescent="0.15">
      <c r="A3969" s="42" t="s">
        <v>1075</v>
      </c>
      <c r="B3969" s="42">
        <v>26</v>
      </c>
      <c r="C3969" s="42" t="s">
        <v>14</v>
      </c>
      <c r="D3969" s="42" t="s">
        <v>79</v>
      </c>
      <c r="F3969" s="55">
        <v>42207</v>
      </c>
      <c r="G3969" s="42" t="s">
        <v>1076</v>
      </c>
      <c r="H3969" s="42" t="s">
        <v>1077</v>
      </c>
      <c r="I3969" s="42" t="s">
        <v>389</v>
      </c>
      <c r="J3969" s="42">
        <v>73111</v>
      </c>
      <c r="K3969" s="42" t="s">
        <v>1078</v>
      </c>
      <c r="L3969" s="42" t="s">
        <v>1079</v>
      </c>
      <c r="M3969" s="42" t="s">
        <v>5307</v>
      </c>
      <c r="N3969" s="42" t="s">
        <v>1080</v>
      </c>
      <c r="O3969" s="42" t="s">
        <v>394</v>
      </c>
      <c r="P3969" s="42" t="s">
        <v>395</v>
      </c>
      <c r="Q3969" s="56"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3969" s="42" t="s">
        <v>94</v>
      </c>
      <c r="S3969" s="42" t="s">
        <v>22</v>
      </c>
      <c r="T3969" s="42" t="s">
        <v>28739</v>
      </c>
      <c r="U3969" s="50" t="s">
        <v>28518</v>
      </c>
      <c r="V3969" s="42" t="s">
        <v>20623</v>
      </c>
      <c r="W3969" s="42" t="s">
        <v>94</v>
      </c>
      <c r="X3969" s="50">
        <v>667</v>
      </c>
    </row>
    <row r="3970" spans="1:24" ht="12" customHeight="1" x14ac:dyDescent="0.15">
      <c r="A3970" s="42" t="s">
        <v>1081</v>
      </c>
      <c r="B3970" s="42">
        <v>27</v>
      </c>
      <c r="C3970" s="42" t="s">
        <v>14</v>
      </c>
      <c r="D3970" s="42" t="s">
        <v>79</v>
      </c>
      <c r="F3970" s="55">
        <v>42207</v>
      </c>
      <c r="G3970" s="42" t="s">
        <v>1082</v>
      </c>
      <c r="H3970" s="42" t="s">
        <v>1083</v>
      </c>
      <c r="I3970" s="42" t="s">
        <v>398</v>
      </c>
      <c r="J3970" s="42">
        <v>19154</v>
      </c>
      <c r="K3970" s="42" t="s">
        <v>1083</v>
      </c>
      <c r="L3970" s="42" t="s">
        <v>1084</v>
      </c>
      <c r="M3970" s="42" t="s">
        <v>21</v>
      </c>
      <c r="N3970" s="42" t="s">
        <v>1085</v>
      </c>
      <c r="O3970" s="42" t="s">
        <v>994</v>
      </c>
      <c r="P3970" s="42" t="s">
        <v>395</v>
      </c>
      <c r="Q3970" s="56"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3970" s="42" t="s">
        <v>94</v>
      </c>
      <c r="S3970" s="42" t="s">
        <v>22</v>
      </c>
      <c r="T3970" s="42" t="s">
        <v>28746</v>
      </c>
      <c r="U3970" s="50" t="s">
        <v>28520</v>
      </c>
      <c r="V3970" s="42" t="s">
        <v>28521</v>
      </c>
      <c r="W3970" s="42" t="s">
        <v>94</v>
      </c>
      <c r="X3970" s="50">
        <v>669</v>
      </c>
    </row>
    <row r="3971" spans="1:24" ht="12" customHeight="1" x14ac:dyDescent="0.15">
      <c r="A3971" s="42" t="s">
        <v>28516</v>
      </c>
      <c r="B3971" s="42">
        <v>25</v>
      </c>
      <c r="C3971" s="42" t="s">
        <v>14</v>
      </c>
      <c r="D3971" s="42" t="s">
        <v>42</v>
      </c>
      <c r="F3971" s="55">
        <v>42207</v>
      </c>
      <c r="G3971" s="42" t="s">
        <v>1086</v>
      </c>
      <c r="H3971" s="42" t="s">
        <v>1087</v>
      </c>
      <c r="I3971" s="42" t="s">
        <v>432</v>
      </c>
      <c r="J3971" s="42">
        <v>53566</v>
      </c>
      <c r="K3971" s="42" t="s">
        <v>1088</v>
      </c>
      <c r="L3971" s="42" t="s">
        <v>1089</v>
      </c>
      <c r="M3971" s="42" t="s">
        <v>21</v>
      </c>
      <c r="N3971" s="42" t="s">
        <v>1090</v>
      </c>
      <c r="O3971" s="42" t="s">
        <v>994</v>
      </c>
      <c r="P3971" s="42" t="s">
        <v>395</v>
      </c>
      <c r="Q3971" s="56" t="s">
        <v>20253</v>
      </c>
      <c r="R3971" s="42" t="s">
        <v>94</v>
      </c>
      <c r="S3971" s="42" t="s">
        <v>22</v>
      </c>
      <c r="T3971" s="42" t="s">
        <v>28746</v>
      </c>
      <c r="U3971" s="50" t="s">
        <v>28520</v>
      </c>
      <c r="V3971" s="42" t="s">
        <v>28521</v>
      </c>
      <c r="W3971" s="42" t="s">
        <v>94</v>
      </c>
      <c r="X3971" s="50">
        <v>666</v>
      </c>
    </row>
    <row r="3972" spans="1:24" ht="12" customHeight="1" x14ac:dyDescent="0.15">
      <c r="A3972" s="42" t="s">
        <v>1069</v>
      </c>
      <c r="B3972" s="42">
        <v>35</v>
      </c>
      <c r="C3972" s="42" t="s">
        <v>14</v>
      </c>
      <c r="D3972" s="42" t="s">
        <v>79</v>
      </c>
      <c r="E3972" s="42" t="str">
        <f>HYPERLINK("http://ksla.images.worldnow.com/images/8474631_G.jpg","http://ksla.images.worldnow.com/images/8474631_G.jpg")</f>
        <v>http://ksla.images.worldnow.com/images/8474631_G.jpg</v>
      </c>
      <c r="F3972" s="55">
        <v>42207</v>
      </c>
      <c r="G3972" s="42" t="s">
        <v>1070</v>
      </c>
      <c r="H3972" s="42" t="s">
        <v>1071</v>
      </c>
      <c r="I3972" s="42" t="s">
        <v>962</v>
      </c>
      <c r="J3972" s="42">
        <v>75501</v>
      </c>
      <c r="K3972" s="42" t="s">
        <v>1072</v>
      </c>
      <c r="L3972" s="42" t="s">
        <v>1073</v>
      </c>
      <c r="M3972" s="42" t="s">
        <v>1074</v>
      </c>
      <c r="N3972" s="42" t="s">
        <v>20282</v>
      </c>
      <c r="O3972" s="42" t="s">
        <v>394</v>
      </c>
      <c r="P3972" s="42" t="s">
        <v>395</v>
      </c>
      <c r="Q3972" s="56" t="s">
        <v>20254</v>
      </c>
      <c r="R3972" s="42" t="s">
        <v>23</v>
      </c>
      <c r="S3972" s="42" t="s">
        <v>12</v>
      </c>
    </row>
    <row r="3973" spans="1:24" ht="12" customHeight="1" x14ac:dyDescent="0.15">
      <c r="A3973" s="42" t="s">
        <v>1104</v>
      </c>
      <c r="B3973" s="42">
        <v>35</v>
      </c>
      <c r="C3973" s="42" t="s">
        <v>14</v>
      </c>
      <c r="D3973" s="42" t="s">
        <v>31</v>
      </c>
      <c r="F3973" s="55">
        <v>42206</v>
      </c>
      <c r="G3973" s="42" t="s">
        <v>1105</v>
      </c>
      <c r="H3973" s="42" t="s">
        <v>1106</v>
      </c>
      <c r="I3973" s="42" t="s">
        <v>167</v>
      </c>
      <c r="J3973" s="42">
        <v>31545</v>
      </c>
      <c r="K3973" s="42" t="s">
        <v>1107</v>
      </c>
      <c r="L3973" s="42" t="s">
        <v>1108</v>
      </c>
      <c r="M3973" s="42" t="s">
        <v>21</v>
      </c>
      <c r="N3973" s="42" t="s">
        <v>1109</v>
      </c>
      <c r="O3973" s="42" t="s">
        <v>394</v>
      </c>
      <c r="P3973" s="42" t="s">
        <v>395</v>
      </c>
      <c r="Q3973" s="56" t="s">
        <v>20251</v>
      </c>
      <c r="R3973" s="42" t="s">
        <v>23</v>
      </c>
      <c r="S3973" s="42" t="s">
        <v>22</v>
      </c>
      <c r="T3973" s="42" t="s">
        <v>28746</v>
      </c>
      <c r="U3973" s="50" t="s">
        <v>28520</v>
      </c>
      <c r="V3973" s="42" t="s">
        <v>28521</v>
      </c>
      <c r="W3973" s="42" t="s">
        <v>94</v>
      </c>
      <c r="X3973" s="50">
        <v>663</v>
      </c>
    </row>
    <row r="3974" spans="1:24" ht="12" customHeight="1" x14ac:dyDescent="0.15">
      <c r="A3974" s="42" t="s">
        <v>1099</v>
      </c>
      <c r="B3974" s="42">
        <v>24</v>
      </c>
      <c r="C3974" s="42" t="s">
        <v>14</v>
      </c>
      <c r="D3974" s="42" t="s">
        <v>31</v>
      </c>
      <c r="F3974" s="55">
        <v>42206</v>
      </c>
      <c r="G3974" s="42" t="s">
        <v>1100</v>
      </c>
      <c r="H3974" s="42" t="s">
        <v>1101</v>
      </c>
      <c r="I3974" s="42" t="s">
        <v>56</v>
      </c>
      <c r="J3974" s="42">
        <v>33334</v>
      </c>
      <c r="K3974" s="42" t="s">
        <v>1102</v>
      </c>
      <c r="L3974" s="42" t="s">
        <v>4287</v>
      </c>
      <c r="M3974" s="42" t="s">
        <v>21</v>
      </c>
      <c r="N3974" s="42" t="s">
        <v>1103</v>
      </c>
      <c r="O3974" s="42" t="s">
        <v>994</v>
      </c>
      <c r="P3974" s="42" t="s">
        <v>395</v>
      </c>
      <c r="Q3974" s="56" t="s">
        <v>20252</v>
      </c>
      <c r="R3974" s="42" t="s">
        <v>94</v>
      </c>
      <c r="S3974" s="42" t="s">
        <v>22</v>
      </c>
      <c r="T3974" s="42" t="s">
        <v>28746</v>
      </c>
      <c r="U3974" s="50" t="s">
        <v>28518</v>
      </c>
      <c r="V3974" s="42" t="s">
        <v>28519</v>
      </c>
      <c r="W3974" s="42" t="s">
        <v>94</v>
      </c>
      <c r="X3974" s="50">
        <v>662</v>
      </c>
    </row>
    <row r="3975" spans="1:24" ht="12" customHeight="1" x14ac:dyDescent="0.15">
      <c r="A3975" s="42" t="s">
        <v>1093</v>
      </c>
      <c r="B3975" s="42">
        <v>47</v>
      </c>
      <c r="C3975" s="42" t="s">
        <v>14</v>
      </c>
      <c r="D3975" s="42" t="s">
        <v>31</v>
      </c>
      <c r="F3975" s="55">
        <v>42206</v>
      </c>
      <c r="G3975" s="42" t="s">
        <v>1094</v>
      </c>
      <c r="H3975" s="42" t="s">
        <v>1095</v>
      </c>
      <c r="I3975" s="42" t="s">
        <v>167</v>
      </c>
      <c r="J3975" s="42">
        <v>30184</v>
      </c>
      <c r="K3975" s="42" t="s">
        <v>1096</v>
      </c>
      <c r="L3975" s="42" t="s">
        <v>1097</v>
      </c>
      <c r="M3975" s="42" t="s">
        <v>21</v>
      </c>
      <c r="N3975" s="42" t="s">
        <v>1098</v>
      </c>
      <c r="O3975" s="42" t="s">
        <v>394</v>
      </c>
      <c r="P3975" s="42" t="s">
        <v>395</v>
      </c>
      <c r="Q3975" s="56" t="s">
        <v>20250</v>
      </c>
      <c r="R3975" s="42" t="s">
        <v>94</v>
      </c>
      <c r="S3975" s="42" t="s">
        <v>12</v>
      </c>
      <c r="T3975" s="42" t="s">
        <v>31978</v>
      </c>
      <c r="U3975" s="50" t="s">
        <v>28518</v>
      </c>
      <c r="V3975" s="42" t="s">
        <v>28521</v>
      </c>
      <c r="W3975" s="42" t="s">
        <v>94</v>
      </c>
      <c r="X3975" s="50">
        <v>661</v>
      </c>
    </row>
    <row r="3976" spans="1:24" ht="12" customHeight="1" x14ac:dyDescent="0.15">
      <c r="A3976" s="42" t="s">
        <v>1115</v>
      </c>
      <c r="B3976" s="42">
        <v>54</v>
      </c>
      <c r="C3976" s="42" t="s">
        <v>14</v>
      </c>
      <c r="D3976" s="42" t="s">
        <v>15</v>
      </c>
      <c r="F3976" s="55">
        <v>42205</v>
      </c>
      <c r="G3976" s="42" t="s">
        <v>1116</v>
      </c>
      <c r="H3976" s="42" t="s">
        <v>1117</v>
      </c>
      <c r="I3976" s="42" t="s">
        <v>39</v>
      </c>
      <c r="J3976" s="42">
        <v>94536</v>
      </c>
      <c r="K3976" s="42" t="s">
        <v>589</v>
      </c>
      <c r="L3976" s="42" t="s">
        <v>1118</v>
      </c>
      <c r="M3976" s="42" t="s">
        <v>21</v>
      </c>
      <c r="N3976" s="42" t="s">
        <v>32377</v>
      </c>
      <c r="P3976" s="42" t="s">
        <v>395</v>
      </c>
      <c r="Q3976" s="56" t="s">
        <v>20247</v>
      </c>
      <c r="R3976" s="42" t="s">
        <v>23</v>
      </c>
      <c r="S3976" s="42" t="s">
        <v>22</v>
      </c>
      <c r="T3976" s="42" t="s">
        <v>28739</v>
      </c>
      <c r="U3976" s="50" t="s">
        <v>28518</v>
      </c>
      <c r="V3976" s="42" t="s">
        <v>28521</v>
      </c>
      <c r="W3976" s="42" t="s">
        <v>94</v>
      </c>
      <c r="X3976" s="50">
        <v>759</v>
      </c>
    </row>
    <row r="3977" spans="1:24" ht="12" customHeight="1" x14ac:dyDescent="0.15">
      <c r="A3977" s="42" t="s">
        <v>1112</v>
      </c>
      <c r="B3977" s="42" t="s">
        <v>23</v>
      </c>
      <c r="C3977" s="42" t="s">
        <v>14</v>
      </c>
      <c r="D3977" s="42" t="s">
        <v>42</v>
      </c>
      <c r="F3977" s="55">
        <v>42205</v>
      </c>
      <c r="G3977" s="42" t="s">
        <v>1113</v>
      </c>
      <c r="H3977" s="42" t="s">
        <v>707</v>
      </c>
      <c r="I3977" s="42" t="s">
        <v>67</v>
      </c>
      <c r="J3977" s="42">
        <v>77092</v>
      </c>
      <c r="K3977" s="42" t="s">
        <v>545</v>
      </c>
      <c r="L3977" s="42" t="s">
        <v>546</v>
      </c>
      <c r="M3977" s="42" t="s">
        <v>21</v>
      </c>
      <c r="N3977" s="42" t="s">
        <v>1114</v>
      </c>
      <c r="O3977" s="42" t="s">
        <v>394</v>
      </c>
      <c r="P3977" s="42" t="s">
        <v>395</v>
      </c>
      <c r="Q3977" s="56" t="s">
        <v>20245</v>
      </c>
      <c r="R3977" s="42" t="s">
        <v>94</v>
      </c>
      <c r="S3977" s="42" t="s">
        <v>22</v>
      </c>
    </row>
    <row r="3978" spans="1:24" ht="12" customHeight="1" x14ac:dyDescent="0.15">
      <c r="A3978" s="42" t="s">
        <v>1124</v>
      </c>
      <c r="B3978" s="42">
        <v>35</v>
      </c>
      <c r="C3978" s="42" t="s">
        <v>14</v>
      </c>
      <c r="D3978" s="42" t="s">
        <v>31</v>
      </c>
      <c r="F3978" s="55">
        <v>42205</v>
      </c>
      <c r="G3978" s="42" t="s">
        <v>1125</v>
      </c>
      <c r="H3978" s="42" t="s">
        <v>1126</v>
      </c>
      <c r="I3978" s="42" t="s">
        <v>67</v>
      </c>
      <c r="J3978" s="42">
        <v>77665</v>
      </c>
      <c r="K3978" s="42" t="s">
        <v>1127</v>
      </c>
      <c r="L3978" s="42" t="s">
        <v>1128</v>
      </c>
      <c r="M3978" s="42" t="s">
        <v>21</v>
      </c>
      <c r="N3978" s="42" t="s">
        <v>1129</v>
      </c>
      <c r="O3978" s="42" t="s">
        <v>994</v>
      </c>
      <c r="P3978" s="42" t="s">
        <v>395</v>
      </c>
      <c r="Q3978" s="56" t="s">
        <v>20248</v>
      </c>
      <c r="R3978" s="42" t="s">
        <v>94</v>
      </c>
      <c r="S3978" s="42" t="s">
        <v>22</v>
      </c>
      <c r="T3978" s="42" t="s">
        <v>28746</v>
      </c>
      <c r="U3978" s="50" t="s">
        <v>28520</v>
      </c>
      <c r="V3978" s="42" t="s">
        <v>20623</v>
      </c>
      <c r="W3978" s="42" t="s">
        <v>94</v>
      </c>
      <c r="X3978" s="50">
        <v>658</v>
      </c>
    </row>
    <row r="3979" spans="1:24" ht="12" customHeight="1" x14ac:dyDescent="0.15">
      <c r="A3979" s="42" t="s">
        <v>1119</v>
      </c>
      <c r="B3979" s="42">
        <v>54</v>
      </c>
      <c r="C3979" s="42" t="s">
        <v>14</v>
      </c>
      <c r="D3979" s="42" t="s">
        <v>31</v>
      </c>
      <c r="F3979" s="55">
        <v>42205</v>
      </c>
      <c r="G3979" s="42" t="s">
        <v>1120</v>
      </c>
      <c r="H3979" s="42" t="s">
        <v>1121</v>
      </c>
      <c r="I3979" s="42" t="s">
        <v>389</v>
      </c>
      <c r="J3979" s="42">
        <v>73020</v>
      </c>
      <c r="K3979" s="42" t="s">
        <v>1078</v>
      </c>
      <c r="L3979" s="42" t="s">
        <v>1122</v>
      </c>
      <c r="M3979" s="42" t="s">
        <v>21</v>
      </c>
      <c r="N3979" s="42" t="s">
        <v>1123</v>
      </c>
      <c r="O3979" s="42" t="s">
        <v>537</v>
      </c>
      <c r="P3979" s="42" t="s">
        <v>395</v>
      </c>
      <c r="Q3979" s="56" t="s">
        <v>20246</v>
      </c>
      <c r="R3979" s="42" t="s">
        <v>94</v>
      </c>
      <c r="S3979" s="42" t="s">
        <v>22</v>
      </c>
    </row>
    <row r="3980" spans="1:24" ht="12" customHeight="1" x14ac:dyDescent="0.15">
      <c r="A3980" s="42" t="s">
        <v>1110</v>
      </c>
      <c r="B3980" s="42">
        <v>24</v>
      </c>
      <c r="C3980" s="42" t="s">
        <v>14</v>
      </c>
      <c r="D3980" s="42" t="s">
        <v>42</v>
      </c>
      <c r="E3980" s="42" t="str">
        <f>HYPERLINK("http://www.killedbypolice.net/victims/150642.jpg","http://www.killedbypolice.net/victims/150642.jpg")</f>
        <v>http://www.killedbypolice.net/victims/150642.jpg</v>
      </c>
      <c r="F3980" s="55">
        <v>42205</v>
      </c>
      <c r="G3980" s="42" t="s">
        <v>1111</v>
      </c>
      <c r="H3980" s="42" t="s">
        <v>81</v>
      </c>
      <c r="I3980" s="42" t="s">
        <v>38</v>
      </c>
      <c r="J3980" s="42">
        <v>60632</v>
      </c>
      <c r="K3980" s="42" t="s">
        <v>82</v>
      </c>
      <c r="L3980" s="42" t="s">
        <v>83</v>
      </c>
      <c r="M3980" s="42" t="s">
        <v>2246</v>
      </c>
      <c r="N3980" s="42" t="s">
        <v>18889</v>
      </c>
      <c r="O3980" s="42" t="s">
        <v>994</v>
      </c>
      <c r="P3980" s="42" t="s">
        <v>395</v>
      </c>
      <c r="Q3980" s="56" t="s">
        <v>20249</v>
      </c>
      <c r="R3980" s="42" t="s">
        <v>23</v>
      </c>
      <c r="S3980" s="42" t="s">
        <v>12</v>
      </c>
    </row>
    <row r="3981" spans="1:24" ht="12" customHeight="1" x14ac:dyDescent="0.15">
      <c r="A3981" s="42" t="s">
        <v>1130</v>
      </c>
      <c r="B3981" s="42">
        <v>43</v>
      </c>
      <c r="C3981" s="42" t="s">
        <v>14</v>
      </c>
      <c r="D3981" s="42" t="s">
        <v>79</v>
      </c>
      <c r="E3981" s="42" t="s">
        <v>1131</v>
      </c>
      <c r="F3981" s="55">
        <v>42204</v>
      </c>
      <c r="G3981" s="42" t="s">
        <v>1132</v>
      </c>
      <c r="H3981" s="42" t="s">
        <v>534</v>
      </c>
      <c r="I3981" s="42" t="s">
        <v>63</v>
      </c>
      <c r="J3981" s="42">
        <v>45219</v>
      </c>
      <c r="K3981" s="42" t="s">
        <v>535</v>
      </c>
      <c r="L3981" s="42" t="s">
        <v>1133</v>
      </c>
      <c r="M3981" s="42" t="s">
        <v>21</v>
      </c>
      <c r="N3981" s="42" t="s">
        <v>20590</v>
      </c>
      <c r="O3981" s="42" t="s">
        <v>28695</v>
      </c>
      <c r="P3981" s="42" t="s">
        <v>28701</v>
      </c>
      <c r="Q3981" s="56" t="str">
        <f>HYPERLINK("http://www.cincinnati.com/story/news/2015/07/29/publish/30830777/","http://www.cincinnati.com/story/news/2015/07/29/publish/30830777/")</f>
        <v>http://www.cincinnati.com/story/news/2015/07/29/publish/30830777/</v>
      </c>
      <c r="R3981" s="42" t="s">
        <v>94</v>
      </c>
      <c r="S3981" s="42" t="s">
        <v>12</v>
      </c>
      <c r="T3981" s="42" t="s">
        <v>31978</v>
      </c>
      <c r="U3981" s="50" t="s">
        <v>28518</v>
      </c>
      <c r="V3981" s="42" t="s">
        <v>28519</v>
      </c>
      <c r="W3981" s="42" t="s">
        <v>542</v>
      </c>
      <c r="X3981" s="50">
        <v>653</v>
      </c>
    </row>
    <row r="3982" spans="1:24" ht="12" customHeight="1" x14ac:dyDescent="0.15">
      <c r="A3982" s="42" t="s">
        <v>1150</v>
      </c>
      <c r="B3982" s="42">
        <v>65</v>
      </c>
      <c r="C3982" s="42" t="s">
        <v>14</v>
      </c>
      <c r="D3982" s="42" t="s">
        <v>31</v>
      </c>
      <c r="F3982" s="55">
        <v>42203</v>
      </c>
      <c r="G3982" s="42" t="s">
        <v>1151</v>
      </c>
      <c r="H3982" s="42" t="s">
        <v>1152</v>
      </c>
      <c r="I3982" s="42" t="s">
        <v>357</v>
      </c>
      <c r="J3982" s="42">
        <v>67701</v>
      </c>
      <c r="K3982" s="42" t="s">
        <v>1153</v>
      </c>
      <c r="L3982" s="42" t="s">
        <v>1154</v>
      </c>
      <c r="M3982" s="42" t="s">
        <v>21</v>
      </c>
      <c r="N3982" s="42" t="s">
        <v>1155</v>
      </c>
      <c r="O3982" s="42" t="s">
        <v>994</v>
      </c>
      <c r="P3982" s="42" t="s">
        <v>395</v>
      </c>
      <c r="Q3982" s="56"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3982" s="42" t="s">
        <v>94</v>
      </c>
      <c r="S3982" s="42" t="s">
        <v>22</v>
      </c>
      <c r="T3982" s="42" t="s">
        <v>28746</v>
      </c>
      <c r="U3982" s="50" t="s">
        <v>28520</v>
      </c>
      <c r="V3982" s="42" t="s">
        <v>28521</v>
      </c>
      <c r="W3982" s="42" t="s">
        <v>94</v>
      </c>
      <c r="X3982" s="50">
        <v>654</v>
      </c>
    </row>
    <row r="3983" spans="1:24" ht="12" customHeight="1" x14ac:dyDescent="0.15">
      <c r="A3983" s="42" t="s">
        <v>1145</v>
      </c>
      <c r="B3983" s="42">
        <v>22</v>
      </c>
      <c r="C3983" s="42" t="s">
        <v>14</v>
      </c>
      <c r="D3983" s="42" t="s">
        <v>31</v>
      </c>
      <c r="F3983" s="55">
        <v>42203</v>
      </c>
      <c r="G3983" s="42" t="s">
        <v>1146</v>
      </c>
      <c r="H3983" s="42" t="s">
        <v>1147</v>
      </c>
      <c r="I3983" s="42" t="s">
        <v>203</v>
      </c>
      <c r="J3983" s="42">
        <v>80526</v>
      </c>
      <c r="K3983" s="42" t="s">
        <v>540</v>
      </c>
      <c r="L3983" s="42" t="s">
        <v>1148</v>
      </c>
      <c r="M3983" s="42" t="s">
        <v>21</v>
      </c>
      <c r="N3983" s="42" t="s">
        <v>1149</v>
      </c>
      <c r="O3983" s="42" t="s">
        <v>537</v>
      </c>
      <c r="P3983" s="42" t="s">
        <v>395</v>
      </c>
      <c r="Q3983" s="56"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3983" s="42" t="s">
        <v>542</v>
      </c>
      <c r="S3983" s="42" t="s">
        <v>22</v>
      </c>
      <c r="T3983" s="42" t="s">
        <v>28739</v>
      </c>
      <c r="U3983" s="50" t="s">
        <v>28520</v>
      </c>
      <c r="V3983" s="42" t="s">
        <v>28521</v>
      </c>
      <c r="W3983" s="42" t="s">
        <v>94</v>
      </c>
      <c r="X3983" s="50">
        <v>650</v>
      </c>
    </row>
    <row r="3984" spans="1:24" ht="12" customHeight="1" x14ac:dyDescent="0.15">
      <c r="A3984" s="42" t="s">
        <v>1142</v>
      </c>
      <c r="B3984" s="42">
        <v>46</v>
      </c>
      <c r="C3984" s="42" t="s">
        <v>14</v>
      </c>
      <c r="D3984" s="42" t="s">
        <v>31</v>
      </c>
      <c r="F3984" s="55">
        <v>42203</v>
      </c>
      <c r="G3984" s="42" t="s">
        <v>1143</v>
      </c>
      <c r="H3984" s="42" t="s">
        <v>616</v>
      </c>
      <c r="I3984" s="42" t="s">
        <v>117</v>
      </c>
      <c r="J3984" s="42">
        <v>85051</v>
      </c>
      <c r="K3984" s="42" t="s">
        <v>617</v>
      </c>
      <c r="L3984" s="42" t="s">
        <v>618</v>
      </c>
      <c r="M3984" s="42" t="s">
        <v>21</v>
      </c>
      <c r="N3984" s="42" t="s">
        <v>1144</v>
      </c>
      <c r="O3984" s="42" t="s">
        <v>994</v>
      </c>
      <c r="P3984" s="42" t="s">
        <v>395</v>
      </c>
      <c r="Q3984" s="56"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3984" s="42" t="s">
        <v>94</v>
      </c>
      <c r="S3984" s="42" t="s">
        <v>22</v>
      </c>
      <c r="T3984" s="42" t="s">
        <v>28746</v>
      </c>
      <c r="U3984" s="50" t="s">
        <v>28520</v>
      </c>
      <c r="V3984" s="42" t="s">
        <v>28521</v>
      </c>
      <c r="W3984" s="42" t="s">
        <v>94</v>
      </c>
      <c r="X3984" s="50">
        <v>652</v>
      </c>
    </row>
    <row r="3985" spans="1:24" ht="12" customHeight="1" x14ac:dyDescent="0.15">
      <c r="A3985" s="42" t="s">
        <v>1136</v>
      </c>
      <c r="B3985" s="42">
        <v>26</v>
      </c>
      <c r="C3985" s="42" t="s">
        <v>14</v>
      </c>
      <c r="D3985" s="42" t="s">
        <v>42</v>
      </c>
      <c r="F3985" s="55">
        <v>42203</v>
      </c>
      <c r="G3985" s="42" t="s">
        <v>1137</v>
      </c>
      <c r="H3985" s="42" t="s">
        <v>1138</v>
      </c>
      <c r="I3985" s="42" t="s">
        <v>39</v>
      </c>
      <c r="J3985" s="42">
        <v>93223</v>
      </c>
      <c r="K3985" s="42" t="s">
        <v>1139</v>
      </c>
      <c r="L3985" s="42" t="s">
        <v>1140</v>
      </c>
      <c r="M3985" s="42" t="s">
        <v>21</v>
      </c>
      <c r="N3985" s="42" t="s">
        <v>1141</v>
      </c>
      <c r="O3985" s="42" t="s">
        <v>994</v>
      </c>
      <c r="P3985" s="42" t="s">
        <v>395</v>
      </c>
      <c r="Q3985" s="56"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3985" s="42" t="s">
        <v>94</v>
      </c>
      <c r="S3985" s="42" t="s">
        <v>12</v>
      </c>
    </row>
    <row r="3986" spans="1:24" ht="12" customHeight="1" x14ac:dyDescent="0.15">
      <c r="A3986" s="42" t="s">
        <v>1156</v>
      </c>
      <c r="B3986" s="42">
        <v>30</v>
      </c>
      <c r="C3986" s="42" t="s">
        <v>14</v>
      </c>
      <c r="D3986" s="42" t="s">
        <v>31</v>
      </c>
      <c r="F3986" s="55">
        <v>42203</v>
      </c>
      <c r="G3986" s="42" t="s">
        <v>1157</v>
      </c>
      <c r="H3986" s="42" t="s">
        <v>1158</v>
      </c>
      <c r="I3986" s="42" t="s">
        <v>653</v>
      </c>
      <c r="J3986" s="42">
        <v>38654</v>
      </c>
      <c r="K3986" s="42" t="s">
        <v>1159</v>
      </c>
      <c r="L3986" s="42" t="s">
        <v>1160</v>
      </c>
      <c r="M3986" s="42" t="s">
        <v>2246</v>
      </c>
      <c r="N3986" s="42" t="s">
        <v>1347</v>
      </c>
      <c r="O3986" s="42" t="s">
        <v>1324</v>
      </c>
      <c r="P3986" s="42" t="s">
        <v>395</v>
      </c>
      <c r="Q3986" s="56" t="str">
        <f>HYPERLINK("http://www.ksdk.com/story/news/nation/2015/07/20/man-hogtied-police-death/30433375/","http://www.ksdk.com/story/news/nation/2015/07/20/man-hogtied-police-death/30433375/")</f>
        <v>http://www.ksdk.com/story/news/nation/2015/07/20/man-hogtied-police-death/30433375/</v>
      </c>
      <c r="R3986" s="42" t="s">
        <v>23</v>
      </c>
      <c r="S3986" s="42" t="s">
        <v>12</v>
      </c>
    </row>
    <row r="3987" spans="1:24" ht="12" customHeight="1" x14ac:dyDescent="0.15">
      <c r="A3987" s="42" t="s">
        <v>1178</v>
      </c>
      <c r="B3987" s="42">
        <v>50</v>
      </c>
      <c r="C3987" s="42" t="s">
        <v>14</v>
      </c>
      <c r="D3987" s="42" t="s">
        <v>31</v>
      </c>
      <c r="F3987" s="55">
        <v>42202</v>
      </c>
      <c r="G3987" s="42" t="s">
        <v>1179</v>
      </c>
      <c r="H3987" s="42" t="s">
        <v>1180</v>
      </c>
      <c r="I3987" s="42" t="s">
        <v>39</v>
      </c>
      <c r="J3987" s="42">
        <v>92363</v>
      </c>
      <c r="K3987" s="42" t="s">
        <v>303</v>
      </c>
      <c r="L3987" s="42" t="s">
        <v>304</v>
      </c>
      <c r="M3987" s="42" t="s">
        <v>21</v>
      </c>
      <c r="N3987" s="42" t="s">
        <v>1181</v>
      </c>
      <c r="O3987" s="42" t="s">
        <v>394</v>
      </c>
      <c r="P3987" s="42" t="s">
        <v>395</v>
      </c>
      <c r="Q3987" s="56" t="str">
        <f>HYPERLINK("http://www.sbsun.com/general-news/20150718/sheriffs-deputies-shoot-kill-highland-man-in-needles","http://www.sbsun.com/general-news/20150718/sheriffs-deputies-shoot-kill-highland-man-in-needles")</f>
        <v>http://www.sbsun.com/general-news/20150718/sheriffs-deputies-shoot-kill-highland-man-in-needles</v>
      </c>
      <c r="R3987" s="42" t="s">
        <v>542</v>
      </c>
      <c r="S3987" s="42" t="s">
        <v>22</v>
      </c>
      <c r="T3987" s="42" t="s">
        <v>28746</v>
      </c>
      <c r="U3987" s="50" t="s">
        <v>28520</v>
      </c>
      <c r="V3987" s="42" t="s">
        <v>28521</v>
      </c>
      <c r="W3987" s="42" t="s">
        <v>94</v>
      </c>
      <c r="X3987" s="50">
        <v>655</v>
      </c>
    </row>
    <row r="3988" spans="1:24" ht="12" customHeight="1" x14ac:dyDescent="0.15">
      <c r="A3988" s="42" t="s">
        <v>1182</v>
      </c>
      <c r="B3988" s="42">
        <v>27</v>
      </c>
      <c r="C3988" s="42" t="s">
        <v>14</v>
      </c>
      <c r="D3988" s="42" t="s">
        <v>31</v>
      </c>
      <c r="F3988" s="55">
        <v>42202</v>
      </c>
      <c r="G3988" s="42" t="s">
        <v>1183</v>
      </c>
      <c r="H3988" s="42" t="s">
        <v>1184</v>
      </c>
      <c r="I3988" s="42" t="s">
        <v>297</v>
      </c>
      <c r="J3988" s="42">
        <v>98115</v>
      </c>
      <c r="K3988" s="42" t="s">
        <v>1185</v>
      </c>
      <c r="L3988" s="42" t="s">
        <v>1186</v>
      </c>
      <c r="M3988" s="42" t="s">
        <v>21</v>
      </c>
      <c r="N3988" s="42" t="s">
        <v>1187</v>
      </c>
      <c r="O3988" s="42" t="s">
        <v>394</v>
      </c>
      <c r="P3988" s="42" t="s">
        <v>395</v>
      </c>
      <c r="Q3988" s="56" t="s">
        <v>20239</v>
      </c>
      <c r="R3988" s="42" t="s">
        <v>94</v>
      </c>
      <c r="S3988" s="42" t="s">
        <v>22</v>
      </c>
      <c r="T3988" s="42" t="s">
        <v>28739</v>
      </c>
      <c r="U3988" s="50" t="s">
        <v>28518</v>
      </c>
      <c r="V3988" s="42" t="s">
        <v>28522</v>
      </c>
      <c r="W3988" s="42" t="s">
        <v>94</v>
      </c>
      <c r="X3988" s="50">
        <v>644</v>
      </c>
    </row>
    <row r="3989" spans="1:24" ht="12" customHeight="1" x14ac:dyDescent="0.15">
      <c r="A3989" s="42" t="s">
        <v>1162</v>
      </c>
      <c r="B3989" s="42">
        <v>23</v>
      </c>
      <c r="C3989" s="42" t="s">
        <v>14</v>
      </c>
      <c r="D3989" s="42" t="s">
        <v>79</v>
      </c>
      <c r="E3989" s="42" t="s">
        <v>1163</v>
      </c>
      <c r="F3989" s="55">
        <v>42202</v>
      </c>
      <c r="G3989" s="42" t="s">
        <v>1164</v>
      </c>
      <c r="H3989" s="42" t="s">
        <v>1043</v>
      </c>
      <c r="I3989" s="42" t="s">
        <v>56</v>
      </c>
      <c r="J3989" s="42">
        <v>32812</v>
      </c>
      <c r="K3989" s="42" t="s">
        <v>1044</v>
      </c>
      <c r="L3989" s="42" t="s">
        <v>1045</v>
      </c>
      <c r="M3989" s="42" t="s">
        <v>5307</v>
      </c>
      <c r="N3989" s="42" t="s">
        <v>1165</v>
      </c>
      <c r="O3989" s="42" t="s">
        <v>394</v>
      </c>
      <c r="P3989" s="42" t="s">
        <v>395</v>
      </c>
      <c r="Q3989" s="56"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3989" s="42" t="s">
        <v>94</v>
      </c>
      <c r="S3989" s="42" t="s">
        <v>12</v>
      </c>
      <c r="T3989" s="42" t="s">
        <v>31978</v>
      </c>
      <c r="U3989" s="50" t="s">
        <v>28520</v>
      </c>
      <c r="V3989" s="42" t="s">
        <v>28522</v>
      </c>
      <c r="W3989" s="42" t="s">
        <v>94</v>
      </c>
      <c r="X3989" s="50">
        <v>651</v>
      </c>
    </row>
    <row r="3990" spans="1:24" ht="12" customHeight="1" x14ac:dyDescent="0.15">
      <c r="A3990" s="42" t="s">
        <v>1166</v>
      </c>
      <c r="B3990" s="42">
        <v>19</v>
      </c>
      <c r="C3990" s="42" t="s">
        <v>14</v>
      </c>
      <c r="D3990" s="42" t="s">
        <v>79</v>
      </c>
      <c r="E3990" s="42" t="s">
        <v>20223</v>
      </c>
      <c r="F3990" s="55">
        <v>42202</v>
      </c>
      <c r="G3990" s="42" t="s">
        <v>1167</v>
      </c>
      <c r="H3990" s="42" t="s">
        <v>1168</v>
      </c>
      <c r="I3990" s="42" t="s">
        <v>313</v>
      </c>
      <c r="J3990" s="42">
        <v>38115</v>
      </c>
      <c r="K3990" s="42" t="s">
        <v>1169</v>
      </c>
      <c r="L3990" s="42" t="s">
        <v>1170</v>
      </c>
      <c r="M3990" s="42" t="s">
        <v>21</v>
      </c>
      <c r="N3990" s="42" t="s">
        <v>1171</v>
      </c>
      <c r="O3990" s="42" t="s">
        <v>394</v>
      </c>
      <c r="P3990" s="42" t="s">
        <v>395</v>
      </c>
      <c r="Q3990" s="56" t="str">
        <f>HYPERLINK("http://www.wmcactionnews5.com/story/29578116/man-dead-after-struggle-with-mpd-officer","http://www.wmcactionnews5.com/story/29578116/man-dead-after-struggle-with-mpd-officer")</f>
        <v>http://www.wmcactionnews5.com/story/29578116/man-dead-after-struggle-with-mpd-officer</v>
      </c>
      <c r="R3990" s="42" t="s">
        <v>94</v>
      </c>
      <c r="S3990" s="42" t="s">
        <v>12</v>
      </c>
      <c r="T3990" s="42" t="s">
        <v>31978</v>
      </c>
      <c r="U3990" s="50" t="s">
        <v>28520</v>
      </c>
      <c r="V3990" s="42" t="s">
        <v>28522</v>
      </c>
      <c r="W3990" s="42" t="s">
        <v>94</v>
      </c>
      <c r="X3990" s="50">
        <v>657</v>
      </c>
    </row>
    <row r="3991" spans="1:24" ht="12" customHeight="1" x14ac:dyDescent="0.15">
      <c r="A3991" s="42" t="s">
        <v>1172</v>
      </c>
      <c r="B3991" s="42">
        <v>24</v>
      </c>
      <c r="C3991" s="42" t="s">
        <v>14</v>
      </c>
      <c r="D3991" s="42" t="s">
        <v>42</v>
      </c>
      <c r="F3991" s="55">
        <v>42202</v>
      </c>
      <c r="G3991" s="42" t="s">
        <v>1173</v>
      </c>
      <c r="H3991" s="42" t="s">
        <v>1174</v>
      </c>
      <c r="I3991" s="42" t="s">
        <v>67</v>
      </c>
      <c r="J3991" s="42">
        <v>78520</v>
      </c>
      <c r="K3991" s="42" t="s">
        <v>1175</v>
      </c>
      <c r="L3991" s="42" t="s">
        <v>1176</v>
      </c>
      <c r="M3991" s="42" t="s">
        <v>21</v>
      </c>
      <c r="N3991" s="42" t="s">
        <v>1177</v>
      </c>
      <c r="O3991" s="42" t="s">
        <v>394</v>
      </c>
      <c r="P3991" s="42" t="s">
        <v>395</v>
      </c>
      <c r="Q3991" s="56"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3991" s="42" t="s">
        <v>94</v>
      </c>
      <c r="S3991" s="42" t="s">
        <v>29</v>
      </c>
      <c r="T3991" s="42" t="s">
        <v>28523</v>
      </c>
      <c r="U3991" s="50" t="s">
        <v>28518</v>
      </c>
      <c r="V3991" s="42" t="s">
        <v>20623</v>
      </c>
      <c r="W3991" s="42" t="s">
        <v>94</v>
      </c>
      <c r="X3991" s="50">
        <v>660</v>
      </c>
    </row>
    <row r="3992" spans="1:24" ht="12" customHeight="1" x14ac:dyDescent="0.15">
      <c r="A3992" s="42" t="s">
        <v>1188</v>
      </c>
      <c r="B3992" s="42">
        <v>24</v>
      </c>
      <c r="C3992" s="42" t="s">
        <v>14</v>
      </c>
      <c r="D3992" s="42" t="s">
        <v>15</v>
      </c>
      <c r="F3992" s="55">
        <v>42201</v>
      </c>
      <c r="G3992" s="42" t="s">
        <v>1189</v>
      </c>
      <c r="H3992" s="42" t="s">
        <v>1190</v>
      </c>
      <c r="I3992" s="42" t="s">
        <v>313</v>
      </c>
      <c r="J3992" s="42">
        <v>37406</v>
      </c>
      <c r="K3992" s="42" t="s">
        <v>535</v>
      </c>
      <c r="L3992" s="42" t="s">
        <v>1191</v>
      </c>
      <c r="M3992" s="42" t="s">
        <v>21</v>
      </c>
      <c r="N3992" s="42" t="s">
        <v>1192</v>
      </c>
      <c r="O3992" s="42" t="s">
        <v>394</v>
      </c>
      <c r="P3992" s="42" t="s">
        <v>395</v>
      </c>
      <c r="Q3992" s="56" t="str">
        <f>HYPERLINK("http://www.cnn.com/2015/07/17/us/tennessee-shooter-mohammad-youssuf-abdulazeez/","http://www.cnn.com/2015/07/17/us/tennessee-shooter-mohammad-youssuf-abdulazeez/")</f>
        <v>http://www.cnn.com/2015/07/17/us/tennessee-shooter-mohammad-youssuf-abdulazeez/</v>
      </c>
      <c r="R3992" s="42" t="s">
        <v>542</v>
      </c>
      <c r="S3992" s="42" t="s">
        <v>22</v>
      </c>
      <c r="T3992" s="42" t="s">
        <v>28746</v>
      </c>
      <c r="U3992" s="50" t="s">
        <v>28520</v>
      </c>
      <c r="V3992" s="42" t="s">
        <v>28521</v>
      </c>
      <c r="W3992" s="42" t="s">
        <v>94</v>
      </c>
      <c r="X3992" s="50">
        <v>649</v>
      </c>
    </row>
    <row r="3993" spans="1:24" ht="12" customHeight="1" x14ac:dyDescent="0.15">
      <c r="A3993" s="42" t="s">
        <v>1198</v>
      </c>
      <c r="B3993" s="42">
        <v>35</v>
      </c>
      <c r="C3993" s="42" t="s">
        <v>14</v>
      </c>
      <c r="D3993" s="42" t="s">
        <v>79</v>
      </c>
      <c r="F3993" s="55">
        <v>42201</v>
      </c>
      <c r="G3993" s="42" t="s">
        <v>1199</v>
      </c>
      <c r="H3993" s="42" t="s">
        <v>1200</v>
      </c>
      <c r="I3993" s="42" t="s">
        <v>56</v>
      </c>
      <c r="J3993" s="42">
        <v>33030</v>
      </c>
      <c r="K3993" s="42" t="s">
        <v>155</v>
      </c>
      <c r="L3993" s="42" t="s">
        <v>6852</v>
      </c>
      <c r="M3993" s="42" t="s">
        <v>21</v>
      </c>
      <c r="N3993" s="42" t="s">
        <v>1201</v>
      </c>
      <c r="O3993" s="42" t="s">
        <v>394</v>
      </c>
      <c r="P3993" s="42" t="s">
        <v>395</v>
      </c>
      <c r="Q3993" s="56" t="str">
        <f>HYPERLINK("http://www.miamiherald.com/news/local/crime/article27524482.html","http://www.miamiherald.com/news/local/crime/article27524482.html")</f>
        <v>http://www.miamiherald.com/news/local/crime/article27524482.html</v>
      </c>
      <c r="R3993" s="42" t="s">
        <v>94</v>
      </c>
      <c r="S3993" s="42" t="s">
        <v>22</v>
      </c>
      <c r="T3993" s="42" t="s">
        <v>28746</v>
      </c>
      <c r="U3993" s="50" t="s">
        <v>28520</v>
      </c>
      <c r="V3993" s="42" t="s">
        <v>28521</v>
      </c>
      <c r="W3993" s="42" t="s">
        <v>94</v>
      </c>
      <c r="X3993" s="50">
        <v>647</v>
      </c>
    </row>
    <row r="3994" spans="1:24" ht="12" customHeight="1" x14ac:dyDescent="0.15">
      <c r="A3994" s="42" t="s">
        <v>1202</v>
      </c>
      <c r="B3994" s="42">
        <v>29</v>
      </c>
      <c r="C3994" s="42" t="s">
        <v>14</v>
      </c>
      <c r="D3994" s="42" t="s">
        <v>42</v>
      </c>
      <c r="E3994" s="42" t="str">
        <f>HYPERLINK("https://localtvwiti.files.wordpress.com/2015/07/antonio-gonzales2.jpeg","https://localtvwiti.files.wordpress.com/2015/07/antonio-gonzales2.jpeg")</f>
        <v>https://localtvwiti.files.wordpress.com/2015/07/antonio-gonzales2.jpeg</v>
      </c>
      <c r="F3994" s="55">
        <v>42201</v>
      </c>
      <c r="G3994" s="42" t="s">
        <v>1203</v>
      </c>
      <c r="H3994" s="42" t="s">
        <v>1204</v>
      </c>
      <c r="I3994" s="42" t="s">
        <v>432</v>
      </c>
      <c r="J3994" s="42">
        <v>53226</v>
      </c>
      <c r="K3994" s="42" t="s">
        <v>871</v>
      </c>
      <c r="L3994" s="42" t="s">
        <v>1205</v>
      </c>
      <c r="M3994" s="42" t="s">
        <v>21</v>
      </c>
      <c r="N3994" s="42" t="s">
        <v>1206</v>
      </c>
      <c r="O3994" s="42" t="s">
        <v>994</v>
      </c>
      <c r="P3994" s="42" t="s">
        <v>395</v>
      </c>
      <c r="Q3994" s="56" t="str">
        <f>HYPERLINK("http://www.nbc15.com/home/headlines/Reports-of-shooting-in-Monroe-318229761.html","http://www.nbc15.com/home/headlines/Reports-of-shooting-in-Monroe-318229761.html")</f>
        <v>http://www.nbc15.com/home/headlines/Reports-of-shooting-in-Monroe-318229761.html</v>
      </c>
      <c r="R3994" s="42" t="s">
        <v>542</v>
      </c>
      <c r="S3994" s="42" t="s">
        <v>22</v>
      </c>
      <c r="T3994" s="42" t="s">
        <v>30368</v>
      </c>
      <c r="U3994" s="50" t="s">
        <v>28518</v>
      </c>
      <c r="V3994" s="42" t="s">
        <v>28521</v>
      </c>
      <c r="W3994" s="42" t="s">
        <v>94</v>
      </c>
      <c r="X3994" s="50">
        <v>646</v>
      </c>
    </row>
    <row r="3995" spans="1:24" ht="12" customHeight="1" x14ac:dyDescent="0.15">
      <c r="A3995" s="42" t="s">
        <v>1207</v>
      </c>
      <c r="B3995" s="42">
        <v>23</v>
      </c>
      <c r="C3995" s="42" t="s">
        <v>14</v>
      </c>
      <c r="D3995" s="42" t="s">
        <v>133</v>
      </c>
      <c r="E3995" s="42" t="str">
        <f>HYPERLINK("http://media.graytvinc.com/images/saige+hack+2.jpg","http://media.graytvinc.com/images/saige+hack+2.jpg")</f>
        <v>http://media.graytvinc.com/images/saige+hack+2.jpg</v>
      </c>
      <c r="F3995" s="55">
        <v>42201</v>
      </c>
      <c r="G3995" s="42" t="s">
        <v>1208</v>
      </c>
      <c r="H3995" s="42" t="s">
        <v>1209</v>
      </c>
      <c r="I3995" s="42" t="s">
        <v>1066</v>
      </c>
      <c r="J3995" s="42">
        <v>82007</v>
      </c>
      <c r="K3995" s="42" t="s">
        <v>1210</v>
      </c>
      <c r="L3995" s="42" t="s">
        <v>1211</v>
      </c>
      <c r="M3995" s="42" t="s">
        <v>21</v>
      </c>
      <c r="N3995" s="42" t="s">
        <v>1212</v>
      </c>
      <c r="O3995" s="42" t="s">
        <v>394</v>
      </c>
      <c r="P3995" s="42" t="s">
        <v>395</v>
      </c>
      <c r="Q3995" s="56"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3995" s="42" t="s">
        <v>94</v>
      </c>
      <c r="S3995" s="42" t="s">
        <v>22</v>
      </c>
      <c r="T3995" s="42" t="s">
        <v>28746</v>
      </c>
      <c r="U3995" s="50" t="s">
        <v>28520</v>
      </c>
      <c r="V3995" s="42" t="s">
        <v>28521</v>
      </c>
      <c r="W3995" s="42" t="s">
        <v>94</v>
      </c>
      <c r="X3995" s="50">
        <v>656</v>
      </c>
    </row>
    <row r="3996" spans="1:24" ht="12" customHeight="1" x14ac:dyDescent="0.15">
      <c r="A3996" s="42" t="s">
        <v>1219</v>
      </c>
      <c r="B3996" s="42">
        <v>30</v>
      </c>
      <c r="C3996" s="42" t="s">
        <v>14</v>
      </c>
      <c r="D3996" s="42" t="s">
        <v>31</v>
      </c>
      <c r="F3996" s="55">
        <v>42201</v>
      </c>
      <c r="G3996" s="42" t="s">
        <v>1220</v>
      </c>
      <c r="H3996" s="42" t="s">
        <v>424</v>
      </c>
      <c r="I3996" s="42" t="s">
        <v>357</v>
      </c>
      <c r="J3996" s="42">
        <v>66205</v>
      </c>
      <c r="K3996" s="42" t="s">
        <v>585</v>
      </c>
      <c r="L3996" s="42" t="s">
        <v>2080</v>
      </c>
      <c r="M3996" s="42" t="s">
        <v>21</v>
      </c>
      <c r="N3996" s="42" t="s">
        <v>1221</v>
      </c>
      <c r="O3996" s="42" t="s">
        <v>394</v>
      </c>
      <c r="P3996" s="42" t="s">
        <v>395</v>
      </c>
      <c r="Q3996" s="56" t="s">
        <v>20238</v>
      </c>
      <c r="R3996" s="42" t="s">
        <v>94</v>
      </c>
      <c r="S3996" s="42" t="s">
        <v>22</v>
      </c>
      <c r="T3996" s="42" t="s">
        <v>28746</v>
      </c>
      <c r="U3996" s="50" t="s">
        <v>28520</v>
      </c>
      <c r="V3996" s="42" t="s">
        <v>20623</v>
      </c>
      <c r="W3996" s="42" t="s">
        <v>94</v>
      </c>
      <c r="X3996" s="50">
        <v>648</v>
      </c>
    </row>
    <row r="3997" spans="1:24" ht="12" customHeight="1" x14ac:dyDescent="0.15">
      <c r="A3997" s="42" t="s">
        <v>1213</v>
      </c>
      <c r="B3997" s="42">
        <v>29</v>
      </c>
      <c r="C3997" s="42" t="s">
        <v>14</v>
      </c>
      <c r="D3997" s="42" t="s">
        <v>31</v>
      </c>
      <c r="F3997" s="55">
        <v>42201</v>
      </c>
      <c r="G3997" s="42" t="s">
        <v>1214</v>
      </c>
      <c r="H3997" s="42" t="s">
        <v>1215</v>
      </c>
      <c r="I3997" s="42" t="s">
        <v>88</v>
      </c>
      <c r="J3997" s="42">
        <v>36467</v>
      </c>
      <c r="K3997" s="42" t="s">
        <v>1216</v>
      </c>
      <c r="L3997" s="42" t="s">
        <v>1217</v>
      </c>
      <c r="M3997" s="42" t="s">
        <v>21</v>
      </c>
      <c r="N3997" s="42" t="s">
        <v>1218</v>
      </c>
      <c r="O3997" s="42" t="s">
        <v>994</v>
      </c>
      <c r="P3997" s="42" t="s">
        <v>395</v>
      </c>
      <c r="Q3997" s="56" t="str">
        <f>HYPERLINK("http://www.myfoxal.com/story/29566625/man-in-opp-officer-involved-shooting-dies","http://www.myfoxal.com/story/29566625/man-in-opp-officer-involved-shooting-dies")</f>
        <v>http://www.myfoxal.com/story/29566625/man-in-opp-officer-involved-shooting-dies</v>
      </c>
      <c r="R3997" s="42" t="s">
        <v>94</v>
      </c>
      <c r="S3997" s="42" t="s">
        <v>22</v>
      </c>
      <c r="T3997" s="42" t="s">
        <v>28746</v>
      </c>
      <c r="U3997" s="50" t="s">
        <v>28520</v>
      </c>
      <c r="V3997" s="42" t="s">
        <v>28522</v>
      </c>
      <c r="W3997" s="42" t="s">
        <v>94</v>
      </c>
      <c r="X3997" s="50">
        <v>664</v>
      </c>
    </row>
    <row r="3998" spans="1:24" ht="12" customHeight="1" x14ac:dyDescent="0.15">
      <c r="A3998" s="42" t="s">
        <v>1193</v>
      </c>
      <c r="B3998" s="42">
        <v>25</v>
      </c>
      <c r="C3998" s="42" t="s">
        <v>14</v>
      </c>
      <c r="D3998" s="42" t="s">
        <v>79</v>
      </c>
      <c r="F3998" s="55">
        <v>42201</v>
      </c>
      <c r="G3998" s="42" t="s">
        <v>1194</v>
      </c>
      <c r="H3998" s="42" t="s">
        <v>1195</v>
      </c>
      <c r="I3998" s="42" t="s">
        <v>39</v>
      </c>
      <c r="J3998" s="42">
        <v>92553</v>
      </c>
      <c r="K3998" s="42" t="s">
        <v>767</v>
      </c>
      <c r="L3998" s="42" t="s">
        <v>1196</v>
      </c>
      <c r="M3998" s="42" t="s">
        <v>5307</v>
      </c>
      <c r="N3998" s="42" t="s">
        <v>18887</v>
      </c>
      <c r="O3998" s="42" t="s">
        <v>394</v>
      </c>
      <c r="P3998" s="42" t="s">
        <v>395</v>
      </c>
      <c r="Q3998" s="56" t="s">
        <v>18888</v>
      </c>
      <c r="R3998" s="42" t="s">
        <v>542</v>
      </c>
      <c r="S3998" s="42" t="s">
        <v>29</v>
      </c>
      <c r="T3998" s="42" t="s">
        <v>28564</v>
      </c>
      <c r="U3998" s="50" t="s">
        <v>28518</v>
      </c>
      <c r="V3998" s="42" t="s">
        <v>28521</v>
      </c>
      <c r="W3998" s="42" t="s">
        <v>94</v>
      </c>
      <c r="X3998" s="50">
        <v>642</v>
      </c>
    </row>
    <row r="3999" spans="1:24" ht="12" customHeight="1" x14ac:dyDescent="0.15">
      <c r="A3999" s="42" t="s">
        <v>1225</v>
      </c>
      <c r="B3999" s="42">
        <v>43</v>
      </c>
      <c r="C3999" s="42" t="s">
        <v>14</v>
      </c>
      <c r="D3999" s="42" t="s">
        <v>31</v>
      </c>
      <c r="E3999" s="42" t="str">
        <f>HYPERLINK("http://media.mlive.com/grpress/news_impact/photo/eugene-kailingjpg-1325419215b33c26.jpg","http://media.mlive.com/grpress/news_impact/photo/eugene-kailingjpg-1325419215b33c26.jpg")</f>
        <v>http://media.mlive.com/grpress/news_impact/photo/eugene-kailingjpg-1325419215b33c26.jpg</v>
      </c>
      <c r="F3999" s="55">
        <v>42200</v>
      </c>
      <c r="G3999" s="42" t="s">
        <v>1226</v>
      </c>
      <c r="H3999" s="42" t="s">
        <v>414</v>
      </c>
      <c r="I3999" s="42" t="s">
        <v>51</v>
      </c>
      <c r="J3999" s="42">
        <v>49665</v>
      </c>
      <c r="K3999" s="42" t="s">
        <v>1227</v>
      </c>
      <c r="L3999" s="42" t="s">
        <v>3862</v>
      </c>
      <c r="M3999" s="42" t="s">
        <v>5307</v>
      </c>
      <c r="N3999" s="42" t="s">
        <v>936</v>
      </c>
      <c r="O3999" s="42" t="s">
        <v>394</v>
      </c>
      <c r="P3999" s="42" t="s">
        <v>395</v>
      </c>
      <c r="Q3999" s="56" t="str">
        <f>HYPERLINK("http://www.mlive.com/news/grand-rapids/index.ssf/2015/07/no_reason_to_shoot_him_step-da.html","http://www.mlive.com/news/grand-rapids/index.ssf/2015/07/no_reason_to_shoot_him_step-da.html")</f>
        <v>http://www.mlive.com/news/grand-rapids/index.ssf/2015/07/no_reason_to_shoot_him_step-da.html</v>
      </c>
      <c r="R3999" s="42" t="s">
        <v>542</v>
      </c>
      <c r="S3999" s="42" t="s">
        <v>22</v>
      </c>
      <c r="T3999" s="42" t="s">
        <v>28532</v>
      </c>
      <c r="U3999" s="50" t="s">
        <v>28518</v>
      </c>
      <c r="V3999" s="42" t="s">
        <v>28521</v>
      </c>
      <c r="W3999" s="42" t="s">
        <v>94</v>
      </c>
      <c r="X3999" s="50">
        <v>643</v>
      </c>
    </row>
    <row r="4000" spans="1:24" ht="12" customHeight="1" x14ac:dyDescent="0.15">
      <c r="A4000" s="42" t="s">
        <v>1228</v>
      </c>
      <c r="B4000" s="42">
        <v>20</v>
      </c>
      <c r="C4000" s="42" t="s">
        <v>14</v>
      </c>
      <c r="D4000" s="42" t="s">
        <v>79</v>
      </c>
      <c r="F4000" s="55">
        <v>42199</v>
      </c>
      <c r="G4000" s="42" t="s">
        <v>1229</v>
      </c>
      <c r="H4000" s="42" t="s">
        <v>1230</v>
      </c>
      <c r="I4000" s="42" t="s">
        <v>56</v>
      </c>
      <c r="J4000" s="42">
        <v>34753</v>
      </c>
      <c r="K4000" s="42" t="s">
        <v>1231</v>
      </c>
      <c r="L4000" s="42" t="s">
        <v>1232</v>
      </c>
      <c r="M4000" s="42" t="s">
        <v>21</v>
      </c>
      <c r="N4000" s="42" t="s">
        <v>1233</v>
      </c>
      <c r="O4000" s="42" t="s">
        <v>394</v>
      </c>
      <c r="P4000" s="42" t="s">
        <v>395</v>
      </c>
      <c r="Q4000" s="56" t="str">
        <f>HYPERLINK("http://www.clickorlando.com/news/1-dead-in-deputyinvolved-shooting-in-lake-county/34153664","http://www.clickorlando.com/news/1-dead-in-deputyinvolved-shooting-in-lake-county/34153664")</f>
        <v>http://www.clickorlando.com/news/1-dead-in-deputyinvolved-shooting-in-lake-county/34153664</v>
      </c>
      <c r="R4000" s="42" t="s">
        <v>94</v>
      </c>
      <c r="S4000" s="42" t="s">
        <v>22</v>
      </c>
      <c r="T4000" s="42" t="s">
        <v>28746</v>
      </c>
      <c r="U4000" s="50" t="s">
        <v>28520</v>
      </c>
      <c r="V4000" s="42" t="s">
        <v>28521</v>
      </c>
      <c r="W4000" s="42" t="s">
        <v>94</v>
      </c>
      <c r="X4000" s="50">
        <v>639</v>
      </c>
    </row>
    <row r="4001" spans="1:24" ht="12" customHeight="1" x14ac:dyDescent="0.15">
      <c r="A4001" s="42" t="s">
        <v>1234</v>
      </c>
      <c r="B4001" s="42">
        <v>76</v>
      </c>
      <c r="C4001" s="42" t="s">
        <v>14</v>
      </c>
      <c r="D4001" s="42" t="s">
        <v>31</v>
      </c>
      <c r="F4001" s="55">
        <v>42199</v>
      </c>
      <c r="G4001" s="42" t="s">
        <v>1235</v>
      </c>
      <c r="H4001" s="42" t="s">
        <v>1236</v>
      </c>
      <c r="I4001" s="42" t="s">
        <v>63</v>
      </c>
      <c r="J4001" s="42">
        <v>44470</v>
      </c>
      <c r="K4001" s="42" t="s">
        <v>1237</v>
      </c>
      <c r="L4001" s="42" t="s">
        <v>1238</v>
      </c>
      <c r="M4001" s="42" t="s">
        <v>21</v>
      </c>
      <c r="N4001" s="42" t="s">
        <v>1239</v>
      </c>
      <c r="O4001" s="42" t="s">
        <v>394</v>
      </c>
      <c r="P4001" s="42" t="s">
        <v>395</v>
      </c>
      <c r="Q4001" s="56" t="str">
        <f>HYPERLINK("http://wkbn.com/2015/07/14/man-dies-in-shootout-with-police-in-southington/","http://wkbn.com/2015/07/14/man-dies-in-shootout-with-police-in-southington/")</f>
        <v>http://wkbn.com/2015/07/14/man-dies-in-shootout-with-police-in-southington/</v>
      </c>
      <c r="R4001" s="42" t="s">
        <v>94</v>
      </c>
      <c r="S4001" s="42" t="s">
        <v>22</v>
      </c>
      <c r="T4001" s="42" t="s">
        <v>28746</v>
      </c>
      <c r="U4001" s="50" t="s">
        <v>28520</v>
      </c>
      <c r="V4001" s="42" t="s">
        <v>28521</v>
      </c>
      <c r="W4001" s="42" t="s">
        <v>94</v>
      </c>
      <c r="X4001" s="50">
        <v>641</v>
      </c>
    </row>
    <row r="4002" spans="1:24" ht="12" customHeight="1" x14ac:dyDescent="0.15">
      <c r="A4002" s="42" t="s">
        <v>1240</v>
      </c>
      <c r="B4002" s="42">
        <v>28</v>
      </c>
      <c r="C4002" s="42" t="s">
        <v>108</v>
      </c>
      <c r="D4002" s="42" t="s">
        <v>79</v>
      </c>
      <c r="E4002" s="42" t="s">
        <v>1241</v>
      </c>
      <c r="F4002" s="55">
        <v>42198</v>
      </c>
      <c r="G4002" s="42" t="s">
        <v>1242</v>
      </c>
      <c r="H4002" s="42" t="s">
        <v>1243</v>
      </c>
      <c r="I4002" s="42" t="s">
        <v>67</v>
      </c>
      <c r="J4002" s="42">
        <v>77445</v>
      </c>
      <c r="K4002" s="42" t="s">
        <v>815</v>
      </c>
      <c r="L4002" s="42" t="s">
        <v>1244</v>
      </c>
      <c r="M4002" s="42" t="s">
        <v>23</v>
      </c>
      <c r="N4002" s="42" t="s">
        <v>19889</v>
      </c>
      <c r="O4002" s="42" t="s">
        <v>29887</v>
      </c>
      <c r="P4002" s="42" t="s">
        <v>28725</v>
      </c>
      <c r="Q4002" s="56"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4002" s="42" t="s">
        <v>23</v>
      </c>
      <c r="S4002" s="42" t="s">
        <v>12</v>
      </c>
    </row>
    <row r="4003" spans="1:24" ht="12" customHeight="1" x14ac:dyDescent="0.15">
      <c r="A4003" s="42" t="s">
        <v>1276</v>
      </c>
      <c r="B4003" s="42">
        <v>20</v>
      </c>
      <c r="C4003" s="42" t="s">
        <v>14</v>
      </c>
      <c r="D4003" s="42" t="s">
        <v>79</v>
      </c>
      <c r="E4003" s="42" t="s">
        <v>19726</v>
      </c>
      <c r="F4003" s="55">
        <v>42198</v>
      </c>
      <c r="G4003" s="42" t="s">
        <v>1277</v>
      </c>
      <c r="H4003" s="42" t="s">
        <v>1278</v>
      </c>
      <c r="I4003" s="42" t="s">
        <v>167</v>
      </c>
      <c r="J4003" s="42">
        <v>30083</v>
      </c>
      <c r="K4003" s="42" t="s">
        <v>1279</v>
      </c>
      <c r="L4003" s="42" t="s">
        <v>846</v>
      </c>
      <c r="M4003" s="42" t="s">
        <v>21</v>
      </c>
      <c r="N4003" s="42" t="s">
        <v>1280</v>
      </c>
      <c r="O4003" s="42" t="s">
        <v>394</v>
      </c>
      <c r="P4003" s="42" t="s">
        <v>395</v>
      </c>
      <c r="Q4003" s="56" t="s">
        <v>20237</v>
      </c>
      <c r="R4003" s="42" t="s">
        <v>94</v>
      </c>
      <c r="S4003" s="42" t="s">
        <v>22</v>
      </c>
      <c r="T4003" s="42" t="s">
        <v>28746</v>
      </c>
      <c r="U4003" s="50" t="s">
        <v>28520</v>
      </c>
      <c r="V4003" s="42" t="s">
        <v>28521</v>
      </c>
      <c r="W4003" s="42" t="s">
        <v>94</v>
      </c>
      <c r="X4003" s="50">
        <v>629</v>
      </c>
    </row>
    <row r="4004" spans="1:24" ht="12" customHeight="1" x14ac:dyDescent="0.15">
      <c r="A4004" s="42" t="s">
        <v>1222</v>
      </c>
      <c r="B4004" s="42">
        <v>41</v>
      </c>
      <c r="C4004" s="42" t="s">
        <v>14</v>
      </c>
      <c r="D4004" s="42" t="s">
        <v>31</v>
      </c>
      <c r="F4004" s="55">
        <v>42198</v>
      </c>
      <c r="G4004" s="42" t="s">
        <v>1223</v>
      </c>
      <c r="H4004" s="42" t="s">
        <v>92</v>
      </c>
      <c r="I4004" s="42" t="s">
        <v>39</v>
      </c>
      <c r="J4004" s="42">
        <v>90291</v>
      </c>
      <c r="K4004" s="42" t="s">
        <v>92</v>
      </c>
      <c r="L4004" s="42" t="s">
        <v>93</v>
      </c>
      <c r="M4004" s="42" t="s">
        <v>5307</v>
      </c>
      <c r="N4004" s="42" t="s">
        <v>1224</v>
      </c>
      <c r="O4004" s="42" t="s">
        <v>394</v>
      </c>
      <c r="P4004" s="42" t="s">
        <v>395</v>
      </c>
      <c r="Q4004" s="56" t="str">
        <f>HYPERLINK("http://homicide.latimes.com/post/jason-charles-davis/","http://homicide.latimes.com/post/jason-charles-davis/")</f>
        <v>http://homicide.latimes.com/post/jason-charles-davis/</v>
      </c>
      <c r="R4004" s="42" t="s">
        <v>94</v>
      </c>
      <c r="S4004" s="42" t="s">
        <v>22</v>
      </c>
      <c r="T4004" s="42" t="s">
        <v>28560</v>
      </c>
      <c r="U4004" s="50" t="s">
        <v>28518</v>
      </c>
      <c r="V4004" s="42" t="s">
        <v>28521</v>
      </c>
      <c r="W4004" s="42" t="s">
        <v>94</v>
      </c>
      <c r="X4004" s="50">
        <v>645</v>
      </c>
    </row>
    <row r="4005" spans="1:24" ht="12" customHeight="1" x14ac:dyDescent="0.15">
      <c r="A4005" s="42" t="s">
        <v>1255</v>
      </c>
      <c r="B4005" s="42">
        <v>24</v>
      </c>
      <c r="C4005" s="42" t="s">
        <v>14</v>
      </c>
      <c r="D4005" s="42" t="s">
        <v>31</v>
      </c>
      <c r="F4005" s="55">
        <v>42198</v>
      </c>
      <c r="G4005" s="42" t="s">
        <v>1256</v>
      </c>
      <c r="H4005" s="42" t="s">
        <v>1257</v>
      </c>
      <c r="I4005" s="42" t="s">
        <v>39</v>
      </c>
      <c r="J4005" s="42">
        <v>96025</v>
      </c>
      <c r="K4005" s="42" t="s">
        <v>940</v>
      </c>
      <c r="L4005" s="42" t="s">
        <v>1258</v>
      </c>
      <c r="M4005" s="42" t="s">
        <v>21</v>
      </c>
      <c r="N4005" s="42" t="s">
        <v>1197</v>
      </c>
      <c r="O4005" s="42" t="s">
        <v>394</v>
      </c>
      <c r="P4005" s="42" t="s">
        <v>395</v>
      </c>
      <c r="Q4005" s="56"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005" s="42" t="s">
        <v>94</v>
      </c>
      <c r="S4005" s="42" t="s">
        <v>22</v>
      </c>
      <c r="T4005" s="42" t="s">
        <v>28746</v>
      </c>
      <c r="U4005" s="50" t="s">
        <v>28520</v>
      </c>
      <c r="V4005" s="42" t="s">
        <v>28519</v>
      </c>
      <c r="W4005" s="42" t="s">
        <v>94</v>
      </c>
      <c r="X4005" s="50">
        <v>635</v>
      </c>
    </row>
    <row r="4006" spans="1:24" ht="12" customHeight="1" x14ac:dyDescent="0.15">
      <c r="A4006" s="42" t="s">
        <v>1250</v>
      </c>
      <c r="B4006" s="42">
        <v>55</v>
      </c>
      <c r="C4006" s="42" t="s">
        <v>14</v>
      </c>
      <c r="D4006" s="42" t="s">
        <v>31</v>
      </c>
      <c r="F4006" s="55">
        <v>42198</v>
      </c>
      <c r="G4006" s="42" t="s">
        <v>1251</v>
      </c>
      <c r="H4006" s="42" t="s">
        <v>603</v>
      </c>
      <c r="I4006" s="42" t="s">
        <v>360</v>
      </c>
      <c r="J4006" s="42">
        <v>28792</v>
      </c>
      <c r="K4006" s="42" t="s">
        <v>1252</v>
      </c>
      <c r="L4006" s="42" t="s">
        <v>1253</v>
      </c>
      <c r="M4006" s="42" t="s">
        <v>2246</v>
      </c>
      <c r="N4006" s="42" t="s">
        <v>1353</v>
      </c>
      <c r="O4006" s="42" t="s">
        <v>394</v>
      </c>
      <c r="P4006" s="42" t="s">
        <v>395</v>
      </c>
      <c r="Q4006" s="56" t="s">
        <v>18886</v>
      </c>
      <c r="R4006" s="42" t="s">
        <v>94</v>
      </c>
      <c r="S4006" s="42" t="s">
        <v>12</v>
      </c>
    </row>
    <row r="4007" spans="1:24" ht="12" customHeight="1" x14ac:dyDescent="0.15">
      <c r="A4007" s="42" t="s">
        <v>1245</v>
      </c>
      <c r="B4007" s="42">
        <v>23</v>
      </c>
      <c r="C4007" s="42" t="s">
        <v>14</v>
      </c>
      <c r="D4007" s="42" t="s">
        <v>42</v>
      </c>
      <c r="F4007" s="55">
        <v>42198</v>
      </c>
      <c r="G4007" s="42" t="s">
        <v>1246</v>
      </c>
      <c r="H4007" s="42" t="s">
        <v>1247</v>
      </c>
      <c r="I4007" s="42" t="s">
        <v>40</v>
      </c>
      <c r="J4007" s="42">
        <v>1902</v>
      </c>
      <c r="K4007" s="42" t="s">
        <v>515</v>
      </c>
      <c r="L4007" s="42" t="s">
        <v>1248</v>
      </c>
      <c r="M4007" s="42" t="s">
        <v>21</v>
      </c>
      <c r="N4007" s="42" t="s">
        <v>1497</v>
      </c>
      <c r="O4007" s="42" t="s">
        <v>394</v>
      </c>
      <c r="P4007" s="42" t="s">
        <v>395</v>
      </c>
      <c r="Q4007" s="56"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007" s="42" t="s">
        <v>94</v>
      </c>
      <c r="S4007" s="42" t="s">
        <v>373</v>
      </c>
      <c r="T4007" s="42" t="s">
        <v>28836</v>
      </c>
      <c r="U4007" s="50" t="s">
        <v>28520</v>
      </c>
      <c r="V4007" s="42" t="s">
        <v>28521</v>
      </c>
      <c r="W4007" s="42" t="s">
        <v>94</v>
      </c>
      <c r="X4007" s="50">
        <v>638</v>
      </c>
    </row>
    <row r="4008" spans="1:24" ht="12" customHeight="1" x14ac:dyDescent="0.15">
      <c r="A4008" s="42" t="s">
        <v>1260</v>
      </c>
      <c r="B4008" s="42">
        <v>77</v>
      </c>
      <c r="C4008" s="42" t="s">
        <v>14</v>
      </c>
      <c r="D4008" s="42" t="s">
        <v>31</v>
      </c>
      <c r="E4008" s="42" t="str">
        <f>HYPERLINK("http://www.dispatch.com/content/graphics/2015/07/13/nyal-brown.jpg","http://www.dispatch.com/content/graphics/2015/07/13/nyal-brown.jpg")</f>
        <v>http://www.dispatch.com/content/graphics/2015/07/13/nyal-brown.jpg</v>
      </c>
      <c r="F4008" s="55">
        <v>42198</v>
      </c>
      <c r="G4008" s="42" t="s">
        <v>1261</v>
      </c>
      <c r="H4008" s="42" t="s">
        <v>1262</v>
      </c>
      <c r="I4008" s="42" t="s">
        <v>63</v>
      </c>
      <c r="J4008" s="42">
        <v>43204</v>
      </c>
      <c r="K4008" s="42" t="s">
        <v>1263</v>
      </c>
      <c r="L4008" s="42" t="s">
        <v>1264</v>
      </c>
      <c r="M4008" s="42" t="s">
        <v>373</v>
      </c>
      <c r="N4008" s="42" t="s">
        <v>1265</v>
      </c>
      <c r="O4008" s="42" t="s">
        <v>394</v>
      </c>
      <c r="P4008" s="42" t="s">
        <v>395</v>
      </c>
      <c r="Q4008" s="56" t="str">
        <f>HYPERLINK("http://www.dispatch.com/content/stories/local/2015/07/13/fatal-crash-on-hilltop.html","http://www.dispatch.com/content/stories/local/2015/07/13/fatal-crash-on-hilltop.html")</f>
        <v>http://www.dispatch.com/content/stories/local/2015/07/13/fatal-crash-on-hilltop.html</v>
      </c>
      <c r="R4008" s="42" t="s">
        <v>94</v>
      </c>
      <c r="S4008" s="42" t="s">
        <v>373</v>
      </c>
      <c r="T4008" s="42" t="s">
        <v>29599</v>
      </c>
    </row>
    <row r="4009" spans="1:24" ht="12" customHeight="1" x14ac:dyDescent="0.15">
      <c r="A4009" s="42" t="s">
        <v>1271</v>
      </c>
      <c r="B4009" s="42">
        <v>35</v>
      </c>
      <c r="C4009" s="42" t="s">
        <v>14</v>
      </c>
      <c r="D4009" s="42" t="s">
        <v>133</v>
      </c>
      <c r="F4009" s="55">
        <v>42197</v>
      </c>
      <c r="G4009" s="42" t="s">
        <v>1272</v>
      </c>
      <c r="H4009" s="42" t="s">
        <v>1273</v>
      </c>
      <c r="I4009" s="42" t="s">
        <v>203</v>
      </c>
      <c r="J4009" s="42">
        <v>80219</v>
      </c>
      <c r="K4009" s="42" t="s">
        <v>1273</v>
      </c>
      <c r="L4009" s="42" t="s">
        <v>1274</v>
      </c>
      <c r="M4009" s="42" t="s">
        <v>21</v>
      </c>
      <c r="N4009" s="42" t="s">
        <v>1275</v>
      </c>
      <c r="O4009" s="42" t="s">
        <v>394</v>
      </c>
      <c r="P4009" s="42" t="s">
        <v>395</v>
      </c>
      <c r="Q4009" s="56"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009" s="42" t="s">
        <v>542</v>
      </c>
      <c r="S4009" s="42" t="s">
        <v>22</v>
      </c>
      <c r="T4009" s="42" t="s">
        <v>28739</v>
      </c>
      <c r="U4009" s="50" t="s">
        <v>28518</v>
      </c>
      <c r="V4009" s="42" t="s">
        <v>28522</v>
      </c>
      <c r="W4009" s="42" t="s">
        <v>94</v>
      </c>
      <c r="X4009" s="50">
        <v>628</v>
      </c>
    </row>
    <row r="4010" spans="1:24" ht="12" customHeight="1" x14ac:dyDescent="0.15">
      <c r="A4010" s="42" t="s">
        <v>1292</v>
      </c>
      <c r="B4010" s="42">
        <v>27</v>
      </c>
      <c r="C4010" s="42" t="s">
        <v>14</v>
      </c>
      <c r="D4010" s="42" t="s">
        <v>31</v>
      </c>
      <c r="E4010" s="42" t="str">
        <f>HYPERLINK("http://wac.450f.edgecastcdn.net/80450F/k2radio.com/files/2015/07/chris-benton.jpg","http://wac.450f.edgecastcdn.net/80450F/k2radio.com/files/2015/07/chris-benton.jpg")</f>
        <v>http://wac.450f.edgecastcdn.net/80450F/k2radio.com/files/2015/07/chris-benton.jpg</v>
      </c>
      <c r="F4010" s="55">
        <v>42197</v>
      </c>
      <c r="G4010" s="42" t="s">
        <v>1293</v>
      </c>
      <c r="H4010" s="42" t="s">
        <v>1294</v>
      </c>
      <c r="I4010" s="42" t="s">
        <v>1066</v>
      </c>
      <c r="J4010" s="42">
        <v>82604</v>
      </c>
      <c r="K4010" s="42" t="s">
        <v>1295</v>
      </c>
      <c r="L4010" s="42" t="s">
        <v>1296</v>
      </c>
      <c r="M4010" s="42" t="s">
        <v>21</v>
      </c>
      <c r="N4010" s="42" t="s">
        <v>1297</v>
      </c>
      <c r="O4010" s="42" t="s">
        <v>394</v>
      </c>
      <c r="P4010" s="42" t="s">
        <v>395</v>
      </c>
      <c r="Q4010" s="56" t="str">
        <f>HYPERLINK("http://www.wyomingnews.com/articles/2015/07/16/breaking_news/01breaking_7-16-15.txt#.Vdo9r_ZVikq","http://www.wyomingnews.com/articles/2015/07/16/breaking_news/01breaking_7-16-15.txt#.Vdo9r_ZVikq")</f>
        <v>http://www.wyomingnews.com/articles/2015/07/16/breaking_news/01breaking_7-16-15.txt#.Vdo9r_ZVikq</v>
      </c>
      <c r="R4010" s="42" t="s">
        <v>94</v>
      </c>
      <c r="S4010" s="42" t="s">
        <v>22</v>
      </c>
      <c r="T4010" s="42" t="s">
        <v>28746</v>
      </c>
      <c r="U4010" s="50" t="s">
        <v>28520</v>
      </c>
      <c r="V4010" s="42" t="s">
        <v>28521</v>
      </c>
      <c r="W4010" s="42" t="s">
        <v>94</v>
      </c>
      <c r="X4010" s="50">
        <v>636</v>
      </c>
    </row>
    <row r="4011" spans="1:24" ht="12" customHeight="1" x14ac:dyDescent="0.15">
      <c r="A4011" s="42" t="s">
        <v>1286</v>
      </c>
      <c r="B4011" s="42">
        <v>60</v>
      </c>
      <c r="C4011" s="42" t="s">
        <v>14</v>
      </c>
      <c r="D4011" s="42" t="s">
        <v>31</v>
      </c>
      <c r="E4011" s="42"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011" s="55">
        <v>42197</v>
      </c>
      <c r="G4011" s="42" t="s">
        <v>1287</v>
      </c>
      <c r="H4011" s="42" t="s">
        <v>1288</v>
      </c>
      <c r="I4011" s="42" t="s">
        <v>67</v>
      </c>
      <c r="J4011" s="42">
        <v>78736</v>
      </c>
      <c r="K4011" s="42" t="s">
        <v>1289</v>
      </c>
      <c r="L4011" s="42" t="s">
        <v>1290</v>
      </c>
      <c r="M4011" s="42" t="s">
        <v>21</v>
      </c>
      <c r="N4011" s="42" t="s">
        <v>1291</v>
      </c>
      <c r="O4011" s="42" t="s">
        <v>394</v>
      </c>
      <c r="P4011" s="42" t="s">
        <v>395</v>
      </c>
      <c r="Q4011" s="56" t="str">
        <f>HYPERLINK("http://www.statesman.com/news/news/crime-law/man-killed-by-austin-police-officer-sunday-had-a-v/nmyKL/","http://www.statesman.com/news/news/crime-law/man-killed-by-austin-police-officer-sunday-had-a-v/nmyKL/")</f>
        <v>http://www.statesman.com/news/news/crime-law/man-killed-by-austin-police-officer-sunday-had-a-v/nmyKL/</v>
      </c>
      <c r="R4011" s="42" t="s">
        <v>94</v>
      </c>
      <c r="S4011" s="42" t="s">
        <v>22</v>
      </c>
      <c r="T4011" s="42" t="s">
        <v>28746</v>
      </c>
      <c r="U4011" s="50" t="s">
        <v>28520</v>
      </c>
      <c r="V4011" s="42" t="s">
        <v>28522</v>
      </c>
      <c r="W4011" s="42" t="s">
        <v>94</v>
      </c>
      <c r="X4011" s="50">
        <v>632</v>
      </c>
    </row>
    <row r="4012" spans="1:24" ht="12" customHeight="1" x14ac:dyDescent="0.15">
      <c r="A4012" s="42" t="s">
        <v>1281</v>
      </c>
      <c r="B4012" s="42">
        <v>24</v>
      </c>
      <c r="C4012" s="42" t="s">
        <v>14</v>
      </c>
      <c r="D4012" s="42" t="s">
        <v>31</v>
      </c>
      <c r="F4012" s="55">
        <v>42197</v>
      </c>
      <c r="G4012" s="42" t="s">
        <v>1282</v>
      </c>
      <c r="H4012" s="42" t="s">
        <v>1283</v>
      </c>
      <c r="I4012" s="42" t="s">
        <v>38</v>
      </c>
      <c r="J4012" s="42">
        <v>60305</v>
      </c>
      <c r="K4012" s="42" t="s">
        <v>82</v>
      </c>
      <c r="L4012" s="42" t="s">
        <v>1284</v>
      </c>
      <c r="M4012" s="42" t="s">
        <v>21</v>
      </c>
      <c r="N4012" s="42" t="s">
        <v>1285</v>
      </c>
      <c r="O4012" s="42" t="s">
        <v>394</v>
      </c>
      <c r="P4012" s="42" t="s">
        <v>395</v>
      </c>
      <c r="Q4012" s="56" t="str">
        <f>HYPERLINK("http://www.oakpark.com/News/Articles/7-13-2015/Three-injured,-two-killed-in-River-Forest/","http://www.oakpark.com/News/Articles/7-13-2015/Three-injured,-two-killed-in-River-Forest/")</f>
        <v>http://www.oakpark.com/News/Articles/7-13-2015/Three-injured,-two-killed-in-River-Forest/</v>
      </c>
      <c r="R4012" s="42" t="s">
        <v>23</v>
      </c>
      <c r="S4012" s="42" t="s">
        <v>22</v>
      </c>
      <c r="T4012" s="42" t="s">
        <v>28746</v>
      </c>
      <c r="U4012" s="50" t="s">
        <v>28520</v>
      </c>
      <c r="V4012" s="42" t="s">
        <v>28521</v>
      </c>
      <c r="W4012" s="42" t="s">
        <v>94</v>
      </c>
      <c r="X4012" s="50">
        <v>633</v>
      </c>
    </row>
    <row r="4013" spans="1:24" ht="12" customHeight="1" x14ac:dyDescent="0.15">
      <c r="A4013" s="42" t="s">
        <v>1266</v>
      </c>
      <c r="B4013" s="42">
        <v>36</v>
      </c>
      <c r="C4013" s="42" t="s">
        <v>14</v>
      </c>
      <c r="D4013" s="42" t="s">
        <v>79</v>
      </c>
      <c r="E4013" s="42"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013" s="55">
        <v>42197</v>
      </c>
      <c r="G4013" s="42" t="s">
        <v>1267</v>
      </c>
      <c r="H4013" s="42" t="s">
        <v>1268</v>
      </c>
      <c r="I4013" s="42" t="s">
        <v>56</v>
      </c>
      <c r="J4013" s="42">
        <v>33317</v>
      </c>
      <c r="K4013" s="42" t="s">
        <v>1102</v>
      </c>
      <c r="L4013" s="42" t="s">
        <v>1269</v>
      </c>
      <c r="M4013" s="42" t="s">
        <v>5307</v>
      </c>
      <c r="N4013" s="42" t="s">
        <v>1270</v>
      </c>
      <c r="O4013" s="42" t="s">
        <v>394</v>
      </c>
      <c r="P4013" s="42" t="s">
        <v>395</v>
      </c>
      <c r="Q4013" s="56" t="str">
        <f>HYPERLINK("http://www.sun-sentinel.com/local/broward/fl-plantation-cop-homeless-shooting-id-20150715-story.html","http://www.sun-sentinel.com/local/broward/fl-plantation-cop-homeless-shooting-id-20150715-story.html")</f>
        <v>http://www.sun-sentinel.com/local/broward/fl-plantation-cop-homeless-shooting-id-20150715-story.html</v>
      </c>
      <c r="R4013" s="42" t="s">
        <v>94</v>
      </c>
      <c r="S4013" s="42" t="s">
        <v>12</v>
      </c>
      <c r="T4013" s="42" t="s">
        <v>31978</v>
      </c>
      <c r="U4013" s="50" t="s">
        <v>28520</v>
      </c>
      <c r="V4013" s="42" t="s">
        <v>28521</v>
      </c>
      <c r="W4013" s="42" t="s">
        <v>94</v>
      </c>
      <c r="X4013" s="50">
        <v>631</v>
      </c>
    </row>
    <row r="4014" spans="1:24" ht="12" customHeight="1" x14ac:dyDescent="0.15">
      <c r="A4014" s="42" t="s">
        <v>1303</v>
      </c>
      <c r="B4014" s="42">
        <v>31</v>
      </c>
      <c r="C4014" s="42" t="s">
        <v>14</v>
      </c>
      <c r="D4014" s="42" t="s">
        <v>31</v>
      </c>
      <c r="E4014" s="42"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014" s="55">
        <v>42196</v>
      </c>
      <c r="G4014" s="42" t="s">
        <v>1304</v>
      </c>
      <c r="H4014" s="42" t="s">
        <v>1305</v>
      </c>
      <c r="I4014" s="42" t="s">
        <v>39</v>
      </c>
      <c r="J4014" s="42">
        <v>95961</v>
      </c>
      <c r="K4014" s="42" t="s">
        <v>1306</v>
      </c>
      <c r="L4014" s="42" t="s">
        <v>1307</v>
      </c>
      <c r="M4014" s="42" t="s">
        <v>21</v>
      </c>
      <c r="N4014" s="42" t="s">
        <v>1259</v>
      </c>
      <c r="O4014" s="42" t="s">
        <v>394</v>
      </c>
      <c r="P4014" s="42" t="s">
        <v>395</v>
      </c>
      <c r="Q4014" s="56" t="s">
        <v>20236</v>
      </c>
      <c r="R4014" s="42" t="s">
        <v>23</v>
      </c>
      <c r="S4014" s="42" t="s">
        <v>22</v>
      </c>
      <c r="T4014" s="42" t="s">
        <v>28746</v>
      </c>
      <c r="U4014" s="50" t="s">
        <v>28520</v>
      </c>
      <c r="V4014" s="42" t="s">
        <v>28521</v>
      </c>
      <c r="W4014" s="42" t="s">
        <v>94</v>
      </c>
      <c r="X4014" s="50">
        <v>637</v>
      </c>
    </row>
    <row r="4015" spans="1:24" ht="12" customHeight="1" x14ac:dyDescent="0.15">
      <c r="A4015" s="42" t="s">
        <v>1298</v>
      </c>
      <c r="B4015" s="42">
        <v>53</v>
      </c>
      <c r="C4015" s="42" t="s">
        <v>14</v>
      </c>
      <c r="D4015" s="42" t="s">
        <v>79</v>
      </c>
      <c r="F4015" s="55">
        <v>42196</v>
      </c>
      <c r="G4015" s="42" t="s">
        <v>1299</v>
      </c>
      <c r="H4015" s="42" t="s">
        <v>1278</v>
      </c>
      <c r="I4015" s="42" t="s">
        <v>167</v>
      </c>
      <c r="J4015" s="42">
        <v>30087</v>
      </c>
      <c r="K4015" s="42" t="s">
        <v>1300</v>
      </c>
      <c r="L4015" s="42" t="s">
        <v>1301</v>
      </c>
      <c r="M4015" s="42" t="s">
        <v>385</v>
      </c>
      <c r="N4015" s="42" t="s">
        <v>1302</v>
      </c>
      <c r="O4015" s="42" t="s">
        <v>394</v>
      </c>
      <c r="P4015" s="42" t="s">
        <v>395</v>
      </c>
      <c r="Q4015" s="56"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015" s="42" t="s">
        <v>948</v>
      </c>
      <c r="S4015" s="42" t="s">
        <v>12</v>
      </c>
    </row>
    <row r="4016" spans="1:24" ht="12" customHeight="1" x14ac:dyDescent="0.15">
      <c r="A4016" s="42" t="s">
        <v>1308</v>
      </c>
      <c r="B4016" s="42">
        <v>35</v>
      </c>
      <c r="C4016" s="42" t="s">
        <v>14</v>
      </c>
      <c r="D4016" s="42" t="s">
        <v>79</v>
      </c>
      <c r="F4016" s="55">
        <v>42195</v>
      </c>
      <c r="G4016" s="42" t="s">
        <v>1309</v>
      </c>
      <c r="H4016" s="42" t="s">
        <v>689</v>
      </c>
      <c r="I4016" s="42" t="s">
        <v>88</v>
      </c>
      <c r="J4016" s="42">
        <v>35404</v>
      </c>
      <c r="K4016" s="42" t="s">
        <v>689</v>
      </c>
      <c r="L4016" s="42" t="s">
        <v>690</v>
      </c>
      <c r="M4016" s="42" t="s">
        <v>5519</v>
      </c>
      <c r="N4016" s="42" t="s">
        <v>1310</v>
      </c>
      <c r="O4016" s="42" t="s">
        <v>394</v>
      </c>
      <c r="P4016" s="42" t="s">
        <v>395</v>
      </c>
      <c r="Q4016" s="56" t="str">
        <f>HYPERLINK("http://www.al.com/news/tuscaloosa/index.ssf/2015/07/tuscaloosa_police_release_more.html","http://www.al.com/news/tuscaloosa/index.ssf/2015/07/tuscaloosa_police_release_more.html")</f>
        <v>http://www.al.com/news/tuscaloosa/index.ssf/2015/07/tuscaloosa_police_release_more.html</v>
      </c>
      <c r="R4016" s="42" t="s">
        <v>94</v>
      </c>
      <c r="S4016" s="42" t="s">
        <v>22</v>
      </c>
    </row>
    <row r="4017" spans="1:24" ht="12" customHeight="1" x14ac:dyDescent="0.15">
      <c r="A4017" s="42" t="s">
        <v>22290</v>
      </c>
      <c r="B4017" s="42">
        <v>25</v>
      </c>
      <c r="C4017" s="42" t="s">
        <v>14</v>
      </c>
      <c r="D4017" s="42" t="s">
        <v>79</v>
      </c>
      <c r="F4017" s="55">
        <v>42195</v>
      </c>
      <c r="G4017" s="42" t="s">
        <v>22305</v>
      </c>
      <c r="H4017" s="42" t="s">
        <v>81</v>
      </c>
      <c r="I4017" s="42" t="s">
        <v>38</v>
      </c>
      <c r="J4017" s="42">
        <v>60628</v>
      </c>
      <c r="K4017" s="42" t="s">
        <v>82</v>
      </c>
      <c r="L4017" s="42" t="s">
        <v>83</v>
      </c>
      <c r="M4017" s="42" t="s">
        <v>21</v>
      </c>
      <c r="N4017" s="42" t="s">
        <v>22306</v>
      </c>
      <c r="O4017" s="42" t="s">
        <v>394</v>
      </c>
      <c r="P4017" s="42" t="s">
        <v>395</v>
      </c>
      <c r="Q4017" s="56" t="s">
        <v>22307</v>
      </c>
      <c r="R4017" s="42" t="s">
        <v>94</v>
      </c>
      <c r="S4017" s="42" t="s">
        <v>22</v>
      </c>
      <c r="T4017" s="42" t="s">
        <v>28746</v>
      </c>
      <c r="U4017" s="50" t="s">
        <v>28520</v>
      </c>
      <c r="V4017" s="42" t="s">
        <v>28521</v>
      </c>
      <c r="W4017" s="42" t="s">
        <v>94</v>
      </c>
      <c r="X4017" s="50">
        <v>1152</v>
      </c>
    </row>
    <row r="4018" spans="1:24" ht="12" customHeight="1" x14ac:dyDescent="0.15">
      <c r="A4018" s="42" t="s">
        <v>1315</v>
      </c>
      <c r="B4018" s="42">
        <v>54</v>
      </c>
      <c r="C4018" s="42" t="s">
        <v>14</v>
      </c>
      <c r="D4018" s="42" t="s">
        <v>31</v>
      </c>
      <c r="F4018" s="55">
        <v>42195</v>
      </c>
      <c r="G4018" s="42" t="s">
        <v>1316</v>
      </c>
      <c r="H4018" s="42" t="s">
        <v>639</v>
      </c>
      <c r="I4018" s="42" t="s">
        <v>263</v>
      </c>
      <c r="J4018" s="42">
        <v>89146</v>
      </c>
      <c r="K4018" s="42" t="s">
        <v>557</v>
      </c>
      <c r="L4018" s="42" t="s">
        <v>558</v>
      </c>
      <c r="M4018" s="42" t="s">
        <v>21</v>
      </c>
      <c r="N4018" s="42" t="s">
        <v>1317</v>
      </c>
      <c r="O4018" s="42" t="s">
        <v>394</v>
      </c>
      <c r="P4018" s="42" t="s">
        <v>395</v>
      </c>
      <c r="Q4018" s="56" t="str">
        <f>HYPERLINK("http://lasvegassun.com/news/2015/jul/15/police-body-cam-video-shows-traffic-stop-turn-dead/","http://lasvegassun.com/news/2015/jul/15/police-body-cam-video-shows-traffic-stop-turn-dead/")</f>
        <v>http://lasvegassun.com/news/2015/jul/15/police-body-cam-video-shows-traffic-stop-turn-dead/</v>
      </c>
      <c r="R4018" s="42" t="s">
        <v>542</v>
      </c>
      <c r="S4018" s="42" t="s">
        <v>22</v>
      </c>
      <c r="T4018" s="42" t="s">
        <v>28746</v>
      </c>
      <c r="U4018" s="50" t="s">
        <v>28520</v>
      </c>
      <c r="V4018" s="42" t="s">
        <v>28521</v>
      </c>
      <c r="W4018" s="42" t="s">
        <v>542</v>
      </c>
      <c r="X4018" s="50">
        <v>626</v>
      </c>
    </row>
    <row r="4019" spans="1:24" ht="12" customHeight="1" x14ac:dyDescent="0.15">
      <c r="A4019" s="42" t="s">
        <v>1311</v>
      </c>
      <c r="B4019" s="42">
        <v>20</v>
      </c>
      <c r="C4019" s="42" t="s">
        <v>14</v>
      </c>
      <c r="D4019" s="42" t="s">
        <v>79</v>
      </c>
      <c r="F4019" s="55">
        <v>42195</v>
      </c>
      <c r="G4019" s="42" t="s">
        <v>1312</v>
      </c>
      <c r="H4019" s="42" t="s">
        <v>1216</v>
      </c>
      <c r="I4019" s="42" t="s">
        <v>167</v>
      </c>
      <c r="J4019" s="42">
        <v>30016</v>
      </c>
      <c r="K4019" s="42" t="s">
        <v>1313</v>
      </c>
      <c r="L4019" s="42" t="s">
        <v>1314</v>
      </c>
      <c r="M4019" s="42" t="s">
        <v>21</v>
      </c>
      <c r="N4019" s="42" t="s">
        <v>29836</v>
      </c>
      <c r="O4019" s="42" t="s">
        <v>394</v>
      </c>
      <c r="P4019" s="42" t="s">
        <v>395</v>
      </c>
      <c r="Q4019" s="56" t="str">
        <f>HYPERLINK("http://www.ajc.com/news/news/crime-law/man-dies-after-being-shot-by-newton-deputies/nmxjG/","http://www.ajc.com/news/news/crime-law/man-dies-after-being-shot-by-newton-deputies/nmxjG/")</f>
        <v>http://www.ajc.com/news/news/crime-law/man-dies-after-being-shot-by-newton-deputies/nmxjG/</v>
      </c>
      <c r="R4019" s="42" t="s">
        <v>94</v>
      </c>
      <c r="S4019" s="42" t="s">
        <v>12</v>
      </c>
      <c r="T4019" s="42" t="s">
        <v>31675</v>
      </c>
      <c r="U4019" s="50" t="s">
        <v>28520</v>
      </c>
      <c r="V4019" s="42" t="s">
        <v>28521</v>
      </c>
      <c r="W4019" s="42" t="s">
        <v>94</v>
      </c>
      <c r="X4019" s="50">
        <v>630</v>
      </c>
    </row>
    <row r="4020" spans="1:24" ht="12" customHeight="1" x14ac:dyDescent="0.15">
      <c r="A4020" s="42" t="s">
        <v>1321</v>
      </c>
      <c r="B4020" s="42">
        <v>21</v>
      </c>
      <c r="C4020" s="42" t="s">
        <v>14</v>
      </c>
      <c r="D4020" s="42" t="s">
        <v>79</v>
      </c>
      <c r="F4020" s="55">
        <v>42194</v>
      </c>
      <c r="G4020" s="42" t="s">
        <v>1322</v>
      </c>
      <c r="H4020" s="42" t="s">
        <v>424</v>
      </c>
      <c r="I4020" s="42" t="s">
        <v>425</v>
      </c>
      <c r="J4020" s="42">
        <v>64132</v>
      </c>
      <c r="K4020" s="42" t="s">
        <v>427</v>
      </c>
      <c r="L4020" s="42" t="s">
        <v>428</v>
      </c>
      <c r="M4020" s="42" t="s">
        <v>21</v>
      </c>
      <c r="N4020" s="42" t="s">
        <v>1388</v>
      </c>
      <c r="O4020" s="42" t="s">
        <v>394</v>
      </c>
      <c r="P4020" s="42" t="s">
        <v>395</v>
      </c>
      <c r="Q4020" s="56" t="s">
        <v>18891</v>
      </c>
      <c r="R4020" s="42" t="s">
        <v>23</v>
      </c>
      <c r="S4020" s="42" t="s">
        <v>22</v>
      </c>
      <c r="T4020" s="42" t="s">
        <v>30368</v>
      </c>
      <c r="U4020" s="50" t="s">
        <v>28518</v>
      </c>
      <c r="V4020" s="42" t="s">
        <v>28521</v>
      </c>
      <c r="W4020" s="42" t="s">
        <v>94</v>
      </c>
      <c r="X4020" s="50">
        <v>634</v>
      </c>
    </row>
    <row r="4021" spans="1:24" ht="12" customHeight="1" x14ac:dyDescent="0.15">
      <c r="A4021" s="42" t="s">
        <v>1318</v>
      </c>
      <c r="B4021" s="42">
        <v>27</v>
      </c>
      <c r="C4021" s="42" t="s">
        <v>14</v>
      </c>
      <c r="D4021" s="42" t="s">
        <v>79</v>
      </c>
      <c r="F4021" s="55">
        <v>42194</v>
      </c>
      <c r="G4021" s="42" t="s">
        <v>1319</v>
      </c>
      <c r="H4021" s="42" t="s">
        <v>81</v>
      </c>
      <c r="I4021" s="42" t="s">
        <v>38</v>
      </c>
      <c r="J4021" s="42">
        <v>60619</v>
      </c>
      <c r="K4021" s="42" t="s">
        <v>82</v>
      </c>
      <c r="L4021" s="42" t="s">
        <v>83</v>
      </c>
      <c r="M4021" s="42" t="s">
        <v>21</v>
      </c>
      <c r="N4021" s="42" t="s">
        <v>1320</v>
      </c>
      <c r="O4021" s="42" t="s">
        <v>394</v>
      </c>
      <c r="P4021" s="42" t="s">
        <v>395</v>
      </c>
      <c r="Q4021" s="56" t="str">
        <f>HYPERLINK("http://chicago.suntimes.com/crime/7/71/759984/chicago-police-involved-grand-crossing-shooting","http://chicago.suntimes.com/crime/7/71/759984/chicago-police-involved-grand-crossing-shooting")</f>
        <v>http://chicago.suntimes.com/crime/7/71/759984/chicago-police-involved-grand-crossing-shooting</v>
      </c>
      <c r="R4021" s="42" t="s">
        <v>94</v>
      </c>
      <c r="S4021" s="42" t="s">
        <v>22</v>
      </c>
      <c r="T4021" s="42" t="s">
        <v>28746</v>
      </c>
      <c r="U4021" s="50" t="s">
        <v>28520</v>
      </c>
      <c r="V4021" s="42" t="s">
        <v>28522</v>
      </c>
      <c r="W4021" s="42" t="s">
        <v>94</v>
      </c>
      <c r="X4021" s="50">
        <v>624</v>
      </c>
    </row>
    <row r="4022" spans="1:24" ht="12" customHeight="1" x14ac:dyDescent="0.15">
      <c r="A4022" s="42" t="s">
        <v>1331</v>
      </c>
      <c r="B4022" s="42">
        <v>17</v>
      </c>
      <c r="C4022" s="42" t="s">
        <v>14</v>
      </c>
      <c r="D4022" s="42" t="s">
        <v>31</v>
      </c>
      <c r="F4022" s="55">
        <v>42194</v>
      </c>
      <c r="G4022" s="42" t="s">
        <v>1332</v>
      </c>
      <c r="H4022" s="42" t="s">
        <v>1333</v>
      </c>
      <c r="I4022" s="42" t="s">
        <v>39</v>
      </c>
      <c r="J4022" s="42">
        <v>95006</v>
      </c>
      <c r="K4022" s="42" t="s">
        <v>1334</v>
      </c>
      <c r="L4022" s="42" t="s">
        <v>1335</v>
      </c>
      <c r="M4022" s="42" t="s">
        <v>21</v>
      </c>
      <c r="N4022" s="42" t="s">
        <v>1336</v>
      </c>
      <c r="O4022" s="42" t="s">
        <v>394</v>
      </c>
      <c r="P4022" s="42" t="s">
        <v>395</v>
      </c>
      <c r="Q4022" s="56"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022" s="42" t="s">
        <v>542</v>
      </c>
      <c r="S4022" s="42" t="s">
        <v>22</v>
      </c>
      <c r="T4022" s="42" t="s">
        <v>28746</v>
      </c>
      <c r="U4022" s="50" t="s">
        <v>28520</v>
      </c>
      <c r="V4022" s="42" t="s">
        <v>28521</v>
      </c>
      <c r="W4022" s="42" t="s">
        <v>94</v>
      </c>
      <c r="X4022" s="50">
        <v>625</v>
      </c>
    </row>
    <row r="4023" spans="1:24" ht="12" customHeight="1" x14ac:dyDescent="0.15">
      <c r="A4023" s="42" t="s">
        <v>1325</v>
      </c>
      <c r="B4023" s="42">
        <v>38</v>
      </c>
      <c r="C4023" s="42" t="s">
        <v>14</v>
      </c>
      <c r="D4023" s="42" t="s">
        <v>31</v>
      </c>
      <c r="F4023" s="55">
        <v>42194</v>
      </c>
      <c r="G4023" s="42" t="s">
        <v>1326</v>
      </c>
      <c r="H4023" s="42" t="s">
        <v>92</v>
      </c>
      <c r="I4023" s="42" t="s">
        <v>39</v>
      </c>
      <c r="J4023" s="42">
        <v>92083</v>
      </c>
      <c r="K4023" s="42" t="s">
        <v>92</v>
      </c>
      <c r="L4023" s="42" t="s">
        <v>93</v>
      </c>
      <c r="M4023" s="42" t="s">
        <v>5307</v>
      </c>
      <c r="N4023" s="42" t="s">
        <v>1327</v>
      </c>
      <c r="O4023" s="42" t="s">
        <v>394</v>
      </c>
      <c r="P4023" s="42" t="s">
        <v>395</v>
      </c>
      <c r="Q4023" s="56" t="str">
        <f>HYPERLINK("http://www.scpr.org/news/2015/07/10/53025/mid-wilshire-police-shooting-suspect-in-skateboard/","http://www.scpr.org/news/2015/07/10/53025/mid-wilshire-police-shooting-suspect-in-skateboard/")</f>
        <v>http://www.scpr.org/news/2015/07/10/53025/mid-wilshire-police-shooting-suspect-in-skateboard/</v>
      </c>
      <c r="R4023" s="42" t="s">
        <v>94</v>
      </c>
      <c r="S4023" s="42" t="s">
        <v>22</v>
      </c>
      <c r="T4023" s="42" t="s">
        <v>29882</v>
      </c>
      <c r="U4023" s="50" t="s">
        <v>28520</v>
      </c>
      <c r="V4023" s="42" t="s">
        <v>20623</v>
      </c>
      <c r="W4023" s="42" t="s">
        <v>94</v>
      </c>
      <c r="X4023" s="50">
        <v>627</v>
      </c>
    </row>
    <row r="4024" spans="1:24" ht="12" customHeight="1" x14ac:dyDescent="0.15">
      <c r="A4024" s="42" t="s">
        <v>1328</v>
      </c>
      <c r="B4024" s="42">
        <v>68</v>
      </c>
      <c r="C4024" s="42" t="s">
        <v>14</v>
      </c>
      <c r="D4024" s="42" t="s">
        <v>31</v>
      </c>
      <c r="F4024" s="55">
        <v>42194</v>
      </c>
      <c r="G4024" s="42" t="s">
        <v>1329</v>
      </c>
      <c r="H4024" s="42" t="s">
        <v>616</v>
      </c>
      <c r="I4024" s="42" t="s">
        <v>117</v>
      </c>
      <c r="J4024" s="42">
        <v>85029</v>
      </c>
      <c r="K4024" s="42" t="s">
        <v>617</v>
      </c>
      <c r="L4024" s="42" t="s">
        <v>618</v>
      </c>
      <c r="M4024" s="42" t="s">
        <v>21</v>
      </c>
      <c r="N4024" s="42" t="s">
        <v>1330</v>
      </c>
      <c r="O4024" s="42" t="s">
        <v>394</v>
      </c>
      <c r="P4024" s="42" t="s">
        <v>395</v>
      </c>
      <c r="Q4024" s="56"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024" s="42" t="s">
        <v>23</v>
      </c>
      <c r="S4024" s="42" t="s">
        <v>22</v>
      </c>
      <c r="T4024" s="42" t="s">
        <v>28746</v>
      </c>
      <c r="U4024" s="50" t="s">
        <v>28520</v>
      </c>
      <c r="V4024" s="42" t="s">
        <v>28522</v>
      </c>
      <c r="W4024" s="42" t="s">
        <v>94</v>
      </c>
      <c r="X4024" s="50">
        <v>623</v>
      </c>
    </row>
    <row r="4025" spans="1:24" ht="12" customHeight="1" x14ac:dyDescent="0.15">
      <c r="A4025" s="42" t="s">
        <v>1337</v>
      </c>
      <c r="B4025" s="42">
        <v>50</v>
      </c>
      <c r="C4025" s="42" t="s">
        <v>14</v>
      </c>
      <c r="D4025" s="42" t="s">
        <v>31</v>
      </c>
      <c r="E4025" s="42" t="str">
        <f>HYPERLINK("http://matchbin-assets.s3.amazonaws.com/public/sites/990/assets/26J5_1625924_profile_pic.jpg","http://matchbin-assets.s3.amazonaws.com/public/sites/990/assets/26J5_1625924_profile_pic.jpg")</f>
        <v>http://matchbin-assets.s3.amazonaws.com/public/sites/990/assets/26J5_1625924_profile_pic.jpg</v>
      </c>
      <c r="F4025" s="55">
        <v>42194</v>
      </c>
      <c r="G4025" s="42" t="s">
        <v>1338</v>
      </c>
      <c r="H4025" s="42" t="s">
        <v>1339</v>
      </c>
      <c r="I4025" s="42" t="s">
        <v>234</v>
      </c>
      <c r="J4025" s="42">
        <v>84761</v>
      </c>
      <c r="K4025" s="42" t="s">
        <v>1340</v>
      </c>
      <c r="L4025" s="42" t="s">
        <v>1341</v>
      </c>
      <c r="M4025" s="42" t="s">
        <v>21</v>
      </c>
      <c r="N4025" s="42" t="s">
        <v>1342</v>
      </c>
      <c r="O4025" s="42" t="s">
        <v>394</v>
      </c>
      <c r="P4025" s="42" t="s">
        <v>395</v>
      </c>
      <c r="Q4025" s="56"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025" s="42" t="s">
        <v>94</v>
      </c>
      <c r="S4025" s="42" t="s">
        <v>22</v>
      </c>
      <c r="T4025" s="42" t="s">
        <v>28746</v>
      </c>
      <c r="U4025" s="50" t="s">
        <v>28520</v>
      </c>
      <c r="V4025" s="42" t="s">
        <v>28521</v>
      </c>
      <c r="W4025" s="42" t="s">
        <v>94</v>
      </c>
      <c r="X4025" s="50">
        <v>622</v>
      </c>
    </row>
    <row r="4026" spans="1:24" ht="12" customHeight="1" x14ac:dyDescent="0.15">
      <c r="A4026" s="42" t="s">
        <v>1354</v>
      </c>
      <c r="B4026" s="42">
        <v>59</v>
      </c>
      <c r="C4026" s="42" t="s">
        <v>14</v>
      </c>
      <c r="D4026" s="42" t="s">
        <v>31</v>
      </c>
      <c r="E4026" s="42" t="str">
        <f>HYPERLINK("http://media.oregonlive.com/beaverton_news/photo/westrichjpg-51507199625e81e6.jpg","http://media.oregonlive.com/beaverton_news/photo/westrichjpg-51507199625e81e6.jpg")</f>
        <v>http://media.oregonlive.com/beaverton_news/photo/westrichjpg-51507199625e81e6.jpg</v>
      </c>
      <c r="F4026" s="55">
        <v>42193</v>
      </c>
      <c r="G4026" s="42" t="s">
        <v>1355</v>
      </c>
      <c r="H4026" s="42" t="s">
        <v>319</v>
      </c>
      <c r="I4026" s="42" t="s">
        <v>111</v>
      </c>
      <c r="J4026" s="42">
        <v>97008</v>
      </c>
      <c r="K4026" s="42" t="s">
        <v>112</v>
      </c>
      <c r="L4026" s="42" t="s">
        <v>1356</v>
      </c>
      <c r="M4026" s="42" t="s">
        <v>21</v>
      </c>
      <c r="N4026" s="42" t="s">
        <v>1357</v>
      </c>
      <c r="O4026" s="42" t="s">
        <v>394</v>
      </c>
      <c r="P4026" s="42" t="s">
        <v>395</v>
      </c>
      <c r="Q4026" s="56"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026" s="42" t="s">
        <v>542</v>
      </c>
      <c r="S4026" s="42" t="s">
        <v>22</v>
      </c>
      <c r="T4026" s="42" t="s">
        <v>28746</v>
      </c>
      <c r="U4026" s="50" t="s">
        <v>28520</v>
      </c>
      <c r="V4026" s="42" t="s">
        <v>28521</v>
      </c>
      <c r="W4026" s="42" t="s">
        <v>94</v>
      </c>
      <c r="X4026" s="50">
        <v>620</v>
      </c>
    </row>
    <row r="4027" spans="1:24" ht="12" customHeight="1" x14ac:dyDescent="0.15">
      <c r="A4027" s="42" t="s">
        <v>1343</v>
      </c>
      <c r="B4027" s="42">
        <v>39</v>
      </c>
      <c r="C4027" s="42" t="s">
        <v>14</v>
      </c>
      <c r="D4027" s="42" t="s">
        <v>79</v>
      </c>
      <c r="E4027" s="42"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027" s="55">
        <v>42193</v>
      </c>
      <c r="G4027" s="42" t="s">
        <v>23</v>
      </c>
      <c r="H4027" s="42" t="s">
        <v>1344</v>
      </c>
      <c r="I4027" s="42" t="s">
        <v>653</v>
      </c>
      <c r="J4027" s="42">
        <v>39355</v>
      </c>
      <c r="K4027" s="42" t="s">
        <v>1345</v>
      </c>
      <c r="L4027" s="42" t="s">
        <v>1346</v>
      </c>
      <c r="M4027" s="42" t="s">
        <v>2246</v>
      </c>
      <c r="N4027" s="42" t="s">
        <v>1323</v>
      </c>
      <c r="O4027" s="42" t="s">
        <v>1324</v>
      </c>
      <c r="P4027" s="42" t="s">
        <v>395</v>
      </c>
      <c r="Q4027" s="56" t="str">
        <f>HYPERLINK("http://www.wtok.com/home/headlines/New-Details-in-Stonewall-Death-Investigation-313047501.html","http://www.wtok.com/home/headlines/New-Details-in-Stonewall-Death-Investigation-313047501.html")</f>
        <v>http://www.wtok.com/home/headlines/New-Details-in-Stonewall-Death-Investigation-313047501.html</v>
      </c>
      <c r="R4027" s="42" t="s">
        <v>94</v>
      </c>
      <c r="S4027" s="42" t="s">
        <v>12</v>
      </c>
    </row>
    <row r="4028" spans="1:24" ht="12" customHeight="1" x14ac:dyDescent="0.15">
      <c r="A4028" s="42" t="s">
        <v>1348</v>
      </c>
      <c r="B4028" s="42">
        <v>62</v>
      </c>
      <c r="C4028" s="42" t="s">
        <v>14</v>
      </c>
      <c r="D4028" s="42" t="s">
        <v>31</v>
      </c>
      <c r="F4028" s="55">
        <v>42193</v>
      </c>
      <c r="G4028" s="42" t="s">
        <v>1349</v>
      </c>
      <c r="H4028" s="42" t="s">
        <v>1350</v>
      </c>
      <c r="I4028" s="42" t="s">
        <v>360</v>
      </c>
      <c r="J4028" s="42">
        <v>28617</v>
      </c>
      <c r="K4028" s="42" t="s">
        <v>1351</v>
      </c>
      <c r="L4028" s="42" t="s">
        <v>1352</v>
      </c>
      <c r="M4028" s="42" t="s">
        <v>21</v>
      </c>
      <c r="N4028" s="42" t="s">
        <v>1161</v>
      </c>
      <c r="O4028" s="42" t="s">
        <v>394</v>
      </c>
      <c r="P4028" s="42" t="s">
        <v>395</v>
      </c>
      <c r="Q4028" s="56" t="s">
        <v>20235</v>
      </c>
      <c r="R4028" s="42" t="s">
        <v>948</v>
      </c>
      <c r="S4028" s="42" t="s">
        <v>373</v>
      </c>
      <c r="T4028" s="42" t="s">
        <v>28836</v>
      </c>
      <c r="U4028" s="50" t="s">
        <v>28520</v>
      </c>
      <c r="V4028" s="42" t="s">
        <v>28519</v>
      </c>
      <c r="W4028" s="42" t="s">
        <v>542</v>
      </c>
      <c r="X4028" s="50">
        <v>621</v>
      </c>
    </row>
    <row r="4029" spans="1:24" ht="12" customHeight="1" x14ac:dyDescent="0.15">
      <c r="A4029" s="42" t="s">
        <v>1358</v>
      </c>
      <c r="B4029" s="42">
        <v>18</v>
      </c>
      <c r="C4029" s="42" t="s">
        <v>14</v>
      </c>
      <c r="D4029" s="42" t="s">
        <v>79</v>
      </c>
      <c r="F4029" s="55">
        <v>42192</v>
      </c>
      <c r="G4029" s="42" t="s">
        <v>1359</v>
      </c>
      <c r="H4029" s="42" t="s">
        <v>1360</v>
      </c>
      <c r="I4029" s="42" t="s">
        <v>67</v>
      </c>
      <c r="J4029" s="42">
        <v>77489</v>
      </c>
      <c r="K4029" s="42" t="s">
        <v>1361</v>
      </c>
      <c r="L4029" s="42" t="s">
        <v>708</v>
      </c>
      <c r="M4029" s="42" t="s">
        <v>21</v>
      </c>
      <c r="N4029" s="42" t="s">
        <v>1362</v>
      </c>
      <c r="O4029" s="42" t="s">
        <v>394</v>
      </c>
      <c r="P4029" s="42" t="s">
        <v>395</v>
      </c>
      <c r="Q4029" s="56"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029" s="42" t="s">
        <v>94</v>
      </c>
      <c r="S4029" s="42" t="s">
        <v>22</v>
      </c>
      <c r="T4029" s="42" t="s">
        <v>28746</v>
      </c>
      <c r="U4029" s="50" t="s">
        <v>28520</v>
      </c>
      <c r="V4029" s="42" t="s">
        <v>28521</v>
      </c>
      <c r="W4029" s="42" t="s">
        <v>94</v>
      </c>
      <c r="X4029" s="50">
        <v>608</v>
      </c>
    </row>
    <row r="4030" spans="1:24" ht="12" customHeight="1" x14ac:dyDescent="0.15">
      <c r="A4030" s="42" t="s">
        <v>1372</v>
      </c>
      <c r="B4030" s="42">
        <v>37</v>
      </c>
      <c r="C4030" s="42" t="s">
        <v>14</v>
      </c>
      <c r="D4030" s="42" t="s">
        <v>79</v>
      </c>
      <c r="F4030" s="55">
        <v>42192</v>
      </c>
      <c r="G4030" s="42" t="s">
        <v>1373</v>
      </c>
      <c r="H4030" s="42" t="s">
        <v>1374</v>
      </c>
      <c r="I4030" s="42" t="s">
        <v>75</v>
      </c>
      <c r="J4030" s="42">
        <v>8401</v>
      </c>
      <c r="K4030" s="42" t="s">
        <v>1375</v>
      </c>
      <c r="L4030" s="42" t="s">
        <v>1376</v>
      </c>
      <c r="M4030" s="42" t="s">
        <v>21</v>
      </c>
      <c r="N4030" s="42" t="s">
        <v>1377</v>
      </c>
      <c r="O4030" s="42" t="s">
        <v>394</v>
      </c>
      <c r="P4030" s="42" t="s">
        <v>395</v>
      </c>
      <c r="Q4030" s="56"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030" s="42" t="s">
        <v>542</v>
      </c>
      <c r="S4030" s="42" t="s">
        <v>22</v>
      </c>
      <c r="T4030" s="42" t="s">
        <v>28739</v>
      </c>
      <c r="U4030" s="50" t="s">
        <v>28520</v>
      </c>
      <c r="V4030" s="42" t="s">
        <v>28522</v>
      </c>
      <c r="W4030" s="42" t="s">
        <v>94</v>
      </c>
      <c r="X4030" s="50">
        <v>616</v>
      </c>
    </row>
    <row r="4031" spans="1:24" ht="12" customHeight="1" x14ac:dyDescent="0.15">
      <c r="A4031" s="42" t="s">
        <v>1363</v>
      </c>
      <c r="B4031" s="42">
        <v>47</v>
      </c>
      <c r="C4031" s="42" t="s">
        <v>14</v>
      </c>
      <c r="D4031" s="42" t="s">
        <v>42</v>
      </c>
      <c r="F4031" s="55">
        <v>42192</v>
      </c>
      <c r="G4031" s="42" t="s">
        <v>1364</v>
      </c>
      <c r="H4031" s="42" t="s">
        <v>663</v>
      </c>
      <c r="I4031" s="42" t="s">
        <v>39</v>
      </c>
      <c r="J4031" s="42">
        <v>93307</v>
      </c>
      <c r="K4031" s="42" t="s">
        <v>664</v>
      </c>
      <c r="L4031" s="42" t="s">
        <v>665</v>
      </c>
      <c r="M4031" s="42" t="s">
        <v>21</v>
      </c>
      <c r="N4031" s="42" t="s">
        <v>1365</v>
      </c>
      <c r="O4031" s="42" t="s">
        <v>394</v>
      </c>
      <c r="P4031" s="42" t="s">
        <v>395</v>
      </c>
      <c r="Q4031" s="56"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031" s="42" t="s">
        <v>94</v>
      </c>
      <c r="S4031" s="42" t="s">
        <v>22</v>
      </c>
      <c r="T4031" s="42" t="s">
        <v>28746</v>
      </c>
      <c r="U4031" s="50" t="s">
        <v>28520</v>
      </c>
      <c r="V4031" s="42" t="s">
        <v>28521</v>
      </c>
      <c r="W4031" s="42" t="s">
        <v>94</v>
      </c>
      <c r="X4031" s="50">
        <v>614</v>
      </c>
    </row>
    <row r="4032" spans="1:24" ht="12" customHeight="1" x14ac:dyDescent="0.15">
      <c r="A4032" s="42" t="s">
        <v>1366</v>
      </c>
      <c r="B4032" s="42">
        <v>39</v>
      </c>
      <c r="C4032" s="42" t="s">
        <v>14</v>
      </c>
      <c r="D4032" s="42" t="s">
        <v>42</v>
      </c>
      <c r="F4032" s="55">
        <v>42192</v>
      </c>
      <c r="G4032" s="42" t="s">
        <v>1367</v>
      </c>
      <c r="H4032" s="42" t="s">
        <v>1368</v>
      </c>
      <c r="I4032" s="42" t="s">
        <v>67</v>
      </c>
      <c r="J4032" s="42">
        <v>78542</v>
      </c>
      <c r="K4032" s="42" t="s">
        <v>1369</v>
      </c>
      <c r="L4032" s="42" t="s">
        <v>1370</v>
      </c>
      <c r="M4032" s="42" t="s">
        <v>21</v>
      </c>
      <c r="N4032" s="42" t="s">
        <v>1371</v>
      </c>
      <c r="O4032" s="42" t="s">
        <v>394</v>
      </c>
      <c r="P4032" s="42" t="s">
        <v>395</v>
      </c>
      <c r="Q4032" s="56"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032" s="42" t="s">
        <v>542</v>
      </c>
      <c r="S4032" s="42" t="s">
        <v>22</v>
      </c>
      <c r="T4032" s="42" t="s">
        <v>28746</v>
      </c>
      <c r="U4032" s="50" t="s">
        <v>28520</v>
      </c>
      <c r="V4032" s="42" t="s">
        <v>28521</v>
      </c>
      <c r="W4032" s="42" t="s">
        <v>94</v>
      </c>
      <c r="X4032" s="50">
        <v>615</v>
      </c>
    </row>
    <row r="4033" spans="1:24" ht="12" customHeight="1" x14ac:dyDescent="0.15">
      <c r="A4033" s="42" t="s">
        <v>1401</v>
      </c>
      <c r="B4033" s="42">
        <v>33</v>
      </c>
      <c r="C4033" s="42" t="s">
        <v>14</v>
      </c>
      <c r="D4033" s="42" t="s">
        <v>31</v>
      </c>
      <c r="F4033" s="55">
        <v>42192</v>
      </c>
      <c r="G4033" s="42" t="s">
        <v>1402</v>
      </c>
      <c r="H4033" s="42" t="s">
        <v>1403</v>
      </c>
      <c r="I4033" s="42" t="s">
        <v>117</v>
      </c>
      <c r="J4033" s="42">
        <v>85204</v>
      </c>
      <c r="K4033" s="42" t="s">
        <v>617</v>
      </c>
      <c r="L4033" s="42" t="s">
        <v>1404</v>
      </c>
      <c r="M4033" s="42" t="s">
        <v>21</v>
      </c>
      <c r="N4033" s="42" t="s">
        <v>1405</v>
      </c>
      <c r="O4033" s="42" t="s">
        <v>394</v>
      </c>
      <c r="P4033" s="42" t="s">
        <v>395</v>
      </c>
      <c r="Q4033" s="56"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033" s="42" t="s">
        <v>23</v>
      </c>
      <c r="S4033" s="42" t="s">
        <v>22</v>
      </c>
      <c r="T4033" s="42" t="s">
        <v>28549</v>
      </c>
      <c r="U4033" s="50" t="s">
        <v>28518</v>
      </c>
      <c r="V4033" s="42" t="s">
        <v>28521</v>
      </c>
      <c r="W4033" s="42" t="s">
        <v>94</v>
      </c>
      <c r="X4033" s="50">
        <v>609</v>
      </c>
    </row>
    <row r="4034" spans="1:24" ht="12" customHeight="1" x14ac:dyDescent="0.15">
      <c r="A4034" s="42" t="s">
        <v>1389</v>
      </c>
      <c r="B4034" s="42">
        <v>59</v>
      </c>
      <c r="C4034" s="42" t="s">
        <v>14</v>
      </c>
      <c r="D4034" s="42" t="s">
        <v>31</v>
      </c>
      <c r="E4034" s="42" t="str">
        <f>HYPERLINK("http://www.homefacts.com/images/offenders/texas/thumb/01958213.jpg","http://www.homefacts.com/images/offenders/texas/thumb/01958213.jpg")</f>
        <v>http://www.homefacts.com/images/offenders/texas/thumb/01958213.jpg</v>
      </c>
      <c r="F4034" s="55">
        <v>42192</v>
      </c>
      <c r="G4034" s="42" t="s">
        <v>1390</v>
      </c>
      <c r="H4034" s="42" t="s">
        <v>279</v>
      </c>
      <c r="I4034" s="42" t="s">
        <v>67</v>
      </c>
      <c r="J4034" s="42">
        <v>75208</v>
      </c>
      <c r="K4034" s="42" t="s">
        <v>279</v>
      </c>
      <c r="L4034" s="42" t="s">
        <v>280</v>
      </c>
      <c r="M4034" s="42" t="s">
        <v>21</v>
      </c>
      <c r="N4034" s="42" t="s">
        <v>1391</v>
      </c>
      <c r="O4034" s="42" t="s">
        <v>394</v>
      </c>
      <c r="P4034" s="42" t="s">
        <v>395</v>
      </c>
      <c r="Q4034" s="56"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034" s="42" t="s">
        <v>94</v>
      </c>
      <c r="S4034" s="42" t="s">
        <v>22</v>
      </c>
      <c r="T4034" s="42" t="s">
        <v>28746</v>
      </c>
      <c r="U4034" s="50" t="s">
        <v>28520</v>
      </c>
      <c r="V4034" s="42" t="s">
        <v>28521</v>
      </c>
      <c r="W4034" s="42" t="s">
        <v>94</v>
      </c>
      <c r="X4034" s="50">
        <v>611</v>
      </c>
    </row>
    <row r="4035" spans="1:24" ht="12" customHeight="1" x14ac:dyDescent="0.15">
      <c r="A4035" s="42" t="s">
        <v>1378</v>
      </c>
      <c r="B4035" s="42">
        <v>28</v>
      </c>
      <c r="C4035" s="42" t="s">
        <v>14</v>
      </c>
      <c r="D4035" s="42" t="s">
        <v>31</v>
      </c>
      <c r="F4035" s="55">
        <v>42192</v>
      </c>
      <c r="G4035" s="42" t="s">
        <v>1379</v>
      </c>
      <c r="H4035" s="42" t="s">
        <v>1380</v>
      </c>
      <c r="I4035" s="42" t="s">
        <v>309</v>
      </c>
      <c r="J4035" s="42">
        <v>42701</v>
      </c>
      <c r="K4035" s="42" t="s">
        <v>1381</v>
      </c>
      <c r="L4035" s="42" t="s">
        <v>1382</v>
      </c>
      <c r="M4035" s="42" t="s">
        <v>21</v>
      </c>
      <c r="N4035" s="42" t="s">
        <v>1383</v>
      </c>
      <c r="O4035" s="42" t="s">
        <v>394</v>
      </c>
      <c r="P4035" s="42" t="s">
        <v>395</v>
      </c>
      <c r="Q4035" s="56" t="str">
        <f>HYPERLINK("http://www.wlky.com/news/man-dies-after-being-shot-by-elizabethtown-police/34052212","http://www.wlky.com/news/man-dies-after-being-shot-by-elizabethtown-police/34052212")</f>
        <v>http://www.wlky.com/news/man-dies-after-being-shot-by-elizabethtown-police/34052212</v>
      </c>
      <c r="R4035" s="42" t="s">
        <v>94</v>
      </c>
      <c r="S4035" s="42" t="s">
        <v>22</v>
      </c>
      <c r="T4035" s="42" t="s">
        <v>28739</v>
      </c>
      <c r="U4035" s="50" t="s">
        <v>28518</v>
      </c>
      <c r="V4035" s="42" t="s">
        <v>28521</v>
      </c>
      <c r="W4035" s="42" t="s">
        <v>94</v>
      </c>
      <c r="X4035" s="50">
        <v>618</v>
      </c>
    </row>
    <row r="4036" spans="1:24" ht="12" customHeight="1" x14ac:dyDescent="0.15">
      <c r="A4036" s="42" t="s">
        <v>1384</v>
      </c>
      <c r="B4036" s="42">
        <v>35</v>
      </c>
      <c r="C4036" s="42" t="s">
        <v>14</v>
      </c>
      <c r="D4036" s="42" t="s">
        <v>31</v>
      </c>
      <c r="E4036" s="42" t="str">
        <f>HYPERLINK("http://www.kansascity.com/news/local/crime/iwklhy/picture26752486/ALTERNATES/FREE_640/Booth","http://www.kansascity.com/news/local/crime/iwklhy/picture26752486/ALTERNATES/FREE_640/Booth")</f>
        <v>http://www.kansascity.com/news/local/crime/iwklhy/picture26752486/ALTERNATES/FREE_640/Booth</v>
      </c>
      <c r="F4036" s="55">
        <v>42192</v>
      </c>
      <c r="G4036" s="42" t="s">
        <v>1385</v>
      </c>
      <c r="H4036" s="42" t="s">
        <v>1386</v>
      </c>
      <c r="I4036" s="42" t="s">
        <v>425</v>
      </c>
      <c r="J4036" s="42">
        <v>64050</v>
      </c>
      <c r="K4036" s="42" t="s">
        <v>427</v>
      </c>
      <c r="L4036" s="42" t="s">
        <v>1387</v>
      </c>
      <c r="M4036" s="42" t="s">
        <v>21</v>
      </c>
      <c r="N4036" s="42" t="s">
        <v>1057</v>
      </c>
      <c r="O4036" s="42" t="s">
        <v>394</v>
      </c>
      <c r="P4036" s="42" t="s">
        <v>395</v>
      </c>
      <c r="Q4036" s="56" t="str">
        <f>HYPERLINK("http://www.kctv5.com/story/29494552/armed-carjacking-suspect-dead-in-police-shooting","http://www.kctv5.com/story/29494552/armed-carjacking-suspect-dead-in-police-shooting")</f>
        <v>http://www.kctv5.com/story/29494552/armed-carjacking-suspect-dead-in-police-shooting</v>
      </c>
      <c r="R4036" s="42" t="s">
        <v>23</v>
      </c>
      <c r="S4036" s="42" t="s">
        <v>22</v>
      </c>
      <c r="T4036" s="42" t="s">
        <v>28746</v>
      </c>
      <c r="U4036" s="50" t="s">
        <v>28520</v>
      </c>
      <c r="V4036" s="42" t="s">
        <v>28519</v>
      </c>
      <c r="W4036" s="42" t="s">
        <v>94</v>
      </c>
      <c r="X4036" s="50">
        <v>617</v>
      </c>
    </row>
    <row r="4037" spans="1:24" ht="12" customHeight="1" x14ac:dyDescent="0.15">
      <c r="A4037" s="42" t="s">
        <v>1392</v>
      </c>
      <c r="B4037" s="42">
        <v>29</v>
      </c>
      <c r="C4037" s="42" t="s">
        <v>14</v>
      </c>
      <c r="D4037" s="42" t="s">
        <v>79</v>
      </c>
      <c r="F4037" s="55">
        <v>42191</v>
      </c>
      <c r="G4037" s="42" t="s">
        <v>1393</v>
      </c>
      <c r="H4037" s="42" t="s">
        <v>92</v>
      </c>
      <c r="I4037" s="42" t="s">
        <v>39</v>
      </c>
      <c r="J4037" s="42">
        <v>91342</v>
      </c>
      <c r="K4037" s="42" t="s">
        <v>92</v>
      </c>
      <c r="L4037" s="42" t="s">
        <v>93</v>
      </c>
      <c r="M4037" s="42" t="s">
        <v>21</v>
      </c>
      <c r="N4037" s="42" t="s">
        <v>1394</v>
      </c>
      <c r="O4037" s="42" t="s">
        <v>394</v>
      </c>
      <c r="P4037" s="42" t="s">
        <v>395</v>
      </c>
      <c r="Q4037" s="56" t="str">
        <f>HYPERLINK("http://homicide.latimes.com/post/jason-m-hendley/","http://homicide.latimes.com/post/jason-m-hendley/")</f>
        <v>http://homicide.latimes.com/post/jason-m-hendley/</v>
      </c>
      <c r="R4037" s="42" t="s">
        <v>94</v>
      </c>
      <c r="S4037" s="42" t="s">
        <v>22</v>
      </c>
      <c r="T4037" s="42" t="s">
        <v>28739</v>
      </c>
      <c r="U4037" s="50" t="s">
        <v>28520</v>
      </c>
      <c r="V4037" s="42" t="s">
        <v>28521</v>
      </c>
      <c r="W4037" s="42" t="s">
        <v>94</v>
      </c>
      <c r="X4037" s="50">
        <v>619</v>
      </c>
    </row>
    <row r="4038" spans="1:24" ht="12" customHeight="1" x14ac:dyDescent="0.15">
      <c r="A4038" s="42" t="s">
        <v>1395</v>
      </c>
      <c r="B4038" s="42">
        <v>42</v>
      </c>
      <c r="C4038" s="42" t="s">
        <v>14</v>
      </c>
      <c r="D4038" s="42" t="s">
        <v>42</v>
      </c>
      <c r="F4038" s="55">
        <v>42191</v>
      </c>
      <c r="G4038" s="42" t="s">
        <v>1396</v>
      </c>
      <c r="H4038" s="42" t="s">
        <v>1397</v>
      </c>
      <c r="I4038" s="42" t="s">
        <v>39</v>
      </c>
      <c r="J4038" s="42">
        <v>95301</v>
      </c>
      <c r="K4038" s="42" t="s">
        <v>1398</v>
      </c>
      <c r="L4038" s="42" t="s">
        <v>1399</v>
      </c>
      <c r="M4038" s="42" t="s">
        <v>5307</v>
      </c>
      <c r="N4038" s="42" t="s">
        <v>1400</v>
      </c>
      <c r="O4038" s="42" t="s">
        <v>394</v>
      </c>
      <c r="P4038" s="42" t="s">
        <v>395</v>
      </c>
      <c r="Q4038" s="56" t="str">
        <f>HYPERLINK("http://www.mercedsunstar.com/news/local/crime/article26705443.html","http://www.mercedsunstar.com/news/local/crime/article26705443.html")</f>
        <v>http://www.mercedsunstar.com/news/local/crime/article26705443.html</v>
      </c>
      <c r="R4038" s="42" t="s">
        <v>94</v>
      </c>
      <c r="S4038" s="42" t="s">
        <v>22</v>
      </c>
      <c r="T4038" s="42" t="s">
        <v>28739</v>
      </c>
      <c r="U4038" s="50" t="s">
        <v>28520</v>
      </c>
      <c r="V4038" s="42" t="s">
        <v>28519</v>
      </c>
      <c r="W4038" s="42" t="s">
        <v>94</v>
      </c>
      <c r="X4038" s="50">
        <v>607</v>
      </c>
    </row>
    <row r="4039" spans="1:24" ht="12" customHeight="1" x14ac:dyDescent="0.15">
      <c r="A4039" s="42" t="s">
        <v>1410</v>
      </c>
      <c r="B4039" s="42">
        <v>42</v>
      </c>
      <c r="C4039" s="42" t="s">
        <v>14</v>
      </c>
      <c r="D4039" s="42" t="s">
        <v>31</v>
      </c>
      <c r="F4039" s="55">
        <v>42191</v>
      </c>
      <c r="G4039" s="42" t="s">
        <v>1411</v>
      </c>
      <c r="H4039" s="42" t="s">
        <v>1412</v>
      </c>
      <c r="I4039" s="42" t="s">
        <v>493</v>
      </c>
      <c r="J4039" s="42">
        <v>3785</v>
      </c>
      <c r="K4039" s="42" t="s">
        <v>1413</v>
      </c>
      <c r="L4039" s="42" t="s">
        <v>1414</v>
      </c>
      <c r="M4039" s="42" t="s">
        <v>21</v>
      </c>
      <c r="N4039" s="42" t="s">
        <v>1031</v>
      </c>
      <c r="O4039" s="42" t="s">
        <v>394</v>
      </c>
      <c r="P4039" s="42" t="s">
        <v>395</v>
      </c>
      <c r="Q4039" s="56"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039" s="42" t="s">
        <v>542</v>
      </c>
      <c r="S4039" s="42" t="s">
        <v>22</v>
      </c>
      <c r="T4039" s="42" t="s">
        <v>28739</v>
      </c>
      <c r="U4039" s="50" t="s">
        <v>28518</v>
      </c>
      <c r="V4039" s="42" t="s">
        <v>28521</v>
      </c>
      <c r="W4039" s="42" t="s">
        <v>542</v>
      </c>
      <c r="X4039" s="50">
        <v>606</v>
      </c>
    </row>
    <row r="4040" spans="1:24" ht="12" customHeight="1" x14ac:dyDescent="0.15">
      <c r="A4040" s="42" t="s">
        <v>1416</v>
      </c>
      <c r="B4040" s="42">
        <v>20</v>
      </c>
      <c r="C4040" s="42" t="s">
        <v>14</v>
      </c>
      <c r="D4040" s="42" t="s">
        <v>31</v>
      </c>
      <c r="E4040" s="42" t="str">
        <f>HYPERLINK("https://localtvkfor.files.wordpress.com/2015/07/rogers-tyler.jpg","https://localtvkfor.files.wordpress.com/2015/07/rogers-tyler.jpg")</f>
        <v>https://localtvkfor.files.wordpress.com/2015/07/rogers-tyler.jpg</v>
      </c>
      <c r="F4040" s="55">
        <v>42191</v>
      </c>
      <c r="G4040" s="42" t="s">
        <v>1417</v>
      </c>
      <c r="H4040" s="42" t="s">
        <v>1077</v>
      </c>
      <c r="I4040" s="42" t="s">
        <v>389</v>
      </c>
      <c r="J4040" s="42">
        <v>73119</v>
      </c>
      <c r="K4040" s="42" t="s">
        <v>1078</v>
      </c>
      <c r="L4040" s="42" t="s">
        <v>1079</v>
      </c>
      <c r="M4040" s="42" t="s">
        <v>21</v>
      </c>
      <c r="N4040" s="42" t="s">
        <v>1418</v>
      </c>
      <c r="O4040" s="42" t="s">
        <v>394</v>
      </c>
      <c r="P4040" s="42" t="s">
        <v>395</v>
      </c>
      <c r="Q4040" s="56" t="s">
        <v>20233</v>
      </c>
      <c r="R4040" s="42" t="s">
        <v>94</v>
      </c>
      <c r="S4040" s="42" t="s">
        <v>22</v>
      </c>
      <c r="T4040" s="42" t="s">
        <v>28746</v>
      </c>
      <c r="U4040" s="50" t="s">
        <v>28520</v>
      </c>
      <c r="V4040" s="42" t="s">
        <v>28521</v>
      </c>
      <c r="W4040" s="42" t="s">
        <v>94</v>
      </c>
      <c r="X4040" s="50">
        <v>590</v>
      </c>
    </row>
    <row r="4041" spans="1:24" ht="12" customHeight="1" x14ac:dyDescent="0.15">
      <c r="A4041" s="42" t="s">
        <v>1419</v>
      </c>
      <c r="B4041" s="42">
        <v>30</v>
      </c>
      <c r="C4041" s="42" t="s">
        <v>14</v>
      </c>
      <c r="D4041" s="42" t="s">
        <v>31</v>
      </c>
      <c r="E4041" s="42" t="str">
        <f>HYPERLINK("https://localtvkstu.files.wordpress.com/2015/07/gormley.jpg","https://localtvkstu.files.wordpress.com/2015/07/gormley.jpg")</f>
        <v>https://localtvkstu.files.wordpress.com/2015/07/gormley.jpg</v>
      </c>
      <c r="F4041" s="55">
        <v>42191</v>
      </c>
      <c r="G4041" s="42" t="s">
        <v>1420</v>
      </c>
      <c r="H4041" s="42" t="s">
        <v>1421</v>
      </c>
      <c r="I4041" s="42" t="s">
        <v>234</v>
      </c>
      <c r="J4041" s="42">
        <v>84401</v>
      </c>
      <c r="K4041" s="42" t="s">
        <v>1422</v>
      </c>
      <c r="L4041" s="42" t="s">
        <v>1423</v>
      </c>
      <c r="M4041" s="42" t="s">
        <v>385</v>
      </c>
      <c r="N4041" s="42" t="s">
        <v>1424</v>
      </c>
      <c r="O4041" s="42" t="s">
        <v>394</v>
      </c>
      <c r="P4041" s="42" t="s">
        <v>395</v>
      </c>
      <c r="Q4041" s="56" t="s">
        <v>20234</v>
      </c>
      <c r="R4041" s="42" t="s">
        <v>948</v>
      </c>
      <c r="S4041" s="42" t="s">
        <v>12</v>
      </c>
    </row>
    <row r="4042" spans="1:24" ht="12" customHeight="1" x14ac:dyDescent="0.15">
      <c r="A4042" s="42" t="s">
        <v>1406</v>
      </c>
      <c r="B4042" s="42">
        <v>31</v>
      </c>
      <c r="C4042" s="42" t="s">
        <v>14</v>
      </c>
      <c r="D4042" s="42" t="s">
        <v>31</v>
      </c>
      <c r="F4042" s="55">
        <v>42191</v>
      </c>
      <c r="G4042" s="42" t="s">
        <v>1407</v>
      </c>
      <c r="H4042" s="42" t="s">
        <v>1408</v>
      </c>
      <c r="I4042" s="42" t="s">
        <v>39</v>
      </c>
      <c r="J4042" s="42">
        <v>90713</v>
      </c>
      <c r="K4042" s="42" t="s">
        <v>92</v>
      </c>
      <c r="L4042" s="42" t="s">
        <v>408</v>
      </c>
      <c r="M4042" s="42" t="s">
        <v>5307</v>
      </c>
      <c r="N4042" s="42" t="s">
        <v>1409</v>
      </c>
      <c r="O4042" s="42" t="s">
        <v>394</v>
      </c>
      <c r="P4042" s="42" t="s">
        <v>395</v>
      </c>
      <c r="Q4042" s="56" t="str">
        <f>HYPERLINK("http://homicide.latimes.com/post/john-leonard-berry/","http://homicide.latimes.com/post/john-leonard-berry/")</f>
        <v>http://homicide.latimes.com/post/john-leonard-berry/</v>
      </c>
      <c r="R4042" s="42" t="s">
        <v>542</v>
      </c>
      <c r="S4042" s="42" t="s">
        <v>373</v>
      </c>
      <c r="T4042" s="42" t="s">
        <v>28836</v>
      </c>
      <c r="U4042" s="50" t="s">
        <v>28520</v>
      </c>
      <c r="V4042" s="42" t="s">
        <v>20623</v>
      </c>
      <c r="W4042" s="42" t="s">
        <v>94</v>
      </c>
      <c r="X4042" s="50">
        <v>610</v>
      </c>
    </row>
    <row r="4043" spans="1:24" ht="12" customHeight="1" x14ac:dyDescent="0.15">
      <c r="A4043" s="42" t="s">
        <v>1438</v>
      </c>
      <c r="B4043" s="42">
        <v>35</v>
      </c>
      <c r="C4043" s="42" t="s">
        <v>14</v>
      </c>
      <c r="D4043" s="42" t="s">
        <v>31</v>
      </c>
      <c r="E4043" s="42" t="str">
        <f>HYPERLINK("https://media.licdn.com/media/p/3/000/0d2/16d/29b38bd.jpg","https://media.licdn.com/media/p/3/000/0d2/16d/29b38bd.jpg")</f>
        <v>https://media.licdn.com/media/p/3/000/0d2/16d/29b38bd.jpg</v>
      </c>
      <c r="F4043" s="55">
        <v>42190</v>
      </c>
      <c r="G4043" s="42" t="s">
        <v>1439</v>
      </c>
      <c r="H4043" s="42" t="s">
        <v>1288</v>
      </c>
      <c r="I4043" s="42" t="s">
        <v>67</v>
      </c>
      <c r="J4043" s="42">
        <v>78701</v>
      </c>
      <c r="K4043" s="42" t="s">
        <v>1289</v>
      </c>
      <c r="L4043" s="42" t="s">
        <v>1290</v>
      </c>
      <c r="M4043" s="42" t="s">
        <v>21</v>
      </c>
      <c r="N4043" s="42" t="s">
        <v>1440</v>
      </c>
      <c r="O4043" s="42" t="s">
        <v>394</v>
      </c>
      <c r="P4043" s="42" t="s">
        <v>395</v>
      </c>
      <c r="Q4043" s="56"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043" s="42" t="s">
        <v>94</v>
      </c>
      <c r="S4043" s="42" t="s">
        <v>22</v>
      </c>
      <c r="T4043" s="42" t="s">
        <v>28746</v>
      </c>
      <c r="U4043" s="50" t="s">
        <v>28520</v>
      </c>
      <c r="V4043" s="42" t="s">
        <v>28522</v>
      </c>
      <c r="W4043" s="42" t="s">
        <v>94</v>
      </c>
      <c r="X4043" s="50">
        <v>593</v>
      </c>
    </row>
    <row r="4044" spans="1:24" ht="12" customHeight="1" x14ac:dyDescent="0.15">
      <c r="A4044" s="42" t="s">
        <v>1425</v>
      </c>
      <c r="B4044" s="42">
        <v>43</v>
      </c>
      <c r="C4044" s="42" t="s">
        <v>14</v>
      </c>
      <c r="D4044" s="42" t="s">
        <v>42</v>
      </c>
      <c r="F4044" s="55">
        <v>42190</v>
      </c>
      <c r="G4044" s="42" t="s">
        <v>1426</v>
      </c>
      <c r="H4044" s="42" t="s">
        <v>1427</v>
      </c>
      <c r="I4044" s="42" t="s">
        <v>39</v>
      </c>
      <c r="J4044" s="42">
        <v>90716</v>
      </c>
      <c r="K4044" s="42" t="s">
        <v>92</v>
      </c>
      <c r="L4044" s="42" t="s">
        <v>408</v>
      </c>
      <c r="M4044" s="42" t="s">
        <v>21</v>
      </c>
      <c r="N4044" s="42" t="s">
        <v>1428</v>
      </c>
      <c r="O4044" s="42" t="s">
        <v>394</v>
      </c>
      <c r="P4044" s="42" t="s">
        <v>395</v>
      </c>
      <c r="Q4044" s="56"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044" s="42" t="s">
        <v>94</v>
      </c>
      <c r="S4044" s="42" t="s">
        <v>12</v>
      </c>
      <c r="T4044" s="42" t="s">
        <v>31978</v>
      </c>
      <c r="U4044" s="50" t="s">
        <v>28518</v>
      </c>
      <c r="V4044" s="42" t="s">
        <v>28521</v>
      </c>
      <c r="W4044" s="42" t="s">
        <v>94</v>
      </c>
      <c r="X4044" s="50">
        <v>605</v>
      </c>
    </row>
    <row r="4045" spans="1:24" ht="12" customHeight="1" x14ac:dyDescent="0.15">
      <c r="A4045" s="42" t="s">
        <v>1429</v>
      </c>
      <c r="B4045" s="42">
        <v>19</v>
      </c>
      <c r="C4045" s="42" t="s">
        <v>14</v>
      </c>
      <c r="D4045" s="42" t="s">
        <v>31</v>
      </c>
      <c r="E4045" s="42" t="str">
        <f>HYPERLINK("http://cdn.patch.com/users/1372433/2015/07/T800x600/201507559ff12e799d0.png","http://cdn.patch.com/users/1372433/2015/07/T800x600/201507559ff12e799d0.png")</f>
        <v>http://cdn.patch.com/users/1372433/2015/07/T800x600/201507559ff12e799d0.png</v>
      </c>
      <c r="F4045" s="55">
        <v>42190</v>
      </c>
      <c r="G4045" s="42" t="s">
        <v>1430</v>
      </c>
      <c r="H4045" s="42" t="s">
        <v>1431</v>
      </c>
      <c r="I4045" s="42" t="s">
        <v>39</v>
      </c>
      <c r="J4045" s="42">
        <v>94566</v>
      </c>
      <c r="K4045" s="42" t="s">
        <v>589</v>
      </c>
      <c r="L4045" s="42" t="s">
        <v>1432</v>
      </c>
      <c r="M4045" s="42" t="s">
        <v>21</v>
      </c>
      <c r="N4045" s="42" t="s">
        <v>1433</v>
      </c>
      <c r="O4045" s="42" t="s">
        <v>394</v>
      </c>
      <c r="P4045" s="42" t="s">
        <v>395</v>
      </c>
      <c r="Q4045" s="56"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045" s="42" t="s">
        <v>94</v>
      </c>
      <c r="S4045" s="42" t="s">
        <v>12</v>
      </c>
      <c r="T4045" s="42" t="s">
        <v>31978</v>
      </c>
      <c r="U4045" s="50" t="s">
        <v>28520</v>
      </c>
      <c r="V4045" s="42" t="s">
        <v>28522</v>
      </c>
      <c r="W4045" s="42" t="s">
        <v>94</v>
      </c>
      <c r="X4045" s="50">
        <v>592</v>
      </c>
    </row>
    <row r="4046" spans="1:24" ht="12" customHeight="1" x14ac:dyDescent="0.15">
      <c r="A4046" s="42" t="s">
        <v>1441</v>
      </c>
      <c r="B4046" s="42">
        <v>25</v>
      </c>
      <c r="C4046" s="42" t="s">
        <v>14</v>
      </c>
      <c r="D4046" s="42" t="s">
        <v>31</v>
      </c>
      <c r="F4046" s="55">
        <v>42190</v>
      </c>
      <c r="G4046" s="42" t="s">
        <v>1442</v>
      </c>
      <c r="H4046" s="42" t="s">
        <v>1288</v>
      </c>
      <c r="I4046" s="42" t="s">
        <v>67</v>
      </c>
      <c r="J4046" s="42">
        <v>78758</v>
      </c>
      <c r="K4046" s="42" t="s">
        <v>1289</v>
      </c>
      <c r="L4046" s="42" t="s">
        <v>1290</v>
      </c>
      <c r="M4046" s="42" t="s">
        <v>5307</v>
      </c>
      <c r="N4046" s="42" t="s">
        <v>1443</v>
      </c>
      <c r="O4046" s="42" t="s">
        <v>394</v>
      </c>
      <c r="P4046" s="42" t="s">
        <v>395</v>
      </c>
      <c r="Q4046" s="56" t="str">
        <f>HYPERLINK("http://kxan.com/2015/07/06/police-say-man-killed-in-north-austin-aimed-a-bb-pistol-at-officers/","http://kxan.com/2015/07/06/police-say-man-killed-in-north-austin-aimed-a-bb-pistol-at-officers/")</f>
        <v>http://kxan.com/2015/07/06/police-say-man-killed-in-north-austin-aimed-a-bb-pistol-at-officers/</v>
      </c>
      <c r="R4046" s="42" t="s">
        <v>542</v>
      </c>
      <c r="S4046" s="42" t="s">
        <v>12</v>
      </c>
      <c r="T4046" s="42" t="s">
        <v>31675</v>
      </c>
      <c r="U4046" s="50" t="s">
        <v>28520</v>
      </c>
      <c r="V4046" s="42" t="s">
        <v>28521</v>
      </c>
      <c r="W4046" s="42" t="s">
        <v>94</v>
      </c>
      <c r="X4046" s="50">
        <v>594</v>
      </c>
    </row>
    <row r="4047" spans="1:24" ht="12" customHeight="1" x14ac:dyDescent="0.15">
      <c r="A4047" s="42" t="s">
        <v>1434</v>
      </c>
      <c r="B4047" s="42">
        <v>25</v>
      </c>
      <c r="C4047" s="42" t="s">
        <v>14</v>
      </c>
      <c r="D4047" s="42" t="s">
        <v>31</v>
      </c>
      <c r="F4047" s="55">
        <v>42190</v>
      </c>
      <c r="G4047" s="42" t="s">
        <v>1435</v>
      </c>
      <c r="H4047" s="42" t="s">
        <v>1436</v>
      </c>
      <c r="I4047" s="42" t="s">
        <v>75</v>
      </c>
      <c r="J4047" s="42">
        <v>8731</v>
      </c>
      <c r="K4047" s="42" t="s">
        <v>627</v>
      </c>
      <c r="L4047" s="42" t="s">
        <v>1437</v>
      </c>
      <c r="M4047" s="42" t="s">
        <v>373</v>
      </c>
      <c r="N4047" s="42" t="s">
        <v>1478</v>
      </c>
      <c r="O4047" s="42" t="s">
        <v>394</v>
      </c>
      <c r="P4047" s="42" t="s">
        <v>395</v>
      </c>
      <c r="Q4047" s="56" t="str">
        <f>HYPERLINK("http://patch.com/new-jersey/lacey/toms-river-man-struck-killed-lacey-police-cruiser-0?","http://patch.com/new-jersey/lacey/toms-river-man-struck-killed-lacey-police-cruiser-0?")</f>
        <v>http://patch.com/new-jersey/lacey/toms-river-man-struck-killed-lacey-police-cruiser-0?</v>
      </c>
      <c r="R4047" s="42" t="s">
        <v>94</v>
      </c>
      <c r="S4047" s="42" t="s">
        <v>373</v>
      </c>
      <c r="T4047" s="42" t="s">
        <v>29599</v>
      </c>
    </row>
    <row r="4048" spans="1:24" ht="12" customHeight="1" x14ac:dyDescent="0.15">
      <c r="A4048" s="42" t="s">
        <v>1450</v>
      </c>
      <c r="B4048" s="42">
        <v>23</v>
      </c>
      <c r="C4048" s="42" t="s">
        <v>14</v>
      </c>
      <c r="D4048" s="42" t="s">
        <v>79</v>
      </c>
      <c r="E4048" s="42"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048" s="55">
        <v>42189</v>
      </c>
      <c r="G4048" s="42" t="s">
        <v>1451</v>
      </c>
      <c r="H4048" s="42" t="s">
        <v>1452</v>
      </c>
      <c r="I4048" s="42" t="s">
        <v>238</v>
      </c>
      <c r="J4048" s="42">
        <v>23607</v>
      </c>
      <c r="K4048" s="42" t="s">
        <v>1453</v>
      </c>
      <c r="L4048" s="42" t="s">
        <v>1454</v>
      </c>
      <c r="M4048" s="42" t="s">
        <v>21</v>
      </c>
      <c r="N4048" s="42" t="s">
        <v>1455</v>
      </c>
      <c r="O4048" s="42" t="s">
        <v>394</v>
      </c>
      <c r="P4048" s="42" t="s">
        <v>395</v>
      </c>
      <c r="Q4048" s="56" t="s">
        <v>20232</v>
      </c>
      <c r="R4048" s="42" t="s">
        <v>94</v>
      </c>
      <c r="S4048" s="42" t="s">
        <v>22</v>
      </c>
      <c r="T4048" s="42" t="s">
        <v>28746</v>
      </c>
      <c r="U4048" s="50" t="s">
        <v>28520</v>
      </c>
      <c r="V4048" s="42" t="s">
        <v>28522</v>
      </c>
      <c r="W4048" s="42" t="s">
        <v>94</v>
      </c>
      <c r="X4048" s="50">
        <v>596</v>
      </c>
    </row>
    <row r="4049" spans="1:24" ht="12" customHeight="1" x14ac:dyDescent="0.15">
      <c r="A4049" s="42" t="s">
        <v>1444</v>
      </c>
      <c r="B4049" s="42">
        <v>52</v>
      </c>
      <c r="C4049" s="42" t="s">
        <v>14</v>
      </c>
      <c r="D4049" s="42" t="s">
        <v>79</v>
      </c>
      <c r="F4049" s="55">
        <v>42189</v>
      </c>
      <c r="G4049" s="42" t="s">
        <v>1445</v>
      </c>
      <c r="H4049" s="42" t="s">
        <v>207</v>
      </c>
      <c r="I4049" s="42" t="s">
        <v>56</v>
      </c>
      <c r="J4049" s="42">
        <v>33135</v>
      </c>
      <c r="K4049" s="42" t="s">
        <v>155</v>
      </c>
      <c r="L4049" s="42" t="s">
        <v>450</v>
      </c>
      <c r="M4049" s="42" t="s">
        <v>385</v>
      </c>
      <c r="N4049" s="42" t="s">
        <v>1446</v>
      </c>
      <c r="O4049" s="42" t="s">
        <v>394</v>
      </c>
      <c r="P4049" s="42" t="s">
        <v>395</v>
      </c>
      <c r="Q4049" s="56" t="str">
        <f>HYPERLINK("http://www.miamiherald.com/news/local/community/miami-dade/little-havana/article26604022.html","http://www.miamiherald.com/news/local/community/miami-dade/little-havana/article26604022.html")</f>
        <v>http://www.miamiherald.com/news/local/community/miami-dade/little-havana/article26604022.html</v>
      </c>
      <c r="R4049" s="42" t="s">
        <v>542</v>
      </c>
      <c r="S4049" s="42" t="s">
        <v>22</v>
      </c>
    </row>
    <row r="4050" spans="1:24" ht="12" customHeight="1" x14ac:dyDescent="0.15">
      <c r="A4050" s="42" t="s">
        <v>1447</v>
      </c>
      <c r="B4050" s="42">
        <v>42</v>
      </c>
      <c r="C4050" s="42" t="s">
        <v>14</v>
      </c>
      <c r="D4050" s="42" t="s">
        <v>79</v>
      </c>
      <c r="E4050" s="42" t="str">
        <f>HYPERLINK("http://kwtv.images.worldnow.com/images/8241047_G.jpg","http://kwtv.images.worldnow.com/images/8241047_G.jpg")</f>
        <v>http://kwtv.images.worldnow.com/images/8241047_G.jpg</v>
      </c>
      <c r="F4050" s="55">
        <v>42189</v>
      </c>
      <c r="G4050" s="42" t="s">
        <v>1448</v>
      </c>
      <c r="H4050" s="42" t="s">
        <v>1077</v>
      </c>
      <c r="I4050" s="42" t="s">
        <v>389</v>
      </c>
      <c r="J4050" s="42">
        <v>73135</v>
      </c>
      <c r="K4050" s="42" t="s">
        <v>1078</v>
      </c>
      <c r="L4050" s="42" t="s">
        <v>1079</v>
      </c>
      <c r="M4050" s="42" t="s">
        <v>21</v>
      </c>
      <c r="N4050" s="42" t="s">
        <v>1449</v>
      </c>
      <c r="O4050" s="42" t="s">
        <v>394</v>
      </c>
      <c r="P4050" s="42" t="s">
        <v>395</v>
      </c>
      <c r="Q4050" s="56" t="s">
        <v>20231</v>
      </c>
      <c r="R4050" s="42" t="s">
        <v>94</v>
      </c>
      <c r="S4050" s="42" t="s">
        <v>22</v>
      </c>
      <c r="T4050" s="42" t="s">
        <v>28746</v>
      </c>
      <c r="U4050" s="50" t="s">
        <v>28520</v>
      </c>
      <c r="V4050" s="42" t="s">
        <v>28522</v>
      </c>
      <c r="W4050" s="42" t="s">
        <v>94</v>
      </c>
      <c r="X4050" s="50">
        <v>591</v>
      </c>
    </row>
    <row r="4051" spans="1:24" ht="12" customHeight="1" x14ac:dyDescent="0.15">
      <c r="A4051" s="42" t="s">
        <v>20533</v>
      </c>
      <c r="B4051" s="42">
        <v>36</v>
      </c>
      <c r="C4051" s="42" t="s">
        <v>14</v>
      </c>
      <c r="D4051" s="42" t="s">
        <v>31</v>
      </c>
      <c r="F4051" s="55">
        <v>42189</v>
      </c>
      <c r="G4051" s="42" t="s">
        <v>1456</v>
      </c>
      <c r="H4051" s="42" t="s">
        <v>1252</v>
      </c>
      <c r="I4051" s="42" t="s">
        <v>263</v>
      </c>
      <c r="J4051" s="42">
        <v>89014</v>
      </c>
      <c r="K4051" s="42" t="s">
        <v>557</v>
      </c>
      <c r="L4051" s="42" t="s">
        <v>1457</v>
      </c>
      <c r="M4051" s="42" t="s">
        <v>21</v>
      </c>
      <c r="N4051" s="42" t="s">
        <v>1458</v>
      </c>
      <c r="O4051" s="42" t="s">
        <v>394</v>
      </c>
      <c r="P4051" s="42" t="s">
        <v>395</v>
      </c>
      <c r="Q4051" s="56" t="str">
        <f>HYPERLINK("http://www.reviewjournal.com/news/las-vegas/gunman-killed-police-henderson-hotel-identified","http://www.reviewjournal.com/news/las-vegas/gunman-killed-police-henderson-hotel-identified")</f>
        <v>http://www.reviewjournal.com/news/las-vegas/gunman-killed-police-henderson-hotel-identified</v>
      </c>
      <c r="R4051" s="42" t="s">
        <v>94</v>
      </c>
      <c r="S4051" s="42" t="s">
        <v>22</v>
      </c>
      <c r="T4051" s="42" t="s">
        <v>28746</v>
      </c>
      <c r="U4051" s="50" t="s">
        <v>28520</v>
      </c>
      <c r="V4051" s="42" t="s">
        <v>28521</v>
      </c>
      <c r="W4051" s="42" t="s">
        <v>94</v>
      </c>
      <c r="X4051" s="50">
        <v>600</v>
      </c>
    </row>
    <row r="4052" spans="1:24" ht="12" customHeight="1" x14ac:dyDescent="0.15">
      <c r="A4052" s="42" t="s">
        <v>1459</v>
      </c>
      <c r="B4052" s="42">
        <v>37</v>
      </c>
      <c r="C4052" s="42" t="s">
        <v>14</v>
      </c>
      <c r="D4052" s="42" t="s">
        <v>31</v>
      </c>
      <c r="F4052" s="55">
        <v>42189</v>
      </c>
      <c r="G4052" s="42" t="s">
        <v>1460</v>
      </c>
      <c r="H4052" s="42" t="s">
        <v>1461</v>
      </c>
      <c r="I4052" s="42" t="s">
        <v>313</v>
      </c>
      <c r="J4052" s="42">
        <v>37813</v>
      </c>
      <c r="K4052" s="42" t="s">
        <v>1462</v>
      </c>
      <c r="L4052" s="42" t="s">
        <v>1463</v>
      </c>
      <c r="M4052" s="42" t="s">
        <v>21</v>
      </c>
      <c r="N4052" s="42" t="s">
        <v>1464</v>
      </c>
      <c r="O4052" s="42" t="s">
        <v>394</v>
      </c>
      <c r="P4052" s="42" t="s">
        <v>395</v>
      </c>
      <c r="Q4052" s="56"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052" s="42" t="s">
        <v>94</v>
      </c>
      <c r="S4052" s="42" t="s">
        <v>22</v>
      </c>
      <c r="T4052" s="42" t="s">
        <v>28746</v>
      </c>
      <c r="U4052" s="50" t="s">
        <v>28520</v>
      </c>
      <c r="V4052" s="42" t="s">
        <v>28521</v>
      </c>
      <c r="W4052" s="42" t="s">
        <v>94</v>
      </c>
      <c r="X4052" s="50">
        <v>595</v>
      </c>
    </row>
    <row r="4053" spans="1:24" ht="12" customHeight="1" x14ac:dyDescent="0.15">
      <c r="A4053" s="42" t="s">
        <v>1465</v>
      </c>
      <c r="B4053" s="42">
        <v>46</v>
      </c>
      <c r="C4053" s="42" t="s">
        <v>14</v>
      </c>
      <c r="D4053" s="42" t="s">
        <v>42</v>
      </c>
      <c r="F4053" s="55">
        <v>42188</v>
      </c>
      <c r="G4053" s="42" t="s">
        <v>1466</v>
      </c>
      <c r="H4053" s="42" t="s">
        <v>1467</v>
      </c>
      <c r="I4053" s="42" t="s">
        <v>39</v>
      </c>
      <c r="J4053" s="42">
        <v>93535</v>
      </c>
      <c r="K4053" s="42" t="s">
        <v>92</v>
      </c>
      <c r="L4053" s="42" t="s">
        <v>408</v>
      </c>
      <c r="M4053" s="42" t="s">
        <v>21</v>
      </c>
      <c r="N4053" s="42" t="s">
        <v>1371</v>
      </c>
      <c r="O4053" s="42" t="s">
        <v>394</v>
      </c>
      <c r="P4053" s="42" t="s">
        <v>395</v>
      </c>
      <c r="Q4053" s="56" t="s">
        <v>20229</v>
      </c>
      <c r="R4053" s="42" t="s">
        <v>23</v>
      </c>
      <c r="S4053" s="42" t="s">
        <v>22</v>
      </c>
      <c r="T4053" s="42" t="s">
        <v>28746</v>
      </c>
      <c r="U4053" s="50" t="s">
        <v>28520</v>
      </c>
      <c r="V4053" s="42" t="s">
        <v>28521</v>
      </c>
      <c r="W4053" s="42" t="s">
        <v>94</v>
      </c>
      <c r="X4053" s="50">
        <v>598</v>
      </c>
    </row>
    <row r="4054" spans="1:24" ht="12" customHeight="1" x14ac:dyDescent="0.15">
      <c r="A4054" s="42" t="s">
        <v>1469</v>
      </c>
      <c r="B4054" s="42">
        <v>27</v>
      </c>
      <c r="C4054" s="42" t="s">
        <v>14</v>
      </c>
      <c r="D4054" s="42" t="s">
        <v>42</v>
      </c>
      <c r="F4054" s="55">
        <v>42188</v>
      </c>
      <c r="G4054" s="42" t="s">
        <v>1470</v>
      </c>
      <c r="H4054" s="42" t="s">
        <v>1471</v>
      </c>
      <c r="I4054" s="42" t="s">
        <v>39</v>
      </c>
      <c r="J4054" s="42">
        <v>91748</v>
      </c>
      <c r="K4054" s="42" t="s">
        <v>92</v>
      </c>
      <c r="L4054" s="42" t="s">
        <v>1472</v>
      </c>
      <c r="M4054" s="42" t="s">
        <v>5307</v>
      </c>
      <c r="N4054" s="42" t="s">
        <v>1473</v>
      </c>
      <c r="O4054" s="42" t="s">
        <v>394</v>
      </c>
      <c r="P4054" s="42" t="s">
        <v>395</v>
      </c>
      <c r="Q4054" s="56" t="str">
        <f>HYPERLINK("http://abc7.com/news/suspect-holding-knife-killed-in-west-covina-officer-involved-shooting/828284/","http://abc7.com/news/suspect-holding-knife-killed-in-west-covina-officer-involved-shooting/828284/")</f>
        <v>http://abc7.com/news/suspect-holding-knife-killed-in-west-covina-officer-involved-shooting/828284/</v>
      </c>
      <c r="R4054" s="42" t="s">
        <v>94</v>
      </c>
      <c r="S4054" s="42" t="s">
        <v>22</v>
      </c>
      <c r="T4054" s="42" t="s">
        <v>28739</v>
      </c>
      <c r="U4054" s="50" t="s">
        <v>28520</v>
      </c>
      <c r="V4054" s="42" t="s">
        <v>28521</v>
      </c>
      <c r="W4054" s="42" t="s">
        <v>94</v>
      </c>
      <c r="X4054" s="50">
        <v>597</v>
      </c>
    </row>
    <row r="4055" spans="1:24" ht="12" customHeight="1" x14ac:dyDescent="0.15">
      <c r="A4055" s="42" t="s">
        <v>1474</v>
      </c>
      <c r="B4055" s="42">
        <v>33</v>
      </c>
      <c r="C4055" s="42" t="s">
        <v>14</v>
      </c>
      <c r="D4055" s="42" t="s">
        <v>42</v>
      </c>
      <c r="F4055" s="55">
        <v>42188</v>
      </c>
      <c r="G4055" s="42" t="s">
        <v>1475</v>
      </c>
      <c r="H4055" s="42" t="s">
        <v>1476</v>
      </c>
      <c r="I4055" s="42" t="s">
        <v>75</v>
      </c>
      <c r="J4055" s="42">
        <v>8105</v>
      </c>
      <c r="K4055" s="42" t="s">
        <v>1476</v>
      </c>
      <c r="L4055" s="42" t="s">
        <v>1477</v>
      </c>
      <c r="M4055" s="42" t="s">
        <v>21</v>
      </c>
      <c r="N4055" s="42" t="s">
        <v>1415</v>
      </c>
      <c r="O4055" s="42" t="s">
        <v>394</v>
      </c>
      <c r="P4055" s="42" t="s">
        <v>395</v>
      </c>
      <c r="Q4055" s="56" t="s">
        <v>20230</v>
      </c>
      <c r="R4055" s="42" t="s">
        <v>542</v>
      </c>
      <c r="S4055" s="42" t="s">
        <v>22</v>
      </c>
      <c r="T4055" s="42" t="s">
        <v>28746</v>
      </c>
      <c r="U4055" s="50" t="s">
        <v>28520</v>
      </c>
      <c r="V4055" s="42" t="s">
        <v>28521</v>
      </c>
      <c r="W4055" s="42" t="s">
        <v>94</v>
      </c>
      <c r="X4055" s="50">
        <v>599</v>
      </c>
    </row>
    <row r="4056" spans="1:24" ht="12" customHeight="1" x14ac:dyDescent="0.15">
      <c r="A4056" s="42" t="s">
        <v>1488</v>
      </c>
      <c r="B4056" s="42">
        <v>40</v>
      </c>
      <c r="C4056" s="42" t="s">
        <v>14</v>
      </c>
      <c r="D4056" s="42" t="s">
        <v>31</v>
      </c>
      <c r="E4056" s="42" t="str">
        <f>HYPERLINK("http://victimsofpolice.com/2015/images/Julian-Joseph.jpg","http://victimsofpolice.com/2015/images/Julian-Joseph.jpg")</f>
        <v>http://victimsofpolice.com/2015/images/Julian-Joseph.jpg</v>
      </c>
      <c r="F4056" s="55">
        <v>42188</v>
      </c>
      <c r="G4056" s="42" t="s">
        <v>1489</v>
      </c>
      <c r="H4056" s="42" t="s">
        <v>1490</v>
      </c>
      <c r="I4056" s="42" t="s">
        <v>56</v>
      </c>
      <c r="J4056" s="42">
        <v>33140</v>
      </c>
      <c r="K4056" s="42" t="s">
        <v>155</v>
      </c>
      <c r="L4056" s="42" t="s">
        <v>1491</v>
      </c>
      <c r="M4056" s="42" t="s">
        <v>21</v>
      </c>
      <c r="N4056" s="42" t="s">
        <v>1492</v>
      </c>
      <c r="O4056" s="42" t="s">
        <v>394</v>
      </c>
      <c r="P4056" s="42" t="s">
        <v>395</v>
      </c>
      <c r="Q4056" s="56" t="s">
        <v>20225</v>
      </c>
      <c r="R4056" s="42" t="s">
        <v>94</v>
      </c>
      <c r="S4056" s="42" t="s">
        <v>22</v>
      </c>
      <c r="T4056" s="42" t="s">
        <v>28746</v>
      </c>
      <c r="U4056" s="50" t="s">
        <v>28520</v>
      </c>
      <c r="V4056" s="42" t="s">
        <v>28521</v>
      </c>
      <c r="W4056" s="42" t="s">
        <v>94</v>
      </c>
      <c r="X4056" s="50">
        <v>602</v>
      </c>
    </row>
    <row r="4057" spans="1:24" ht="12" customHeight="1" x14ac:dyDescent="0.15">
      <c r="A4057" s="42" t="s">
        <v>1479</v>
      </c>
      <c r="B4057" s="42">
        <v>60</v>
      </c>
      <c r="C4057" s="42" t="s">
        <v>14</v>
      </c>
      <c r="D4057" s="42" t="s">
        <v>15</v>
      </c>
      <c r="F4057" s="55">
        <v>42187</v>
      </c>
      <c r="G4057" s="42" t="s">
        <v>1480</v>
      </c>
      <c r="H4057" s="42" t="s">
        <v>150</v>
      </c>
      <c r="I4057" s="42" t="s">
        <v>39</v>
      </c>
      <c r="J4057" s="42">
        <v>92127</v>
      </c>
      <c r="K4057" s="42" t="s">
        <v>150</v>
      </c>
      <c r="L4057" s="42" t="s">
        <v>151</v>
      </c>
      <c r="M4057" s="42" t="s">
        <v>21</v>
      </c>
      <c r="N4057" s="42" t="s">
        <v>1468</v>
      </c>
      <c r="O4057" s="42" t="s">
        <v>394</v>
      </c>
      <c r="P4057" s="42" t="s">
        <v>395</v>
      </c>
      <c r="Q4057" s="56"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057" s="42" t="s">
        <v>94</v>
      </c>
      <c r="S4057" s="42" t="s">
        <v>22</v>
      </c>
      <c r="T4057" s="42" t="s">
        <v>28739</v>
      </c>
      <c r="U4057" s="50" t="s">
        <v>28518</v>
      </c>
      <c r="V4057" s="42" t="s">
        <v>28521</v>
      </c>
      <c r="W4057" s="42" t="s">
        <v>94</v>
      </c>
      <c r="X4057" s="50">
        <v>601</v>
      </c>
    </row>
    <row r="4058" spans="1:24" ht="12" customHeight="1" x14ac:dyDescent="0.15">
      <c r="A4058" s="42" t="s">
        <v>1483</v>
      </c>
      <c r="B4058" s="42">
        <v>59</v>
      </c>
      <c r="C4058" s="42" t="s">
        <v>14</v>
      </c>
      <c r="D4058" s="42" t="s">
        <v>24</v>
      </c>
      <c r="F4058" s="55">
        <v>42187</v>
      </c>
      <c r="G4058" s="42" t="s">
        <v>1484</v>
      </c>
      <c r="H4058" s="42" t="s">
        <v>1485</v>
      </c>
      <c r="I4058" s="42" t="s">
        <v>144</v>
      </c>
      <c r="J4058" s="42">
        <v>25976</v>
      </c>
      <c r="K4058" s="42" t="s">
        <v>1486</v>
      </c>
      <c r="L4058" s="42" t="s">
        <v>16759</v>
      </c>
      <c r="M4058" s="42" t="s">
        <v>21</v>
      </c>
      <c r="N4058" s="42" t="s">
        <v>1487</v>
      </c>
      <c r="O4058" s="42" t="s">
        <v>994</v>
      </c>
      <c r="P4058" s="42" t="s">
        <v>395</v>
      </c>
      <c r="Q4058" s="56" t="s">
        <v>20226</v>
      </c>
      <c r="R4058" s="42" t="s">
        <v>542</v>
      </c>
      <c r="S4058" s="42" t="s">
        <v>22</v>
      </c>
      <c r="T4058" s="42" t="s">
        <v>28535</v>
      </c>
      <c r="U4058" s="50" t="s">
        <v>28520</v>
      </c>
      <c r="V4058" s="42" t="s">
        <v>28521</v>
      </c>
      <c r="W4058" s="42" t="s">
        <v>94</v>
      </c>
      <c r="X4058" s="50">
        <v>604</v>
      </c>
    </row>
    <row r="4059" spans="1:24" ht="12" customHeight="1" x14ac:dyDescent="0.15">
      <c r="A4059" s="42" t="s">
        <v>1481</v>
      </c>
      <c r="B4059" s="42">
        <v>23</v>
      </c>
      <c r="C4059" s="42" t="s">
        <v>14</v>
      </c>
      <c r="D4059" s="42" t="s">
        <v>79</v>
      </c>
      <c r="E4059" s="42" t="str">
        <f>HYPERLINK("http://jacksonville.com/sites/default/files/imagecache/premium_415_wide_scale/Suspect_1.jpg","http://jacksonville.com/sites/default/files/imagecache/premium_415_wide_scale/Suspect_1.jpg")</f>
        <v>http://jacksonville.com/sites/default/files/imagecache/premium_415_wide_scale/Suspect_1.jpg</v>
      </c>
      <c r="F4059" s="55">
        <v>42187</v>
      </c>
      <c r="G4059" s="42" t="s">
        <v>1482</v>
      </c>
      <c r="H4059" s="42" t="s">
        <v>635</v>
      </c>
      <c r="I4059" s="42" t="s">
        <v>56</v>
      </c>
      <c r="J4059" s="42">
        <v>32207</v>
      </c>
      <c r="K4059" s="42" t="s">
        <v>636</v>
      </c>
      <c r="L4059" s="42" t="s">
        <v>637</v>
      </c>
      <c r="M4059" s="42" t="s">
        <v>21</v>
      </c>
      <c r="N4059" s="42" t="s">
        <v>20283</v>
      </c>
      <c r="O4059" s="42" t="s">
        <v>23</v>
      </c>
      <c r="P4059" s="42" t="s">
        <v>395</v>
      </c>
      <c r="Q4059" s="56" t="s">
        <v>20227</v>
      </c>
      <c r="R4059" s="42" t="s">
        <v>948</v>
      </c>
      <c r="S4059" s="42" t="s">
        <v>12</v>
      </c>
      <c r="T4059" s="42" t="s">
        <v>31978</v>
      </c>
      <c r="U4059" s="50" t="s">
        <v>28520</v>
      </c>
      <c r="V4059" s="42" t="s">
        <v>28522</v>
      </c>
      <c r="W4059" s="42" t="s">
        <v>94</v>
      </c>
      <c r="X4059" s="50">
        <v>603</v>
      </c>
    </row>
    <row r="4060" spans="1:24" ht="12" customHeight="1" x14ac:dyDescent="0.15">
      <c r="A4060" s="42" t="s">
        <v>1493</v>
      </c>
      <c r="B4060" s="42">
        <v>45</v>
      </c>
      <c r="C4060" s="42" t="s">
        <v>14</v>
      </c>
      <c r="D4060" s="42" t="s">
        <v>31</v>
      </c>
      <c r="E4060" s="42"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060" s="55">
        <v>42187</v>
      </c>
      <c r="G4060" s="42" t="s">
        <v>1494</v>
      </c>
      <c r="H4060" s="42" t="s">
        <v>1495</v>
      </c>
      <c r="I4060" s="42" t="s">
        <v>40</v>
      </c>
      <c r="J4060" s="42">
        <v>2302</v>
      </c>
      <c r="K4060" s="42" t="s">
        <v>1054</v>
      </c>
      <c r="L4060" s="42" t="s">
        <v>1496</v>
      </c>
      <c r="M4060" s="42" t="s">
        <v>21</v>
      </c>
      <c r="N4060" s="42" t="s">
        <v>947</v>
      </c>
      <c r="O4060" s="42" t="s">
        <v>394</v>
      </c>
      <c r="P4060" s="42" t="s">
        <v>395</v>
      </c>
      <c r="Q4060" s="56" t="s">
        <v>20228</v>
      </c>
      <c r="R4060" s="42" t="s">
        <v>542</v>
      </c>
      <c r="S4060" s="42" t="s">
        <v>12</v>
      </c>
      <c r="T4060" s="42" t="s">
        <v>31675</v>
      </c>
      <c r="U4060" s="50" t="s">
        <v>28520</v>
      </c>
      <c r="V4060" s="42" t="s">
        <v>28521</v>
      </c>
      <c r="W4060" s="42" t="s">
        <v>94</v>
      </c>
      <c r="X4060" s="50">
        <v>588</v>
      </c>
    </row>
    <row r="4061" spans="1:24" ht="12" customHeight="1" x14ac:dyDescent="0.15">
      <c r="A4061" s="42" t="s">
        <v>1504</v>
      </c>
      <c r="B4061" s="42">
        <v>32</v>
      </c>
      <c r="C4061" s="42" t="s">
        <v>14</v>
      </c>
      <c r="D4061" s="42" t="s">
        <v>31</v>
      </c>
      <c r="F4061" s="55">
        <v>42186</v>
      </c>
      <c r="G4061" s="42" t="s">
        <v>1505</v>
      </c>
      <c r="H4061" s="42" t="s">
        <v>1506</v>
      </c>
      <c r="I4061" s="42" t="s">
        <v>111</v>
      </c>
      <c r="J4061" s="42">
        <v>97497</v>
      </c>
      <c r="K4061" s="42" t="s">
        <v>1507</v>
      </c>
      <c r="L4061" s="42" t="s">
        <v>1508</v>
      </c>
      <c r="M4061" s="42" t="s">
        <v>21</v>
      </c>
      <c r="N4061" s="42" t="s">
        <v>1509</v>
      </c>
      <c r="O4061" s="42" t="s">
        <v>394</v>
      </c>
      <c r="P4061" s="42" t="s">
        <v>395</v>
      </c>
      <c r="Q4061" s="56"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061" s="42" t="s">
        <v>94</v>
      </c>
      <c r="S4061" s="42" t="s">
        <v>22</v>
      </c>
      <c r="T4061" s="42" t="s">
        <v>28746</v>
      </c>
      <c r="U4061" s="50" t="s">
        <v>28520</v>
      </c>
      <c r="V4061" s="42" t="s">
        <v>28519</v>
      </c>
      <c r="W4061" s="42" t="s">
        <v>94</v>
      </c>
      <c r="X4061" s="50">
        <v>589</v>
      </c>
    </row>
    <row r="4062" spans="1:24" ht="12" customHeight="1" x14ac:dyDescent="0.15">
      <c r="A4062" s="42" t="s">
        <v>1510</v>
      </c>
      <c r="B4062" s="42">
        <v>57</v>
      </c>
      <c r="C4062" s="42" t="s">
        <v>14</v>
      </c>
      <c r="D4062" s="42" t="s">
        <v>31</v>
      </c>
      <c r="E4062" s="42" t="str">
        <f>HYPERLINK("http://www.killedbypolice.net/victims/150628.jpg","http://www.killedbypolice.net/victims/150628.jpg")</f>
        <v>http://www.killedbypolice.net/victims/150628.jpg</v>
      </c>
      <c r="F4062" s="55">
        <v>42186</v>
      </c>
      <c r="G4062" s="42" t="s">
        <v>1511</v>
      </c>
      <c r="H4062" s="42" t="s">
        <v>1512</v>
      </c>
      <c r="I4062" s="42" t="s">
        <v>144</v>
      </c>
      <c r="J4062" s="42">
        <v>26452</v>
      </c>
      <c r="K4062" s="42" t="s">
        <v>1513</v>
      </c>
      <c r="L4062" s="42" t="s">
        <v>1514</v>
      </c>
      <c r="M4062" s="42" t="s">
        <v>21</v>
      </c>
      <c r="N4062" s="42" t="s">
        <v>1515</v>
      </c>
      <c r="O4062" s="42" t="s">
        <v>537</v>
      </c>
      <c r="P4062" s="42" t="s">
        <v>395</v>
      </c>
      <c r="Q4062" s="56" t="s">
        <v>20224</v>
      </c>
      <c r="R4062" s="42" t="s">
        <v>948</v>
      </c>
      <c r="S4062" s="42" t="s">
        <v>12</v>
      </c>
    </row>
    <row r="4063" spans="1:24" ht="12" customHeight="1" x14ac:dyDescent="0.15">
      <c r="A4063" s="42" t="s">
        <v>1498</v>
      </c>
      <c r="B4063" s="42">
        <v>24</v>
      </c>
      <c r="C4063" s="42" t="s">
        <v>14</v>
      </c>
      <c r="D4063" s="42" t="s">
        <v>79</v>
      </c>
      <c r="E4063" s="42" t="str">
        <f>HYPERLINK("http://images.bimedia.net/images/150701_Kevin_Lamont_Judson_story_insert.jpg","http://images.bimedia.net/images/150701_Kevin_Lamont_Judson_story_insert.jpg")</f>
        <v>http://images.bimedia.net/images/150701_Kevin_Lamont_Judson_story_insert.jpg</v>
      </c>
      <c r="F4063" s="55">
        <v>42186</v>
      </c>
      <c r="G4063" s="42" t="s">
        <v>1499</v>
      </c>
      <c r="H4063" s="42" t="s">
        <v>1500</v>
      </c>
      <c r="I4063" s="42" t="s">
        <v>111</v>
      </c>
      <c r="J4063" s="42">
        <v>97128</v>
      </c>
      <c r="K4063" s="42" t="s">
        <v>1501</v>
      </c>
      <c r="L4063" s="42" t="s">
        <v>1502</v>
      </c>
      <c r="M4063" s="42" t="s">
        <v>21</v>
      </c>
      <c r="N4063" s="42" t="s">
        <v>1503</v>
      </c>
      <c r="O4063" s="42" t="s">
        <v>537</v>
      </c>
      <c r="P4063" s="42" t="s">
        <v>395</v>
      </c>
      <c r="Q4063" s="56" t="str">
        <f>HYPERLINK("http://www.katu.com/news/local/DA-clears-deputy-in-deadly-McMinnville-shooting-316055961.html","http://www.katu.com/news/local/DA-clears-deputy-in-deadly-McMinnville-shooting-316055961.html")</f>
        <v>http://www.katu.com/news/local/DA-clears-deputy-in-deadly-McMinnville-shooting-316055961.html</v>
      </c>
      <c r="R4063" s="42" t="s">
        <v>94</v>
      </c>
      <c r="S4063" s="42" t="s">
        <v>373</v>
      </c>
      <c r="T4063" s="42" t="s">
        <v>28836</v>
      </c>
      <c r="U4063" s="50" t="s">
        <v>28520</v>
      </c>
      <c r="V4063" s="42" t="s">
        <v>28522</v>
      </c>
      <c r="W4063" s="42" t="s">
        <v>94</v>
      </c>
      <c r="X4063" s="50">
        <v>587</v>
      </c>
    </row>
    <row r="4064" spans="1:24" ht="12" customHeight="1" x14ac:dyDescent="0.15">
      <c r="A4064" s="42" t="s">
        <v>1516</v>
      </c>
      <c r="B4064" s="42">
        <v>52</v>
      </c>
      <c r="C4064" s="42" t="s">
        <v>14</v>
      </c>
      <c r="D4064" s="42" t="s">
        <v>31</v>
      </c>
      <c r="E4064" s="42"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064" s="55">
        <v>42185</v>
      </c>
      <c r="G4064" s="42" t="s">
        <v>1517</v>
      </c>
      <c r="H4064" s="42" t="s">
        <v>1263</v>
      </c>
      <c r="I4064" s="42" t="s">
        <v>360</v>
      </c>
      <c r="J4064" s="42" t="s">
        <v>1518</v>
      </c>
      <c r="K4064" s="42" t="s">
        <v>1519</v>
      </c>
      <c r="L4064" s="42" t="s">
        <v>1520</v>
      </c>
      <c r="M4064" s="42" t="s">
        <v>21</v>
      </c>
      <c r="N4064" s="42" t="s">
        <v>1521</v>
      </c>
      <c r="O4064" s="42" t="s">
        <v>394</v>
      </c>
      <c r="P4064" s="42" t="s">
        <v>395</v>
      </c>
      <c r="Q4064" s="56" t="str">
        <f>HYPERLINK("http://www.wyff4.com/news/police-man-killed-after-shootout-with-officers/33901040","http://www.wyff4.com/news/police-man-killed-after-shootout-with-officers/33901040")</f>
        <v>http://www.wyff4.com/news/police-man-killed-after-shootout-with-officers/33901040</v>
      </c>
      <c r="R4064" s="42" t="s">
        <v>94</v>
      </c>
      <c r="S4064" s="42" t="s">
        <v>22</v>
      </c>
      <c r="T4064" s="42" t="s">
        <v>28746</v>
      </c>
      <c r="U4064" s="50" t="s">
        <v>28520</v>
      </c>
      <c r="V4064" s="42" t="s">
        <v>28521</v>
      </c>
      <c r="W4064" s="42" t="s">
        <v>94</v>
      </c>
      <c r="X4064" s="50">
        <v>586</v>
      </c>
    </row>
    <row r="4065" spans="1:24" ht="12" customHeight="1" x14ac:dyDescent="0.15">
      <c r="A4065" s="42" t="s">
        <v>1522</v>
      </c>
      <c r="B4065" s="42">
        <v>51</v>
      </c>
      <c r="C4065" s="42" t="s">
        <v>14</v>
      </c>
      <c r="D4065" s="42" t="s">
        <v>31</v>
      </c>
      <c r="F4065" s="55">
        <v>42184</v>
      </c>
      <c r="G4065" s="42" t="s">
        <v>1523</v>
      </c>
      <c r="H4065" s="42" t="s">
        <v>1524</v>
      </c>
      <c r="I4065" s="42" t="s">
        <v>417</v>
      </c>
      <c r="J4065" s="42" t="s">
        <v>1525</v>
      </c>
      <c r="K4065" s="42" t="s">
        <v>1526</v>
      </c>
      <c r="L4065" s="42" t="s">
        <v>1527</v>
      </c>
      <c r="M4065" s="42" t="s">
        <v>21</v>
      </c>
      <c r="N4065" s="42" t="s">
        <v>1528</v>
      </c>
      <c r="O4065" s="42" t="s">
        <v>394</v>
      </c>
      <c r="P4065" s="42" t="s">
        <v>395</v>
      </c>
      <c r="Q4065" s="56"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065" s="42" t="s">
        <v>542</v>
      </c>
      <c r="S4065" s="42" t="s">
        <v>22</v>
      </c>
      <c r="T4065" s="42" t="s">
        <v>28746</v>
      </c>
      <c r="U4065" s="50" t="s">
        <v>28520</v>
      </c>
      <c r="V4065" s="42" t="s">
        <v>28521</v>
      </c>
      <c r="W4065" s="42" t="s">
        <v>94</v>
      </c>
      <c r="X4065" s="50">
        <v>585</v>
      </c>
    </row>
    <row r="4066" spans="1:24" ht="12" customHeight="1" x14ac:dyDescent="0.15">
      <c r="A4066" s="42" t="s">
        <v>1529</v>
      </c>
      <c r="B4066" s="42">
        <v>29</v>
      </c>
      <c r="C4066" s="42" t="s">
        <v>14</v>
      </c>
      <c r="D4066" s="42" t="s">
        <v>31</v>
      </c>
      <c r="E4066" s="42"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066" s="55">
        <v>42183</v>
      </c>
      <c r="G4066" s="42" t="s">
        <v>1530</v>
      </c>
      <c r="H4066" s="42" t="s">
        <v>1531</v>
      </c>
      <c r="I4066" s="42" t="s">
        <v>111</v>
      </c>
      <c r="J4066" s="42" t="s">
        <v>1532</v>
      </c>
      <c r="K4066" s="42" t="s">
        <v>1533</v>
      </c>
      <c r="L4066" s="42" t="s">
        <v>17235</v>
      </c>
      <c r="M4066" s="42" t="s">
        <v>21</v>
      </c>
      <c r="N4066" s="42" t="s">
        <v>1534</v>
      </c>
      <c r="O4066" s="42" t="s">
        <v>394</v>
      </c>
      <c r="P4066" s="42" t="s">
        <v>395</v>
      </c>
      <c r="Q4066" s="56" t="str">
        <f>HYPERLINK("http://www.kgw.com/story/news/local/2015/06/29/police-shooting-winco-parking-lot-portland/29455487/","http://www.kgw.com/story/news/local/2015/06/29/police-shooting-winco-parking-lot-portland/29455487/")</f>
        <v>http://www.kgw.com/story/news/local/2015/06/29/police-shooting-winco-parking-lot-portland/29455487/</v>
      </c>
      <c r="R4066" s="42" t="s">
        <v>948</v>
      </c>
      <c r="S4066" s="42" t="s">
        <v>12</v>
      </c>
      <c r="T4066" s="42" t="s">
        <v>31675</v>
      </c>
      <c r="U4066" s="50" t="s">
        <v>28520</v>
      </c>
      <c r="V4066" s="42" t="s">
        <v>28521</v>
      </c>
      <c r="W4066" s="42" t="s">
        <v>94</v>
      </c>
      <c r="X4066" s="50">
        <v>577</v>
      </c>
    </row>
    <row r="4067" spans="1:24" ht="12" customHeight="1" x14ac:dyDescent="0.15">
      <c r="A4067" s="42" t="s">
        <v>1535</v>
      </c>
      <c r="B4067" s="42">
        <v>60</v>
      </c>
      <c r="C4067" s="42" t="s">
        <v>14</v>
      </c>
      <c r="D4067" s="42" t="s">
        <v>31</v>
      </c>
      <c r="F4067" s="55">
        <v>42183</v>
      </c>
      <c r="G4067" s="42" t="s">
        <v>1536</v>
      </c>
      <c r="H4067" s="42" t="s">
        <v>1537</v>
      </c>
      <c r="I4067" s="42" t="s">
        <v>56</v>
      </c>
      <c r="J4067" s="42" t="s">
        <v>1538</v>
      </c>
      <c r="K4067" s="42" t="s">
        <v>622</v>
      </c>
      <c r="L4067" s="42" t="s">
        <v>1539</v>
      </c>
      <c r="M4067" s="42" t="s">
        <v>373</v>
      </c>
      <c r="N4067" s="42" t="s">
        <v>1540</v>
      </c>
      <c r="O4067" s="42" t="s">
        <v>994</v>
      </c>
      <c r="P4067" s="42" t="s">
        <v>395</v>
      </c>
      <c r="Q4067" s="56" t="str">
        <f>HYPERLINK("http://wfla.com/2015/07/09/tampa-hit-and-run-investigation-focuses-on-tpd-officer/","http://wfla.com/2015/07/09/tampa-hit-and-run-investigation-focuses-on-tpd-officer/")</f>
        <v>http://wfla.com/2015/07/09/tampa-hit-and-run-investigation-focuses-on-tpd-officer/</v>
      </c>
      <c r="R4067" s="42" t="s">
        <v>94</v>
      </c>
      <c r="S4067" s="42" t="s">
        <v>12</v>
      </c>
    </row>
    <row r="4068" spans="1:24" ht="12" customHeight="1" x14ac:dyDescent="0.15">
      <c r="A4068" s="42" t="s">
        <v>1541</v>
      </c>
      <c r="B4068" s="42">
        <v>35</v>
      </c>
      <c r="C4068" s="42" t="s">
        <v>14</v>
      </c>
      <c r="D4068" s="42" t="s">
        <v>31</v>
      </c>
      <c r="F4068" s="55">
        <v>42182</v>
      </c>
      <c r="G4068" s="42" t="s">
        <v>1542</v>
      </c>
      <c r="H4068" s="42" t="s">
        <v>1543</v>
      </c>
      <c r="I4068" s="42" t="s">
        <v>389</v>
      </c>
      <c r="J4068" s="42" t="s">
        <v>1544</v>
      </c>
      <c r="K4068" s="42" t="s">
        <v>1545</v>
      </c>
      <c r="L4068" s="42" t="s">
        <v>1546</v>
      </c>
      <c r="M4068" s="42" t="s">
        <v>21</v>
      </c>
      <c r="N4068" s="42" t="s">
        <v>1547</v>
      </c>
      <c r="O4068" s="42" t="s">
        <v>394</v>
      </c>
      <c r="P4068" s="42" t="s">
        <v>395</v>
      </c>
      <c r="Q4068" s="56"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068" s="42" t="s">
        <v>94</v>
      </c>
      <c r="S4068" s="42" t="s">
        <v>22</v>
      </c>
      <c r="T4068" s="42" t="s">
        <v>28746</v>
      </c>
      <c r="U4068" s="50" t="s">
        <v>28520</v>
      </c>
      <c r="V4068" s="42" t="s">
        <v>28521</v>
      </c>
      <c r="W4068" s="42" t="s">
        <v>542</v>
      </c>
      <c r="X4068" s="50">
        <v>580</v>
      </c>
    </row>
    <row r="4069" spans="1:24" ht="12" customHeight="1" x14ac:dyDescent="0.15">
      <c r="A4069" s="42" t="s">
        <v>1548</v>
      </c>
      <c r="B4069" s="42">
        <v>28</v>
      </c>
      <c r="C4069" s="42" t="s">
        <v>14</v>
      </c>
      <c r="D4069" s="42" t="s">
        <v>42</v>
      </c>
      <c r="F4069" s="55">
        <v>42181</v>
      </c>
      <c r="G4069" s="42" t="s">
        <v>1549</v>
      </c>
      <c r="H4069" s="42" t="s">
        <v>562</v>
      </c>
      <c r="I4069" s="42" t="s">
        <v>67</v>
      </c>
      <c r="J4069" s="42" t="s">
        <v>1550</v>
      </c>
      <c r="K4069" s="42" t="s">
        <v>563</v>
      </c>
      <c r="L4069" s="42" t="s">
        <v>564</v>
      </c>
      <c r="M4069" s="42" t="s">
        <v>21</v>
      </c>
      <c r="N4069" s="42" t="s">
        <v>1551</v>
      </c>
      <c r="O4069" s="42" t="s">
        <v>394</v>
      </c>
      <c r="P4069" s="42" t="s">
        <v>395</v>
      </c>
      <c r="Q4069" s="56"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069" s="42" t="s">
        <v>94</v>
      </c>
      <c r="S4069" s="42" t="s">
        <v>22</v>
      </c>
      <c r="T4069" s="42" t="s">
        <v>28746</v>
      </c>
      <c r="U4069" s="50" t="s">
        <v>28518</v>
      </c>
      <c r="V4069" s="42" t="s">
        <v>28522</v>
      </c>
      <c r="W4069" s="42" t="s">
        <v>94</v>
      </c>
      <c r="X4069" s="50">
        <v>583</v>
      </c>
    </row>
    <row r="4070" spans="1:24" ht="12" customHeight="1" x14ac:dyDescent="0.15">
      <c r="A4070" s="42" t="s">
        <v>1552</v>
      </c>
      <c r="B4070" s="42">
        <v>49</v>
      </c>
      <c r="C4070" s="42" t="s">
        <v>14</v>
      </c>
      <c r="D4070" s="42" t="s">
        <v>31</v>
      </c>
      <c r="E4070" s="42" t="str">
        <f>HYPERLINK("http://a.abcnews.com/images/US/HT_richard_matt_jt_150606_4x3_992.jpg","http://a.abcnews.com/images/US/HT_richard_matt_jt_150606_4x3_992.jpg")</f>
        <v>http://a.abcnews.com/images/US/HT_richard_matt_jt_150606_4x3_992.jpg</v>
      </c>
      <c r="F4070" s="55">
        <v>42181</v>
      </c>
      <c r="G4070" s="42" t="s">
        <v>1553</v>
      </c>
      <c r="H4070" s="42" t="s">
        <v>1554</v>
      </c>
      <c r="I4070" s="42" t="s">
        <v>417</v>
      </c>
      <c r="J4070" s="42" t="s">
        <v>1555</v>
      </c>
      <c r="K4070" s="42" t="s">
        <v>1263</v>
      </c>
      <c r="L4070" s="42" t="s">
        <v>1556</v>
      </c>
      <c r="M4070" s="42" t="s">
        <v>21</v>
      </c>
      <c r="N4070" s="42" t="s">
        <v>1557</v>
      </c>
      <c r="O4070" s="42" t="s">
        <v>394</v>
      </c>
      <c r="P4070" s="42" t="s">
        <v>395</v>
      </c>
      <c r="Q4070" s="56"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070" s="42" t="s">
        <v>94</v>
      </c>
      <c r="S4070" s="42" t="s">
        <v>22</v>
      </c>
      <c r="T4070" s="42" t="s">
        <v>28746</v>
      </c>
      <c r="U4070" s="50" t="s">
        <v>28520</v>
      </c>
      <c r="V4070" s="42" t="s">
        <v>20623</v>
      </c>
      <c r="W4070" s="42" t="s">
        <v>94</v>
      </c>
      <c r="X4070" s="50">
        <v>579</v>
      </c>
    </row>
    <row r="4071" spans="1:24" ht="12" customHeight="1" x14ac:dyDescent="0.15">
      <c r="A4071" s="42" t="s">
        <v>1564</v>
      </c>
      <c r="B4071" s="42">
        <v>61</v>
      </c>
      <c r="C4071" s="42" t="s">
        <v>14</v>
      </c>
      <c r="D4071" s="42" t="s">
        <v>31</v>
      </c>
      <c r="F4071" s="55">
        <v>42180</v>
      </c>
      <c r="G4071" s="42" t="s">
        <v>1565</v>
      </c>
      <c r="H4071" s="42" t="s">
        <v>1566</v>
      </c>
      <c r="I4071" s="42" t="s">
        <v>39</v>
      </c>
      <c r="J4071" s="42" t="s">
        <v>1567</v>
      </c>
      <c r="K4071" s="42" t="s">
        <v>194</v>
      </c>
      <c r="L4071" s="42" t="s">
        <v>1568</v>
      </c>
      <c r="M4071" s="42" t="s">
        <v>21</v>
      </c>
      <c r="N4071" s="42" t="s">
        <v>1569</v>
      </c>
      <c r="O4071" s="42" t="s">
        <v>394</v>
      </c>
      <c r="P4071" s="42" t="s">
        <v>395</v>
      </c>
      <c r="Q4071" s="56"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071" s="42" t="s">
        <v>94</v>
      </c>
      <c r="S4071" s="42" t="s">
        <v>22</v>
      </c>
      <c r="T4071" s="42" t="s">
        <v>28746</v>
      </c>
      <c r="U4071" s="50" t="s">
        <v>28520</v>
      </c>
      <c r="V4071" s="42" t="s">
        <v>28521</v>
      </c>
      <c r="W4071" s="42" t="s">
        <v>94</v>
      </c>
      <c r="X4071" s="50">
        <v>568</v>
      </c>
    </row>
    <row r="4072" spans="1:24" ht="12" customHeight="1" x14ac:dyDescent="0.15">
      <c r="A4072" s="42" t="s">
        <v>1558</v>
      </c>
      <c r="B4072" s="42">
        <v>41</v>
      </c>
      <c r="C4072" s="42" t="s">
        <v>14</v>
      </c>
      <c r="D4072" s="42" t="s">
        <v>79</v>
      </c>
      <c r="E4072" s="42" t="s">
        <v>20221</v>
      </c>
      <c r="F4072" s="55">
        <v>42180</v>
      </c>
      <c r="G4072" s="42" t="s">
        <v>1559</v>
      </c>
      <c r="H4072" s="42" t="s">
        <v>1560</v>
      </c>
      <c r="I4072" s="42" t="s">
        <v>46</v>
      </c>
      <c r="J4072" s="42" t="s">
        <v>1561</v>
      </c>
      <c r="K4072" s="42" t="s">
        <v>1562</v>
      </c>
      <c r="L4072" s="42" t="s">
        <v>225</v>
      </c>
      <c r="M4072" s="42" t="s">
        <v>21</v>
      </c>
      <c r="N4072" s="42" t="s">
        <v>1563</v>
      </c>
      <c r="O4072" s="42" t="s">
        <v>394</v>
      </c>
      <c r="P4072" s="42" t="s">
        <v>395</v>
      </c>
      <c r="Q4072" s="56" t="str">
        <f>HYPERLINK("http://www.baltimoresun.com/news/maryland/crime/blog/bs-md-baltimore-county-0628-20150627-story.html","http://www.baltimoresun.com/news/maryland/crime/blog/bs-md-baltimore-county-0628-20150627-story.html")</f>
        <v>http://www.baltimoresun.com/news/maryland/crime/blog/bs-md-baltimore-county-0628-20150627-story.html</v>
      </c>
      <c r="R4072" s="42" t="s">
        <v>542</v>
      </c>
      <c r="S4072" s="42" t="s">
        <v>12</v>
      </c>
      <c r="T4072" s="42" t="s">
        <v>31978</v>
      </c>
      <c r="U4072" s="50" t="s">
        <v>28518</v>
      </c>
      <c r="V4072" s="42" t="s">
        <v>28521</v>
      </c>
      <c r="W4072" s="42" t="s">
        <v>94</v>
      </c>
      <c r="X4072" s="50">
        <v>567</v>
      </c>
    </row>
    <row r="4073" spans="1:24" ht="12" customHeight="1" x14ac:dyDescent="0.15">
      <c r="A4073" s="42" t="s">
        <v>1570</v>
      </c>
      <c r="B4073" s="42">
        <v>26</v>
      </c>
      <c r="C4073" s="42" t="s">
        <v>14</v>
      </c>
      <c r="D4073" s="42" t="s">
        <v>79</v>
      </c>
      <c r="E4073" s="42"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4073" s="55">
        <v>42179</v>
      </c>
      <c r="G4073" s="42" t="s">
        <v>1571</v>
      </c>
      <c r="H4073" s="42" t="s">
        <v>1572</v>
      </c>
      <c r="I4073" s="42" t="s">
        <v>238</v>
      </c>
      <c r="J4073" s="42" t="s">
        <v>1573</v>
      </c>
      <c r="K4073" s="42" t="s">
        <v>1574</v>
      </c>
      <c r="L4073" s="42" t="s">
        <v>1575</v>
      </c>
      <c r="M4073" s="42" t="s">
        <v>21</v>
      </c>
      <c r="N4073" s="42" t="s">
        <v>1576</v>
      </c>
      <c r="O4073" s="42" t="s">
        <v>394</v>
      </c>
      <c r="P4073" s="42" t="s">
        <v>395</v>
      </c>
      <c r="Q4073" s="56"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4073" s="42" t="s">
        <v>23</v>
      </c>
      <c r="S4073" s="42" t="s">
        <v>22</v>
      </c>
      <c r="T4073" s="42" t="s">
        <v>28746</v>
      </c>
      <c r="U4073" s="50" t="s">
        <v>28520</v>
      </c>
      <c r="V4073" s="42" t="s">
        <v>28521</v>
      </c>
      <c r="W4073" s="42" t="s">
        <v>542</v>
      </c>
      <c r="X4073" s="50">
        <v>569</v>
      </c>
    </row>
    <row r="4074" spans="1:24" ht="12" customHeight="1" x14ac:dyDescent="0.15">
      <c r="A4074" s="42" t="s">
        <v>1577</v>
      </c>
      <c r="B4074" s="42">
        <v>22</v>
      </c>
      <c r="C4074" s="42" t="s">
        <v>14</v>
      </c>
      <c r="D4074" s="42" t="s">
        <v>31</v>
      </c>
      <c r="F4074" s="55">
        <v>42178</v>
      </c>
      <c r="G4074" s="42" t="s">
        <v>1578</v>
      </c>
      <c r="H4074" s="42" t="s">
        <v>1579</v>
      </c>
      <c r="I4074" s="42" t="s">
        <v>357</v>
      </c>
      <c r="J4074" s="42" t="s">
        <v>1580</v>
      </c>
      <c r="K4074" s="42" t="s">
        <v>1581</v>
      </c>
      <c r="L4074" s="42" t="s">
        <v>1582</v>
      </c>
      <c r="M4074" s="42" t="s">
        <v>21</v>
      </c>
      <c r="N4074" s="42" t="s">
        <v>1583</v>
      </c>
      <c r="O4074" s="42" t="s">
        <v>394</v>
      </c>
      <c r="P4074" s="42" t="s">
        <v>395</v>
      </c>
      <c r="Q4074" s="56" t="str">
        <f>HYPERLINK("http://www.kansas.com/news/local/article25221067.html","http://www.kansas.com/news/local/article25221067.html")</f>
        <v>http://www.kansas.com/news/local/article25221067.html</v>
      </c>
      <c r="R4074" s="42" t="s">
        <v>23</v>
      </c>
      <c r="S4074" s="42" t="s">
        <v>22</v>
      </c>
      <c r="T4074" s="42" t="s">
        <v>28739</v>
      </c>
      <c r="U4074" s="50" t="s">
        <v>28520</v>
      </c>
      <c r="V4074" s="42" t="s">
        <v>28521</v>
      </c>
      <c r="W4074" s="42" t="s">
        <v>94</v>
      </c>
      <c r="X4074" s="50">
        <v>574</v>
      </c>
    </row>
    <row r="4075" spans="1:24" ht="12" customHeight="1" x14ac:dyDescent="0.15">
      <c r="A4075" s="42" t="s">
        <v>1588</v>
      </c>
      <c r="B4075" s="42">
        <v>49</v>
      </c>
      <c r="C4075" s="42" t="s">
        <v>14</v>
      </c>
      <c r="D4075" s="42" t="s">
        <v>31</v>
      </c>
      <c r="E4075" s="42"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4075" s="55">
        <v>42178</v>
      </c>
      <c r="G4075" s="42" t="s">
        <v>1589</v>
      </c>
      <c r="H4075" s="42" t="s">
        <v>1590</v>
      </c>
      <c r="I4075" s="42" t="s">
        <v>67</v>
      </c>
      <c r="J4075" s="42" t="s">
        <v>1591</v>
      </c>
      <c r="K4075" s="42" t="s">
        <v>1592</v>
      </c>
      <c r="L4075" s="42" t="s">
        <v>1593</v>
      </c>
      <c r="M4075" s="42" t="s">
        <v>21</v>
      </c>
      <c r="N4075" s="42" t="s">
        <v>1594</v>
      </c>
      <c r="O4075" s="42" t="s">
        <v>394</v>
      </c>
      <c r="P4075" s="42" t="s">
        <v>395</v>
      </c>
      <c r="Q4075" s="56" t="str">
        <f>HYPERLINK("http://www.star-telegram.com/news/local/community/fort-worth/article25340344.html","http://www.star-telegram.com/news/local/community/fort-worth/article25340344.html")</f>
        <v>http://www.star-telegram.com/news/local/community/fort-worth/article25340344.html</v>
      </c>
      <c r="R4075" s="42" t="s">
        <v>542</v>
      </c>
      <c r="S4075" s="42" t="s">
        <v>22</v>
      </c>
      <c r="T4075" s="42" t="s">
        <v>28739</v>
      </c>
      <c r="U4075" s="50" t="s">
        <v>28518</v>
      </c>
      <c r="V4075" s="42" t="s">
        <v>28522</v>
      </c>
      <c r="W4075" s="42" t="s">
        <v>94</v>
      </c>
      <c r="X4075" s="50">
        <v>575</v>
      </c>
    </row>
    <row r="4076" spans="1:24" ht="12" customHeight="1" x14ac:dyDescent="0.15">
      <c r="A4076" s="42" t="s">
        <v>1595</v>
      </c>
      <c r="B4076" s="42">
        <v>32</v>
      </c>
      <c r="C4076" s="42" t="s">
        <v>14</v>
      </c>
      <c r="D4076" s="42" t="s">
        <v>31</v>
      </c>
      <c r="E4076" s="42"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4076" s="55">
        <v>42178</v>
      </c>
      <c r="G4076" s="42" t="s">
        <v>1596</v>
      </c>
      <c r="H4076" s="42" t="s">
        <v>1597</v>
      </c>
      <c r="I4076" s="42" t="s">
        <v>457</v>
      </c>
      <c r="J4076" s="42" t="s">
        <v>1598</v>
      </c>
      <c r="K4076" s="42" t="s">
        <v>922</v>
      </c>
      <c r="L4076" s="42" t="s">
        <v>1599</v>
      </c>
      <c r="M4076" s="42" t="s">
        <v>21</v>
      </c>
      <c r="N4076" s="42" t="s">
        <v>1600</v>
      </c>
      <c r="O4076" s="42" t="s">
        <v>537</v>
      </c>
      <c r="P4076" s="42" t="s">
        <v>395</v>
      </c>
      <c r="Q4076" s="56"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4076" s="42" t="s">
        <v>94</v>
      </c>
      <c r="S4076" s="42" t="s">
        <v>22</v>
      </c>
      <c r="T4076" s="42" t="s">
        <v>28746</v>
      </c>
      <c r="U4076" s="50" t="s">
        <v>28520</v>
      </c>
      <c r="V4076" s="42" t="s">
        <v>28521</v>
      </c>
      <c r="W4076" s="42" t="s">
        <v>94</v>
      </c>
      <c r="X4076" s="50">
        <v>726</v>
      </c>
    </row>
    <row r="4077" spans="1:24" ht="12" customHeight="1" x14ac:dyDescent="0.15">
      <c r="A4077" s="42" t="s">
        <v>1584</v>
      </c>
      <c r="B4077" s="42">
        <v>34</v>
      </c>
      <c r="C4077" s="42" t="s">
        <v>14</v>
      </c>
      <c r="D4077" s="42" t="s">
        <v>31</v>
      </c>
      <c r="F4077" s="55">
        <v>42178</v>
      </c>
      <c r="G4077" s="42" t="s">
        <v>1585</v>
      </c>
      <c r="H4077" s="42" t="s">
        <v>210</v>
      </c>
      <c r="I4077" s="42" t="s">
        <v>211</v>
      </c>
      <c r="J4077" s="42" t="s">
        <v>1586</v>
      </c>
      <c r="K4077" s="42" t="s">
        <v>414</v>
      </c>
      <c r="L4077" s="42" t="s">
        <v>212</v>
      </c>
      <c r="M4077" s="42" t="s">
        <v>21</v>
      </c>
      <c r="N4077" s="42" t="s">
        <v>1587</v>
      </c>
      <c r="O4077" s="42" t="s">
        <v>394</v>
      </c>
      <c r="P4077" s="42" t="s">
        <v>395</v>
      </c>
      <c r="Q4077" s="56" t="str">
        <f>HYPERLINK("http://www.wthr.com/story/29391400/impd-officer-involved-in-shooting-after-short-pursuit","http://www.wthr.com/story/29391400/impd-officer-involved-in-shooting-after-short-pursuit")</f>
        <v>http://www.wthr.com/story/29391400/impd-officer-involved-in-shooting-after-short-pursuit</v>
      </c>
      <c r="R4077" s="42" t="s">
        <v>23</v>
      </c>
      <c r="S4077" s="42" t="s">
        <v>12</v>
      </c>
      <c r="T4077" s="42" t="s">
        <v>31978</v>
      </c>
      <c r="U4077" s="50" t="s">
        <v>28518</v>
      </c>
      <c r="V4077" s="42" t="s">
        <v>28519</v>
      </c>
      <c r="W4077" s="42" t="s">
        <v>94</v>
      </c>
      <c r="X4077" s="50">
        <v>572</v>
      </c>
    </row>
    <row r="4078" spans="1:24" ht="12" customHeight="1" x14ac:dyDescent="0.15">
      <c r="A4078" s="42" t="s">
        <v>1601</v>
      </c>
      <c r="B4078" s="42">
        <v>20</v>
      </c>
      <c r="C4078" s="42" t="s">
        <v>14</v>
      </c>
      <c r="D4078" s="42" t="s">
        <v>79</v>
      </c>
      <c r="E4078" s="42" t="str">
        <f>HYPERLINK("http://www.post-gazette.com/image/2015/06/23/420x_q90_cMC_z_ca0,37,614,753/HarrisTyrone.jpg","http://www.post-gazette.com/image/2015/06/23/420x_q90_cMC_z_ca0,37,614,753/HarrisTyrone.jpg")</f>
        <v>http://www.post-gazette.com/image/2015/06/23/420x_q90_cMC_z_ca0,37,614,753/HarrisTyrone.jpg</v>
      </c>
      <c r="F4078" s="55">
        <v>42177</v>
      </c>
      <c r="G4078" s="42" t="s">
        <v>1602</v>
      </c>
      <c r="H4078" s="42" t="s">
        <v>1603</v>
      </c>
      <c r="I4078" s="42" t="s">
        <v>398</v>
      </c>
      <c r="J4078" s="42" t="s">
        <v>1604</v>
      </c>
      <c r="K4078" s="42" t="s">
        <v>1605</v>
      </c>
      <c r="L4078" s="42" t="s">
        <v>34605</v>
      </c>
      <c r="M4078" s="42" t="s">
        <v>21</v>
      </c>
      <c r="N4078" s="42" t="s">
        <v>1607</v>
      </c>
      <c r="O4078" s="42" t="s">
        <v>394</v>
      </c>
      <c r="P4078" s="42" t="s">
        <v>395</v>
      </c>
      <c r="Q4078" s="56"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4078" s="42" t="s">
        <v>23</v>
      </c>
      <c r="S4078" s="42" t="s">
        <v>22</v>
      </c>
      <c r="T4078" s="42" t="s">
        <v>28746</v>
      </c>
      <c r="U4078" s="50" t="s">
        <v>28520</v>
      </c>
      <c r="V4078" s="42" t="s">
        <v>28519</v>
      </c>
      <c r="W4078" s="42" t="s">
        <v>94</v>
      </c>
      <c r="X4078" s="50">
        <v>576</v>
      </c>
    </row>
    <row r="4079" spans="1:24" ht="12" customHeight="1" x14ac:dyDescent="0.15">
      <c r="A4079" s="42" t="s">
        <v>1608</v>
      </c>
      <c r="B4079" s="42">
        <v>35</v>
      </c>
      <c r="C4079" s="42" t="s">
        <v>14</v>
      </c>
      <c r="D4079" s="42" t="s">
        <v>42</v>
      </c>
      <c r="F4079" s="55">
        <v>42177</v>
      </c>
      <c r="G4079" s="42" t="s">
        <v>1609</v>
      </c>
      <c r="H4079" s="42" t="s">
        <v>1610</v>
      </c>
      <c r="I4079" s="42" t="s">
        <v>39</v>
      </c>
      <c r="J4079" s="42" t="s">
        <v>1611</v>
      </c>
      <c r="K4079" s="42" t="s">
        <v>1612</v>
      </c>
      <c r="L4079" s="42" t="s">
        <v>1613</v>
      </c>
      <c r="M4079" s="42" t="s">
        <v>21</v>
      </c>
      <c r="N4079" s="42" t="s">
        <v>1614</v>
      </c>
      <c r="O4079" s="42" t="s">
        <v>394</v>
      </c>
      <c r="P4079" s="42" t="s">
        <v>395</v>
      </c>
      <c r="Q4079" s="56" t="str">
        <f>HYPERLINK("http://www.sacbee.com/news/local/crime/article25297567.html","http://www.sacbee.com/news/local/crime/article25297567.html")</f>
        <v>http://www.sacbee.com/news/local/crime/article25297567.html</v>
      </c>
      <c r="R4079" s="42" t="s">
        <v>23</v>
      </c>
      <c r="S4079" s="42" t="s">
        <v>22</v>
      </c>
      <c r="T4079" s="42" t="s">
        <v>28746</v>
      </c>
      <c r="U4079" s="50" t="s">
        <v>28520</v>
      </c>
      <c r="V4079" s="42" t="s">
        <v>28521</v>
      </c>
      <c r="W4079" s="42" t="s">
        <v>94</v>
      </c>
      <c r="X4079" s="50">
        <v>570</v>
      </c>
    </row>
    <row r="4080" spans="1:24" ht="12" customHeight="1" x14ac:dyDescent="0.15">
      <c r="A4080" s="42" t="s">
        <v>1621</v>
      </c>
      <c r="B4080" s="42">
        <v>60</v>
      </c>
      <c r="C4080" s="42" t="s">
        <v>14</v>
      </c>
      <c r="D4080" s="42" t="s">
        <v>31</v>
      </c>
      <c r="E4080" s="42"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4080" s="55">
        <v>42177</v>
      </c>
      <c r="G4080" s="42" t="s">
        <v>1622</v>
      </c>
      <c r="H4080" s="42" t="s">
        <v>1623</v>
      </c>
      <c r="I4080" s="42" t="s">
        <v>360</v>
      </c>
      <c r="J4080" s="42" t="s">
        <v>1624</v>
      </c>
      <c r="K4080" s="42" t="s">
        <v>1625</v>
      </c>
      <c r="L4080" s="42" t="s">
        <v>1626</v>
      </c>
      <c r="M4080" s="42" t="s">
        <v>21</v>
      </c>
      <c r="N4080" s="42" t="s">
        <v>1627</v>
      </c>
      <c r="O4080" s="42" t="s">
        <v>394</v>
      </c>
      <c r="P4080" s="42" t="s">
        <v>395</v>
      </c>
      <c r="Q4080" s="56" t="str">
        <f>HYPERLINK("http://www.wxii12.com/news/sheriffs-deputy-shot-in-wilkes-county/33705684","http://www.wxii12.com/news/sheriffs-deputy-shot-in-wilkes-county/33705684")</f>
        <v>http://www.wxii12.com/news/sheriffs-deputy-shot-in-wilkes-county/33705684</v>
      </c>
      <c r="R4080" s="42" t="s">
        <v>94</v>
      </c>
      <c r="S4080" s="42" t="s">
        <v>22</v>
      </c>
      <c r="T4080" s="42" t="s">
        <v>28746</v>
      </c>
      <c r="U4080" s="50" t="s">
        <v>28520</v>
      </c>
      <c r="V4080" s="42" t="s">
        <v>28522</v>
      </c>
      <c r="W4080" s="42" t="s">
        <v>94</v>
      </c>
      <c r="X4080" s="50">
        <v>566</v>
      </c>
    </row>
    <row r="4081" spans="1:24" ht="12" customHeight="1" x14ac:dyDescent="0.15">
      <c r="A4081" s="42" t="s">
        <v>1615</v>
      </c>
      <c r="B4081" s="42">
        <v>29</v>
      </c>
      <c r="C4081" s="42" t="s">
        <v>14</v>
      </c>
      <c r="D4081" s="42" t="s">
        <v>31</v>
      </c>
      <c r="E4081" s="42" t="str">
        <f>HYPERLINK("http://chronicle.augusta.com/sites/default/files/imagecache/superphoto/14501857.jpg","http://chronicle.augusta.com/sites/default/files/imagecache/superphoto/14501857.jpg")</f>
        <v>http://chronicle.augusta.com/sites/default/files/imagecache/superphoto/14501857.jpg</v>
      </c>
      <c r="F4081" s="55">
        <v>42177</v>
      </c>
      <c r="G4081" s="42" t="s">
        <v>1616</v>
      </c>
      <c r="H4081" s="42" t="s">
        <v>1617</v>
      </c>
      <c r="I4081" s="42" t="s">
        <v>167</v>
      </c>
      <c r="J4081" s="42" t="s">
        <v>1618</v>
      </c>
      <c r="K4081" s="42" t="s">
        <v>858</v>
      </c>
      <c r="L4081" s="42" t="s">
        <v>1619</v>
      </c>
      <c r="M4081" s="42" t="s">
        <v>21</v>
      </c>
      <c r="N4081" s="42" t="s">
        <v>1620</v>
      </c>
      <c r="O4081" s="42" t="s">
        <v>394</v>
      </c>
      <c r="P4081" s="42" t="s">
        <v>395</v>
      </c>
      <c r="Q4081" s="56"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4081" s="42" t="s">
        <v>542</v>
      </c>
      <c r="S4081" s="42" t="s">
        <v>22</v>
      </c>
      <c r="T4081" s="42" t="s">
        <v>28746</v>
      </c>
      <c r="U4081" s="50" t="s">
        <v>28520</v>
      </c>
      <c r="V4081" s="42" t="s">
        <v>28521</v>
      </c>
      <c r="W4081" s="42" t="s">
        <v>94</v>
      </c>
      <c r="X4081" s="50">
        <v>573</v>
      </c>
    </row>
    <row r="4082" spans="1:24" ht="12" customHeight="1" x14ac:dyDescent="0.15">
      <c r="A4082" s="42" t="s">
        <v>1635</v>
      </c>
      <c r="B4082" s="42">
        <v>24</v>
      </c>
      <c r="C4082" s="42" t="s">
        <v>14</v>
      </c>
      <c r="D4082" s="42" t="s">
        <v>42</v>
      </c>
      <c r="E4082" s="42"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4082" s="55">
        <v>42176</v>
      </c>
      <c r="G4082" s="42" t="s">
        <v>1636</v>
      </c>
      <c r="H4082" s="42" t="s">
        <v>1637</v>
      </c>
      <c r="I4082" s="42" t="s">
        <v>39</v>
      </c>
      <c r="J4082" s="42" t="s">
        <v>1638</v>
      </c>
      <c r="K4082" s="42" t="s">
        <v>92</v>
      </c>
      <c r="L4082" s="42" t="s">
        <v>1639</v>
      </c>
      <c r="M4082" s="42" t="s">
        <v>21</v>
      </c>
      <c r="N4082" s="42" t="s">
        <v>1640</v>
      </c>
      <c r="O4082" s="42" t="s">
        <v>394</v>
      </c>
      <c r="P4082" s="42" t="s">
        <v>395</v>
      </c>
      <c r="Q4082" s="56" t="str">
        <f>HYPERLINK("http://homicide.latimes.com/post/adrian-simental/","http://homicide.latimes.com/post/adrian-simental/")</f>
        <v>http://homicide.latimes.com/post/adrian-simental/</v>
      </c>
      <c r="R4082" s="42" t="s">
        <v>542</v>
      </c>
      <c r="S4082" s="42" t="s">
        <v>12</v>
      </c>
      <c r="T4082" s="42" t="s">
        <v>31978</v>
      </c>
      <c r="U4082" s="50" t="s">
        <v>28518</v>
      </c>
      <c r="V4082" s="42" t="s">
        <v>28521</v>
      </c>
      <c r="W4082" s="42" t="s">
        <v>94</v>
      </c>
      <c r="X4082" s="50">
        <v>555</v>
      </c>
    </row>
    <row r="4083" spans="1:24" ht="12" customHeight="1" x14ac:dyDescent="0.15">
      <c r="A4083" s="42" t="s">
        <v>1628</v>
      </c>
      <c r="B4083" s="42">
        <v>23</v>
      </c>
      <c r="C4083" s="42" t="s">
        <v>14</v>
      </c>
      <c r="D4083" s="42" t="s">
        <v>42</v>
      </c>
      <c r="E4083" s="42"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4083" s="55">
        <v>42176</v>
      </c>
      <c r="G4083" s="42" t="s">
        <v>1629</v>
      </c>
      <c r="H4083" s="42" t="s">
        <v>1630</v>
      </c>
      <c r="I4083" s="42" t="s">
        <v>774</v>
      </c>
      <c r="J4083" s="42" t="s">
        <v>1631</v>
      </c>
      <c r="K4083" s="42" t="s">
        <v>1632</v>
      </c>
      <c r="L4083" s="42" t="s">
        <v>1633</v>
      </c>
      <c r="M4083" s="42" t="s">
        <v>2246</v>
      </c>
      <c r="N4083" s="42" t="s">
        <v>1634</v>
      </c>
      <c r="O4083" s="42" t="s">
        <v>394</v>
      </c>
      <c r="P4083" s="42" t="s">
        <v>395</v>
      </c>
      <c r="Q4083" s="56" t="str">
        <f>HYPERLINK("http://www.ktvb.com/story/news/crime/2015/06/25/allen--hernandez-owyhee-sheriff/29283099/","http://www.ktvb.com/story/news/crime/2015/06/25/allen--hernandez-owyhee-sheriff/29283099/")</f>
        <v>http://www.ktvb.com/story/news/crime/2015/06/25/allen--hernandez-owyhee-sheriff/29283099/</v>
      </c>
      <c r="R4083" s="42" t="s">
        <v>94</v>
      </c>
      <c r="S4083" s="42" t="s">
        <v>12</v>
      </c>
    </row>
    <row r="4084" spans="1:24" ht="12" customHeight="1" x14ac:dyDescent="0.15">
      <c r="A4084" s="42" t="s">
        <v>1641</v>
      </c>
      <c r="B4084" s="42">
        <v>49</v>
      </c>
      <c r="C4084" s="42" t="s">
        <v>14</v>
      </c>
      <c r="D4084" s="42" t="s">
        <v>31</v>
      </c>
      <c r="E4084" s="42" t="str">
        <f>HYPERLINK("http://d3trabu2dfbdfb.cloudfront.net/4/6/4658528_300x300.jpeg","http://d3trabu2dfbdfb.cloudfront.net/4/6/4658528_300x300.jpeg")</f>
        <v>http://d3trabu2dfbdfb.cloudfront.net/4/6/4658528_300x300.jpeg</v>
      </c>
      <c r="F4084" s="55">
        <v>42176</v>
      </c>
      <c r="G4084" s="42" t="s">
        <v>1642</v>
      </c>
      <c r="H4084" s="42" t="s">
        <v>707</v>
      </c>
      <c r="I4084" s="42" t="s">
        <v>67</v>
      </c>
      <c r="J4084" s="42" t="s">
        <v>1643</v>
      </c>
      <c r="K4084" s="42" t="s">
        <v>545</v>
      </c>
      <c r="L4084" s="42" t="s">
        <v>546</v>
      </c>
      <c r="M4084" s="42" t="s">
        <v>21</v>
      </c>
      <c r="N4084" s="42" t="s">
        <v>1644</v>
      </c>
      <c r="O4084" s="42" t="s">
        <v>394</v>
      </c>
      <c r="P4084" s="42" t="s">
        <v>395</v>
      </c>
      <c r="Q4084" s="56" t="str">
        <f>HYPERLINK("http://www.chron.com/news/houston-texas/article/Deputy-fatally-shoots-man-after-he-charges-6340675.php","http://www.chron.com/news/houston-texas/article/Deputy-fatally-shoots-man-after-he-charges-6340675.php")</f>
        <v>http://www.chron.com/news/houston-texas/article/Deputy-fatally-shoots-man-after-he-charges-6340675.php</v>
      </c>
      <c r="R4084" s="42" t="s">
        <v>542</v>
      </c>
      <c r="S4084" s="42" t="s">
        <v>29</v>
      </c>
      <c r="T4084" s="42" t="s">
        <v>28565</v>
      </c>
      <c r="U4084" s="50" t="s">
        <v>28518</v>
      </c>
      <c r="V4084" s="42" t="s">
        <v>28521</v>
      </c>
      <c r="W4084" s="42" t="s">
        <v>94</v>
      </c>
      <c r="X4084" s="50">
        <v>556</v>
      </c>
    </row>
    <row r="4085" spans="1:24" ht="12" customHeight="1" x14ac:dyDescent="0.15">
      <c r="A4085" s="42" t="s">
        <v>1645</v>
      </c>
      <c r="B4085" s="42">
        <v>23</v>
      </c>
      <c r="C4085" s="42" t="s">
        <v>14</v>
      </c>
      <c r="D4085" s="42" t="s">
        <v>79</v>
      </c>
      <c r="F4085" s="55">
        <v>42175</v>
      </c>
      <c r="G4085" s="42" t="s">
        <v>1646</v>
      </c>
      <c r="H4085" s="42" t="s">
        <v>81</v>
      </c>
      <c r="I4085" s="42" t="s">
        <v>38</v>
      </c>
      <c r="J4085" s="42" t="s">
        <v>1647</v>
      </c>
      <c r="K4085" s="42" t="s">
        <v>82</v>
      </c>
      <c r="L4085" s="42" t="s">
        <v>83</v>
      </c>
      <c r="M4085" s="42" t="s">
        <v>21</v>
      </c>
      <c r="N4085" s="42" t="s">
        <v>1648</v>
      </c>
      <c r="O4085" s="42" t="s">
        <v>394</v>
      </c>
      <c r="P4085" s="42" t="s">
        <v>395</v>
      </c>
      <c r="Q4085" s="56"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4085" s="42" t="s">
        <v>94</v>
      </c>
      <c r="S4085" s="42" t="s">
        <v>22</v>
      </c>
      <c r="T4085" s="42" t="s">
        <v>28746</v>
      </c>
      <c r="U4085" s="50" t="s">
        <v>28520</v>
      </c>
      <c r="V4085" s="42" t="s">
        <v>28522</v>
      </c>
      <c r="W4085" s="42" t="s">
        <v>94</v>
      </c>
      <c r="X4085" s="50">
        <v>582</v>
      </c>
    </row>
    <row r="4086" spans="1:24" ht="12" customHeight="1" x14ac:dyDescent="0.15">
      <c r="A4086" s="42" t="s">
        <v>1649</v>
      </c>
      <c r="B4086" s="42">
        <v>32</v>
      </c>
      <c r="C4086" s="42" t="s">
        <v>14</v>
      </c>
      <c r="D4086" s="42" t="s">
        <v>79</v>
      </c>
      <c r="F4086" s="55">
        <v>42175</v>
      </c>
      <c r="G4086" s="42" t="s">
        <v>1650</v>
      </c>
      <c r="H4086" s="42" t="s">
        <v>183</v>
      </c>
      <c r="I4086" s="42" t="s">
        <v>19</v>
      </c>
      <c r="J4086" s="42" t="s">
        <v>1651</v>
      </c>
      <c r="K4086" s="42" t="s">
        <v>3652</v>
      </c>
      <c r="L4086" s="42" t="s">
        <v>1652</v>
      </c>
      <c r="M4086" s="42" t="s">
        <v>385</v>
      </c>
      <c r="N4086" s="42" t="s">
        <v>1653</v>
      </c>
      <c r="O4086" s="42" t="s">
        <v>394</v>
      </c>
      <c r="P4086" s="42" t="s">
        <v>395</v>
      </c>
      <c r="Q4086" s="56" t="str">
        <f>HYPERLINK("http://theadvocate.com/news/12712188-123/father-at-a-loss-for","http://theadvocate.com/news/12712188-123/father-at-a-loss-for")</f>
        <v>http://theadvocate.com/news/12712188-123/father-at-a-loss-for</v>
      </c>
      <c r="R4086" s="42" t="s">
        <v>948</v>
      </c>
      <c r="S4086" s="42" t="s">
        <v>12</v>
      </c>
    </row>
    <row r="4087" spans="1:24" ht="12" customHeight="1" x14ac:dyDescent="0.15">
      <c r="A4087" s="42" t="s">
        <v>1654</v>
      </c>
      <c r="B4087" s="42">
        <v>21</v>
      </c>
      <c r="C4087" s="42" t="s">
        <v>14</v>
      </c>
      <c r="D4087" s="42" t="s">
        <v>79</v>
      </c>
      <c r="E4087" s="42"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4087" s="55">
        <v>42175</v>
      </c>
      <c r="G4087" s="42" t="s">
        <v>1655</v>
      </c>
      <c r="H4087" s="42" t="s">
        <v>1656</v>
      </c>
      <c r="I4087" s="42" t="s">
        <v>88</v>
      </c>
      <c r="J4087" s="42" t="s">
        <v>1657</v>
      </c>
      <c r="K4087" s="42" t="s">
        <v>689</v>
      </c>
      <c r="L4087" s="42" t="s">
        <v>1658</v>
      </c>
      <c r="M4087" s="42" t="s">
        <v>385</v>
      </c>
      <c r="N4087" s="42" t="s">
        <v>1659</v>
      </c>
      <c r="O4087" s="42" t="s">
        <v>394</v>
      </c>
      <c r="P4087" s="42" t="s">
        <v>395</v>
      </c>
      <c r="Q4087" s="56" t="str">
        <f>HYPERLINK("http://www.tuscaloosanews.com/article/20150622/news/150629934?p=1&amp;tc=pg","http://www.tuscaloosanews.com/article/20150622/news/150629934?p=1&amp;tc=pg")</f>
        <v>http://www.tuscaloosanews.com/article/20150622/news/150629934?p=1&amp;tc=pg</v>
      </c>
      <c r="R4087" s="42" t="s">
        <v>94</v>
      </c>
      <c r="S4087" s="42" t="s">
        <v>12</v>
      </c>
    </row>
    <row r="4088" spans="1:24" ht="12" customHeight="1" x14ac:dyDescent="0.15">
      <c r="A4088" s="42" t="s">
        <v>1660</v>
      </c>
      <c r="B4088" s="42">
        <v>21</v>
      </c>
      <c r="C4088" s="42" t="s">
        <v>14</v>
      </c>
      <c r="D4088" s="42" t="s">
        <v>79</v>
      </c>
      <c r="E4088" s="42"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4088" s="55">
        <v>42174</v>
      </c>
      <c r="G4088" s="42" t="s">
        <v>1661</v>
      </c>
      <c r="H4088" s="42" t="s">
        <v>534</v>
      </c>
      <c r="I4088" s="42" t="s">
        <v>63</v>
      </c>
      <c r="J4088" s="42" t="s">
        <v>1662</v>
      </c>
      <c r="K4088" s="42" t="s">
        <v>535</v>
      </c>
      <c r="L4088" s="42" t="s">
        <v>536</v>
      </c>
      <c r="M4088" s="42" t="s">
        <v>21</v>
      </c>
      <c r="N4088" s="42" t="s">
        <v>1663</v>
      </c>
      <c r="O4088" s="42" t="s">
        <v>394</v>
      </c>
      <c r="P4088" s="42" t="s">
        <v>395</v>
      </c>
      <c r="Q4088" s="56" t="str">
        <f>HYPERLINK("http://www.cincinnati.com/story/news/2015/06/19/trepierre-hummons-past/29018599/","http://www.cincinnati.com/story/news/2015/06/19/trepierre-hummons-past/29018599/")</f>
        <v>http://www.cincinnati.com/story/news/2015/06/19/trepierre-hummons-past/29018599/</v>
      </c>
      <c r="R4088" s="42" t="s">
        <v>542</v>
      </c>
      <c r="S4088" s="42" t="s">
        <v>22</v>
      </c>
      <c r="T4088" s="42" t="s">
        <v>28746</v>
      </c>
      <c r="U4088" s="50" t="s">
        <v>28520</v>
      </c>
      <c r="V4088" s="42" t="s">
        <v>28521</v>
      </c>
      <c r="W4088" s="42" t="s">
        <v>94</v>
      </c>
      <c r="X4088" s="50">
        <v>560</v>
      </c>
    </row>
    <row r="4089" spans="1:24" ht="12" customHeight="1" x14ac:dyDescent="0.15">
      <c r="A4089" s="42" t="s">
        <v>1670</v>
      </c>
      <c r="B4089" s="42">
        <v>50</v>
      </c>
      <c r="C4089" s="42" t="s">
        <v>14</v>
      </c>
      <c r="D4089" s="42" t="s">
        <v>42</v>
      </c>
      <c r="F4089" s="55">
        <v>42174</v>
      </c>
      <c r="G4089" s="42" t="s">
        <v>1671</v>
      </c>
      <c r="H4089" s="42" t="s">
        <v>1672</v>
      </c>
      <c r="I4089" s="42" t="s">
        <v>203</v>
      </c>
      <c r="J4089" s="42" t="s">
        <v>1673</v>
      </c>
      <c r="K4089" s="42" t="s">
        <v>1674</v>
      </c>
      <c r="L4089" s="42" t="s">
        <v>1675</v>
      </c>
      <c r="M4089" s="42" t="s">
        <v>21</v>
      </c>
      <c r="N4089" s="42" t="s">
        <v>1676</v>
      </c>
      <c r="O4089" s="42" t="s">
        <v>394</v>
      </c>
      <c r="P4089" s="42" t="s">
        <v>395</v>
      </c>
      <c r="Q4089" s="56" t="str">
        <f>HYPERLINK("http://www.greeleytribune.com/news/16932384-113/weld-district-attorney-releases-names-of-man-woman","http://www.greeleytribune.com/news/16932384-113/weld-district-attorney-releases-names-of-man-woman")</f>
        <v>http://www.greeleytribune.com/news/16932384-113/weld-district-attorney-releases-names-of-man-woman</v>
      </c>
      <c r="R4089" s="42" t="s">
        <v>94</v>
      </c>
      <c r="S4089" s="42" t="s">
        <v>22</v>
      </c>
      <c r="T4089" s="42" t="s">
        <v>28746</v>
      </c>
      <c r="U4089" s="50" t="s">
        <v>28520</v>
      </c>
      <c r="V4089" s="42" t="s">
        <v>28521</v>
      </c>
      <c r="W4089" s="42" t="s">
        <v>94</v>
      </c>
      <c r="X4089" s="50">
        <v>565</v>
      </c>
    </row>
    <row r="4090" spans="1:24" ht="12" customHeight="1" x14ac:dyDescent="0.15">
      <c r="A4090" s="42" t="s">
        <v>1664</v>
      </c>
      <c r="B4090" s="42">
        <v>44</v>
      </c>
      <c r="C4090" s="42" t="s">
        <v>14</v>
      </c>
      <c r="D4090" s="42" t="s">
        <v>42</v>
      </c>
      <c r="F4090" s="55">
        <v>42174</v>
      </c>
      <c r="G4090" s="42" t="s">
        <v>1665</v>
      </c>
      <c r="H4090" s="42" t="s">
        <v>1666</v>
      </c>
      <c r="I4090" s="42" t="s">
        <v>40</v>
      </c>
      <c r="J4090" s="42" t="s">
        <v>1667</v>
      </c>
      <c r="K4090" s="42" t="s">
        <v>1668</v>
      </c>
      <c r="L4090" s="42" t="s">
        <v>15928</v>
      </c>
      <c r="M4090" s="42" t="s">
        <v>21</v>
      </c>
      <c r="N4090" s="42" t="s">
        <v>1669</v>
      </c>
      <c r="O4090" s="42" t="s">
        <v>394</v>
      </c>
      <c r="P4090" s="42" t="s">
        <v>395</v>
      </c>
      <c r="Q4090" s="56" t="str">
        <f>HYPERLINK("http://www.necn.com/news/new-england/Sister-Speaks-Out-About-Police-Involved-Shooting-308721631.html","http://www.necn.com/news/new-england/Sister-Speaks-Out-About-Police-Involved-Shooting-308721631.html")</f>
        <v>http://www.necn.com/news/new-england/Sister-Speaks-Out-About-Police-Involved-Shooting-308721631.html</v>
      </c>
      <c r="R4090" s="42" t="s">
        <v>542</v>
      </c>
      <c r="S4090" s="42" t="s">
        <v>22</v>
      </c>
      <c r="T4090" s="42" t="s">
        <v>28739</v>
      </c>
      <c r="U4090" s="50" t="s">
        <v>28518</v>
      </c>
      <c r="V4090" s="42" t="s">
        <v>28522</v>
      </c>
      <c r="W4090" s="42" t="s">
        <v>94</v>
      </c>
      <c r="X4090" s="50">
        <v>558</v>
      </c>
    </row>
    <row r="4091" spans="1:24" ht="12" customHeight="1" x14ac:dyDescent="0.15">
      <c r="A4091" s="42" t="s">
        <v>1677</v>
      </c>
      <c r="B4091" s="42">
        <v>58</v>
      </c>
      <c r="C4091" s="42" t="s">
        <v>14</v>
      </c>
      <c r="D4091" s="42" t="s">
        <v>31</v>
      </c>
      <c r="F4091" s="55">
        <v>42173</v>
      </c>
      <c r="G4091" s="42" t="s">
        <v>1678</v>
      </c>
      <c r="H4091" s="42" t="s">
        <v>1679</v>
      </c>
      <c r="I4091" s="42" t="s">
        <v>417</v>
      </c>
      <c r="J4091" s="42" t="s">
        <v>1680</v>
      </c>
      <c r="K4091" s="42" t="s">
        <v>1681</v>
      </c>
      <c r="L4091" s="42" t="s">
        <v>569</v>
      </c>
      <c r="M4091" s="42" t="s">
        <v>21</v>
      </c>
      <c r="N4091" s="42" t="s">
        <v>1682</v>
      </c>
      <c r="O4091" s="42" t="s">
        <v>394</v>
      </c>
      <c r="P4091" s="42" t="s">
        <v>395</v>
      </c>
      <c r="Q4091" s="56"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4091" s="42" t="s">
        <v>23</v>
      </c>
      <c r="S4091" s="42" t="s">
        <v>22</v>
      </c>
      <c r="T4091" s="42" t="s">
        <v>28739</v>
      </c>
      <c r="U4091" s="50" t="s">
        <v>28520</v>
      </c>
      <c r="V4091" s="42" t="s">
        <v>28522</v>
      </c>
      <c r="W4091" s="42" t="s">
        <v>94</v>
      </c>
      <c r="X4091" s="50">
        <v>564</v>
      </c>
    </row>
    <row r="4092" spans="1:24" ht="12" customHeight="1" x14ac:dyDescent="0.15">
      <c r="A4092" s="42" t="s">
        <v>1689</v>
      </c>
      <c r="B4092" s="42">
        <v>40</v>
      </c>
      <c r="C4092" s="42" t="s">
        <v>108</v>
      </c>
      <c r="D4092" s="42" t="s">
        <v>31</v>
      </c>
      <c r="F4092" s="55">
        <v>42172</v>
      </c>
      <c r="G4092" s="42" t="s">
        <v>1690</v>
      </c>
      <c r="H4092" s="42" t="s">
        <v>1691</v>
      </c>
      <c r="I4092" s="42" t="s">
        <v>88</v>
      </c>
      <c r="J4092" s="42" t="s">
        <v>1692</v>
      </c>
      <c r="K4092" s="42" t="s">
        <v>1693</v>
      </c>
      <c r="L4092" s="42" t="s">
        <v>1694</v>
      </c>
      <c r="M4092" s="42" t="s">
        <v>21</v>
      </c>
      <c r="N4092" s="42" t="s">
        <v>1695</v>
      </c>
      <c r="O4092" s="42" t="s">
        <v>394</v>
      </c>
      <c r="P4092" s="42" t="s">
        <v>395</v>
      </c>
      <c r="Q4092" s="56"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4092" s="42" t="s">
        <v>94</v>
      </c>
      <c r="S4092" s="42" t="s">
        <v>22</v>
      </c>
      <c r="T4092" s="42" t="s">
        <v>28746</v>
      </c>
      <c r="U4092" s="50" t="s">
        <v>28520</v>
      </c>
      <c r="V4092" s="42" t="s">
        <v>28519</v>
      </c>
      <c r="W4092" s="42" t="s">
        <v>94</v>
      </c>
      <c r="X4092" s="50">
        <v>557</v>
      </c>
    </row>
    <row r="4093" spans="1:24" ht="12" customHeight="1" x14ac:dyDescent="0.15">
      <c r="A4093" s="42" t="s">
        <v>1696</v>
      </c>
      <c r="B4093" s="42">
        <v>48</v>
      </c>
      <c r="C4093" s="42" t="s">
        <v>14</v>
      </c>
      <c r="D4093" s="42" t="s">
        <v>31</v>
      </c>
      <c r="F4093" s="55">
        <v>42172</v>
      </c>
      <c r="G4093" s="42" t="s">
        <v>1697</v>
      </c>
      <c r="H4093" s="42" t="s">
        <v>443</v>
      </c>
      <c r="I4093" s="42" t="s">
        <v>189</v>
      </c>
      <c r="J4093" s="42" t="s">
        <v>1698</v>
      </c>
      <c r="K4093" s="42" t="s">
        <v>770</v>
      </c>
      <c r="L4093" s="42" t="s">
        <v>444</v>
      </c>
      <c r="M4093" s="42" t="s">
        <v>21</v>
      </c>
      <c r="N4093" s="42" t="s">
        <v>1699</v>
      </c>
      <c r="O4093" s="42" t="s">
        <v>394</v>
      </c>
      <c r="P4093" s="42" t="s">
        <v>395</v>
      </c>
      <c r="Q4093" s="56" t="str">
        <f>HYPERLINK("http://www.kob.com/article/stories/s3831288.shtml#.Vem0QNNVhBc","http://www.kob.com/article/stories/s3831288.shtml#.Vem0QNNVhBc")</f>
        <v>http://www.kob.com/article/stories/s3831288.shtml#.Vem0QNNVhBc</v>
      </c>
      <c r="R4093" s="42" t="s">
        <v>542</v>
      </c>
      <c r="S4093" s="42" t="s">
        <v>22</v>
      </c>
      <c r="T4093" s="42" t="s">
        <v>28746</v>
      </c>
      <c r="U4093" s="50" t="s">
        <v>28520</v>
      </c>
      <c r="V4093" s="42" t="s">
        <v>28521</v>
      </c>
      <c r="W4093" s="42" t="s">
        <v>94</v>
      </c>
      <c r="X4093" s="50">
        <v>561</v>
      </c>
    </row>
    <row r="4094" spans="1:24" ht="12" customHeight="1" x14ac:dyDescent="0.15">
      <c r="A4094" s="42" t="s">
        <v>1707</v>
      </c>
      <c r="B4094" s="42">
        <v>51</v>
      </c>
      <c r="C4094" s="42" t="s">
        <v>108</v>
      </c>
      <c r="D4094" s="42" t="s">
        <v>31</v>
      </c>
      <c r="F4094" s="55">
        <v>42171</v>
      </c>
      <c r="G4094" s="42" t="s">
        <v>1708</v>
      </c>
      <c r="H4094" s="42" t="s">
        <v>1709</v>
      </c>
      <c r="I4094" s="42" t="s">
        <v>75</v>
      </c>
      <c r="J4094" s="42" t="s">
        <v>1710</v>
      </c>
      <c r="K4094" s="42" t="s">
        <v>1711</v>
      </c>
      <c r="L4094" s="42" t="s">
        <v>1712</v>
      </c>
      <c r="M4094" s="42" t="s">
        <v>21</v>
      </c>
      <c r="N4094" s="42" t="s">
        <v>1713</v>
      </c>
      <c r="O4094" s="42" t="s">
        <v>28727</v>
      </c>
      <c r="P4094" s="42" t="s">
        <v>28728</v>
      </c>
      <c r="Q4094" s="56" t="str">
        <f>HYPERLINK("http://newyork.cbslocal.com/2015/06/17/neptune-police-officer-shooting/","http://newyork.cbslocal.com/2015/06/17/neptune-police-officer-shooting/")</f>
        <v>http://newyork.cbslocal.com/2015/06/17/neptune-police-officer-shooting/</v>
      </c>
      <c r="R4094" s="42" t="s">
        <v>94</v>
      </c>
      <c r="S4094" s="42" t="s">
        <v>12</v>
      </c>
    </row>
    <row r="4095" spans="1:24" ht="12" customHeight="1" x14ac:dyDescent="0.15">
      <c r="A4095" s="42" t="s">
        <v>1714</v>
      </c>
      <c r="B4095" s="42">
        <v>28</v>
      </c>
      <c r="C4095" s="42" t="s">
        <v>14</v>
      </c>
      <c r="D4095" s="42" t="s">
        <v>42</v>
      </c>
      <c r="F4095" s="55">
        <v>42171</v>
      </c>
      <c r="G4095" s="42" t="s">
        <v>1715</v>
      </c>
      <c r="H4095" s="42" t="s">
        <v>1716</v>
      </c>
      <c r="I4095" s="42" t="s">
        <v>39</v>
      </c>
      <c r="J4095" s="42" t="s">
        <v>1717</v>
      </c>
      <c r="K4095" s="42" t="s">
        <v>1139</v>
      </c>
      <c r="L4095" s="42" t="s">
        <v>1718</v>
      </c>
      <c r="M4095" s="42" t="s">
        <v>21</v>
      </c>
      <c r="N4095" s="42" t="s">
        <v>1719</v>
      </c>
      <c r="O4095" s="42" t="s">
        <v>394</v>
      </c>
      <c r="P4095" s="42" t="s">
        <v>395</v>
      </c>
      <c r="Q4095" s="56"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4095" s="42" t="s">
        <v>94</v>
      </c>
      <c r="S4095" s="42" t="s">
        <v>22</v>
      </c>
      <c r="T4095" s="42" t="s">
        <v>28746</v>
      </c>
      <c r="U4095" s="50" t="s">
        <v>28520</v>
      </c>
      <c r="V4095" s="42" t="s">
        <v>28521</v>
      </c>
      <c r="W4095" s="42" t="s">
        <v>94</v>
      </c>
      <c r="X4095" s="50">
        <v>559</v>
      </c>
    </row>
    <row r="4096" spans="1:24" ht="12" customHeight="1" x14ac:dyDescent="0.15">
      <c r="A4096" s="42" t="s">
        <v>1683</v>
      </c>
      <c r="B4096" s="42">
        <v>31</v>
      </c>
      <c r="C4096" s="42" t="s">
        <v>14</v>
      </c>
      <c r="D4096" s="42" t="s">
        <v>133</v>
      </c>
      <c r="F4096" s="55">
        <v>42171</v>
      </c>
      <c r="G4096" s="42" t="s">
        <v>23</v>
      </c>
      <c r="H4096" s="42" t="s">
        <v>1684</v>
      </c>
      <c r="I4096" s="42" t="s">
        <v>1685</v>
      </c>
      <c r="K4096" s="42" t="s">
        <v>1686</v>
      </c>
      <c r="L4096" s="42" t="s">
        <v>1687</v>
      </c>
      <c r="M4096" s="42" t="s">
        <v>21</v>
      </c>
      <c r="N4096" s="42" t="s">
        <v>1688</v>
      </c>
      <c r="O4096" s="42" t="s">
        <v>394</v>
      </c>
      <c r="P4096" s="42" t="s">
        <v>395</v>
      </c>
      <c r="Q4096" s="56"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4096" s="42" t="s">
        <v>94</v>
      </c>
      <c r="S4096" s="42" t="s">
        <v>22</v>
      </c>
      <c r="T4096" s="42" t="s">
        <v>28746</v>
      </c>
      <c r="U4096" s="50" t="s">
        <v>28520</v>
      </c>
      <c r="V4096" s="42" t="s">
        <v>28521</v>
      </c>
      <c r="W4096" s="42" t="s">
        <v>94</v>
      </c>
      <c r="X4096" s="50">
        <v>563</v>
      </c>
    </row>
    <row r="4097" spans="1:24" ht="12" customHeight="1" x14ac:dyDescent="0.15">
      <c r="A4097" s="42" t="s">
        <v>1700</v>
      </c>
      <c r="B4097" s="42">
        <v>42</v>
      </c>
      <c r="C4097" s="42" t="s">
        <v>14</v>
      </c>
      <c r="D4097" s="42" t="s">
        <v>79</v>
      </c>
      <c r="E4097" s="42" t="s">
        <v>20222</v>
      </c>
      <c r="F4097" s="55">
        <v>42171</v>
      </c>
      <c r="G4097" s="42" t="s">
        <v>1701</v>
      </c>
      <c r="H4097" s="42" t="s">
        <v>1702</v>
      </c>
      <c r="I4097" s="42" t="s">
        <v>56</v>
      </c>
      <c r="J4097" s="42" t="s">
        <v>1703</v>
      </c>
      <c r="K4097" s="42" t="s">
        <v>1704</v>
      </c>
      <c r="L4097" s="42" t="s">
        <v>1705</v>
      </c>
      <c r="M4097" s="42" t="s">
        <v>23</v>
      </c>
      <c r="N4097" s="42" t="s">
        <v>1706</v>
      </c>
      <c r="O4097" s="42" t="s">
        <v>394</v>
      </c>
      <c r="P4097" s="42" t="s">
        <v>395</v>
      </c>
      <c r="Q4097" s="56"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4097" s="42" t="s">
        <v>948</v>
      </c>
      <c r="S4097" s="42" t="s">
        <v>12</v>
      </c>
    </row>
    <row r="4098" spans="1:24" ht="12" customHeight="1" x14ac:dyDescent="0.15">
      <c r="A4098" s="42" t="s">
        <v>22561</v>
      </c>
      <c r="B4098" s="42">
        <v>47</v>
      </c>
      <c r="C4098" s="42" t="s">
        <v>14</v>
      </c>
      <c r="D4098" s="42" t="s">
        <v>79</v>
      </c>
      <c r="E4098" s="42" t="s">
        <v>22562</v>
      </c>
      <c r="F4098" s="55">
        <v>42170</v>
      </c>
      <c r="G4098" s="42" t="s">
        <v>22563</v>
      </c>
      <c r="H4098" s="42" t="s">
        <v>2060</v>
      </c>
      <c r="I4098" s="42" t="s">
        <v>75</v>
      </c>
      <c r="J4098" s="42">
        <v>8618</v>
      </c>
      <c r="K4098" s="42" t="s">
        <v>2845</v>
      </c>
      <c r="L4098" s="42" t="s">
        <v>2062</v>
      </c>
      <c r="M4098" s="42" t="s">
        <v>22564</v>
      </c>
      <c r="N4098" s="42" t="s">
        <v>22565</v>
      </c>
      <c r="O4098" s="42" t="s">
        <v>394</v>
      </c>
      <c r="P4098" s="42" t="s">
        <v>395</v>
      </c>
      <c r="Q4098" s="56" t="s">
        <v>22566</v>
      </c>
      <c r="R4098" s="42" t="s">
        <v>94</v>
      </c>
      <c r="S4098" s="42" t="s">
        <v>12</v>
      </c>
    </row>
    <row r="4099" spans="1:24" ht="12" customHeight="1" x14ac:dyDescent="0.15">
      <c r="A4099" s="42" t="s">
        <v>1720</v>
      </c>
      <c r="B4099" s="42">
        <v>22</v>
      </c>
      <c r="C4099" s="42" t="s">
        <v>14</v>
      </c>
      <c r="D4099" s="42" t="s">
        <v>79</v>
      </c>
      <c r="E4099" s="42" t="str">
        <f>HYPERLINK("http://www.kcra.com/image/view/-/33606430/medRes/1/-/maxh/460/maxw/620/-/xldfqjz/-/Kris-Jackson-061615-jpg.jpg","http://www.kcra.com/image/view/-/33606430/medRes/1/-/maxh/460/maxw/620/-/xldfqjz/-/Kris-Jackson-061615-jpg.jpg")</f>
        <v>http://www.kcra.com/image/view/-/33606430/medRes/1/-/maxh/460/maxw/620/-/xldfqjz/-/Kris-Jackson-061615-jpg.jpg</v>
      </c>
      <c r="F4099" s="55">
        <v>42170</v>
      </c>
      <c r="G4099" s="42" t="s">
        <v>1721</v>
      </c>
      <c r="H4099" s="42" t="s">
        <v>1722</v>
      </c>
      <c r="I4099" s="42" t="s">
        <v>39</v>
      </c>
      <c r="J4099" s="42" t="s">
        <v>1723</v>
      </c>
      <c r="K4099" s="42" t="s">
        <v>1724</v>
      </c>
      <c r="L4099" s="42" t="s">
        <v>1725</v>
      </c>
      <c r="M4099" s="42" t="s">
        <v>21</v>
      </c>
      <c r="N4099" s="42" t="s">
        <v>1726</v>
      </c>
      <c r="O4099" s="42" t="s">
        <v>394</v>
      </c>
      <c r="P4099" s="42" t="s">
        <v>395</v>
      </c>
      <c r="Q4099" s="56" t="s">
        <v>20280</v>
      </c>
      <c r="R4099" s="42" t="s">
        <v>94</v>
      </c>
      <c r="S4099" s="42" t="s">
        <v>12</v>
      </c>
      <c r="T4099" s="42" t="s">
        <v>31978</v>
      </c>
      <c r="U4099" s="50" t="s">
        <v>28518</v>
      </c>
      <c r="V4099" s="42" t="s">
        <v>28522</v>
      </c>
      <c r="W4099" s="42" t="s">
        <v>94</v>
      </c>
      <c r="X4099" s="50">
        <v>550</v>
      </c>
    </row>
    <row r="4100" spans="1:24" ht="12" customHeight="1" x14ac:dyDescent="0.15">
      <c r="A4100" s="42" t="s">
        <v>1734</v>
      </c>
      <c r="B4100" s="42">
        <v>15</v>
      </c>
      <c r="C4100" s="42" t="s">
        <v>14</v>
      </c>
      <c r="D4100" s="42" t="s">
        <v>31</v>
      </c>
      <c r="E4100" s="42" t="str">
        <f>HYPERLINK("http://media.cmgdigital.com/shared/img/photos/2015/06/15/08/8a/Zane_Terryn.jpg","http://media.cmgdigital.com/shared/img/photos/2015/06/15/08/8a/Zane_Terryn.jpg")</f>
        <v>http://media.cmgdigital.com/shared/img/photos/2015/06/15/08/8a/Zane_Terryn.jpg</v>
      </c>
      <c r="F4100" s="55">
        <v>42169</v>
      </c>
      <c r="G4100" s="42" t="s">
        <v>1735</v>
      </c>
      <c r="H4100" s="42" t="s">
        <v>1736</v>
      </c>
      <c r="I4100" s="42" t="s">
        <v>56</v>
      </c>
      <c r="J4100" s="42" t="s">
        <v>1737</v>
      </c>
      <c r="K4100" s="42" t="s">
        <v>1738</v>
      </c>
      <c r="L4100" s="42" t="s">
        <v>1009</v>
      </c>
      <c r="M4100" s="42" t="s">
        <v>21</v>
      </c>
      <c r="N4100" s="42" t="s">
        <v>1739</v>
      </c>
      <c r="O4100" s="42" t="s">
        <v>394</v>
      </c>
      <c r="P4100" s="42" t="s">
        <v>395</v>
      </c>
      <c r="Q4100" s="56" t="str">
        <f>HYPERLINK("http://www.wftv.com/news/news/local/trooper-teens-idd-brevard-county-shooting/nmdGr/","http://www.wftv.com/news/news/local/trooper-teens-idd-brevard-county-shooting/nmdGr/")</f>
        <v>http://www.wftv.com/news/news/local/trooper-teens-idd-brevard-county-shooting/nmdGr/</v>
      </c>
      <c r="R4100" s="42" t="s">
        <v>542</v>
      </c>
      <c r="S4100" s="42" t="s">
        <v>22</v>
      </c>
      <c r="T4100" s="42" t="s">
        <v>28746</v>
      </c>
      <c r="U4100" s="50" t="s">
        <v>28520</v>
      </c>
      <c r="V4100" s="42" t="s">
        <v>28521</v>
      </c>
      <c r="W4100" s="42" t="s">
        <v>94</v>
      </c>
      <c r="X4100" s="50">
        <v>551</v>
      </c>
    </row>
    <row r="4101" spans="1:24" ht="12" customHeight="1" x14ac:dyDescent="0.15">
      <c r="A4101" s="42" t="s">
        <v>1727</v>
      </c>
      <c r="B4101" s="42">
        <v>28</v>
      </c>
      <c r="C4101" s="42" t="s">
        <v>14</v>
      </c>
      <c r="D4101" s="42" t="s">
        <v>42</v>
      </c>
      <c r="E4101" s="42" t="str">
        <f>HYPERLINK("https://tribfox40.files.wordpress.com/2015/06/kenneth-garcia.jpg","https://tribfox40.files.wordpress.com/2015/06/kenneth-garcia.jpg")</f>
        <v>https://tribfox40.files.wordpress.com/2015/06/kenneth-garcia.jpg</v>
      </c>
      <c r="F4101" s="55">
        <v>42169</v>
      </c>
      <c r="G4101" s="42" t="s">
        <v>1728</v>
      </c>
      <c r="H4101" s="42" t="s">
        <v>1729</v>
      </c>
      <c r="I4101" s="42" t="s">
        <v>39</v>
      </c>
      <c r="J4101" s="42" t="s">
        <v>1730</v>
      </c>
      <c r="K4101" s="42" t="s">
        <v>1731</v>
      </c>
      <c r="L4101" s="42" t="s">
        <v>1732</v>
      </c>
      <c r="M4101" s="42" t="s">
        <v>21</v>
      </c>
      <c r="N4101" s="42" t="s">
        <v>1733</v>
      </c>
      <c r="O4101" s="42" t="s">
        <v>394</v>
      </c>
      <c r="P4101" s="42" t="s">
        <v>395</v>
      </c>
      <c r="Q4101" s="56"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4101" s="42" t="s">
        <v>94</v>
      </c>
      <c r="S4101" s="42" t="s">
        <v>373</v>
      </c>
      <c r="T4101" s="42" t="s">
        <v>28836</v>
      </c>
      <c r="U4101" s="50" t="s">
        <v>28520</v>
      </c>
      <c r="V4101" s="42" t="s">
        <v>28519</v>
      </c>
      <c r="W4101" s="42" t="s">
        <v>94</v>
      </c>
      <c r="X4101" s="50">
        <v>547</v>
      </c>
    </row>
    <row r="4102" spans="1:24" ht="12" customHeight="1" x14ac:dyDescent="0.15">
      <c r="A4102" s="42" t="s">
        <v>1749</v>
      </c>
      <c r="B4102" s="42">
        <v>24</v>
      </c>
      <c r="C4102" s="42" t="s">
        <v>108</v>
      </c>
      <c r="D4102" s="42" t="s">
        <v>31</v>
      </c>
      <c r="E4102" s="42"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4102" s="55">
        <v>42168</v>
      </c>
      <c r="G4102" s="42" t="s">
        <v>1750</v>
      </c>
      <c r="H4102" s="42" t="s">
        <v>1751</v>
      </c>
      <c r="I4102" s="42" t="s">
        <v>26</v>
      </c>
      <c r="J4102" s="42" t="s">
        <v>1752</v>
      </c>
      <c r="K4102" s="42" t="s">
        <v>1753</v>
      </c>
      <c r="L4102" s="42" t="s">
        <v>1754</v>
      </c>
      <c r="M4102" s="42" t="s">
        <v>21</v>
      </c>
      <c r="N4102" s="42" t="s">
        <v>1755</v>
      </c>
      <c r="O4102" s="42" t="s">
        <v>1756</v>
      </c>
      <c r="P4102" s="42" t="s">
        <v>395</v>
      </c>
      <c r="Q4102" s="56" t="str">
        <f>HYPERLINK("http://www.wrdw.com/home/headlines/Shooting-on-Coulter-Drive-in-North-Augusta-307293011.html","http://www.wrdw.com/home/headlines/Shooting-on-Coulter-Drive-in-North-Augusta-307293011.html")</f>
        <v>http://www.wrdw.com/home/headlines/Shooting-on-Coulter-Drive-in-North-Augusta-307293011.html</v>
      </c>
      <c r="R4102" s="42" t="s">
        <v>94</v>
      </c>
      <c r="S4102" s="42" t="s">
        <v>29</v>
      </c>
    </row>
    <row r="4103" spans="1:24" ht="12" customHeight="1" x14ac:dyDescent="0.15">
      <c r="A4103" s="42" t="s">
        <v>1768</v>
      </c>
      <c r="B4103" s="42">
        <v>46</v>
      </c>
      <c r="C4103" s="42" t="s">
        <v>14</v>
      </c>
      <c r="D4103" s="42" t="s">
        <v>31</v>
      </c>
      <c r="E4103" s="42" t="str">
        <f>HYPERLINK("http://assets.mediaspanonline.com/prod/11889528/7206529_h400.jpg","http://assets.mediaspanonline.com/prod/11889528/7206529_h400.jpg")</f>
        <v>http://assets.mediaspanonline.com/prod/11889528/7206529_h400.jpg</v>
      </c>
      <c r="F4103" s="55">
        <v>42168</v>
      </c>
      <c r="G4103" s="42" t="s">
        <v>1769</v>
      </c>
      <c r="H4103" s="42" t="s">
        <v>1770</v>
      </c>
      <c r="I4103" s="42" t="s">
        <v>211</v>
      </c>
      <c r="J4103" s="42" t="s">
        <v>1771</v>
      </c>
      <c r="K4103" s="42" t="s">
        <v>1772</v>
      </c>
      <c r="L4103" s="42" t="s">
        <v>1773</v>
      </c>
      <c r="M4103" s="42" t="s">
        <v>21</v>
      </c>
      <c r="N4103" s="42" t="s">
        <v>1774</v>
      </c>
      <c r="O4103" s="42" t="s">
        <v>994</v>
      </c>
      <c r="P4103" s="42" t="s">
        <v>395</v>
      </c>
      <c r="Q4103" s="56" t="str">
        <f>HYPERLINK("http://wane.com/2015/06/15/coroner-releases-identity-of-man-shot-by-officer/","http://wane.com/2015/06/15/coroner-releases-identity-of-man-shot-by-officer/")</f>
        <v>http://wane.com/2015/06/15/coroner-releases-identity-of-man-shot-by-officer/</v>
      </c>
      <c r="R4103" s="42" t="s">
        <v>94</v>
      </c>
      <c r="S4103" s="42" t="s">
        <v>22</v>
      </c>
      <c r="T4103" s="42" t="s">
        <v>28746</v>
      </c>
      <c r="U4103" s="50" t="s">
        <v>28520</v>
      </c>
      <c r="V4103" s="42" t="s">
        <v>28521</v>
      </c>
      <c r="W4103" s="42" t="s">
        <v>94</v>
      </c>
      <c r="X4103" s="50">
        <v>546</v>
      </c>
    </row>
    <row r="4104" spans="1:24" ht="12" customHeight="1" x14ac:dyDescent="0.15">
      <c r="A4104" s="42" t="s">
        <v>1763</v>
      </c>
      <c r="B4104" s="42">
        <v>35</v>
      </c>
      <c r="C4104" s="42" t="s">
        <v>14</v>
      </c>
      <c r="D4104" s="42" t="s">
        <v>31</v>
      </c>
      <c r="E4104" s="42"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4104" s="55">
        <v>42168</v>
      </c>
      <c r="G4104" s="42" t="s">
        <v>1764</v>
      </c>
      <c r="H4104" s="42" t="s">
        <v>1765</v>
      </c>
      <c r="I4104" s="42" t="s">
        <v>67</v>
      </c>
      <c r="J4104" s="42" t="s">
        <v>1766</v>
      </c>
      <c r="K4104" s="42" t="s">
        <v>279</v>
      </c>
      <c r="L4104" s="42" t="s">
        <v>280</v>
      </c>
      <c r="M4104" s="42" t="s">
        <v>21</v>
      </c>
      <c r="N4104" s="42" t="s">
        <v>1767</v>
      </c>
      <c r="O4104" s="42" t="s">
        <v>994</v>
      </c>
      <c r="P4104" s="42" t="s">
        <v>395</v>
      </c>
      <c r="Q4104" s="56"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4104" s="42" t="s">
        <v>542</v>
      </c>
      <c r="S4104" s="42" t="s">
        <v>22</v>
      </c>
      <c r="T4104" s="42" t="s">
        <v>31671</v>
      </c>
      <c r="U4104" s="50" t="s">
        <v>28520</v>
      </c>
      <c r="V4104" s="42" t="s">
        <v>28521</v>
      </c>
      <c r="W4104" s="42" t="s">
        <v>94</v>
      </c>
      <c r="X4104" s="50">
        <v>549</v>
      </c>
    </row>
    <row r="4105" spans="1:24" ht="12" customHeight="1" x14ac:dyDescent="0.15">
      <c r="A4105" s="42" t="s">
        <v>1744</v>
      </c>
      <c r="B4105" s="42">
        <v>35</v>
      </c>
      <c r="C4105" s="42" t="s">
        <v>14</v>
      </c>
      <c r="D4105" s="42" t="s">
        <v>79</v>
      </c>
      <c r="E4105" s="42"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4105" s="55">
        <v>42168</v>
      </c>
      <c r="G4105" s="42" t="s">
        <v>1745</v>
      </c>
      <c r="H4105" s="42" t="s">
        <v>874</v>
      </c>
      <c r="I4105" s="42" t="s">
        <v>309</v>
      </c>
      <c r="J4105" s="42" t="s">
        <v>1746</v>
      </c>
      <c r="K4105" s="42" t="s">
        <v>1747</v>
      </c>
      <c r="L4105" s="42" t="s">
        <v>875</v>
      </c>
      <c r="M4105" s="42" t="s">
        <v>21</v>
      </c>
      <c r="N4105" s="42" t="s">
        <v>1748</v>
      </c>
      <c r="O4105" s="42" t="s">
        <v>994</v>
      </c>
      <c r="P4105" s="42" t="s">
        <v>395</v>
      </c>
      <c r="Q4105" s="56"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4105" s="42" t="s">
        <v>948</v>
      </c>
      <c r="S4105" s="42" t="s">
        <v>29</v>
      </c>
      <c r="T4105" s="42" t="s">
        <v>28566</v>
      </c>
      <c r="U4105" s="50" t="s">
        <v>28518</v>
      </c>
      <c r="V4105" s="42" t="s">
        <v>28521</v>
      </c>
      <c r="W4105" s="42" t="s">
        <v>94</v>
      </c>
      <c r="X4105" s="50">
        <v>548</v>
      </c>
    </row>
    <row r="4106" spans="1:24" ht="12" customHeight="1" x14ac:dyDescent="0.15">
      <c r="A4106" s="42" t="s">
        <v>1740</v>
      </c>
      <c r="B4106" s="42">
        <v>47</v>
      </c>
      <c r="C4106" s="42" t="s">
        <v>14</v>
      </c>
      <c r="D4106" s="42" t="s">
        <v>79</v>
      </c>
      <c r="E4106" s="42" t="str">
        <f>HYPERLINK("http://whns.images.worldnow.com/images/8077680_G.jpg","http://whns.images.worldnow.com/images/8077680_G.jpg")</f>
        <v>http://whns.images.worldnow.com/images/8077680_G.jpg</v>
      </c>
      <c r="F4106" s="55">
        <v>42168</v>
      </c>
      <c r="G4106" s="42" t="s">
        <v>1741</v>
      </c>
      <c r="H4106" s="42" t="s">
        <v>27</v>
      </c>
      <c r="I4106" s="42" t="s">
        <v>26</v>
      </c>
      <c r="J4106" s="42" t="s">
        <v>1742</v>
      </c>
      <c r="K4106" s="42" t="s">
        <v>27</v>
      </c>
      <c r="L4106" s="42" t="s">
        <v>28</v>
      </c>
      <c r="M4106" s="42" t="s">
        <v>373</v>
      </c>
      <c r="N4106" s="42" t="s">
        <v>1743</v>
      </c>
      <c r="O4106" s="42" t="s">
        <v>994</v>
      </c>
      <c r="P4106" s="42" t="s">
        <v>395</v>
      </c>
      <c r="Q4106" s="56"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4106" s="42" t="s">
        <v>94</v>
      </c>
      <c r="S4106" s="42" t="s">
        <v>373</v>
      </c>
      <c r="T4106" s="42" t="s">
        <v>29599</v>
      </c>
    </row>
    <row r="4107" spans="1:24" ht="12" customHeight="1" x14ac:dyDescent="0.15">
      <c r="A4107" s="42" t="s">
        <v>1757</v>
      </c>
      <c r="B4107" s="42">
        <v>51</v>
      </c>
      <c r="C4107" s="42" t="s">
        <v>14</v>
      </c>
      <c r="D4107" s="42" t="s">
        <v>31</v>
      </c>
      <c r="E4107" s="42" t="str">
        <f>HYPERLINK("http://media.cmgdigital.com/shared/img/photos/2015/07/01/63/fb/jimmy_payne_alteredREV2.jpg","http://media.cmgdigital.com/shared/img/photos/2015/07/01/63/fb/jimmy_payne_alteredREV2.jpg")</f>
        <v>http://media.cmgdigital.com/shared/img/photos/2015/07/01/63/fb/jimmy_payne_alteredREV2.jpg</v>
      </c>
      <c r="F4107" s="55">
        <v>42168</v>
      </c>
      <c r="G4107" s="42" t="s">
        <v>1758</v>
      </c>
      <c r="H4107" s="42" t="s">
        <v>1759</v>
      </c>
      <c r="I4107" s="42" t="s">
        <v>63</v>
      </c>
      <c r="J4107" s="42" t="s">
        <v>1760</v>
      </c>
      <c r="K4107" s="42" t="s">
        <v>1039</v>
      </c>
      <c r="L4107" s="42" t="s">
        <v>1761</v>
      </c>
      <c r="M4107" s="42" t="s">
        <v>373</v>
      </c>
      <c r="N4107" s="42" t="s">
        <v>1762</v>
      </c>
      <c r="O4107" s="42" t="s">
        <v>394</v>
      </c>
      <c r="P4107" s="42" t="s">
        <v>395</v>
      </c>
      <c r="Q4107" s="56" t="str">
        <f>HYPERLINK("http://www.whio.com/news/news/officer-on-leave-during-crash-investigation/nmjmX/","http://www.whio.com/news/news/officer-on-leave-during-crash-investigation/nmjmX/")</f>
        <v>http://www.whio.com/news/news/officer-on-leave-during-crash-investigation/nmjmX/</v>
      </c>
      <c r="R4107" s="42" t="s">
        <v>94</v>
      </c>
      <c r="S4107" s="42" t="s">
        <v>373</v>
      </c>
      <c r="T4107" s="42" t="s">
        <v>29599</v>
      </c>
    </row>
    <row r="4108" spans="1:24" ht="12" customHeight="1" x14ac:dyDescent="0.15">
      <c r="A4108" s="42" t="s">
        <v>1775</v>
      </c>
      <c r="B4108" s="42">
        <v>17</v>
      </c>
      <c r="C4108" s="42" t="s">
        <v>108</v>
      </c>
      <c r="D4108" s="42" t="s">
        <v>31</v>
      </c>
      <c r="E4108" s="42"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4108" s="55">
        <v>42167</v>
      </c>
      <c r="G4108" s="42" t="s">
        <v>1776</v>
      </c>
      <c r="H4108" s="42" t="s">
        <v>1777</v>
      </c>
      <c r="I4108" s="42" t="s">
        <v>211</v>
      </c>
      <c r="J4108" s="42" t="s">
        <v>1778</v>
      </c>
      <c r="K4108" s="42" t="s">
        <v>47</v>
      </c>
      <c r="L4108" s="42" t="s">
        <v>1779</v>
      </c>
      <c r="M4108" s="42" t="s">
        <v>21</v>
      </c>
      <c r="N4108" s="42" t="s">
        <v>1780</v>
      </c>
      <c r="O4108" s="42" t="s">
        <v>537</v>
      </c>
      <c r="P4108" s="42" t="s">
        <v>395</v>
      </c>
      <c r="Q4108" s="56"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4108" s="42" t="s">
        <v>542</v>
      </c>
      <c r="S4108" s="42" t="s">
        <v>12</v>
      </c>
      <c r="T4108" s="42" t="s">
        <v>31675</v>
      </c>
      <c r="U4108" s="50" t="s">
        <v>28520</v>
      </c>
      <c r="V4108" s="42" t="s">
        <v>28521</v>
      </c>
      <c r="W4108" s="42" t="s">
        <v>94</v>
      </c>
      <c r="X4108" s="50">
        <v>553</v>
      </c>
    </row>
    <row r="4109" spans="1:24" ht="12" customHeight="1" x14ac:dyDescent="0.15">
      <c r="A4109" s="42" t="s">
        <v>1781</v>
      </c>
      <c r="B4109" s="42">
        <v>40</v>
      </c>
      <c r="C4109" s="42" t="s">
        <v>14</v>
      </c>
      <c r="D4109" s="42" t="s">
        <v>79</v>
      </c>
      <c r="E4109" s="42" t="str">
        <f>HYPERLINK("http://www.trbimg.com/img-557a9e9e/turbine/fl-pompano-beach-fatal-shoot-bso-20150611-003/550/550x309","http://www.trbimg.com/img-557a9e9e/turbine/fl-pompano-beach-fatal-shoot-bso-20150611-003/550/550x309")</f>
        <v>http://www.trbimg.com/img-557a9e9e/turbine/fl-pompano-beach-fatal-shoot-bso-20150611-003/550/550x309</v>
      </c>
      <c r="F4109" s="55">
        <v>42166</v>
      </c>
      <c r="G4109" s="42" t="s">
        <v>1782</v>
      </c>
      <c r="H4109" s="42" t="s">
        <v>1783</v>
      </c>
      <c r="I4109" s="42" t="s">
        <v>56</v>
      </c>
      <c r="J4109" s="42" t="s">
        <v>1784</v>
      </c>
      <c r="K4109" s="42" t="s">
        <v>1102</v>
      </c>
      <c r="L4109" s="42" t="s">
        <v>4287</v>
      </c>
      <c r="M4109" s="42" t="s">
        <v>21</v>
      </c>
      <c r="N4109" s="42" t="s">
        <v>1785</v>
      </c>
      <c r="O4109" s="42" t="s">
        <v>994</v>
      </c>
      <c r="P4109" s="42" t="s">
        <v>395</v>
      </c>
      <c r="Q4109" s="56" t="str">
        <f>HYPERLINK("http://www.local10.com/news/bso-investigates-deputyinvolved-shooting-in-pompano-beach/33522974","http://www.local10.com/news/bso-investigates-deputyinvolved-shooting-in-pompano-beach/33522974")</f>
        <v>http://www.local10.com/news/bso-investigates-deputyinvolved-shooting-in-pompano-beach/33522974</v>
      </c>
      <c r="R4109" s="42" t="s">
        <v>94</v>
      </c>
      <c r="S4109" s="42" t="s">
        <v>22</v>
      </c>
      <c r="T4109" s="42" t="s">
        <v>28746</v>
      </c>
      <c r="U4109" s="50" t="s">
        <v>28520</v>
      </c>
      <c r="V4109" s="42" t="s">
        <v>28521</v>
      </c>
      <c r="W4109" s="42" t="s">
        <v>94</v>
      </c>
      <c r="X4109" s="50">
        <v>541</v>
      </c>
    </row>
    <row r="4110" spans="1:24" ht="12" customHeight="1" x14ac:dyDescent="0.15">
      <c r="A4110" s="42" t="s">
        <v>1790</v>
      </c>
      <c r="B4110" s="42">
        <v>28</v>
      </c>
      <c r="C4110" s="42" t="s">
        <v>14</v>
      </c>
      <c r="D4110" s="42" t="s">
        <v>42</v>
      </c>
      <c r="E4110" s="42" t="str">
        <f>HYPERLINK("http://victimsofpolice.com/2015/images/Mark-Flores-Jr.jpg","http://victimsofpolice.com/2015/images/Mark-Flores-Jr.jpg")</f>
        <v>http://victimsofpolice.com/2015/images/Mark-Flores-Jr.jpg</v>
      </c>
      <c r="F4110" s="55">
        <v>42166</v>
      </c>
      <c r="G4110" s="42" t="s">
        <v>1791</v>
      </c>
      <c r="H4110" s="42" t="s">
        <v>562</v>
      </c>
      <c r="I4110" s="42" t="s">
        <v>67</v>
      </c>
      <c r="J4110" s="42" t="s">
        <v>1792</v>
      </c>
      <c r="K4110" s="42" t="s">
        <v>563</v>
      </c>
      <c r="L4110" s="42" t="s">
        <v>572</v>
      </c>
      <c r="M4110" s="42" t="s">
        <v>21</v>
      </c>
      <c r="N4110" s="42" t="s">
        <v>1793</v>
      </c>
      <c r="O4110" s="42" t="s">
        <v>394</v>
      </c>
      <c r="P4110" s="42" t="s">
        <v>395</v>
      </c>
      <c r="Q4110" s="56" t="str">
        <f>HYPERLINK("http://www.ksat.com/news/father-says-mental-issues-triggered-gun-fight-with-son","http://www.ksat.com/news/father-says-mental-issues-triggered-gun-fight-with-son")</f>
        <v>http://www.ksat.com/news/father-says-mental-issues-triggered-gun-fight-with-son</v>
      </c>
      <c r="R4110" s="42" t="s">
        <v>542</v>
      </c>
      <c r="S4110" s="42" t="s">
        <v>22</v>
      </c>
      <c r="T4110" s="42" t="s">
        <v>28746</v>
      </c>
      <c r="U4110" s="50" t="s">
        <v>28520</v>
      </c>
      <c r="V4110" s="42" t="s">
        <v>28521</v>
      </c>
      <c r="W4110" s="42" t="s">
        <v>94</v>
      </c>
      <c r="X4110" s="50">
        <v>544</v>
      </c>
    </row>
    <row r="4111" spans="1:24" ht="12" customHeight="1" x14ac:dyDescent="0.15">
      <c r="A4111" s="42" t="s">
        <v>1794</v>
      </c>
      <c r="B4111" s="42">
        <v>22</v>
      </c>
      <c r="C4111" s="42" t="s">
        <v>14</v>
      </c>
      <c r="D4111" s="42" t="s">
        <v>42</v>
      </c>
      <c r="E4111" s="42"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4111" s="55">
        <v>42166</v>
      </c>
      <c r="G4111" s="42" t="s">
        <v>1795</v>
      </c>
      <c r="H4111" s="42" t="s">
        <v>1796</v>
      </c>
      <c r="I4111" s="42" t="s">
        <v>75</v>
      </c>
      <c r="J4111" s="42" t="s">
        <v>1797</v>
      </c>
      <c r="K4111" s="42" t="s">
        <v>1798</v>
      </c>
      <c r="L4111" s="42" t="s">
        <v>1799</v>
      </c>
      <c r="M4111" s="42" t="s">
        <v>21</v>
      </c>
      <c r="N4111" s="42" t="s">
        <v>1800</v>
      </c>
      <c r="O4111" s="42" t="s">
        <v>994</v>
      </c>
      <c r="P4111" s="42" t="s">
        <v>395</v>
      </c>
      <c r="Q4111" s="56"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4111" s="42" t="s">
        <v>542</v>
      </c>
      <c r="S4111" s="42" t="s">
        <v>22</v>
      </c>
      <c r="T4111" s="42" t="s">
        <v>28739</v>
      </c>
      <c r="U4111" s="50" t="s">
        <v>28518</v>
      </c>
      <c r="V4111" s="42" t="s">
        <v>28521</v>
      </c>
      <c r="W4111" s="42" t="s">
        <v>94</v>
      </c>
      <c r="X4111" s="50">
        <v>545</v>
      </c>
    </row>
    <row r="4112" spans="1:24" ht="12" customHeight="1" x14ac:dyDescent="0.15">
      <c r="A4112" s="42" t="s">
        <v>1801</v>
      </c>
      <c r="B4112" s="42">
        <v>86</v>
      </c>
      <c r="C4112" s="42" t="s">
        <v>14</v>
      </c>
      <c r="D4112" s="42" t="s">
        <v>31</v>
      </c>
      <c r="F4112" s="55">
        <v>42166</v>
      </c>
      <c r="G4112" s="42" t="s">
        <v>1802</v>
      </c>
      <c r="H4112" s="42" t="s">
        <v>45</v>
      </c>
      <c r="I4112" s="42" t="s">
        <v>313</v>
      </c>
      <c r="J4112" s="42" t="s">
        <v>1803</v>
      </c>
      <c r="K4112" s="42" t="s">
        <v>1804</v>
      </c>
      <c r="L4112" s="42" t="s">
        <v>1805</v>
      </c>
      <c r="M4112" s="42" t="s">
        <v>21</v>
      </c>
      <c r="N4112" s="42" t="s">
        <v>1806</v>
      </c>
      <c r="O4112" s="42" t="s">
        <v>394</v>
      </c>
      <c r="P4112" s="42" t="s">
        <v>395</v>
      </c>
      <c r="Q4112" s="56" t="str">
        <f>HYPERLINK("http://www.wsmv.com/story/29298752/officer-involved-fatal-shooting-reported-in-columbia","http://www.wsmv.com/story/29298752/officer-involved-fatal-shooting-reported-in-columbia")</f>
        <v>http://www.wsmv.com/story/29298752/officer-involved-fatal-shooting-reported-in-columbia</v>
      </c>
      <c r="R4112" s="42" t="s">
        <v>542</v>
      </c>
      <c r="S4112" s="42" t="s">
        <v>22</v>
      </c>
      <c r="T4112" s="42" t="s">
        <v>28746</v>
      </c>
      <c r="U4112" s="50" t="s">
        <v>28520</v>
      </c>
      <c r="V4112" s="42" t="s">
        <v>28521</v>
      </c>
      <c r="W4112" s="42" t="s">
        <v>94</v>
      </c>
      <c r="X4112" s="50">
        <v>542</v>
      </c>
    </row>
    <row r="4113" spans="1:24" ht="12" customHeight="1" x14ac:dyDescent="0.15">
      <c r="A4113" s="42" t="s">
        <v>1786</v>
      </c>
      <c r="B4113" s="42">
        <v>46</v>
      </c>
      <c r="C4113" s="42" t="s">
        <v>14</v>
      </c>
      <c r="D4113" s="42" t="s">
        <v>79</v>
      </c>
      <c r="E4113" s="42" t="str">
        <f>HYPERLINK("http://i.dailymail.co.uk/i/pix/2015/06/12/08/298F3F8200000578-3120464-image-m-3_1434095771297.jpg","http://i.dailymail.co.uk/i/pix/2015/06/12/08/298F3F8200000578-3120464-image-m-3_1434095771297.jpg")</f>
        <v>http://i.dailymail.co.uk/i/pix/2015/06/12/08/298F3F8200000578-3120464-image-m-3_1434095771297.jpg</v>
      </c>
      <c r="F4113" s="55">
        <v>42166</v>
      </c>
      <c r="G4113" s="42" t="s">
        <v>1787</v>
      </c>
      <c r="H4113" s="42" t="s">
        <v>207</v>
      </c>
      <c r="I4113" s="42" t="s">
        <v>56</v>
      </c>
      <c r="J4113" s="42" t="s">
        <v>1788</v>
      </c>
      <c r="K4113" s="42" t="s">
        <v>155</v>
      </c>
      <c r="L4113" s="42" t="s">
        <v>450</v>
      </c>
      <c r="M4113" s="42" t="s">
        <v>21</v>
      </c>
      <c r="N4113" s="42" t="s">
        <v>1789</v>
      </c>
      <c r="O4113" s="42" t="s">
        <v>994</v>
      </c>
      <c r="P4113" s="42" t="s">
        <v>395</v>
      </c>
      <c r="Q4113" s="56" t="str">
        <f>HYPERLINK("http://miami.cbslocal.com/2015/06/11/witnesses-police-officer-shoots-homeless-man-five-times-in-miami/","http://miami.cbslocal.com/2015/06/11/witnesses-police-officer-shoots-homeless-man-five-times-in-miami/")</f>
        <v>http://miami.cbslocal.com/2015/06/11/witnesses-police-officer-shoots-homeless-man-five-times-in-miami/</v>
      </c>
      <c r="R4113" s="42" t="s">
        <v>23</v>
      </c>
      <c r="S4113" s="42" t="s">
        <v>29</v>
      </c>
      <c r="T4113" s="42" t="s">
        <v>28523</v>
      </c>
      <c r="U4113" s="50" t="s">
        <v>28518</v>
      </c>
      <c r="V4113" s="42" t="s">
        <v>28521</v>
      </c>
      <c r="W4113" s="42" t="s">
        <v>94</v>
      </c>
      <c r="X4113" s="50">
        <v>543</v>
      </c>
    </row>
    <row r="4114" spans="1:24" ht="12" customHeight="1" x14ac:dyDescent="0.15">
      <c r="A4114" s="42" t="s">
        <v>1807</v>
      </c>
      <c r="B4114" s="42">
        <v>19</v>
      </c>
      <c r="C4114" s="42" t="s">
        <v>14</v>
      </c>
      <c r="D4114" s="42" t="s">
        <v>79</v>
      </c>
      <c r="E4114" s="42"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4114" s="55">
        <v>42165</v>
      </c>
      <c r="G4114" s="42" t="s">
        <v>1808</v>
      </c>
      <c r="H4114" s="42" t="s">
        <v>1809</v>
      </c>
      <c r="I4114" s="42" t="s">
        <v>417</v>
      </c>
      <c r="J4114" s="42" t="s">
        <v>1810</v>
      </c>
      <c r="K4114" s="42" t="s">
        <v>738</v>
      </c>
      <c r="L4114" s="42" t="s">
        <v>569</v>
      </c>
      <c r="M4114" s="42" t="s">
        <v>21</v>
      </c>
      <c r="N4114" s="42" t="s">
        <v>1811</v>
      </c>
      <c r="O4114" s="42" t="s">
        <v>394</v>
      </c>
      <c r="P4114" s="42" t="s">
        <v>395</v>
      </c>
      <c r="Q4114" s="56"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4114" s="42" t="s">
        <v>94</v>
      </c>
      <c r="S4114" s="42" t="s">
        <v>22</v>
      </c>
      <c r="T4114" s="42" t="s">
        <v>28746</v>
      </c>
      <c r="U4114" s="50" t="s">
        <v>28520</v>
      </c>
      <c r="V4114" s="42" t="s">
        <v>28521</v>
      </c>
      <c r="W4114" s="42" t="s">
        <v>94</v>
      </c>
      <c r="X4114" s="50">
        <v>540</v>
      </c>
    </row>
    <row r="4115" spans="1:24" ht="12" customHeight="1" x14ac:dyDescent="0.15">
      <c r="A4115" s="42" t="str">
        <f>HYPERLINK("http://www.killedbypolice.net/victims/150504.jpg","QuanDavier Hicks")</f>
        <v>QuanDavier Hicks</v>
      </c>
      <c r="B4115" s="42">
        <v>22</v>
      </c>
      <c r="C4115" s="42" t="s">
        <v>14</v>
      </c>
      <c r="D4115" s="42" t="s">
        <v>79</v>
      </c>
      <c r="E4115" s="42"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4115" s="55">
        <v>42164</v>
      </c>
      <c r="G4115" s="42" t="s">
        <v>1812</v>
      </c>
      <c r="H4115" s="42" t="s">
        <v>534</v>
      </c>
      <c r="I4115" s="42" t="s">
        <v>63</v>
      </c>
      <c r="J4115" s="42" t="s">
        <v>1813</v>
      </c>
      <c r="K4115" s="42" t="s">
        <v>535</v>
      </c>
      <c r="L4115" s="42" t="s">
        <v>536</v>
      </c>
      <c r="M4115" s="42" t="s">
        <v>21</v>
      </c>
      <c r="N4115" s="42" t="s">
        <v>1814</v>
      </c>
      <c r="O4115" s="42" t="s">
        <v>994</v>
      </c>
      <c r="P4115" s="42" t="s">
        <v>395</v>
      </c>
      <c r="Q4115" s="56" t="str">
        <f>HYPERLINK("http://www.cincinnati.com/story/news/crime/2015/06/09/officer-involved-shooting-northside/28778129/","http://www.cincinnati.com/story/news/crime/2015/06/09/officer-involved-shooting-northside/28778129/")</f>
        <v>http://www.cincinnati.com/story/news/crime/2015/06/09/officer-involved-shooting-northside/28778129/</v>
      </c>
      <c r="R4115" s="42" t="s">
        <v>23</v>
      </c>
      <c r="S4115" s="42" t="s">
        <v>22</v>
      </c>
      <c r="T4115" s="42" t="s">
        <v>28746</v>
      </c>
      <c r="U4115" s="50" t="s">
        <v>28520</v>
      </c>
      <c r="V4115" s="42" t="s">
        <v>28521</v>
      </c>
      <c r="W4115" s="42" t="s">
        <v>94</v>
      </c>
      <c r="X4115" s="50">
        <v>538</v>
      </c>
    </row>
    <row r="4116" spans="1:24" ht="12" customHeight="1" x14ac:dyDescent="0.15">
      <c r="A4116" s="42" t="s">
        <v>1820</v>
      </c>
      <c r="B4116" s="42">
        <v>45</v>
      </c>
      <c r="C4116" s="42" t="s">
        <v>14</v>
      </c>
      <c r="D4116" s="42" t="s">
        <v>31</v>
      </c>
      <c r="E4116" s="42" t="s">
        <v>19732</v>
      </c>
      <c r="F4116" s="55">
        <v>42164</v>
      </c>
      <c r="G4116" s="42" t="s">
        <v>1821</v>
      </c>
      <c r="H4116" s="42" t="s">
        <v>1822</v>
      </c>
      <c r="I4116" s="42" t="s">
        <v>67</v>
      </c>
      <c r="J4116" s="42" t="s">
        <v>1823</v>
      </c>
      <c r="K4116" s="42" t="s">
        <v>545</v>
      </c>
      <c r="L4116" s="42" t="s">
        <v>1824</v>
      </c>
      <c r="M4116" s="42" t="s">
        <v>21</v>
      </c>
      <c r="N4116" s="42" t="s">
        <v>1825</v>
      </c>
      <c r="O4116" s="42" t="s">
        <v>994</v>
      </c>
      <c r="P4116" s="42" t="s">
        <v>395</v>
      </c>
      <c r="Q4116" s="56"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4116" s="42" t="s">
        <v>94</v>
      </c>
      <c r="S4116" s="42" t="s">
        <v>22</v>
      </c>
      <c r="T4116" s="42" t="s">
        <v>28746</v>
      </c>
      <c r="U4116" s="50" t="s">
        <v>28520</v>
      </c>
      <c r="V4116" s="42" t="s">
        <v>28519</v>
      </c>
      <c r="W4116" s="42" t="s">
        <v>94</v>
      </c>
      <c r="X4116" s="50">
        <v>535</v>
      </c>
    </row>
    <row r="4117" spans="1:24" ht="12" customHeight="1" x14ac:dyDescent="0.15">
      <c r="A4117" s="42" t="str">
        <f>HYPERLINK("http://www.killedbypolice.net/victims/150501.jpg","Jeremy John Linhart")</f>
        <v>Jeremy John Linhart</v>
      </c>
      <c r="B4117" s="42">
        <v>30</v>
      </c>
      <c r="C4117" s="42" t="s">
        <v>14</v>
      </c>
      <c r="D4117" s="42" t="s">
        <v>31</v>
      </c>
      <c r="F4117" s="55">
        <v>42164</v>
      </c>
      <c r="G4117" s="42" t="s">
        <v>1832</v>
      </c>
      <c r="H4117" s="42" t="s">
        <v>1833</v>
      </c>
      <c r="I4117" s="42" t="s">
        <v>63</v>
      </c>
      <c r="J4117" s="42" t="s">
        <v>1834</v>
      </c>
      <c r="K4117" s="42" t="s">
        <v>1835</v>
      </c>
      <c r="L4117" s="42" t="s">
        <v>1836</v>
      </c>
      <c r="M4117" s="42" t="s">
        <v>21</v>
      </c>
      <c r="N4117" s="42" t="s">
        <v>1837</v>
      </c>
      <c r="O4117" s="42" t="s">
        <v>394</v>
      </c>
      <c r="P4117" s="42" t="s">
        <v>395</v>
      </c>
      <c r="Q4117" s="56" t="str">
        <f>HYPERLINK("https://www.toledoblade.com/Police-Fire/2015/06/09/Findlay-officer-involved-in-shooting.html","https://www.toledoblade.com/Police-Fire/2015/06/09/Findlay-officer-involved-in-shooting.html")</f>
        <v>https://www.toledoblade.com/Police-Fire/2015/06/09/Findlay-officer-involved-in-shooting.html</v>
      </c>
      <c r="R4117" s="42" t="s">
        <v>94</v>
      </c>
      <c r="S4117" s="42" t="s">
        <v>22</v>
      </c>
      <c r="T4117" s="42" t="s">
        <v>28746</v>
      </c>
      <c r="U4117" s="50" t="s">
        <v>28520</v>
      </c>
      <c r="V4117" s="42" t="s">
        <v>28521</v>
      </c>
      <c r="W4117" s="42" t="s">
        <v>94</v>
      </c>
      <c r="X4117" s="50">
        <v>525</v>
      </c>
    </row>
    <row r="4118" spans="1:24" ht="12" customHeight="1" x14ac:dyDescent="0.15">
      <c r="A4118" s="42" t="s">
        <v>1815</v>
      </c>
      <c r="B4118" s="42">
        <v>25</v>
      </c>
      <c r="C4118" s="42" t="s">
        <v>14</v>
      </c>
      <c r="D4118" s="42" t="s">
        <v>79</v>
      </c>
      <c r="F4118" s="55">
        <v>42164</v>
      </c>
      <c r="G4118" s="42" t="s">
        <v>1816</v>
      </c>
      <c r="H4118" s="42" t="s">
        <v>279</v>
      </c>
      <c r="I4118" s="42" t="s">
        <v>67</v>
      </c>
      <c r="J4118" s="42" t="s">
        <v>1817</v>
      </c>
      <c r="K4118" s="42" t="s">
        <v>279</v>
      </c>
      <c r="L4118" s="42" t="s">
        <v>280</v>
      </c>
      <c r="M4118" s="42" t="s">
        <v>385</v>
      </c>
      <c r="N4118" s="42" t="s">
        <v>1818</v>
      </c>
      <c r="O4118" s="42" t="s">
        <v>1819</v>
      </c>
      <c r="P4118" s="42" t="s">
        <v>395</v>
      </c>
      <c r="Q4118" s="56" t="str">
        <f>HYPERLINK("http://www.dallasnews.com/news/metro/20150609-man-who-died-after-police-used-stun-gun-identified.ece","http://www.dallasnews.com/news/metro/20150609-man-who-died-after-police-used-stun-gun-identified.ece")</f>
        <v>http://www.dallasnews.com/news/metro/20150609-man-who-died-after-police-used-stun-gun-identified.ece</v>
      </c>
      <c r="R4118" s="42" t="s">
        <v>94</v>
      </c>
      <c r="S4118" s="42" t="s">
        <v>12</v>
      </c>
    </row>
    <row r="4119" spans="1:24" ht="12" customHeight="1" x14ac:dyDescent="0.15">
      <c r="A4119" s="42" t="str">
        <f>HYPERLINK("http://www.killedbypolice.net/victims/150505.jpg","Ryan Keith Bolinger")</f>
        <v>Ryan Keith Bolinger</v>
      </c>
      <c r="B4119" s="42">
        <v>28</v>
      </c>
      <c r="C4119" s="42" t="s">
        <v>14</v>
      </c>
      <c r="D4119" s="42" t="s">
        <v>31</v>
      </c>
      <c r="F4119" s="55">
        <v>42164</v>
      </c>
      <c r="G4119" s="42" t="s">
        <v>1826</v>
      </c>
      <c r="H4119" s="42" t="s">
        <v>1827</v>
      </c>
      <c r="I4119" s="42" t="s">
        <v>364</v>
      </c>
      <c r="J4119" s="42" t="s">
        <v>1828</v>
      </c>
      <c r="K4119" s="42" t="s">
        <v>1829</v>
      </c>
      <c r="L4119" s="42" t="s">
        <v>1830</v>
      </c>
      <c r="M4119" s="42" t="s">
        <v>21</v>
      </c>
      <c r="N4119" s="42" t="s">
        <v>1831</v>
      </c>
      <c r="O4119" s="42" t="s">
        <v>394</v>
      </c>
      <c r="P4119" s="42" t="s">
        <v>395</v>
      </c>
      <c r="Q4119" s="56"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4119" s="42" t="s">
        <v>94</v>
      </c>
      <c r="S4119" s="42" t="s">
        <v>12</v>
      </c>
      <c r="T4119" s="42" t="s">
        <v>31978</v>
      </c>
      <c r="U4119" s="50" t="s">
        <v>28518</v>
      </c>
      <c r="V4119" s="42" t="s">
        <v>28519</v>
      </c>
      <c r="W4119" s="42" t="s">
        <v>94</v>
      </c>
      <c r="X4119" s="50">
        <v>539</v>
      </c>
    </row>
    <row r="4120" spans="1:24" ht="12" customHeight="1" x14ac:dyDescent="0.15">
      <c r="A4120" s="42" t="str">
        <f>HYPERLINK("http://www.killedbypolice.net/victims/150498.jpg","Rene Garcia")</f>
        <v>Rene Garcia</v>
      </c>
      <c r="B4120" s="42">
        <v>30</v>
      </c>
      <c r="C4120" s="42" t="s">
        <v>14</v>
      </c>
      <c r="D4120" s="42" t="s">
        <v>42</v>
      </c>
      <c r="F4120" s="55">
        <v>42163</v>
      </c>
      <c r="G4120" s="42" t="s">
        <v>1843</v>
      </c>
      <c r="H4120" s="42" t="s">
        <v>1844</v>
      </c>
      <c r="I4120" s="42" t="s">
        <v>39</v>
      </c>
      <c r="J4120" s="42" t="s">
        <v>1845</v>
      </c>
      <c r="K4120" s="42" t="s">
        <v>1044</v>
      </c>
      <c r="L4120" s="42" t="s">
        <v>1846</v>
      </c>
      <c r="M4120" s="42" t="s">
        <v>21</v>
      </c>
      <c r="N4120" s="42" t="s">
        <v>1847</v>
      </c>
      <c r="O4120" s="42" t="s">
        <v>394</v>
      </c>
      <c r="P4120" s="42" t="s">
        <v>395</v>
      </c>
      <c r="Q4120" s="56" t="str">
        <f>HYPERLINK("http://www.ocregister.com/articles/shooting-665164-personnel-dispatchers.html","http://www.ocregister.com/articles/shooting-665164-personnel-dispatchers.html")</f>
        <v>http://www.ocregister.com/articles/shooting-665164-personnel-dispatchers.html</v>
      </c>
      <c r="R4120" s="42" t="s">
        <v>542</v>
      </c>
      <c r="S4120" s="42" t="s">
        <v>22</v>
      </c>
      <c r="T4120" s="42" t="s">
        <v>28739</v>
      </c>
      <c r="U4120" s="50" t="s">
        <v>28518</v>
      </c>
      <c r="V4120" s="42" t="s">
        <v>28521</v>
      </c>
      <c r="W4120" s="42" t="s">
        <v>542</v>
      </c>
      <c r="X4120" s="50">
        <v>524</v>
      </c>
    </row>
    <row r="4121" spans="1:24" ht="12" customHeight="1" x14ac:dyDescent="0.15">
      <c r="A4121" s="42" t="s">
        <v>1848</v>
      </c>
      <c r="B4121" s="42">
        <v>54</v>
      </c>
      <c r="C4121" s="42" t="s">
        <v>14</v>
      </c>
      <c r="D4121" s="42" t="s">
        <v>31</v>
      </c>
      <c r="F4121" s="55">
        <v>42163</v>
      </c>
      <c r="G4121" s="42" t="s">
        <v>1849</v>
      </c>
      <c r="H4121" s="42" t="s">
        <v>1850</v>
      </c>
      <c r="I4121" s="42" t="s">
        <v>211</v>
      </c>
      <c r="J4121" s="42" t="s">
        <v>1851</v>
      </c>
      <c r="K4121" s="42" t="s">
        <v>414</v>
      </c>
      <c r="L4121" s="42" t="s">
        <v>1852</v>
      </c>
      <c r="M4121" s="42" t="s">
        <v>21</v>
      </c>
      <c r="N4121" s="42" t="s">
        <v>1853</v>
      </c>
      <c r="O4121" s="42" t="s">
        <v>394</v>
      </c>
      <c r="P4121" s="42" t="s">
        <v>395</v>
      </c>
      <c r="Q4121" s="56" t="str">
        <f>HYPERLINK("http://www.indystar.com/story/news/crime/2015/06/08/police-shooting-suspect-dead-beech-grove/28700455/","http://www.indystar.com/story/news/crime/2015/06/08/police-shooting-suspect-dead-beech-grove/28700455/")</f>
        <v>http://www.indystar.com/story/news/crime/2015/06/08/police-shooting-suspect-dead-beech-grove/28700455/</v>
      </c>
      <c r="R4121" s="42" t="s">
        <v>542</v>
      </c>
      <c r="S4121" s="42" t="s">
        <v>22</v>
      </c>
      <c r="T4121" s="42" t="s">
        <v>28746</v>
      </c>
      <c r="U4121" s="50" t="s">
        <v>28520</v>
      </c>
      <c r="V4121" s="42" t="s">
        <v>28521</v>
      </c>
      <c r="W4121" s="42" t="s">
        <v>94</v>
      </c>
      <c r="X4121" s="50">
        <v>523</v>
      </c>
    </row>
    <row r="4122" spans="1:24" ht="12" customHeight="1" x14ac:dyDescent="0.15">
      <c r="A4122" s="42" t="s">
        <v>1854</v>
      </c>
      <c r="B4122" s="42">
        <v>69</v>
      </c>
      <c r="C4122" s="42" t="s">
        <v>14</v>
      </c>
      <c r="D4122" s="42" t="s">
        <v>31</v>
      </c>
      <c r="F4122" s="55">
        <v>42163</v>
      </c>
      <c r="G4122" s="42" t="s">
        <v>1855</v>
      </c>
      <c r="H4122" s="42" t="s">
        <v>1856</v>
      </c>
      <c r="I4122" s="42" t="s">
        <v>117</v>
      </c>
      <c r="J4122" s="42" t="s">
        <v>1857</v>
      </c>
      <c r="K4122" s="42" t="s">
        <v>617</v>
      </c>
      <c r="L4122" s="42" t="s">
        <v>1858</v>
      </c>
      <c r="M4122" s="42" t="s">
        <v>21</v>
      </c>
      <c r="N4122" s="42" t="s">
        <v>1859</v>
      </c>
      <c r="O4122" s="42" t="s">
        <v>994</v>
      </c>
      <c r="P4122" s="42" t="s">
        <v>395</v>
      </c>
      <c r="Q4122" s="56" t="str">
        <f>HYPERLINK("http://www.azfamily.com/story/29270558/deputy-involved-shooting-in-sun-city","http://www.azfamily.com/story/29270558/deputy-involved-shooting-in-sun-city")</f>
        <v>http://www.azfamily.com/story/29270558/deputy-involved-shooting-in-sun-city</v>
      </c>
      <c r="R4122" s="42" t="s">
        <v>542</v>
      </c>
      <c r="S4122" s="42" t="s">
        <v>22</v>
      </c>
      <c r="T4122" s="42" t="s">
        <v>28746</v>
      </c>
      <c r="U4122" s="50" t="s">
        <v>28520</v>
      </c>
      <c r="V4122" s="42" t="s">
        <v>28521</v>
      </c>
      <c r="W4122" s="42" t="s">
        <v>94</v>
      </c>
      <c r="X4122" s="50">
        <v>526</v>
      </c>
    </row>
    <row r="4123" spans="1:24" ht="12" customHeight="1" x14ac:dyDescent="0.15">
      <c r="A4123" s="42" t="str">
        <f>HYPERLINK("http://www.killedbypolice.net/victims/150499.jpg","Mario Ocasio")</f>
        <v>Mario Ocasio</v>
      </c>
      <c r="B4123" s="42">
        <v>51</v>
      </c>
      <c r="C4123" s="42" t="s">
        <v>14</v>
      </c>
      <c r="D4123" s="42" t="s">
        <v>42</v>
      </c>
      <c r="F4123" s="55">
        <v>42163</v>
      </c>
      <c r="G4123" s="42" t="s">
        <v>1860</v>
      </c>
      <c r="H4123" s="42" t="s">
        <v>738</v>
      </c>
      <c r="I4123" s="42" t="s">
        <v>417</v>
      </c>
      <c r="J4123" s="42" t="s">
        <v>1861</v>
      </c>
      <c r="K4123" s="42" t="s">
        <v>1809</v>
      </c>
      <c r="L4123" s="42" t="s">
        <v>569</v>
      </c>
      <c r="M4123" s="42" t="s">
        <v>385</v>
      </c>
      <c r="N4123" s="42" t="s">
        <v>1862</v>
      </c>
      <c r="O4123" s="42" t="s">
        <v>394</v>
      </c>
      <c r="P4123" s="42" t="s">
        <v>395</v>
      </c>
      <c r="Q4123" s="56" t="str">
        <f>HYPERLINK("http://www.nydailynews.com/new-york/bronx/bronx-man-shocked-taser-cops-dies-sources-article-1.2250703","http://www.nydailynews.com/new-york/bronx/bronx-man-shocked-taser-cops-dies-sources-article-1.2250703")</f>
        <v>http://www.nydailynews.com/new-york/bronx/bronx-man-shocked-taser-cops-dies-sources-article-1.2250703</v>
      </c>
      <c r="R4123" s="42" t="s">
        <v>948</v>
      </c>
      <c r="S4123" s="42" t="s">
        <v>12</v>
      </c>
    </row>
    <row r="4124" spans="1:24" ht="12" customHeight="1" x14ac:dyDescent="0.15">
      <c r="A4124" s="42" t="str">
        <f>HYPERLINK("http://www.killedbypolice.net/victims/150496.jpg","Matthew Wayne McDaniel")</f>
        <v>Matthew Wayne McDaniel</v>
      </c>
      <c r="B4124" s="42">
        <v>36</v>
      </c>
      <c r="C4124" s="42" t="s">
        <v>14</v>
      </c>
      <c r="D4124" s="42" t="s">
        <v>15</v>
      </c>
      <c r="F4124" s="55">
        <v>42162</v>
      </c>
      <c r="G4124" s="42" t="s">
        <v>1838</v>
      </c>
      <c r="H4124" s="42" t="s">
        <v>1839</v>
      </c>
      <c r="I4124" s="42" t="s">
        <v>56</v>
      </c>
      <c r="J4124" s="42" t="s">
        <v>1840</v>
      </c>
      <c r="K4124" s="42" t="s">
        <v>1738</v>
      </c>
      <c r="L4124" s="42" t="s">
        <v>1841</v>
      </c>
      <c r="M4124" s="42" t="s">
        <v>21</v>
      </c>
      <c r="N4124" s="42" t="s">
        <v>1842</v>
      </c>
      <c r="O4124" s="42" t="s">
        <v>994</v>
      </c>
      <c r="P4124" s="42" t="s">
        <v>395</v>
      </c>
      <c r="Q4124" s="56" t="str">
        <f>HYPERLINK("http://www.wftv.com/news/news/local/police-person-interest-killed-melbourne-officer-in/nmX7b/","http://www.wftv.com/news/news/local/police-person-interest-killed-melbourne-officer-in/nmX7b/")</f>
        <v>http://www.wftv.com/news/news/local/police-person-interest-killed-melbourne-officer-in/nmX7b/</v>
      </c>
      <c r="R4124" s="42" t="s">
        <v>23</v>
      </c>
      <c r="S4124" s="42" t="s">
        <v>22</v>
      </c>
      <c r="T4124" s="42" t="s">
        <v>28746</v>
      </c>
      <c r="U4124" s="50" t="s">
        <v>28520</v>
      </c>
      <c r="V4124" s="42" t="s">
        <v>28521</v>
      </c>
      <c r="W4124" s="42" t="s">
        <v>94</v>
      </c>
      <c r="X4124" s="50">
        <v>514</v>
      </c>
    </row>
    <row r="4125" spans="1:24" ht="12" customHeight="1" x14ac:dyDescent="0.15">
      <c r="A4125" s="42" t="s">
        <v>1870</v>
      </c>
      <c r="B4125" s="42">
        <v>58</v>
      </c>
      <c r="C4125" s="42" t="s">
        <v>14</v>
      </c>
      <c r="D4125" s="42" t="s">
        <v>31</v>
      </c>
      <c r="F4125" s="55">
        <v>42162</v>
      </c>
      <c r="G4125" s="42" t="s">
        <v>1871</v>
      </c>
      <c r="H4125" s="42" t="s">
        <v>1872</v>
      </c>
      <c r="I4125" s="42" t="s">
        <v>297</v>
      </c>
      <c r="J4125" s="42">
        <v>98674</v>
      </c>
      <c r="K4125" s="42" t="s">
        <v>1873</v>
      </c>
      <c r="L4125" s="42" t="s">
        <v>1874</v>
      </c>
      <c r="M4125" s="42" t="s">
        <v>21</v>
      </c>
      <c r="N4125" s="42" t="s">
        <v>1875</v>
      </c>
      <c r="O4125" s="42" t="s">
        <v>394</v>
      </c>
      <c r="P4125" s="42" t="s">
        <v>395</v>
      </c>
      <c r="Q4125" s="56"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4125" s="42" t="s">
        <v>542</v>
      </c>
      <c r="S4125" s="42" t="s">
        <v>22</v>
      </c>
      <c r="T4125" s="42" t="s">
        <v>28746</v>
      </c>
      <c r="U4125" s="50" t="s">
        <v>28520</v>
      </c>
      <c r="V4125" s="42" t="s">
        <v>28521</v>
      </c>
      <c r="W4125" s="42" t="s">
        <v>94</v>
      </c>
      <c r="X4125" s="50">
        <v>517</v>
      </c>
    </row>
    <row r="4126" spans="1:24" ht="12" customHeight="1" x14ac:dyDescent="0.15">
      <c r="A4126" s="42" t="str">
        <f>HYPERLINK("http://www.killedbypolice.net/victims/150490.jpg","Demouria Hogg")</f>
        <v>Demouria Hogg</v>
      </c>
      <c r="B4126" s="42">
        <v>30</v>
      </c>
      <c r="C4126" s="42" t="s">
        <v>14</v>
      </c>
      <c r="D4126" s="42" t="s">
        <v>79</v>
      </c>
      <c r="F4126" s="55">
        <v>42161</v>
      </c>
      <c r="G4126" s="42" t="s">
        <v>1876</v>
      </c>
      <c r="H4126" s="42" t="s">
        <v>588</v>
      </c>
      <c r="I4126" s="42" t="s">
        <v>39</v>
      </c>
      <c r="J4126" s="42" t="s">
        <v>1877</v>
      </c>
      <c r="K4126" s="42" t="s">
        <v>589</v>
      </c>
      <c r="L4126" s="42" t="s">
        <v>590</v>
      </c>
      <c r="M4126" s="42" t="s">
        <v>5307</v>
      </c>
      <c r="N4126" s="42" t="s">
        <v>1878</v>
      </c>
      <c r="O4126" s="42" t="s">
        <v>994</v>
      </c>
      <c r="P4126" s="42" t="s">
        <v>395</v>
      </c>
      <c r="Q4126" s="56" t="str">
        <f>HYPERLINK("http://www.sfgate.com/crime/article/Oakland-police-shoot-suspect-near-Lake-Merritt-6311221.php","http://www.sfgate.com/crime/article/Oakland-police-shoot-suspect-near-Lake-Merritt-6311221.php")</f>
        <v>http://www.sfgate.com/crime/article/Oakland-police-shoot-suspect-near-Lake-Merritt-6311221.php</v>
      </c>
      <c r="R4126" s="42" t="s">
        <v>94</v>
      </c>
      <c r="S4126" s="42" t="s">
        <v>22</v>
      </c>
      <c r="T4126" s="42" t="s">
        <v>28746</v>
      </c>
      <c r="U4126" s="50" t="s">
        <v>28520</v>
      </c>
      <c r="V4126" s="42" t="s">
        <v>28521</v>
      </c>
      <c r="W4126" s="42" t="s">
        <v>542</v>
      </c>
      <c r="X4126" s="50">
        <v>515</v>
      </c>
    </row>
    <row r="4127" spans="1:24" ht="12" customHeight="1" x14ac:dyDescent="0.15">
      <c r="A4127" s="42" t="str">
        <f>HYPERLINK("http://www.killedbypolice.net/victims/150491.jpg","Alejandro Campos Fernandez")</f>
        <v>Alejandro Campos Fernandez</v>
      </c>
      <c r="B4127" s="42">
        <v>45</v>
      </c>
      <c r="C4127" s="42" t="s">
        <v>14</v>
      </c>
      <c r="D4127" s="42" t="s">
        <v>42</v>
      </c>
      <c r="F4127" s="55">
        <v>42161</v>
      </c>
      <c r="G4127" s="42" t="s">
        <v>1886</v>
      </c>
      <c r="H4127" s="42" t="s">
        <v>1887</v>
      </c>
      <c r="I4127" s="42" t="s">
        <v>39</v>
      </c>
      <c r="J4127" s="42" t="s">
        <v>1888</v>
      </c>
      <c r="K4127" s="42" t="s">
        <v>1334</v>
      </c>
      <c r="L4127" s="42" t="s">
        <v>1889</v>
      </c>
      <c r="M4127" s="42" t="s">
        <v>21</v>
      </c>
      <c r="N4127" s="42" t="s">
        <v>1890</v>
      </c>
      <c r="O4127" s="42" t="s">
        <v>994</v>
      </c>
      <c r="P4127" s="42" t="s">
        <v>395</v>
      </c>
      <c r="Q4127" s="56"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4127" s="42" t="s">
        <v>94</v>
      </c>
      <c r="S4127" s="42" t="s">
        <v>22</v>
      </c>
      <c r="T4127" s="42" t="s">
        <v>28746</v>
      </c>
      <c r="U4127" s="50" t="s">
        <v>28520</v>
      </c>
      <c r="V4127" s="42" t="s">
        <v>28522</v>
      </c>
      <c r="W4127" s="42" t="s">
        <v>94</v>
      </c>
      <c r="X4127" s="50">
        <v>518</v>
      </c>
    </row>
    <row r="4128" spans="1:24" ht="12" customHeight="1" x14ac:dyDescent="0.15">
      <c r="A4128" s="42" t="str">
        <f>HYPERLINK("http://www.killedbypolice.net/victims/150489.jpg","Damien James Ramirez")</f>
        <v>Damien James Ramirez</v>
      </c>
      <c r="B4128" s="42">
        <v>27</v>
      </c>
      <c r="C4128" s="42" t="s">
        <v>14</v>
      </c>
      <c r="D4128" s="42" t="s">
        <v>42</v>
      </c>
      <c r="F4128" s="55">
        <v>42161</v>
      </c>
      <c r="G4128" s="42" t="s">
        <v>1880</v>
      </c>
      <c r="H4128" s="42" t="s">
        <v>1881</v>
      </c>
      <c r="I4128" s="42" t="s">
        <v>203</v>
      </c>
      <c r="J4128" s="42" t="s">
        <v>1882</v>
      </c>
      <c r="K4128" s="42" t="s">
        <v>1883</v>
      </c>
      <c r="L4128" s="42" t="s">
        <v>1884</v>
      </c>
      <c r="M4128" s="42" t="s">
        <v>21</v>
      </c>
      <c r="N4128" s="42" t="s">
        <v>1885</v>
      </c>
      <c r="O4128" s="42" t="s">
        <v>994</v>
      </c>
      <c r="P4128" s="42" t="s">
        <v>395</v>
      </c>
      <c r="Q4128" s="56" t="str">
        <f>HYPERLINK("http://www.denverpost.com/news/ci_28264788/man-was-fatally-shot-following-high-speed-chase","http://www.denverpost.com/news/ci_28264788/man-was-fatally-shot-following-high-speed-chase")</f>
        <v>http://www.denverpost.com/news/ci_28264788/man-was-fatally-shot-following-high-speed-chase</v>
      </c>
      <c r="R4128" s="42" t="s">
        <v>94</v>
      </c>
      <c r="S4128" s="42" t="s">
        <v>22</v>
      </c>
      <c r="T4128" s="42" t="s">
        <v>28746</v>
      </c>
      <c r="U4128" s="50" t="s">
        <v>28520</v>
      </c>
      <c r="V4128" s="42" t="s">
        <v>28519</v>
      </c>
      <c r="W4128" s="42" t="s">
        <v>94</v>
      </c>
      <c r="X4128" s="50">
        <v>522</v>
      </c>
    </row>
    <row r="4129" spans="1:24" ht="12" customHeight="1" x14ac:dyDescent="0.15">
      <c r="A4129" s="42" t="s">
        <v>1863</v>
      </c>
      <c r="B4129" s="42">
        <v>53</v>
      </c>
      <c r="C4129" s="42" t="s">
        <v>14</v>
      </c>
      <c r="D4129" s="42" t="s">
        <v>31</v>
      </c>
      <c r="E4129" s="42" t="s">
        <v>19735</v>
      </c>
      <c r="F4129" s="55">
        <v>42161</v>
      </c>
      <c r="G4129" s="42" t="s">
        <v>1864</v>
      </c>
      <c r="H4129" s="42" t="s">
        <v>1865</v>
      </c>
      <c r="I4129" s="42" t="s">
        <v>56</v>
      </c>
      <c r="J4129" s="42" t="s">
        <v>1866</v>
      </c>
      <c r="K4129" s="42" t="s">
        <v>1867</v>
      </c>
      <c r="L4129" s="42" t="s">
        <v>1868</v>
      </c>
      <c r="M4129" s="42" t="s">
        <v>21</v>
      </c>
      <c r="N4129" s="42" t="s">
        <v>1869</v>
      </c>
      <c r="O4129" s="42" t="s">
        <v>394</v>
      </c>
      <c r="P4129" s="42" t="s">
        <v>395</v>
      </c>
      <c r="Q4129" s="56" t="str">
        <f>HYPERLINK("http://www.wfla.com/story/29258795/suspect-dead-after-deputy-involved-shooting-in-sarasota","http://www.wfla.com/story/29258795/suspect-dead-after-deputy-involved-shooting-in-sarasota")</f>
        <v>http://www.wfla.com/story/29258795/suspect-dead-after-deputy-involved-shooting-in-sarasota</v>
      </c>
      <c r="R4129" s="42" t="s">
        <v>948</v>
      </c>
      <c r="S4129" s="42" t="s">
        <v>22</v>
      </c>
      <c r="T4129" s="42" t="s">
        <v>28746</v>
      </c>
      <c r="U4129" s="50" t="s">
        <v>28520</v>
      </c>
      <c r="V4129" s="42" t="s">
        <v>28521</v>
      </c>
      <c r="W4129" s="42" t="s">
        <v>94</v>
      </c>
      <c r="X4129" s="50">
        <v>516</v>
      </c>
    </row>
    <row r="4130" spans="1:24" ht="12" customHeight="1" x14ac:dyDescent="0.15">
      <c r="A4130" s="42" t="s">
        <v>1898</v>
      </c>
      <c r="B4130" s="42">
        <v>42</v>
      </c>
      <c r="C4130" s="42" t="s">
        <v>14</v>
      </c>
      <c r="D4130" s="42" t="s">
        <v>31</v>
      </c>
      <c r="F4130" s="55">
        <v>42161</v>
      </c>
      <c r="G4130" s="42" t="s">
        <v>1899</v>
      </c>
      <c r="H4130" s="42" t="s">
        <v>1900</v>
      </c>
      <c r="I4130" s="42" t="s">
        <v>67</v>
      </c>
      <c r="J4130" s="42" t="s">
        <v>1901</v>
      </c>
      <c r="K4130" s="42" t="s">
        <v>1900</v>
      </c>
      <c r="L4130" s="42" t="s">
        <v>1902</v>
      </c>
      <c r="M4130" s="42" t="s">
        <v>21</v>
      </c>
      <c r="N4130" s="42" t="s">
        <v>1903</v>
      </c>
      <c r="O4130" s="42" t="s">
        <v>537</v>
      </c>
      <c r="P4130" s="42" t="s">
        <v>395</v>
      </c>
      <c r="Q4130" s="56" t="str">
        <f>HYPERLINK("http://www.wboy.com/story/29256189/monongalia-county-deputies-shoot-suspect-after-vehicle-pursuit","http://www.wboy.com/story/29256189/monongalia-county-deputies-shoot-suspect-after-vehicle-pursuit")</f>
        <v>http://www.wboy.com/story/29256189/monongalia-county-deputies-shoot-suspect-after-vehicle-pursuit</v>
      </c>
      <c r="R4130" s="42" t="s">
        <v>542</v>
      </c>
      <c r="S4130" s="42" t="s">
        <v>22</v>
      </c>
      <c r="T4130" s="42" t="s">
        <v>28560</v>
      </c>
      <c r="U4130" s="50" t="s">
        <v>28518</v>
      </c>
      <c r="V4130" s="42" t="s">
        <v>28521</v>
      </c>
      <c r="W4130" s="42" t="s">
        <v>94</v>
      </c>
      <c r="X4130" s="50">
        <v>519</v>
      </c>
    </row>
    <row r="4131" spans="1:24" ht="12" customHeight="1" x14ac:dyDescent="0.15">
      <c r="A4131" s="42" t="s">
        <v>1891</v>
      </c>
      <c r="B4131" s="42">
        <v>45</v>
      </c>
      <c r="C4131" s="42" t="s">
        <v>108</v>
      </c>
      <c r="D4131" s="42" t="s">
        <v>31</v>
      </c>
      <c r="F4131" s="55">
        <v>42160</v>
      </c>
      <c r="G4131" s="42" t="s">
        <v>1892</v>
      </c>
      <c r="H4131" s="42" t="s">
        <v>1893</v>
      </c>
      <c r="I4131" s="42" t="s">
        <v>144</v>
      </c>
      <c r="J4131" s="42" t="s">
        <v>1894</v>
      </c>
      <c r="K4131" s="42" t="s">
        <v>1895</v>
      </c>
      <c r="L4131" s="42" t="s">
        <v>1896</v>
      </c>
      <c r="M4131" s="42" t="s">
        <v>21</v>
      </c>
      <c r="N4131" s="42" t="s">
        <v>1897</v>
      </c>
      <c r="O4131" s="42" t="s">
        <v>994</v>
      </c>
      <c r="P4131" s="42" t="s">
        <v>395</v>
      </c>
      <c r="Q4131" s="56" t="str">
        <f>HYPERLINK("http://www.mrt.com/news/crime/article_eccc8aa0-0ccd-11e5-92a5-e30a35ff1af1.html","http://www.mrt.com/news/crime/article_eccc8aa0-0ccd-11e5-92a5-e30a35ff1af1.html")</f>
        <v>http://www.mrt.com/news/crime/article_eccc8aa0-0ccd-11e5-92a5-e30a35ff1af1.html</v>
      </c>
      <c r="R4131" s="42" t="s">
        <v>94</v>
      </c>
      <c r="S4131" s="42" t="s">
        <v>373</v>
      </c>
      <c r="T4131" s="42" t="s">
        <v>28836</v>
      </c>
      <c r="U4131" s="50" t="s">
        <v>28518</v>
      </c>
      <c r="V4131" s="42" t="s">
        <v>28519</v>
      </c>
      <c r="W4131" s="42" t="s">
        <v>94</v>
      </c>
      <c r="X4131" s="50">
        <v>521</v>
      </c>
    </row>
    <row r="4132" spans="1:24" ht="12" customHeight="1" x14ac:dyDescent="0.15">
      <c r="A4132" s="42" t="s">
        <v>1904</v>
      </c>
      <c r="B4132" s="42">
        <v>33</v>
      </c>
      <c r="C4132" s="42" t="s">
        <v>14</v>
      </c>
      <c r="D4132" s="42" t="s">
        <v>79</v>
      </c>
      <c r="E4132" s="42" t="s">
        <v>20220</v>
      </c>
      <c r="F4132" s="55">
        <v>42160</v>
      </c>
      <c r="G4132" s="42" t="s">
        <v>1905</v>
      </c>
      <c r="H4132" s="42" t="s">
        <v>1083</v>
      </c>
      <c r="I4132" s="42" t="s">
        <v>398</v>
      </c>
      <c r="J4132" s="42" t="s">
        <v>1906</v>
      </c>
      <c r="K4132" s="42" t="s">
        <v>1083</v>
      </c>
      <c r="L4132" s="42" t="s">
        <v>1084</v>
      </c>
      <c r="M4132" s="42" t="s">
        <v>21</v>
      </c>
      <c r="N4132" s="42" t="s">
        <v>1907</v>
      </c>
      <c r="O4132" s="42" t="s">
        <v>994</v>
      </c>
      <c r="P4132" s="42" t="s">
        <v>395</v>
      </c>
      <c r="Q4132" s="56" t="str">
        <f>HYPERLINK("http://www.nbcphiladelphia.com/news/breaking/Rising-Sun-Pizza-Robbery-Shooting-306241121.html","http://www.nbcphiladelphia.com/news/breaking/Rising-Sun-Pizza-Robbery-Shooting-306241121.html")</f>
        <v>http://www.nbcphiladelphia.com/news/breaking/Rising-Sun-Pizza-Robbery-Shooting-306241121.html</v>
      </c>
      <c r="R4132" s="42" t="s">
        <v>94</v>
      </c>
      <c r="S4132" s="42" t="s">
        <v>22</v>
      </c>
    </row>
    <row r="4133" spans="1:24" ht="12" customHeight="1" x14ac:dyDescent="0.15">
      <c r="A4133" s="42" t="s">
        <v>1908</v>
      </c>
      <c r="B4133" s="42">
        <v>50</v>
      </c>
      <c r="C4133" s="42" t="s">
        <v>14</v>
      </c>
      <c r="D4133" s="42" t="s">
        <v>42</v>
      </c>
      <c r="F4133" s="55">
        <v>42160</v>
      </c>
      <c r="G4133" s="42" t="s">
        <v>1909</v>
      </c>
      <c r="H4133" s="42" t="s">
        <v>1910</v>
      </c>
      <c r="I4133" s="42" t="s">
        <v>39</v>
      </c>
      <c r="J4133" s="42" t="s">
        <v>1911</v>
      </c>
      <c r="K4133" s="42" t="s">
        <v>1912</v>
      </c>
      <c r="L4133" s="42" t="s">
        <v>1913</v>
      </c>
      <c r="M4133" s="42" t="s">
        <v>21</v>
      </c>
      <c r="N4133" s="42" t="s">
        <v>1914</v>
      </c>
      <c r="O4133" s="42" t="s">
        <v>394</v>
      </c>
      <c r="P4133" s="42" t="s">
        <v>395</v>
      </c>
      <c r="Q4133" s="56"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4133" s="42" t="s">
        <v>94</v>
      </c>
      <c r="S4133" s="42" t="s">
        <v>22</v>
      </c>
      <c r="T4133" s="42" t="s">
        <v>28746</v>
      </c>
      <c r="U4133" s="50" t="s">
        <v>28520</v>
      </c>
      <c r="V4133" s="42" t="s">
        <v>28521</v>
      </c>
      <c r="W4133" s="42" t="s">
        <v>94</v>
      </c>
      <c r="X4133" s="50">
        <v>520</v>
      </c>
    </row>
    <row r="4134" spans="1:24" ht="12" customHeight="1" x14ac:dyDescent="0.15">
      <c r="A4134" s="42" t="str">
        <f>HYPERLINK("http://www.killedbypolice.net/victims/150488.jpg","Donald J. Pinkerton-DeVito III")</f>
        <v>Donald J. Pinkerton-DeVito III</v>
      </c>
      <c r="B4134" s="42">
        <v>23</v>
      </c>
      <c r="C4134" s="42" t="s">
        <v>14</v>
      </c>
      <c r="D4134" s="42" t="s">
        <v>31</v>
      </c>
      <c r="F4134" s="55">
        <v>42160</v>
      </c>
      <c r="G4134" s="42" t="s">
        <v>1915</v>
      </c>
      <c r="H4134" s="42" t="s">
        <v>929</v>
      </c>
      <c r="I4134" s="42" t="s">
        <v>39</v>
      </c>
      <c r="J4134" s="42" t="s">
        <v>1916</v>
      </c>
      <c r="K4134" s="42" t="s">
        <v>929</v>
      </c>
      <c r="L4134" s="42" t="s">
        <v>930</v>
      </c>
      <c r="M4134" s="42" t="s">
        <v>373</v>
      </c>
      <c r="N4134" s="42" t="s">
        <v>1917</v>
      </c>
      <c r="O4134" s="42" t="s">
        <v>994</v>
      </c>
      <c r="P4134" s="42" t="s">
        <v>395</v>
      </c>
      <c r="Q4134" s="56"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4134" s="42" t="s">
        <v>94</v>
      </c>
      <c r="S4134" s="42" t="s">
        <v>12</v>
      </c>
    </row>
    <row r="4135" spans="1:24" ht="12" customHeight="1" x14ac:dyDescent="0.15">
      <c r="A4135" s="42" t="str">
        <f>HYPERLINK("http://www.killedbypolice.net/victims/150483.jpg","Sherman Byrd")</f>
        <v>Sherman Byrd</v>
      </c>
      <c r="B4135" s="42">
        <v>24</v>
      </c>
      <c r="C4135" s="42" t="s">
        <v>14</v>
      </c>
      <c r="D4135" s="42" t="s">
        <v>79</v>
      </c>
      <c r="F4135" s="55">
        <v>42159</v>
      </c>
      <c r="G4135" s="42" t="s">
        <v>1918</v>
      </c>
      <c r="H4135" s="42" t="s">
        <v>397</v>
      </c>
      <c r="I4135" s="42" t="s">
        <v>398</v>
      </c>
      <c r="J4135" s="42" t="s">
        <v>1919</v>
      </c>
      <c r="K4135" s="42" t="s">
        <v>397</v>
      </c>
      <c r="L4135" s="42" t="s">
        <v>1920</v>
      </c>
      <c r="M4135" s="42" t="s">
        <v>373</v>
      </c>
      <c r="N4135" s="42" t="s">
        <v>1921</v>
      </c>
      <c r="O4135" s="42" t="s">
        <v>394</v>
      </c>
      <c r="P4135" s="42" t="s">
        <v>395</v>
      </c>
      <c r="Q4135" s="56" t="str">
        <f>HYPERLINK("http://philadelphia.cbslocal.com/2015/06/04/police-cruiser-hits-kills-man-fleeing-officers-in-chester/","http://philadelphia.cbslocal.com/2015/06/04/police-cruiser-hits-kills-man-fleeing-officers-in-chester/")</f>
        <v>http://philadelphia.cbslocal.com/2015/06/04/police-cruiser-hits-kills-man-fleeing-officers-in-chester/</v>
      </c>
      <c r="R4135" s="42" t="s">
        <v>23</v>
      </c>
      <c r="S4135" s="42" t="s">
        <v>22</v>
      </c>
    </row>
    <row r="4136" spans="1:24" ht="12" customHeight="1" x14ac:dyDescent="0.15">
      <c r="A4136" s="42" t="s">
        <v>1941</v>
      </c>
      <c r="B4136" s="42">
        <v>33</v>
      </c>
      <c r="C4136" s="42" t="s">
        <v>14</v>
      </c>
      <c r="D4136" s="42" t="s">
        <v>42</v>
      </c>
      <c r="F4136" s="55">
        <v>42158</v>
      </c>
      <c r="G4136" s="42" t="s">
        <v>1942</v>
      </c>
      <c r="H4136" s="42" t="s">
        <v>707</v>
      </c>
      <c r="I4136" s="42" t="s">
        <v>67</v>
      </c>
      <c r="J4136" s="42" t="s">
        <v>1943</v>
      </c>
      <c r="K4136" s="42" t="s">
        <v>545</v>
      </c>
      <c r="L4136" s="42" t="s">
        <v>708</v>
      </c>
      <c r="M4136" s="42" t="s">
        <v>21</v>
      </c>
      <c r="N4136" s="42" t="s">
        <v>1944</v>
      </c>
      <c r="O4136" s="42" t="s">
        <v>994</v>
      </c>
      <c r="P4136" s="42" t="s">
        <v>395</v>
      </c>
      <c r="Q4136" s="56" t="str">
        <f>HYPERLINK("http://www.khou.com/story/news/crime/2015/06/03/chase-ends--shooting-southeast-houston/28402107/","http://www.khou.com/story/news/crime/2015/06/03/chase-ends--shooting-southeast-houston/28402107/")</f>
        <v>http://www.khou.com/story/news/crime/2015/06/03/chase-ends--shooting-southeast-houston/28402107/</v>
      </c>
      <c r="R4136" s="42" t="s">
        <v>23</v>
      </c>
      <c r="S4136" s="42" t="s">
        <v>22</v>
      </c>
      <c r="T4136" s="42" t="s">
        <v>28739</v>
      </c>
      <c r="U4136" s="50" t="s">
        <v>28518</v>
      </c>
      <c r="V4136" s="42" t="s">
        <v>28519</v>
      </c>
      <c r="W4136" s="42" t="s">
        <v>94</v>
      </c>
      <c r="X4136" s="50">
        <v>510</v>
      </c>
    </row>
    <row r="4137" spans="1:24" ht="12" customHeight="1" x14ac:dyDescent="0.15">
      <c r="A4137" s="42" t="s">
        <v>1922</v>
      </c>
      <c r="B4137" s="42">
        <v>46</v>
      </c>
      <c r="C4137" s="42" t="s">
        <v>14</v>
      </c>
      <c r="D4137" s="42" t="s">
        <v>42</v>
      </c>
      <c r="F4137" s="55">
        <v>42158</v>
      </c>
      <c r="G4137" s="42" t="s">
        <v>1923</v>
      </c>
      <c r="H4137" s="42" t="s">
        <v>1924</v>
      </c>
      <c r="I4137" s="42" t="s">
        <v>39</v>
      </c>
      <c r="J4137" s="42" t="s">
        <v>1925</v>
      </c>
      <c r="K4137" s="42" t="s">
        <v>664</v>
      </c>
      <c r="L4137" s="42" t="s">
        <v>1926</v>
      </c>
      <c r="M4137" s="42" t="s">
        <v>21</v>
      </c>
      <c r="N4137" s="42" t="s">
        <v>1927</v>
      </c>
      <c r="O4137" s="42" t="s">
        <v>394</v>
      </c>
      <c r="P4137" s="42" t="s">
        <v>395</v>
      </c>
      <c r="Q4137" s="56" t="str">
        <f>HYPERLINK("http://www.turnto23.com/news/local-news/delano-pd-shoot-kill-man-after-he-fires-at-police","http://www.turnto23.com/news/local-news/delano-pd-shoot-kill-man-after-he-fires-at-police")</f>
        <v>http://www.turnto23.com/news/local-news/delano-pd-shoot-kill-man-after-he-fires-at-police</v>
      </c>
      <c r="R4137" s="42" t="s">
        <v>94</v>
      </c>
      <c r="S4137" s="42" t="s">
        <v>22</v>
      </c>
      <c r="T4137" s="42" t="s">
        <v>28746</v>
      </c>
      <c r="U4137" s="50" t="s">
        <v>28520</v>
      </c>
      <c r="V4137" s="42" t="s">
        <v>28519</v>
      </c>
      <c r="W4137" s="42" t="s">
        <v>94</v>
      </c>
      <c r="X4137" s="50">
        <v>512</v>
      </c>
    </row>
    <row r="4138" spans="1:24" ht="12" customHeight="1" x14ac:dyDescent="0.15">
      <c r="A4138" s="42" t="s">
        <v>1934</v>
      </c>
      <c r="B4138" s="42">
        <v>18</v>
      </c>
      <c r="C4138" s="42" t="s">
        <v>14</v>
      </c>
      <c r="D4138" s="42" t="s">
        <v>42</v>
      </c>
      <c r="F4138" s="55">
        <v>42158</v>
      </c>
      <c r="G4138" s="42" t="s">
        <v>1935</v>
      </c>
      <c r="H4138" s="42" t="s">
        <v>1936</v>
      </c>
      <c r="I4138" s="42" t="s">
        <v>67</v>
      </c>
      <c r="J4138" s="42" t="s">
        <v>1937</v>
      </c>
      <c r="K4138" s="42" t="s">
        <v>1938</v>
      </c>
      <c r="L4138" s="42" t="s">
        <v>1939</v>
      </c>
      <c r="M4138" s="42" t="s">
        <v>21</v>
      </c>
      <c r="N4138" s="42" t="s">
        <v>1940</v>
      </c>
      <c r="O4138" s="42" t="s">
        <v>994</v>
      </c>
      <c r="P4138" s="42" t="s">
        <v>395</v>
      </c>
      <c r="Q4138" s="56"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4138" s="42" t="s">
        <v>542</v>
      </c>
      <c r="S4138" s="42" t="s">
        <v>22</v>
      </c>
      <c r="T4138" s="42" t="s">
        <v>28746</v>
      </c>
      <c r="U4138" s="50" t="s">
        <v>28520</v>
      </c>
      <c r="V4138" s="42" t="s">
        <v>28519</v>
      </c>
      <c r="W4138" s="42" t="s">
        <v>94</v>
      </c>
      <c r="X4138" s="50">
        <v>509</v>
      </c>
    </row>
    <row r="4139" spans="1:24" ht="12" customHeight="1" x14ac:dyDescent="0.15">
      <c r="A4139" s="42" t="s">
        <v>1945</v>
      </c>
      <c r="B4139" s="42">
        <v>56</v>
      </c>
      <c r="C4139" s="42" t="s">
        <v>14</v>
      </c>
      <c r="D4139" s="42" t="s">
        <v>31</v>
      </c>
      <c r="E4139" s="42" t="s">
        <v>19734</v>
      </c>
      <c r="F4139" s="55">
        <v>42158</v>
      </c>
      <c r="G4139" s="42" t="s">
        <v>1946</v>
      </c>
      <c r="H4139" s="42" t="s">
        <v>1947</v>
      </c>
      <c r="I4139" s="42" t="s">
        <v>75</v>
      </c>
      <c r="J4139" s="42" t="s">
        <v>1948</v>
      </c>
      <c r="K4139" s="42" t="s">
        <v>1949</v>
      </c>
      <c r="L4139" s="42" t="s">
        <v>1950</v>
      </c>
      <c r="M4139" s="42" t="s">
        <v>21</v>
      </c>
      <c r="N4139" s="42" t="s">
        <v>1951</v>
      </c>
      <c r="O4139" s="42" t="s">
        <v>394</v>
      </c>
      <c r="P4139" s="42" t="s">
        <v>395</v>
      </c>
      <c r="Q4139" s="56"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4139" s="42" t="s">
        <v>542</v>
      </c>
      <c r="S4139" s="42" t="s">
        <v>22</v>
      </c>
      <c r="T4139" s="42" t="s">
        <v>28746</v>
      </c>
      <c r="U4139" s="50" t="s">
        <v>28520</v>
      </c>
      <c r="V4139" s="42" t="s">
        <v>28521</v>
      </c>
      <c r="W4139" s="42" t="s">
        <v>94</v>
      </c>
      <c r="X4139" s="50">
        <v>511</v>
      </c>
    </row>
    <row r="4140" spans="1:24" ht="12" customHeight="1" x14ac:dyDescent="0.15">
      <c r="A4140" s="42" t="str">
        <f>HYPERLINK("http://www.killedbypolice.net/victims/150485.jpg","Rudy Baca")</f>
        <v>Rudy Baca</v>
      </c>
      <c r="B4140" s="42">
        <v>36</v>
      </c>
      <c r="C4140" s="42" t="s">
        <v>14</v>
      </c>
      <c r="D4140" s="42" t="s">
        <v>42</v>
      </c>
      <c r="F4140" s="55">
        <v>42158</v>
      </c>
      <c r="G4140" s="42" t="s">
        <v>1928</v>
      </c>
      <c r="H4140" s="42" t="s">
        <v>1929</v>
      </c>
      <c r="I4140" s="42" t="s">
        <v>189</v>
      </c>
      <c r="J4140" s="42" t="s">
        <v>1930</v>
      </c>
      <c r="K4140" s="42" t="s">
        <v>1931</v>
      </c>
      <c r="L4140" s="42" t="s">
        <v>1932</v>
      </c>
      <c r="M4140" s="42" t="s">
        <v>5307</v>
      </c>
      <c r="N4140" s="42" t="s">
        <v>1933</v>
      </c>
      <c r="O4140" s="42" t="s">
        <v>394</v>
      </c>
      <c r="P4140" s="42" t="s">
        <v>395</v>
      </c>
      <c r="Q4140" s="56" t="str">
        <f>HYPERLINK("http://www.koat.com/news/valencia-county-deputy-involved-in-shooting/33383626","http://www.koat.com/news/valencia-county-deputy-involved-in-shooting/33383626")</f>
        <v>http://www.koat.com/news/valencia-county-deputy-involved-in-shooting/33383626</v>
      </c>
      <c r="R4140" s="42" t="s">
        <v>94</v>
      </c>
      <c r="S4140" s="42" t="s">
        <v>12</v>
      </c>
      <c r="T4140" s="42" t="s">
        <v>31978</v>
      </c>
      <c r="U4140" s="50" t="s">
        <v>28520</v>
      </c>
      <c r="V4140" s="42" t="s">
        <v>28521</v>
      </c>
      <c r="W4140" s="42" t="s">
        <v>94</v>
      </c>
      <c r="X4140" s="50">
        <v>513</v>
      </c>
    </row>
    <row r="4141" spans="1:24" ht="12" customHeight="1" x14ac:dyDescent="0.15">
      <c r="A4141" s="42" t="str">
        <f>HYPERLINK("http://www.killedbypolice.net/victims/150479.jpg","Kamal Dajani")</f>
        <v>Kamal Dajani</v>
      </c>
      <c r="B4141" s="42">
        <v>26</v>
      </c>
      <c r="C4141" s="42" t="s">
        <v>14</v>
      </c>
      <c r="D4141" s="42" t="s">
        <v>15</v>
      </c>
      <c r="F4141" s="55">
        <v>42157</v>
      </c>
      <c r="G4141" s="42" t="s">
        <v>1952</v>
      </c>
      <c r="H4141" s="42" t="s">
        <v>1953</v>
      </c>
      <c r="I4141" s="42" t="s">
        <v>67</v>
      </c>
      <c r="J4141" s="42" t="s">
        <v>1954</v>
      </c>
      <c r="K4141" s="42" t="s">
        <v>68</v>
      </c>
      <c r="L4141" s="42" t="s">
        <v>1955</v>
      </c>
      <c r="M4141" s="42" t="s">
        <v>21</v>
      </c>
      <c r="N4141" s="42" t="s">
        <v>1956</v>
      </c>
      <c r="O4141" s="42" t="s">
        <v>394</v>
      </c>
      <c r="P4141" s="42" t="s">
        <v>395</v>
      </c>
      <c r="Q4141" s="56"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4141" s="42" t="s">
        <v>542</v>
      </c>
      <c r="S4141" s="42" t="s">
        <v>22</v>
      </c>
      <c r="T4141" s="42" t="s">
        <v>28739</v>
      </c>
      <c r="U4141" s="50" t="s">
        <v>28520</v>
      </c>
      <c r="V4141" s="42" t="s">
        <v>28521</v>
      </c>
      <c r="W4141" s="42" t="s">
        <v>94</v>
      </c>
      <c r="X4141" s="50">
        <v>508</v>
      </c>
    </row>
    <row r="4142" spans="1:24" ht="12" customHeight="1" x14ac:dyDescent="0.15">
      <c r="A4142" s="42" t="str">
        <f>HYPERLINK("http://www.killedbypolice.net/victims/150478.jpg","Usaamah Rahim")</f>
        <v>Usaamah Rahim</v>
      </c>
      <c r="B4142" s="42">
        <v>26</v>
      </c>
      <c r="C4142" s="42" t="s">
        <v>14</v>
      </c>
      <c r="D4142" s="42" t="s">
        <v>79</v>
      </c>
      <c r="F4142" s="55">
        <v>42157</v>
      </c>
      <c r="G4142" s="42" t="s">
        <v>1957</v>
      </c>
      <c r="H4142" s="42" t="s">
        <v>1958</v>
      </c>
      <c r="I4142" s="42" t="s">
        <v>40</v>
      </c>
      <c r="J4142" s="42" t="s">
        <v>1959</v>
      </c>
      <c r="K4142" s="42" t="s">
        <v>1668</v>
      </c>
      <c r="L4142" s="42" t="s">
        <v>3164</v>
      </c>
      <c r="M4142" s="42" t="s">
        <v>21</v>
      </c>
      <c r="N4142" s="42" t="s">
        <v>1960</v>
      </c>
      <c r="O4142" s="42" t="s">
        <v>537</v>
      </c>
      <c r="P4142" s="42" t="s">
        <v>395</v>
      </c>
      <c r="Q4142" s="56" t="str">
        <f>HYPERLINK("http://www.whdh.com/story/29215946/one-dead-after-officer-involved-shooting-in-roslindale","http://www.whdh.com/story/29215946/one-dead-after-officer-involved-shooting-in-roslindale")</f>
        <v>http://www.whdh.com/story/29215946/one-dead-after-officer-involved-shooting-in-roslindale</v>
      </c>
      <c r="R4142" s="42" t="s">
        <v>23</v>
      </c>
      <c r="S4142" s="42" t="s">
        <v>22</v>
      </c>
      <c r="T4142" s="42" t="s">
        <v>28739</v>
      </c>
      <c r="U4142" s="50" t="s">
        <v>28518</v>
      </c>
      <c r="V4142" s="42" t="s">
        <v>28521</v>
      </c>
      <c r="W4142" s="42" t="s">
        <v>94</v>
      </c>
      <c r="X4142" s="50">
        <v>507</v>
      </c>
    </row>
    <row r="4143" spans="1:24" ht="12" customHeight="1" x14ac:dyDescent="0.15">
      <c r="A4143" s="42" t="str">
        <f>HYPERLINK("http://www.killedbypolice.net/victims/150476.jpg","Joseph M. Ladd")</f>
        <v>Joseph M. Ladd</v>
      </c>
      <c r="B4143" s="42">
        <v>23</v>
      </c>
      <c r="C4143" s="42" t="s">
        <v>14</v>
      </c>
      <c r="D4143" s="42" t="s">
        <v>31</v>
      </c>
      <c r="F4143" s="55">
        <v>42156</v>
      </c>
      <c r="G4143" s="42" t="s">
        <v>1961</v>
      </c>
      <c r="H4143" s="42" t="s">
        <v>1962</v>
      </c>
      <c r="I4143" s="42" t="s">
        <v>417</v>
      </c>
      <c r="J4143" s="42" t="s">
        <v>1963</v>
      </c>
      <c r="K4143" s="42" t="s">
        <v>1087</v>
      </c>
      <c r="L4143" s="42" t="s">
        <v>1964</v>
      </c>
      <c r="M4143" s="42" t="s">
        <v>21</v>
      </c>
      <c r="N4143" s="42" t="s">
        <v>1965</v>
      </c>
      <c r="O4143" s="42" t="s">
        <v>394</v>
      </c>
      <c r="P4143" s="42" t="s">
        <v>395</v>
      </c>
      <c r="Q4143" s="56"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4143" s="42" t="s">
        <v>542</v>
      </c>
      <c r="S4143" s="42" t="s">
        <v>22</v>
      </c>
      <c r="T4143" s="42" t="s">
        <v>28746</v>
      </c>
      <c r="U4143" s="50" t="s">
        <v>28520</v>
      </c>
      <c r="V4143" s="42" t="s">
        <v>20623</v>
      </c>
      <c r="W4143" s="42" t="s">
        <v>94</v>
      </c>
      <c r="X4143" s="50">
        <v>505</v>
      </c>
    </row>
    <row r="4144" spans="1:24" ht="12" customHeight="1" x14ac:dyDescent="0.15">
      <c r="A4144" s="42" t="s">
        <v>1977</v>
      </c>
      <c r="B4144" s="42">
        <v>40</v>
      </c>
      <c r="C4144" s="42" t="s">
        <v>14</v>
      </c>
      <c r="D4144" s="42" t="s">
        <v>31</v>
      </c>
      <c r="F4144" s="55">
        <v>42155</v>
      </c>
      <c r="G4144" s="42" t="s">
        <v>1978</v>
      </c>
      <c r="H4144" s="42" t="s">
        <v>1979</v>
      </c>
      <c r="I4144" s="42" t="s">
        <v>111</v>
      </c>
      <c r="J4144" s="42" t="s">
        <v>1980</v>
      </c>
      <c r="K4144" s="42" t="s">
        <v>427</v>
      </c>
      <c r="L4144" s="42" t="s">
        <v>1981</v>
      </c>
      <c r="M4144" s="42" t="s">
        <v>21</v>
      </c>
      <c r="N4144" s="42" t="s">
        <v>1982</v>
      </c>
      <c r="O4144" s="42" t="s">
        <v>394</v>
      </c>
      <c r="P4144" s="42" t="s">
        <v>395</v>
      </c>
      <c r="Q4144" s="56" t="s">
        <v>1983</v>
      </c>
      <c r="R4144" s="42" t="s">
        <v>542</v>
      </c>
      <c r="S4144" s="42" t="s">
        <v>22</v>
      </c>
      <c r="T4144" s="42" t="s">
        <v>28746</v>
      </c>
      <c r="U4144" s="50" t="s">
        <v>28520</v>
      </c>
      <c r="V4144" s="42" t="s">
        <v>28521</v>
      </c>
      <c r="W4144" s="42" t="s">
        <v>94</v>
      </c>
      <c r="X4144" s="50">
        <v>503</v>
      </c>
    </row>
    <row r="4145" spans="1:24" ht="12" customHeight="1" x14ac:dyDescent="0.15">
      <c r="A4145" s="42" t="s">
        <v>22287</v>
      </c>
      <c r="B4145" s="42">
        <v>45</v>
      </c>
      <c r="C4145" s="42" t="s">
        <v>14</v>
      </c>
      <c r="D4145" s="42" t="s">
        <v>79</v>
      </c>
      <c r="F4145" s="55">
        <v>42155</v>
      </c>
      <c r="G4145" s="42" t="s">
        <v>22292</v>
      </c>
      <c r="H4145" s="42" t="s">
        <v>2117</v>
      </c>
      <c r="I4145" s="42" t="s">
        <v>88</v>
      </c>
      <c r="J4145" s="42">
        <v>35806</v>
      </c>
      <c r="K4145" s="42" t="s">
        <v>2119</v>
      </c>
      <c r="L4145" s="42" t="s">
        <v>2120</v>
      </c>
      <c r="M4145" s="42" t="s">
        <v>22293</v>
      </c>
      <c r="N4145" s="42" t="s">
        <v>22294</v>
      </c>
      <c r="O4145" s="42" t="s">
        <v>394</v>
      </c>
      <c r="P4145" s="42" t="s">
        <v>395</v>
      </c>
      <c r="Q4145" s="56" t="s">
        <v>22295</v>
      </c>
      <c r="R4145" s="42" t="s">
        <v>23</v>
      </c>
      <c r="S4145" s="42" t="s">
        <v>12</v>
      </c>
    </row>
    <row r="4146" spans="1:24" ht="12" customHeight="1" x14ac:dyDescent="0.15">
      <c r="A4146" s="42" t="s">
        <v>1971</v>
      </c>
      <c r="B4146" s="42">
        <v>50</v>
      </c>
      <c r="C4146" s="42" t="s">
        <v>14</v>
      </c>
      <c r="D4146" s="42" t="s">
        <v>79</v>
      </c>
      <c r="E4146" s="42" t="s">
        <v>1972</v>
      </c>
      <c r="F4146" s="55">
        <v>42155</v>
      </c>
      <c r="G4146" s="42" t="s">
        <v>1973</v>
      </c>
      <c r="H4146" s="42" t="s">
        <v>1962</v>
      </c>
      <c r="I4146" s="42" t="s">
        <v>417</v>
      </c>
      <c r="J4146" s="42" t="s">
        <v>1974</v>
      </c>
      <c r="K4146" s="42" t="s">
        <v>1087</v>
      </c>
      <c r="L4146" s="42" t="s">
        <v>1975</v>
      </c>
      <c r="M4146" s="42" t="s">
        <v>385</v>
      </c>
      <c r="N4146" s="42" t="s">
        <v>1976</v>
      </c>
      <c r="O4146" s="42" t="s">
        <v>994</v>
      </c>
      <c r="P4146" s="42" t="s">
        <v>395</v>
      </c>
      <c r="Q4146" s="56"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4146" s="42" t="s">
        <v>23</v>
      </c>
      <c r="S4146" s="42" t="s">
        <v>12</v>
      </c>
    </row>
    <row r="4147" spans="1:24" ht="12" customHeight="1" x14ac:dyDescent="0.15">
      <c r="A4147" s="42" t="str">
        <f>HYPERLINK("http://www.killedbypolice.net/victims/150475.jpg","James D. Bushey")</f>
        <v>James D. Bushey</v>
      </c>
      <c r="B4147" s="42">
        <v>47</v>
      </c>
      <c r="C4147" s="42" t="s">
        <v>14</v>
      </c>
      <c r="D4147" s="42" t="s">
        <v>31</v>
      </c>
      <c r="F4147" s="55">
        <v>42155</v>
      </c>
      <c r="G4147" s="42" t="s">
        <v>1966</v>
      </c>
      <c r="H4147" s="42" t="s">
        <v>1967</v>
      </c>
      <c r="I4147" s="42" t="s">
        <v>67</v>
      </c>
      <c r="J4147" s="42" t="s">
        <v>1968</v>
      </c>
      <c r="K4147" s="42" t="s">
        <v>246</v>
      </c>
      <c r="L4147" s="42" t="s">
        <v>1969</v>
      </c>
      <c r="M4147" s="42" t="s">
        <v>21</v>
      </c>
      <c r="N4147" s="42" t="s">
        <v>1970</v>
      </c>
      <c r="O4147" s="42" t="s">
        <v>394</v>
      </c>
      <c r="P4147" s="42" t="s">
        <v>395</v>
      </c>
      <c r="Q4147" s="56" t="str">
        <f>HYPERLINK("http://www.kplctv.com/story/29203366/palestine-police-id-victim-in-officer-involved-shooting","http://www.kplctv.com/story/29203366/palestine-police-id-victim-in-officer-involved-shooting")</f>
        <v>http://www.kplctv.com/story/29203366/palestine-police-id-victim-in-officer-involved-shooting</v>
      </c>
      <c r="R4147" s="42" t="s">
        <v>94</v>
      </c>
      <c r="S4147" s="42" t="s">
        <v>12</v>
      </c>
      <c r="T4147" s="42" t="s">
        <v>31675</v>
      </c>
      <c r="U4147" s="50" t="s">
        <v>28520</v>
      </c>
      <c r="V4147" s="42" t="s">
        <v>28521</v>
      </c>
      <c r="W4147" s="42" t="s">
        <v>542</v>
      </c>
      <c r="X4147" s="50">
        <v>504</v>
      </c>
    </row>
    <row r="4148" spans="1:24" ht="12" customHeight="1" x14ac:dyDescent="0.15">
      <c r="A4148" s="42" t="s">
        <v>1984</v>
      </c>
      <c r="B4148" s="42">
        <v>39</v>
      </c>
      <c r="C4148" s="42" t="s">
        <v>14</v>
      </c>
      <c r="D4148" s="42" t="s">
        <v>42</v>
      </c>
      <c r="E4148" s="42" t="s">
        <v>1985</v>
      </c>
      <c r="F4148" s="55">
        <v>42154</v>
      </c>
      <c r="G4148" s="42" t="s">
        <v>1986</v>
      </c>
      <c r="H4148" s="42" t="s">
        <v>1987</v>
      </c>
      <c r="I4148" s="42" t="s">
        <v>313</v>
      </c>
      <c r="J4148" s="42" t="s">
        <v>1988</v>
      </c>
      <c r="K4148" s="42" t="s">
        <v>863</v>
      </c>
      <c r="L4148" s="42" t="s">
        <v>864</v>
      </c>
      <c r="M4148" s="42" t="s">
        <v>21</v>
      </c>
      <c r="N4148" s="42" t="s">
        <v>1989</v>
      </c>
      <c r="O4148" s="42" t="s">
        <v>994</v>
      </c>
      <c r="P4148" s="42" t="s">
        <v>395</v>
      </c>
      <c r="Q4148" s="56"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4148" s="42" t="s">
        <v>94</v>
      </c>
      <c r="S4148" s="42" t="s">
        <v>12</v>
      </c>
      <c r="T4148" s="42" t="s">
        <v>31675</v>
      </c>
      <c r="U4148" s="50" t="s">
        <v>28520</v>
      </c>
      <c r="V4148" s="42" t="s">
        <v>28521</v>
      </c>
      <c r="W4148" s="42" t="s">
        <v>94</v>
      </c>
      <c r="X4148" s="50">
        <v>501</v>
      </c>
    </row>
    <row r="4149" spans="1:24" ht="12" customHeight="1" x14ac:dyDescent="0.15">
      <c r="A4149" s="42" t="s">
        <v>1990</v>
      </c>
      <c r="B4149" s="42">
        <v>19</v>
      </c>
      <c r="C4149" s="42" t="s">
        <v>14</v>
      </c>
      <c r="D4149" s="42" t="s">
        <v>31</v>
      </c>
      <c r="E4149" s="42" t="s">
        <v>1991</v>
      </c>
      <c r="F4149" s="55">
        <v>42154</v>
      </c>
      <c r="G4149" s="42" t="s">
        <v>1992</v>
      </c>
      <c r="H4149" s="42" t="s">
        <v>1993</v>
      </c>
      <c r="I4149" s="42" t="s">
        <v>117</v>
      </c>
      <c r="J4149" s="42" t="s">
        <v>1994</v>
      </c>
      <c r="K4149" s="42" t="s">
        <v>173</v>
      </c>
      <c r="L4149" s="42" t="s">
        <v>1995</v>
      </c>
      <c r="M4149" s="42" t="s">
        <v>21</v>
      </c>
      <c r="N4149" s="42" t="s">
        <v>1996</v>
      </c>
      <c r="O4149" s="42" t="s">
        <v>394</v>
      </c>
      <c r="P4149" s="42" t="s">
        <v>395</v>
      </c>
      <c r="Q4149" s="56" t="s">
        <v>1997</v>
      </c>
      <c r="R4149" s="42" t="s">
        <v>94</v>
      </c>
      <c r="S4149" s="42" t="s">
        <v>12</v>
      </c>
      <c r="T4149" s="42" t="s">
        <v>31978</v>
      </c>
      <c r="U4149" s="50" t="s">
        <v>28520</v>
      </c>
      <c r="V4149" s="42" t="s">
        <v>28522</v>
      </c>
      <c r="W4149" s="42" t="s">
        <v>94</v>
      </c>
      <c r="X4149" s="50">
        <v>500</v>
      </c>
    </row>
    <row r="4150" spans="1:24" ht="12" customHeight="1" x14ac:dyDescent="0.15">
      <c r="A4150" s="42" t="s">
        <v>2012</v>
      </c>
      <c r="B4150" s="42">
        <v>36</v>
      </c>
      <c r="C4150" s="42" t="s">
        <v>14</v>
      </c>
      <c r="D4150" s="42" t="s">
        <v>79</v>
      </c>
      <c r="E4150" s="42" t="s">
        <v>2013</v>
      </c>
      <c r="F4150" s="55">
        <v>42153</v>
      </c>
      <c r="G4150" s="42" t="s">
        <v>2014</v>
      </c>
      <c r="H4150" s="42" t="s">
        <v>2015</v>
      </c>
      <c r="I4150" s="42" t="s">
        <v>75</v>
      </c>
      <c r="J4150" s="42" t="s">
        <v>2016</v>
      </c>
      <c r="K4150" s="42" t="s">
        <v>1798</v>
      </c>
      <c r="L4150" s="42" t="s">
        <v>2017</v>
      </c>
      <c r="M4150" s="42" t="s">
        <v>21</v>
      </c>
      <c r="N4150" s="42" t="s">
        <v>2018</v>
      </c>
      <c r="O4150" s="42" t="s">
        <v>2019</v>
      </c>
      <c r="P4150" s="42" t="s">
        <v>395</v>
      </c>
      <c r="Q4150" s="56" t="str">
        <f>HYPERLINK("http://newyork.cbslocal.com/2015/05/29/lyndhurst-library-police-shooting/","http://newyork.cbslocal.com/2015/05/29/lyndhurst-library-police-shooting/")</f>
        <v>http://newyork.cbslocal.com/2015/05/29/lyndhurst-library-police-shooting/</v>
      </c>
      <c r="R4150" s="42" t="s">
        <v>94</v>
      </c>
      <c r="S4150" s="42" t="s">
        <v>22</v>
      </c>
      <c r="T4150" s="42" t="s">
        <v>28739</v>
      </c>
      <c r="U4150" s="50" t="s">
        <v>28518</v>
      </c>
      <c r="V4150" s="42" t="s">
        <v>28521</v>
      </c>
      <c r="W4150" s="42" t="s">
        <v>94</v>
      </c>
      <c r="X4150" s="50">
        <v>497</v>
      </c>
    </row>
    <row r="4151" spans="1:24" ht="12" customHeight="1" x14ac:dyDescent="0.15">
      <c r="A4151" s="42" t="str">
        <f>HYPERLINK("http://www.killedbypolice.net/victims/150477.jpg","Billy J. Collins")</f>
        <v>Billy J. Collins</v>
      </c>
      <c r="B4151" s="42">
        <v>56</v>
      </c>
      <c r="C4151" s="42" t="s">
        <v>14</v>
      </c>
      <c r="D4151" s="42" t="s">
        <v>31</v>
      </c>
      <c r="E4151" s="42" t="s">
        <v>2024</v>
      </c>
      <c r="F4151" s="55">
        <v>42153</v>
      </c>
      <c r="G4151" s="42" t="s">
        <v>2025</v>
      </c>
      <c r="H4151" s="42" t="s">
        <v>2026</v>
      </c>
      <c r="I4151" s="42" t="s">
        <v>309</v>
      </c>
      <c r="J4151" s="42" t="s">
        <v>2027</v>
      </c>
      <c r="K4151" s="42" t="s">
        <v>2028</v>
      </c>
      <c r="L4151" s="42" t="s">
        <v>2029</v>
      </c>
      <c r="M4151" s="42" t="s">
        <v>385</v>
      </c>
      <c r="N4151" s="42" t="s">
        <v>2030</v>
      </c>
      <c r="O4151" s="42" t="s">
        <v>394</v>
      </c>
      <c r="P4151" s="42" t="s">
        <v>395</v>
      </c>
      <c r="Q4151" s="56"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4151" s="42" t="s">
        <v>23</v>
      </c>
      <c r="S4151" s="42" t="s">
        <v>22</v>
      </c>
    </row>
    <row r="4152" spans="1:24" ht="12" customHeight="1" x14ac:dyDescent="0.15">
      <c r="A4152" s="42" t="s">
        <v>2006</v>
      </c>
      <c r="B4152" s="42">
        <v>55</v>
      </c>
      <c r="C4152" s="42" t="s">
        <v>14</v>
      </c>
      <c r="D4152" s="42" t="s">
        <v>31</v>
      </c>
      <c r="F4152" s="55">
        <v>42153</v>
      </c>
      <c r="G4152" s="42" t="s">
        <v>2007</v>
      </c>
      <c r="H4152" s="42" t="s">
        <v>2008</v>
      </c>
      <c r="I4152" s="42" t="s">
        <v>111</v>
      </c>
      <c r="J4152" s="42" t="s">
        <v>2009</v>
      </c>
      <c r="K4152" s="42" t="s">
        <v>1507</v>
      </c>
      <c r="L4152" s="42" t="s">
        <v>2010</v>
      </c>
      <c r="M4152" s="42" t="s">
        <v>21</v>
      </c>
      <c r="N4152" s="42" t="s">
        <v>2011</v>
      </c>
      <c r="O4152" s="42" t="s">
        <v>394</v>
      </c>
      <c r="P4152" s="42" t="s">
        <v>395</v>
      </c>
      <c r="Q4152" s="56" t="str">
        <f>HYPERLINK("http://koin.com/2015/05/30/osp-troopers-shoot-kill-man-in-wilderville/","http://koin.com/2015/05/30/osp-troopers-shoot-kill-man-in-wilderville/")</f>
        <v>http://koin.com/2015/05/30/osp-troopers-shoot-kill-man-in-wilderville/</v>
      </c>
      <c r="R4152" s="42" t="s">
        <v>23</v>
      </c>
      <c r="S4152" s="42" t="s">
        <v>22</v>
      </c>
      <c r="T4152" s="42" t="s">
        <v>28746</v>
      </c>
      <c r="U4152" s="50" t="s">
        <v>28520</v>
      </c>
      <c r="V4152" s="42" t="s">
        <v>28521</v>
      </c>
      <c r="W4152" s="42" t="s">
        <v>94</v>
      </c>
      <c r="X4152" s="50">
        <v>499</v>
      </c>
    </row>
    <row r="4153" spans="1:24" ht="12" customHeight="1" x14ac:dyDescent="0.15">
      <c r="A4153" s="42" t="s">
        <v>2020</v>
      </c>
      <c r="B4153" s="42">
        <v>35</v>
      </c>
      <c r="C4153" s="42" t="s">
        <v>14</v>
      </c>
      <c r="D4153" s="42" t="s">
        <v>42</v>
      </c>
      <c r="F4153" s="55">
        <v>42153</v>
      </c>
      <c r="G4153" s="42" t="s">
        <v>2021</v>
      </c>
      <c r="H4153" s="42" t="s">
        <v>1702</v>
      </c>
      <c r="I4153" s="42" t="s">
        <v>56</v>
      </c>
      <c r="J4153" s="42" t="s">
        <v>2022</v>
      </c>
      <c r="K4153" s="42" t="s">
        <v>1704</v>
      </c>
      <c r="L4153" s="42" t="s">
        <v>1705</v>
      </c>
      <c r="M4153" s="42" t="s">
        <v>23</v>
      </c>
      <c r="P4153" s="42" t="s">
        <v>395</v>
      </c>
      <c r="Q4153" s="56" t="s">
        <v>2023</v>
      </c>
      <c r="R4153" s="42" t="s">
        <v>23</v>
      </c>
      <c r="S4153" s="42" t="s">
        <v>12</v>
      </c>
    </row>
    <row r="4154" spans="1:24" ht="12" customHeight="1" x14ac:dyDescent="0.15">
      <c r="A4154" s="42" t="s">
        <v>1998</v>
      </c>
      <c r="B4154" s="42">
        <v>35</v>
      </c>
      <c r="C4154" s="42" t="s">
        <v>14</v>
      </c>
      <c r="D4154" s="42" t="s">
        <v>31</v>
      </c>
      <c r="E4154" s="42" t="s">
        <v>1999</v>
      </c>
      <c r="F4154" s="55">
        <v>42153</v>
      </c>
      <c r="G4154" s="42" t="s">
        <v>2000</v>
      </c>
      <c r="H4154" s="42" t="s">
        <v>2001</v>
      </c>
      <c r="I4154" s="42" t="s">
        <v>389</v>
      </c>
      <c r="J4154" s="42" t="s">
        <v>2002</v>
      </c>
      <c r="K4154" s="42" t="s">
        <v>2003</v>
      </c>
      <c r="L4154" s="42" t="s">
        <v>2004</v>
      </c>
      <c r="M4154" s="42" t="s">
        <v>21</v>
      </c>
      <c r="N4154" s="42" t="s">
        <v>28682</v>
      </c>
      <c r="O4154" s="42" t="s">
        <v>394</v>
      </c>
      <c r="P4154" s="42" t="s">
        <v>395</v>
      </c>
      <c r="Q4154" s="56" t="s">
        <v>2005</v>
      </c>
      <c r="R4154" s="42" t="s">
        <v>94</v>
      </c>
      <c r="S4154" s="42" t="s">
        <v>29</v>
      </c>
      <c r="T4154" s="42" t="s">
        <v>28746</v>
      </c>
      <c r="U4154" s="50" t="s">
        <v>28520</v>
      </c>
      <c r="V4154" s="42" t="s">
        <v>28521</v>
      </c>
      <c r="W4154" s="42" t="s">
        <v>94</v>
      </c>
      <c r="X4154" s="50">
        <v>498</v>
      </c>
    </row>
    <row r="4155" spans="1:24" ht="12" customHeight="1" x14ac:dyDescent="0.15">
      <c r="A4155" s="42" t="s">
        <v>2045</v>
      </c>
      <c r="B4155" s="42">
        <v>32</v>
      </c>
      <c r="C4155" s="42" t="s">
        <v>14</v>
      </c>
      <c r="D4155" s="42" t="s">
        <v>79</v>
      </c>
      <c r="E4155" s="42" t="s">
        <v>22296</v>
      </c>
      <c r="F4155" s="55">
        <v>42152</v>
      </c>
      <c r="G4155" s="42" t="s">
        <v>2046</v>
      </c>
      <c r="H4155" s="42" t="s">
        <v>2047</v>
      </c>
      <c r="I4155" s="42" t="s">
        <v>203</v>
      </c>
      <c r="J4155" s="42">
        <v>80233</v>
      </c>
      <c r="K4155" s="42" t="s">
        <v>1883</v>
      </c>
      <c r="L4155" s="42" t="s">
        <v>2048</v>
      </c>
      <c r="M4155" s="42" t="s">
        <v>21</v>
      </c>
      <c r="N4155" s="42" t="s">
        <v>2049</v>
      </c>
      <c r="O4155" s="42" t="s">
        <v>23</v>
      </c>
      <c r="P4155" s="42" t="s">
        <v>395</v>
      </c>
      <c r="Q4155" s="56" t="str">
        <f>HYPERLINK("http://www.thedenverchannel.com/news/local-news/injured-northglenn-police-officer-taken-to-hospital","http://www.thedenverchannel.com/news/local-news/injured-northglenn-police-officer-taken-to-hospital")</f>
        <v>http://www.thedenverchannel.com/news/local-news/injured-northglenn-police-officer-taken-to-hospital</v>
      </c>
      <c r="R4155" s="42" t="s">
        <v>94</v>
      </c>
      <c r="S4155" s="42" t="s">
        <v>22</v>
      </c>
      <c r="T4155" s="42" t="s">
        <v>28746</v>
      </c>
      <c r="U4155" s="50" t="s">
        <v>28520</v>
      </c>
      <c r="V4155" s="42" t="s">
        <v>28521</v>
      </c>
      <c r="W4155" s="42" t="s">
        <v>94</v>
      </c>
      <c r="X4155" s="50">
        <v>490</v>
      </c>
    </row>
    <row r="4156" spans="1:24" ht="12" customHeight="1" x14ac:dyDescent="0.15">
      <c r="A4156" s="42" t="s">
        <v>2036</v>
      </c>
      <c r="B4156" s="42">
        <v>40</v>
      </c>
      <c r="C4156" s="42" t="s">
        <v>14</v>
      </c>
      <c r="D4156" s="42" t="s">
        <v>79</v>
      </c>
      <c r="E4156" s="42" t="s">
        <v>2037</v>
      </c>
      <c r="F4156" s="55">
        <v>42152</v>
      </c>
      <c r="G4156" s="42" t="s">
        <v>2038</v>
      </c>
      <c r="H4156" s="42" t="s">
        <v>2039</v>
      </c>
      <c r="I4156" s="42" t="s">
        <v>167</v>
      </c>
      <c r="J4156" s="42" t="s">
        <v>2040</v>
      </c>
      <c r="K4156" s="42" t="s">
        <v>2041</v>
      </c>
      <c r="L4156" s="42" t="s">
        <v>2042</v>
      </c>
      <c r="M4156" s="42" t="s">
        <v>21</v>
      </c>
      <c r="N4156" s="42" t="s">
        <v>2043</v>
      </c>
      <c r="O4156" s="42" t="s">
        <v>2044</v>
      </c>
      <c r="P4156" s="42" t="s">
        <v>395</v>
      </c>
      <c r="Q4156" s="56"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4156" s="42" t="s">
        <v>94</v>
      </c>
      <c r="S4156" s="42" t="s">
        <v>22</v>
      </c>
      <c r="T4156" s="42" t="s">
        <v>28746</v>
      </c>
      <c r="U4156" s="50" t="s">
        <v>28520</v>
      </c>
      <c r="V4156" s="42" t="s">
        <v>28521</v>
      </c>
      <c r="W4156" s="42" t="s">
        <v>94</v>
      </c>
      <c r="X4156" s="50">
        <v>493</v>
      </c>
    </row>
    <row r="4157" spans="1:24" ht="12" customHeight="1" x14ac:dyDescent="0.15">
      <c r="A4157" s="42" t="s">
        <v>2064</v>
      </c>
      <c r="B4157" s="42">
        <v>60</v>
      </c>
      <c r="C4157" s="42" t="s">
        <v>14</v>
      </c>
      <c r="D4157" s="42" t="s">
        <v>31</v>
      </c>
      <c r="E4157" s="42" t="s">
        <v>2065</v>
      </c>
      <c r="F4157" s="55">
        <v>42152</v>
      </c>
      <c r="G4157" s="42" t="s">
        <v>2066</v>
      </c>
      <c r="H4157" s="42" t="s">
        <v>1467</v>
      </c>
      <c r="I4157" s="42" t="s">
        <v>26</v>
      </c>
      <c r="J4157" s="42" t="s">
        <v>2067</v>
      </c>
      <c r="K4157" s="42" t="s">
        <v>1467</v>
      </c>
      <c r="L4157" s="42" t="s">
        <v>2068</v>
      </c>
      <c r="M4157" s="42" t="s">
        <v>21</v>
      </c>
      <c r="N4157" s="42" t="s">
        <v>2069</v>
      </c>
      <c r="O4157" s="42" t="s">
        <v>394</v>
      </c>
      <c r="P4157" s="42" t="s">
        <v>395</v>
      </c>
      <c r="Q4157" s="56" t="str">
        <f>HYPERLINK("http://www.wsoctv.com/news/news/local/sled-responding-possible-officer-involved-shooting/nmQSJ/","http://www.wsoctv.com/news/news/local/sled-responding-possible-officer-involved-shooting/nmQSJ/")</f>
        <v>http://www.wsoctv.com/news/news/local/sled-responding-possible-officer-involved-shooting/nmQSJ/</v>
      </c>
      <c r="R4157" s="42" t="s">
        <v>23</v>
      </c>
      <c r="S4157" s="42" t="s">
        <v>22</v>
      </c>
      <c r="T4157" s="42" t="s">
        <v>28746</v>
      </c>
      <c r="U4157" s="50" t="s">
        <v>28520</v>
      </c>
      <c r="V4157" s="42" t="s">
        <v>28521</v>
      </c>
      <c r="W4157" s="42" t="s">
        <v>94</v>
      </c>
      <c r="X4157" s="50">
        <v>488</v>
      </c>
    </row>
    <row r="4158" spans="1:24" ht="12" customHeight="1" x14ac:dyDescent="0.15">
      <c r="A4158" s="42" t="s">
        <v>2057</v>
      </c>
      <c r="B4158" s="42">
        <v>18</v>
      </c>
      <c r="C4158" s="42" t="s">
        <v>14</v>
      </c>
      <c r="D4158" s="42" t="s">
        <v>31</v>
      </c>
      <c r="E4158" s="42" t="s">
        <v>2058</v>
      </c>
      <c r="F4158" s="55">
        <v>42152</v>
      </c>
      <c r="G4158" s="42" t="s">
        <v>2059</v>
      </c>
      <c r="H4158" s="42" t="s">
        <v>2060</v>
      </c>
      <c r="I4158" s="42" t="s">
        <v>51</v>
      </c>
      <c r="J4158" s="42" t="s">
        <v>2061</v>
      </c>
      <c r="K4158" s="42" t="s">
        <v>1107</v>
      </c>
      <c r="L4158" s="42" t="s">
        <v>2062</v>
      </c>
      <c r="M4158" s="42" t="s">
        <v>5307</v>
      </c>
      <c r="N4158" s="42" t="s">
        <v>2063</v>
      </c>
      <c r="O4158" s="42" t="s">
        <v>394</v>
      </c>
      <c r="P4158" s="42" t="s">
        <v>395</v>
      </c>
      <c r="Q4158" s="56" t="str">
        <f>HYPERLINK("http://www.clickondetroit.com/news/man-attacks-officer-shot-by-police-trenton/33276844","http://www.clickondetroit.com/news/man-attacks-officer-shot-by-police-trenton/33276844")</f>
        <v>http://www.clickondetroit.com/news/man-attacks-officer-shot-by-police-trenton/33276844</v>
      </c>
      <c r="R4158" s="42" t="s">
        <v>948</v>
      </c>
      <c r="S4158" s="42" t="s">
        <v>22</v>
      </c>
      <c r="T4158" s="42" t="s">
        <v>28567</v>
      </c>
      <c r="U4158" s="50" t="s">
        <v>28520</v>
      </c>
      <c r="V4158" s="42" t="s">
        <v>28521</v>
      </c>
      <c r="W4158" s="42" t="s">
        <v>94</v>
      </c>
      <c r="X4158" s="50">
        <v>494</v>
      </c>
    </row>
    <row r="4159" spans="1:24" ht="12" customHeight="1" x14ac:dyDescent="0.15">
      <c r="A4159" s="42" t="s">
        <v>2050</v>
      </c>
      <c r="B4159" s="42">
        <v>57</v>
      </c>
      <c r="C4159" s="42" t="s">
        <v>14</v>
      </c>
      <c r="D4159" s="42" t="s">
        <v>31</v>
      </c>
      <c r="F4159" s="55">
        <v>42151</v>
      </c>
      <c r="G4159" s="42" t="s">
        <v>2051</v>
      </c>
      <c r="H4159" s="42" t="s">
        <v>2052</v>
      </c>
      <c r="I4159" s="42" t="s">
        <v>167</v>
      </c>
      <c r="J4159" s="42" t="s">
        <v>2053</v>
      </c>
      <c r="K4159" s="42" t="s">
        <v>2054</v>
      </c>
      <c r="L4159" s="42" t="s">
        <v>2055</v>
      </c>
      <c r="M4159" s="42" t="s">
        <v>21</v>
      </c>
      <c r="N4159" s="42" t="s">
        <v>2056</v>
      </c>
      <c r="O4159" s="42" t="s">
        <v>394</v>
      </c>
      <c r="P4159" s="42" t="s">
        <v>395</v>
      </c>
      <c r="Q4159" s="56" t="str">
        <f>HYPERLINK("http://www.macon.com/2015/05/28/3768612/putnam-deputy-shoots-and-kills.html","http://www.macon.com/2015/05/28/3768612/putnam-deputy-shoots-and-kills.html")</f>
        <v>http://www.macon.com/2015/05/28/3768612/putnam-deputy-shoots-and-kills.html</v>
      </c>
      <c r="R4159" s="42" t="s">
        <v>542</v>
      </c>
      <c r="S4159" s="42" t="s">
        <v>22</v>
      </c>
      <c r="T4159" s="42" t="s">
        <v>28739</v>
      </c>
      <c r="U4159" s="50" t="s">
        <v>28520</v>
      </c>
      <c r="V4159" s="42" t="s">
        <v>28521</v>
      </c>
      <c r="W4159" s="42" t="s">
        <v>94</v>
      </c>
      <c r="X4159" s="50">
        <v>482</v>
      </c>
    </row>
    <row r="4160" spans="1:24" ht="12" customHeight="1" x14ac:dyDescent="0.15">
      <c r="A4160" s="42" t="s">
        <v>2082</v>
      </c>
      <c r="B4160" s="42">
        <v>39</v>
      </c>
      <c r="C4160" s="42" t="s">
        <v>14</v>
      </c>
      <c r="D4160" s="42" t="s">
        <v>31</v>
      </c>
      <c r="F4160" s="55">
        <v>42151</v>
      </c>
      <c r="G4160" s="42" t="s">
        <v>2083</v>
      </c>
      <c r="H4160" s="42" t="s">
        <v>2084</v>
      </c>
      <c r="I4160" s="42" t="s">
        <v>75</v>
      </c>
      <c r="J4160" s="42" t="s">
        <v>2085</v>
      </c>
      <c r="K4160" s="42" t="s">
        <v>1711</v>
      </c>
      <c r="L4160" s="42" t="s">
        <v>2086</v>
      </c>
      <c r="M4160" s="42" t="s">
        <v>21</v>
      </c>
      <c r="N4160" s="42" t="s">
        <v>2087</v>
      </c>
      <c r="O4160" s="42" t="s">
        <v>394</v>
      </c>
      <c r="P4160" s="42" t="s">
        <v>395</v>
      </c>
      <c r="Q4160" s="56"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4160" s="42" t="s">
        <v>23</v>
      </c>
      <c r="S4160" s="42" t="s">
        <v>22</v>
      </c>
      <c r="T4160" s="42" t="s">
        <v>28739</v>
      </c>
      <c r="U4160" s="50" t="s">
        <v>28520</v>
      </c>
      <c r="V4160" s="42" t="s">
        <v>28521</v>
      </c>
      <c r="W4160" s="42" t="s">
        <v>94</v>
      </c>
      <c r="X4160" s="50">
        <v>480</v>
      </c>
    </row>
    <row r="4161" spans="1:24" ht="12" customHeight="1" x14ac:dyDescent="0.15">
      <c r="A4161" s="42" t="s">
        <v>2031</v>
      </c>
      <c r="B4161" s="42">
        <v>20</v>
      </c>
      <c r="C4161" s="42" t="s">
        <v>14</v>
      </c>
      <c r="D4161" s="42" t="s">
        <v>15</v>
      </c>
      <c r="E4161" s="42" t="s">
        <v>2032</v>
      </c>
      <c r="F4161" s="55">
        <v>42151</v>
      </c>
      <c r="G4161" s="42" t="s">
        <v>2033</v>
      </c>
      <c r="H4161" s="42" t="s">
        <v>476</v>
      </c>
      <c r="I4161" s="42" t="s">
        <v>39</v>
      </c>
      <c r="J4161" s="42" t="s">
        <v>2034</v>
      </c>
      <c r="K4161" s="42" t="s">
        <v>92</v>
      </c>
      <c r="L4161" s="42" t="s">
        <v>477</v>
      </c>
      <c r="M4161" s="42" t="s">
        <v>5307</v>
      </c>
      <c r="N4161" s="42" t="s">
        <v>2035</v>
      </c>
      <c r="O4161" s="42" t="s">
        <v>394</v>
      </c>
      <c r="P4161" s="42" t="s">
        <v>395</v>
      </c>
      <c r="Q4161" s="56"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4161" s="42" t="s">
        <v>948</v>
      </c>
      <c r="S4161" s="42" t="s">
        <v>12</v>
      </c>
      <c r="T4161" s="42" t="s">
        <v>31978</v>
      </c>
      <c r="U4161" s="50" t="s">
        <v>28518</v>
      </c>
      <c r="V4161" s="42" t="s">
        <v>28521</v>
      </c>
      <c r="W4161" s="42" t="s">
        <v>94</v>
      </c>
      <c r="X4161" s="50">
        <v>491</v>
      </c>
    </row>
    <row r="4162" spans="1:24" ht="12" customHeight="1" x14ac:dyDescent="0.15">
      <c r="A4162" s="42" t="s">
        <v>2088</v>
      </c>
      <c r="B4162" s="42">
        <v>24</v>
      </c>
      <c r="C4162" s="42" t="s">
        <v>14</v>
      </c>
      <c r="D4162" s="42" t="s">
        <v>31</v>
      </c>
      <c r="E4162" s="42" t="s">
        <v>2089</v>
      </c>
      <c r="F4162" s="55">
        <v>42151</v>
      </c>
      <c r="G4162" s="42" t="s">
        <v>2090</v>
      </c>
      <c r="H4162" s="42" t="s">
        <v>2091</v>
      </c>
      <c r="I4162" s="42" t="s">
        <v>389</v>
      </c>
      <c r="J4162" s="42" t="s">
        <v>2092</v>
      </c>
      <c r="K4162" s="42" t="s">
        <v>1078</v>
      </c>
      <c r="L4162" s="42" t="s">
        <v>2093</v>
      </c>
      <c r="M4162" s="42" t="s">
        <v>21</v>
      </c>
      <c r="N4162" s="42" t="s">
        <v>2094</v>
      </c>
      <c r="O4162" s="42" t="s">
        <v>394</v>
      </c>
      <c r="P4162" s="42" t="s">
        <v>395</v>
      </c>
      <c r="Q4162" s="56" t="str">
        <f>HYPERLINK("http://kfor.com/2015/05/27/breaking-news-officer-involved-shooting-in-edmond/","http://kfor.com/2015/05/27/breaking-news-officer-involved-shooting-in-edmond/")</f>
        <v>http://kfor.com/2015/05/27/breaking-news-officer-involved-shooting-in-edmond/</v>
      </c>
      <c r="R4162" s="42" t="s">
        <v>542</v>
      </c>
      <c r="S4162" s="42" t="s">
        <v>12</v>
      </c>
      <c r="T4162" s="42" t="s">
        <v>31675</v>
      </c>
      <c r="U4162" s="50" t="s">
        <v>28520</v>
      </c>
      <c r="V4162" s="42" t="s">
        <v>28521</v>
      </c>
      <c r="W4162" s="42" t="s">
        <v>94</v>
      </c>
      <c r="X4162" s="50">
        <v>481</v>
      </c>
    </row>
    <row r="4163" spans="1:24" ht="12" customHeight="1" x14ac:dyDescent="0.15">
      <c r="A4163" s="42" t="s">
        <v>2076</v>
      </c>
      <c r="B4163" s="42">
        <v>34</v>
      </c>
      <c r="C4163" s="42" t="s">
        <v>14</v>
      </c>
      <c r="D4163" s="42" t="s">
        <v>31</v>
      </c>
      <c r="E4163" s="42" t="s">
        <v>2077</v>
      </c>
      <c r="F4163" s="55">
        <v>42151</v>
      </c>
      <c r="G4163" s="42" t="s">
        <v>2078</v>
      </c>
      <c r="H4163" s="42" t="s">
        <v>424</v>
      </c>
      <c r="I4163" s="42" t="s">
        <v>357</v>
      </c>
      <c r="J4163" s="42" t="s">
        <v>2079</v>
      </c>
      <c r="K4163" s="42" t="s">
        <v>585</v>
      </c>
      <c r="L4163" s="42" t="s">
        <v>2080</v>
      </c>
      <c r="M4163" s="42" t="s">
        <v>385</v>
      </c>
      <c r="N4163" s="42" t="s">
        <v>2081</v>
      </c>
      <c r="O4163" s="42" t="s">
        <v>994</v>
      </c>
      <c r="P4163" s="42" t="s">
        <v>395</v>
      </c>
      <c r="Q4163" s="56"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4163" s="42" t="s">
        <v>948</v>
      </c>
      <c r="S4163" s="42" t="s">
        <v>12</v>
      </c>
    </row>
    <row r="4164" spans="1:24" ht="12" customHeight="1" x14ac:dyDescent="0.15">
      <c r="A4164" s="42" t="s">
        <v>2070</v>
      </c>
      <c r="B4164" s="42">
        <v>33</v>
      </c>
      <c r="C4164" s="42" t="s">
        <v>14</v>
      </c>
      <c r="D4164" s="42" t="s">
        <v>31</v>
      </c>
      <c r="F4164" s="55">
        <v>42151</v>
      </c>
      <c r="G4164" s="42" t="s">
        <v>2071</v>
      </c>
      <c r="H4164" s="42" t="s">
        <v>2072</v>
      </c>
      <c r="I4164" s="42" t="s">
        <v>39</v>
      </c>
      <c r="J4164" s="42" t="s">
        <v>2073</v>
      </c>
      <c r="K4164" s="42" t="s">
        <v>150</v>
      </c>
      <c r="L4164" s="42" t="s">
        <v>2074</v>
      </c>
      <c r="M4164" s="42" t="s">
        <v>5307</v>
      </c>
      <c r="N4164" s="42" t="s">
        <v>2075</v>
      </c>
      <c r="O4164" s="42" t="s">
        <v>994</v>
      </c>
      <c r="P4164" s="42" t="s">
        <v>395</v>
      </c>
      <c r="Q4164" s="56" t="str">
        <f>HYPERLINK("http://www.nbcsandiego.com/news/local/Reported-Shots-Fired-Alpine-305259931.html","http://www.nbcsandiego.com/news/local/Reported-Shots-Fired-Alpine-305259931.html")</f>
        <v>http://www.nbcsandiego.com/news/local/Reported-Shots-Fired-Alpine-305259931.html</v>
      </c>
      <c r="R4164" s="42" t="s">
        <v>542</v>
      </c>
      <c r="S4164" s="42" t="s">
        <v>29</v>
      </c>
      <c r="T4164" s="42" t="s">
        <v>28534</v>
      </c>
      <c r="U4164" s="50" t="s">
        <v>28518</v>
      </c>
      <c r="V4164" s="42" t="s">
        <v>28521</v>
      </c>
      <c r="W4164" s="42" t="s">
        <v>94</v>
      </c>
      <c r="X4164" s="50">
        <v>492</v>
      </c>
    </row>
    <row r="4165" spans="1:24" ht="12" customHeight="1" x14ac:dyDescent="0.15">
      <c r="A4165" s="42" t="s">
        <v>2095</v>
      </c>
      <c r="B4165" s="42">
        <v>51</v>
      </c>
      <c r="C4165" s="42" t="s">
        <v>14</v>
      </c>
      <c r="D4165" s="42" t="s">
        <v>79</v>
      </c>
      <c r="E4165" s="42" t="s">
        <v>2096</v>
      </c>
      <c r="F4165" s="55">
        <v>42150</v>
      </c>
      <c r="G4165" s="42" t="s">
        <v>2097</v>
      </c>
      <c r="H4165" s="42" t="s">
        <v>738</v>
      </c>
      <c r="I4165" s="42" t="s">
        <v>417</v>
      </c>
      <c r="J4165" s="42" t="s">
        <v>2098</v>
      </c>
      <c r="K4165" s="42" t="s">
        <v>738</v>
      </c>
      <c r="L4165" s="42" t="s">
        <v>569</v>
      </c>
      <c r="M4165" s="42" t="s">
        <v>21</v>
      </c>
      <c r="N4165" s="42" t="s">
        <v>2099</v>
      </c>
      <c r="O4165" s="42" t="s">
        <v>994</v>
      </c>
      <c r="P4165" s="42" t="s">
        <v>395</v>
      </c>
      <c r="Q4165" s="56" t="str">
        <f>HYPERLINK("http://pix11.com/2015/05/26/police-shoot-man-in-brooklyn-school-parking-lot/","http://pix11.com/2015/05/26/police-shoot-man-in-brooklyn-school-parking-lot/")</f>
        <v>http://pix11.com/2015/05/26/police-shoot-man-in-brooklyn-school-parking-lot/</v>
      </c>
      <c r="R4165" s="42" t="s">
        <v>94</v>
      </c>
      <c r="S4165" s="42" t="s">
        <v>22</v>
      </c>
      <c r="T4165" s="42" t="s">
        <v>28746</v>
      </c>
      <c r="U4165" s="50" t="s">
        <v>28520</v>
      </c>
      <c r="V4165" s="42" t="s">
        <v>28521</v>
      </c>
      <c r="W4165" s="42" t="s">
        <v>94</v>
      </c>
      <c r="X4165" s="50">
        <v>477</v>
      </c>
    </row>
    <row r="4166" spans="1:24" ht="12" customHeight="1" x14ac:dyDescent="0.15">
      <c r="A4166" s="42" t="s">
        <v>2107</v>
      </c>
      <c r="B4166" s="42">
        <v>62</v>
      </c>
      <c r="C4166" s="42" t="s">
        <v>14</v>
      </c>
      <c r="D4166" s="42" t="s">
        <v>31</v>
      </c>
      <c r="F4166" s="55">
        <v>42150</v>
      </c>
      <c r="G4166" s="42" t="s">
        <v>2108</v>
      </c>
      <c r="H4166" s="42" t="s">
        <v>2109</v>
      </c>
      <c r="I4166" s="42" t="s">
        <v>297</v>
      </c>
      <c r="J4166" s="42" t="s">
        <v>2110</v>
      </c>
      <c r="K4166" s="42" t="s">
        <v>2109</v>
      </c>
      <c r="L4166" s="42" t="s">
        <v>2111</v>
      </c>
      <c r="M4166" s="42" t="s">
        <v>21</v>
      </c>
      <c r="N4166" s="42" t="s">
        <v>2112</v>
      </c>
      <c r="O4166" s="42" t="s">
        <v>2113</v>
      </c>
      <c r="P4166" s="42" t="s">
        <v>395</v>
      </c>
      <c r="Q4166" s="56" t="str">
        <f>HYPERLINK("http://www.kirotv.com/news/news/breaking-news-deputy-shoots-kills-man-near-monroe/nmNnq/","http://www.kirotv.com/news/news/breaking-news-deputy-shoots-kills-man-near-monroe/nmNnq/")</f>
        <v>http://www.kirotv.com/news/news/breaking-news-deputy-shoots-kills-man-near-monroe/nmNnq/</v>
      </c>
      <c r="R4166" s="42" t="s">
        <v>542</v>
      </c>
      <c r="S4166" s="42" t="s">
        <v>22</v>
      </c>
      <c r="T4166" s="42" t="s">
        <v>28746</v>
      </c>
      <c r="U4166" s="50" t="s">
        <v>28520</v>
      </c>
      <c r="V4166" s="42" t="s">
        <v>28521</v>
      </c>
      <c r="W4166" s="42" t="s">
        <v>94</v>
      </c>
      <c r="X4166" s="50">
        <v>530</v>
      </c>
    </row>
    <row r="4167" spans="1:24" ht="12" customHeight="1" x14ac:dyDescent="0.15">
      <c r="A4167" s="42" t="s">
        <v>2100</v>
      </c>
      <c r="B4167" s="42">
        <v>24</v>
      </c>
      <c r="C4167" s="42" t="s">
        <v>14</v>
      </c>
      <c r="D4167" s="42" t="s">
        <v>31</v>
      </c>
      <c r="E4167" s="42" t="s">
        <v>2101</v>
      </c>
      <c r="F4167" s="55">
        <v>42150</v>
      </c>
      <c r="G4167" s="42" t="s">
        <v>2102</v>
      </c>
      <c r="H4167" s="42" t="s">
        <v>2103</v>
      </c>
      <c r="I4167" s="42" t="s">
        <v>19</v>
      </c>
      <c r="J4167" s="42" t="s">
        <v>2104</v>
      </c>
      <c r="K4167" s="42" t="s">
        <v>2105</v>
      </c>
      <c r="L4167" s="42" t="s">
        <v>399</v>
      </c>
      <c r="M4167" s="42" t="s">
        <v>21</v>
      </c>
      <c r="N4167" s="42" t="s">
        <v>2106</v>
      </c>
      <c r="O4167" s="42" t="s">
        <v>994</v>
      </c>
      <c r="P4167" s="42" t="s">
        <v>395</v>
      </c>
      <c r="Q4167" s="56" t="str">
        <f>HYPERLINK("http://www.nbcdfw.com/news/local/9-Year-Old-Child-Reported-Missing-in-Benbrook-304947651.html","http://www.nbcdfw.com/news/local/9-Year-Old-Child-Reported-Missing-in-Benbrook-304947651.html")</f>
        <v>http://www.nbcdfw.com/news/local/9-Year-Old-Child-Reported-Missing-in-Benbrook-304947651.html</v>
      </c>
      <c r="R4167" s="42" t="s">
        <v>94</v>
      </c>
      <c r="S4167" s="42" t="s">
        <v>29</v>
      </c>
      <c r="T4167" s="42" t="s">
        <v>28523</v>
      </c>
      <c r="U4167" s="50" t="s">
        <v>28520</v>
      </c>
      <c r="V4167" s="42" t="s">
        <v>28521</v>
      </c>
      <c r="W4167" s="42" t="s">
        <v>94</v>
      </c>
      <c r="X4167" s="50">
        <v>479</v>
      </c>
    </row>
    <row r="4168" spans="1:24" ht="12" customHeight="1" x14ac:dyDescent="0.15">
      <c r="A4168" s="42" t="s">
        <v>2122</v>
      </c>
      <c r="B4168" s="42">
        <v>31</v>
      </c>
      <c r="C4168" s="42" t="s">
        <v>108</v>
      </c>
      <c r="D4168" s="42" t="s">
        <v>31</v>
      </c>
      <c r="F4168" s="55">
        <v>42149</v>
      </c>
      <c r="G4168" s="42" t="s">
        <v>2123</v>
      </c>
      <c r="H4168" s="42" t="s">
        <v>1288</v>
      </c>
      <c r="I4168" s="42" t="s">
        <v>67</v>
      </c>
      <c r="J4168" s="42" t="s">
        <v>2124</v>
      </c>
      <c r="K4168" s="42" t="s">
        <v>1289</v>
      </c>
      <c r="L4168" s="42" t="s">
        <v>1290</v>
      </c>
      <c r="M4168" s="42" t="s">
        <v>21</v>
      </c>
      <c r="N4168" s="42" t="s">
        <v>2125</v>
      </c>
      <c r="O4168" s="42" t="s">
        <v>994</v>
      </c>
      <c r="P4168" s="42" t="s">
        <v>395</v>
      </c>
      <c r="Q4168" s="56" t="str">
        <f>HYPERLINK("http://kxan.com/2015/05/25/woman-shot-dead-after-five-hour-standoff-with-apd-swat-officers/","http://kxan.com/2015/05/25/woman-shot-dead-after-five-hour-standoff-with-apd-swat-officers/")</f>
        <v>http://kxan.com/2015/05/25/woman-shot-dead-after-five-hour-standoff-with-apd-swat-officers/</v>
      </c>
      <c r="R4168" s="42" t="s">
        <v>542</v>
      </c>
      <c r="S4168" s="42" t="s">
        <v>22</v>
      </c>
      <c r="T4168" s="42" t="s">
        <v>28746</v>
      </c>
      <c r="U4168" s="50" t="s">
        <v>28520</v>
      </c>
      <c r="V4168" s="42" t="s">
        <v>28521</v>
      </c>
      <c r="W4168" s="42" t="s">
        <v>94</v>
      </c>
      <c r="X4168" s="50">
        <v>475</v>
      </c>
    </row>
    <row r="4169" spans="1:24" ht="12" customHeight="1" x14ac:dyDescent="0.15">
      <c r="A4169" s="42" t="s">
        <v>2114</v>
      </c>
      <c r="B4169" s="42">
        <v>36</v>
      </c>
      <c r="C4169" s="42" t="s">
        <v>14</v>
      </c>
      <c r="D4169" s="42" t="s">
        <v>79</v>
      </c>
      <c r="E4169" s="42" t="s">
        <v>2115</v>
      </c>
      <c r="F4169" s="55">
        <v>42149</v>
      </c>
      <c r="G4169" s="42" t="s">
        <v>2116</v>
      </c>
      <c r="H4169" s="42" t="s">
        <v>2117</v>
      </c>
      <c r="I4169" s="42" t="s">
        <v>88</v>
      </c>
      <c r="J4169" s="42" t="s">
        <v>2118</v>
      </c>
      <c r="K4169" s="42" t="s">
        <v>2119</v>
      </c>
      <c r="L4169" s="42" t="s">
        <v>2120</v>
      </c>
      <c r="M4169" s="42" t="s">
        <v>21</v>
      </c>
      <c r="N4169" s="42" t="s">
        <v>2121</v>
      </c>
      <c r="O4169" s="42" t="s">
        <v>994</v>
      </c>
      <c r="P4169" s="42" t="s">
        <v>395</v>
      </c>
      <c r="Q4169" s="56"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4169" s="42" t="s">
        <v>542</v>
      </c>
      <c r="S4169" s="42" t="s">
        <v>22</v>
      </c>
      <c r="T4169" s="42" t="s">
        <v>28739</v>
      </c>
      <c r="U4169" s="50" t="s">
        <v>28520</v>
      </c>
      <c r="V4169" s="42" t="s">
        <v>28521</v>
      </c>
      <c r="W4169" s="42" t="s">
        <v>94</v>
      </c>
      <c r="X4169" s="50">
        <v>476</v>
      </c>
    </row>
    <row r="4170" spans="1:24" ht="12" customHeight="1" x14ac:dyDescent="0.15">
      <c r="A4170" s="42" t="s">
        <v>2133</v>
      </c>
      <c r="B4170" s="42">
        <v>25</v>
      </c>
      <c r="C4170" s="42" t="s">
        <v>14</v>
      </c>
      <c r="D4170" s="42" t="s">
        <v>79</v>
      </c>
      <c r="F4170" s="55">
        <v>42147</v>
      </c>
      <c r="G4170" s="42" t="s">
        <v>2134</v>
      </c>
      <c r="H4170" s="42" t="s">
        <v>438</v>
      </c>
      <c r="I4170" s="42" t="s">
        <v>51</v>
      </c>
      <c r="J4170" s="42" t="s">
        <v>2135</v>
      </c>
      <c r="K4170" s="42" t="s">
        <v>1107</v>
      </c>
      <c r="L4170" s="42" t="s">
        <v>2136</v>
      </c>
      <c r="M4170" s="42" t="s">
        <v>21</v>
      </c>
      <c r="N4170" s="42" t="s">
        <v>2137</v>
      </c>
      <c r="O4170" s="42" t="s">
        <v>994</v>
      </c>
      <c r="P4170" s="42" t="s">
        <v>395</v>
      </c>
      <c r="Q4170" s="56"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4170" s="42" t="s">
        <v>542</v>
      </c>
      <c r="S4170" s="42" t="s">
        <v>22</v>
      </c>
      <c r="T4170" s="42" t="s">
        <v>28746</v>
      </c>
      <c r="U4170" s="50" t="s">
        <v>28520</v>
      </c>
      <c r="V4170" s="42" t="s">
        <v>28521</v>
      </c>
      <c r="W4170" s="42" t="s">
        <v>94</v>
      </c>
      <c r="X4170" s="50">
        <v>529</v>
      </c>
    </row>
    <row r="4171" spans="1:24" ht="12" customHeight="1" x14ac:dyDescent="0.15">
      <c r="A4171" s="42" t="s">
        <v>2126</v>
      </c>
      <c r="B4171" s="42">
        <v>40</v>
      </c>
      <c r="C4171" s="42" t="s">
        <v>14</v>
      </c>
      <c r="D4171" s="42" t="s">
        <v>31</v>
      </c>
      <c r="F4171" s="55">
        <v>42147</v>
      </c>
      <c r="G4171" s="42" t="s">
        <v>2127</v>
      </c>
      <c r="H4171" s="42" t="s">
        <v>2128</v>
      </c>
      <c r="I4171" s="42" t="s">
        <v>117</v>
      </c>
      <c r="J4171" s="42" t="s">
        <v>2129</v>
      </c>
      <c r="K4171" s="42" t="s">
        <v>2130</v>
      </c>
      <c r="L4171" s="42" t="s">
        <v>2131</v>
      </c>
      <c r="M4171" s="42" t="s">
        <v>21</v>
      </c>
      <c r="N4171" s="42" t="s">
        <v>2132</v>
      </c>
      <c r="O4171" s="42" t="s">
        <v>394</v>
      </c>
      <c r="P4171" s="42" t="s">
        <v>395</v>
      </c>
      <c r="Q4171" s="56" t="str">
        <f>HYPERLINK("http://www.kpho.com/story/29143797/suspect-dead-following-police-shooting-in-eagar-ariz","http://www.kpho.com/story/29143797/suspect-dead-following-police-shooting-in-eagar-ariz")</f>
        <v>http://www.kpho.com/story/29143797/suspect-dead-following-police-shooting-in-eagar-ariz</v>
      </c>
      <c r="R4171" s="42" t="s">
        <v>23</v>
      </c>
      <c r="S4171" s="42" t="s">
        <v>22</v>
      </c>
      <c r="T4171" s="42" t="s">
        <v>28746</v>
      </c>
      <c r="U4171" s="50" t="s">
        <v>28520</v>
      </c>
      <c r="V4171" s="42" t="s">
        <v>28519</v>
      </c>
      <c r="W4171" s="42" t="s">
        <v>94</v>
      </c>
      <c r="X4171" s="50">
        <v>474</v>
      </c>
    </row>
    <row r="4172" spans="1:24" ht="12" customHeight="1" x14ac:dyDescent="0.15">
      <c r="A4172" s="42" t="s">
        <v>2138</v>
      </c>
      <c r="B4172" s="42">
        <v>47</v>
      </c>
      <c r="C4172" s="42" t="s">
        <v>14</v>
      </c>
      <c r="D4172" s="42" t="s">
        <v>31</v>
      </c>
      <c r="E4172" s="42" t="s">
        <v>2139</v>
      </c>
      <c r="F4172" s="55">
        <v>42147</v>
      </c>
      <c r="G4172" s="42" t="s">
        <v>2140</v>
      </c>
      <c r="H4172" s="42" t="s">
        <v>2141</v>
      </c>
      <c r="I4172" s="42" t="s">
        <v>425</v>
      </c>
      <c r="J4172" s="42" t="s">
        <v>2142</v>
      </c>
      <c r="K4172" s="42" t="s">
        <v>2143</v>
      </c>
      <c r="L4172" s="42" t="s">
        <v>2144</v>
      </c>
      <c r="M4172" s="42" t="s">
        <v>21</v>
      </c>
      <c r="N4172" s="42" t="s">
        <v>2145</v>
      </c>
      <c r="O4172" s="42" t="s">
        <v>994</v>
      </c>
      <c r="P4172" s="42" t="s">
        <v>395</v>
      </c>
      <c r="Q4172" s="56"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4172" s="42" t="s">
        <v>94</v>
      </c>
      <c r="S4172" s="42" t="s">
        <v>22</v>
      </c>
      <c r="T4172" s="42" t="s">
        <v>28746</v>
      </c>
      <c r="U4172" s="50" t="s">
        <v>28520</v>
      </c>
      <c r="V4172" s="42" t="s">
        <v>28521</v>
      </c>
      <c r="W4172" s="42" t="s">
        <v>94</v>
      </c>
      <c r="X4172" s="50">
        <v>473</v>
      </c>
    </row>
    <row r="4173" spans="1:24" ht="12" customHeight="1" x14ac:dyDescent="0.15">
      <c r="A4173" s="42" t="s">
        <v>2146</v>
      </c>
      <c r="B4173" s="42">
        <v>40</v>
      </c>
      <c r="C4173" s="42" t="s">
        <v>14</v>
      </c>
      <c r="D4173" s="42" t="s">
        <v>31</v>
      </c>
      <c r="E4173" s="42" t="s">
        <v>2147</v>
      </c>
      <c r="F4173" s="55">
        <v>42146</v>
      </c>
      <c r="G4173" s="42" t="s">
        <v>2148</v>
      </c>
      <c r="H4173" s="42" t="s">
        <v>2149</v>
      </c>
      <c r="I4173" s="42" t="s">
        <v>398</v>
      </c>
      <c r="J4173" s="42" t="s">
        <v>2150</v>
      </c>
      <c r="K4173" s="42" t="s">
        <v>2149</v>
      </c>
      <c r="L4173" s="42" t="s">
        <v>9162</v>
      </c>
      <c r="M4173" s="42" t="s">
        <v>21</v>
      </c>
      <c r="N4173" s="42" t="s">
        <v>2151</v>
      </c>
      <c r="O4173" s="42" t="s">
        <v>394</v>
      </c>
      <c r="P4173" s="42" t="s">
        <v>395</v>
      </c>
      <c r="Q4173" s="56" t="str">
        <f>HYPERLINK("http://www.wpxi.com/news/news/local/troopers-shoot-person-inside-grocery-store/nmMF2/","http://www.wpxi.com/news/news/local/troopers-shoot-person-inside-grocery-store/nmMF2/")</f>
        <v>http://www.wpxi.com/news/news/local/troopers-shoot-person-inside-grocery-store/nmMF2/</v>
      </c>
      <c r="R4173" s="42" t="s">
        <v>94</v>
      </c>
      <c r="S4173" s="42" t="s">
        <v>12</v>
      </c>
      <c r="T4173" s="42" t="s">
        <v>31675</v>
      </c>
      <c r="U4173" s="50" t="s">
        <v>28520</v>
      </c>
      <c r="V4173" s="42" t="s">
        <v>28521</v>
      </c>
      <c r="W4173" s="42" t="s">
        <v>94</v>
      </c>
      <c r="X4173" s="50">
        <v>472</v>
      </c>
    </row>
    <row r="4174" spans="1:24" ht="12" customHeight="1" x14ac:dyDescent="0.15">
      <c r="A4174" s="42" t="s">
        <v>2158</v>
      </c>
      <c r="B4174" s="42">
        <v>29</v>
      </c>
      <c r="C4174" s="42" t="s">
        <v>14</v>
      </c>
      <c r="D4174" s="42" t="s">
        <v>79</v>
      </c>
      <c r="E4174" s="42" t="s">
        <v>2159</v>
      </c>
      <c r="F4174" s="55">
        <v>42145</v>
      </c>
      <c r="G4174" s="42" t="s">
        <v>2160</v>
      </c>
      <c r="H4174" s="42" t="s">
        <v>2155</v>
      </c>
      <c r="I4174" s="42" t="s">
        <v>56</v>
      </c>
      <c r="J4174" s="42" t="s">
        <v>2161</v>
      </c>
      <c r="K4174" s="42" t="s">
        <v>1102</v>
      </c>
      <c r="L4174" s="42" t="s">
        <v>2162</v>
      </c>
      <c r="M4174" s="42" t="s">
        <v>21</v>
      </c>
      <c r="N4174" s="42" t="s">
        <v>2163</v>
      </c>
      <c r="O4174" s="42" t="s">
        <v>994</v>
      </c>
      <c r="P4174" s="42" t="s">
        <v>395</v>
      </c>
      <c r="Q4174" s="56" t="str">
        <f>HYPERLINK("http://www.wsvn.com/story/29128211/man-dead-after-barricading-himself-inside-fort-lauderdale-home","http://www.wsvn.com/story/29128211/man-dead-after-barricading-himself-inside-fort-lauderdale-home")</f>
        <v>http://www.wsvn.com/story/29128211/man-dead-after-barricading-himself-inside-fort-lauderdale-home</v>
      </c>
      <c r="R4174" s="42" t="s">
        <v>948</v>
      </c>
      <c r="S4174" s="42" t="s">
        <v>22</v>
      </c>
      <c r="T4174" s="42" t="s">
        <v>28739</v>
      </c>
      <c r="U4174" s="50" t="s">
        <v>28520</v>
      </c>
      <c r="V4174" s="42" t="s">
        <v>28521</v>
      </c>
      <c r="W4174" s="42" t="s">
        <v>94</v>
      </c>
      <c r="X4174" s="50">
        <v>483</v>
      </c>
    </row>
    <row r="4175" spans="1:24" ht="12" customHeight="1" x14ac:dyDescent="0.15">
      <c r="A4175" s="42" t="s">
        <v>2172</v>
      </c>
      <c r="B4175" s="42">
        <v>32</v>
      </c>
      <c r="C4175" s="42" t="s">
        <v>14</v>
      </c>
      <c r="D4175" s="42" t="s">
        <v>79</v>
      </c>
      <c r="E4175" s="42" t="s">
        <v>2173</v>
      </c>
      <c r="F4175" s="55">
        <v>42145</v>
      </c>
      <c r="G4175" s="42" t="s">
        <v>2174</v>
      </c>
      <c r="H4175" s="42" t="s">
        <v>2175</v>
      </c>
      <c r="I4175" s="42" t="s">
        <v>26</v>
      </c>
      <c r="J4175" s="42" t="s">
        <v>2176</v>
      </c>
      <c r="K4175" s="42" t="s">
        <v>2175</v>
      </c>
      <c r="L4175" s="42" t="s">
        <v>2177</v>
      </c>
      <c r="M4175" s="42" t="s">
        <v>21</v>
      </c>
      <c r="N4175" s="42" t="s">
        <v>2178</v>
      </c>
      <c r="O4175" s="42" t="s">
        <v>994</v>
      </c>
      <c r="P4175" s="42" t="s">
        <v>395</v>
      </c>
      <c r="Q4175" s="56"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4175" s="42" t="s">
        <v>94</v>
      </c>
      <c r="S4175" s="42" t="s">
        <v>22</v>
      </c>
      <c r="T4175" s="42" t="s">
        <v>28746</v>
      </c>
      <c r="U4175" s="50" t="s">
        <v>28520</v>
      </c>
      <c r="V4175" s="42" t="s">
        <v>28521</v>
      </c>
      <c r="W4175" s="42" t="s">
        <v>94</v>
      </c>
      <c r="X4175" s="50">
        <v>487</v>
      </c>
    </row>
    <row r="4176" spans="1:24" ht="12" customHeight="1" x14ac:dyDescent="0.15">
      <c r="A4176" s="42" t="s">
        <v>2183</v>
      </c>
      <c r="B4176" s="42">
        <v>22</v>
      </c>
      <c r="C4176" s="42" t="s">
        <v>14</v>
      </c>
      <c r="D4176" s="42" t="s">
        <v>42</v>
      </c>
      <c r="F4176" s="55">
        <v>42145</v>
      </c>
      <c r="G4176" s="42" t="s">
        <v>2184</v>
      </c>
      <c r="H4176" s="42" t="s">
        <v>841</v>
      </c>
      <c r="I4176" s="42" t="s">
        <v>67</v>
      </c>
      <c r="J4176" s="42" t="s">
        <v>2185</v>
      </c>
      <c r="K4176" s="42" t="s">
        <v>841</v>
      </c>
      <c r="L4176" s="42" t="s">
        <v>842</v>
      </c>
      <c r="M4176" s="42" t="s">
        <v>21</v>
      </c>
      <c r="N4176" s="42" t="s">
        <v>2186</v>
      </c>
      <c r="O4176" s="42" t="s">
        <v>537</v>
      </c>
      <c r="P4176" s="42" t="s">
        <v>395</v>
      </c>
      <c r="Q4176" s="56" t="str">
        <f>HYPERLINK("http://www.elpasotimes.com/latestnews/ci_28159979/officer-involved-shooting-northeast-el-paso","http://www.elpasotimes.com/latestnews/ci_28159979/officer-involved-shooting-northeast-el-paso")</f>
        <v>http://www.elpasotimes.com/latestnews/ci_28159979/officer-involved-shooting-northeast-el-paso</v>
      </c>
      <c r="R4176" s="42" t="s">
        <v>542</v>
      </c>
      <c r="S4176" s="42" t="s">
        <v>22</v>
      </c>
      <c r="T4176" s="42" t="s">
        <v>28746</v>
      </c>
      <c r="U4176" s="50" t="s">
        <v>28523</v>
      </c>
      <c r="V4176" s="42" t="s">
        <v>28521</v>
      </c>
      <c r="W4176" s="42" t="s">
        <v>94</v>
      </c>
      <c r="X4176" s="50">
        <v>469</v>
      </c>
    </row>
    <row r="4177" spans="1:24" ht="12" customHeight="1" x14ac:dyDescent="0.15">
      <c r="A4177" s="42" t="s">
        <v>2179</v>
      </c>
      <c r="B4177" s="42">
        <v>24</v>
      </c>
      <c r="C4177" s="42" t="s">
        <v>14</v>
      </c>
      <c r="D4177" s="42" t="s">
        <v>42</v>
      </c>
      <c r="E4177" s="42" t="s">
        <v>2180</v>
      </c>
      <c r="F4177" s="55">
        <v>42145</v>
      </c>
      <c r="G4177" s="42" t="s">
        <v>2181</v>
      </c>
      <c r="H4177" s="42" t="s">
        <v>1796</v>
      </c>
      <c r="I4177" s="42" t="s">
        <v>75</v>
      </c>
      <c r="J4177" s="42" t="s">
        <v>1797</v>
      </c>
      <c r="K4177" s="42" t="s">
        <v>1798</v>
      </c>
      <c r="L4177" s="42" t="s">
        <v>1799</v>
      </c>
      <c r="M4177" s="42" t="s">
        <v>21</v>
      </c>
      <c r="N4177" s="42" t="s">
        <v>2182</v>
      </c>
      <c r="O4177" s="42" t="s">
        <v>994</v>
      </c>
      <c r="P4177" s="42" t="s">
        <v>395</v>
      </c>
      <c r="Q4177" s="56"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4177" s="42" t="s">
        <v>542</v>
      </c>
      <c r="S4177" s="42" t="s">
        <v>22</v>
      </c>
      <c r="T4177" s="42" t="s">
        <v>28739</v>
      </c>
      <c r="U4177" s="50" t="s">
        <v>28518</v>
      </c>
      <c r="V4177" s="42" t="s">
        <v>28521</v>
      </c>
      <c r="W4177" s="42" t="s">
        <v>94</v>
      </c>
      <c r="X4177" s="50">
        <v>485</v>
      </c>
    </row>
    <row r="4178" spans="1:24" ht="12" customHeight="1" x14ac:dyDescent="0.15">
      <c r="A4178" s="42" t="s">
        <v>2194</v>
      </c>
      <c r="B4178" s="42">
        <v>43</v>
      </c>
      <c r="C4178" s="42" t="s">
        <v>14</v>
      </c>
      <c r="D4178" s="42" t="s">
        <v>31</v>
      </c>
      <c r="E4178" s="42" t="s">
        <v>2195</v>
      </c>
      <c r="F4178" s="55">
        <v>42145</v>
      </c>
      <c r="G4178" s="42" t="s">
        <v>2196</v>
      </c>
      <c r="H4178" s="42" t="s">
        <v>2175</v>
      </c>
      <c r="I4178" s="42" t="s">
        <v>26</v>
      </c>
      <c r="J4178" s="42" t="s">
        <v>2197</v>
      </c>
      <c r="K4178" s="42" t="s">
        <v>2175</v>
      </c>
      <c r="L4178" s="42" t="s">
        <v>2198</v>
      </c>
      <c r="M4178" s="42" t="s">
        <v>21</v>
      </c>
      <c r="N4178" s="42" t="s">
        <v>2199</v>
      </c>
      <c r="O4178" s="42" t="s">
        <v>994</v>
      </c>
      <c r="P4178" s="42" t="s">
        <v>395</v>
      </c>
      <c r="Q4178" s="56"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4178" s="42" t="s">
        <v>94</v>
      </c>
      <c r="S4178" s="42" t="s">
        <v>22</v>
      </c>
      <c r="T4178" s="42" t="s">
        <v>28739</v>
      </c>
      <c r="U4178" s="50" t="s">
        <v>28520</v>
      </c>
      <c r="V4178" s="42" t="s">
        <v>28521</v>
      </c>
      <c r="W4178" s="42" t="s">
        <v>94</v>
      </c>
      <c r="X4178" s="50">
        <v>484</v>
      </c>
    </row>
    <row r="4179" spans="1:24" ht="12" customHeight="1" x14ac:dyDescent="0.15">
      <c r="A4179" s="42" t="s">
        <v>2152</v>
      </c>
      <c r="B4179" s="42">
        <v>26</v>
      </c>
      <c r="C4179" s="42" t="s">
        <v>14</v>
      </c>
      <c r="D4179" s="42" t="s">
        <v>79</v>
      </c>
      <c r="E4179" s="42" t="s">
        <v>2153</v>
      </c>
      <c r="F4179" s="55">
        <v>42145</v>
      </c>
      <c r="G4179" s="42" t="s">
        <v>2154</v>
      </c>
      <c r="H4179" s="42" t="s">
        <v>2155</v>
      </c>
      <c r="I4179" s="42" t="s">
        <v>56</v>
      </c>
      <c r="J4179" s="42" t="s">
        <v>2156</v>
      </c>
      <c r="K4179" s="42" t="s">
        <v>1102</v>
      </c>
      <c r="L4179" s="42" t="s">
        <v>4287</v>
      </c>
      <c r="M4179" s="42" t="s">
        <v>23</v>
      </c>
      <c r="N4179" s="42" t="s">
        <v>2157</v>
      </c>
      <c r="O4179" s="42" t="s">
        <v>994</v>
      </c>
      <c r="P4179" s="42" t="s">
        <v>395</v>
      </c>
      <c r="Q4179" s="56" t="str">
        <f>HYPERLINK("http://www.local10.com/news/markus-clark-dies-at-florida-medical-center-after-arrest/33152392","http://www.local10.com/news/markus-clark-dies-at-florida-medical-center-after-arrest/33152392")</f>
        <v>http://www.local10.com/news/markus-clark-dies-at-florida-medical-center-after-arrest/33152392</v>
      </c>
      <c r="R4179" s="42" t="s">
        <v>23</v>
      </c>
      <c r="S4179" s="42" t="s">
        <v>12</v>
      </c>
    </row>
    <row r="4180" spans="1:24" ht="12" customHeight="1" x14ac:dyDescent="0.15">
      <c r="A4180" s="42" t="s">
        <v>2200</v>
      </c>
      <c r="B4180" s="42">
        <v>39</v>
      </c>
      <c r="C4180" s="42" t="s">
        <v>108</v>
      </c>
      <c r="D4180" s="42" t="s">
        <v>31</v>
      </c>
      <c r="E4180" s="42" t="s">
        <v>2201</v>
      </c>
      <c r="F4180" s="55">
        <v>42144</v>
      </c>
      <c r="G4180" s="42" t="s">
        <v>2202</v>
      </c>
      <c r="H4180" s="42" t="s">
        <v>2203</v>
      </c>
      <c r="I4180" s="42" t="s">
        <v>1066</v>
      </c>
      <c r="J4180" s="42" t="s">
        <v>2204</v>
      </c>
      <c r="K4180" s="42" t="s">
        <v>2205</v>
      </c>
      <c r="L4180" s="42" t="s">
        <v>2206</v>
      </c>
      <c r="M4180" s="42" t="s">
        <v>5307</v>
      </c>
      <c r="N4180" s="42" t="s">
        <v>2207</v>
      </c>
      <c r="O4180" s="42" t="s">
        <v>394</v>
      </c>
      <c r="P4180" s="42" t="s">
        <v>395</v>
      </c>
      <c r="Q4180" s="56" t="str">
        <f>HYPERLINK("http://www.gillettenewsrecord.com/news/local/article_8ce9749e-ffea-11e4-b7e5-5f207815da4f.html","http://www.gillettenewsrecord.com/news/local/article_8ce9749e-ffea-11e4-b7e5-5f207815da4f.html")</f>
        <v>http://www.gillettenewsrecord.com/news/local/article_8ce9749e-ffea-11e4-b7e5-5f207815da4f.html</v>
      </c>
      <c r="R4180" s="42" t="s">
        <v>94</v>
      </c>
      <c r="S4180" s="42" t="s">
        <v>22</v>
      </c>
      <c r="T4180" s="42" t="s">
        <v>28739</v>
      </c>
      <c r="U4180" s="50" t="s">
        <v>28518</v>
      </c>
      <c r="V4180" s="42" t="s">
        <v>28519</v>
      </c>
      <c r="W4180" s="42" t="s">
        <v>94</v>
      </c>
      <c r="X4180" s="50">
        <v>486</v>
      </c>
    </row>
    <row r="4181" spans="1:24" ht="12" customHeight="1" x14ac:dyDescent="0.15">
      <c r="A4181" s="42" t="s">
        <v>2229</v>
      </c>
      <c r="B4181" s="42">
        <v>29</v>
      </c>
      <c r="C4181" s="42" t="s">
        <v>14</v>
      </c>
      <c r="D4181" s="42" t="s">
        <v>79</v>
      </c>
      <c r="E4181" s="42" t="s">
        <v>2230</v>
      </c>
      <c r="F4181" s="55">
        <v>42144</v>
      </c>
      <c r="G4181" s="42" t="s">
        <v>2231</v>
      </c>
      <c r="H4181" s="42" t="s">
        <v>1467</v>
      </c>
      <c r="I4181" s="42" t="s">
        <v>398</v>
      </c>
      <c r="J4181" s="42" t="s">
        <v>2232</v>
      </c>
      <c r="K4181" s="42" t="s">
        <v>1467</v>
      </c>
      <c r="L4181" s="42" t="s">
        <v>2233</v>
      </c>
      <c r="M4181" s="42" t="s">
        <v>21</v>
      </c>
      <c r="N4181" s="42" t="s">
        <v>2234</v>
      </c>
      <c r="O4181" s="42" t="s">
        <v>994</v>
      </c>
      <c r="P4181" s="42" t="s">
        <v>395</v>
      </c>
      <c r="Q4181" s="56" t="str">
        <f>HYPERLINK("http://www.wgal.com/news/breaking-news-officer-shot-in-lancaster/33104470","http://www.wgal.com/news/breaking-news-officer-shot-in-lancaster/33104470")</f>
        <v>http://www.wgal.com/news/breaking-news-officer-shot-in-lancaster/33104470</v>
      </c>
      <c r="R4181" s="42" t="s">
        <v>94</v>
      </c>
      <c r="S4181" s="42" t="s">
        <v>22</v>
      </c>
      <c r="T4181" s="42" t="s">
        <v>28746</v>
      </c>
      <c r="U4181" s="50" t="s">
        <v>28520</v>
      </c>
      <c r="V4181" s="42" t="s">
        <v>28521</v>
      </c>
      <c r="W4181" s="42" t="s">
        <v>94</v>
      </c>
      <c r="X4181" s="50">
        <v>466</v>
      </c>
    </row>
    <row r="4182" spans="1:24" ht="12" customHeight="1" x14ac:dyDescent="0.15">
      <c r="A4182" s="42" t="s">
        <v>2164</v>
      </c>
      <c r="B4182" s="42">
        <v>38</v>
      </c>
      <c r="C4182" s="42" t="s">
        <v>14</v>
      </c>
      <c r="D4182" s="42" t="s">
        <v>79</v>
      </c>
      <c r="E4182" s="42" t="s">
        <v>2165</v>
      </c>
      <c r="F4182" s="55">
        <v>42144</v>
      </c>
      <c r="G4182" s="42" t="s">
        <v>2166</v>
      </c>
      <c r="H4182" s="42" t="s">
        <v>2167</v>
      </c>
      <c r="I4182" s="42" t="s">
        <v>309</v>
      </c>
      <c r="J4182" s="42" t="s">
        <v>2168</v>
      </c>
      <c r="K4182" s="42" t="s">
        <v>2169</v>
      </c>
      <c r="L4182" s="42" t="s">
        <v>2170</v>
      </c>
      <c r="M4182" s="42" t="s">
        <v>21</v>
      </c>
      <c r="N4182" s="42" t="s">
        <v>2171</v>
      </c>
      <c r="O4182" s="42" t="s">
        <v>994</v>
      </c>
      <c r="P4182" s="42" t="s">
        <v>395</v>
      </c>
      <c r="Q4182" s="56" t="str">
        <f>HYPERLINK("http://www.wave3.com/story/29120867/shooting-investigation-in-owensboro","http://www.wave3.com/story/29120867/shooting-investigation-in-owensboro")</f>
        <v>http://www.wave3.com/story/29120867/shooting-investigation-in-owensboro</v>
      </c>
      <c r="R4182" s="42" t="s">
        <v>94</v>
      </c>
      <c r="S4182" s="42" t="s">
        <v>22</v>
      </c>
      <c r="T4182" s="42" t="s">
        <v>28746</v>
      </c>
      <c r="U4182" s="50" t="s">
        <v>28520</v>
      </c>
      <c r="V4182" s="42" t="s">
        <v>28521</v>
      </c>
      <c r="W4182" s="42" t="s">
        <v>94</v>
      </c>
      <c r="X4182" s="50">
        <v>468</v>
      </c>
    </row>
    <row r="4183" spans="1:24" ht="12" customHeight="1" x14ac:dyDescent="0.15">
      <c r="A4183" s="42" t="s">
        <v>2208</v>
      </c>
      <c r="B4183" s="42">
        <v>26</v>
      </c>
      <c r="C4183" s="42" t="s">
        <v>14</v>
      </c>
      <c r="D4183" s="42" t="s">
        <v>79</v>
      </c>
      <c r="E4183" s="42" t="s">
        <v>2209</v>
      </c>
      <c r="F4183" s="55">
        <v>42144</v>
      </c>
      <c r="G4183" s="42" t="s">
        <v>2210</v>
      </c>
      <c r="H4183" s="42" t="s">
        <v>1597</v>
      </c>
      <c r="I4183" s="42" t="s">
        <v>457</v>
      </c>
      <c r="J4183" s="42" t="s">
        <v>2211</v>
      </c>
      <c r="K4183" s="42" t="s">
        <v>922</v>
      </c>
      <c r="L4183" s="42" t="s">
        <v>2212</v>
      </c>
      <c r="M4183" s="42" t="s">
        <v>21</v>
      </c>
      <c r="N4183" s="42" t="s">
        <v>2213</v>
      </c>
      <c r="O4183" s="42" t="s">
        <v>537</v>
      </c>
      <c r="P4183" s="42" t="s">
        <v>395</v>
      </c>
      <c r="Q4183" s="56" t="str">
        <f>HYPERLINK("http://www.wowt.com/home/headlines/Police-Officer-Shot-304450711.html?ref=711","http://www.wowt.com/home/headlines/Police-Officer-Shot-304450711.html?ref=711")</f>
        <v>http://www.wowt.com/home/headlines/Police-Officer-Shot-304450711.html?ref=711</v>
      </c>
      <c r="R4183" s="42" t="s">
        <v>94</v>
      </c>
      <c r="S4183" s="42" t="s">
        <v>22</v>
      </c>
      <c r="T4183" s="42" t="s">
        <v>28746</v>
      </c>
      <c r="U4183" s="50" t="s">
        <v>28520</v>
      </c>
      <c r="V4183" s="42" t="s">
        <v>28521</v>
      </c>
      <c r="W4183" s="42" t="s">
        <v>94</v>
      </c>
      <c r="X4183" s="50">
        <v>489</v>
      </c>
    </row>
    <row r="4184" spans="1:24" ht="12" customHeight="1" x14ac:dyDescent="0.15">
      <c r="A4184" s="42" t="s">
        <v>2222</v>
      </c>
      <c r="B4184" s="42">
        <v>52</v>
      </c>
      <c r="C4184" s="42" t="s">
        <v>14</v>
      </c>
      <c r="D4184" s="42" t="s">
        <v>31</v>
      </c>
      <c r="E4184" s="42" t="s">
        <v>2223</v>
      </c>
      <c r="F4184" s="55">
        <v>42144</v>
      </c>
      <c r="G4184" s="42" t="s">
        <v>2224</v>
      </c>
      <c r="H4184" s="42" t="s">
        <v>1088</v>
      </c>
      <c r="I4184" s="42" t="s">
        <v>63</v>
      </c>
      <c r="J4184" s="42" t="s">
        <v>2225</v>
      </c>
      <c r="K4184" s="42" t="s">
        <v>2226</v>
      </c>
      <c r="L4184" s="42" t="s">
        <v>2227</v>
      </c>
      <c r="M4184" s="42" t="s">
        <v>5307</v>
      </c>
      <c r="N4184" s="42" t="s">
        <v>2228</v>
      </c>
      <c r="O4184" s="42" t="s">
        <v>994</v>
      </c>
      <c r="P4184" s="42" t="s">
        <v>395</v>
      </c>
      <c r="Q4184" s="56"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4184" s="42" t="s">
        <v>94</v>
      </c>
      <c r="S4184" s="42" t="s">
        <v>22</v>
      </c>
      <c r="T4184" s="42" t="s">
        <v>28739</v>
      </c>
      <c r="U4184" s="50" t="s">
        <v>28518</v>
      </c>
      <c r="V4184" s="42" t="s">
        <v>28521</v>
      </c>
      <c r="W4184" s="42" t="s">
        <v>94</v>
      </c>
      <c r="X4184" s="50">
        <v>467</v>
      </c>
    </row>
    <row r="4185" spans="1:24" ht="12" customHeight="1" x14ac:dyDescent="0.15">
      <c r="A4185" s="42" t="s">
        <v>2239</v>
      </c>
      <c r="B4185" s="42">
        <v>17</v>
      </c>
      <c r="C4185" s="42" t="s">
        <v>14</v>
      </c>
      <c r="D4185" s="42" t="s">
        <v>31</v>
      </c>
      <c r="F4185" s="55">
        <v>42143</v>
      </c>
      <c r="G4185" s="42" t="s">
        <v>2240</v>
      </c>
      <c r="H4185" s="42" t="s">
        <v>2241</v>
      </c>
      <c r="I4185" s="42" t="s">
        <v>203</v>
      </c>
      <c r="J4185" s="42" t="s">
        <v>2242</v>
      </c>
      <c r="K4185" s="42" t="s">
        <v>1403</v>
      </c>
      <c r="L4185" s="42" t="s">
        <v>2243</v>
      </c>
      <c r="M4185" s="42" t="s">
        <v>21</v>
      </c>
      <c r="N4185" s="42" t="s">
        <v>2244</v>
      </c>
      <c r="O4185" s="42" t="s">
        <v>394</v>
      </c>
      <c r="P4185" s="42" t="s">
        <v>395</v>
      </c>
      <c r="Q4185" s="56"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4185" s="42" t="s">
        <v>2245</v>
      </c>
      <c r="S4185" s="42" t="s">
        <v>22</v>
      </c>
      <c r="T4185" s="42" t="s">
        <v>28746</v>
      </c>
      <c r="U4185" s="50" t="s">
        <v>28520</v>
      </c>
      <c r="V4185" s="42" t="s">
        <v>20623</v>
      </c>
      <c r="W4185" s="42" t="s">
        <v>94</v>
      </c>
      <c r="X4185" s="50">
        <v>465</v>
      </c>
    </row>
    <row r="4186" spans="1:24" ht="12" customHeight="1" x14ac:dyDescent="0.15">
      <c r="A4186" s="42" t="s">
        <v>2214</v>
      </c>
      <c r="B4186" s="42">
        <v>35</v>
      </c>
      <c r="C4186" s="42" t="s">
        <v>14</v>
      </c>
      <c r="D4186" s="42" t="s">
        <v>31</v>
      </c>
      <c r="E4186" s="42" t="s">
        <v>2215</v>
      </c>
      <c r="F4186" s="55">
        <v>42143</v>
      </c>
      <c r="G4186" s="42" t="s">
        <v>2216</v>
      </c>
      <c r="H4186" s="42" t="s">
        <v>2217</v>
      </c>
      <c r="I4186" s="42" t="s">
        <v>962</v>
      </c>
      <c r="J4186" s="42" t="s">
        <v>2218</v>
      </c>
      <c r="K4186" s="42" t="s">
        <v>2219</v>
      </c>
      <c r="L4186" s="42" t="s">
        <v>2220</v>
      </c>
      <c r="M4186" s="42" t="s">
        <v>21</v>
      </c>
      <c r="N4186" s="42" t="s">
        <v>2221</v>
      </c>
      <c r="O4186" s="42" t="s">
        <v>994</v>
      </c>
      <c r="P4186" s="42" t="s">
        <v>395</v>
      </c>
      <c r="Q4186" s="56" t="str">
        <f>HYPERLINK("http://www.thv11.com/story/news/crime/2015/05/19/police-respond-to-cabot-shooting/27627629/","http://www.thv11.com/story/news/crime/2015/05/19/police-respond-to-cabot-shooting/27627629/")</f>
        <v>http://www.thv11.com/story/news/crime/2015/05/19/police-respond-to-cabot-shooting/27627629/</v>
      </c>
      <c r="R4186" s="42" t="s">
        <v>94</v>
      </c>
      <c r="S4186" s="42" t="s">
        <v>22</v>
      </c>
      <c r="T4186" s="42" t="s">
        <v>28746</v>
      </c>
      <c r="U4186" s="50" t="s">
        <v>28520</v>
      </c>
      <c r="V4186" s="42" t="s">
        <v>28521</v>
      </c>
      <c r="W4186" s="42" t="s">
        <v>94</v>
      </c>
      <c r="X4186" s="50">
        <v>464</v>
      </c>
    </row>
    <row r="4187" spans="1:24" ht="12" customHeight="1" x14ac:dyDescent="0.15">
      <c r="A4187" s="42" t="s">
        <v>2235</v>
      </c>
      <c r="B4187" s="42">
        <v>54</v>
      </c>
      <c r="C4187" s="42" t="s">
        <v>14</v>
      </c>
      <c r="D4187" s="42" t="s">
        <v>42</v>
      </c>
      <c r="F4187" s="55">
        <v>42143</v>
      </c>
      <c r="G4187" s="42" t="s">
        <v>2236</v>
      </c>
      <c r="H4187" s="42" t="s">
        <v>827</v>
      </c>
      <c r="I4187" s="42" t="s">
        <v>238</v>
      </c>
      <c r="J4187" s="42" t="s">
        <v>2237</v>
      </c>
      <c r="K4187" s="42" t="s">
        <v>827</v>
      </c>
      <c r="L4187" s="42" t="s">
        <v>19904</v>
      </c>
      <c r="M4187" s="42" t="s">
        <v>21</v>
      </c>
      <c r="N4187" s="42" t="s">
        <v>2238</v>
      </c>
      <c r="O4187" s="42" t="s">
        <v>394</v>
      </c>
      <c r="P4187" s="42" t="s">
        <v>395</v>
      </c>
      <c r="Q4187" s="56" t="str">
        <f>HYPERLINK("http://www.arlnow.com/2015/05/19/breaking-officer-involved-shooting-in-buckingham/","http://www.arlnow.com/2015/05/19/breaking-officer-involved-shooting-in-buckingham/")</f>
        <v>http://www.arlnow.com/2015/05/19/breaking-officer-involved-shooting-in-buckingham/</v>
      </c>
      <c r="R4187" s="42" t="s">
        <v>542</v>
      </c>
      <c r="S4187" s="42" t="s">
        <v>12</v>
      </c>
      <c r="T4187" s="42" t="s">
        <v>31978</v>
      </c>
      <c r="U4187" s="50" t="s">
        <v>28520</v>
      </c>
      <c r="V4187" s="42" t="s">
        <v>28521</v>
      </c>
      <c r="W4187" s="42" t="s">
        <v>94</v>
      </c>
      <c r="X4187" s="50">
        <v>457</v>
      </c>
    </row>
    <row r="4188" spans="1:24" ht="12" customHeight="1" x14ac:dyDescent="0.15">
      <c r="A4188" s="42" t="s">
        <v>2259</v>
      </c>
      <c r="B4188" s="42">
        <v>18</v>
      </c>
      <c r="C4188" s="42" t="s">
        <v>14</v>
      </c>
      <c r="D4188" s="42" t="s">
        <v>31</v>
      </c>
      <c r="E4188" s="42" t="s">
        <v>2260</v>
      </c>
      <c r="F4188" s="55">
        <v>42141</v>
      </c>
      <c r="G4188" s="42" t="s">
        <v>2261</v>
      </c>
      <c r="H4188" s="42" t="s">
        <v>2262</v>
      </c>
      <c r="I4188" s="42" t="s">
        <v>56</v>
      </c>
      <c r="J4188" s="42" t="s">
        <v>2263</v>
      </c>
      <c r="K4188" s="42" t="s">
        <v>2264</v>
      </c>
      <c r="L4188" s="42" t="s">
        <v>13674</v>
      </c>
      <c r="M4188" s="42" t="s">
        <v>21</v>
      </c>
      <c r="N4188" s="42" t="s">
        <v>2265</v>
      </c>
      <c r="O4188" s="42" t="s">
        <v>994</v>
      </c>
      <c r="P4188" s="42" t="s">
        <v>395</v>
      </c>
      <c r="Q4188" s="56"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4188" s="42" t="s">
        <v>542</v>
      </c>
      <c r="S4188" s="42" t="s">
        <v>22</v>
      </c>
      <c r="T4188" s="42" t="s">
        <v>28746</v>
      </c>
      <c r="U4188" s="50" t="s">
        <v>28520</v>
      </c>
      <c r="V4188" s="42" t="s">
        <v>28521</v>
      </c>
      <c r="W4188" s="42" t="s">
        <v>94</v>
      </c>
      <c r="X4188" s="50">
        <v>459</v>
      </c>
    </row>
    <row r="4189" spans="1:24" ht="12" customHeight="1" x14ac:dyDescent="0.15">
      <c r="A4189" s="42" t="s">
        <v>2254</v>
      </c>
      <c r="B4189" s="42">
        <v>34</v>
      </c>
      <c r="C4189" s="42" t="s">
        <v>14</v>
      </c>
      <c r="D4189" s="42" t="s">
        <v>31</v>
      </c>
      <c r="E4189" s="42" t="s">
        <v>2255</v>
      </c>
      <c r="F4189" s="55">
        <v>42141</v>
      </c>
      <c r="G4189" s="42" t="s">
        <v>2256</v>
      </c>
      <c r="H4189" s="42" t="s">
        <v>150</v>
      </c>
      <c r="I4189" s="42" t="s">
        <v>39</v>
      </c>
      <c r="J4189" s="42" t="s">
        <v>2257</v>
      </c>
      <c r="K4189" s="42" t="s">
        <v>150</v>
      </c>
      <c r="L4189" s="42" t="s">
        <v>151</v>
      </c>
      <c r="M4189" s="42" t="s">
        <v>21</v>
      </c>
      <c r="N4189" s="42" t="s">
        <v>2258</v>
      </c>
      <c r="O4189" s="42" t="s">
        <v>394</v>
      </c>
      <c r="P4189" s="42" t="s">
        <v>395</v>
      </c>
      <c r="Q4189" s="56" t="str">
        <f>HYPERLINK("http://www.utsandiego.com/news/2015/may/17/sdpd-ois-officer-shot-kearny-mesa-hospital/","http://www.utsandiego.com/news/2015/may/17/sdpd-ois-officer-shot-kearny-mesa-hospital/")</f>
        <v>http://www.utsandiego.com/news/2015/may/17/sdpd-ois-officer-shot-kearny-mesa-hospital/</v>
      </c>
      <c r="R4189" s="42" t="s">
        <v>542</v>
      </c>
      <c r="S4189" s="42" t="s">
        <v>22</v>
      </c>
      <c r="T4189" s="42" t="s">
        <v>28746</v>
      </c>
      <c r="U4189" s="50" t="s">
        <v>28520</v>
      </c>
      <c r="V4189" s="42" t="s">
        <v>28522</v>
      </c>
      <c r="W4189" s="42" t="s">
        <v>542</v>
      </c>
      <c r="X4189" s="50">
        <v>458</v>
      </c>
    </row>
    <row r="4190" spans="1:24" ht="12" customHeight="1" x14ac:dyDescent="0.15">
      <c r="A4190" s="42" t="s">
        <v>2266</v>
      </c>
      <c r="B4190" s="42">
        <v>27</v>
      </c>
      <c r="C4190" s="42" t="s">
        <v>14</v>
      </c>
      <c r="D4190" s="42" t="s">
        <v>31</v>
      </c>
      <c r="E4190" s="42" t="s">
        <v>2267</v>
      </c>
      <c r="F4190" s="55">
        <v>42141</v>
      </c>
      <c r="G4190" s="42" t="s">
        <v>2268</v>
      </c>
      <c r="H4190" s="42" t="s">
        <v>2269</v>
      </c>
      <c r="I4190" s="42" t="s">
        <v>189</v>
      </c>
      <c r="J4190" s="42" t="s">
        <v>2270</v>
      </c>
      <c r="K4190" s="42" t="s">
        <v>2271</v>
      </c>
      <c r="L4190" s="42" t="s">
        <v>2272</v>
      </c>
      <c r="M4190" s="42" t="s">
        <v>21</v>
      </c>
      <c r="N4190" s="42" t="s">
        <v>2273</v>
      </c>
      <c r="O4190" s="42" t="s">
        <v>394</v>
      </c>
      <c r="P4190" s="42" t="s">
        <v>395</v>
      </c>
      <c r="Q4190" s="56" t="str">
        <f>HYPERLINK("http://www.kob.com/article/stories/s3798987.shtml#.VVkL0zY4nTY","http://www.kob.com/article/stories/s3798987.shtml#.VVkL0zY4nTY")</f>
        <v>http://www.kob.com/article/stories/s3798987.shtml#.VVkL0zY4nTY</v>
      </c>
      <c r="R4190" s="42" t="s">
        <v>94</v>
      </c>
      <c r="S4190" s="42" t="s">
        <v>22</v>
      </c>
      <c r="T4190" s="42" t="s">
        <v>30368</v>
      </c>
      <c r="U4190" s="50" t="s">
        <v>28518</v>
      </c>
      <c r="V4190" s="42" t="s">
        <v>28521</v>
      </c>
      <c r="W4190" s="42" t="s">
        <v>94</v>
      </c>
      <c r="X4190" s="50">
        <v>461</v>
      </c>
    </row>
    <row r="4191" spans="1:24" ht="12" customHeight="1" x14ac:dyDescent="0.15">
      <c r="A4191" s="42" t="s">
        <v>2247</v>
      </c>
      <c r="B4191" s="42">
        <v>45</v>
      </c>
      <c r="C4191" s="42" t="s">
        <v>14</v>
      </c>
      <c r="D4191" s="42" t="s">
        <v>79</v>
      </c>
      <c r="E4191" s="42" t="s">
        <v>2248</v>
      </c>
      <c r="F4191" s="55">
        <v>42140</v>
      </c>
      <c r="G4191" s="42" t="s">
        <v>2249</v>
      </c>
      <c r="H4191" s="42" t="s">
        <v>2250</v>
      </c>
      <c r="I4191" s="42" t="s">
        <v>38</v>
      </c>
      <c r="J4191" s="42" t="s">
        <v>2251</v>
      </c>
      <c r="K4191" s="42" t="s">
        <v>82</v>
      </c>
      <c r="L4191" s="42" t="s">
        <v>2252</v>
      </c>
      <c r="M4191" s="42" t="s">
        <v>21</v>
      </c>
      <c r="N4191" s="42" t="s">
        <v>2253</v>
      </c>
      <c r="O4191" s="42" t="s">
        <v>994</v>
      </c>
      <c r="P4191" s="42" t="s">
        <v>395</v>
      </c>
      <c r="Q4191" s="56"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4191" s="42" t="s">
        <v>94</v>
      </c>
      <c r="S4191" s="42" t="s">
        <v>22</v>
      </c>
      <c r="T4191" s="42" t="s">
        <v>28746</v>
      </c>
      <c r="U4191" s="50" t="s">
        <v>28520</v>
      </c>
      <c r="V4191" s="42" t="s">
        <v>28522</v>
      </c>
      <c r="W4191" s="42" t="s">
        <v>94</v>
      </c>
      <c r="X4191" s="50">
        <v>463</v>
      </c>
    </row>
    <row r="4192" spans="1:24" ht="12" customHeight="1" x14ac:dyDescent="0.15">
      <c r="A4192" s="42" t="s">
        <v>2285</v>
      </c>
      <c r="B4192" s="42">
        <v>41</v>
      </c>
      <c r="C4192" s="42" t="s">
        <v>14</v>
      </c>
      <c r="D4192" s="42" t="s">
        <v>31</v>
      </c>
      <c r="E4192" s="42" t="s">
        <v>2286</v>
      </c>
      <c r="F4192" s="55">
        <v>42139</v>
      </c>
      <c r="G4192" s="42" t="s">
        <v>2287</v>
      </c>
      <c r="H4192" s="42" t="s">
        <v>2288</v>
      </c>
      <c r="I4192" s="42" t="s">
        <v>38</v>
      </c>
      <c r="J4192" s="42" t="s">
        <v>2289</v>
      </c>
      <c r="K4192" s="42" t="s">
        <v>2290</v>
      </c>
      <c r="L4192" s="42" t="s">
        <v>2291</v>
      </c>
      <c r="M4192" s="42" t="s">
        <v>21</v>
      </c>
      <c r="N4192" s="42" t="s">
        <v>2292</v>
      </c>
      <c r="O4192" s="42" t="s">
        <v>394</v>
      </c>
      <c r="P4192" s="42" t="s">
        <v>395</v>
      </c>
      <c r="Q4192" s="56" t="str">
        <f>HYPERLINK("http://www.wrex.com/story/29079166/2015/05/15/officer-involved-shooting-in-rockford","http://www.wrex.com/story/29079166/2015/05/15/officer-involved-shooting-in-rockford")</f>
        <v>http://www.wrex.com/story/29079166/2015/05/15/officer-involved-shooting-in-rockford</v>
      </c>
      <c r="R4192" s="42" t="s">
        <v>542</v>
      </c>
      <c r="S4192" s="42" t="s">
        <v>22</v>
      </c>
      <c r="T4192" s="42" t="s">
        <v>28746</v>
      </c>
      <c r="U4192" s="50" t="s">
        <v>28520</v>
      </c>
      <c r="V4192" s="42" t="s">
        <v>28521</v>
      </c>
      <c r="W4192" s="42" t="s">
        <v>94</v>
      </c>
      <c r="X4192" s="50">
        <v>460</v>
      </c>
    </row>
    <row r="4193" spans="1:24" ht="12" customHeight="1" x14ac:dyDescent="0.15">
      <c r="A4193" s="42" t="s">
        <v>2280</v>
      </c>
      <c r="B4193" s="42">
        <v>40</v>
      </c>
      <c r="C4193" s="42" t="s">
        <v>14</v>
      </c>
      <c r="D4193" s="42" t="s">
        <v>42</v>
      </c>
      <c r="E4193" s="42" t="s">
        <v>2281</v>
      </c>
      <c r="F4193" s="55">
        <v>42139</v>
      </c>
      <c r="G4193" s="42" t="s">
        <v>2282</v>
      </c>
      <c r="H4193" s="42" t="s">
        <v>738</v>
      </c>
      <c r="I4193" s="42" t="s">
        <v>417</v>
      </c>
      <c r="J4193" s="42" t="s">
        <v>2283</v>
      </c>
      <c r="K4193" s="42" t="s">
        <v>1809</v>
      </c>
      <c r="L4193" s="42" t="s">
        <v>569</v>
      </c>
      <c r="M4193" s="42" t="s">
        <v>23</v>
      </c>
      <c r="N4193" s="42" t="s">
        <v>2284</v>
      </c>
      <c r="O4193" s="42" t="s">
        <v>394</v>
      </c>
      <c r="P4193" s="42" t="s">
        <v>395</v>
      </c>
      <c r="Q4193" s="56" t="str">
        <f>HYPERLINK("http://www.nydailynews.com/new-york/bronx-man-died-custody-drinking-sources-article-1.2224115","http://www.nydailynews.com/new-york/bronx-man-died-custody-drinking-sources-article-1.2224115")</f>
        <v>http://www.nydailynews.com/new-york/bronx-man-died-custody-drinking-sources-article-1.2224115</v>
      </c>
      <c r="R4193" s="42" t="s">
        <v>542</v>
      </c>
      <c r="S4193" s="42" t="s">
        <v>12</v>
      </c>
    </row>
    <row r="4194" spans="1:24" ht="12" customHeight="1" x14ac:dyDescent="0.15">
      <c r="A4194" s="42" t="s">
        <v>2274</v>
      </c>
      <c r="B4194" s="42">
        <v>42</v>
      </c>
      <c r="C4194" s="42" t="s">
        <v>14</v>
      </c>
      <c r="D4194" s="42" t="s">
        <v>31</v>
      </c>
      <c r="E4194" s="42" t="s">
        <v>2275</v>
      </c>
      <c r="F4194" s="55">
        <v>42139</v>
      </c>
      <c r="G4194" s="42" t="s">
        <v>2276</v>
      </c>
      <c r="H4194" s="42" t="s">
        <v>1612</v>
      </c>
      <c r="I4194" s="42" t="s">
        <v>39</v>
      </c>
      <c r="J4194" s="42" t="s">
        <v>2277</v>
      </c>
      <c r="K4194" s="42" t="s">
        <v>1612</v>
      </c>
      <c r="L4194" s="42" t="s">
        <v>2278</v>
      </c>
      <c r="M4194" s="42" t="s">
        <v>21</v>
      </c>
      <c r="N4194" s="42" t="s">
        <v>2279</v>
      </c>
      <c r="O4194" s="42" t="s">
        <v>994</v>
      </c>
      <c r="P4194" s="42" t="s">
        <v>395</v>
      </c>
      <c r="Q4194" s="56"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4194" s="42" t="s">
        <v>542</v>
      </c>
      <c r="S4194" s="42" t="s">
        <v>12</v>
      </c>
      <c r="T4194" s="42" t="s">
        <v>31675</v>
      </c>
      <c r="U4194" s="50" t="s">
        <v>28520</v>
      </c>
      <c r="V4194" s="42" t="s">
        <v>28521</v>
      </c>
      <c r="W4194" s="42" t="s">
        <v>94</v>
      </c>
      <c r="X4194" s="50">
        <v>462</v>
      </c>
    </row>
    <row r="4195" spans="1:24" ht="12" customHeight="1" x14ac:dyDescent="0.15">
      <c r="A4195" s="42" t="s">
        <v>2187</v>
      </c>
      <c r="B4195" s="42">
        <v>53</v>
      </c>
      <c r="C4195" s="42" t="s">
        <v>14</v>
      </c>
      <c r="D4195" s="42" t="s">
        <v>31</v>
      </c>
      <c r="E4195" s="42" t="s">
        <v>2188</v>
      </c>
      <c r="F4195" s="55">
        <v>42138</v>
      </c>
      <c r="G4195" s="42" t="s">
        <v>2189</v>
      </c>
      <c r="H4195" s="42" t="s">
        <v>2190</v>
      </c>
      <c r="I4195" s="42" t="s">
        <v>56</v>
      </c>
      <c r="J4195" s="42" t="s">
        <v>2191</v>
      </c>
      <c r="K4195" s="42" t="s">
        <v>2192</v>
      </c>
      <c r="L4195" s="42" t="s">
        <v>5378</v>
      </c>
      <c r="M4195" s="42" t="s">
        <v>21</v>
      </c>
      <c r="N4195" s="42" t="s">
        <v>2193</v>
      </c>
      <c r="O4195" s="42" t="s">
        <v>994</v>
      </c>
      <c r="P4195" s="42" t="s">
        <v>395</v>
      </c>
      <c r="Q4195" s="56" t="str">
        <f>HYPERLINK("http://jacksonville.com/news/crime/2015-05-21/story/suspect-shot-deputies-st-augustine-beach-has-died","http://jacksonville.com/news/crime/2015-05-21/story/suspect-shot-deputies-st-augustine-beach-has-died")</f>
        <v>http://jacksonville.com/news/crime/2015-05-21/story/suspect-shot-deputies-st-augustine-beach-has-died</v>
      </c>
      <c r="R4195" s="42" t="s">
        <v>542</v>
      </c>
      <c r="S4195" s="42" t="s">
        <v>22</v>
      </c>
      <c r="T4195" s="42" t="s">
        <v>28746</v>
      </c>
      <c r="U4195" s="50" t="s">
        <v>28520</v>
      </c>
      <c r="V4195" s="42" t="s">
        <v>28521</v>
      </c>
      <c r="W4195" s="42" t="s">
        <v>94</v>
      </c>
      <c r="X4195" s="50">
        <v>470</v>
      </c>
    </row>
    <row r="4196" spans="1:24" ht="12" customHeight="1" x14ac:dyDescent="0.15">
      <c r="A4196" s="42" t="s">
        <v>2293</v>
      </c>
      <c r="B4196" s="42">
        <v>37</v>
      </c>
      <c r="C4196" s="42" t="s">
        <v>14</v>
      </c>
      <c r="D4196" s="42" t="s">
        <v>31</v>
      </c>
      <c r="F4196" s="55">
        <v>42138</v>
      </c>
      <c r="G4196" s="42" t="s">
        <v>2294</v>
      </c>
      <c r="H4196" s="42" t="s">
        <v>2295</v>
      </c>
      <c r="I4196" s="42" t="s">
        <v>51</v>
      </c>
      <c r="J4196" s="42" t="s">
        <v>2296</v>
      </c>
      <c r="K4196" s="42" t="s">
        <v>2297</v>
      </c>
      <c r="L4196" s="42" t="s">
        <v>26887</v>
      </c>
      <c r="M4196" s="42" t="s">
        <v>21</v>
      </c>
      <c r="N4196" s="42" t="s">
        <v>2298</v>
      </c>
      <c r="O4196" s="42" t="s">
        <v>994</v>
      </c>
      <c r="P4196" s="42" t="s">
        <v>395</v>
      </c>
      <c r="Q4196" s="56" t="str">
        <f>HYPERLINK("http://www.mlive.com/news/kalamazoo/index.ssf/2015/05/police_kill_1_man_injure_anoth.html","http://www.mlive.com/news/kalamazoo/index.ssf/2015/05/police_kill_1_man_injure_anoth.html")</f>
        <v>http://www.mlive.com/news/kalamazoo/index.ssf/2015/05/police_kill_1_man_injure_anoth.html</v>
      </c>
      <c r="R4196" s="42" t="s">
        <v>542</v>
      </c>
      <c r="S4196" s="42" t="s">
        <v>22</v>
      </c>
      <c r="T4196" s="42" t="s">
        <v>28746</v>
      </c>
      <c r="U4196" s="50" t="s">
        <v>28520</v>
      </c>
      <c r="V4196" s="42" t="s">
        <v>28519</v>
      </c>
      <c r="W4196" s="42" t="s">
        <v>94</v>
      </c>
      <c r="X4196" s="50">
        <v>456</v>
      </c>
    </row>
    <row r="4197" spans="1:24" ht="12" customHeight="1" x14ac:dyDescent="0.15">
      <c r="A4197" s="42" t="s">
        <v>19892</v>
      </c>
      <c r="B4197" s="42">
        <v>68</v>
      </c>
      <c r="C4197" s="42" t="s">
        <v>14</v>
      </c>
      <c r="D4197" s="42" t="s">
        <v>31</v>
      </c>
      <c r="F4197" s="55">
        <v>42137</v>
      </c>
      <c r="G4197" s="42" t="s">
        <v>19893</v>
      </c>
      <c r="H4197" s="42" t="s">
        <v>19861</v>
      </c>
      <c r="I4197" s="42" t="s">
        <v>360</v>
      </c>
      <c r="J4197" s="42">
        <v>27106</v>
      </c>
      <c r="K4197" s="42" t="s">
        <v>9175</v>
      </c>
      <c r="L4197" s="42" t="s">
        <v>19858</v>
      </c>
      <c r="M4197" s="42" t="s">
        <v>373</v>
      </c>
      <c r="N4197" s="42" t="s">
        <v>19894</v>
      </c>
      <c r="O4197" s="42" t="s">
        <v>28693</v>
      </c>
      <c r="P4197" s="42" t="s">
        <v>28691</v>
      </c>
      <c r="Q4197" s="56" t="s">
        <v>19895</v>
      </c>
      <c r="R4197" s="42" t="s">
        <v>94</v>
      </c>
      <c r="S4197" s="42" t="s">
        <v>373</v>
      </c>
    </row>
    <row r="4198" spans="1:24" ht="12" customHeight="1" x14ac:dyDescent="0.15">
      <c r="A4198" s="42" t="s">
        <v>2299</v>
      </c>
      <c r="B4198" s="42">
        <v>37</v>
      </c>
      <c r="C4198" s="42" t="s">
        <v>14</v>
      </c>
      <c r="D4198" s="42" t="s">
        <v>79</v>
      </c>
      <c r="E4198" s="42" t="s">
        <v>2300</v>
      </c>
      <c r="F4198" s="55">
        <v>42137</v>
      </c>
      <c r="G4198" s="42" t="s">
        <v>2301</v>
      </c>
      <c r="H4198" s="42" t="s">
        <v>822</v>
      </c>
      <c r="I4198" s="42" t="s">
        <v>297</v>
      </c>
      <c r="J4198" s="42" t="s">
        <v>2302</v>
      </c>
      <c r="K4198" s="42" t="s">
        <v>822</v>
      </c>
      <c r="L4198" s="42" t="s">
        <v>823</v>
      </c>
      <c r="M4198" s="42" t="s">
        <v>23</v>
      </c>
      <c r="N4198" s="42" t="s">
        <v>2303</v>
      </c>
      <c r="O4198" s="42" t="s">
        <v>994</v>
      </c>
      <c r="P4198" s="42" t="s">
        <v>395</v>
      </c>
      <c r="Q4198" s="56" t="str">
        <f>HYPERLINK("http://www.spokesman.com/stories/2015/may/13/jail-inmate-dies-shortly-after-arrest/","http://www.spokesman.com/stories/2015/may/13/jail-inmate-dies-shortly-after-arrest/")</f>
        <v>http://www.spokesman.com/stories/2015/may/13/jail-inmate-dies-shortly-after-arrest/</v>
      </c>
      <c r="R4198" s="42" t="s">
        <v>948</v>
      </c>
      <c r="S4198" s="42" t="s">
        <v>12</v>
      </c>
    </row>
    <row r="4199" spans="1:24" ht="12" customHeight="1" x14ac:dyDescent="0.15">
      <c r="A4199" s="42" t="s">
        <v>2314</v>
      </c>
      <c r="B4199" s="42">
        <v>46</v>
      </c>
      <c r="C4199" s="42" t="s">
        <v>14</v>
      </c>
      <c r="D4199" s="42" t="s">
        <v>926</v>
      </c>
      <c r="E4199" s="42" t="s">
        <v>2315</v>
      </c>
      <c r="F4199" s="55">
        <v>42136</v>
      </c>
      <c r="G4199" s="42" t="s">
        <v>2316</v>
      </c>
      <c r="H4199" s="42" t="s">
        <v>2317</v>
      </c>
      <c r="I4199" s="42" t="s">
        <v>854</v>
      </c>
      <c r="J4199" s="42" t="s">
        <v>2318</v>
      </c>
      <c r="K4199" s="42" t="s">
        <v>2317</v>
      </c>
      <c r="L4199" s="42" t="s">
        <v>5525</v>
      </c>
      <c r="M4199" s="42" t="s">
        <v>5307</v>
      </c>
      <c r="N4199" s="42" t="s">
        <v>2319</v>
      </c>
      <c r="O4199" s="42" t="s">
        <v>394</v>
      </c>
      <c r="P4199" s="42" t="s">
        <v>395</v>
      </c>
      <c r="Q4199" s="56"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4199" s="42" t="s">
        <v>94</v>
      </c>
      <c r="S4199" s="42" t="s">
        <v>22</v>
      </c>
      <c r="T4199" s="42" t="s">
        <v>28746</v>
      </c>
      <c r="U4199" s="50" t="s">
        <v>28520</v>
      </c>
      <c r="V4199" s="42" t="s">
        <v>28521</v>
      </c>
      <c r="W4199" s="42" t="s">
        <v>94</v>
      </c>
      <c r="X4199" s="50">
        <v>449</v>
      </c>
    </row>
    <row r="4200" spans="1:24" ht="12" customHeight="1" x14ac:dyDescent="0.15">
      <c r="A4200" s="42" t="s">
        <v>2304</v>
      </c>
      <c r="B4200" s="42">
        <v>28</v>
      </c>
      <c r="C4200" s="42" t="s">
        <v>14</v>
      </c>
      <c r="D4200" s="42" t="s">
        <v>79</v>
      </c>
      <c r="E4200" s="42" t="s">
        <v>19731</v>
      </c>
      <c r="F4200" s="55">
        <v>42136</v>
      </c>
      <c r="G4200" s="42" t="s">
        <v>2305</v>
      </c>
      <c r="H4200" s="42" t="s">
        <v>635</v>
      </c>
      <c r="I4200" s="42" t="s">
        <v>56</v>
      </c>
      <c r="J4200" s="42" t="s">
        <v>2306</v>
      </c>
      <c r="K4200" s="42" t="s">
        <v>636</v>
      </c>
      <c r="L4200" s="42" t="s">
        <v>637</v>
      </c>
      <c r="M4200" s="42" t="s">
        <v>21</v>
      </c>
      <c r="N4200" s="42" t="s">
        <v>29891</v>
      </c>
      <c r="O4200" s="42" t="s">
        <v>994</v>
      </c>
      <c r="P4200" s="42" t="s">
        <v>395</v>
      </c>
      <c r="Q4200" s="56" t="s">
        <v>29892</v>
      </c>
      <c r="R4200" s="42" t="s">
        <v>94</v>
      </c>
      <c r="S4200" s="42" t="s">
        <v>12</v>
      </c>
      <c r="T4200" s="42" t="s">
        <v>31978</v>
      </c>
      <c r="U4200" s="50" t="s">
        <v>28518</v>
      </c>
      <c r="V4200" s="42" t="s">
        <v>28522</v>
      </c>
      <c r="W4200" s="42" t="s">
        <v>94</v>
      </c>
      <c r="X4200" s="50">
        <v>441</v>
      </c>
    </row>
    <row r="4201" spans="1:24" ht="12" customHeight="1" x14ac:dyDescent="0.15">
      <c r="A4201" s="42" t="s">
        <v>2308</v>
      </c>
      <c r="B4201" s="42">
        <v>40</v>
      </c>
      <c r="C4201" s="42" t="s">
        <v>14</v>
      </c>
      <c r="D4201" s="42" t="s">
        <v>79</v>
      </c>
      <c r="F4201" s="55">
        <v>42136</v>
      </c>
      <c r="G4201" s="42" t="s">
        <v>2309</v>
      </c>
      <c r="H4201" s="42" t="s">
        <v>2310</v>
      </c>
      <c r="I4201" s="42" t="s">
        <v>46</v>
      </c>
      <c r="J4201" s="42" t="s">
        <v>2311</v>
      </c>
      <c r="K4201" s="42" t="s">
        <v>1039</v>
      </c>
      <c r="L4201" s="42" t="s">
        <v>2312</v>
      </c>
      <c r="M4201" s="42" t="s">
        <v>385</v>
      </c>
      <c r="N4201" s="42" t="s">
        <v>2313</v>
      </c>
      <c r="O4201" s="42" t="s">
        <v>994</v>
      </c>
      <c r="P4201" s="42" t="s">
        <v>395</v>
      </c>
      <c r="Q4201" s="56"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4201" s="42" t="s">
        <v>948</v>
      </c>
      <c r="S4201" s="42" t="s">
        <v>12</v>
      </c>
    </row>
    <row r="4202" spans="1:24" ht="12" customHeight="1" x14ac:dyDescent="0.15">
      <c r="A4202" s="42" t="s">
        <v>2320</v>
      </c>
      <c r="B4202" s="42">
        <v>40</v>
      </c>
      <c r="C4202" s="42" t="s">
        <v>14</v>
      </c>
      <c r="D4202" s="42" t="s">
        <v>31</v>
      </c>
      <c r="E4202" s="42" t="s">
        <v>2321</v>
      </c>
      <c r="F4202" s="55">
        <v>42136</v>
      </c>
      <c r="G4202" s="42" t="s">
        <v>2322</v>
      </c>
      <c r="H4202" s="42" t="s">
        <v>2323</v>
      </c>
      <c r="I4202" s="42" t="s">
        <v>39</v>
      </c>
      <c r="J4202" s="42" t="s">
        <v>2324</v>
      </c>
      <c r="K4202" s="42" t="s">
        <v>1044</v>
      </c>
      <c r="L4202" s="42" t="s">
        <v>2325</v>
      </c>
      <c r="M4202" s="42" t="s">
        <v>21</v>
      </c>
      <c r="N4202" s="42" t="s">
        <v>2326</v>
      </c>
      <c r="O4202" s="42" t="s">
        <v>394</v>
      </c>
      <c r="P4202" s="42" t="s">
        <v>395</v>
      </c>
      <c r="Q4202" s="56" t="str">
        <f>HYPERLINK("http://www.ocregister.com/articles/santa-661469-involved-margarita.html","http://www.ocregister.com/articles/santa-661469-involved-margarita.html")</f>
        <v>http://www.ocregister.com/articles/santa-661469-involved-margarita.html</v>
      </c>
      <c r="R4202" s="42" t="s">
        <v>542</v>
      </c>
      <c r="S4202" s="42" t="s">
        <v>29</v>
      </c>
      <c r="T4202" s="42" t="s">
        <v>28523</v>
      </c>
      <c r="U4202" s="50" t="s">
        <v>28518</v>
      </c>
      <c r="V4202" s="42" t="s">
        <v>28521</v>
      </c>
      <c r="W4202" s="42" t="s">
        <v>94</v>
      </c>
      <c r="X4202" s="50">
        <v>450</v>
      </c>
    </row>
    <row r="4203" spans="1:24" ht="12" customHeight="1" x14ac:dyDescent="0.15">
      <c r="A4203" s="42" t="s">
        <v>2348</v>
      </c>
      <c r="B4203" s="42">
        <v>28</v>
      </c>
      <c r="C4203" s="42" t="s">
        <v>14</v>
      </c>
      <c r="D4203" s="42" t="s">
        <v>31</v>
      </c>
      <c r="E4203" s="42" t="s">
        <v>2349</v>
      </c>
      <c r="F4203" s="55">
        <v>42135</v>
      </c>
      <c r="G4203" s="42" t="s">
        <v>2350</v>
      </c>
      <c r="H4203" s="42" t="s">
        <v>2190</v>
      </c>
      <c r="I4203" s="42" t="s">
        <v>56</v>
      </c>
      <c r="J4203" s="42" t="s">
        <v>2351</v>
      </c>
      <c r="K4203" s="42" t="s">
        <v>2352</v>
      </c>
      <c r="L4203" s="42" t="s">
        <v>5378</v>
      </c>
      <c r="M4203" s="42" t="s">
        <v>21</v>
      </c>
      <c r="N4203" s="42" t="s">
        <v>2353</v>
      </c>
      <c r="O4203" s="42" t="s">
        <v>394</v>
      </c>
      <c r="P4203" s="42" t="s">
        <v>395</v>
      </c>
      <c r="Q4203" s="56" t="str">
        <f>HYPERLINK("http://www.news4jax.com/news/st-johns-county-investiges-deputy-involved-shooting/32947972","http://www.news4jax.com/news/st-johns-county-investiges-deputy-involved-shooting/32947972")</f>
        <v>http://www.news4jax.com/news/st-johns-county-investiges-deputy-involved-shooting/32947972</v>
      </c>
      <c r="R4203" s="42" t="s">
        <v>542</v>
      </c>
      <c r="S4203" s="42" t="s">
        <v>22</v>
      </c>
      <c r="T4203" s="42" t="s">
        <v>28541</v>
      </c>
      <c r="U4203" s="50" t="s">
        <v>28518</v>
      </c>
      <c r="V4203" s="42" t="s">
        <v>28521</v>
      </c>
      <c r="W4203" s="42" t="s">
        <v>94</v>
      </c>
      <c r="X4203" s="50">
        <v>444</v>
      </c>
    </row>
    <row r="4204" spans="1:24" ht="12" customHeight="1" x14ac:dyDescent="0.15">
      <c r="A4204" s="42" t="s">
        <v>2354</v>
      </c>
      <c r="B4204" s="42">
        <v>55</v>
      </c>
      <c r="C4204" s="42" t="s">
        <v>14</v>
      </c>
      <c r="D4204" s="42" t="s">
        <v>31</v>
      </c>
      <c r="E4204" s="42" t="s">
        <v>2355</v>
      </c>
      <c r="F4204" s="55">
        <v>42135</v>
      </c>
      <c r="G4204" s="42" t="s">
        <v>2356</v>
      </c>
      <c r="H4204" s="42" t="s">
        <v>2357</v>
      </c>
      <c r="I4204" s="42" t="s">
        <v>360</v>
      </c>
      <c r="J4204" s="42" t="s">
        <v>2358</v>
      </c>
      <c r="K4204" s="42" t="s">
        <v>2359</v>
      </c>
      <c r="L4204" s="42" t="s">
        <v>2360</v>
      </c>
      <c r="M4204" s="42" t="s">
        <v>385</v>
      </c>
      <c r="N4204" s="42" t="s">
        <v>2361</v>
      </c>
      <c r="O4204" s="42" t="s">
        <v>394</v>
      </c>
      <c r="P4204" s="42" t="s">
        <v>395</v>
      </c>
      <c r="Q4204" s="56" t="str">
        <f>HYPERLINK("http://www.wral.com/man-dies-while-in-police-custody-in-enfield/14637653/","http://www.wral.com/man-dies-while-in-police-custody-in-enfield/14637653/")</f>
        <v>http://www.wral.com/man-dies-while-in-police-custody-in-enfield/14637653/</v>
      </c>
      <c r="R4204" s="42" t="s">
        <v>94</v>
      </c>
      <c r="S4204" s="42" t="s">
        <v>12</v>
      </c>
    </row>
    <row r="4205" spans="1:24" ht="12" customHeight="1" x14ac:dyDescent="0.15">
      <c r="A4205" s="42" t="s">
        <v>2335</v>
      </c>
      <c r="B4205" s="42">
        <v>30</v>
      </c>
      <c r="C4205" s="42" t="s">
        <v>14</v>
      </c>
      <c r="D4205" s="42" t="s">
        <v>79</v>
      </c>
      <c r="E4205" s="42" t="s">
        <v>2336</v>
      </c>
      <c r="F4205" s="55">
        <v>42135</v>
      </c>
      <c r="G4205" s="42" t="s">
        <v>2337</v>
      </c>
      <c r="H4205" s="42" t="s">
        <v>910</v>
      </c>
      <c r="I4205" s="42" t="s">
        <v>67</v>
      </c>
      <c r="J4205" s="42" t="s">
        <v>2338</v>
      </c>
      <c r="K4205" s="42" t="s">
        <v>68</v>
      </c>
      <c r="L4205" s="42" t="s">
        <v>911</v>
      </c>
      <c r="M4205" s="42" t="s">
        <v>21</v>
      </c>
      <c r="N4205" s="42" t="s">
        <v>2339</v>
      </c>
      <c r="O4205" s="42" t="s">
        <v>394</v>
      </c>
      <c r="P4205" s="42" t="s">
        <v>395</v>
      </c>
      <c r="Q4205" s="56"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4205" s="42" t="s">
        <v>94</v>
      </c>
      <c r="S4205" s="42" t="s">
        <v>373</v>
      </c>
      <c r="T4205" s="42" t="s">
        <v>28836</v>
      </c>
      <c r="U4205" s="50" t="s">
        <v>28520</v>
      </c>
      <c r="V4205" s="42" t="s">
        <v>28519</v>
      </c>
      <c r="W4205" s="42" t="s">
        <v>94</v>
      </c>
      <c r="X4205" s="50">
        <v>437</v>
      </c>
    </row>
    <row r="4206" spans="1:24" ht="12" customHeight="1" x14ac:dyDescent="0.15">
      <c r="A4206" s="42" t="s">
        <v>2362</v>
      </c>
      <c r="B4206" s="42">
        <v>47</v>
      </c>
      <c r="C4206" s="42" t="s">
        <v>14</v>
      </c>
      <c r="D4206" s="42" t="s">
        <v>31</v>
      </c>
      <c r="F4206" s="55">
        <v>42134</v>
      </c>
      <c r="G4206" s="42" t="s">
        <v>2363</v>
      </c>
      <c r="H4206" s="42" t="s">
        <v>866</v>
      </c>
      <c r="I4206" s="42" t="s">
        <v>297</v>
      </c>
      <c r="J4206" s="42" t="s">
        <v>2364</v>
      </c>
      <c r="K4206" s="42" t="s">
        <v>867</v>
      </c>
      <c r="L4206" s="42" t="s">
        <v>868</v>
      </c>
      <c r="M4206" s="42" t="s">
        <v>21</v>
      </c>
      <c r="N4206" s="42" t="s">
        <v>2365</v>
      </c>
      <c r="O4206" s="42" t="s">
        <v>394</v>
      </c>
      <c r="P4206" s="42" t="s">
        <v>395</v>
      </c>
      <c r="Q4206" s="56" t="str">
        <f>HYPERLINK("http://www.kirotv.com/news/news/tacoma-police-shoot-and-kill-armed-man-outside-his/nmDNM/","http://www.kirotv.com/news/news/tacoma-police-shoot-and-kill-armed-man-outside-his/nmDNM/")</f>
        <v>http://www.kirotv.com/news/news/tacoma-police-shoot-and-kill-armed-man-outside-his/nmDNM/</v>
      </c>
      <c r="R4206" s="42" t="s">
        <v>2366</v>
      </c>
      <c r="S4206" s="42" t="s">
        <v>22</v>
      </c>
      <c r="T4206" s="42" t="s">
        <v>28746</v>
      </c>
      <c r="U4206" s="50" t="s">
        <v>28520</v>
      </c>
      <c r="V4206" s="42" t="s">
        <v>28521</v>
      </c>
      <c r="W4206" s="42" t="s">
        <v>94</v>
      </c>
      <c r="X4206" s="50">
        <v>453</v>
      </c>
    </row>
    <row r="4207" spans="1:24" ht="12" customHeight="1" x14ac:dyDescent="0.15">
      <c r="A4207" s="42" t="s">
        <v>2327</v>
      </c>
      <c r="B4207" s="42">
        <v>34</v>
      </c>
      <c r="C4207" s="42" t="s">
        <v>14</v>
      </c>
      <c r="D4207" s="42" t="s">
        <v>79</v>
      </c>
      <c r="E4207" s="42" t="s">
        <v>2328</v>
      </c>
      <c r="F4207" s="55">
        <v>42134</v>
      </c>
      <c r="G4207" s="42" t="s">
        <v>2329</v>
      </c>
      <c r="H4207" s="42" t="s">
        <v>2330</v>
      </c>
      <c r="I4207" s="42" t="s">
        <v>46</v>
      </c>
      <c r="J4207" s="42" t="s">
        <v>2331</v>
      </c>
      <c r="K4207" s="42" t="s">
        <v>2332</v>
      </c>
      <c r="L4207" s="42" t="s">
        <v>2333</v>
      </c>
      <c r="M4207" s="42" t="s">
        <v>21</v>
      </c>
      <c r="N4207" s="42" t="s">
        <v>2334</v>
      </c>
      <c r="O4207" s="42" t="s">
        <v>394</v>
      </c>
      <c r="P4207" s="42" t="s">
        <v>395</v>
      </c>
      <c r="Q4207" s="56"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4207" s="42" t="s">
        <v>94</v>
      </c>
      <c r="S4207" s="42" t="s">
        <v>373</v>
      </c>
      <c r="T4207" s="42" t="s">
        <v>28836</v>
      </c>
      <c r="U4207" s="50" t="s">
        <v>28518</v>
      </c>
      <c r="V4207" s="42" t="s">
        <v>28519</v>
      </c>
      <c r="W4207" s="42" t="s">
        <v>94</v>
      </c>
      <c r="X4207" s="50">
        <v>455</v>
      </c>
    </row>
    <row r="4208" spans="1:24" ht="12" customHeight="1" x14ac:dyDescent="0.15">
      <c r="A4208" s="42" t="s">
        <v>2376</v>
      </c>
      <c r="B4208" s="42">
        <v>48</v>
      </c>
      <c r="C4208" s="42" t="s">
        <v>14</v>
      </c>
      <c r="D4208" s="42" t="s">
        <v>79</v>
      </c>
      <c r="E4208" s="42" t="s">
        <v>2377</v>
      </c>
      <c r="F4208" s="55">
        <v>42132</v>
      </c>
      <c r="G4208" s="42" t="s">
        <v>2378</v>
      </c>
      <c r="H4208" s="42" t="s">
        <v>2250</v>
      </c>
      <c r="I4208" s="42" t="s">
        <v>19</v>
      </c>
      <c r="J4208" s="42" t="s">
        <v>2379</v>
      </c>
      <c r="K4208" s="42" t="s">
        <v>1747</v>
      </c>
      <c r="L4208" s="42" t="s">
        <v>2380</v>
      </c>
      <c r="M4208" s="42" t="s">
        <v>21</v>
      </c>
      <c r="N4208" s="42" t="s">
        <v>2381</v>
      </c>
      <c r="O4208" s="42" t="s">
        <v>994</v>
      </c>
      <c r="P4208" s="42" t="s">
        <v>395</v>
      </c>
      <c r="Q4208" s="56" t="str">
        <f>HYPERLINK("http://www.nola.com/crime/index.ssf/2015/05/officer-involved_shooting_repo.html","http://www.nola.com/crime/index.ssf/2015/05/officer-involved_shooting_repo.html")</f>
        <v>http://www.nola.com/crime/index.ssf/2015/05/officer-involved_shooting_repo.html</v>
      </c>
      <c r="R4208" s="42" t="s">
        <v>94</v>
      </c>
      <c r="S4208" s="42" t="s">
        <v>22</v>
      </c>
      <c r="T4208" s="42" t="s">
        <v>28746</v>
      </c>
      <c r="U4208" s="50" t="s">
        <v>28520</v>
      </c>
      <c r="V4208" s="42" t="s">
        <v>28521</v>
      </c>
      <c r="W4208" s="42" t="s">
        <v>94</v>
      </c>
      <c r="X4208" s="50">
        <v>451</v>
      </c>
    </row>
    <row r="4209" spans="1:24" ht="12" customHeight="1" x14ac:dyDescent="0.15">
      <c r="A4209" s="42" t="s">
        <v>2382</v>
      </c>
      <c r="B4209" s="42">
        <v>58</v>
      </c>
      <c r="C4209" s="42" t="s">
        <v>14</v>
      </c>
      <c r="D4209" s="42" t="s">
        <v>31</v>
      </c>
      <c r="E4209" s="42" t="s">
        <v>2383</v>
      </c>
      <c r="F4209" s="55">
        <v>42132</v>
      </c>
      <c r="G4209" s="42" t="s">
        <v>2384</v>
      </c>
      <c r="H4209" s="42" t="s">
        <v>2385</v>
      </c>
      <c r="I4209" s="42" t="s">
        <v>417</v>
      </c>
      <c r="J4209" s="42" t="s">
        <v>2386</v>
      </c>
      <c r="K4209" s="42" t="s">
        <v>2387</v>
      </c>
      <c r="L4209" s="42" t="s">
        <v>2388</v>
      </c>
      <c r="M4209" s="42" t="s">
        <v>21</v>
      </c>
      <c r="N4209" s="42" t="s">
        <v>2389</v>
      </c>
      <c r="O4209" s="42" t="s">
        <v>2390</v>
      </c>
      <c r="P4209" s="42" t="s">
        <v>395</v>
      </c>
      <c r="Q4209" s="56"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4209" s="42" t="s">
        <v>542</v>
      </c>
      <c r="S4209" s="42" t="s">
        <v>22</v>
      </c>
      <c r="T4209" s="42" t="s">
        <v>28746</v>
      </c>
      <c r="U4209" s="50" t="s">
        <v>28520</v>
      </c>
      <c r="V4209" s="42" t="s">
        <v>28521</v>
      </c>
      <c r="W4209" s="42" t="s">
        <v>94</v>
      </c>
      <c r="X4209" s="50">
        <v>443</v>
      </c>
    </row>
    <row r="4210" spans="1:24" ht="12" customHeight="1" x14ac:dyDescent="0.15">
      <c r="A4210" s="42" t="s">
        <v>2340</v>
      </c>
      <c r="B4210" s="42">
        <v>35</v>
      </c>
      <c r="C4210" s="42" t="s">
        <v>14</v>
      </c>
      <c r="D4210" s="42" t="s">
        <v>31</v>
      </c>
      <c r="E4210" s="42" t="s">
        <v>2341</v>
      </c>
      <c r="F4210" s="55">
        <v>42132</v>
      </c>
      <c r="G4210" s="42" t="s">
        <v>2342</v>
      </c>
      <c r="H4210" s="42" t="s">
        <v>2343</v>
      </c>
      <c r="I4210" s="42" t="s">
        <v>117</v>
      </c>
      <c r="J4210" s="42" t="s">
        <v>2344</v>
      </c>
      <c r="K4210" s="42" t="s">
        <v>2345</v>
      </c>
      <c r="L4210" s="42" t="s">
        <v>2346</v>
      </c>
      <c r="M4210" s="42" t="s">
        <v>21</v>
      </c>
      <c r="N4210" s="42" t="s">
        <v>2347</v>
      </c>
      <c r="O4210" s="42" t="s">
        <v>394</v>
      </c>
      <c r="P4210" s="42" t="s">
        <v>395</v>
      </c>
      <c r="Q4210" s="56" t="str">
        <f>HYPERLINK("http://www.kpho.com/story/29033947/man-dead-after-officer-involved-shooting-in-kearny","http://www.kpho.com/story/29033947/man-dead-after-officer-involved-shooting-in-kearny")</f>
        <v>http://www.kpho.com/story/29033947/man-dead-after-officer-involved-shooting-in-kearny</v>
      </c>
      <c r="R4210" s="42" t="s">
        <v>23</v>
      </c>
      <c r="S4210" s="42" t="s">
        <v>22</v>
      </c>
      <c r="T4210" s="42" t="s">
        <v>30368</v>
      </c>
      <c r="U4210" s="50" t="s">
        <v>28520</v>
      </c>
      <c r="V4210" s="42" t="s">
        <v>28521</v>
      </c>
      <c r="W4210" s="42" t="s">
        <v>94</v>
      </c>
      <c r="X4210" s="50">
        <v>439</v>
      </c>
    </row>
    <row r="4211" spans="1:24" ht="12" customHeight="1" x14ac:dyDescent="0.15">
      <c r="A4211" s="42" t="s">
        <v>2367</v>
      </c>
      <c r="B4211" s="42">
        <v>31</v>
      </c>
      <c r="C4211" s="42" t="s">
        <v>14</v>
      </c>
      <c r="D4211" s="42" t="s">
        <v>79</v>
      </c>
      <c r="E4211" s="42" t="s">
        <v>2368</v>
      </c>
      <c r="F4211" s="55">
        <v>42132</v>
      </c>
      <c r="G4211" s="42" t="s">
        <v>2369</v>
      </c>
      <c r="H4211" s="42" t="s">
        <v>2370</v>
      </c>
      <c r="I4211" s="42" t="s">
        <v>127</v>
      </c>
      <c r="J4211" s="42" t="s">
        <v>2371</v>
      </c>
      <c r="K4211" s="42" t="s">
        <v>2372</v>
      </c>
      <c r="L4211" s="42" t="s">
        <v>2373</v>
      </c>
      <c r="M4211" s="42" t="s">
        <v>21</v>
      </c>
      <c r="N4211" s="42" t="s">
        <v>2374</v>
      </c>
      <c r="O4211" s="42" t="s">
        <v>2375</v>
      </c>
      <c r="P4211" s="42" t="s">
        <v>395</v>
      </c>
      <c r="Q4211" s="56" t="str">
        <f>HYPERLINK("http://www.kare11.com/story/news/2015/05/09/694-shut-down-man-dies-in-officer-involved-shooting/27034515/","http://www.kare11.com/story/news/2015/05/09/694-shut-down-man-dies-in-officer-involved-shooting/27034515/")</f>
        <v>http://www.kare11.com/story/news/2015/05/09/694-shut-down-man-dies-in-officer-involved-shooting/27034515/</v>
      </c>
      <c r="R4211" s="42" t="s">
        <v>948</v>
      </c>
      <c r="S4211" s="42" t="s">
        <v>373</v>
      </c>
      <c r="T4211" s="42" t="s">
        <v>28836</v>
      </c>
      <c r="U4211" s="50" t="s">
        <v>28520</v>
      </c>
      <c r="V4211" s="42" t="s">
        <v>28519</v>
      </c>
      <c r="W4211" s="42" t="s">
        <v>94</v>
      </c>
      <c r="X4211" s="50">
        <v>454</v>
      </c>
    </row>
    <row r="4212" spans="1:24" ht="12" customHeight="1" x14ac:dyDescent="0.15">
      <c r="A4212" s="42" t="s">
        <v>2403</v>
      </c>
      <c r="B4212" s="42">
        <v>72</v>
      </c>
      <c r="C4212" s="42" t="s">
        <v>14</v>
      </c>
      <c r="D4212" s="42" t="s">
        <v>31</v>
      </c>
      <c r="F4212" s="55">
        <v>42131</v>
      </c>
      <c r="G4212" s="42" t="s">
        <v>2404</v>
      </c>
      <c r="H4212" s="42" t="s">
        <v>2405</v>
      </c>
      <c r="I4212" s="42" t="s">
        <v>167</v>
      </c>
      <c r="J4212" s="42" t="s">
        <v>2406</v>
      </c>
      <c r="K4212" s="42" t="s">
        <v>1300</v>
      </c>
      <c r="L4212" s="42" t="s">
        <v>2407</v>
      </c>
      <c r="M4212" s="42" t="s">
        <v>21</v>
      </c>
      <c r="N4212" s="42" t="s">
        <v>2408</v>
      </c>
      <c r="O4212" s="42" t="s">
        <v>2044</v>
      </c>
      <c r="P4212" s="42" t="s">
        <v>395</v>
      </c>
      <c r="Q4212" s="56" t="str">
        <f>HYPERLINK("http://www.wsbtv.com/news/news/local/gwinnett-county-police-investigate-officer-involve/nmBY5/","http://www.wsbtv.com/news/news/local/gwinnett-county-police-investigate-officer-involve/nmBY5/")</f>
        <v>http://www.wsbtv.com/news/news/local/gwinnett-county-police-investigate-officer-involve/nmBY5/</v>
      </c>
      <c r="R4212" s="42" t="s">
        <v>542</v>
      </c>
      <c r="S4212" s="42" t="s">
        <v>22</v>
      </c>
      <c r="T4212" s="42" t="s">
        <v>28739</v>
      </c>
      <c r="U4212" s="50" t="s">
        <v>28518</v>
      </c>
      <c r="V4212" s="42" t="s">
        <v>28521</v>
      </c>
      <c r="W4212" s="42" t="s">
        <v>94</v>
      </c>
      <c r="X4212" s="50">
        <v>433</v>
      </c>
    </row>
    <row r="4213" spans="1:24" ht="12" customHeight="1" x14ac:dyDescent="0.15">
      <c r="A4213" s="42" t="s">
        <v>2413</v>
      </c>
      <c r="B4213" s="42">
        <v>38</v>
      </c>
      <c r="C4213" s="42" t="s">
        <v>14</v>
      </c>
      <c r="D4213" s="42" t="s">
        <v>31</v>
      </c>
      <c r="E4213" s="42" t="s">
        <v>2414</v>
      </c>
      <c r="F4213" s="55">
        <v>42131</v>
      </c>
      <c r="G4213" s="42" t="s">
        <v>2415</v>
      </c>
      <c r="H4213" s="42" t="s">
        <v>2416</v>
      </c>
      <c r="I4213" s="42" t="s">
        <v>417</v>
      </c>
      <c r="J4213" s="42" t="s">
        <v>2417</v>
      </c>
      <c r="K4213" s="42" t="s">
        <v>2418</v>
      </c>
      <c r="L4213" s="42" t="s">
        <v>2419</v>
      </c>
      <c r="M4213" s="42" t="s">
        <v>21</v>
      </c>
      <c r="N4213" s="42" t="s">
        <v>2420</v>
      </c>
      <c r="O4213" s="42" t="s">
        <v>394</v>
      </c>
      <c r="P4213" s="42" t="s">
        <v>395</v>
      </c>
      <c r="Q4213" s="56" t="str">
        <f>HYPERLINK("http://www.recordonline.com/article/20150507/NEWS/150509481","http://www.recordonline.com/article/20150507/NEWS/150509481")</f>
        <v>http://www.recordonline.com/article/20150507/NEWS/150509481</v>
      </c>
      <c r="R4213" s="42" t="s">
        <v>94</v>
      </c>
      <c r="S4213" s="42" t="s">
        <v>22</v>
      </c>
      <c r="T4213" s="42" t="s">
        <v>28739</v>
      </c>
      <c r="U4213" s="50" t="s">
        <v>28518</v>
      </c>
      <c r="V4213" s="42" t="s">
        <v>28519</v>
      </c>
      <c r="W4213" s="42" t="s">
        <v>94</v>
      </c>
      <c r="X4213" s="50">
        <v>435</v>
      </c>
    </row>
    <row r="4214" spans="1:24" ht="12" customHeight="1" x14ac:dyDescent="0.15">
      <c r="A4214" s="42" t="s">
        <v>2397</v>
      </c>
      <c r="B4214" s="42">
        <v>33</v>
      </c>
      <c r="C4214" s="42" t="s">
        <v>14</v>
      </c>
      <c r="D4214" s="42" t="s">
        <v>15</v>
      </c>
      <c r="E4214" s="42" t="s">
        <v>2398</v>
      </c>
      <c r="F4214" s="55">
        <v>42131</v>
      </c>
      <c r="G4214" s="42" t="s">
        <v>2399</v>
      </c>
      <c r="H4214" s="42" t="s">
        <v>1867</v>
      </c>
      <c r="I4214" s="42" t="s">
        <v>56</v>
      </c>
      <c r="J4214" s="42" t="s">
        <v>2400</v>
      </c>
      <c r="K4214" s="42" t="s">
        <v>1867</v>
      </c>
      <c r="L4214" s="42" t="s">
        <v>2401</v>
      </c>
      <c r="M4214" s="42" t="s">
        <v>23</v>
      </c>
      <c r="N4214" s="42" t="s">
        <v>2402</v>
      </c>
      <c r="O4214" s="42" t="s">
        <v>394</v>
      </c>
      <c r="P4214" s="42" t="s">
        <v>395</v>
      </c>
      <c r="Q4214" s="56" t="str">
        <f>HYPERLINK("http://www.heraldtribune.com/article/20150507/ARTICLE/150509754/2416/NEWS","http://www.heraldtribune.com/article/20150507/ARTICLE/150509754/2416/NEWS")</f>
        <v>http://www.heraldtribune.com/article/20150507/ARTICLE/150509754/2416/NEWS</v>
      </c>
      <c r="R4214" s="42" t="s">
        <v>948</v>
      </c>
      <c r="S4214" s="42" t="s">
        <v>12</v>
      </c>
    </row>
    <row r="4215" spans="1:24" ht="12" customHeight="1" x14ac:dyDescent="0.15">
      <c r="A4215" s="42" t="s">
        <v>2391</v>
      </c>
      <c r="B4215" s="42">
        <v>21</v>
      </c>
      <c r="C4215" s="42" t="s">
        <v>14</v>
      </c>
      <c r="D4215" s="42" t="s">
        <v>79</v>
      </c>
      <c r="E4215" s="42" t="s">
        <v>2392</v>
      </c>
      <c r="F4215" s="55">
        <v>42131</v>
      </c>
      <c r="G4215" s="42" t="s">
        <v>2393</v>
      </c>
      <c r="H4215" s="42" t="s">
        <v>2394</v>
      </c>
      <c r="I4215" s="42" t="s">
        <v>39</v>
      </c>
      <c r="J4215" s="42" t="s">
        <v>2395</v>
      </c>
      <c r="K4215" s="42" t="s">
        <v>92</v>
      </c>
      <c r="L4215" s="42" t="s">
        <v>408</v>
      </c>
      <c r="M4215" s="42" t="s">
        <v>21</v>
      </c>
      <c r="N4215" s="42" t="s">
        <v>2396</v>
      </c>
      <c r="O4215" s="42" t="s">
        <v>994</v>
      </c>
      <c r="P4215" s="42" t="s">
        <v>395</v>
      </c>
      <c r="Q4215" s="56" t="str">
        <f>HYPERLINK("http://ktla.com/2015/05/07/apparent-deputy-involved-shooting-prompts-emergency-response-in-cerritos/","http://ktla.com/2015/05/07/apparent-deputy-involved-shooting-prompts-emergency-response-in-cerritos/")</f>
        <v>http://ktla.com/2015/05/07/apparent-deputy-involved-shooting-prompts-emergency-response-in-cerritos/</v>
      </c>
      <c r="R4215" s="42" t="s">
        <v>94</v>
      </c>
      <c r="S4215" s="42" t="s">
        <v>373</v>
      </c>
      <c r="T4215" s="42" t="s">
        <v>28836</v>
      </c>
      <c r="U4215" s="50" t="s">
        <v>28520</v>
      </c>
      <c r="V4215" s="42" t="s">
        <v>28519</v>
      </c>
      <c r="W4215" s="42" t="s">
        <v>94</v>
      </c>
      <c r="X4215" s="50">
        <v>436</v>
      </c>
    </row>
    <row r="4216" spans="1:24" ht="12" customHeight="1" x14ac:dyDescent="0.15">
      <c r="A4216" s="42" t="s">
        <v>2426</v>
      </c>
      <c r="B4216" s="42">
        <v>34</v>
      </c>
      <c r="C4216" s="42" t="s">
        <v>108</v>
      </c>
      <c r="D4216" s="42" t="s">
        <v>79</v>
      </c>
      <c r="E4216" s="42" t="s">
        <v>2427</v>
      </c>
      <c r="F4216" s="55">
        <v>42130</v>
      </c>
      <c r="G4216" s="42" t="s">
        <v>2428</v>
      </c>
      <c r="H4216" s="42" t="s">
        <v>2429</v>
      </c>
      <c r="I4216" s="42" t="s">
        <v>75</v>
      </c>
      <c r="J4216" s="42" t="s">
        <v>2430</v>
      </c>
      <c r="K4216" s="42" t="s">
        <v>2431</v>
      </c>
      <c r="L4216" s="42" t="s">
        <v>2432</v>
      </c>
      <c r="M4216" s="42" t="s">
        <v>373</v>
      </c>
      <c r="N4216" s="42" t="s">
        <v>2433</v>
      </c>
      <c r="O4216" s="42" t="s">
        <v>394</v>
      </c>
      <c r="P4216" s="42" t="s">
        <v>395</v>
      </c>
      <c r="Q4216" s="56" t="str">
        <f>HYPERLINK("http://newyork.cbslocal.com/2015/05/06/nj-turnpike-pedestrians-killed-police-car/","http://newyork.cbslocal.com/2015/05/06/nj-turnpike-pedestrians-killed-police-car/")</f>
        <v>http://newyork.cbslocal.com/2015/05/06/nj-turnpike-pedestrians-killed-police-car/</v>
      </c>
      <c r="R4216" s="42" t="s">
        <v>23</v>
      </c>
      <c r="S4216" s="42" t="s">
        <v>12</v>
      </c>
    </row>
    <row r="4217" spans="1:24" ht="12" customHeight="1" x14ac:dyDescent="0.15">
      <c r="A4217" s="42" t="s">
        <v>2409</v>
      </c>
      <c r="B4217" s="42">
        <v>18</v>
      </c>
      <c r="C4217" s="42" t="s">
        <v>14</v>
      </c>
      <c r="D4217" s="42" t="s">
        <v>31</v>
      </c>
      <c r="E4217" s="42" t="s">
        <v>2410</v>
      </c>
      <c r="F4217" s="55">
        <v>42130</v>
      </c>
      <c r="G4217" s="42" t="s">
        <v>2411</v>
      </c>
      <c r="H4217" s="42" t="s">
        <v>673</v>
      </c>
      <c r="I4217" s="42" t="s">
        <v>360</v>
      </c>
      <c r="J4217" s="42">
        <v>27587</v>
      </c>
      <c r="K4217" s="42" t="s">
        <v>674</v>
      </c>
      <c r="L4217" s="42" t="s">
        <v>675</v>
      </c>
      <c r="M4217" s="42" t="s">
        <v>21</v>
      </c>
      <c r="N4217" s="42" t="s">
        <v>2412</v>
      </c>
      <c r="O4217" s="42" t="s">
        <v>394</v>
      </c>
      <c r="P4217" s="42" t="s">
        <v>395</v>
      </c>
      <c r="Q4217" s="56" t="str">
        <f>HYPERLINK("http://www.wsoctv.com/news/news/local/police-investigate-officer-involved-shooting-wake-/nmBQL/","http://www.wsoctv.com/news/news/local/police-investigate-officer-involved-shooting-wake-/nmBQL/")</f>
        <v>http://www.wsoctv.com/news/news/local/police-investigate-officer-involved-shooting-wake-/nmBQL/</v>
      </c>
      <c r="R4217" s="42" t="s">
        <v>23</v>
      </c>
      <c r="S4217" s="42" t="s">
        <v>22</v>
      </c>
      <c r="T4217" s="42" t="s">
        <v>28746</v>
      </c>
      <c r="U4217" s="50" t="s">
        <v>28520</v>
      </c>
      <c r="V4217" s="42" t="s">
        <v>28519</v>
      </c>
      <c r="W4217" s="42" t="s">
        <v>94</v>
      </c>
      <c r="X4217" s="50">
        <v>432</v>
      </c>
    </row>
    <row r="4218" spans="1:24" ht="12" customHeight="1" x14ac:dyDescent="0.15">
      <c r="A4218" s="42" t="s">
        <v>2434</v>
      </c>
      <c r="B4218" s="42">
        <v>41</v>
      </c>
      <c r="C4218" s="42" t="s">
        <v>14</v>
      </c>
      <c r="D4218" s="42" t="s">
        <v>79</v>
      </c>
      <c r="E4218" s="42" t="s">
        <v>2427</v>
      </c>
      <c r="F4218" s="55">
        <v>42130</v>
      </c>
      <c r="G4218" s="42" t="s">
        <v>2428</v>
      </c>
      <c r="H4218" s="42" t="s">
        <v>2429</v>
      </c>
      <c r="I4218" s="42" t="s">
        <v>75</v>
      </c>
      <c r="J4218" s="42" t="s">
        <v>2430</v>
      </c>
      <c r="K4218" s="42" t="s">
        <v>2431</v>
      </c>
      <c r="L4218" s="42" t="s">
        <v>2432</v>
      </c>
      <c r="M4218" s="42" t="s">
        <v>373</v>
      </c>
      <c r="N4218" s="42" t="s">
        <v>2433</v>
      </c>
      <c r="O4218" s="42" t="s">
        <v>394</v>
      </c>
      <c r="P4218" s="42" t="s">
        <v>395</v>
      </c>
      <c r="Q4218" s="56" t="str">
        <f>HYPERLINK("http://newyork.cbslocal.com/2015/05/06/nj-turnpike-pedestrians-killed-police-car/","http://newyork.cbslocal.com/2015/05/06/nj-turnpike-pedestrians-killed-police-car/")</f>
        <v>http://newyork.cbslocal.com/2015/05/06/nj-turnpike-pedestrians-killed-police-car/</v>
      </c>
      <c r="R4218" s="42" t="s">
        <v>23</v>
      </c>
      <c r="S4218" s="42" t="s">
        <v>12</v>
      </c>
    </row>
    <row r="4219" spans="1:24" ht="12" customHeight="1" x14ac:dyDescent="0.15">
      <c r="A4219" s="42" t="s">
        <v>2440</v>
      </c>
      <c r="B4219" s="42">
        <v>55</v>
      </c>
      <c r="C4219" s="42" t="s">
        <v>14</v>
      </c>
      <c r="D4219" s="42" t="s">
        <v>133</v>
      </c>
      <c r="F4219" s="55">
        <v>42129</v>
      </c>
      <c r="G4219" s="42" t="s">
        <v>2441</v>
      </c>
      <c r="H4219" s="42" t="s">
        <v>2442</v>
      </c>
      <c r="I4219" s="42" t="s">
        <v>389</v>
      </c>
      <c r="J4219" s="42" t="s">
        <v>2443</v>
      </c>
      <c r="K4219" s="42" t="s">
        <v>2442</v>
      </c>
      <c r="L4219" s="42" t="s">
        <v>2444</v>
      </c>
      <c r="M4219" s="42" t="s">
        <v>373</v>
      </c>
      <c r="N4219" s="42" t="s">
        <v>2445</v>
      </c>
      <c r="O4219" s="42" t="s">
        <v>1134</v>
      </c>
      <c r="P4219" s="42" t="s">
        <v>1135</v>
      </c>
      <c r="Q4219" s="56" t="s">
        <v>2446</v>
      </c>
      <c r="R4219" s="42" t="s">
        <v>94</v>
      </c>
      <c r="S4219" s="42" t="s">
        <v>12</v>
      </c>
    </row>
    <row r="4220" spans="1:24" ht="12" customHeight="1" x14ac:dyDescent="0.15">
      <c r="A4220" s="42" t="s">
        <v>2435</v>
      </c>
      <c r="B4220" s="42">
        <v>32</v>
      </c>
      <c r="C4220" s="42" t="s">
        <v>14</v>
      </c>
      <c r="D4220" s="42" t="s">
        <v>15</v>
      </c>
      <c r="E4220" s="42" t="s">
        <v>2436</v>
      </c>
      <c r="F4220" s="55">
        <v>42129</v>
      </c>
      <c r="G4220" s="42" t="s">
        <v>2437</v>
      </c>
      <c r="H4220" s="42" t="s">
        <v>2438</v>
      </c>
      <c r="I4220" s="42" t="s">
        <v>39</v>
      </c>
      <c r="J4220" s="42">
        <v>91733</v>
      </c>
      <c r="K4220" s="42" t="s">
        <v>92</v>
      </c>
      <c r="L4220" s="42" t="s">
        <v>408</v>
      </c>
      <c r="M4220" s="42" t="s">
        <v>21</v>
      </c>
      <c r="N4220" s="42" t="s">
        <v>2439</v>
      </c>
      <c r="O4220" s="42" t="s">
        <v>994</v>
      </c>
      <c r="P4220" s="42" t="s">
        <v>395</v>
      </c>
      <c r="Q4220" s="56"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4220" s="42" t="s">
        <v>23</v>
      </c>
      <c r="S4220" s="42" t="s">
        <v>22</v>
      </c>
      <c r="T4220" s="42" t="s">
        <v>28739</v>
      </c>
      <c r="U4220" s="50" t="s">
        <v>28520</v>
      </c>
      <c r="V4220" s="42" t="s">
        <v>28521</v>
      </c>
      <c r="W4220" s="42" t="s">
        <v>94</v>
      </c>
      <c r="X4220" s="50">
        <v>430</v>
      </c>
    </row>
    <row r="4221" spans="1:24" ht="12" customHeight="1" x14ac:dyDescent="0.15">
      <c r="A4221" s="42" t="s">
        <v>2447</v>
      </c>
      <c r="B4221" s="42">
        <v>46</v>
      </c>
      <c r="C4221" s="42" t="s">
        <v>14</v>
      </c>
      <c r="D4221" s="42" t="s">
        <v>31</v>
      </c>
      <c r="E4221" s="42" t="s">
        <v>2448</v>
      </c>
      <c r="F4221" s="55">
        <v>42129</v>
      </c>
      <c r="G4221" s="42" t="s">
        <v>2449</v>
      </c>
      <c r="H4221" s="42" t="s">
        <v>2450</v>
      </c>
      <c r="I4221" s="42" t="s">
        <v>238</v>
      </c>
      <c r="J4221" s="42">
        <v>24301</v>
      </c>
      <c r="K4221" s="42" t="s">
        <v>2450</v>
      </c>
      <c r="L4221" s="42" t="s">
        <v>2451</v>
      </c>
      <c r="M4221" s="42" t="s">
        <v>21</v>
      </c>
      <c r="N4221" s="42" t="s">
        <v>2452</v>
      </c>
      <c r="O4221" s="42" t="s">
        <v>394</v>
      </c>
      <c r="P4221" s="42" t="s">
        <v>395</v>
      </c>
      <c r="Q4221" s="56" t="str">
        <f>HYPERLINK("http://www.wsls.com/story/28977735/vsp-investigating-officer-involved-shooting-in-pulaski","http://www.wsls.com/story/28977735/vsp-investigating-officer-involved-shooting-in-pulaski")</f>
        <v>http://www.wsls.com/story/28977735/vsp-investigating-officer-involved-shooting-in-pulaski</v>
      </c>
      <c r="R4221" s="42" t="s">
        <v>542</v>
      </c>
      <c r="S4221" s="42" t="s">
        <v>22</v>
      </c>
      <c r="T4221" s="42" t="s">
        <v>28746</v>
      </c>
      <c r="U4221" s="50" t="s">
        <v>28520</v>
      </c>
      <c r="V4221" s="42" t="s">
        <v>28521</v>
      </c>
      <c r="W4221" s="42" t="s">
        <v>94</v>
      </c>
      <c r="X4221" s="50">
        <v>434</v>
      </c>
    </row>
    <row r="4222" spans="1:24" ht="12" customHeight="1" x14ac:dyDescent="0.15">
      <c r="A4222" s="42" t="s">
        <v>2421</v>
      </c>
      <c r="B4222" s="42">
        <v>29</v>
      </c>
      <c r="C4222" s="42" t="s">
        <v>14</v>
      </c>
      <c r="D4222" s="42" t="s">
        <v>79</v>
      </c>
      <c r="E4222" s="42" t="s">
        <v>2422</v>
      </c>
      <c r="F4222" s="55">
        <v>42129</v>
      </c>
      <c r="G4222" s="42" t="s">
        <v>2423</v>
      </c>
      <c r="H4222" s="42" t="s">
        <v>92</v>
      </c>
      <c r="I4222" s="42" t="s">
        <v>39</v>
      </c>
      <c r="J4222" s="42" t="s">
        <v>2424</v>
      </c>
      <c r="K4222" s="42" t="s">
        <v>92</v>
      </c>
      <c r="L4222" s="42" t="s">
        <v>93</v>
      </c>
      <c r="M4222" s="42" t="s">
        <v>21</v>
      </c>
      <c r="N4222" s="42" t="s">
        <v>2425</v>
      </c>
      <c r="O4222" s="42" t="s">
        <v>394</v>
      </c>
      <c r="P4222" s="42" t="s">
        <v>395</v>
      </c>
      <c r="Q4222" s="56" t="str">
        <f>HYPERLINK("http://abc7.com/news/man-shot-to-death-by-lapd-in-venice-after-disturbing-the-peace-call/699856/","http://abc7.com/news/man-shot-to-death-by-lapd-in-venice-after-disturbing-the-peace-call/699856/")</f>
        <v>http://abc7.com/news/man-shot-to-death-by-lapd-in-venice-after-disturbing-the-peace-call/699856/</v>
      </c>
      <c r="R4222" s="42" t="s">
        <v>94</v>
      </c>
      <c r="S4222" s="42" t="s">
        <v>12</v>
      </c>
      <c r="T4222" s="42" t="s">
        <v>31978</v>
      </c>
      <c r="U4222" s="50" t="s">
        <v>28520</v>
      </c>
      <c r="V4222" s="42" t="s">
        <v>28521</v>
      </c>
      <c r="W4222" s="42" t="s">
        <v>542</v>
      </c>
      <c r="X4222" s="50">
        <v>429</v>
      </c>
    </row>
    <row r="4223" spans="1:24" ht="12" customHeight="1" x14ac:dyDescent="0.15">
      <c r="A4223" s="42" t="s">
        <v>2459</v>
      </c>
      <c r="B4223" s="42">
        <v>36</v>
      </c>
      <c r="C4223" s="42" t="s">
        <v>14</v>
      </c>
      <c r="D4223" s="42" t="s">
        <v>31</v>
      </c>
      <c r="E4223" s="42" t="s">
        <v>2460</v>
      </c>
      <c r="F4223" s="55">
        <v>42128</v>
      </c>
      <c r="G4223" s="42" t="s">
        <v>2461</v>
      </c>
      <c r="H4223" s="42" t="s">
        <v>2462</v>
      </c>
      <c r="I4223" s="42" t="s">
        <v>297</v>
      </c>
      <c r="J4223" s="42">
        <v>99336</v>
      </c>
      <c r="K4223" s="42" t="s">
        <v>2463</v>
      </c>
      <c r="L4223" s="42" t="s">
        <v>2464</v>
      </c>
      <c r="M4223" s="42" t="s">
        <v>21</v>
      </c>
      <c r="N4223" s="42" t="s">
        <v>2465</v>
      </c>
      <c r="O4223" s="42" t="s">
        <v>394</v>
      </c>
      <c r="P4223" s="42" t="s">
        <v>395</v>
      </c>
      <c r="Q4223" s="56" t="str">
        <f>HYPERLINK("http://www.keprtv.com/SWAT-on-scene-of-standoff-in-Kennewick-302418671.html","http://www.keprtv.com/SWAT-on-scene-of-standoff-in-Kennewick-302418671.html")</f>
        <v>http://www.keprtv.com/SWAT-on-scene-of-standoff-in-Kennewick-302418671.html</v>
      </c>
      <c r="R4223" s="42" t="s">
        <v>542</v>
      </c>
      <c r="S4223" s="42" t="s">
        <v>12</v>
      </c>
      <c r="T4223" s="42" t="s">
        <v>31675</v>
      </c>
      <c r="U4223" s="50" t="s">
        <v>28520</v>
      </c>
      <c r="V4223" s="42" t="s">
        <v>28521</v>
      </c>
      <c r="W4223" s="42" t="s">
        <v>94</v>
      </c>
      <c r="X4223" s="50">
        <v>431</v>
      </c>
    </row>
    <row r="4224" spans="1:24" ht="12" customHeight="1" x14ac:dyDescent="0.15">
      <c r="A4224" s="42" t="s">
        <v>19896</v>
      </c>
      <c r="B4224" s="42">
        <v>44</v>
      </c>
      <c r="C4224" s="42" t="s">
        <v>14</v>
      </c>
      <c r="D4224" s="42" t="s">
        <v>79</v>
      </c>
      <c r="F4224" s="55">
        <v>42127</v>
      </c>
      <c r="G4224" s="42" t="s">
        <v>19897</v>
      </c>
      <c r="H4224" s="42" t="s">
        <v>27</v>
      </c>
      <c r="I4224" s="42" t="s">
        <v>653</v>
      </c>
      <c r="J4224" s="42">
        <v>38703</v>
      </c>
      <c r="K4224" s="42" t="s">
        <v>112</v>
      </c>
      <c r="L4224" s="42" t="s">
        <v>811</v>
      </c>
      <c r="M4224" s="42" t="s">
        <v>21</v>
      </c>
      <c r="N4224" s="42" t="s">
        <v>19898</v>
      </c>
      <c r="O4224" s="42" t="s">
        <v>27620</v>
      </c>
      <c r="P4224" s="42" t="s">
        <v>1135</v>
      </c>
      <c r="Q4224" s="56" t="s">
        <v>19899</v>
      </c>
      <c r="R4224" s="42" t="s">
        <v>94</v>
      </c>
      <c r="S4224" s="42" t="s">
        <v>12</v>
      </c>
    </row>
    <row r="4225" spans="1:24" ht="12" customHeight="1" x14ac:dyDescent="0.15">
      <c r="A4225" s="42" t="s">
        <v>2466</v>
      </c>
      <c r="B4225" s="42">
        <v>34</v>
      </c>
      <c r="C4225" s="42" t="s">
        <v>14</v>
      </c>
      <c r="D4225" s="42" t="s">
        <v>15</v>
      </c>
      <c r="E4225" s="42" t="s">
        <v>2467</v>
      </c>
      <c r="F4225" s="55">
        <v>42127</v>
      </c>
      <c r="G4225" s="42" t="s">
        <v>2468</v>
      </c>
      <c r="H4225" s="42" t="s">
        <v>2469</v>
      </c>
      <c r="I4225" s="42" t="s">
        <v>67</v>
      </c>
      <c r="J4225" s="42">
        <v>75040</v>
      </c>
      <c r="K4225" s="42" t="s">
        <v>279</v>
      </c>
      <c r="L4225" s="42" t="s">
        <v>2470</v>
      </c>
      <c r="M4225" s="42" t="s">
        <v>21</v>
      </c>
      <c r="N4225" s="42" t="s">
        <v>2471</v>
      </c>
      <c r="O4225" s="42" t="s">
        <v>994</v>
      </c>
      <c r="P4225" s="42" t="s">
        <v>395</v>
      </c>
      <c r="Q4225" s="56" t="str">
        <f>HYPERLINK("http://facebook.com/KilledByPolice/posts/1034785363216267","facebook.com/KilledByPolice/posts/1034785363216267")</f>
        <v>facebook.com/KilledByPolice/posts/1034785363216267</v>
      </c>
      <c r="R4225" s="42" t="s">
        <v>94</v>
      </c>
      <c r="S4225" s="42" t="s">
        <v>22</v>
      </c>
      <c r="T4225" s="42" t="s">
        <v>28746</v>
      </c>
      <c r="U4225" s="50" t="s">
        <v>28520</v>
      </c>
      <c r="V4225" s="42" t="s">
        <v>28521</v>
      </c>
      <c r="W4225" s="42" t="s">
        <v>94</v>
      </c>
      <c r="X4225" s="50">
        <v>428</v>
      </c>
    </row>
    <row r="4226" spans="1:24" ht="12" customHeight="1" x14ac:dyDescent="0.15">
      <c r="A4226" s="42" t="s">
        <v>2472</v>
      </c>
      <c r="B4226" s="42">
        <v>30</v>
      </c>
      <c r="C4226" s="42" t="s">
        <v>14</v>
      </c>
      <c r="D4226" s="42" t="s">
        <v>79</v>
      </c>
      <c r="E4226" s="42" t="s">
        <v>2473</v>
      </c>
      <c r="F4226" s="55">
        <v>42127</v>
      </c>
      <c r="G4226" s="42" t="s">
        <v>2468</v>
      </c>
      <c r="H4226" s="42" t="s">
        <v>2469</v>
      </c>
      <c r="I4226" s="42" t="s">
        <v>67</v>
      </c>
      <c r="J4226" s="42">
        <v>75040</v>
      </c>
      <c r="K4226" s="42" t="s">
        <v>279</v>
      </c>
      <c r="L4226" s="42" t="s">
        <v>2470</v>
      </c>
      <c r="M4226" s="42" t="s">
        <v>21</v>
      </c>
      <c r="N4226" s="42" t="s">
        <v>2471</v>
      </c>
      <c r="O4226" s="42" t="s">
        <v>994</v>
      </c>
      <c r="P4226" s="42" t="s">
        <v>395</v>
      </c>
      <c r="Q4226" s="56" t="str">
        <f>HYPERLINK("http://www.wfaa.com/story/news/local/2015/05/03/garland-curtis-culwell-center-swat/26848435/","http://www.wfaa.com/story/news/local/2015/05/03/garland-curtis-culwell-center-swat/26848435/")</f>
        <v>http://www.wfaa.com/story/news/local/2015/05/03/garland-curtis-culwell-center-swat/26848435/</v>
      </c>
      <c r="R4226" s="42" t="s">
        <v>94</v>
      </c>
      <c r="S4226" s="42" t="s">
        <v>22</v>
      </c>
      <c r="T4226" s="42" t="s">
        <v>28746</v>
      </c>
      <c r="U4226" s="50" t="s">
        <v>28520</v>
      </c>
      <c r="V4226" s="42" t="s">
        <v>28521</v>
      </c>
      <c r="W4226" s="42" t="s">
        <v>94</v>
      </c>
      <c r="X4226" s="50">
        <v>427</v>
      </c>
    </row>
    <row r="4227" spans="1:24" ht="12" customHeight="1" x14ac:dyDescent="0.15">
      <c r="A4227" s="42" t="s">
        <v>2474</v>
      </c>
      <c r="B4227" s="42">
        <v>44</v>
      </c>
      <c r="C4227" s="42" t="s">
        <v>14</v>
      </c>
      <c r="D4227" s="42" t="s">
        <v>42</v>
      </c>
      <c r="E4227" s="42" t="s">
        <v>2475</v>
      </c>
      <c r="F4227" s="55">
        <v>42127</v>
      </c>
      <c r="G4227" s="42" t="s">
        <v>2476</v>
      </c>
      <c r="H4227" s="42" t="s">
        <v>906</v>
      </c>
      <c r="I4227" s="42" t="s">
        <v>189</v>
      </c>
      <c r="J4227" s="42">
        <v>87105</v>
      </c>
      <c r="K4227" s="42" t="s">
        <v>458</v>
      </c>
      <c r="L4227" s="42" t="s">
        <v>7999</v>
      </c>
      <c r="M4227" s="42" t="s">
        <v>21</v>
      </c>
      <c r="N4227" s="42" t="s">
        <v>2477</v>
      </c>
      <c r="O4227" s="42" t="s">
        <v>994</v>
      </c>
      <c r="P4227" s="42" t="s">
        <v>395</v>
      </c>
      <c r="Q4227" s="56" t="str">
        <f>HYPERLINK("http://krqe.com/2015/05/03/suspect-from-deputy-involved-shooting-dies/","http://krqe.com/2015/05/03/suspect-from-deputy-involved-shooting-dies/")</f>
        <v>http://krqe.com/2015/05/03/suspect-from-deputy-involved-shooting-dies/</v>
      </c>
      <c r="R4227" s="42" t="s">
        <v>94</v>
      </c>
      <c r="S4227" s="42" t="s">
        <v>22</v>
      </c>
      <c r="T4227" s="42" t="s">
        <v>28746</v>
      </c>
      <c r="U4227" s="50" t="s">
        <v>28520</v>
      </c>
      <c r="V4227" s="42" t="s">
        <v>28521</v>
      </c>
      <c r="W4227" s="42" t="s">
        <v>94</v>
      </c>
      <c r="X4227" s="50">
        <v>445</v>
      </c>
    </row>
    <row r="4228" spans="1:24" ht="12" customHeight="1" x14ac:dyDescent="0.15">
      <c r="A4228" s="42" t="s">
        <v>2478</v>
      </c>
      <c r="B4228" s="42">
        <v>36</v>
      </c>
      <c r="C4228" s="42" t="s">
        <v>14</v>
      </c>
      <c r="D4228" s="42" t="s">
        <v>31</v>
      </c>
      <c r="E4228" s="42" t="s">
        <v>2479</v>
      </c>
      <c r="F4228" s="55">
        <v>42127</v>
      </c>
      <c r="G4228" s="42" t="s">
        <v>2480</v>
      </c>
      <c r="H4228" s="42" t="s">
        <v>2481</v>
      </c>
      <c r="I4228" s="42" t="s">
        <v>234</v>
      </c>
      <c r="J4228" s="42">
        <v>84066</v>
      </c>
      <c r="K4228" s="42" t="s">
        <v>2482</v>
      </c>
      <c r="L4228" s="42" t="s">
        <v>2483</v>
      </c>
      <c r="M4228" s="42" t="s">
        <v>21</v>
      </c>
      <c r="N4228" s="42" t="s">
        <v>2484</v>
      </c>
      <c r="O4228" s="42" t="s">
        <v>994</v>
      </c>
      <c r="P4228" s="42" t="s">
        <v>395</v>
      </c>
      <c r="Q4228" s="56"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4228" s="42" t="s">
        <v>542</v>
      </c>
      <c r="S4228" s="42" t="s">
        <v>22</v>
      </c>
      <c r="T4228" s="42" t="s">
        <v>28746</v>
      </c>
      <c r="U4228" s="50" t="s">
        <v>28520</v>
      </c>
      <c r="V4228" s="42" t="s">
        <v>28521</v>
      </c>
      <c r="W4228" s="42" t="s">
        <v>542</v>
      </c>
      <c r="X4228" s="50">
        <v>426</v>
      </c>
    </row>
    <row r="4229" spans="1:24" ht="12" customHeight="1" x14ac:dyDescent="0.15">
      <c r="A4229" s="42" t="s">
        <v>2453</v>
      </c>
      <c r="B4229" s="42">
        <v>53</v>
      </c>
      <c r="C4229" s="42" t="s">
        <v>14</v>
      </c>
      <c r="D4229" s="42" t="s">
        <v>31</v>
      </c>
      <c r="E4229" s="42" t="s">
        <v>2454</v>
      </c>
      <c r="F4229" s="55">
        <v>42127</v>
      </c>
      <c r="G4229" s="42" t="s">
        <v>2455</v>
      </c>
      <c r="H4229" s="42" t="s">
        <v>2456</v>
      </c>
      <c r="I4229" s="42" t="s">
        <v>309</v>
      </c>
      <c r="J4229" s="42">
        <v>41727</v>
      </c>
      <c r="K4229" s="42" t="s">
        <v>2457</v>
      </c>
      <c r="L4229" s="42" t="s">
        <v>3289</v>
      </c>
      <c r="M4229" s="42" t="s">
        <v>21</v>
      </c>
      <c r="N4229" s="42" t="s">
        <v>2458</v>
      </c>
      <c r="O4229" s="42" t="s">
        <v>994</v>
      </c>
      <c r="P4229" s="42" t="s">
        <v>395</v>
      </c>
      <c r="Q4229" s="56"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4229" s="42" t="s">
        <v>23</v>
      </c>
      <c r="S4229" s="42" t="s">
        <v>22</v>
      </c>
      <c r="T4229" s="42" t="s">
        <v>28746</v>
      </c>
      <c r="U4229" s="50" t="s">
        <v>28520</v>
      </c>
      <c r="V4229" s="42" t="s">
        <v>28521</v>
      </c>
      <c r="W4229" s="42" t="s">
        <v>94</v>
      </c>
      <c r="X4229" s="50">
        <v>447</v>
      </c>
    </row>
    <row r="4230" spans="1:24" ht="12" customHeight="1" x14ac:dyDescent="0.15">
      <c r="A4230" s="42" t="s">
        <v>2485</v>
      </c>
      <c r="B4230" s="42">
        <v>52</v>
      </c>
      <c r="C4230" s="42" t="s">
        <v>14</v>
      </c>
      <c r="D4230" s="42" t="s">
        <v>31</v>
      </c>
      <c r="F4230" s="55">
        <v>42126</v>
      </c>
      <c r="G4230" s="42" t="s">
        <v>2486</v>
      </c>
      <c r="H4230" s="42" t="s">
        <v>2487</v>
      </c>
      <c r="I4230" s="42" t="s">
        <v>219</v>
      </c>
      <c r="J4230" s="42" t="s">
        <v>2488</v>
      </c>
      <c r="K4230" s="42" t="s">
        <v>2489</v>
      </c>
      <c r="L4230" s="42" t="s">
        <v>2490</v>
      </c>
      <c r="M4230" s="42" t="s">
        <v>21</v>
      </c>
      <c r="N4230" s="42" t="s">
        <v>2491</v>
      </c>
      <c r="O4230" s="42" t="s">
        <v>394</v>
      </c>
      <c r="P4230" s="42" t="s">
        <v>395</v>
      </c>
      <c r="Q4230" s="56" t="str">
        <f>HYPERLINK("http://www.wboc.com/story/28959278/police-investigating-officer-involved-shooting","http://www.wboc.com/story/28959278/police-investigating-officer-involved-shooting")</f>
        <v>http://www.wboc.com/story/28959278/police-investigating-officer-involved-shooting</v>
      </c>
      <c r="R4230" s="42" t="s">
        <v>23</v>
      </c>
      <c r="S4230" s="42" t="s">
        <v>22</v>
      </c>
      <c r="T4230" s="42" t="s">
        <v>28746</v>
      </c>
      <c r="U4230" s="50" t="s">
        <v>28520</v>
      </c>
      <c r="V4230" s="42" t="s">
        <v>28521</v>
      </c>
      <c r="W4230" s="42" t="s">
        <v>542</v>
      </c>
      <c r="X4230" s="50">
        <v>425</v>
      </c>
    </row>
    <row r="4231" spans="1:24" ht="12" customHeight="1" x14ac:dyDescent="0.15">
      <c r="A4231" s="42" t="s">
        <v>2500</v>
      </c>
      <c r="B4231" s="42">
        <v>42</v>
      </c>
      <c r="C4231" s="42" t="s">
        <v>14</v>
      </c>
      <c r="D4231" s="42" t="s">
        <v>15</v>
      </c>
      <c r="E4231" s="42" t="s">
        <v>2501</v>
      </c>
      <c r="F4231" s="55">
        <v>42124</v>
      </c>
      <c r="G4231" s="42" t="s">
        <v>2502</v>
      </c>
      <c r="H4231" s="42" t="s">
        <v>150</v>
      </c>
      <c r="I4231" s="42" t="s">
        <v>39</v>
      </c>
      <c r="J4231" s="42">
        <v>92110</v>
      </c>
      <c r="K4231" s="42" t="s">
        <v>150</v>
      </c>
      <c r="L4231" s="42" t="s">
        <v>151</v>
      </c>
      <c r="M4231" s="42" t="s">
        <v>21</v>
      </c>
      <c r="N4231" s="42" t="s">
        <v>2503</v>
      </c>
      <c r="O4231" s="42" t="s">
        <v>2504</v>
      </c>
      <c r="P4231" s="42" t="s">
        <v>395</v>
      </c>
      <c r="Q4231" s="56"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4231" s="42" t="s">
        <v>542</v>
      </c>
      <c r="S4231" s="42" t="s">
        <v>12</v>
      </c>
      <c r="T4231" s="42" t="s">
        <v>31978</v>
      </c>
      <c r="U4231" s="50" t="s">
        <v>28518</v>
      </c>
      <c r="V4231" s="42" t="s">
        <v>28521</v>
      </c>
      <c r="W4231" s="42" t="s">
        <v>542</v>
      </c>
      <c r="X4231" s="50">
        <v>418</v>
      </c>
    </row>
    <row r="4232" spans="1:24" ht="12" customHeight="1" x14ac:dyDescent="0.15">
      <c r="A4232" s="42" t="s">
        <v>2515</v>
      </c>
      <c r="B4232" s="42">
        <v>22</v>
      </c>
      <c r="C4232" s="42" t="s">
        <v>14</v>
      </c>
      <c r="D4232" s="42" t="s">
        <v>42</v>
      </c>
      <c r="E4232" s="42" t="s">
        <v>2516</v>
      </c>
      <c r="F4232" s="55">
        <v>42124</v>
      </c>
      <c r="G4232" s="42" t="s">
        <v>2517</v>
      </c>
      <c r="H4232" s="42" t="s">
        <v>841</v>
      </c>
      <c r="I4232" s="42" t="s">
        <v>67</v>
      </c>
      <c r="J4232" s="42">
        <v>79907</v>
      </c>
      <c r="K4232" s="42" t="s">
        <v>841</v>
      </c>
      <c r="L4232" s="42" t="s">
        <v>842</v>
      </c>
      <c r="M4232" s="42" t="s">
        <v>5307</v>
      </c>
      <c r="N4232" s="42" t="s">
        <v>2518</v>
      </c>
      <c r="O4232" s="42" t="s">
        <v>394</v>
      </c>
      <c r="P4232" s="42" t="s">
        <v>395</v>
      </c>
      <c r="Q4232" s="56" t="str">
        <f>HYPERLINK("http://www.elpasotimes.com/news/ci_28023272/el-paso-police-officer-shot-and-killed-burglary","http://www.elpasotimes.com/news/ci_28023272/el-paso-police-officer-shot-and-killed-burglary")</f>
        <v>http://www.elpasotimes.com/news/ci_28023272/el-paso-police-officer-shot-and-killed-burglary</v>
      </c>
      <c r="R4232" s="42" t="s">
        <v>94</v>
      </c>
      <c r="S4232" s="42" t="s">
        <v>29</v>
      </c>
      <c r="T4232" s="42" t="s">
        <v>28568</v>
      </c>
      <c r="U4232" s="50" t="s">
        <v>28518</v>
      </c>
      <c r="V4232" s="42" t="s">
        <v>28521</v>
      </c>
      <c r="W4232" s="42" t="s">
        <v>94</v>
      </c>
      <c r="X4232" s="50">
        <v>424</v>
      </c>
    </row>
    <row r="4233" spans="1:24" ht="12" customHeight="1" x14ac:dyDescent="0.15">
      <c r="A4233" s="42" t="s">
        <v>2492</v>
      </c>
      <c r="B4233" s="42">
        <v>25</v>
      </c>
      <c r="C4233" s="42" t="s">
        <v>108</v>
      </c>
      <c r="D4233" s="42" t="s">
        <v>79</v>
      </c>
      <c r="E4233" s="42" t="str">
        <f>HYPERLINK("http://mugshots.com/search.html?q=alexia%20christian&amp;c=119250","http://mugshots.com/search.html?q=alexia%20christian&amp;c=119250")</f>
        <v>http://mugshots.com/search.html?q=alexia%20christian&amp;c=119250</v>
      </c>
      <c r="F4233" s="55">
        <v>42123</v>
      </c>
      <c r="G4233" s="42" t="s">
        <v>2493</v>
      </c>
      <c r="H4233" s="42" t="s">
        <v>1879</v>
      </c>
      <c r="I4233" s="42" t="s">
        <v>167</v>
      </c>
      <c r="J4233" s="42" t="s">
        <v>2494</v>
      </c>
      <c r="K4233" s="42" t="s">
        <v>1526</v>
      </c>
      <c r="L4233" s="42" t="s">
        <v>2495</v>
      </c>
      <c r="M4233" s="42" t="s">
        <v>21</v>
      </c>
      <c r="N4233" s="42" t="s">
        <v>2496</v>
      </c>
      <c r="O4233" s="42" t="s">
        <v>394</v>
      </c>
      <c r="P4233" s="42" t="s">
        <v>395</v>
      </c>
      <c r="Q4233" s="56" t="str">
        <f>HYPERLINK("http://www.ajc.com/news/news/shots-fired-in-downtown-atlanta/nk6jp/","http://www.ajc.com/news/news/shots-fired-in-downtown-atlanta/nk6jp/")</f>
        <v>http://www.ajc.com/news/news/shots-fired-in-downtown-atlanta/nk6jp/</v>
      </c>
      <c r="R4233" s="42" t="s">
        <v>23</v>
      </c>
      <c r="S4233" s="42" t="s">
        <v>22</v>
      </c>
      <c r="T4233" s="42" t="s">
        <v>28746</v>
      </c>
      <c r="U4233" s="50" t="s">
        <v>28520</v>
      </c>
      <c r="V4233" s="42" t="s">
        <v>28521</v>
      </c>
      <c r="W4233" s="42" t="s">
        <v>94</v>
      </c>
      <c r="X4233" s="50">
        <v>421</v>
      </c>
    </row>
    <row r="4234" spans="1:24" ht="12" customHeight="1" x14ac:dyDescent="0.15">
      <c r="A4234" s="42" t="s">
        <v>2505</v>
      </c>
      <c r="B4234" s="42">
        <v>53</v>
      </c>
      <c r="C4234" s="42" t="s">
        <v>14</v>
      </c>
      <c r="D4234" s="42" t="s">
        <v>79</v>
      </c>
      <c r="E4234" s="42" t="str">
        <f>HYPERLINK("http://wtvr.com/2015/04/30/greensville-county-sheriff-shooting/","http://wtvr.com/2015/04/30/greensville-county-sheriff-shooting/")</f>
        <v>http://wtvr.com/2015/04/30/greensville-county-sheriff-shooting/</v>
      </c>
      <c r="F4234" s="55">
        <v>42123</v>
      </c>
      <c r="G4234" s="42" t="s">
        <v>2506</v>
      </c>
      <c r="H4234" s="42" t="s">
        <v>2507</v>
      </c>
      <c r="I4234" s="42" t="s">
        <v>238</v>
      </c>
      <c r="J4234" s="42">
        <v>23847</v>
      </c>
      <c r="K4234" s="42" t="s">
        <v>2508</v>
      </c>
      <c r="L4234" s="42" t="s">
        <v>2509</v>
      </c>
      <c r="M4234" s="42" t="s">
        <v>21</v>
      </c>
      <c r="N4234" s="42" t="s">
        <v>2510</v>
      </c>
      <c r="O4234" s="42" t="s">
        <v>994</v>
      </c>
      <c r="P4234" s="42" t="s">
        <v>395</v>
      </c>
      <c r="Q4234" s="56"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4234" s="42" t="s">
        <v>542</v>
      </c>
      <c r="S4234" s="42" t="s">
        <v>22</v>
      </c>
      <c r="T4234" s="42" t="s">
        <v>28746</v>
      </c>
      <c r="U4234" s="50" t="s">
        <v>28520</v>
      </c>
      <c r="V4234" s="42" t="s">
        <v>28521</v>
      </c>
      <c r="W4234" s="42" t="s">
        <v>94</v>
      </c>
      <c r="X4234" s="50">
        <v>422</v>
      </c>
    </row>
    <row r="4235" spans="1:24" ht="12" customHeight="1" x14ac:dyDescent="0.15">
      <c r="A4235" s="42" t="s">
        <v>2525</v>
      </c>
      <c r="B4235" s="42">
        <v>27</v>
      </c>
      <c r="C4235" s="42" t="s">
        <v>14</v>
      </c>
      <c r="D4235" s="42" t="s">
        <v>42</v>
      </c>
      <c r="F4235" s="55">
        <v>42123</v>
      </c>
      <c r="G4235" s="42" t="s">
        <v>2526</v>
      </c>
      <c r="H4235" s="42" t="s">
        <v>2527</v>
      </c>
      <c r="I4235" s="42" t="s">
        <v>39</v>
      </c>
      <c r="J4235" s="42" t="s">
        <v>2528</v>
      </c>
      <c r="K4235" s="42" t="s">
        <v>1612</v>
      </c>
      <c r="L4235" s="42" t="s">
        <v>2529</v>
      </c>
      <c r="M4235" s="42" t="s">
        <v>21</v>
      </c>
      <c r="N4235" s="42" t="s">
        <v>2530</v>
      </c>
      <c r="O4235" s="42" t="s">
        <v>994</v>
      </c>
      <c r="P4235" s="42" t="s">
        <v>395</v>
      </c>
      <c r="Q4235" s="56" t="str">
        <f>HYPERLINK("http://www.sacbee.com/news/local/crime/article19860156.html","http://www.sacbee.com/news/local/crime/article19860156.html")</f>
        <v>http://www.sacbee.com/news/local/crime/article19860156.html</v>
      </c>
      <c r="R4235" s="42" t="s">
        <v>94</v>
      </c>
      <c r="S4235" s="42" t="s">
        <v>22</v>
      </c>
      <c r="T4235" s="42" t="s">
        <v>28746</v>
      </c>
      <c r="U4235" s="50" t="s">
        <v>28520</v>
      </c>
      <c r="V4235" s="42" t="s">
        <v>28521</v>
      </c>
      <c r="W4235" s="42" t="s">
        <v>94</v>
      </c>
      <c r="X4235" s="50">
        <v>419</v>
      </c>
    </row>
    <row r="4236" spans="1:24" ht="12" customHeight="1" x14ac:dyDescent="0.15">
      <c r="A4236" s="42" t="s">
        <v>2519</v>
      </c>
      <c r="B4236" s="42">
        <v>26</v>
      </c>
      <c r="C4236" s="42" t="s">
        <v>14</v>
      </c>
      <c r="D4236" s="42" t="s">
        <v>133</v>
      </c>
      <c r="F4236" s="55">
        <v>42123</v>
      </c>
      <c r="G4236" s="42" t="s">
        <v>2520</v>
      </c>
      <c r="H4236" s="42" t="s">
        <v>2521</v>
      </c>
      <c r="I4236" s="42" t="s">
        <v>389</v>
      </c>
      <c r="J4236" s="42">
        <v>73018</v>
      </c>
      <c r="K4236" s="42" t="s">
        <v>2522</v>
      </c>
      <c r="L4236" s="42" t="s">
        <v>2523</v>
      </c>
      <c r="M4236" s="42" t="s">
        <v>21</v>
      </c>
      <c r="N4236" s="42" t="s">
        <v>2524</v>
      </c>
      <c r="O4236" s="42" t="s">
        <v>994</v>
      </c>
      <c r="P4236" s="42" t="s">
        <v>395</v>
      </c>
      <c r="Q4236" s="56" t="str">
        <f>HYPERLINK("http://kfor.com/2015/04/29/oklahoma-police-officer-involved-in-fatal-shooting/","http://kfor.com/2015/04/29/oklahoma-police-officer-involved-in-fatal-shooting/")</f>
        <v>http://kfor.com/2015/04/29/oklahoma-police-officer-involved-in-fatal-shooting/</v>
      </c>
      <c r="R4236" s="42" t="s">
        <v>94</v>
      </c>
      <c r="S4236" s="42" t="s">
        <v>22</v>
      </c>
      <c r="T4236" s="42" t="s">
        <v>28739</v>
      </c>
      <c r="U4236" s="50" t="s">
        <v>28518</v>
      </c>
      <c r="V4236" s="42" t="s">
        <v>28522</v>
      </c>
      <c r="W4236" s="42" t="s">
        <v>94</v>
      </c>
      <c r="X4236" s="50">
        <v>415</v>
      </c>
    </row>
    <row r="4237" spans="1:24" ht="12" customHeight="1" x14ac:dyDescent="0.15">
      <c r="A4237" s="42" t="s">
        <v>2511</v>
      </c>
      <c r="B4237" s="42">
        <v>33</v>
      </c>
      <c r="C4237" s="42" t="s">
        <v>14</v>
      </c>
      <c r="D4237" s="42" t="s">
        <v>133</v>
      </c>
      <c r="E4237" s="42" t="s">
        <v>2512</v>
      </c>
      <c r="F4237" s="55">
        <v>42123</v>
      </c>
      <c r="G4237" s="42" t="s">
        <v>2513</v>
      </c>
      <c r="H4237" s="42" t="s">
        <v>1403</v>
      </c>
      <c r="I4237" s="42" t="s">
        <v>117</v>
      </c>
      <c r="J4237" s="42">
        <v>85204</v>
      </c>
      <c r="K4237" s="42" t="s">
        <v>617</v>
      </c>
      <c r="L4237" s="42" t="s">
        <v>1404</v>
      </c>
      <c r="M4237" s="42" t="s">
        <v>21</v>
      </c>
      <c r="N4237" s="42" t="s">
        <v>2514</v>
      </c>
      <c r="O4237" s="42" t="s">
        <v>994</v>
      </c>
      <c r="P4237" s="42" t="s">
        <v>395</v>
      </c>
      <c r="Q4237" s="56"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4237" s="42" t="s">
        <v>542</v>
      </c>
      <c r="S4237" s="42" t="s">
        <v>22</v>
      </c>
      <c r="T4237" s="42" t="s">
        <v>28746</v>
      </c>
      <c r="U4237" s="50" t="s">
        <v>28520</v>
      </c>
      <c r="V4237" s="42" t="s">
        <v>28521</v>
      </c>
      <c r="W4237" s="42" t="s">
        <v>94</v>
      </c>
      <c r="X4237" s="50">
        <v>416</v>
      </c>
    </row>
    <row r="4238" spans="1:24" ht="12" customHeight="1" x14ac:dyDescent="0.15">
      <c r="A4238" s="42" t="s">
        <v>2497</v>
      </c>
      <c r="B4238" s="42">
        <v>53</v>
      </c>
      <c r="C4238" s="42" t="s">
        <v>14</v>
      </c>
      <c r="D4238" s="42" t="s">
        <v>31</v>
      </c>
      <c r="E4238" s="42" t="str">
        <f>HYPERLINK("http://www.wsmv.com/story/28940658/police-investigating-shooting-in-south-nashville","http://www.wsmv.com/story/28940658/police-investigating-shooting-in-south-nashville")</f>
        <v>http://www.wsmv.com/story/28940658/police-investigating-shooting-in-south-nashville</v>
      </c>
      <c r="F4238" s="55">
        <v>42123</v>
      </c>
      <c r="G4238" s="42" t="s">
        <v>2498</v>
      </c>
      <c r="H4238" s="42" t="s">
        <v>1987</v>
      </c>
      <c r="I4238" s="42" t="s">
        <v>313</v>
      </c>
      <c r="J4238" s="42">
        <v>37220</v>
      </c>
      <c r="K4238" s="42" t="s">
        <v>863</v>
      </c>
      <c r="L4238" s="42" t="s">
        <v>864</v>
      </c>
      <c r="M4238" s="42" t="s">
        <v>21</v>
      </c>
      <c r="N4238" s="42" t="s">
        <v>2499</v>
      </c>
      <c r="O4238" s="42" t="s">
        <v>994</v>
      </c>
      <c r="P4238" s="42" t="s">
        <v>395</v>
      </c>
      <c r="Q4238" s="56" t="str">
        <f>HYPERLINK("http://www.wsmv.com/story/28940658/police-investigating-shooting-in-south-nashville","http://www.wsmv.com/story/28940658/police-investigating-shooting-in-south-nashville")</f>
        <v>http://www.wsmv.com/story/28940658/police-investigating-shooting-in-south-nashville</v>
      </c>
      <c r="R4238" s="42" t="s">
        <v>542</v>
      </c>
      <c r="S4238" s="42" t="s">
        <v>22</v>
      </c>
      <c r="T4238" s="42" t="s">
        <v>28746</v>
      </c>
      <c r="U4238" s="50" t="s">
        <v>28520</v>
      </c>
      <c r="V4238" s="42" t="s">
        <v>28521</v>
      </c>
      <c r="W4238" s="42" t="s">
        <v>94</v>
      </c>
      <c r="X4238" s="50">
        <v>423</v>
      </c>
    </row>
    <row r="4239" spans="1:24" ht="12" customHeight="1" x14ac:dyDescent="0.15">
      <c r="A4239" s="42" t="s">
        <v>2531</v>
      </c>
      <c r="B4239" s="42">
        <v>21</v>
      </c>
      <c r="C4239" s="42" t="s">
        <v>14</v>
      </c>
      <c r="D4239" s="42" t="s">
        <v>79</v>
      </c>
      <c r="E4239" s="42" t="s">
        <v>2532</v>
      </c>
      <c r="F4239" s="55">
        <v>42122</v>
      </c>
      <c r="G4239" s="42" t="s">
        <v>2533</v>
      </c>
      <c r="H4239" s="42" t="s">
        <v>1023</v>
      </c>
      <c r="I4239" s="42" t="s">
        <v>19</v>
      </c>
      <c r="J4239" s="42">
        <v>70126</v>
      </c>
      <c r="K4239" s="42" t="s">
        <v>2534</v>
      </c>
      <c r="L4239" s="42" t="s">
        <v>1024</v>
      </c>
      <c r="M4239" s="42" t="s">
        <v>21</v>
      </c>
      <c r="N4239" s="42" t="s">
        <v>2535</v>
      </c>
      <c r="O4239" s="42" t="s">
        <v>994</v>
      </c>
      <c r="P4239" s="42" t="s">
        <v>395</v>
      </c>
      <c r="Q4239" s="56" t="str">
        <f>HYPERLINK("http://www.wwltv.com/story/news/crime/2015/04/28/nopd-on-scene-of-officer-needing-assistance/26555847/","http://www.wwltv.com/story/news/crime/2015/04/28/nopd-on-scene-of-officer-needing-assistance/26555847/")</f>
        <v>http://www.wwltv.com/story/news/crime/2015/04/28/nopd-on-scene-of-officer-needing-assistance/26555847/</v>
      </c>
      <c r="R4239" s="42" t="s">
        <v>94</v>
      </c>
      <c r="S4239" s="42" t="s">
        <v>22</v>
      </c>
      <c r="T4239" s="42" t="s">
        <v>28746</v>
      </c>
      <c r="U4239" s="50" t="s">
        <v>28520</v>
      </c>
      <c r="V4239" s="42" t="s">
        <v>28521</v>
      </c>
      <c r="W4239" s="42" t="s">
        <v>542</v>
      </c>
      <c r="X4239" s="50">
        <v>417</v>
      </c>
    </row>
    <row r="4240" spans="1:24" ht="12" customHeight="1" x14ac:dyDescent="0.15">
      <c r="A4240" s="42" t="s">
        <v>2541</v>
      </c>
      <c r="B4240" s="42">
        <v>58</v>
      </c>
      <c r="C4240" s="42" t="s">
        <v>14</v>
      </c>
      <c r="D4240" s="42" t="s">
        <v>31</v>
      </c>
      <c r="E4240" s="4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4240" s="55">
        <v>42122</v>
      </c>
      <c r="G4240" s="42" t="s">
        <v>2542</v>
      </c>
      <c r="H4240" s="42" t="s">
        <v>2543</v>
      </c>
      <c r="I4240" s="42" t="s">
        <v>63</v>
      </c>
      <c r="J4240" s="42">
        <v>44907</v>
      </c>
      <c r="K4240" s="42" t="s">
        <v>2544</v>
      </c>
      <c r="L4240" s="42" t="s">
        <v>2545</v>
      </c>
      <c r="M4240" s="42" t="s">
        <v>21</v>
      </c>
      <c r="N4240" s="42" t="s">
        <v>2546</v>
      </c>
      <c r="O4240" s="42" t="s">
        <v>994</v>
      </c>
      <c r="P4240" s="42" t="s">
        <v>395</v>
      </c>
      <c r="Q4240" s="56"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4240" s="42" t="s">
        <v>94</v>
      </c>
      <c r="S4240" s="42" t="s">
        <v>22</v>
      </c>
      <c r="T4240" s="42" t="s">
        <v>28746</v>
      </c>
      <c r="U4240" s="50" t="s">
        <v>28520</v>
      </c>
      <c r="V4240" s="42" t="s">
        <v>28521</v>
      </c>
      <c r="W4240" s="42" t="s">
        <v>94</v>
      </c>
      <c r="X4240" s="50">
        <v>413</v>
      </c>
    </row>
    <row r="4241" spans="1:24" ht="12" customHeight="1" x14ac:dyDescent="0.15">
      <c r="A4241" s="42" t="s">
        <v>2536</v>
      </c>
      <c r="B4241" s="42">
        <v>27</v>
      </c>
      <c r="C4241" s="42" t="s">
        <v>14</v>
      </c>
      <c r="D4241" s="42" t="s">
        <v>31</v>
      </c>
      <c r="E4241" s="42" t="str">
        <f>HYPERLINK("http://www.kfvs12.com/story/28915534/1-dead-after-standoff-in-marion","http://www.kfvs12.com/story/28915534/1-dead-after-standoff-in-marion")</f>
        <v>http://www.kfvs12.com/story/28915534/1-dead-after-standoff-in-marion</v>
      </c>
      <c r="F4241" s="55">
        <v>42122</v>
      </c>
      <c r="G4241" s="42" t="s">
        <v>2537</v>
      </c>
      <c r="H4241" s="42" t="s">
        <v>414</v>
      </c>
      <c r="I4241" s="42" t="s">
        <v>38</v>
      </c>
      <c r="J4241" s="42">
        <v>62959</v>
      </c>
      <c r="K4241" s="42" t="s">
        <v>2538</v>
      </c>
      <c r="L4241" s="42" t="s">
        <v>2539</v>
      </c>
      <c r="M4241" s="42" t="s">
        <v>21</v>
      </c>
      <c r="N4241" s="42" t="s">
        <v>2540</v>
      </c>
      <c r="O4241" s="42" t="s">
        <v>994</v>
      </c>
      <c r="P4241" s="42" t="s">
        <v>395</v>
      </c>
      <c r="Q4241" s="56" t="str">
        <f>HYPERLINK("http://www.kfvs12.com/story/28915534/1-dead-after-standoff-in-marion","http://www.kfvs12.com/story/28915534/1-dead-after-standoff-in-marion")</f>
        <v>http://www.kfvs12.com/story/28915534/1-dead-after-standoff-in-marion</v>
      </c>
      <c r="R4241" s="42" t="s">
        <v>542</v>
      </c>
      <c r="S4241" s="42" t="s">
        <v>22</v>
      </c>
      <c r="T4241" s="42" t="s">
        <v>28746</v>
      </c>
      <c r="U4241" s="50" t="s">
        <v>28520</v>
      </c>
      <c r="V4241" s="42" t="s">
        <v>28521</v>
      </c>
      <c r="W4241" s="42" t="s">
        <v>94</v>
      </c>
      <c r="X4241" s="50">
        <v>420</v>
      </c>
    </row>
    <row r="4242" spans="1:24" ht="12" customHeight="1" x14ac:dyDescent="0.15">
      <c r="A4242" s="42" t="s">
        <v>19717</v>
      </c>
      <c r="B4242" s="42">
        <v>30</v>
      </c>
      <c r="C4242" s="42" t="s">
        <v>14</v>
      </c>
      <c r="D4242" s="42" t="s">
        <v>79</v>
      </c>
      <c r="E4242" s="42" t="s">
        <v>19718</v>
      </c>
      <c r="F4242" s="55">
        <v>42122</v>
      </c>
      <c r="G4242" s="42" t="s">
        <v>19719</v>
      </c>
      <c r="H4242" s="42" t="s">
        <v>3937</v>
      </c>
      <c r="I4242" s="42" t="s">
        <v>167</v>
      </c>
      <c r="J4242" s="42" t="s">
        <v>3938</v>
      </c>
      <c r="K4242" s="42" t="s">
        <v>3939</v>
      </c>
      <c r="L4242" s="42" t="s">
        <v>19720</v>
      </c>
      <c r="M4242" s="42" t="s">
        <v>373</v>
      </c>
      <c r="N4242" s="42" t="s">
        <v>19721</v>
      </c>
      <c r="O4242" s="42" t="s">
        <v>19126</v>
      </c>
      <c r="P4242" s="42" t="s">
        <v>395</v>
      </c>
      <c r="Q4242" s="56" t="s">
        <v>19722</v>
      </c>
      <c r="R4242" s="42" t="s">
        <v>94</v>
      </c>
      <c r="S4242" s="42" t="s">
        <v>12</v>
      </c>
    </row>
    <row r="4243" spans="1:24" ht="12" customHeight="1" x14ac:dyDescent="0.15">
      <c r="A4243" s="42" t="s">
        <v>2547</v>
      </c>
      <c r="B4243" s="42">
        <v>20</v>
      </c>
      <c r="C4243" s="42" t="s">
        <v>14</v>
      </c>
      <c r="D4243" s="42" t="s">
        <v>79</v>
      </c>
      <c r="F4243" s="55">
        <v>42121</v>
      </c>
      <c r="G4243" s="42" t="s">
        <v>2548</v>
      </c>
      <c r="H4243" s="42" t="s">
        <v>438</v>
      </c>
      <c r="I4243" s="42" t="s">
        <v>51</v>
      </c>
      <c r="J4243" s="42">
        <v>48228</v>
      </c>
      <c r="K4243" s="42" t="s">
        <v>1107</v>
      </c>
      <c r="L4243" s="42" t="s">
        <v>18885</v>
      </c>
      <c r="M4243" s="42" t="s">
        <v>21</v>
      </c>
      <c r="N4243" s="42" t="s">
        <v>2549</v>
      </c>
      <c r="O4243" s="42" t="s">
        <v>994</v>
      </c>
      <c r="P4243" s="42" t="s">
        <v>395</v>
      </c>
      <c r="Q4243" s="56" t="str">
        <f>HYPERLINK("http://america.aljazeera.com/articles/2015/4/29/terrance-kellom-shot-dead-in-detroit-by-ice-agent.html","http://america.aljazeera.com/articles/2015/4/29/terrance-kellom-shot-dead-in-detroit-by-ice-agent.html")</f>
        <v>http://america.aljazeera.com/articles/2015/4/29/terrance-kellom-shot-dead-in-detroit-by-ice-agent.html</v>
      </c>
      <c r="R4243" s="42" t="s">
        <v>94</v>
      </c>
      <c r="S4243" s="42" t="s">
        <v>22</v>
      </c>
      <c r="T4243" s="42" t="s">
        <v>28572</v>
      </c>
      <c r="U4243" s="50" t="s">
        <v>28518</v>
      </c>
      <c r="V4243" s="42" t="s">
        <v>28521</v>
      </c>
      <c r="W4243" s="42" t="s">
        <v>94</v>
      </c>
      <c r="X4243" s="50">
        <v>405</v>
      </c>
    </row>
    <row r="4244" spans="1:24" ht="12" customHeight="1" x14ac:dyDescent="0.15">
      <c r="A4244" s="42" t="s">
        <v>2556</v>
      </c>
      <c r="B4244" s="42">
        <v>76</v>
      </c>
      <c r="C4244" s="42" t="s">
        <v>14</v>
      </c>
      <c r="D4244" s="42" t="s">
        <v>31</v>
      </c>
      <c r="F4244" s="55">
        <v>42120</v>
      </c>
      <c r="G4244" s="42" t="s">
        <v>2557</v>
      </c>
      <c r="H4244" s="42" t="s">
        <v>2558</v>
      </c>
      <c r="I4244" s="42" t="s">
        <v>39</v>
      </c>
      <c r="J4244" s="42" t="s">
        <v>2559</v>
      </c>
      <c r="K4244" s="42" t="s">
        <v>1681</v>
      </c>
      <c r="L4244" s="42" t="s">
        <v>2560</v>
      </c>
      <c r="M4244" s="42" t="s">
        <v>21</v>
      </c>
      <c r="N4244" s="42" t="s">
        <v>2561</v>
      </c>
      <c r="O4244" s="42" t="s">
        <v>394</v>
      </c>
      <c r="P4244" s="42" t="s">
        <v>395</v>
      </c>
      <c r="Q4244" s="56" t="s">
        <v>2562</v>
      </c>
      <c r="R4244" s="42" t="s">
        <v>23</v>
      </c>
      <c r="S4244" s="42" t="s">
        <v>22</v>
      </c>
      <c r="T4244" s="42" t="s">
        <v>28746</v>
      </c>
      <c r="U4244" s="50" t="s">
        <v>28520</v>
      </c>
      <c r="V4244" s="42" t="s">
        <v>28521</v>
      </c>
      <c r="W4244" s="42" t="s">
        <v>94</v>
      </c>
      <c r="X4244" s="50">
        <v>406</v>
      </c>
    </row>
    <row r="4245" spans="1:24" ht="12" customHeight="1" x14ac:dyDescent="0.15">
      <c r="A4245" s="42" t="s">
        <v>2550</v>
      </c>
      <c r="B4245" s="42">
        <v>45</v>
      </c>
      <c r="C4245" s="42" t="s">
        <v>14</v>
      </c>
      <c r="D4245" s="42" t="s">
        <v>31</v>
      </c>
      <c r="E4245" s="42" t="s">
        <v>2551</v>
      </c>
      <c r="F4245" s="55">
        <v>42120</v>
      </c>
      <c r="G4245" s="42" t="s">
        <v>2552</v>
      </c>
      <c r="H4245" s="42" t="s">
        <v>2553</v>
      </c>
      <c r="I4245" s="42" t="s">
        <v>39</v>
      </c>
      <c r="J4245" s="42">
        <v>92708</v>
      </c>
      <c r="K4245" s="42" t="s">
        <v>1044</v>
      </c>
      <c r="L4245" s="42" t="s">
        <v>2554</v>
      </c>
      <c r="M4245" s="42" t="s">
        <v>21</v>
      </c>
      <c r="N4245" s="42" t="s">
        <v>2555</v>
      </c>
      <c r="O4245" s="42" t="s">
        <v>994</v>
      </c>
      <c r="P4245" s="42" t="s">
        <v>395</v>
      </c>
      <c r="Q4245" s="56" t="str">
        <f>HYPERLINK("http://abc7.com/news/burglary-suspect-killed-in-officer-involved-shooting-in-fountain-valley/682399/","http://abc7.com/news/burglary-suspect-killed-in-officer-involved-shooting-in-fountain-valley/682399/")</f>
        <v>http://abc7.com/news/burglary-suspect-killed-in-officer-involved-shooting-in-fountain-valley/682399/</v>
      </c>
      <c r="R4245" s="42" t="s">
        <v>94</v>
      </c>
      <c r="S4245" s="42" t="s">
        <v>22</v>
      </c>
      <c r="T4245" s="42" t="s">
        <v>28746</v>
      </c>
      <c r="U4245" s="50" t="s">
        <v>28520</v>
      </c>
      <c r="V4245" s="42" t="s">
        <v>28521</v>
      </c>
      <c r="W4245" s="42" t="s">
        <v>94</v>
      </c>
      <c r="X4245" s="50">
        <v>407</v>
      </c>
    </row>
    <row r="4246" spans="1:24" ht="12" customHeight="1" x14ac:dyDescent="0.15">
      <c r="A4246" s="42" t="s">
        <v>2563</v>
      </c>
      <c r="B4246" s="42">
        <v>29</v>
      </c>
      <c r="C4246" s="42" t="s">
        <v>14</v>
      </c>
      <c r="D4246" s="42" t="s">
        <v>31</v>
      </c>
      <c r="E4246" s="42"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4246" s="55">
        <v>42120</v>
      </c>
      <c r="H4246" s="42" t="s">
        <v>2564</v>
      </c>
      <c r="I4246" s="42" t="s">
        <v>389</v>
      </c>
      <c r="J4246" s="42">
        <v>74931</v>
      </c>
      <c r="K4246" s="42" t="s">
        <v>2565</v>
      </c>
      <c r="L4246" s="42" t="s">
        <v>2566</v>
      </c>
      <c r="M4246" s="42" t="s">
        <v>21</v>
      </c>
      <c r="N4246" s="42" t="s">
        <v>2567</v>
      </c>
      <c r="O4246" s="42" t="s">
        <v>2568</v>
      </c>
      <c r="P4246" s="42" t="s">
        <v>395</v>
      </c>
      <c r="Q4246" s="56" t="s">
        <v>2569</v>
      </c>
      <c r="R4246" s="42" t="s">
        <v>23</v>
      </c>
      <c r="S4246" s="42" t="s">
        <v>12</v>
      </c>
      <c r="T4246" s="42" t="s">
        <v>31978</v>
      </c>
      <c r="U4246" s="50" t="s">
        <v>28520</v>
      </c>
      <c r="V4246" s="42" t="s">
        <v>28521</v>
      </c>
      <c r="W4246" s="42" t="s">
        <v>94</v>
      </c>
      <c r="X4246" s="50">
        <v>404</v>
      </c>
    </row>
    <row r="4247" spans="1:24" ht="12" customHeight="1" x14ac:dyDescent="0.15">
      <c r="A4247" s="42" t="s">
        <v>2570</v>
      </c>
      <c r="B4247" s="42">
        <v>25</v>
      </c>
      <c r="C4247" s="42" t="s">
        <v>14</v>
      </c>
      <c r="D4247" s="42" t="s">
        <v>31</v>
      </c>
      <c r="E4247" s="42" t="str">
        <f>HYPERLINK("https://www.victoriaadvocate.com/news/2015/apr/27/parents-of-veteran-fatally-shot-by-police-seek-ans/","https://www.victoriaadvocate.com/news/2015/apr/27/parents-of-veteran-fatally-shot-by-police-seek-ans/")</f>
        <v>https://www.victoriaadvocate.com/news/2015/apr/27/parents-of-veteran-fatally-shot-by-police-seek-ans/</v>
      </c>
      <c r="F4247" s="55">
        <v>42119</v>
      </c>
      <c r="G4247" s="42" t="s">
        <v>2571</v>
      </c>
      <c r="H4247" s="42" t="s">
        <v>2572</v>
      </c>
      <c r="I4247" s="42" t="s">
        <v>67</v>
      </c>
      <c r="J4247" s="42">
        <v>77904</v>
      </c>
      <c r="K4247" s="42" t="s">
        <v>2572</v>
      </c>
      <c r="L4247" s="42" t="s">
        <v>2573</v>
      </c>
      <c r="M4247" s="42" t="s">
        <v>21</v>
      </c>
      <c r="N4247" s="42" t="s">
        <v>2574</v>
      </c>
      <c r="O4247" s="42" t="s">
        <v>994</v>
      </c>
      <c r="P4247" s="42" t="s">
        <v>395</v>
      </c>
      <c r="Q4247" s="56" t="str">
        <f>HYPERLINK("https://www.victoriaadvocate.com/news/2015/apr/27/parents-of-veteran-fatally-shot-by-police-seek-ans/","https://www.victoriaadvocate.com/news/2015/apr/27/parents-of-veteran-fatally-shot-by-police-seek-ans/")</f>
        <v>https://www.victoriaadvocate.com/news/2015/apr/27/parents-of-veteran-fatally-shot-by-police-seek-ans/</v>
      </c>
      <c r="R4247" s="42" t="s">
        <v>542</v>
      </c>
      <c r="S4247" s="42" t="s">
        <v>22</v>
      </c>
      <c r="T4247" s="42" t="s">
        <v>28541</v>
      </c>
      <c r="U4247" s="50" t="s">
        <v>28518</v>
      </c>
      <c r="V4247" s="42" t="s">
        <v>28521</v>
      </c>
      <c r="W4247" s="42" t="s">
        <v>542</v>
      </c>
      <c r="X4247" s="50">
        <v>408</v>
      </c>
    </row>
    <row r="4248" spans="1:24" ht="12" customHeight="1" x14ac:dyDescent="0.15">
      <c r="A4248" s="42" t="s">
        <v>2579</v>
      </c>
      <c r="B4248" s="42">
        <v>58</v>
      </c>
      <c r="C4248" s="42" t="s">
        <v>14</v>
      </c>
      <c r="D4248" s="42" t="s">
        <v>31</v>
      </c>
      <c r="E4248" s="42" t="s">
        <v>2580</v>
      </c>
      <c r="F4248" s="55">
        <v>42119</v>
      </c>
      <c r="G4248" s="42" t="s">
        <v>2581</v>
      </c>
      <c r="H4248" s="42" t="s">
        <v>2582</v>
      </c>
      <c r="I4248" s="42" t="s">
        <v>56</v>
      </c>
      <c r="J4248" s="42">
        <v>34711</v>
      </c>
      <c r="K4248" s="42" t="s">
        <v>1231</v>
      </c>
      <c r="L4248" s="42" t="s">
        <v>1232</v>
      </c>
      <c r="M4248" s="42" t="s">
        <v>21</v>
      </c>
      <c r="N4248" s="42" t="s">
        <v>2583</v>
      </c>
      <c r="O4248" s="42" t="s">
        <v>994</v>
      </c>
      <c r="P4248" s="42" t="s">
        <v>395</v>
      </c>
      <c r="Q4248" s="56" t="str">
        <f>HYPERLINK("http://www.wftv.com/news/news/local/1-fatally-shot-lake-county-deputy-involved-shootin/nk3ng/","http://www.wftv.com/news/news/local/1-fatally-shot-lake-county-deputy-involved-shootin/nk3ng/")</f>
        <v>http://www.wftv.com/news/news/local/1-fatally-shot-lake-county-deputy-involved-shootin/nk3ng/</v>
      </c>
      <c r="R4248" s="42" t="s">
        <v>542</v>
      </c>
      <c r="S4248" s="42" t="s">
        <v>22</v>
      </c>
      <c r="T4248" s="42" t="s">
        <v>28739</v>
      </c>
      <c r="U4248" s="50" t="s">
        <v>28518</v>
      </c>
      <c r="V4248" s="42" t="s">
        <v>28521</v>
      </c>
      <c r="W4248" s="42" t="s">
        <v>94</v>
      </c>
      <c r="X4248" s="50">
        <v>414</v>
      </c>
    </row>
    <row r="4249" spans="1:24" ht="12" customHeight="1" x14ac:dyDescent="0.15">
      <c r="A4249" s="42" t="s">
        <v>2575</v>
      </c>
      <c r="B4249" s="42">
        <v>24</v>
      </c>
      <c r="C4249" s="42" t="s">
        <v>14</v>
      </c>
      <c r="D4249" s="42" t="s">
        <v>79</v>
      </c>
      <c r="E4249" s="42"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4249" s="55">
        <v>42119</v>
      </c>
      <c r="G4249" s="42" t="s">
        <v>2576</v>
      </c>
      <c r="H4249" s="42" t="s">
        <v>738</v>
      </c>
      <c r="I4249" s="42" t="s">
        <v>417</v>
      </c>
      <c r="J4249" s="42" t="s">
        <v>2577</v>
      </c>
      <c r="K4249" s="42" t="s">
        <v>738</v>
      </c>
      <c r="L4249" s="42" t="s">
        <v>569</v>
      </c>
      <c r="M4249" s="42" t="s">
        <v>21</v>
      </c>
      <c r="N4249" s="42" t="s">
        <v>2578</v>
      </c>
      <c r="O4249" s="42" t="s">
        <v>994</v>
      </c>
      <c r="P4249" s="42" t="s">
        <v>395</v>
      </c>
      <c r="Q4249" s="56" t="str">
        <f>HYPERLINK("http://www.nydailynews.com/new-york/cops-shoot-man-east-village-altercation-police-article-1.2198797","http://www.nydailynews.com/new-york/cops-shoot-man-east-village-altercation-police-article-1.2198797")</f>
        <v>http://www.nydailynews.com/new-york/cops-shoot-man-east-village-altercation-police-article-1.2198797</v>
      </c>
      <c r="R4249" s="42" t="s">
        <v>542</v>
      </c>
      <c r="S4249" s="42" t="s">
        <v>12</v>
      </c>
      <c r="T4249" s="42" t="s">
        <v>31978</v>
      </c>
      <c r="U4249" s="50" t="s">
        <v>28520</v>
      </c>
      <c r="V4249" s="42" t="s">
        <v>28522</v>
      </c>
      <c r="W4249" s="42" t="s">
        <v>94</v>
      </c>
      <c r="X4249" s="50">
        <v>411</v>
      </c>
    </row>
    <row r="4250" spans="1:24" ht="12" customHeight="1" x14ac:dyDescent="0.15">
      <c r="A4250" s="42" t="s">
        <v>2613</v>
      </c>
      <c r="B4250" s="42">
        <v>46</v>
      </c>
      <c r="C4250" s="42" t="s">
        <v>108</v>
      </c>
      <c r="D4250" s="42" t="s">
        <v>31</v>
      </c>
      <c r="F4250" s="55">
        <v>42118</v>
      </c>
      <c r="G4250" s="42" t="s">
        <v>2614</v>
      </c>
      <c r="H4250" s="42" t="s">
        <v>2615</v>
      </c>
      <c r="I4250" s="42" t="s">
        <v>39</v>
      </c>
      <c r="J4250" s="42">
        <v>95472</v>
      </c>
      <c r="K4250" s="42" t="s">
        <v>2616</v>
      </c>
      <c r="L4250" s="42" t="s">
        <v>2617</v>
      </c>
      <c r="M4250" s="42" t="s">
        <v>21</v>
      </c>
      <c r="N4250" s="42" t="s">
        <v>2618</v>
      </c>
      <c r="O4250" s="42" t="s">
        <v>994</v>
      </c>
      <c r="P4250" s="42" t="s">
        <v>395</v>
      </c>
      <c r="Q4250" s="56" t="str">
        <f>HYPERLINK("http://sanfrancisco.cbslocal.com/2015/04/24/woman-shot-deputies-sonoma-county-chase-dies/","http://sanfrancisco.cbslocal.com/2015/04/24/woman-shot-deputies-sonoma-county-chase-dies/")</f>
        <v>http://sanfrancisco.cbslocal.com/2015/04/24/woman-shot-deputies-sonoma-county-chase-dies/</v>
      </c>
      <c r="R4250" s="42" t="s">
        <v>94</v>
      </c>
      <c r="S4250" s="42" t="s">
        <v>373</v>
      </c>
      <c r="T4250" s="42" t="s">
        <v>28836</v>
      </c>
      <c r="U4250" s="50" t="s">
        <v>28520</v>
      </c>
      <c r="V4250" s="42" t="s">
        <v>28519</v>
      </c>
      <c r="W4250" s="42" t="s">
        <v>94</v>
      </c>
      <c r="X4250" s="50">
        <v>401</v>
      </c>
    </row>
    <row r="4251" spans="1:24" ht="12" customHeight="1" x14ac:dyDescent="0.15">
      <c r="A4251" s="42" t="s">
        <v>2584</v>
      </c>
      <c r="B4251" s="42">
        <v>20</v>
      </c>
      <c r="C4251" s="42" t="s">
        <v>14</v>
      </c>
      <c r="D4251" s="42" t="s">
        <v>79</v>
      </c>
      <c r="E4251" s="42" t="s">
        <v>2585</v>
      </c>
      <c r="F4251" s="55">
        <v>42118</v>
      </c>
      <c r="G4251" s="42" t="s">
        <v>2586</v>
      </c>
      <c r="H4251" s="42" t="s">
        <v>2587</v>
      </c>
      <c r="I4251" s="42" t="s">
        <v>203</v>
      </c>
      <c r="J4251" s="42">
        <v>81082</v>
      </c>
      <c r="K4251" s="42" t="s">
        <v>2588</v>
      </c>
      <c r="L4251" s="42" t="s">
        <v>2589</v>
      </c>
      <c r="M4251" s="42" t="s">
        <v>21</v>
      </c>
      <c r="N4251" s="42" t="s">
        <v>2590</v>
      </c>
      <c r="O4251" s="42" t="s">
        <v>994</v>
      </c>
      <c r="P4251" s="42" t="s">
        <v>395</v>
      </c>
      <c r="Q4251" s="56" t="str">
        <f>HYPERLINK("http://www.kktv.com/home/headlines/Deadly-Officer-Involved-Shooting-in-Trinidad-301252451.html","http://www.kktv.com/home/headlines/Deadly-Officer-Involved-Shooting-in-Trinidad-301252451.html")</f>
        <v>http://www.kktv.com/home/headlines/Deadly-Officer-Involved-Shooting-in-Trinidad-301252451.html</v>
      </c>
      <c r="R4251" s="42" t="s">
        <v>94</v>
      </c>
      <c r="S4251" s="42" t="s">
        <v>22</v>
      </c>
      <c r="T4251" s="42" t="s">
        <v>28746</v>
      </c>
      <c r="U4251" s="50" t="s">
        <v>28520</v>
      </c>
      <c r="V4251" s="42" t="s">
        <v>28522</v>
      </c>
      <c r="W4251" s="42" t="s">
        <v>542</v>
      </c>
      <c r="X4251" s="50">
        <v>412</v>
      </c>
    </row>
    <row r="4252" spans="1:24" ht="12" customHeight="1" x14ac:dyDescent="0.15">
      <c r="A4252" s="42" t="s">
        <v>2592</v>
      </c>
      <c r="B4252" s="42">
        <v>63</v>
      </c>
      <c r="C4252" s="42" t="s">
        <v>14</v>
      </c>
      <c r="D4252" s="42" t="s">
        <v>31</v>
      </c>
      <c r="F4252" s="55">
        <v>42118</v>
      </c>
      <c r="G4252" s="42" t="s">
        <v>2593</v>
      </c>
      <c r="H4252" s="42" t="s">
        <v>207</v>
      </c>
      <c r="I4252" s="42" t="s">
        <v>389</v>
      </c>
      <c r="J4252" s="42">
        <v>74354</v>
      </c>
      <c r="K4252" s="42" t="s">
        <v>2594</v>
      </c>
      <c r="L4252" s="42" t="s">
        <v>2004</v>
      </c>
      <c r="M4252" s="42" t="s">
        <v>21</v>
      </c>
      <c r="N4252" s="42" t="s">
        <v>2595</v>
      </c>
      <c r="O4252" s="42" t="s">
        <v>2568</v>
      </c>
      <c r="P4252" s="42" t="s">
        <v>395</v>
      </c>
      <c r="Q4252" s="56" t="str">
        <f>HYPERLINK("http://www.miamiok.com/news/article_7116fd15-d23e-59c9-aa7e-043ec0f3871f.html","http://www.miamiok.com/news/article_7116fd15-d23e-59c9-aa7e-043ec0f3871f.html")</f>
        <v>http://www.miamiok.com/news/article_7116fd15-d23e-59c9-aa7e-043ec0f3871f.html</v>
      </c>
      <c r="R4252" s="42" t="s">
        <v>23</v>
      </c>
      <c r="S4252" s="42" t="s">
        <v>22</v>
      </c>
      <c r="T4252" s="42" t="s">
        <v>28746</v>
      </c>
      <c r="U4252" s="50" t="s">
        <v>28520</v>
      </c>
      <c r="V4252" s="42" t="s">
        <v>28519</v>
      </c>
      <c r="W4252" s="42" t="s">
        <v>94</v>
      </c>
      <c r="X4252" s="50">
        <v>403</v>
      </c>
    </row>
    <row r="4253" spans="1:24" ht="12" customHeight="1" x14ac:dyDescent="0.15">
      <c r="A4253" s="42" t="s">
        <v>2596</v>
      </c>
      <c r="B4253" s="42">
        <v>49</v>
      </c>
      <c r="C4253" s="42" t="s">
        <v>14</v>
      </c>
      <c r="D4253" s="42" t="s">
        <v>31</v>
      </c>
      <c r="E4253" s="42"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4253" s="55">
        <v>42118</v>
      </c>
      <c r="G4253" s="42" t="s">
        <v>2597</v>
      </c>
      <c r="H4253" s="42" t="s">
        <v>2598</v>
      </c>
      <c r="I4253" s="42" t="s">
        <v>111</v>
      </c>
      <c r="J4253" s="42">
        <v>97302</v>
      </c>
      <c r="K4253" s="42" t="s">
        <v>414</v>
      </c>
      <c r="L4253" s="42" t="s">
        <v>2599</v>
      </c>
      <c r="M4253" s="42" t="s">
        <v>21</v>
      </c>
      <c r="N4253" s="42" t="s">
        <v>2600</v>
      </c>
      <c r="O4253" s="42" t="s">
        <v>994</v>
      </c>
      <c r="P4253" s="42" t="s">
        <v>395</v>
      </c>
      <c r="Q4253" s="56"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4253" s="42" t="s">
        <v>94</v>
      </c>
      <c r="S4253" s="42" t="s">
        <v>22</v>
      </c>
      <c r="T4253" s="42" t="s">
        <v>28746</v>
      </c>
      <c r="U4253" s="50" t="s">
        <v>28520</v>
      </c>
      <c r="V4253" s="42" t="s">
        <v>28521</v>
      </c>
      <c r="W4253" s="42" t="s">
        <v>94</v>
      </c>
      <c r="X4253" s="50">
        <v>402</v>
      </c>
    </row>
    <row r="4254" spans="1:24" ht="12" customHeight="1" x14ac:dyDescent="0.15">
      <c r="A4254" s="42" t="s">
        <v>2609</v>
      </c>
      <c r="B4254" s="42">
        <v>26</v>
      </c>
      <c r="C4254" s="42" t="s">
        <v>14</v>
      </c>
      <c r="D4254" s="42" t="s">
        <v>42</v>
      </c>
      <c r="F4254" s="55">
        <v>42117</v>
      </c>
      <c r="G4254" s="42" t="s">
        <v>2610</v>
      </c>
      <c r="H4254" s="42" t="s">
        <v>2611</v>
      </c>
      <c r="I4254" s="42" t="s">
        <v>39</v>
      </c>
      <c r="J4254" s="42">
        <v>91342</v>
      </c>
      <c r="K4254" s="42" t="s">
        <v>92</v>
      </c>
      <c r="L4254" s="42" t="s">
        <v>93</v>
      </c>
      <c r="M4254" s="42" t="s">
        <v>21</v>
      </c>
      <c r="N4254" s="42" t="s">
        <v>2612</v>
      </c>
      <c r="O4254" s="42" t="s">
        <v>994</v>
      </c>
      <c r="P4254" s="42" t="s">
        <v>395</v>
      </c>
      <c r="Q4254" s="56" t="str">
        <f>HYPERLINK("http://www.latimes.com/local/lanow/la-me-ln-lapd-shoots-sylmar-gunman-20150423-story.html","http://www.latimes.com/local/lanow/la-me-ln-lapd-shoots-sylmar-gunman-20150423-story.html")</f>
        <v>http://www.latimes.com/local/lanow/la-me-ln-lapd-shoots-sylmar-gunman-20150423-story.html</v>
      </c>
      <c r="R4254" s="42" t="s">
        <v>542</v>
      </c>
      <c r="S4254" s="42" t="s">
        <v>22</v>
      </c>
      <c r="T4254" s="42" t="s">
        <v>28746</v>
      </c>
      <c r="U4254" s="50" t="s">
        <v>28520</v>
      </c>
      <c r="V4254" s="42" t="s">
        <v>28521</v>
      </c>
      <c r="W4254" s="42" t="s">
        <v>94</v>
      </c>
      <c r="X4254" s="50">
        <v>392</v>
      </c>
    </row>
    <row r="4255" spans="1:24" ht="12" customHeight="1" x14ac:dyDescent="0.15">
      <c r="A4255" s="42" t="s">
        <v>2631</v>
      </c>
      <c r="B4255" s="42">
        <v>51</v>
      </c>
      <c r="C4255" s="42" t="s">
        <v>14</v>
      </c>
      <c r="D4255" s="42" t="s">
        <v>31</v>
      </c>
      <c r="E4255" s="42" t="str">
        <f>HYPERLINK("http://www.newson6.com/story/28881786/choctaw-county-law-enforcement-officers-shot-serving-warrant","http://www.newson6.com/story/28881786/choctaw-county-law-enforcement-officers-shot-serving-warrant")</f>
        <v>http://www.newson6.com/story/28881786/choctaw-county-law-enforcement-officers-shot-serving-warrant</v>
      </c>
      <c r="F4255" s="55">
        <v>42117</v>
      </c>
      <c r="G4255" s="42" t="s">
        <v>2632</v>
      </c>
      <c r="H4255" s="42" t="s">
        <v>2633</v>
      </c>
      <c r="I4255" s="42" t="s">
        <v>389</v>
      </c>
      <c r="J4255" s="42" t="s">
        <v>2634</v>
      </c>
      <c r="K4255" s="42" t="s">
        <v>1121</v>
      </c>
      <c r="L4255" s="42" t="s">
        <v>2635</v>
      </c>
      <c r="M4255" s="42" t="s">
        <v>21</v>
      </c>
      <c r="N4255" s="42" t="s">
        <v>2636</v>
      </c>
      <c r="O4255" s="42" t="s">
        <v>994</v>
      </c>
      <c r="P4255" s="42" t="s">
        <v>395</v>
      </c>
      <c r="Q4255" s="56" t="str">
        <f>HYPERLINK("http://www.newson6.com/story/28881786/choctaw-county-law-enforcement-officers-shot-serving-warrant","http://www.newson6.com/story/28881786/choctaw-county-law-enforcement-officers-shot-serving-warrant")</f>
        <v>http://www.newson6.com/story/28881786/choctaw-county-law-enforcement-officers-shot-serving-warrant</v>
      </c>
      <c r="R4255" s="42" t="s">
        <v>94</v>
      </c>
      <c r="S4255" s="42" t="s">
        <v>22</v>
      </c>
      <c r="T4255" s="42" t="s">
        <v>28746</v>
      </c>
      <c r="U4255" s="50" t="s">
        <v>28520</v>
      </c>
      <c r="V4255" s="42" t="s">
        <v>28521</v>
      </c>
      <c r="W4255" s="42" t="s">
        <v>94</v>
      </c>
      <c r="X4255" s="50">
        <v>400</v>
      </c>
    </row>
    <row r="4256" spans="1:24" ht="12" customHeight="1" x14ac:dyDescent="0.15">
      <c r="A4256" s="42" t="s">
        <v>2601</v>
      </c>
      <c r="B4256" s="42">
        <v>48</v>
      </c>
      <c r="C4256" s="42" t="s">
        <v>14</v>
      </c>
      <c r="D4256" s="42" t="s">
        <v>79</v>
      </c>
      <c r="E4256" s="42" t="s">
        <v>2602</v>
      </c>
      <c r="F4256" s="55">
        <v>42117</v>
      </c>
      <c r="G4256" s="42" t="s">
        <v>2603</v>
      </c>
      <c r="H4256" s="42" t="s">
        <v>707</v>
      </c>
      <c r="I4256" s="42" t="s">
        <v>67</v>
      </c>
      <c r="J4256" s="42">
        <v>77033</v>
      </c>
      <c r="K4256" s="42" t="s">
        <v>545</v>
      </c>
      <c r="L4256" s="42" t="s">
        <v>708</v>
      </c>
      <c r="M4256" s="42" t="s">
        <v>373</v>
      </c>
      <c r="N4256" s="42" t="s">
        <v>2604</v>
      </c>
      <c r="O4256" s="42" t="s">
        <v>994</v>
      </c>
      <c r="P4256" s="42" t="s">
        <v>395</v>
      </c>
      <c r="Q4256" s="56" t="str">
        <f>HYPERLINK("http://abc13.com/news/hpd-officer-hits-kills-bicyclist-in-southeast-houston/677753/","http://abc13.com/news/hpd-officer-hits-kills-bicyclist-in-southeast-houston/677753/")</f>
        <v>http://abc13.com/news/hpd-officer-hits-kills-bicyclist-in-southeast-houston/677753/</v>
      </c>
      <c r="R4256" s="42" t="s">
        <v>94</v>
      </c>
      <c r="S4256" s="42" t="s">
        <v>12</v>
      </c>
    </row>
    <row r="4257" spans="1:24" ht="12" customHeight="1" x14ac:dyDescent="0.15">
      <c r="A4257" s="42" t="s">
        <v>2605</v>
      </c>
      <c r="B4257" s="42">
        <v>19</v>
      </c>
      <c r="C4257" s="42" t="s">
        <v>14</v>
      </c>
      <c r="D4257" s="42" t="s">
        <v>42</v>
      </c>
      <c r="E4257" s="42" t="s">
        <v>2606</v>
      </c>
      <c r="F4257" s="55">
        <v>42117</v>
      </c>
      <c r="G4257" s="42" t="s">
        <v>2607</v>
      </c>
      <c r="H4257" s="42" t="s">
        <v>476</v>
      </c>
      <c r="I4257" s="42" t="s">
        <v>39</v>
      </c>
      <c r="J4257" s="42">
        <v>90813</v>
      </c>
      <c r="K4257" s="42" t="s">
        <v>92</v>
      </c>
      <c r="L4257" s="42" t="s">
        <v>477</v>
      </c>
      <c r="M4257" s="42" t="s">
        <v>21</v>
      </c>
      <c r="N4257" s="42" t="s">
        <v>2608</v>
      </c>
      <c r="O4257" s="42" t="s">
        <v>994</v>
      </c>
      <c r="P4257" s="42" t="s">
        <v>395</v>
      </c>
      <c r="Q4257" s="56"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4257" s="42" t="s">
        <v>94</v>
      </c>
      <c r="S4257" s="42" t="s">
        <v>12</v>
      </c>
      <c r="T4257" s="42" t="s">
        <v>31978</v>
      </c>
      <c r="U4257" s="50" t="s">
        <v>28518</v>
      </c>
      <c r="V4257" s="42" t="s">
        <v>28521</v>
      </c>
      <c r="W4257" s="42" t="s">
        <v>94</v>
      </c>
      <c r="X4257" s="50">
        <v>409</v>
      </c>
    </row>
    <row r="4258" spans="1:24" ht="12" customHeight="1" x14ac:dyDescent="0.15">
      <c r="A4258" s="42" t="s">
        <v>2624</v>
      </c>
      <c r="B4258" s="42">
        <v>33</v>
      </c>
      <c r="C4258" s="42" t="s">
        <v>14</v>
      </c>
      <c r="D4258" s="42" t="s">
        <v>31</v>
      </c>
      <c r="E4258" s="42" t="s">
        <v>2625</v>
      </c>
      <c r="F4258" s="55">
        <v>42117</v>
      </c>
      <c r="G4258" s="42" t="s">
        <v>2626</v>
      </c>
      <c r="H4258" s="42" t="s">
        <v>2627</v>
      </c>
      <c r="I4258" s="42" t="s">
        <v>63</v>
      </c>
      <c r="J4258" s="42">
        <v>43050</v>
      </c>
      <c r="K4258" s="42" t="s">
        <v>2628</v>
      </c>
      <c r="L4258" s="42" t="s">
        <v>2629</v>
      </c>
      <c r="M4258" s="42" t="s">
        <v>2246</v>
      </c>
      <c r="N4258" s="42" t="s">
        <v>2630</v>
      </c>
      <c r="O4258" s="42" t="s">
        <v>2568</v>
      </c>
      <c r="P4258" s="42" t="s">
        <v>395</v>
      </c>
      <c r="Q4258" s="56" t="str">
        <f>HYPERLINK("http://www.dispatch.com/content/stories/local/2015/04/27/Knox_County_jail_death.html","http://www.dispatch.com/content/stories/local/2015/04/27/Knox_County_jail_death.html")</f>
        <v>http://www.dispatch.com/content/stories/local/2015/04/27/Knox_County_jail_death.html</v>
      </c>
      <c r="R4258" s="42" t="s">
        <v>542</v>
      </c>
      <c r="S4258" s="42" t="s">
        <v>12</v>
      </c>
    </row>
    <row r="4259" spans="1:24" ht="12" customHeight="1" x14ac:dyDescent="0.15">
      <c r="A4259" s="42" t="s">
        <v>2642</v>
      </c>
      <c r="B4259" s="42">
        <v>18</v>
      </c>
      <c r="C4259" s="42" t="s">
        <v>14</v>
      </c>
      <c r="D4259" s="42" t="s">
        <v>79</v>
      </c>
      <c r="E4259" s="42" t="s">
        <v>2643</v>
      </c>
      <c r="F4259" s="55">
        <v>42116</v>
      </c>
      <c r="G4259" s="42" t="s">
        <v>2644</v>
      </c>
      <c r="H4259" s="42" t="s">
        <v>2645</v>
      </c>
      <c r="I4259" s="42" t="s">
        <v>238</v>
      </c>
      <c r="J4259" s="42" t="s">
        <v>2646</v>
      </c>
      <c r="K4259" s="42" t="s">
        <v>2647</v>
      </c>
      <c r="L4259" s="42" t="s">
        <v>2648</v>
      </c>
      <c r="M4259" s="42" t="s">
        <v>21</v>
      </c>
      <c r="N4259" s="42" t="s">
        <v>2649</v>
      </c>
      <c r="O4259" s="42" t="s">
        <v>29856</v>
      </c>
      <c r="P4259" s="42" t="s">
        <v>29855</v>
      </c>
      <c r="Q4259" s="56" t="s">
        <v>2650</v>
      </c>
      <c r="R4259" s="42" t="s">
        <v>94</v>
      </c>
      <c r="S4259" s="42" t="s">
        <v>12</v>
      </c>
      <c r="T4259" s="42" t="s">
        <v>31978</v>
      </c>
      <c r="U4259" s="50" t="s">
        <v>28523</v>
      </c>
      <c r="V4259" s="42" t="s">
        <v>28521</v>
      </c>
      <c r="W4259" s="42" t="s">
        <v>94</v>
      </c>
      <c r="X4259" s="50">
        <v>391</v>
      </c>
    </row>
    <row r="4260" spans="1:24" ht="12" customHeight="1" x14ac:dyDescent="0.15">
      <c r="A4260" s="42" t="s">
        <v>2637</v>
      </c>
      <c r="B4260" s="42">
        <v>39</v>
      </c>
      <c r="C4260" s="42" t="s">
        <v>14</v>
      </c>
      <c r="D4260" s="42" t="s">
        <v>15</v>
      </c>
      <c r="F4260" s="55">
        <v>42116</v>
      </c>
      <c r="G4260" s="42" t="s">
        <v>2638</v>
      </c>
      <c r="H4260" s="42" t="s">
        <v>980</v>
      </c>
      <c r="I4260" s="42" t="s">
        <v>203</v>
      </c>
      <c r="J4260" s="42">
        <v>80303</v>
      </c>
      <c r="K4260" s="42" t="s">
        <v>980</v>
      </c>
      <c r="L4260" s="42" t="s">
        <v>2639</v>
      </c>
      <c r="M4260" s="42" t="s">
        <v>21</v>
      </c>
      <c r="N4260" s="42" t="s">
        <v>2640</v>
      </c>
      <c r="O4260" s="42" t="s">
        <v>537</v>
      </c>
      <c r="P4260" s="42" t="s">
        <v>395</v>
      </c>
      <c r="Q4260" s="56" t="s">
        <v>2641</v>
      </c>
      <c r="R4260" s="42" t="s">
        <v>94</v>
      </c>
      <c r="S4260" s="42" t="s">
        <v>22</v>
      </c>
      <c r="T4260" s="42" t="s">
        <v>28746</v>
      </c>
      <c r="U4260" s="50" t="s">
        <v>28520</v>
      </c>
      <c r="V4260" s="42" t="s">
        <v>28521</v>
      </c>
      <c r="W4260" s="42" t="s">
        <v>94</v>
      </c>
      <c r="X4260" s="50">
        <v>397</v>
      </c>
    </row>
    <row r="4261" spans="1:24" ht="12" customHeight="1" x14ac:dyDescent="0.15">
      <c r="A4261" s="42" t="s">
        <v>2663</v>
      </c>
      <c r="B4261" s="42">
        <v>31</v>
      </c>
      <c r="C4261" s="42" t="s">
        <v>14</v>
      </c>
      <c r="D4261" s="42" t="s">
        <v>79</v>
      </c>
      <c r="E4261" s="42" t="s">
        <v>2664</v>
      </c>
      <c r="F4261" s="55">
        <v>42116</v>
      </c>
      <c r="G4261" s="42" t="s">
        <v>2665</v>
      </c>
      <c r="H4261" s="42" t="s">
        <v>910</v>
      </c>
      <c r="I4261" s="42" t="s">
        <v>67</v>
      </c>
      <c r="J4261" s="42">
        <v>76111</v>
      </c>
      <c r="K4261" s="42" t="s">
        <v>68</v>
      </c>
      <c r="L4261" s="42" t="s">
        <v>911</v>
      </c>
      <c r="M4261" s="42" t="s">
        <v>21</v>
      </c>
      <c r="N4261" s="42" t="s">
        <v>2666</v>
      </c>
      <c r="O4261" s="42" t="s">
        <v>994</v>
      </c>
      <c r="P4261" s="42" t="s">
        <v>395</v>
      </c>
      <c r="Q4261" s="56" t="s">
        <v>2667</v>
      </c>
      <c r="R4261" s="42" t="s">
        <v>94</v>
      </c>
      <c r="S4261" s="42" t="s">
        <v>22</v>
      </c>
      <c r="T4261" s="42" t="s">
        <v>28746</v>
      </c>
      <c r="U4261" s="50" t="s">
        <v>28520</v>
      </c>
      <c r="V4261" s="42" t="s">
        <v>28522</v>
      </c>
      <c r="W4261" s="42" t="s">
        <v>94</v>
      </c>
      <c r="X4261" s="50">
        <v>396</v>
      </c>
    </row>
    <row r="4262" spans="1:24" ht="12" customHeight="1" x14ac:dyDescent="0.15">
      <c r="A4262" s="42" t="s">
        <v>2655</v>
      </c>
      <c r="B4262" s="42">
        <v>51</v>
      </c>
      <c r="C4262" s="42" t="s">
        <v>14</v>
      </c>
      <c r="D4262" s="42" t="s">
        <v>42</v>
      </c>
      <c r="E4262" s="42" t="s">
        <v>2656</v>
      </c>
      <c r="F4262" s="55">
        <v>42116</v>
      </c>
      <c r="G4262" s="42" t="s">
        <v>2657</v>
      </c>
      <c r="H4262" s="42" t="s">
        <v>2658</v>
      </c>
      <c r="I4262" s="42" t="s">
        <v>117</v>
      </c>
      <c r="J4262" s="42" t="s">
        <v>2659</v>
      </c>
      <c r="K4262" s="42" t="s">
        <v>118</v>
      </c>
      <c r="L4262" s="42" t="s">
        <v>2660</v>
      </c>
      <c r="M4262" s="42" t="s">
        <v>21</v>
      </c>
      <c r="N4262" s="42" t="s">
        <v>2661</v>
      </c>
      <c r="O4262" s="42" t="s">
        <v>994</v>
      </c>
      <c r="P4262" s="42" t="s">
        <v>395</v>
      </c>
      <c r="Q4262" s="56" t="s">
        <v>2662</v>
      </c>
      <c r="R4262" s="42" t="s">
        <v>542</v>
      </c>
      <c r="S4262" s="42" t="s">
        <v>22</v>
      </c>
      <c r="T4262" s="42" t="s">
        <v>28739</v>
      </c>
      <c r="U4262" s="50" t="s">
        <v>28518</v>
      </c>
      <c r="V4262" s="42" t="s">
        <v>28521</v>
      </c>
      <c r="W4262" s="42" t="s">
        <v>94</v>
      </c>
      <c r="X4262" s="50">
        <v>394</v>
      </c>
    </row>
    <row r="4263" spans="1:24" ht="12" customHeight="1" x14ac:dyDescent="0.15">
      <c r="A4263" s="42" t="s">
        <v>2619</v>
      </c>
      <c r="B4263" s="42">
        <v>30</v>
      </c>
      <c r="C4263" s="42" t="s">
        <v>14</v>
      </c>
      <c r="D4263" s="42" t="s">
        <v>31</v>
      </c>
      <c r="E4263" s="4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4263" s="55">
        <v>42116</v>
      </c>
      <c r="G4263" s="42" t="s">
        <v>2620</v>
      </c>
      <c r="H4263" s="42" t="s">
        <v>738</v>
      </c>
      <c r="I4263" s="42" t="s">
        <v>417</v>
      </c>
      <c r="J4263" s="42" t="s">
        <v>2621</v>
      </c>
      <c r="K4263" s="42" t="s">
        <v>2622</v>
      </c>
      <c r="L4263" s="42" t="s">
        <v>569</v>
      </c>
      <c r="M4263" s="42" t="s">
        <v>21</v>
      </c>
      <c r="N4263" s="42" t="s">
        <v>2623</v>
      </c>
      <c r="O4263" s="42" t="s">
        <v>994</v>
      </c>
      <c r="P4263" s="42" t="s">
        <v>395</v>
      </c>
      <c r="Q4263" s="56"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4263" s="42" t="s">
        <v>542</v>
      </c>
      <c r="S4263" s="42" t="s">
        <v>22</v>
      </c>
      <c r="T4263" s="42" t="s">
        <v>28746</v>
      </c>
      <c r="U4263" s="50" t="s">
        <v>28520</v>
      </c>
      <c r="V4263" s="42" t="s">
        <v>28522</v>
      </c>
      <c r="W4263" s="42" t="s">
        <v>94</v>
      </c>
      <c r="X4263" s="50">
        <v>395</v>
      </c>
    </row>
    <row r="4264" spans="1:24" ht="12" customHeight="1" x14ac:dyDescent="0.15">
      <c r="A4264" s="42" t="s">
        <v>2651</v>
      </c>
      <c r="B4264" s="42">
        <v>27</v>
      </c>
      <c r="C4264" s="42" t="s">
        <v>14</v>
      </c>
      <c r="D4264" s="42" t="s">
        <v>42</v>
      </c>
      <c r="F4264" s="55">
        <v>42116</v>
      </c>
      <c r="G4264" s="42" t="s">
        <v>2652</v>
      </c>
      <c r="H4264" s="42" t="s">
        <v>1924</v>
      </c>
      <c r="I4264" s="42" t="s">
        <v>39</v>
      </c>
      <c r="J4264" s="42" t="s">
        <v>2653</v>
      </c>
      <c r="K4264" s="42" t="s">
        <v>303</v>
      </c>
      <c r="L4264" s="42" t="s">
        <v>717</v>
      </c>
      <c r="M4264" s="42" t="s">
        <v>21</v>
      </c>
      <c r="N4264" s="42" t="s">
        <v>2654</v>
      </c>
      <c r="O4264" s="42" t="s">
        <v>994</v>
      </c>
      <c r="P4264" s="42" t="s">
        <v>395</v>
      </c>
      <c r="Q4264" s="56" t="str">
        <f>HYPERLINK("http://www.bakersfieldnow.com/news/local/Man-shot-in-Delano-300955291.html","http://www.bakersfieldnow.com/news/local/Man-shot-in-Delano-300955291.html")</f>
        <v>http://www.bakersfieldnow.com/news/local/Man-shot-in-Delano-300955291.html</v>
      </c>
      <c r="R4264" s="42" t="s">
        <v>948</v>
      </c>
      <c r="S4264" s="42" t="s">
        <v>12</v>
      </c>
    </row>
    <row r="4265" spans="1:24" ht="12" customHeight="1" x14ac:dyDescent="0.15">
      <c r="A4265" s="42" t="s">
        <v>2682</v>
      </c>
      <c r="B4265" s="42">
        <v>35</v>
      </c>
      <c r="C4265" s="42" t="s">
        <v>14</v>
      </c>
      <c r="D4265" s="42" t="s">
        <v>42</v>
      </c>
      <c r="F4265" s="55">
        <v>42115</v>
      </c>
      <c r="G4265" s="42" t="s">
        <v>2683</v>
      </c>
      <c r="H4265" s="42" t="s">
        <v>92</v>
      </c>
      <c r="I4265" s="42" t="s">
        <v>39</v>
      </c>
      <c r="J4265" s="42" t="s">
        <v>2684</v>
      </c>
      <c r="K4265" s="42" t="s">
        <v>92</v>
      </c>
      <c r="L4265" s="42" t="s">
        <v>93</v>
      </c>
      <c r="M4265" s="42" t="s">
        <v>21</v>
      </c>
      <c r="N4265" s="42" t="s">
        <v>2685</v>
      </c>
      <c r="O4265" s="42" t="s">
        <v>994</v>
      </c>
      <c r="P4265" s="42" t="s">
        <v>395</v>
      </c>
      <c r="Q4265" s="56" t="str">
        <f>HYPERLINK("http://www.latimes.com/local/lanow/la-me-ln-lapd-lincoln-heights-shooting-20150422-story.html","http://www.latimes.com/local/lanow/la-me-ln-lapd-lincoln-heights-shooting-20150422-story.html")</f>
        <v>http://www.latimes.com/local/lanow/la-me-ln-lapd-lincoln-heights-shooting-20150422-story.html</v>
      </c>
      <c r="R4265" s="42" t="s">
        <v>542</v>
      </c>
      <c r="S4265" s="42" t="s">
        <v>22</v>
      </c>
      <c r="T4265" s="42" t="s">
        <v>28739</v>
      </c>
      <c r="U4265" s="50" t="s">
        <v>28518</v>
      </c>
      <c r="V4265" s="42" t="s">
        <v>28521</v>
      </c>
      <c r="W4265" s="42" t="s">
        <v>94</v>
      </c>
      <c r="X4265" s="50">
        <v>495</v>
      </c>
    </row>
    <row r="4266" spans="1:24" ht="12" customHeight="1" x14ac:dyDescent="0.15">
      <c r="A4266" s="42" t="s">
        <v>2668</v>
      </c>
      <c r="B4266" s="42">
        <v>59</v>
      </c>
      <c r="C4266" s="42" t="s">
        <v>14</v>
      </c>
      <c r="D4266" s="42" t="s">
        <v>31</v>
      </c>
      <c r="F4266" s="55">
        <v>42115</v>
      </c>
      <c r="G4266" s="42" t="s">
        <v>2669</v>
      </c>
      <c r="H4266" s="42" t="s">
        <v>45</v>
      </c>
      <c r="I4266" s="42" t="s">
        <v>26</v>
      </c>
      <c r="J4266" s="42" t="s">
        <v>2670</v>
      </c>
      <c r="K4266" s="42" t="s">
        <v>991</v>
      </c>
      <c r="L4266" s="42" t="s">
        <v>2671</v>
      </c>
      <c r="M4266" s="42" t="s">
        <v>21</v>
      </c>
      <c r="N4266" s="42" t="s">
        <v>2672</v>
      </c>
      <c r="O4266" s="42" t="s">
        <v>394</v>
      </c>
      <c r="P4266" s="42" t="s">
        <v>395</v>
      </c>
      <c r="Q4266" s="56" t="s">
        <v>2673</v>
      </c>
      <c r="R4266" s="42" t="s">
        <v>542</v>
      </c>
      <c r="S4266" s="42" t="s">
        <v>22</v>
      </c>
      <c r="T4266" s="42" t="s">
        <v>28739</v>
      </c>
      <c r="U4266" s="50" t="s">
        <v>28518</v>
      </c>
      <c r="V4266" s="42" t="s">
        <v>28521</v>
      </c>
      <c r="W4266" s="42" t="s">
        <v>94</v>
      </c>
      <c r="X4266" s="50">
        <v>398</v>
      </c>
    </row>
    <row r="4267" spans="1:24" ht="12" customHeight="1" x14ac:dyDescent="0.15">
      <c r="A4267" s="42" t="s">
        <v>2674</v>
      </c>
      <c r="B4267" s="42">
        <v>30</v>
      </c>
      <c r="C4267" s="42" t="s">
        <v>14</v>
      </c>
      <c r="D4267" s="42" t="s">
        <v>79</v>
      </c>
      <c r="E4267" s="42" t="str">
        <f>HYPERLINK("http://www.midhudsonnews.com/News/2015/April/24/Fishkill_inmate_Harrell-24Apr15.htm","http://www.midhudsonnews.com/News/2015/April/24/Fishkill_inmate_Harrell-24Apr15.htm")</f>
        <v>http://www.midhudsonnews.com/News/2015/April/24/Fishkill_inmate_Harrell-24Apr15.htm</v>
      </c>
      <c r="F4267" s="55">
        <v>42115</v>
      </c>
      <c r="G4267" s="42" t="s">
        <v>2675</v>
      </c>
      <c r="H4267" s="42" t="s">
        <v>2416</v>
      </c>
      <c r="I4267" s="42" t="s">
        <v>417</v>
      </c>
      <c r="J4267" s="42">
        <v>12508</v>
      </c>
      <c r="K4267" s="42" t="s">
        <v>2418</v>
      </c>
      <c r="L4267" s="42" t="s">
        <v>2676</v>
      </c>
      <c r="M4267" s="42" t="s">
        <v>2246</v>
      </c>
      <c r="N4267" s="42" t="s">
        <v>26371</v>
      </c>
      <c r="O4267" s="42" t="s">
        <v>994</v>
      </c>
      <c r="P4267" s="42" t="s">
        <v>395</v>
      </c>
      <c r="Q4267" s="56" t="s">
        <v>20285</v>
      </c>
      <c r="R4267" s="42" t="s">
        <v>2245</v>
      </c>
      <c r="S4267" s="42" t="s">
        <v>12</v>
      </c>
    </row>
    <row r="4268" spans="1:24" ht="12" customHeight="1" x14ac:dyDescent="0.15">
      <c r="A4268" s="42" t="s">
        <v>2686</v>
      </c>
      <c r="B4268" s="42">
        <v>37</v>
      </c>
      <c r="C4268" s="42" t="s">
        <v>14</v>
      </c>
      <c r="D4268" s="42" t="s">
        <v>133</v>
      </c>
      <c r="E4268" s="42" t="s">
        <v>2687</v>
      </c>
      <c r="F4268" s="55">
        <v>42115</v>
      </c>
      <c r="G4268" s="42" t="s">
        <v>2688</v>
      </c>
      <c r="H4268" s="42" t="s">
        <v>1408</v>
      </c>
      <c r="I4268" s="42" t="s">
        <v>297</v>
      </c>
      <c r="J4268" s="42" t="s">
        <v>2689</v>
      </c>
      <c r="K4268" s="42" t="s">
        <v>867</v>
      </c>
      <c r="L4268" s="42" t="s">
        <v>2690</v>
      </c>
      <c r="M4268" s="42" t="s">
        <v>21</v>
      </c>
      <c r="N4268" s="42" t="s">
        <v>2691</v>
      </c>
      <c r="O4268" s="42" t="s">
        <v>394</v>
      </c>
      <c r="P4268" s="42" t="s">
        <v>395</v>
      </c>
      <c r="Q4268" s="56" t="s">
        <v>2692</v>
      </c>
      <c r="R4268" s="42" t="s">
        <v>542</v>
      </c>
      <c r="S4268" s="42" t="s">
        <v>12</v>
      </c>
      <c r="T4268" s="42" t="s">
        <v>31978</v>
      </c>
      <c r="U4268" s="50" t="s">
        <v>28518</v>
      </c>
      <c r="V4268" s="42" t="s">
        <v>28522</v>
      </c>
      <c r="W4268" s="42" t="s">
        <v>94</v>
      </c>
      <c r="X4268" s="50">
        <v>393</v>
      </c>
    </row>
    <row r="4269" spans="1:24" ht="12" customHeight="1" x14ac:dyDescent="0.15">
      <c r="A4269" s="42" t="s">
        <v>2693</v>
      </c>
      <c r="B4269" s="42">
        <v>40</v>
      </c>
      <c r="C4269" s="42" t="s">
        <v>14</v>
      </c>
      <c r="D4269" s="42" t="s">
        <v>31</v>
      </c>
      <c r="E4269" s="42" t="s">
        <v>2694</v>
      </c>
      <c r="F4269" s="55">
        <v>42115</v>
      </c>
      <c r="G4269" s="42" t="s">
        <v>2695</v>
      </c>
      <c r="H4269" s="42" t="s">
        <v>2696</v>
      </c>
      <c r="I4269" s="42" t="s">
        <v>653</v>
      </c>
      <c r="J4269" s="42" t="s">
        <v>2697</v>
      </c>
      <c r="K4269" s="42" t="s">
        <v>2698</v>
      </c>
      <c r="L4269" s="42" t="s">
        <v>2699</v>
      </c>
      <c r="M4269" s="42" t="s">
        <v>385</v>
      </c>
      <c r="N4269" s="42" t="s">
        <v>2700</v>
      </c>
      <c r="O4269" s="42" t="s">
        <v>994</v>
      </c>
      <c r="P4269" s="42" t="s">
        <v>395</v>
      </c>
      <c r="Q4269" s="56" t="str">
        <f>HYPERLINK("http://www.wtok.com/news/headlines/Lauderdale-County-Man-Dies-after-Arrest-300851931.html","http://www.wtok.com/news/headlines/Lauderdale-County-Man-Dies-after-Arrest-300851931.html")</f>
        <v>http://www.wtok.com/news/headlines/Lauderdale-County-Man-Dies-after-Arrest-300851931.html</v>
      </c>
      <c r="R4269" s="42" t="s">
        <v>948</v>
      </c>
      <c r="S4269" s="42" t="s">
        <v>12</v>
      </c>
    </row>
    <row r="4270" spans="1:24" ht="12" customHeight="1" x14ac:dyDescent="0.15">
      <c r="A4270" s="42" t="s">
        <v>2677</v>
      </c>
      <c r="B4270" s="42">
        <v>35</v>
      </c>
      <c r="C4270" s="42" t="s">
        <v>14</v>
      </c>
      <c r="D4270" s="42" t="s">
        <v>79</v>
      </c>
      <c r="E4270" s="42" t="s">
        <v>2678</v>
      </c>
      <c r="F4270" s="55">
        <v>42115</v>
      </c>
      <c r="G4270" s="42" t="s">
        <v>2679</v>
      </c>
      <c r="H4270" s="42" t="s">
        <v>654</v>
      </c>
      <c r="I4270" s="42" t="s">
        <v>75</v>
      </c>
      <c r="J4270" s="42" t="s">
        <v>2680</v>
      </c>
      <c r="K4270" s="42" t="s">
        <v>654</v>
      </c>
      <c r="L4270" s="42" t="s">
        <v>2432</v>
      </c>
      <c r="M4270" s="42" t="s">
        <v>21</v>
      </c>
      <c r="N4270" s="42" t="s">
        <v>2681</v>
      </c>
      <c r="O4270" s="42" t="s">
        <v>994</v>
      </c>
      <c r="P4270" s="42" t="s">
        <v>395</v>
      </c>
      <c r="Q4270" s="56"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4270" s="42" t="s">
        <v>94</v>
      </c>
      <c r="S4270" s="42" t="s">
        <v>373</v>
      </c>
      <c r="T4270" s="42" t="s">
        <v>28836</v>
      </c>
      <c r="U4270" s="50" t="s">
        <v>28520</v>
      </c>
      <c r="V4270" s="42" t="s">
        <v>28521</v>
      </c>
      <c r="W4270" s="42" t="s">
        <v>94</v>
      </c>
      <c r="X4270" s="50">
        <v>537</v>
      </c>
    </row>
    <row r="4271" spans="1:24" ht="12" customHeight="1" x14ac:dyDescent="0.15">
      <c r="A4271" s="42" t="s">
        <v>2701</v>
      </c>
      <c r="B4271" s="42">
        <v>25</v>
      </c>
      <c r="C4271" s="42" t="s">
        <v>14</v>
      </c>
      <c r="D4271" s="42" t="s">
        <v>42</v>
      </c>
      <c r="E4271" s="42" t="s">
        <v>2702</v>
      </c>
      <c r="F4271" s="55">
        <v>42114</v>
      </c>
      <c r="H4271" s="42" t="s">
        <v>2703</v>
      </c>
      <c r="I4271" s="42" t="s">
        <v>67</v>
      </c>
      <c r="J4271" s="42">
        <v>78574</v>
      </c>
      <c r="K4271" s="42" t="s">
        <v>1369</v>
      </c>
      <c r="L4271" s="42" t="s">
        <v>1370</v>
      </c>
      <c r="M4271" s="42" t="s">
        <v>21</v>
      </c>
      <c r="N4271" s="42" t="s">
        <v>2704</v>
      </c>
      <c r="O4271" s="42" t="s">
        <v>994</v>
      </c>
      <c r="P4271" s="42" t="s">
        <v>395</v>
      </c>
      <c r="Q4271" s="56" t="s">
        <v>2705</v>
      </c>
      <c r="R4271" s="42" t="s">
        <v>94</v>
      </c>
      <c r="S4271" s="42" t="s">
        <v>22</v>
      </c>
      <c r="T4271" s="42" t="s">
        <v>28746</v>
      </c>
      <c r="U4271" s="50" t="s">
        <v>28518</v>
      </c>
      <c r="V4271" s="42" t="s">
        <v>28521</v>
      </c>
      <c r="W4271" s="42" t="s">
        <v>94</v>
      </c>
      <c r="X4271" s="50">
        <v>399</v>
      </c>
    </row>
    <row r="4272" spans="1:24" ht="12" customHeight="1" x14ac:dyDescent="0.15">
      <c r="A4272" s="42" t="s">
        <v>2713</v>
      </c>
      <c r="B4272" s="42">
        <v>25</v>
      </c>
      <c r="C4272" s="42" t="s">
        <v>14</v>
      </c>
      <c r="D4272" s="42" t="s">
        <v>79</v>
      </c>
      <c r="E4272" s="42" t="s">
        <v>2714</v>
      </c>
      <c r="F4272" s="55">
        <v>42113</v>
      </c>
      <c r="G4272" s="42" t="s">
        <v>2715</v>
      </c>
      <c r="H4272" s="42" t="s">
        <v>1562</v>
      </c>
      <c r="I4272" s="42" t="s">
        <v>46</v>
      </c>
      <c r="J4272" s="42" t="s">
        <v>2716</v>
      </c>
      <c r="K4272" s="42" t="s">
        <v>4594</v>
      </c>
      <c r="L4272" s="42" t="s">
        <v>2717</v>
      </c>
      <c r="M4272" s="42" t="s">
        <v>2246</v>
      </c>
      <c r="N4272" s="42" t="s">
        <v>19891</v>
      </c>
      <c r="O4272" s="42" t="s">
        <v>28695</v>
      </c>
      <c r="P4272" s="42" t="s">
        <v>28701</v>
      </c>
      <c r="Q4272" s="56" t="s">
        <v>20284</v>
      </c>
      <c r="R4272" s="42" t="s">
        <v>94</v>
      </c>
      <c r="S4272" s="42" t="s">
        <v>12</v>
      </c>
    </row>
    <row r="4273" spans="1:24" ht="12" customHeight="1" x14ac:dyDescent="0.15">
      <c r="A4273" s="42" t="s">
        <v>2706</v>
      </c>
      <c r="B4273" s="42">
        <v>44</v>
      </c>
      <c r="C4273" s="42" t="s">
        <v>14</v>
      </c>
      <c r="D4273" s="42" t="s">
        <v>31</v>
      </c>
      <c r="E4273" s="42" t="s">
        <v>2707</v>
      </c>
      <c r="F4273" s="55">
        <v>42113</v>
      </c>
      <c r="G4273" s="42" t="s">
        <v>2708</v>
      </c>
      <c r="H4273" s="42" t="s">
        <v>2709</v>
      </c>
      <c r="I4273" s="42" t="s">
        <v>457</v>
      </c>
      <c r="J4273" s="42" t="s">
        <v>2710</v>
      </c>
      <c r="K4273" s="42" t="s">
        <v>1209</v>
      </c>
      <c r="L4273" s="42" t="s">
        <v>2711</v>
      </c>
      <c r="M4273" s="42" t="s">
        <v>21</v>
      </c>
      <c r="N4273" s="42" t="s">
        <v>2712</v>
      </c>
      <c r="O4273" s="42" t="s">
        <v>994</v>
      </c>
      <c r="P4273" s="42" t="s">
        <v>395</v>
      </c>
      <c r="Q4273" s="56"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4273" s="42" t="s">
        <v>94</v>
      </c>
      <c r="S4273" s="42" t="s">
        <v>22</v>
      </c>
      <c r="T4273" s="42" t="s">
        <v>28739</v>
      </c>
      <c r="U4273" s="50" t="s">
        <v>28520</v>
      </c>
      <c r="V4273" s="42" t="s">
        <v>28521</v>
      </c>
      <c r="W4273" s="42" t="s">
        <v>94</v>
      </c>
      <c r="X4273" s="50">
        <v>383</v>
      </c>
    </row>
    <row r="4274" spans="1:24" ht="12" customHeight="1" x14ac:dyDescent="0.15">
      <c r="A4274" s="42" t="s">
        <v>2725</v>
      </c>
      <c r="B4274" s="42">
        <v>40</v>
      </c>
      <c r="C4274" s="42" t="s">
        <v>14</v>
      </c>
      <c r="D4274" s="42" t="s">
        <v>31</v>
      </c>
      <c r="F4274" s="55">
        <v>42113</v>
      </c>
      <c r="G4274" s="42" t="s">
        <v>2726</v>
      </c>
      <c r="H4274" s="42" t="s">
        <v>2727</v>
      </c>
      <c r="I4274" s="42" t="s">
        <v>309</v>
      </c>
      <c r="J4274" s="42" t="s">
        <v>2728</v>
      </c>
      <c r="K4274" s="42" t="s">
        <v>2729</v>
      </c>
      <c r="L4274" s="42" t="s">
        <v>2730</v>
      </c>
      <c r="M4274" s="42" t="s">
        <v>21</v>
      </c>
      <c r="N4274" s="42" t="s">
        <v>2731</v>
      </c>
      <c r="O4274" s="42" t="s">
        <v>994</v>
      </c>
      <c r="P4274" s="42" t="s">
        <v>395</v>
      </c>
      <c r="Q4274" s="56" t="str">
        <f>HYPERLINK("http://www.kentucky.com/2015/04/19/3809168/wilmore-man-killed-by-police-had.html","http://www.kentucky.com/2015/04/19/3809168/wilmore-man-killed-by-police-had.html")</f>
        <v>http://www.kentucky.com/2015/04/19/3809168/wilmore-man-killed-by-police-had.html</v>
      </c>
      <c r="R4274" s="42" t="s">
        <v>542</v>
      </c>
      <c r="S4274" s="42" t="s">
        <v>22</v>
      </c>
      <c r="T4274" s="42" t="s">
        <v>28746</v>
      </c>
      <c r="U4274" s="50" t="s">
        <v>28520</v>
      </c>
      <c r="V4274" s="42" t="s">
        <v>28521</v>
      </c>
      <c r="W4274" s="42" t="s">
        <v>94</v>
      </c>
      <c r="X4274" s="50">
        <v>378</v>
      </c>
    </row>
    <row r="4275" spans="1:24" ht="12" customHeight="1" x14ac:dyDescent="0.15">
      <c r="A4275" s="42" t="s">
        <v>2719</v>
      </c>
      <c r="B4275" s="42">
        <v>33</v>
      </c>
      <c r="C4275" s="42" t="s">
        <v>14</v>
      </c>
      <c r="D4275" s="42" t="s">
        <v>79</v>
      </c>
      <c r="E4275" s="42" t="s">
        <v>2720</v>
      </c>
      <c r="F4275" s="55">
        <v>42113</v>
      </c>
      <c r="G4275" s="42" t="s">
        <v>2721</v>
      </c>
      <c r="H4275" s="42" t="s">
        <v>562</v>
      </c>
      <c r="I4275" s="42" t="s">
        <v>67</v>
      </c>
      <c r="J4275" s="42" t="s">
        <v>2722</v>
      </c>
      <c r="K4275" s="42" t="s">
        <v>563</v>
      </c>
      <c r="L4275" s="42" t="s">
        <v>564</v>
      </c>
      <c r="M4275" s="42" t="s">
        <v>385</v>
      </c>
      <c r="N4275" s="42" t="s">
        <v>2723</v>
      </c>
      <c r="O4275" s="42" t="s">
        <v>394</v>
      </c>
      <c r="P4275" s="42" t="s">
        <v>395</v>
      </c>
      <c r="Q4275" s="56" t="s">
        <v>2718</v>
      </c>
      <c r="R4275" s="42" t="s">
        <v>948</v>
      </c>
      <c r="S4275" s="42" t="s">
        <v>12</v>
      </c>
    </row>
    <row r="4276" spans="1:24" ht="12" customHeight="1" x14ac:dyDescent="0.15">
      <c r="A4276" s="42" t="s">
        <v>2748</v>
      </c>
      <c r="B4276" s="42">
        <v>43</v>
      </c>
      <c r="C4276" s="42" t="s">
        <v>14</v>
      </c>
      <c r="D4276" s="42" t="s">
        <v>42</v>
      </c>
      <c r="E4276" s="42" t="s">
        <v>2749</v>
      </c>
      <c r="F4276" s="55">
        <v>42112</v>
      </c>
      <c r="G4276" s="42" t="s">
        <v>2750</v>
      </c>
      <c r="H4276" s="42" t="s">
        <v>616</v>
      </c>
      <c r="I4276" s="42" t="s">
        <v>117</v>
      </c>
      <c r="J4276" s="42" t="s">
        <v>2751</v>
      </c>
      <c r="K4276" s="42" t="s">
        <v>617</v>
      </c>
      <c r="L4276" s="42" t="s">
        <v>618</v>
      </c>
      <c r="M4276" s="42" t="s">
        <v>21</v>
      </c>
      <c r="N4276" s="42" t="s">
        <v>2752</v>
      </c>
      <c r="O4276" s="42" t="s">
        <v>994</v>
      </c>
      <c r="P4276" s="42" t="s">
        <v>395</v>
      </c>
      <c r="Q4276" s="56"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4276" s="42" t="s">
        <v>542</v>
      </c>
      <c r="S4276" s="42" t="s">
        <v>22</v>
      </c>
      <c r="T4276" s="42" t="s">
        <v>28746</v>
      </c>
      <c r="U4276" s="50" t="s">
        <v>28520</v>
      </c>
      <c r="V4276" s="42" t="s">
        <v>28521</v>
      </c>
      <c r="W4276" s="42" t="s">
        <v>94</v>
      </c>
      <c r="X4276" s="50">
        <v>376</v>
      </c>
    </row>
    <row r="4277" spans="1:24" ht="12" customHeight="1" x14ac:dyDescent="0.15">
      <c r="A4277" s="42" t="s">
        <v>2753</v>
      </c>
      <c r="B4277" s="42">
        <v>45</v>
      </c>
      <c r="C4277" s="42" t="s">
        <v>14</v>
      </c>
      <c r="D4277" s="42" t="s">
        <v>31</v>
      </c>
      <c r="E4277" s="42" t="s">
        <v>2754</v>
      </c>
      <c r="F4277" s="55">
        <v>42112</v>
      </c>
      <c r="G4277" s="42" t="s">
        <v>2755</v>
      </c>
      <c r="H4277" s="42" t="s">
        <v>2756</v>
      </c>
      <c r="I4277" s="42" t="s">
        <v>56</v>
      </c>
      <c r="J4277" s="42" t="s">
        <v>2757</v>
      </c>
      <c r="K4277" s="42" t="s">
        <v>2758</v>
      </c>
      <c r="L4277" s="42" t="s">
        <v>2759</v>
      </c>
      <c r="M4277" s="42" t="s">
        <v>21</v>
      </c>
      <c r="N4277" s="42" t="s">
        <v>2760</v>
      </c>
      <c r="O4277" s="42" t="s">
        <v>994</v>
      </c>
      <c r="P4277" s="42" t="s">
        <v>395</v>
      </c>
      <c r="Q4277" s="56" t="s">
        <v>2761</v>
      </c>
      <c r="R4277" s="42" t="s">
        <v>94</v>
      </c>
      <c r="S4277" s="42" t="s">
        <v>22</v>
      </c>
      <c r="T4277" s="42" t="s">
        <v>28746</v>
      </c>
      <c r="U4277" s="50" t="s">
        <v>28520</v>
      </c>
      <c r="V4277" s="42" t="s">
        <v>28521</v>
      </c>
      <c r="W4277" s="42" t="s">
        <v>94</v>
      </c>
      <c r="X4277" s="50">
        <v>379</v>
      </c>
    </row>
    <row r="4278" spans="1:24" ht="12" customHeight="1" x14ac:dyDescent="0.15">
      <c r="A4278" s="42" t="s">
        <v>19745</v>
      </c>
      <c r="B4278" s="42">
        <v>40</v>
      </c>
      <c r="C4278" s="42" t="s">
        <v>14</v>
      </c>
      <c r="D4278" s="42" t="s">
        <v>79</v>
      </c>
      <c r="E4278" s="42" t="s">
        <v>19746</v>
      </c>
      <c r="F4278" s="55">
        <v>42112</v>
      </c>
      <c r="G4278" s="42" t="s">
        <v>19747</v>
      </c>
      <c r="H4278" s="42" t="s">
        <v>45</v>
      </c>
      <c r="I4278" s="42" t="s">
        <v>313</v>
      </c>
      <c r="J4278" s="42" t="s">
        <v>1803</v>
      </c>
      <c r="K4278" s="42" t="s">
        <v>1804</v>
      </c>
      <c r="L4278" s="42" t="s">
        <v>1805</v>
      </c>
      <c r="M4278" s="42" t="s">
        <v>2246</v>
      </c>
      <c r="N4278" s="42" t="s">
        <v>20289</v>
      </c>
      <c r="O4278" s="42" t="s">
        <v>994</v>
      </c>
      <c r="P4278" s="42" t="s">
        <v>395</v>
      </c>
      <c r="Q4278" s="56" t="s">
        <v>19748</v>
      </c>
      <c r="R4278" s="42" t="s">
        <v>948</v>
      </c>
      <c r="S4278" s="42" t="s">
        <v>12</v>
      </c>
    </row>
    <row r="4279" spans="1:24" ht="12" customHeight="1" x14ac:dyDescent="0.15">
      <c r="A4279" s="42" t="s">
        <v>2762</v>
      </c>
      <c r="B4279" s="42">
        <v>18</v>
      </c>
      <c r="C4279" s="42" t="s">
        <v>14</v>
      </c>
      <c r="D4279" s="42" t="s">
        <v>79</v>
      </c>
      <c r="E4279" s="42" t="s">
        <v>2763</v>
      </c>
      <c r="F4279" s="55">
        <v>42111</v>
      </c>
      <c r="G4279" s="42" t="s">
        <v>2764</v>
      </c>
      <c r="H4279" s="42" t="s">
        <v>81</v>
      </c>
      <c r="I4279" s="42" t="s">
        <v>38</v>
      </c>
      <c r="J4279" s="42" t="s">
        <v>1647</v>
      </c>
      <c r="K4279" s="42" t="s">
        <v>82</v>
      </c>
      <c r="L4279" s="42" t="s">
        <v>83</v>
      </c>
      <c r="M4279" s="42" t="s">
        <v>21</v>
      </c>
      <c r="N4279" s="42" t="s">
        <v>2765</v>
      </c>
      <c r="O4279" s="42" t="s">
        <v>994</v>
      </c>
      <c r="P4279" s="42" t="s">
        <v>395</v>
      </c>
      <c r="Q4279" s="56"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4279" s="42" t="s">
        <v>94</v>
      </c>
      <c r="S4279" s="42" t="s">
        <v>22</v>
      </c>
      <c r="T4279" s="42" t="s">
        <v>28746</v>
      </c>
      <c r="U4279" s="50" t="s">
        <v>28520</v>
      </c>
      <c r="V4279" s="42" t="s">
        <v>28522</v>
      </c>
      <c r="W4279" s="42" t="s">
        <v>94</v>
      </c>
      <c r="X4279" s="50">
        <v>380</v>
      </c>
    </row>
    <row r="4280" spans="1:24" ht="12" customHeight="1" x14ac:dyDescent="0.15">
      <c r="A4280" s="42" t="s">
        <v>2741</v>
      </c>
      <c r="B4280" s="42">
        <v>23</v>
      </c>
      <c r="C4280" s="42" t="s">
        <v>14</v>
      </c>
      <c r="D4280" s="42" t="s">
        <v>79</v>
      </c>
      <c r="E4280" s="42" t="s">
        <v>2742</v>
      </c>
      <c r="F4280" s="55">
        <v>42111</v>
      </c>
      <c r="G4280" s="42" t="s">
        <v>2743</v>
      </c>
      <c r="H4280" s="42" t="s">
        <v>2744</v>
      </c>
      <c r="I4280" s="42" t="s">
        <v>425</v>
      </c>
      <c r="J4280" s="42" t="s">
        <v>2745</v>
      </c>
      <c r="K4280" s="42" t="s">
        <v>693</v>
      </c>
      <c r="L4280" s="42" t="s">
        <v>7029</v>
      </c>
      <c r="M4280" s="42" t="s">
        <v>21</v>
      </c>
      <c r="N4280" s="42" t="s">
        <v>2746</v>
      </c>
      <c r="O4280" s="42" t="s">
        <v>994</v>
      </c>
      <c r="P4280" s="42" t="s">
        <v>395</v>
      </c>
      <c r="Q4280" s="56" t="s">
        <v>2747</v>
      </c>
      <c r="R4280" s="42" t="s">
        <v>542</v>
      </c>
      <c r="S4280" s="42" t="s">
        <v>22</v>
      </c>
      <c r="T4280" s="42" t="s">
        <v>28739</v>
      </c>
      <c r="U4280" s="50" t="s">
        <v>28518</v>
      </c>
      <c r="V4280" s="42" t="s">
        <v>28521</v>
      </c>
      <c r="W4280" s="42" t="s">
        <v>542</v>
      </c>
      <c r="X4280" s="50">
        <v>382</v>
      </c>
    </row>
    <row r="4281" spans="1:24" ht="12" customHeight="1" x14ac:dyDescent="0.15">
      <c r="A4281" s="42" t="s">
        <v>2772</v>
      </c>
      <c r="B4281" s="42">
        <v>29</v>
      </c>
      <c r="C4281" s="42" t="s">
        <v>14</v>
      </c>
      <c r="D4281" s="42" t="s">
        <v>42</v>
      </c>
      <c r="E4281" s="42" t="s">
        <v>2773</v>
      </c>
      <c r="F4281" s="55">
        <v>42111</v>
      </c>
      <c r="G4281" s="42" t="s">
        <v>2774</v>
      </c>
      <c r="H4281" s="42" t="s">
        <v>766</v>
      </c>
      <c r="I4281" s="42" t="s">
        <v>39</v>
      </c>
      <c r="J4281" s="42" t="s">
        <v>2775</v>
      </c>
      <c r="K4281" s="42" t="s">
        <v>767</v>
      </c>
      <c r="L4281" s="42" t="s">
        <v>2776</v>
      </c>
      <c r="M4281" s="42" t="s">
        <v>21</v>
      </c>
      <c r="N4281" s="42" t="s">
        <v>2777</v>
      </c>
      <c r="O4281" s="42" t="s">
        <v>994</v>
      </c>
      <c r="P4281" s="42" t="s">
        <v>395</v>
      </c>
      <c r="Q4281" s="56" t="str">
        <f>HYPERLINK("http://www.pe.com/articles/car-765208-officers-sheriff.html","http://www.pe.com/articles/car-765208-officers-sheriff.html")</f>
        <v>http://www.pe.com/articles/car-765208-officers-sheriff.html</v>
      </c>
      <c r="R4281" s="42" t="s">
        <v>94</v>
      </c>
      <c r="S4281" s="42" t="s">
        <v>22</v>
      </c>
      <c r="T4281" s="42" t="s">
        <v>28746</v>
      </c>
      <c r="U4281" s="50" t="s">
        <v>28520</v>
      </c>
      <c r="V4281" s="42" t="s">
        <v>28521</v>
      </c>
      <c r="W4281" s="42" t="s">
        <v>94</v>
      </c>
      <c r="X4281" s="50">
        <v>381</v>
      </c>
    </row>
    <row r="4282" spans="1:24" ht="12" customHeight="1" x14ac:dyDescent="0.15">
      <c r="A4282" s="42" t="s">
        <v>2766</v>
      </c>
      <c r="B4282" s="42">
        <v>31</v>
      </c>
      <c r="C4282" s="42" t="s">
        <v>14</v>
      </c>
      <c r="D4282" s="42" t="s">
        <v>79</v>
      </c>
      <c r="F4282" s="55">
        <v>42111</v>
      </c>
      <c r="G4282" s="42" t="s">
        <v>2767</v>
      </c>
      <c r="H4282" s="42" t="s">
        <v>2768</v>
      </c>
      <c r="I4282" s="42" t="s">
        <v>46</v>
      </c>
      <c r="J4282" s="42" t="s">
        <v>2769</v>
      </c>
      <c r="K4282" s="42" t="s">
        <v>112</v>
      </c>
      <c r="L4282" s="42" t="s">
        <v>2770</v>
      </c>
      <c r="M4282" s="42" t="s">
        <v>385</v>
      </c>
      <c r="N4282" s="42" t="s">
        <v>2771</v>
      </c>
      <c r="O4282" s="42" t="s">
        <v>394</v>
      </c>
      <c r="P4282" s="42" t="s">
        <v>395</v>
      </c>
      <c r="Q4282" s="56" t="s">
        <v>2724</v>
      </c>
      <c r="R4282" s="42" t="s">
        <v>948</v>
      </c>
      <c r="S4282" s="42" t="s">
        <v>12</v>
      </c>
    </row>
    <row r="4283" spans="1:24" ht="12" customHeight="1" x14ac:dyDescent="0.15">
      <c r="A4283" s="42" t="s">
        <v>2779</v>
      </c>
      <c r="B4283" s="42">
        <v>47</v>
      </c>
      <c r="C4283" s="42" t="s">
        <v>14</v>
      </c>
      <c r="D4283" s="42" t="s">
        <v>42</v>
      </c>
      <c r="F4283" s="55">
        <v>42110</v>
      </c>
      <c r="G4283" s="42" t="s">
        <v>2780</v>
      </c>
      <c r="H4283" s="42" t="s">
        <v>2781</v>
      </c>
      <c r="I4283" s="42" t="s">
        <v>39</v>
      </c>
      <c r="J4283" s="42" t="s">
        <v>2782</v>
      </c>
      <c r="K4283" s="42" t="s">
        <v>664</v>
      </c>
      <c r="L4283" s="42" t="s">
        <v>2783</v>
      </c>
      <c r="M4283" s="42" t="s">
        <v>21</v>
      </c>
      <c r="N4283" s="42" t="s">
        <v>2784</v>
      </c>
      <c r="O4283" s="42" t="s">
        <v>994</v>
      </c>
      <c r="P4283" s="42" t="s">
        <v>395</v>
      </c>
      <c r="Q4283" s="56"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4283" s="42" t="s">
        <v>94</v>
      </c>
      <c r="S4283" s="42" t="s">
        <v>22</v>
      </c>
      <c r="T4283" s="42" t="s">
        <v>28739</v>
      </c>
      <c r="U4283" s="50" t="s">
        <v>28518</v>
      </c>
      <c r="V4283" s="42" t="s">
        <v>28521</v>
      </c>
      <c r="W4283" s="42" t="s">
        <v>94</v>
      </c>
      <c r="X4283" s="50">
        <v>373</v>
      </c>
    </row>
    <row r="4284" spans="1:24" ht="12" customHeight="1" x14ac:dyDescent="0.15">
      <c r="A4284" s="42" t="s">
        <v>2785</v>
      </c>
      <c r="B4284" s="42">
        <v>39</v>
      </c>
      <c r="C4284" s="42" t="s">
        <v>14</v>
      </c>
      <c r="D4284" s="42" t="s">
        <v>31</v>
      </c>
      <c r="E4284" s="42" t="s">
        <v>2786</v>
      </c>
      <c r="F4284" s="55">
        <v>42110</v>
      </c>
      <c r="G4284" s="42" t="s">
        <v>2787</v>
      </c>
      <c r="H4284" s="42" t="s">
        <v>2788</v>
      </c>
      <c r="I4284" s="42" t="s">
        <v>51</v>
      </c>
      <c r="J4284" s="42" t="s">
        <v>2789</v>
      </c>
      <c r="K4284" s="42" t="s">
        <v>1107</v>
      </c>
      <c r="L4284" s="42" t="s">
        <v>2790</v>
      </c>
      <c r="M4284" s="42" t="s">
        <v>385</v>
      </c>
      <c r="N4284" s="42" t="s">
        <v>2791</v>
      </c>
      <c r="O4284" s="42" t="s">
        <v>537</v>
      </c>
      <c r="P4284" s="42" t="s">
        <v>395</v>
      </c>
      <c r="Q4284" s="56"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4284" s="42" t="s">
        <v>94</v>
      </c>
      <c r="S4284" s="42" t="s">
        <v>12</v>
      </c>
    </row>
    <row r="4285" spans="1:24" ht="12" customHeight="1" x14ac:dyDescent="0.15">
      <c r="A4285" s="42" t="s">
        <v>2804</v>
      </c>
      <c r="B4285" s="42">
        <v>41</v>
      </c>
      <c r="C4285" s="42" t="s">
        <v>14</v>
      </c>
      <c r="D4285" s="42" t="s">
        <v>79</v>
      </c>
      <c r="E4285" s="42" t="str">
        <f>HYPERLINK("http://www.brownrobinson.com/obituary/4199/Donte_Noble","http://www.brownrobinson.com/obituary/4199/Donte_Noble")</f>
        <v>http://www.brownrobinson.com/obituary/4199/Donte_Noble</v>
      </c>
      <c r="F4285" s="55">
        <v>42109</v>
      </c>
      <c r="G4285" s="42" t="s">
        <v>2805</v>
      </c>
      <c r="H4285" s="42" t="s">
        <v>2806</v>
      </c>
      <c r="I4285" s="42" t="s">
        <v>26</v>
      </c>
      <c r="J4285" s="42" t="s">
        <v>2807</v>
      </c>
      <c r="K4285" s="42" t="s">
        <v>2806</v>
      </c>
      <c r="L4285" s="42" t="s">
        <v>2808</v>
      </c>
      <c r="M4285" s="42" t="s">
        <v>21</v>
      </c>
      <c r="N4285" s="42" t="s">
        <v>2809</v>
      </c>
      <c r="O4285" s="42" t="s">
        <v>994</v>
      </c>
      <c r="P4285" s="42" t="s">
        <v>395</v>
      </c>
      <c r="Q4285" s="56" t="str">
        <f>HYPERLINK("http://www.wyff4.com/news/police-find-man-stabbing-wife-shoot-kill-him/32384112","http://www.wyff4.com/news/police-find-man-stabbing-wife-shoot-kill-him/32384112")</f>
        <v>http://www.wyff4.com/news/police-find-man-stabbing-wife-shoot-kill-him/32384112</v>
      </c>
      <c r="R4285" s="42" t="s">
        <v>94</v>
      </c>
      <c r="S4285" s="42" t="s">
        <v>22</v>
      </c>
      <c r="T4285" s="42" t="s">
        <v>28739</v>
      </c>
      <c r="U4285" s="50" t="s">
        <v>28520</v>
      </c>
      <c r="V4285" s="42" t="s">
        <v>28521</v>
      </c>
      <c r="W4285" s="42" t="s">
        <v>94</v>
      </c>
      <c r="X4285" s="50">
        <v>366</v>
      </c>
    </row>
    <row r="4286" spans="1:24" ht="12" customHeight="1" x14ac:dyDescent="0.15">
      <c r="A4286" s="42" t="s">
        <v>2799</v>
      </c>
      <c r="B4286" s="42">
        <v>22</v>
      </c>
      <c r="C4286" s="42" t="s">
        <v>14</v>
      </c>
      <c r="D4286" s="42" t="s">
        <v>79</v>
      </c>
      <c r="E4286" s="42" t="s">
        <v>2800</v>
      </c>
      <c r="F4286" s="55">
        <v>42109</v>
      </c>
      <c r="G4286" s="42" t="s">
        <v>2801</v>
      </c>
      <c r="H4286" s="42" t="s">
        <v>207</v>
      </c>
      <c r="I4286" s="42" t="s">
        <v>56</v>
      </c>
      <c r="J4286" s="42" t="s">
        <v>2802</v>
      </c>
      <c r="K4286" s="42" t="s">
        <v>155</v>
      </c>
      <c r="L4286" s="42" t="s">
        <v>156</v>
      </c>
      <c r="M4286" s="42" t="s">
        <v>21</v>
      </c>
      <c r="N4286" s="42" t="s">
        <v>2803</v>
      </c>
      <c r="O4286" s="42" t="s">
        <v>994</v>
      </c>
      <c r="P4286" s="42" t="s">
        <v>395</v>
      </c>
      <c r="Q4286" s="56"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4286" s="42" t="s">
        <v>94</v>
      </c>
      <c r="S4286" s="42" t="s">
        <v>22</v>
      </c>
      <c r="T4286" s="42" t="s">
        <v>28746</v>
      </c>
      <c r="U4286" s="50" t="s">
        <v>28523</v>
      </c>
      <c r="V4286" s="42" t="s">
        <v>28522</v>
      </c>
      <c r="W4286" s="42" t="s">
        <v>94</v>
      </c>
      <c r="X4286" s="50">
        <v>365</v>
      </c>
    </row>
    <row r="4287" spans="1:24" ht="12" customHeight="1" x14ac:dyDescent="0.15">
      <c r="A4287" s="42" t="s">
        <v>2834</v>
      </c>
      <c r="B4287" s="42">
        <v>72</v>
      </c>
      <c r="C4287" s="42" t="s">
        <v>14</v>
      </c>
      <c r="D4287" s="42" t="s">
        <v>31</v>
      </c>
      <c r="E4287" s="42" t="s">
        <v>2835</v>
      </c>
      <c r="F4287" s="55">
        <v>42109</v>
      </c>
      <c r="G4287" s="42" t="s">
        <v>2836</v>
      </c>
      <c r="H4287" s="42" t="s">
        <v>734</v>
      </c>
      <c r="I4287" s="42" t="s">
        <v>203</v>
      </c>
      <c r="J4287" s="42" t="s">
        <v>2837</v>
      </c>
      <c r="K4287" s="42" t="s">
        <v>1117</v>
      </c>
      <c r="L4287" s="42" t="s">
        <v>2838</v>
      </c>
      <c r="M4287" s="42" t="s">
        <v>21</v>
      </c>
      <c r="N4287" s="42" t="s">
        <v>2839</v>
      </c>
      <c r="O4287" s="42" t="s">
        <v>994</v>
      </c>
      <c r="P4287" s="42" t="s">
        <v>395</v>
      </c>
      <c r="Q4287" s="56"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4287" s="42" t="s">
        <v>542</v>
      </c>
      <c r="S4287" s="42" t="s">
        <v>22</v>
      </c>
      <c r="T4287" s="42" t="s">
        <v>28746</v>
      </c>
      <c r="U4287" s="50" t="s">
        <v>28520</v>
      </c>
      <c r="V4287" s="42" t="s">
        <v>28521</v>
      </c>
      <c r="W4287" s="42" t="s">
        <v>94</v>
      </c>
      <c r="X4287" s="50">
        <v>369</v>
      </c>
    </row>
    <row r="4288" spans="1:24" ht="12" customHeight="1" x14ac:dyDescent="0.15">
      <c r="A4288" s="42" t="s">
        <v>20287</v>
      </c>
      <c r="B4288" s="42">
        <v>41</v>
      </c>
      <c r="C4288" s="42" t="s">
        <v>14</v>
      </c>
      <c r="D4288" s="42" t="s">
        <v>79</v>
      </c>
      <c r="E4288" s="42" t="s">
        <v>2810</v>
      </c>
      <c r="F4288" s="55">
        <v>42109</v>
      </c>
      <c r="G4288" s="42" t="s">
        <v>2811</v>
      </c>
      <c r="H4288" s="42" t="s">
        <v>707</v>
      </c>
      <c r="I4288" s="42" t="s">
        <v>67</v>
      </c>
      <c r="J4288" s="42" t="s">
        <v>2812</v>
      </c>
      <c r="K4288" s="42" t="s">
        <v>545</v>
      </c>
      <c r="L4288" s="42" t="s">
        <v>546</v>
      </c>
      <c r="M4288" s="42" t="s">
        <v>21</v>
      </c>
      <c r="N4288" s="42" t="s">
        <v>2813</v>
      </c>
      <c r="O4288" s="42" t="s">
        <v>994</v>
      </c>
      <c r="P4288" s="42" t="s">
        <v>395</v>
      </c>
      <c r="Q4288" s="56" t="s">
        <v>20286</v>
      </c>
      <c r="R4288" s="42" t="s">
        <v>94</v>
      </c>
      <c r="S4288" s="42" t="s">
        <v>12</v>
      </c>
      <c r="T4288" s="42" t="s">
        <v>31978</v>
      </c>
      <c r="U4288" s="50" t="s">
        <v>28518</v>
      </c>
      <c r="V4288" s="42" t="s">
        <v>28519</v>
      </c>
      <c r="W4288" s="42" t="s">
        <v>94</v>
      </c>
      <c r="X4288" s="50">
        <v>367</v>
      </c>
    </row>
    <row r="4289" spans="1:24" ht="12" customHeight="1" x14ac:dyDescent="0.15">
      <c r="A4289" s="42" t="s">
        <v>2814</v>
      </c>
      <c r="B4289" s="42">
        <v>52</v>
      </c>
      <c r="C4289" s="42" t="s">
        <v>14</v>
      </c>
      <c r="D4289" s="42" t="s">
        <v>42</v>
      </c>
      <c r="E4289" s="42" t="s">
        <v>2815</v>
      </c>
      <c r="F4289" s="55">
        <v>42109</v>
      </c>
      <c r="G4289" s="42" t="s">
        <v>2816</v>
      </c>
      <c r="H4289" s="42" t="s">
        <v>2817</v>
      </c>
      <c r="I4289" s="42" t="s">
        <v>39</v>
      </c>
      <c r="J4289" s="42" t="s">
        <v>2818</v>
      </c>
      <c r="K4289" s="42" t="s">
        <v>303</v>
      </c>
      <c r="L4289" s="42" t="s">
        <v>304</v>
      </c>
      <c r="M4289" s="42" t="s">
        <v>21</v>
      </c>
      <c r="N4289" s="42" t="s">
        <v>2819</v>
      </c>
      <c r="O4289" s="42" t="s">
        <v>994</v>
      </c>
      <c r="P4289" s="42" t="s">
        <v>395</v>
      </c>
      <c r="Q4289" s="56"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4289" s="42" t="s">
        <v>542</v>
      </c>
      <c r="S4289" s="42" t="s">
        <v>12</v>
      </c>
      <c r="T4289" s="42" t="s">
        <v>31675</v>
      </c>
      <c r="U4289" s="50" t="s">
        <v>28520</v>
      </c>
      <c r="V4289" s="42" t="s">
        <v>28521</v>
      </c>
      <c r="W4289" s="42" t="s">
        <v>94</v>
      </c>
      <c r="X4289" s="50">
        <v>374</v>
      </c>
    </row>
    <row r="4290" spans="1:24" ht="12" customHeight="1" x14ac:dyDescent="0.15">
      <c r="A4290" s="42" t="s">
        <v>2827</v>
      </c>
      <c r="B4290" s="42">
        <v>28</v>
      </c>
      <c r="C4290" s="42" t="s">
        <v>14</v>
      </c>
      <c r="D4290" s="42" t="s">
        <v>31</v>
      </c>
      <c r="E4290" s="42" t="s">
        <v>2828</v>
      </c>
      <c r="F4290" s="55">
        <v>42109</v>
      </c>
      <c r="G4290" s="42" t="s">
        <v>2829</v>
      </c>
      <c r="H4290" s="42" t="s">
        <v>2830</v>
      </c>
      <c r="I4290" s="42" t="s">
        <v>39</v>
      </c>
      <c r="J4290" s="42" t="s">
        <v>2831</v>
      </c>
      <c r="K4290" s="42" t="s">
        <v>303</v>
      </c>
      <c r="L4290" s="42" t="s">
        <v>2832</v>
      </c>
      <c r="M4290" s="42" t="s">
        <v>2246</v>
      </c>
      <c r="N4290" s="42" t="s">
        <v>2833</v>
      </c>
      <c r="O4290" s="42" t="s">
        <v>394</v>
      </c>
      <c r="P4290" s="42" t="s">
        <v>395</v>
      </c>
      <c r="Q4290" s="56" t="str">
        <f>HYPERLINK("http://www.nbclosangeles.com/news/local/Highland-In-Custody-Death-Investigation-300128821.html","http://www.nbclosangeles.com/news/local/Highland-In-Custody-Death-Investigation-300128821.html")</f>
        <v>http://www.nbclosangeles.com/news/local/Highland-In-Custody-Death-Investigation-300128821.html</v>
      </c>
      <c r="R4290" s="42" t="s">
        <v>948</v>
      </c>
      <c r="S4290" s="42" t="s">
        <v>12</v>
      </c>
    </row>
    <row r="4291" spans="1:24" ht="12" customHeight="1" x14ac:dyDescent="0.15">
      <c r="A4291" s="42" t="s">
        <v>2792</v>
      </c>
      <c r="B4291" s="42">
        <v>51</v>
      </c>
      <c r="C4291" s="42" t="s">
        <v>14</v>
      </c>
      <c r="D4291" s="42" t="s">
        <v>31</v>
      </c>
      <c r="E4291" s="42" t="s">
        <v>2793</v>
      </c>
      <c r="F4291" s="55">
        <v>42109</v>
      </c>
      <c r="G4291" s="42" t="s">
        <v>2794</v>
      </c>
      <c r="H4291" s="42" t="s">
        <v>45</v>
      </c>
      <c r="I4291" s="42" t="s">
        <v>425</v>
      </c>
      <c r="J4291" s="42" t="s">
        <v>2795</v>
      </c>
      <c r="K4291" s="42" t="s">
        <v>2796</v>
      </c>
      <c r="L4291" s="42" t="s">
        <v>2797</v>
      </c>
      <c r="M4291" s="42" t="s">
        <v>21</v>
      </c>
      <c r="N4291" s="42" t="s">
        <v>2798</v>
      </c>
      <c r="O4291" s="42" t="s">
        <v>394</v>
      </c>
      <c r="P4291" s="42" t="s">
        <v>395</v>
      </c>
      <c r="Q4291" s="56" t="str">
        <f>HYPERLINK("http://www.abc17news.com/news/suspect-shot-and-killed-by-police/32394506","http://www.abc17news.com/news/suspect-shot-and-killed-by-police/32394506")</f>
        <v>http://www.abc17news.com/news/suspect-shot-and-killed-by-police/32394506</v>
      </c>
      <c r="R4291" s="42" t="s">
        <v>94</v>
      </c>
      <c r="S4291" s="42" t="s">
        <v>12</v>
      </c>
      <c r="T4291" s="42" t="s">
        <v>31675</v>
      </c>
      <c r="U4291" s="50" t="s">
        <v>28520</v>
      </c>
      <c r="V4291" s="42" t="s">
        <v>28519</v>
      </c>
      <c r="W4291" s="42" t="s">
        <v>542</v>
      </c>
      <c r="X4291" s="50">
        <v>368</v>
      </c>
    </row>
    <row r="4292" spans="1:24" ht="12" customHeight="1" x14ac:dyDescent="0.15">
      <c r="A4292" s="42" t="s">
        <v>2820</v>
      </c>
      <c r="B4292" s="42">
        <v>31</v>
      </c>
      <c r="C4292" s="42" t="s">
        <v>14</v>
      </c>
      <c r="D4292" s="42" t="s">
        <v>31</v>
      </c>
      <c r="E4292" s="42" t="s">
        <v>2821</v>
      </c>
      <c r="F4292" s="55">
        <v>42108</v>
      </c>
      <c r="G4292" s="42" t="s">
        <v>2822</v>
      </c>
      <c r="H4292" s="42" t="s">
        <v>2823</v>
      </c>
      <c r="I4292" s="42" t="s">
        <v>962</v>
      </c>
      <c r="J4292" s="42">
        <v>72401</v>
      </c>
      <c r="K4292" s="42" t="s">
        <v>2824</v>
      </c>
      <c r="L4292" s="42" t="s">
        <v>2825</v>
      </c>
      <c r="M4292" s="42" t="s">
        <v>21</v>
      </c>
      <c r="N4292" s="42" t="s">
        <v>2826</v>
      </c>
      <c r="O4292" s="42" t="s">
        <v>994</v>
      </c>
      <c r="P4292" s="42" t="s">
        <v>395</v>
      </c>
      <c r="Q4292" s="56" t="str">
        <f>HYPERLINK("http://wreg.com/2015/04/15/man-wielding-machete-is-shot-and-killed-by-jonesboro-patrolman/","http://wreg.com/2015/04/15/man-wielding-machete-is-shot-and-killed-by-jonesboro-patrolman/")</f>
        <v>http://wreg.com/2015/04/15/man-wielding-machete-is-shot-and-killed-by-jonesboro-patrolman/</v>
      </c>
      <c r="R4292" s="42" t="s">
        <v>542</v>
      </c>
      <c r="S4292" s="42" t="s">
        <v>22</v>
      </c>
      <c r="T4292" s="42" t="s">
        <v>28541</v>
      </c>
      <c r="U4292" s="50" t="s">
        <v>28520</v>
      </c>
      <c r="V4292" s="42" t="s">
        <v>28521</v>
      </c>
      <c r="W4292" s="42" t="s">
        <v>94</v>
      </c>
      <c r="X4292" s="50">
        <v>364</v>
      </c>
    </row>
    <row r="4293" spans="1:24" ht="12" customHeight="1" x14ac:dyDescent="0.15">
      <c r="A4293" s="42" t="s">
        <v>2850</v>
      </c>
      <c r="B4293" s="42">
        <v>26</v>
      </c>
      <c r="C4293" s="42" t="s">
        <v>14</v>
      </c>
      <c r="D4293" s="42" t="s">
        <v>79</v>
      </c>
      <c r="E4293" s="42" t="s">
        <v>2851</v>
      </c>
      <c r="F4293" s="55">
        <v>42108</v>
      </c>
      <c r="G4293" s="42" t="s">
        <v>2852</v>
      </c>
      <c r="H4293" s="42" t="s">
        <v>279</v>
      </c>
      <c r="I4293" s="42" t="s">
        <v>67</v>
      </c>
      <c r="J4293" s="42">
        <v>75232</v>
      </c>
      <c r="K4293" s="42" t="s">
        <v>279</v>
      </c>
      <c r="L4293" s="42" t="s">
        <v>2853</v>
      </c>
      <c r="M4293" s="42" t="s">
        <v>21</v>
      </c>
      <c r="N4293" s="42" t="s">
        <v>2854</v>
      </c>
      <c r="O4293" s="42" t="s">
        <v>994</v>
      </c>
      <c r="P4293" s="42" t="s">
        <v>395</v>
      </c>
      <c r="Q4293" s="56" t="str">
        <f>HYPERLINK("http://www.oregonlive.com/portland/index.ssf/2015/04/se_portland_double_murder_susp.html","http://www.oregonlive.com/portland/index.ssf/2015/04/se_portland_double_murder_susp.html")</f>
        <v>http://www.oregonlive.com/portland/index.ssf/2015/04/se_portland_double_murder_susp.html</v>
      </c>
      <c r="R4293" s="42" t="s">
        <v>94</v>
      </c>
      <c r="S4293" s="42" t="s">
        <v>29</v>
      </c>
      <c r="T4293" s="42" t="s">
        <v>28523</v>
      </c>
      <c r="U4293" s="50" t="s">
        <v>28523</v>
      </c>
      <c r="V4293" s="42" t="s">
        <v>28522</v>
      </c>
      <c r="W4293" s="42" t="s">
        <v>94</v>
      </c>
      <c r="X4293" s="50">
        <v>363</v>
      </c>
    </row>
    <row r="4294" spans="1:24" ht="12" customHeight="1" x14ac:dyDescent="0.15">
      <c r="A4294" s="42" t="s">
        <v>2858</v>
      </c>
      <c r="B4294" s="42">
        <v>24</v>
      </c>
      <c r="C4294" s="42" t="s">
        <v>14</v>
      </c>
      <c r="D4294" s="42" t="s">
        <v>42</v>
      </c>
      <c r="F4294" s="55">
        <v>42107</v>
      </c>
      <c r="G4294" s="42" t="s">
        <v>2859</v>
      </c>
      <c r="H4294" s="42" t="s">
        <v>707</v>
      </c>
      <c r="I4294" s="42" t="s">
        <v>67</v>
      </c>
      <c r="J4294" s="42" t="s">
        <v>2860</v>
      </c>
      <c r="K4294" s="42" t="s">
        <v>545</v>
      </c>
      <c r="L4294" s="42" t="s">
        <v>708</v>
      </c>
      <c r="M4294" s="42" t="s">
        <v>21</v>
      </c>
      <c r="N4294" s="42" t="s">
        <v>2861</v>
      </c>
      <c r="O4294" s="42" t="s">
        <v>19126</v>
      </c>
      <c r="P4294" s="42" t="s">
        <v>395</v>
      </c>
      <c r="Q4294" s="56" t="s">
        <v>2862</v>
      </c>
      <c r="R4294" s="42" t="s">
        <v>94</v>
      </c>
      <c r="S4294" s="42" t="s">
        <v>22</v>
      </c>
    </row>
    <row r="4295" spans="1:24" ht="12" customHeight="1" x14ac:dyDescent="0.15">
      <c r="A4295" s="42" t="s">
        <v>2855</v>
      </c>
      <c r="B4295" s="42">
        <v>27</v>
      </c>
      <c r="C4295" s="42" t="s">
        <v>14</v>
      </c>
      <c r="D4295" s="42" t="s">
        <v>42</v>
      </c>
      <c r="E4295" s="42" t="str">
        <f>HYPERLINK("http://fox2now.com/2015/04/14/man-identified-in-alton-officer-involved-shooting/","http://fox2now.com/2015/04/14/man-identified-in-alton-officer-involved-shooting/")</f>
        <v>http://fox2now.com/2015/04/14/man-identified-in-alton-officer-involved-shooting/</v>
      </c>
      <c r="F4295" s="55">
        <v>42107</v>
      </c>
      <c r="G4295" s="42" t="s">
        <v>2856</v>
      </c>
      <c r="H4295" s="42" t="s">
        <v>28352</v>
      </c>
      <c r="I4295" s="42" t="s">
        <v>425</v>
      </c>
      <c r="J4295" s="42">
        <v>63121</v>
      </c>
      <c r="K4295" s="42" t="s">
        <v>693</v>
      </c>
      <c r="L4295" s="42" t="s">
        <v>32331</v>
      </c>
      <c r="M4295" s="42" t="s">
        <v>21</v>
      </c>
      <c r="N4295" s="42" t="s">
        <v>2857</v>
      </c>
      <c r="O4295" s="42" t="s">
        <v>994</v>
      </c>
      <c r="P4295" s="42" t="s">
        <v>395</v>
      </c>
      <c r="Q4295" s="56" t="str">
        <f>HYPERLINK("http://fox2now.com/2015/04/14/man-identified-in-alton-officer-involved-shooting/","http://fox2now.com/2015/04/14/man-identified-in-alton-officer-involved-shooting/")</f>
        <v>http://fox2now.com/2015/04/14/man-identified-in-alton-officer-involved-shooting/</v>
      </c>
      <c r="R4295" s="42" t="s">
        <v>94</v>
      </c>
      <c r="S4295" s="42" t="s">
        <v>22</v>
      </c>
      <c r="T4295" s="42" t="s">
        <v>28746</v>
      </c>
      <c r="U4295" s="50" t="s">
        <v>28520</v>
      </c>
      <c r="V4295" s="42" t="s">
        <v>28521</v>
      </c>
      <c r="W4295" s="42" t="s">
        <v>94</v>
      </c>
      <c r="X4295" s="50">
        <v>356</v>
      </c>
    </row>
    <row r="4296" spans="1:24" ht="12" customHeight="1" x14ac:dyDescent="0.15">
      <c r="A4296" s="42" t="s">
        <v>2871</v>
      </c>
      <c r="B4296" s="42">
        <v>36</v>
      </c>
      <c r="C4296" s="42" t="s">
        <v>14</v>
      </c>
      <c r="D4296" s="42" t="s">
        <v>79</v>
      </c>
      <c r="E4296" s="42" t="s">
        <v>2872</v>
      </c>
      <c r="F4296" s="55">
        <v>42106</v>
      </c>
      <c r="G4296" s="42" t="s">
        <v>2873</v>
      </c>
      <c r="H4296" s="42" t="s">
        <v>210</v>
      </c>
      <c r="I4296" s="42" t="s">
        <v>211</v>
      </c>
      <c r="J4296" s="42">
        <v>46218</v>
      </c>
      <c r="K4296" s="42" t="s">
        <v>414</v>
      </c>
      <c r="L4296" s="42" t="s">
        <v>212</v>
      </c>
      <c r="M4296" s="42" t="s">
        <v>21</v>
      </c>
      <c r="N4296" s="42" t="s">
        <v>2874</v>
      </c>
      <c r="O4296" s="42" t="s">
        <v>994</v>
      </c>
      <c r="P4296" s="42" t="s">
        <v>395</v>
      </c>
      <c r="Q4296" s="56"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4296" s="42" t="s">
        <v>94</v>
      </c>
      <c r="S4296" s="42" t="s">
        <v>22</v>
      </c>
      <c r="T4296" s="42" t="s">
        <v>28746</v>
      </c>
      <c r="U4296" s="50" t="s">
        <v>28520</v>
      </c>
      <c r="V4296" s="42" t="s">
        <v>28522</v>
      </c>
      <c r="W4296" s="42" t="s">
        <v>542</v>
      </c>
      <c r="X4296" s="50">
        <v>355</v>
      </c>
    </row>
    <row r="4297" spans="1:24" ht="12" customHeight="1" x14ac:dyDescent="0.15">
      <c r="A4297" s="42" t="s">
        <v>2863</v>
      </c>
      <c r="B4297" s="42">
        <v>32</v>
      </c>
      <c r="C4297" s="42" t="s">
        <v>14</v>
      </c>
      <c r="D4297" s="42" t="s">
        <v>31</v>
      </c>
      <c r="E4297" s="42" t="s">
        <v>2864</v>
      </c>
      <c r="F4297" s="55">
        <v>42106</v>
      </c>
      <c r="G4297" s="42" t="s">
        <v>2865</v>
      </c>
      <c r="H4297" s="42" t="s">
        <v>2866</v>
      </c>
      <c r="I4297" s="42" t="s">
        <v>360</v>
      </c>
      <c r="J4297" s="42" t="s">
        <v>2867</v>
      </c>
      <c r="K4297" s="42" t="s">
        <v>2868</v>
      </c>
      <c r="L4297" s="42" t="s">
        <v>2869</v>
      </c>
      <c r="M4297" s="42" t="s">
        <v>21</v>
      </c>
      <c r="N4297" s="42" t="s">
        <v>2870</v>
      </c>
      <c r="O4297" s="42" t="s">
        <v>394</v>
      </c>
      <c r="P4297" s="42" t="s">
        <v>395</v>
      </c>
      <c r="Q4297" s="56" t="str">
        <f>HYPERLINK("http://abc11.com/news/sampson-county-sheriffs-deputy-shoots-and-kills-robbery-suspect/654777/","http://abc11.com/news/sampson-county-sheriffs-deputy-shoots-and-kills-robbery-suspect/654777/")</f>
        <v>http://abc11.com/news/sampson-county-sheriffs-deputy-shoots-and-kills-robbery-suspect/654777/</v>
      </c>
      <c r="R4297" s="42" t="s">
        <v>542</v>
      </c>
      <c r="S4297" s="42" t="s">
        <v>22</v>
      </c>
      <c r="T4297" s="42" t="s">
        <v>28746</v>
      </c>
      <c r="U4297" s="50" t="s">
        <v>28520</v>
      </c>
      <c r="V4297" s="42" t="s">
        <v>28519</v>
      </c>
      <c r="W4297" s="42" t="s">
        <v>94</v>
      </c>
      <c r="X4297" s="50">
        <v>362</v>
      </c>
    </row>
    <row r="4298" spans="1:24" ht="12" customHeight="1" x14ac:dyDescent="0.15">
      <c r="A4298" s="42" t="s">
        <v>2875</v>
      </c>
      <c r="B4298" s="42">
        <v>83</v>
      </c>
      <c r="C4298" s="42" t="s">
        <v>14</v>
      </c>
      <c r="D4298" s="42" t="s">
        <v>31</v>
      </c>
      <c r="E4298" s="42" t="s">
        <v>2876</v>
      </c>
      <c r="F4298" s="55">
        <v>42106</v>
      </c>
      <c r="G4298" s="42" t="s">
        <v>2877</v>
      </c>
      <c r="H4298" s="42" t="s">
        <v>2878</v>
      </c>
      <c r="I4298" s="42" t="s">
        <v>389</v>
      </c>
      <c r="J4298" s="42" t="s">
        <v>2879</v>
      </c>
      <c r="K4298" s="42" t="s">
        <v>1078</v>
      </c>
      <c r="L4298" s="42" t="s">
        <v>1079</v>
      </c>
      <c r="M4298" s="42" t="s">
        <v>21</v>
      </c>
      <c r="N4298" s="42" t="s">
        <v>2880</v>
      </c>
      <c r="O4298" s="42" t="s">
        <v>394</v>
      </c>
      <c r="P4298" s="42" t="s">
        <v>395</v>
      </c>
      <c r="Q4298" s="56" t="str">
        <f>HYPERLINK("http://www.koco.com/news/police-investigating-reported-shooting-in-newalla/32332484","http://www.koco.com/news/police-investigating-reported-shooting-in-newalla/32332484")</f>
        <v>http://www.koco.com/news/police-investigating-reported-shooting-in-newalla/32332484</v>
      </c>
      <c r="R4298" s="42" t="s">
        <v>542</v>
      </c>
      <c r="S4298" s="42" t="s">
        <v>22</v>
      </c>
      <c r="T4298" s="42" t="s">
        <v>28541</v>
      </c>
      <c r="U4298" s="50" t="s">
        <v>28518</v>
      </c>
      <c r="V4298" s="42" t="s">
        <v>28521</v>
      </c>
      <c r="W4298" s="42" t="s">
        <v>94</v>
      </c>
      <c r="X4298" s="50">
        <v>357</v>
      </c>
    </row>
    <row r="4299" spans="1:24" ht="12" customHeight="1" x14ac:dyDescent="0.15">
      <c r="A4299" s="42" t="s">
        <v>2881</v>
      </c>
      <c r="B4299" s="42">
        <v>66</v>
      </c>
      <c r="C4299" s="42" t="s">
        <v>14</v>
      </c>
      <c r="D4299" s="42" t="s">
        <v>31</v>
      </c>
      <c r="E4299" s="42" t="s">
        <v>2882</v>
      </c>
      <c r="F4299" s="55">
        <v>42105</v>
      </c>
      <c r="G4299" s="42" t="s">
        <v>2883</v>
      </c>
      <c r="H4299" s="42" t="s">
        <v>2884</v>
      </c>
      <c r="I4299" s="42" t="s">
        <v>389</v>
      </c>
      <c r="J4299" s="42">
        <v>74063</v>
      </c>
      <c r="K4299" s="42" t="s">
        <v>2442</v>
      </c>
      <c r="L4299" s="42" t="s">
        <v>2885</v>
      </c>
      <c r="M4299" s="42" t="s">
        <v>21</v>
      </c>
      <c r="N4299" s="42" t="s">
        <v>2886</v>
      </c>
      <c r="O4299" s="42" t="s">
        <v>537</v>
      </c>
      <c r="P4299" s="42" t="s">
        <v>395</v>
      </c>
      <c r="Q4299" s="56"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4299" s="42" t="s">
        <v>542</v>
      </c>
      <c r="S4299" s="42" t="s">
        <v>22</v>
      </c>
      <c r="T4299" s="42" t="s">
        <v>28746</v>
      </c>
      <c r="U4299" s="50" t="s">
        <v>28520</v>
      </c>
      <c r="V4299" s="42" t="s">
        <v>28521</v>
      </c>
      <c r="W4299" s="42" t="s">
        <v>542</v>
      </c>
      <c r="X4299" s="50">
        <v>358</v>
      </c>
    </row>
    <row r="4300" spans="1:24" ht="12" customHeight="1" x14ac:dyDescent="0.15">
      <c r="A4300" s="42" t="s">
        <v>2887</v>
      </c>
      <c r="B4300" s="42">
        <v>21</v>
      </c>
      <c r="C4300" s="42" t="s">
        <v>14</v>
      </c>
      <c r="D4300" s="42" t="s">
        <v>42</v>
      </c>
      <c r="E4300" s="42" t="s">
        <v>2888</v>
      </c>
      <c r="F4300" s="55">
        <v>42104</v>
      </c>
      <c r="G4300" s="42" t="s">
        <v>2889</v>
      </c>
      <c r="H4300" s="42" t="s">
        <v>2890</v>
      </c>
      <c r="I4300" s="42" t="s">
        <v>39</v>
      </c>
      <c r="J4300" s="42" t="s">
        <v>2891</v>
      </c>
      <c r="K4300" s="42" t="s">
        <v>2892</v>
      </c>
      <c r="L4300" s="42" t="s">
        <v>2893</v>
      </c>
      <c r="M4300" s="42" t="s">
        <v>21</v>
      </c>
      <c r="N4300" s="42" t="s">
        <v>2894</v>
      </c>
      <c r="O4300" s="42" t="s">
        <v>994</v>
      </c>
      <c r="P4300" s="42" t="s">
        <v>395</v>
      </c>
      <c r="Q4300" s="56"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4300" s="42" t="s">
        <v>94</v>
      </c>
      <c r="S4300" s="42" t="s">
        <v>22</v>
      </c>
      <c r="T4300" s="42" t="s">
        <v>28739</v>
      </c>
      <c r="U4300" s="50" t="s">
        <v>28520</v>
      </c>
      <c r="V4300" s="42" t="s">
        <v>28521</v>
      </c>
      <c r="W4300" s="42" t="s">
        <v>94</v>
      </c>
      <c r="X4300" s="50">
        <v>335</v>
      </c>
    </row>
    <row r="4301" spans="1:24" ht="12" customHeight="1" x14ac:dyDescent="0.15">
      <c r="A4301" s="42" t="s">
        <v>2732</v>
      </c>
      <c r="B4301" s="42">
        <v>38</v>
      </c>
      <c r="C4301" s="42" t="s">
        <v>14</v>
      </c>
      <c r="D4301" s="42" t="s">
        <v>31</v>
      </c>
      <c r="E4301" s="42" t="s">
        <v>2733</v>
      </c>
      <c r="F4301" s="55">
        <v>42104</v>
      </c>
      <c r="G4301" s="42" t="s">
        <v>2734</v>
      </c>
      <c r="H4301" s="42" t="s">
        <v>2735</v>
      </c>
      <c r="I4301" s="42" t="s">
        <v>357</v>
      </c>
      <c r="J4301" s="42" t="s">
        <v>2736</v>
      </c>
      <c r="K4301" s="42" t="s">
        <v>2737</v>
      </c>
      <c r="L4301" s="42" t="s">
        <v>2738</v>
      </c>
      <c r="M4301" s="42" t="s">
        <v>21</v>
      </c>
      <c r="N4301" s="42" t="s">
        <v>2739</v>
      </c>
      <c r="O4301" s="42" t="s">
        <v>994</v>
      </c>
      <c r="P4301" s="42" t="s">
        <v>395</v>
      </c>
      <c r="Q4301" s="56" t="s">
        <v>2740</v>
      </c>
      <c r="R4301" s="42" t="s">
        <v>94</v>
      </c>
      <c r="S4301" s="42" t="s">
        <v>22</v>
      </c>
      <c r="T4301" s="42" t="s">
        <v>28746</v>
      </c>
      <c r="U4301" s="50" t="s">
        <v>28520</v>
      </c>
      <c r="V4301" s="42" t="s">
        <v>28519</v>
      </c>
      <c r="W4301" s="42" t="s">
        <v>94</v>
      </c>
      <c r="X4301" s="50">
        <v>377</v>
      </c>
    </row>
    <row r="4302" spans="1:24" ht="12" customHeight="1" x14ac:dyDescent="0.15">
      <c r="A4302" s="42" t="s">
        <v>2900</v>
      </c>
      <c r="B4302" s="42">
        <v>29</v>
      </c>
      <c r="C4302" s="42" t="s">
        <v>14</v>
      </c>
      <c r="D4302" s="42" t="s">
        <v>79</v>
      </c>
      <c r="E4302" s="42" t="s">
        <v>2901</v>
      </c>
      <c r="F4302" s="55">
        <v>42103</v>
      </c>
      <c r="G4302" s="42" t="s">
        <v>2902</v>
      </c>
      <c r="H4302" s="42" t="s">
        <v>2903</v>
      </c>
      <c r="I4302" s="42" t="s">
        <v>211</v>
      </c>
      <c r="J4302" s="42" t="s">
        <v>2904</v>
      </c>
      <c r="K4302" s="42" t="s">
        <v>31</v>
      </c>
      <c r="L4302" s="42" t="s">
        <v>2905</v>
      </c>
      <c r="M4302" s="42" t="s">
        <v>21</v>
      </c>
      <c r="N4302" s="42" t="s">
        <v>2906</v>
      </c>
      <c r="O4302" s="42" t="s">
        <v>994</v>
      </c>
      <c r="P4302" s="42" t="s">
        <v>395</v>
      </c>
      <c r="Q4302" s="56" t="str">
        <f>HYPERLINK("http://www.jconline.com/story/news/2015/05/01/officers-justified-use-lethal-force/26708803/","http://www.jconline.com/story/news/2015/05/01/officers-justified-use-lethal-force/26708803/")</f>
        <v>http://www.jconline.com/story/news/2015/05/01/officers-justified-use-lethal-force/26708803/</v>
      </c>
      <c r="R4302" s="42" t="s">
        <v>94</v>
      </c>
      <c r="S4302" s="42" t="s">
        <v>22</v>
      </c>
      <c r="T4302" s="42" t="s">
        <v>28746</v>
      </c>
      <c r="U4302" s="50" t="s">
        <v>28520</v>
      </c>
      <c r="V4302" s="42" t="s">
        <v>28519</v>
      </c>
      <c r="W4302" s="42" t="s">
        <v>94</v>
      </c>
      <c r="X4302" s="50">
        <v>333</v>
      </c>
    </row>
    <row r="4303" spans="1:24" ht="12" customHeight="1" x14ac:dyDescent="0.15">
      <c r="A4303" s="42" t="s">
        <v>2907</v>
      </c>
      <c r="B4303" s="42">
        <v>22</v>
      </c>
      <c r="C4303" s="42" t="s">
        <v>14</v>
      </c>
      <c r="D4303" s="42" t="s">
        <v>31</v>
      </c>
      <c r="E4303" s="42" t="s">
        <v>2908</v>
      </c>
      <c r="F4303" s="55">
        <v>42103</v>
      </c>
      <c r="G4303" s="42" t="s">
        <v>2909</v>
      </c>
      <c r="H4303" s="42" t="s">
        <v>2910</v>
      </c>
      <c r="I4303" s="42" t="s">
        <v>56</v>
      </c>
      <c r="J4303" s="42" t="s">
        <v>2911</v>
      </c>
      <c r="K4303" s="42" t="s">
        <v>2912</v>
      </c>
      <c r="L4303" s="42" t="s">
        <v>2913</v>
      </c>
      <c r="M4303" s="42" t="s">
        <v>21</v>
      </c>
      <c r="N4303" s="42" t="s">
        <v>2914</v>
      </c>
      <c r="P4303" s="42" t="s">
        <v>395</v>
      </c>
      <c r="Q4303" s="56"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4303" s="42" t="s">
        <v>23</v>
      </c>
      <c r="S4303" s="42" t="s">
        <v>22</v>
      </c>
      <c r="T4303" s="42" t="s">
        <v>30368</v>
      </c>
      <c r="U4303" s="50" t="s">
        <v>28520</v>
      </c>
      <c r="V4303" s="42" t="s">
        <v>28521</v>
      </c>
      <c r="W4303" s="42" t="s">
        <v>94</v>
      </c>
      <c r="X4303" s="50">
        <v>332</v>
      </c>
    </row>
    <row r="4304" spans="1:24" ht="12" customHeight="1" x14ac:dyDescent="0.15">
      <c r="A4304" s="42" t="s">
        <v>2895</v>
      </c>
      <c r="B4304" s="42">
        <v>31</v>
      </c>
      <c r="C4304" s="42" t="s">
        <v>14</v>
      </c>
      <c r="D4304" s="42" t="s">
        <v>31</v>
      </c>
      <c r="F4304" s="55">
        <v>42103</v>
      </c>
      <c r="G4304" s="42" t="s">
        <v>2896</v>
      </c>
      <c r="H4304" s="42" t="s">
        <v>2897</v>
      </c>
      <c r="I4304" s="42" t="s">
        <v>398</v>
      </c>
      <c r="J4304" s="42" t="s">
        <v>2898</v>
      </c>
      <c r="K4304" s="42" t="s">
        <v>1883</v>
      </c>
      <c r="L4304" s="42" t="s">
        <v>9162</v>
      </c>
      <c r="M4304" s="42" t="s">
        <v>21</v>
      </c>
      <c r="N4304" s="42" t="s">
        <v>2899</v>
      </c>
      <c r="O4304" s="42" t="s">
        <v>994</v>
      </c>
      <c r="P4304" s="42" t="s">
        <v>395</v>
      </c>
      <c r="Q4304" s="56" t="str">
        <f>HYPERLINK("http://www.pennlive.com/midstate/index.ssf/2015/04/adams_county_prison_gunman_die.html","http://www.pennlive.com/midstate/index.ssf/2015/04/adams_county_prison_gunman_die.html")</f>
        <v>http://www.pennlive.com/midstate/index.ssf/2015/04/adams_county_prison_gunman_die.html</v>
      </c>
      <c r="R4304" s="42" t="s">
        <v>542</v>
      </c>
      <c r="S4304" s="42" t="s">
        <v>22</v>
      </c>
      <c r="T4304" s="42" t="s">
        <v>28746</v>
      </c>
      <c r="U4304" s="50" t="s">
        <v>28520</v>
      </c>
      <c r="V4304" s="42" t="s">
        <v>28521</v>
      </c>
      <c r="W4304" s="42" t="s">
        <v>94</v>
      </c>
      <c r="X4304" s="50">
        <v>340</v>
      </c>
    </row>
    <row r="4305" spans="1:24" ht="12" customHeight="1" x14ac:dyDescent="0.15">
      <c r="A4305" s="42" t="s">
        <v>2922</v>
      </c>
      <c r="B4305" s="42">
        <v>28</v>
      </c>
      <c r="C4305" s="42" t="s">
        <v>14</v>
      </c>
      <c r="D4305" s="42" t="s">
        <v>31</v>
      </c>
      <c r="E4305" s="42" t="s">
        <v>2923</v>
      </c>
      <c r="F4305" s="55">
        <v>42103</v>
      </c>
      <c r="G4305" s="42" t="s">
        <v>2924</v>
      </c>
      <c r="H4305" s="42" t="s">
        <v>2925</v>
      </c>
      <c r="I4305" s="42" t="s">
        <v>26</v>
      </c>
      <c r="J4305" s="42" t="s">
        <v>2926</v>
      </c>
      <c r="K4305" s="42" t="s">
        <v>2806</v>
      </c>
      <c r="L4305" s="42" t="s">
        <v>2927</v>
      </c>
      <c r="M4305" s="42" t="s">
        <v>21</v>
      </c>
      <c r="N4305" s="42" t="s">
        <v>2928</v>
      </c>
      <c r="O4305" s="42" t="s">
        <v>994</v>
      </c>
      <c r="P4305" s="42" t="s">
        <v>395</v>
      </c>
      <c r="Q4305" s="56" t="str">
        <f>HYPERLINK("http://www.wyff4.com/news/family-of-man-killed-by-deputies-hires-attorney/32601896","http://www.wyff4.com/news/family-of-man-killed-by-deputies-hires-attorney/32601896")</f>
        <v>http://www.wyff4.com/news/family-of-man-killed-by-deputies-hires-attorney/32601896</v>
      </c>
      <c r="R4305" s="42" t="s">
        <v>94</v>
      </c>
      <c r="S4305" s="42" t="s">
        <v>22</v>
      </c>
      <c r="T4305" s="42" t="s">
        <v>28746</v>
      </c>
      <c r="U4305" s="50" t="s">
        <v>28520</v>
      </c>
      <c r="V4305" s="42" t="s">
        <v>28521</v>
      </c>
      <c r="W4305" s="42" t="s">
        <v>94</v>
      </c>
      <c r="X4305" s="50">
        <v>343</v>
      </c>
    </row>
    <row r="4306" spans="1:24" ht="12" customHeight="1" x14ac:dyDescent="0.15">
      <c r="A4306" s="42" t="s">
        <v>2915</v>
      </c>
      <c r="B4306" s="42">
        <v>54</v>
      </c>
      <c r="C4306" s="42" t="s">
        <v>14</v>
      </c>
      <c r="D4306" s="42" t="s">
        <v>31</v>
      </c>
      <c r="E4306" s="42" t="s">
        <v>2916</v>
      </c>
      <c r="F4306" s="55">
        <v>42103</v>
      </c>
      <c r="G4306" s="42" t="s">
        <v>2917</v>
      </c>
      <c r="H4306" s="42" t="s">
        <v>2918</v>
      </c>
      <c r="I4306" s="42" t="s">
        <v>389</v>
      </c>
      <c r="J4306" s="42" t="s">
        <v>2919</v>
      </c>
      <c r="K4306" s="42" t="s">
        <v>2003</v>
      </c>
      <c r="L4306" s="42" t="s">
        <v>2920</v>
      </c>
      <c r="M4306" s="42" t="s">
        <v>5307</v>
      </c>
      <c r="N4306" s="42" t="s">
        <v>2921</v>
      </c>
      <c r="O4306" s="42" t="s">
        <v>994</v>
      </c>
      <c r="P4306" s="42" t="s">
        <v>395</v>
      </c>
      <c r="Q4306" s="56"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4306" s="42" t="s">
        <v>94</v>
      </c>
      <c r="S4306" s="42" t="s">
        <v>373</v>
      </c>
      <c r="T4306" s="42" t="s">
        <v>28836</v>
      </c>
      <c r="U4306" s="50" t="s">
        <v>28520</v>
      </c>
      <c r="V4306" s="42" t="s">
        <v>20623</v>
      </c>
      <c r="W4306" s="42" t="s">
        <v>94</v>
      </c>
      <c r="X4306" s="50">
        <v>534</v>
      </c>
    </row>
    <row r="4307" spans="1:24" ht="12" customHeight="1" x14ac:dyDescent="0.15">
      <c r="A4307" s="42" t="s">
        <v>2945</v>
      </c>
      <c r="B4307" s="42">
        <v>28</v>
      </c>
      <c r="C4307" s="42" t="s">
        <v>14</v>
      </c>
      <c r="D4307" s="42" t="s">
        <v>15</v>
      </c>
      <c r="E4307" s="42" t="s">
        <v>2946</v>
      </c>
      <c r="F4307" s="55">
        <v>42102</v>
      </c>
      <c r="G4307" s="42" t="s">
        <v>2947</v>
      </c>
      <c r="H4307" s="42" t="s">
        <v>755</v>
      </c>
      <c r="I4307" s="42" t="s">
        <v>39</v>
      </c>
      <c r="J4307" s="42" t="s">
        <v>2948</v>
      </c>
      <c r="K4307" s="42" t="s">
        <v>592</v>
      </c>
      <c r="L4307" s="42" t="s">
        <v>756</v>
      </c>
      <c r="M4307" s="42" t="s">
        <v>21</v>
      </c>
      <c r="N4307" s="42" t="s">
        <v>2949</v>
      </c>
      <c r="O4307" s="42" t="s">
        <v>994</v>
      </c>
      <c r="P4307" s="42" t="s">
        <v>395</v>
      </c>
      <c r="Q4307" s="56"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4307" s="42" t="s">
        <v>542</v>
      </c>
      <c r="S4307" s="42" t="s">
        <v>22</v>
      </c>
      <c r="T4307" s="42" t="s">
        <v>28739</v>
      </c>
      <c r="U4307" s="50" t="s">
        <v>28518</v>
      </c>
      <c r="V4307" s="42" t="s">
        <v>28521</v>
      </c>
      <c r="W4307" s="42" t="s">
        <v>94</v>
      </c>
      <c r="X4307" s="50">
        <v>359</v>
      </c>
    </row>
    <row r="4308" spans="1:24" ht="12" customHeight="1" x14ac:dyDescent="0.15">
      <c r="A4308" s="42" t="s">
        <v>2936</v>
      </c>
      <c r="B4308" s="42">
        <v>39</v>
      </c>
      <c r="C4308" s="42" t="s">
        <v>14</v>
      </c>
      <c r="D4308" s="42" t="s">
        <v>42</v>
      </c>
      <c r="F4308" s="55">
        <v>42102</v>
      </c>
      <c r="G4308" s="42" t="s">
        <v>2937</v>
      </c>
      <c r="H4308" s="42" t="s">
        <v>92</v>
      </c>
      <c r="I4308" s="42" t="s">
        <v>39</v>
      </c>
      <c r="J4308" s="42" t="s">
        <v>2938</v>
      </c>
      <c r="K4308" s="42" t="s">
        <v>92</v>
      </c>
      <c r="L4308" s="42" t="s">
        <v>93</v>
      </c>
      <c r="M4308" s="42" t="s">
        <v>21</v>
      </c>
      <c r="N4308" s="42" t="s">
        <v>2939</v>
      </c>
      <c r="O4308" s="42" t="s">
        <v>994</v>
      </c>
      <c r="P4308" s="42" t="s">
        <v>395</v>
      </c>
      <c r="Q4308" s="56" t="str">
        <f>HYPERLINK("http://www.latimes.com/local/lanow/la-me-ln-boyle-heights-ois-man-identified-20150410-story.html","http://www.latimes.com/local/lanow/la-me-ln-boyle-heights-ois-man-identified-20150410-story.html")</f>
        <v>http://www.latimes.com/local/lanow/la-me-ln-boyle-heights-ois-man-identified-20150410-story.html</v>
      </c>
      <c r="R4308" s="42" t="s">
        <v>94</v>
      </c>
      <c r="S4308" s="42" t="s">
        <v>22</v>
      </c>
      <c r="T4308" s="42" t="s">
        <v>28746</v>
      </c>
      <c r="U4308" s="50" t="s">
        <v>28520</v>
      </c>
      <c r="V4308" s="42" t="s">
        <v>28522</v>
      </c>
      <c r="W4308" s="42" t="s">
        <v>94</v>
      </c>
      <c r="X4308" s="50">
        <v>331</v>
      </c>
    </row>
    <row r="4309" spans="1:24" ht="12" customHeight="1" x14ac:dyDescent="0.15">
      <c r="A4309" s="42" t="s">
        <v>2950</v>
      </c>
      <c r="B4309" s="42">
        <v>60</v>
      </c>
      <c r="C4309" s="42" t="s">
        <v>14</v>
      </c>
      <c r="D4309" s="42" t="s">
        <v>31</v>
      </c>
      <c r="E4309" s="42" t="str">
        <f>HYPERLINK("http://www.ksat.com/content/pns/ksat/news/2015/04/10/man-shot--killed-by-police-id-d.html","http://www.ksat.com/content/pns/ksat/news/2015/04/10/man-shot--killed-by-police-id-d.html")</f>
        <v>http://www.ksat.com/content/pns/ksat/news/2015/04/10/man-shot--killed-by-police-id-d.html</v>
      </c>
      <c r="F4309" s="55">
        <v>42102</v>
      </c>
      <c r="G4309" s="42" t="s">
        <v>2951</v>
      </c>
      <c r="H4309" s="42" t="s">
        <v>562</v>
      </c>
      <c r="I4309" s="42" t="s">
        <v>67</v>
      </c>
      <c r="J4309" s="42" t="s">
        <v>2952</v>
      </c>
      <c r="K4309" s="42" t="s">
        <v>563</v>
      </c>
      <c r="L4309" s="42" t="s">
        <v>564</v>
      </c>
      <c r="M4309" s="42" t="s">
        <v>21</v>
      </c>
      <c r="N4309" s="42" t="s">
        <v>2953</v>
      </c>
      <c r="O4309" s="42" t="s">
        <v>994</v>
      </c>
      <c r="P4309" s="42" t="s">
        <v>395</v>
      </c>
      <c r="Q4309" s="56" t="str">
        <f>HYPERLINK("http://www.ksat.com/content/pns/ksat/news/2015/04/10/man-shot--killed-by-police-id-d.html","http://www.ksat.com/content/pns/ksat/news/2015/04/10/man-shot--killed-by-police-id-d.html")</f>
        <v>http://www.ksat.com/content/pns/ksat/news/2015/04/10/man-shot--killed-by-police-id-d.html</v>
      </c>
      <c r="R4309" s="42" t="s">
        <v>94</v>
      </c>
      <c r="S4309" s="42" t="s">
        <v>22</v>
      </c>
      <c r="T4309" s="42" t="s">
        <v>28746</v>
      </c>
      <c r="U4309" s="50" t="s">
        <v>28520</v>
      </c>
      <c r="V4309" s="42" t="s">
        <v>28519</v>
      </c>
      <c r="W4309" s="42" t="s">
        <v>94</v>
      </c>
      <c r="X4309" s="50">
        <v>329</v>
      </c>
    </row>
    <row r="4310" spans="1:24" ht="12" customHeight="1" x14ac:dyDescent="0.15">
      <c r="A4310" s="42" t="s">
        <v>2940</v>
      </c>
      <c r="B4310" s="42">
        <v>57</v>
      </c>
      <c r="C4310" s="42" t="s">
        <v>14</v>
      </c>
      <c r="D4310" s="42" t="s">
        <v>24</v>
      </c>
      <c r="F4310" s="55">
        <v>42102</v>
      </c>
      <c r="G4310" s="42" t="s">
        <v>2941</v>
      </c>
      <c r="H4310" s="42" t="s">
        <v>2942</v>
      </c>
      <c r="I4310" s="42" t="s">
        <v>39</v>
      </c>
      <c r="J4310" s="42" t="s">
        <v>2943</v>
      </c>
      <c r="K4310" s="42" t="s">
        <v>664</v>
      </c>
      <c r="L4310" s="42" t="s">
        <v>731</v>
      </c>
      <c r="M4310" s="42" t="s">
        <v>385</v>
      </c>
      <c r="N4310" s="42" t="s">
        <v>2944</v>
      </c>
      <c r="O4310" s="42" t="s">
        <v>394</v>
      </c>
      <c r="P4310" s="42" t="s">
        <v>395</v>
      </c>
      <c r="Q4310" s="56" t="str">
        <f>HYPERLINK("http://www.kerngoldenempire.com/news/top-stories/new-information-on-kcso-in-custody-death","http://www.kerngoldenempire.com/news/top-stories/new-information-on-kcso-in-custody-death")</f>
        <v>http://www.kerngoldenempire.com/news/top-stories/new-information-on-kcso-in-custody-death</v>
      </c>
      <c r="R4310" s="42" t="s">
        <v>23</v>
      </c>
      <c r="S4310" s="42" t="s">
        <v>12</v>
      </c>
    </row>
    <row r="4311" spans="1:24" ht="12" customHeight="1" x14ac:dyDescent="0.15">
      <c r="A4311" s="42" t="s">
        <v>2929</v>
      </c>
      <c r="B4311" s="42">
        <v>42</v>
      </c>
      <c r="C4311" s="42" t="s">
        <v>14</v>
      </c>
      <c r="D4311" s="42" t="s">
        <v>79</v>
      </c>
      <c r="E4311" s="42" t="s">
        <v>2930</v>
      </c>
      <c r="F4311" s="55">
        <v>42102</v>
      </c>
      <c r="G4311" s="42" t="s">
        <v>2931</v>
      </c>
      <c r="H4311" s="42" t="s">
        <v>2932</v>
      </c>
      <c r="I4311" s="42" t="s">
        <v>167</v>
      </c>
      <c r="J4311" s="42" t="s">
        <v>2933</v>
      </c>
      <c r="K4311" s="42" t="s">
        <v>2934</v>
      </c>
      <c r="L4311" s="42" t="s">
        <v>2935</v>
      </c>
      <c r="M4311" s="42" t="s">
        <v>21</v>
      </c>
      <c r="N4311" s="42" t="s">
        <v>20604</v>
      </c>
      <c r="O4311" s="42" t="s">
        <v>994</v>
      </c>
      <c r="P4311" s="42" t="s">
        <v>395</v>
      </c>
      <c r="Q4311" s="56" t="str">
        <f>HYPERLINK("http://www.wctv.tv/home/headlines/Police-Respond-to-Apparent-Shooting-in-Valdosta-299123481.html","http://www.wctv.tv/home/headlines/Police-Respond-to-Apparent-Shooting-in-Valdosta-299123481.html")</f>
        <v>http://www.wctv.tv/home/headlines/Police-Respond-to-Apparent-Shooting-in-Valdosta-299123481.html</v>
      </c>
      <c r="R4311" s="42" t="s">
        <v>94</v>
      </c>
      <c r="S4311" s="42" t="s">
        <v>373</v>
      </c>
      <c r="T4311" s="42" t="s">
        <v>28836</v>
      </c>
      <c r="U4311" s="50" t="s">
        <v>28520</v>
      </c>
      <c r="V4311" s="42" t="s">
        <v>28519</v>
      </c>
      <c r="W4311" s="42" t="s">
        <v>94</v>
      </c>
      <c r="X4311" s="50">
        <v>330</v>
      </c>
    </row>
    <row r="4312" spans="1:24" ht="12" customHeight="1" x14ac:dyDescent="0.15">
      <c r="A4312" s="42" t="s">
        <v>2961</v>
      </c>
      <c r="B4312" s="42">
        <v>32</v>
      </c>
      <c r="C4312" s="42" t="s">
        <v>14</v>
      </c>
      <c r="D4312" s="42" t="s">
        <v>31</v>
      </c>
      <c r="E4312" s="42" t="s">
        <v>2962</v>
      </c>
      <c r="F4312" s="55">
        <v>42101</v>
      </c>
      <c r="G4312" s="42" t="s">
        <v>2963</v>
      </c>
      <c r="H4312" s="42" t="s">
        <v>2737</v>
      </c>
      <c r="I4312" s="42" t="s">
        <v>389</v>
      </c>
      <c r="J4312" s="42" t="s">
        <v>2964</v>
      </c>
      <c r="K4312" s="42" t="s">
        <v>2965</v>
      </c>
      <c r="L4312" s="42" t="s">
        <v>2966</v>
      </c>
      <c r="M4312" s="42" t="s">
        <v>21</v>
      </c>
      <c r="N4312" s="42" t="s">
        <v>2967</v>
      </c>
      <c r="O4312" s="42" t="s">
        <v>994</v>
      </c>
      <c r="P4312" s="42" t="s">
        <v>395</v>
      </c>
      <c r="Q4312" s="56" t="str">
        <f>HYPERLINK("http://kfor.com/2015/04/08/officer-involved-shooting-in-shawnee-leaves-one-dead/","http://kfor.com/2015/04/08/officer-involved-shooting-in-shawnee-leaves-one-dead/")</f>
        <v>http://kfor.com/2015/04/08/officer-involved-shooting-in-shawnee-leaves-one-dead/</v>
      </c>
      <c r="R4312" s="42" t="s">
        <v>23</v>
      </c>
      <c r="S4312" s="42" t="s">
        <v>22</v>
      </c>
      <c r="T4312" s="42" t="s">
        <v>28746</v>
      </c>
      <c r="U4312" s="50" t="s">
        <v>28520</v>
      </c>
      <c r="V4312" s="42" t="s">
        <v>28519</v>
      </c>
      <c r="W4312" s="42" t="s">
        <v>94</v>
      </c>
      <c r="X4312" s="50">
        <v>319</v>
      </c>
    </row>
    <row r="4313" spans="1:24" ht="12" customHeight="1" x14ac:dyDescent="0.15">
      <c r="A4313" s="42" t="s">
        <v>2968</v>
      </c>
      <c r="B4313" s="42">
        <v>25</v>
      </c>
      <c r="C4313" s="42" t="s">
        <v>14</v>
      </c>
      <c r="D4313" s="42" t="s">
        <v>79</v>
      </c>
      <c r="E4313" s="42" t="s">
        <v>2969</v>
      </c>
      <c r="F4313" s="55">
        <v>42100</v>
      </c>
      <c r="G4313" s="42" t="s">
        <v>2970</v>
      </c>
      <c r="H4313" s="42" t="s">
        <v>2250</v>
      </c>
      <c r="I4313" s="42" t="s">
        <v>19</v>
      </c>
      <c r="J4313" s="42" t="s">
        <v>2379</v>
      </c>
      <c r="K4313" s="42" t="s">
        <v>1747</v>
      </c>
      <c r="L4313" s="42" t="s">
        <v>2380</v>
      </c>
      <c r="M4313" s="42" t="s">
        <v>21</v>
      </c>
      <c r="N4313" s="42" t="s">
        <v>2971</v>
      </c>
      <c r="O4313" s="42" t="s">
        <v>537</v>
      </c>
      <c r="P4313" s="42" t="s">
        <v>395</v>
      </c>
      <c r="Q4313" s="56" t="str">
        <f>HYPERLINK("http://www.wdsu.com/news/local-news/new-orleans/jpso-officer-involved-in-shooting-in-harvey/32215908","http://www.wdsu.com/news/local-news/new-orleans/jpso-officer-involved-in-shooting-in-harvey/32215908")</f>
        <v>http://www.wdsu.com/news/local-news/new-orleans/jpso-officer-involved-in-shooting-in-harvey/32215908</v>
      </c>
      <c r="R4313" s="42" t="s">
        <v>23</v>
      </c>
      <c r="S4313" s="42" t="s">
        <v>22</v>
      </c>
      <c r="T4313" s="42" t="s">
        <v>28746</v>
      </c>
      <c r="U4313" s="50" t="s">
        <v>28520</v>
      </c>
      <c r="V4313" s="42" t="s">
        <v>28522</v>
      </c>
      <c r="W4313" s="42" t="s">
        <v>94</v>
      </c>
      <c r="X4313" s="50">
        <v>318</v>
      </c>
    </row>
    <row r="4314" spans="1:24" ht="12" customHeight="1" x14ac:dyDescent="0.15">
      <c r="A4314" s="42" t="s">
        <v>2990</v>
      </c>
      <c r="B4314" s="42">
        <v>23</v>
      </c>
      <c r="C4314" s="42" t="s">
        <v>14</v>
      </c>
      <c r="D4314" s="42" t="s">
        <v>31</v>
      </c>
      <c r="E4314" s="42" t="s">
        <v>2991</v>
      </c>
      <c r="F4314" s="55">
        <v>42100</v>
      </c>
      <c r="G4314" s="42" t="s">
        <v>23803</v>
      </c>
      <c r="H4314" s="42" t="s">
        <v>210</v>
      </c>
      <c r="I4314" s="42" t="s">
        <v>211</v>
      </c>
      <c r="J4314" s="42" t="s">
        <v>2992</v>
      </c>
      <c r="K4314" s="42" t="s">
        <v>414</v>
      </c>
      <c r="L4314" s="42" t="s">
        <v>212</v>
      </c>
      <c r="M4314" s="42" t="s">
        <v>21</v>
      </c>
      <c r="N4314" s="42" t="s">
        <v>2993</v>
      </c>
      <c r="O4314" s="42" t="s">
        <v>394</v>
      </c>
      <c r="P4314" s="42" t="s">
        <v>395</v>
      </c>
      <c r="Q4314" s="56"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4314" s="42" t="s">
        <v>542</v>
      </c>
      <c r="S4314" s="42" t="s">
        <v>22</v>
      </c>
      <c r="T4314" s="42" t="s">
        <v>28746</v>
      </c>
      <c r="U4314" s="50" t="s">
        <v>28520</v>
      </c>
      <c r="V4314" s="42" t="s">
        <v>28521</v>
      </c>
      <c r="W4314" s="42" t="s">
        <v>94</v>
      </c>
      <c r="X4314" s="50">
        <v>298</v>
      </c>
    </row>
    <row r="4315" spans="1:24" ht="12" customHeight="1" x14ac:dyDescent="0.15">
      <c r="A4315" s="42" t="s">
        <v>2954</v>
      </c>
      <c r="B4315" s="42">
        <v>31</v>
      </c>
      <c r="C4315" s="42" t="s">
        <v>14</v>
      </c>
      <c r="D4315" s="42" t="s">
        <v>31</v>
      </c>
      <c r="E4315" s="42" t="s">
        <v>2955</v>
      </c>
      <c r="F4315" s="55">
        <v>42100</v>
      </c>
      <c r="G4315" s="42" t="s">
        <v>2956</v>
      </c>
      <c r="H4315" s="42" t="s">
        <v>2957</v>
      </c>
      <c r="I4315" s="42" t="s">
        <v>774</v>
      </c>
      <c r="J4315" s="42" t="s">
        <v>2958</v>
      </c>
      <c r="K4315" s="42" t="s">
        <v>1747</v>
      </c>
      <c r="L4315" s="42" t="s">
        <v>2959</v>
      </c>
      <c r="M4315" s="42" t="s">
        <v>21</v>
      </c>
      <c r="N4315" s="42" t="s">
        <v>2960</v>
      </c>
      <c r="O4315" s="42" t="s">
        <v>994</v>
      </c>
      <c r="P4315" s="42" t="s">
        <v>395</v>
      </c>
      <c r="Q4315" s="56" t="str">
        <f>HYPERLINK("http://www.ktvb.com/story/news/crime/2015/04/07/deputy-shoots-kills-man-rifle/25414923/","http://www.ktvb.com/story/news/crime/2015/04/07/deputy-shoots-kills-man-rifle/25414923/")</f>
        <v>http://www.ktvb.com/story/news/crime/2015/04/07/deputy-shoots-kills-man-rifle/25414923/</v>
      </c>
      <c r="R4315" s="42" t="s">
        <v>94</v>
      </c>
      <c r="S4315" s="42" t="s">
        <v>22</v>
      </c>
      <c r="T4315" s="42" t="s">
        <v>28746</v>
      </c>
      <c r="U4315" s="50" t="s">
        <v>28520</v>
      </c>
      <c r="V4315" s="42" t="s">
        <v>28519</v>
      </c>
      <c r="W4315" s="42" t="s">
        <v>94</v>
      </c>
      <c r="X4315" s="50">
        <v>322</v>
      </c>
    </row>
    <row r="4316" spans="1:24" ht="12" customHeight="1" x14ac:dyDescent="0.15">
      <c r="A4316" s="42" t="s">
        <v>2977</v>
      </c>
      <c r="B4316" s="42">
        <v>28</v>
      </c>
      <c r="C4316" s="42" t="s">
        <v>14</v>
      </c>
      <c r="D4316" s="42" t="s">
        <v>133</v>
      </c>
      <c r="F4316" s="55">
        <v>42100</v>
      </c>
      <c r="G4316" s="42" t="s">
        <v>2978</v>
      </c>
      <c r="H4316" s="42" t="s">
        <v>2979</v>
      </c>
      <c r="I4316" s="42" t="s">
        <v>297</v>
      </c>
      <c r="J4316" s="42" t="s">
        <v>2980</v>
      </c>
      <c r="K4316" s="42" t="s">
        <v>2981</v>
      </c>
      <c r="L4316" s="42" t="s">
        <v>18884</v>
      </c>
      <c r="M4316" s="42" t="s">
        <v>385</v>
      </c>
      <c r="N4316" s="42" t="s">
        <v>2982</v>
      </c>
      <c r="O4316" s="42" t="s">
        <v>994</v>
      </c>
      <c r="P4316" s="42" t="s">
        <v>395</v>
      </c>
      <c r="Q4316" s="56" t="str">
        <f>HYPERLINK("http://www.seattletimes.com/seattle-news/coulee-dam-man-dies-following-taser-incident/","http://www.seattletimes.com/seattle-news/coulee-dam-man-dies-following-taser-incident/")</f>
        <v>http://www.seattletimes.com/seattle-news/coulee-dam-man-dies-following-taser-incident/</v>
      </c>
      <c r="R4316" s="42" t="s">
        <v>948</v>
      </c>
      <c r="S4316" s="42" t="s">
        <v>12</v>
      </c>
    </row>
    <row r="4317" spans="1:24" ht="12" customHeight="1" x14ac:dyDescent="0.15">
      <c r="A4317" s="42" t="s">
        <v>2983</v>
      </c>
      <c r="B4317" s="42">
        <v>33</v>
      </c>
      <c r="C4317" s="42" t="s">
        <v>14</v>
      </c>
      <c r="D4317" s="42" t="s">
        <v>31</v>
      </c>
      <c r="E4317" s="42" t="s">
        <v>2984</v>
      </c>
      <c r="F4317" s="55">
        <v>42100</v>
      </c>
      <c r="G4317" s="42" t="s">
        <v>2985</v>
      </c>
      <c r="H4317" s="42" t="s">
        <v>2986</v>
      </c>
      <c r="I4317" s="42" t="s">
        <v>56</v>
      </c>
      <c r="J4317" s="42" t="s">
        <v>2987</v>
      </c>
      <c r="K4317" s="42" t="s">
        <v>414</v>
      </c>
      <c r="L4317" s="42" t="s">
        <v>2988</v>
      </c>
      <c r="M4317" s="42" t="s">
        <v>21</v>
      </c>
      <c r="N4317" s="42" t="s">
        <v>2989</v>
      </c>
      <c r="O4317" s="42" t="s">
        <v>394</v>
      </c>
      <c r="P4317" s="42" t="s">
        <v>395</v>
      </c>
      <c r="Q4317" s="56" t="str">
        <f>HYPERLINK("http://www.ocala.com/article/20150429/ARTICLES/150429614","http://www.ocala.com/article/20150429/ARTICLES/150429614")</f>
        <v>http://www.ocala.com/article/20150429/ARTICLES/150429614</v>
      </c>
      <c r="R4317" s="42" t="s">
        <v>94</v>
      </c>
      <c r="S4317" s="42" t="s">
        <v>12</v>
      </c>
    </row>
    <row r="4318" spans="1:24" ht="12" customHeight="1" x14ac:dyDescent="0.15">
      <c r="A4318" s="42" t="s">
        <v>2994</v>
      </c>
      <c r="B4318" s="42">
        <v>51</v>
      </c>
      <c r="C4318" s="42" t="s">
        <v>14</v>
      </c>
      <c r="D4318" s="42" t="s">
        <v>31</v>
      </c>
      <c r="E4318" s="42"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4318" s="55">
        <v>42099</v>
      </c>
      <c r="G4318" s="42" t="s">
        <v>2995</v>
      </c>
      <c r="H4318" s="42" t="s">
        <v>616</v>
      </c>
      <c r="I4318" s="42" t="s">
        <v>117</v>
      </c>
      <c r="J4318" s="42">
        <v>85308</v>
      </c>
      <c r="K4318" s="42" t="s">
        <v>617</v>
      </c>
      <c r="L4318" s="42" t="s">
        <v>618</v>
      </c>
      <c r="M4318" s="42" t="s">
        <v>21</v>
      </c>
      <c r="N4318" s="42" t="s">
        <v>2996</v>
      </c>
      <c r="O4318" s="42" t="s">
        <v>994</v>
      </c>
      <c r="P4318" s="42" t="s">
        <v>395</v>
      </c>
      <c r="Q4318" s="56"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4318" s="42" t="s">
        <v>542</v>
      </c>
      <c r="S4318" s="42" t="s">
        <v>22</v>
      </c>
      <c r="T4318" s="42" t="s">
        <v>28739</v>
      </c>
      <c r="U4318" s="50" t="s">
        <v>28518</v>
      </c>
      <c r="V4318" s="42" t="s">
        <v>28521</v>
      </c>
      <c r="W4318" s="42" t="s">
        <v>94</v>
      </c>
      <c r="X4318" s="50">
        <v>301</v>
      </c>
    </row>
    <row r="4319" spans="1:24" ht="12" customHeight="1" x14ac:dyDescent="0.15">
      <c r="A4319" s="42" t="s">
        <v>2972</v>
      </c>
      <c r="B4319" s="42">
        <v>56</v>
      </c>
      <c r="C4319" s="42" t="s">
        <v>14</v>
      </c>
      <c r="D4319" s="42" t="s">
        <v>31</v>
      </c>
      <c r="F4319" s="55">
        <v>42099</v>
      </c>
      <c r="G4319" s="42" t="s">
        <v>2973</v>
      </c>
      <c r="H4319" s="42" t="s">
        <v>2974</v>
      </c>
      <c r="I4319" s="42" t="s">
        <v>39</v>
      </c>
      <c r="J4319" s="42">
        <v>93561</v>
      </c>
      <c r="K4319" s="42" t="s">
        <v>664</v>
      </c>
      <c r="L4319" s="42" t="s">
        <v>2975</v>
      </c>
      <c r="M4319" s="42" t="s">
        <v>21</v>
      </c>
      <c r="N4319" s="42" t="s">
        <v>2976</v>
      </c>
      <c r="O4319" s="42" t="s">
        <v>2568</v>
      </c>
      <c r="P4319" s="42" t="s">
        <v>395</v>
      </c>
      <c r="Q4319" s="56"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4319" s="42" t="s">
        <v>23</v>
      </c>
      <c r="S4319" s="42" t="s">
        <v>22</v>
      </c>
      <c r="T4319" s="42" t="s">
        <v>28746</v>
      </c>
      <c r="U4319" s="50" t="s">
        <v>28520</v>
      </c>
      <c r="V4319" s="42" t="s">
        <v>28521</v>
      </c>
      <c r="W4319" s="42" t="s">
        <v>94</v>
      </c>
      <c r="X4319" s="50">
        <v>304</v>
      </c>
    </row>
    <row r="4320" spans="1:24" ht="12" customHeight="1" x14ac:dyDescent="0.15">
      <c r="A4320" s="42" t="s">
        <v>3008</v>
      </c>
      <c r="B4320" s="42">
        <v>50</v>
      </c>
      <c r="C4320" s="42" t="s">
        <v>14</v>
      </c>
      <c r="D4320" s="42" t="s">
        <v>79</v>
      </c>
      <c r="E4320" s="42" t="s">
        <v>3009</v>
      </c>
      <c r="F4320" s="55">
        <v>42098</v>
      </c>
      <c r="G4320" s="42" t="s">
        <v>3010</v>
      </c>
      <c r="H4320" s="42" t="s">
        <v>3011</v>
      </c>
      <c r="I4320" s="42" t="s">
        <v>26</v>
      </c>
      <c r="J4320" s="42" t="s">
        <v>3012</v>
      </c>
      <c r="K4320" s="42" t="s">
        <v>2175</v>
      </c>
      <c r="L4320" s="42" t="s">
        <v>2198</v>
      </c>
      <c r="M4320" s="42" t="s">
        <v>5307</v>
      </c>
      <c r="N4320" s="42" t="s">
        <v>3013</v>
      </c>
      <c r="O4320" s="42" t="s">
        <v>28689</v>
      </c>
      <c r="P4320" s="42" t="s">
        <v>29860</v>
      </c>
      <c r="Q4320" s="56" t="s">
        <v>3014</v>
      </c>
      <c r="R4320" s="42" t="s">
        <v>94</v>
      </c>
      <c r="S4320" s="42" t="s">
        <v>12</v>
      </c>
      <c r="T4320" s="42" t="s">
        <v>31978</v>
      </c>
      <c r="U4320" s="50" t="s">
        <v>28518</v>
      </c>
      <c r="V4320" s="42" t="s">
        <v>28522</v>
      </c>
      <c r="W4320" s="42" t="s">
        <v>94</v>
      </c>
      <c r="X4320" s="50">
        <v>297</v>
      </c>
    </row>
    <row r="4321" spans="1:24" ht="12" customHeight="1" x14ac:dyDescent="0.15">
      <c r="A4321" s="42" t="s">
        <v>3002</v>
      </c>
      <c r="B4321" s="42">
        <v>17</v>
      </c>
      <c r="C4321" s="42" t="s">
        <v>14</v>
      </c>
      <c r="D4321" s="42" t="s">
        <v>79</v>
      </c>
      <c r="E4321" s="42" t="s">
        <v>3003</v>
      </c>
      <c r="F4321" s="55">
        <v>42098</v>
      </c>
      <c r="G4321" s="42" t="s">
        <v>3004</v>
      </c>
      <c r="H4321" s="42" t="s">
        <v>3005</v>
      </c>
      <c r="I4321" s="42" t="s">
        <v>38</v>
      </c>
      <c r="J4321" s="42">
        <v>60099</v>
      </c>
      <c r="K4321" s="42" t="s">
        <v>1231</v>
      </c>
      <c r="L4321" s="42" t="s">
        <v>3006</v>
      </c>
      <c r="M4321" s="42" t="s">
        <v>21</v>
      </c>
      <c r="N4321" s="42" t="s">
        <v>3007</v>
      </c>
      <c r="O4321" s="42" t="s">
        <v>537</v>
      </c>
      <c r="P4321" s="42" t="s">
        <v>395</v>
      </c>
      <c r="Q4321" s="56" t="str">
        <f>HYPERLINK("http://www.huffingtonpost.com/2015/04/29/justus-howell_n_7172814.html","http://www.huffingtonpost.com/2015/04/29/justus-howell_n_7172814.html")</f>
        <v>http://www.huffingtonpost.com/2015/04/29/justus-howell_n_7172814.html</v>
      </c>
      <c r="R4321" s="42" t="s">
        <v>23</v>
      </c>
      <c r="S4321" s="42" t="s">
        <v>22</v>
      </c>
      <c r="T4321" s="42" t="s">
        <v>28746</v>
      </c>
      <c r="U4321" s="50" t="s">
        <v>28520</v>
      </c>
      <c r="V4321" s="42" t="s">
        <v>28522</v>
      </c>
      <c r="W4321" s="42" t="s">
        <v>94</v>
      </c>
      <c r="X4321" s="50">
        <v>296</v>
      </c>
    </row>
    <row r="4322" spans="1:24" ht="12" customHeight="1" x14ac:dyDescent="0.15">
      <c r="A4322" s="42" t="s">
        <v>2997</v>
      </c>
      <c r="B4322" s="42">
        <v>31</v>
      </c>
      <c r="C4322" s="42" t="s">
        <v>14</v>
      </c>
      <c r="D4322" s="42" t="s">
        <v>79</v>
      </c>
      <c r="E4322" s="42" t="s">
        <v>2998</v>
      </c>
      <c r="F4322" s="55">
        <v>42098</v>
      </c>
      <c r="G4322" s="42" t="s">
        <v>2999</v>
      </c>
      <c r="H4322" s="42" t="s">
        <v>1844</v>
      </c>
      <c r="I4322" s="42" t="s">
        <v>39</v>
      </c>
      <c r="J4322" s="42">
        <v>92865</v>
      </c>
      <c r="K4322" s="42" t="s">
        <v>3000</v>
      </c>
      <c r="L4322" s="42" t="s">
        <v>1846</v>
      </c>
      <c r="M4322" s="42" t="s">
        <v>21</v>
      </c>
      <c r="N4322" s="42" t="s">
        <v>3001</v>
      </c>
      <c r="O4322" s="42" t="s">
        <v>994</v>
      </c>
      <c r="P4322" s="42" t="s">
        <v>395</v>
      </c>
      <c r="Q4322" s="56" t="str">
        <f>HYPERLINK("http://ktla.com/2015/04/05/armed-man-is-fatally-shot-by-anaheim-police-1-day-after-posting-bail/","http://ktla.com/2015/04/05/armed-man-is-fatally-shot-by-anaheim-police-1-day-after-posting-bail/")</f>
        <v>http://ktla.com/2015/04/05/armed-man-is-fatally-shot-by-anaheim-police-1-day-after-posting-bail/</v>
      </c>
      <c r="R4322" s="42" t="s">
        <v>23</v>
      </c>
      <c r="S4322" s="42" t="s">
        <v>22</v>
      </c>
      <c r="T4322" s="42" t="s">
        <v>28746</v>
      </c>
      <c r="U4322" s="50" t="s">
        <v>28520</v>
      </c>
      <c r="V4322" s="42" t="s">
        <v>28521</v>
      </c>
      <c r="W4322" s="42" t="s">
        <v>542</v>
      </c>
      <c r="X4322" s="50">
        <v>300</v>
      </c>
    </row>
    <row r="4323" spans="1:24" ht="12" customHeight="1" x14ac:dyDescent="0.15">
      <c r="A4323" s="42" t="s">
        <v>3015</v>
      </c>
      <c r="B4323" s="42">
        <v>34</v>
      </c>
      <c r="C4323" s="42" t="s">
        <v>14</v>
      </c>
      <c r="D4323" s="42" t="s">
        <v>31</v>
      </c>
      <c r="E4323" s="42" t="s">
        <v>3016</v>
      </c>
      <c r="F4323" s="55">
        <v>42098</v>
      </c>
      <c r="G4323" s="42" t="s">
        <v>3017</v>
      </c>
      <c r="H4323" s="42" t="s">
        <v>3018</v>
      </c>
      <c r="I4323" s="42" t="s">
        <v>189</v>
      </c>
      <c r="J4323" s="42">
        <v>87015</v>
      </c>
      <c r="K4323" s="42" t="s">
        <v>612</v>
      </c>
      <c r="L4323" s="42" t="s">
        <v>3019</v>
      </c>
      <c r="M4323" s="42" t="s">
        <v>21</v>
      </c>
      <c r="N4323" s="42" t="s">
        <v>3020</v>
      </c>
      <c r="O4323" s="42" t="s">
        <v>994</v>
      </c>
      <c r="P4323" s="42" t="s">
        <v>395</v>
      </c>
      <c r="Q4323" s="56" t="str">
        <f>HYPERLINK("http://www.koat.com/news/state-police-officers-fatally-shoot-east-mountains-man/32197688","http://www.koat.com/news/state-police-officers-fatally-shoot-east-mountains-man/32197688")</f>
        <v>http://www.koat.com/news/state-police-officers-fatally-shoot-east-mountains-man/32197688</v>
      </c>
      <c r="R4323" s="42" t="s">
        <v>542</v>
      </c>
      <c r="S4323" s="42" t="s">
        <v>22</v>
      </c>
      <c r="T4323" s="42" t="s">
        <v>28746</v>
      </c>
      <c r="U4323" s="50" t="s">
        <v>28520</v>
      </c>
      <c r="V4323" s="42" t="s">
        <v>28519</v>
      </c>
      <c r="W4323" s="42" t="s">
        <v>94</v>
      </c>
      <c r="X4323" s="50">
        <v>302</v>
      </c>
    </row>
    <row r="4324" spans="1:24" ht="12" customHeight="1" x14ac:dyDescent="0.15">
      <c r="A4324" s="42" t="s">
        <v>3021</v>
      </c>
      <c r="B4324" s="42">
        <v>33</v>
      </c>
      <c r="C4324" s="42" t="s">
        <v>14</v>
      </c>
      <c r="D4324" s="42" t="s">
        <v>31</v>
      </c>
      <c r="E4324" s="42" t="s">
        <v>3022</v>
      </c>
      <c r="F4324" s="55">
        <v>42098</v>
      </c>
      <c r="G4324" s="42" t="s">
        <v>3023</v>
      </c>
      <c r="H4324" s="42" t="s">
        <v>3024</v>
      </c>
      <c r="I4324" s="42" t="s">
        <v>389</v>
      </c>
      <c r="J4324" s="42">
        <v>74469</v>
      </c>
      <c r="K4324" s="42" t="s">
        <v>3025</v>
      </c>
      <c r="L4324" s="42" t="s">
        <v>3026</v>
      </c>
      <c r="M4324" s="42" t="s">
        <v>385</v>
      </c>
      <c r="N4324" s="42" t="s">
        <v>3027</v>
      </c>
      <c r="O4324" s="42" t="s">
        <v>994</v>
      </c>
      <c r="P4324" s="42" t="s">
        <v>395</v>
      </c>
      <c r="Q4324" s="56"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4324" s="42" t="s">
        <v>94</v>
      </c>
      <c r="S4324" s="42" t="s">
        <v>12</v>
      </c>
    </row>
    <row r="4325" spans="1:24" ht="12" customHeight="1" x14ac:dyDescent="0.15">
      <c r="A4325" s="42" t="s">
        <v>3033</v>
      </c>
      <c r="B4325" s="42">
        <v>38</v>
      </c>
      <c r="C4325" s="42" t="s">
        <v>14</v>
      </c>
      <c r="D4325" s="42" t="s">
        <v>31</v>
      </c>
      <c r="E4325" s="42" t="s">
        <v>3034</v>
      </c>
      <c r="F4325" s="55">
        <v>42097</v>
      </c>
      <c r="G4325" s="42" t="s">
        <v>3035</v>
      </c>
      <c r="H4325" s="42" t="s">
        <v>3036</v>
      </c>
      <c r="I4325" s="42" t="s">
        <v>238</v>
      </c>
      <c r="J4325" s="42">
        <v>22603</v>
      </c>
      <c r="K4325" s="42" t="s">
        <v>3037</v>
      </c>
      <c r="L4325" s="42" t="s">
        <v>3038</v>
      </c>
      <c r="M4325" s="42" t="s">
        <v>21</v>
      </c>
      <c r="N4325" s="42" t="s">
        <v>3039</v>
      </c>
      <c r="O4325" s="42" t="s">
        <v>994</v>
      </c>
      <c r="P4325" s="42" t="s">
        <v>395</v>
      </c>
      <c r="Q4325" s="56" t="str">
        <f>HYPERLINK("http://www.winchesterstar.com/article/040615br","http://www.winchesterstar.com/article/040615br")</f>
        <v>http://www.winchesterstar.com/article/040615br</v>
      </c>
      <c r="R4325" s="42" t="s">
        <v>94</v>
      </c>
      <c r="S4325" s="42" t="s">
        <v>22</v>
      </c>
      <c r="T4325" s="42" t="s">
        <v>28739</v>
      </c>
      <c r="U4325" s="50" t="s">
        <v>28518</v>
      </c>
      <c r="V4325" s="42" t="s">
        <v>28521</v>
      </c>
      <c r="W4325" s="42" t="s">
        <v>542</v>
      </c>
      <c r="X4325" s="50">
        <v>299</v>
      </c>
    </row>
    <row r="4326" spans="1:24" ht="12" customHeight="1" x14ac:dyDescent="0.15">
      <c r="A4326" s="42" t="s">
        <v>3046</v>
      </c>
      <c r="B4326" s="42">
        <v>44</v>
      </c>
      <c r="C4326" s="42" t="s">
        <v>14</v>
      </c>
      <c r="D4326" s="42" t="s">
        <v>79</v>
      </c>
      <c r="E4326" s="42" t="s">
        <v>3047</v>
      </c>
      <c r="F4326" s="55">
        <v>42096</v>
      </c>
      <c r="G4326" s="42" t="s">
        <v>23805</v>
      </c>
      <c r="H4326" s="42" t="s">
        <v>2442</v>
      </c>
      <c r="I4326" s="42" t="s">
        <v>389</v>
      </c>
      <c r="J4326" s="42" t="s">
        <v>2443</v>
      </c>
      <c r="K4326" s="42" t="s">
        <v>2442</v>
      </c>
      <c r="L4326" s="42" t="s">
        <v>3048</v>
      </c>
      <c r="M4326" s="42" t="s">
        <v>21</v>
      </c>
      <c r="N4326" s="42" t="s">
        <v>3049</v>
      </c>
      <c r="O4326" s="42" t="s">
        <v>29857</v>
      </c>
      <c r="P4326" s="42" t="s">
        <v>24292</v>
      </c>
      <c r="Q4326" s="56"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4326" s="42" t="s">
        <v>94</v>
      </c>
      <c r="S4326" s="42" t="s">
        <v>12</v>
      </c>
      <c r="T4326" s="42" t="s">
        <v>31978</v>
      </c>
      <c r="U4326" s="50" t="s">
        <v>28518</v>
      </c>
      <c r="V4326" s="42" t="s">
        <v>28521</v>
      </c>
      <c r="W4326" s="42" t="s">
        <v>94</v>
      </c>
      <c r="X4326" s="50">
        <v>291</v>
      </c>
    </row>
    <row r="4327" spans="1:24" ht="12" customHeight="1" x14ac:dyDescent="0.15">
      <c r="A4327" s="42" t="s">
        <v>3028</v>
      </c>
      <c r="B4327" s="42">
        <v>32</v>
      </c>
      <c r="C4327" s="42" t="s">
        <v>14</v>
      </c>
      <c r="D4327" s="42" t="s">
        <v>79</v>
      </c>
      <c r="E4327" s="42" t="str">
        <f>HYPERLINK("http://www.killedbypolice.net/victims/150297.jpg","http://www.killedbypolice.net/victims/150297.jpg")</f>
        <v>http://www.killedbypolice.net/victims/150297.jpg</v>
      </c>
      <c r="F4327" s="55">
        <v>42096</v>
      </c>
      <c r="G4327" s="42" t="s">
        <v>3029</v>
      </c>
      <c r="H4327" s="42" t="s">
        <v>3030</v>
      </c>
      <c r="I4327" s="42" t="s">
        <v>38</v>
      </c>
      <c r="J4327" s="42">
        <v>61201</v>
      </c>
      <c r="K4327" s="42" t="s">
        <v>3030</v>
      </c>
      <c r="L4327" s="42" t="s">
        <v>3031</v>
      </c>
      <c r="M4327" s="42" t="s">
        <v>21</v>
      </c>
      <c r="N4327" s="42" t="s">
        <v>3032</v>
      </c>
      <c r="O4327" s="42" t="s">
        <v>994</v>
      </c>
      <c r="P4327" s="42" t="s">
        <v>395</v>
      </c>
      <c r="Q4327" s="56" t="str">
        <f>HYPERLINK("http://kwqc.com/2015/04/03/r-i-county-coroner-identifies-man-killed-in-officer-involved-shooting/","http://kwqc.com/2015/04/03/r-i-county-coroner-identifies-man-killed-in-officer-involved-shooting/")</f>
        <v>http://kwqc.com/2015/04/03/r-i-county-coroner-identifies-man-killed-in-officer-involved-shooting/</v>
      </c>
      <c r="R4327" s="42" t="s">
        <v>94</v>
      </c>
      <c r="S4327" s="42" t="s">
        <v>22</v>
      </c>
      <c r="T4327" s="42" t="s">
        <v>28746</v>
      </c>
      <c r="U4327" s="50" t="s">
        <v>28520</v>
      </c>
      <c r="V4327" s="42" t="s">
        <v>28522</v>
      </c>
      <c r="W4327" s="42" t="s">
        <v>94</v>
      </c>
      <c r="X4327" s="50">
        <v>286</v>
      </c>
    </row>
    <row r="4328" spans="1:24" ht="12" customHeight="1" x14ac:dyDescent="0.15">
      <c r="A4328" s="42" t="s">
        <v>3057</v>
      </c>
      <c r="B4328" s="42">
        <v>27</v>
      </c>
      <c r="C4328" s="42" t="s">
        <v>14</v>
      </c>
      <c r="D4328" s="42" t="s">
        <v>31</v>
      </c>
      <c r="E4328" s="42" t="s">
        <v>3058</v>
      </c>
      <c r="F4328" s="55">
        <v>42096</v>
      </c>
      <c r="G4328" s="42" t="s">
        <v>23804</v>
      </c>
      <c r="H4328" s="42" t="s">
        <v>3059</v>
      </c>
      <c r="I4328" s="42" t="s">
        <v>19</v>
      </c>
      <c r="J4328" s="42" t="s">
        <v>3060</v>
      </c>
      <c r="K4328" s="42" t="s">
        <v>3061</v>
      </c>
      <c r="L4328" s="42" t="s">
        <v>3062</v>
      </c>
      <c r="M4328" s="42" t="s">
        <v>21</v>
      </c>
      <c r="N4328" s="42" t="s">
        <v>3063</v>
      </c>
      <c r="O4328" s="42" t="s">
        <v>394</v>
      </c>
      <c r="P4328" s="42" t="s">
        <v>395</v>
      </c>
      <c r="Q4328" s="56"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4328" s="42" t="s">
        <v>542</v>
      </c>
      <c r="S4328" s="42" t="s">
        <v>22</v>
      </c>
      <c r="T4328" s="42" t="s">
        <v>28746</v>
      </c>
      <c r="U4328" s="50" t="s">
        <v>28520</v>
      </c>
      <c r="V4328" s="42" t="s">
        <v>28521</v>
      </c>
      <c r="W4328" s="42" t="s">
        <v>94</v>
      </c>
      <c r="X4328" s="50">
        <v>303</v>
      </c>
    </row>
    <row r="4329" spans="1:24" ht="12" customHeight="1" x14ac:dyDescent="0.15">
      <c r="A4329" s="42" t="s">
        <v>3050</v>
      </c>
      <c r="B4329" s="42">
        <v>63</v>
      </c>
      <c r="C4329" s="42" t="s">
        <v>14</v>
      </c>
      <c r="D4329" s="42" t="s">
        <v>31</v>
      </c>
      <c r="F4329" s="55">
        <v>42096</v>
      </c>
      <c r="G4329" s="42" t="s">
        <v>3051</v>
      </c>
      <c r="H4329" s="42" t="s">
        <v>3052</v>
      </c>
      <c r="I4329" s="42" t="s">
        <v>38</v>
      </c>
      <c r="J4329" s="42" t="s">
        <v>3053</v>
      </c>
      <c r="K4329" s="42" t="s">
        <v>3054</v>
      </c>
      <c r="L4329" s="42" t="s">
        <v>3055</v>
      </c>
      <c r="M4329" s="42" t="s">
        <v>5307</v>
      </c>
      <c r="N4329" s="42" t="s">
        <v>3056</v>
      </c>
      <c r="O4329" s="42" t="s">
        <v>994</v>
      </c>
      <c r="P4329" s="42" t="s">
        <v>395</v>
      </c>
      <c r="Q4329" s="56"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4329" s="42" t="s">
        <v>542</v>
      </c>
      <c r="S4329" s="42" t="s">
        <v>22</v>
      </c>
      <c r="T4329" s="42" t="s">
        <v>28746</v>
      </c>
      <c r="U4329" s="50" t="s">
        <v>28520</v>
      </c>
      <c r="V4329" s="42" t="s">
        <v>28521</v>
      </c>
      <c r="W4329" s="42" t="s">
        <v>94</v>
      </c>
      <c r="X4329" s="50">
        <v>288</v>
      </c>
    </row>
    <row r="4330" spans="1:24" ht="12" customHeight="1" x14ac:dyDescent="0.15">
      <c r="A4330" s="42" t="s">
        <v>3040</v>
      </c>
      <c r="B4330" s="42">
        <v>39</v>
      </c>
      <c r="C4330" s="42" t="s">
        <v>14</v>
      </c>
      <c r="D4330" s="42" t="s">
        <v>79</v>
      </c>
      <c r="E4330" s="42" t="s">
        <v>3041</v>
      </c>
      <c r="F4330" s="55">
        <v>42096</v>
      </c>
      <c r="G4330" s="42" t="s">
        <v>3042</v>
      </c>
      <c r="H4330" s="42" t="s">
        <v>3043</v>
      </c>
      <c r="I4330" s="42" t="s">
        <v>417</v>
      </c>
      <c r="J4330" s="42">
        <v>12210</v>
      </c>
      <c r="K4330" s="42" t="s">
        <v>3043</v>
      </c>
      <c r="L4330" s="42" t="s">
        <v>3044</v>
      </c>
      <c r="M4330" s="42" t="s">
        <v>385</v>
      </c>
      <c r="N4330" s="42" t="s">
        <v>3045</v>
      </c>
      <c r="O4330" s="42" t="s">
        <v>2568</v>
      </c>
      <c r="P4330" s="42" t="s">
        <v>395</v>
      </c>
      <c r="Q4330" s="56" t="str">
        <f>HYPERLINK("http://www.timesunion.com/news/article/Taser-victim-Dontay-Ivy-to-be-laid-to-rest-6187858.php","http://www.timesunion.com/news/article/Taser-victim-Dontay-Ivy-to-be-laid-to-rest-6187858.php")</f>
        <v>http://www.timesunion.com/news/article/Taser-victim-Dontay-Ivy-to-be-laid-to-rest-6187858.php</v>
      </c>
      <c r="R4330" s="42" t="s">
        <v>542</v>
      </c>
      <c r="S4330" s="42" t="s">
        <v>12</v>
      </c>
    </row>
    <row r="4331" spans="1:24" ht="12" customHeight="1" x14ac:dyDescent="0.15">
      <c r="A4331" s="42" t="s">
        <v>3064</v>
      </c>
      <c r="B4331" s="42">
        <v>37</v>
      </c>
      <c r="C4331" s="42" t="s">
        <v>14</v>
      </c>
      <c r="D4331" s="42" t="s">
        <v>79</v>
      </c>
      <c r="E4331" s="42" t="str">
        <f>HYPERLINK("http://www.killedbypolice.net/victims/150292.jpg","http://www.killedbypolice.net/victims/150292.jpg")</f>
        <v>http://www.killedbypolice.net/victims/150292.jpg</v>
      </c>
      <c r="F4331" s="55">
        <v>42095</v>
      </c>
      <c r="G4331" s="42" t="s">
        <v>3065</v>
      </c>
      <c r="H4331" s="42" t="s">
        <v>3066</v>
      </c>
      <c r="I4331" s="42" t="s">
        <v>39</v>
      </c>
      <c r="J4331" s="42">
        <v>90250</v>
      </c>
      <c r="K4331" s="42" t="s">
        <v>92</v>
      </c>
      <c r="L4331" s="42" t="s">
        <v>3067</v>
      </c>
      <c r="M4331" s="42" t="s">
        <v>21</v>
      </c>
      <c r="N4331" s="42" t="s">
        <v>3068</v>
      </c>
      <c r="O4331" s="42" t="s">
        <v>994</v>
      </c>
      <c r="P4331" s="42" t="s">
        <v>395</v>
      </c>
      <c r="Q4331" s="56" t="str">
        <f>HYPERLINK("http://www.nbclosangeles.com/news/local/Fatal-Shooting-May-Have-Started-Over-Laugh-298532211.html","http://www.nbclosangeles.com/news/local/Fatal-Shooting-May-Have-Started-Over-Laugh-298532211.html")</f>
        <v>http://www.nbclosangeles.com/news/local/Fatal-Shooting-May-Have-Started-Over-Laugh-298532211.html</v>
      </c>
      <c r="R4331" s="42" t="s">
        <v>94</v>
      </c>
      <c r="S4331" s="42" t="s">
        <v>22</v>
      </c>
      <c r="T4331" s="42" t="s">
        <v>28746</v>
      </c>
      <c r="U4331" s="50" t="s">
        <v>28520</v>
      </c>
      <c r="V4331" s="42" t="s">
        <v>28521</v>
      </c>
      <c r="W4331" s="42" t="s">
        <v>94</v>
      </c>
      <c r="X4331" s="50">
        <v>267</v>
      </c>
    </row>
    <row r="4332" spans="1:24" ht="12" customHeight="1" x14ac:dyDescent="0.15">
      <c r="A4332" s="42" t="s">
        <v>2840</v>
      </c>
      <c r="B4332" s="42">
        <v>36</v>
      </c>
      <c r="C4332" s="42" t="s">
        <v>14</v>
      </c>
      <c r="D4332" s="42" t="s">
        <v>31</v>
      </c>
      <c r="E4332" s="42" t="s">
        <v>2841</v>
      </c>
      <c r="F4332" s="55">
        <v>42095</v>
      </c>
      <c r="G4332" s="42" t="s">
        <v>2842</v>
      </c>
      <c r="H4332" s="42" t="s">
        <v>2843</v>
      </c>
      <c r="I4332" s="42" t="s">
        <v>75</v>
      </c>
      <c r="J4332" s="42" t="s">
        <v>2844</v>
      </c>
      <c r="K4332" s="42" t="s">
        <v>2845</v>
      </c>
      <c r="L4332" s="42" t="s">
        <v>2846</v>
      </c>
      <c r="M4332" s="42" t="s">
        <v>21</v>
      </c>
      <c r="N4332" s="42" t="s">
        <v>2847</v>
      </c>
      <c r="O4332" s="42" t="s">
        <v>2848</v>
      </c>
      <c r="P4332" s="42" t="s">
        <v>395</v>
      </c>
      <c r="Q4332" s="56"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4332" s="42" t="s">
        <v>94</v>
      </c>
      <c r="S4332" s="42" t="s">
        <v>22</v>
      </c>
      <c r="T4332" s="42" t="s">
        <v>28739</v>
      </c>
      <c r="U4332" s="50" t="s">
        <v>28520</v>
      </c>
      <c r="V4332" s="42" t="s">
        <v>28521</v>
      </c>
      <c r="W4332" s="42" t="s">
        <v>94</v>
      </c>
      <c r="X4332" s="50">
        <v>533</v>
      </c>
    </row>
    <row r="4333" spans="1:24" ht="12" customHeight="1" x14ac:dyDescent="0.15">
      <c r="A4333" s="42" t="s">
        <v>3075</v>
      </c>
      <c r="B4333" s="42">
        <v>17</v>
      </c>
      <c r="C4333" s="42" t="s">
        <v>14</v>
      </c>
      <c r="D4333" s="42" t="s">
        <v>79</v>
      </c>
      <c r="E4333" s="42" t="s">
        <v>3076</v>
      </c>
      <c r="F4333" s="55">
        <v>42094</v>
      </c>
      <c r="G4333" s="42" t="s">
        <v>3077</v>
      </c>
      <c r="H4333" s="42" t="s">
        <v>915</v>
      </c>
      <c r="I4333" s="42" t="s">
        <v>167</v>
      </c>
      <c r="J4333" s="42" t="s">
        <v>3078</v>
      </c>
      <c r="K4333" s="42" t="s">
        <v>1526</v>
      </c>
      <c r="L4333" s="42" t="s">
        <v>917</v>
      </c>
      <c r="M4333" s="42" t="s">
        <v>373</v>
      </c>
      <c r="N4333" s="42" t="s">
        <v>3079</v>
      </c>
      <c r="O4333" s="42" t="s">
        <v>394</v>
      </c>
      <c r="P4333" s="42" t="s">
        <v>395</v>
      </c>
      <c r="Q4333" s="56" t="s">
        <v>3080</v>
      </c>
      <c r="R4333" s="42" t="s">
        <v>23</v>
      </c>
      <c r="S4333" s="42" t="s">
        <v>22</v>
      </c>
    </row>
    <row r="4334" spans="1:24" ht="12" customHeight="1" x14ac:dyDescent="0.15">
      <c r="A4334" s="42" t="s">
        <v>3069</v>
      </c>
      <c r="B4334" s="42">
        <v>31</v>
      </c>
      <c r="C4334" s="42" t="s">
        <v>14</v>
      </c>
      <c r="D4334" s="42" t="s">
        <v>79</v>
      </c>
      <c r="E4334" s="42" t="s">
        <v>3070</v>
      </c>
      <c r="F4334" s="55">
        <v>42094</v>
      </c>
      <c r="G4334" s="42" t="s">
        <v>3071</v>
      </c>
      <c r="H4334" s="42" t="s">
        <v>1987</v>
      </c>
      <c r="I4334" s="42" t="s">
        <v>313</v>
      </c>
      <c r="J4334" s="42" t="s">
        <v>3072</v>
      </c>
      <c r="K4334" s="42" t="s">
        <v>863</v>
      </c>
      <c r="L4334" s="42" t="s">
        <v>864</v>
      </c>
      <c r="M4334" s="42" t="s">
        <v>21</v>
      </c>
      <c r="N4334" s="42" t="s">
        <v>3073</v>
      </c>
      <c r="O4334" s="42" t="s">
        <v>394</v>
      </c>
      <c r="P4334" s="42" t="s">
        <v>395</v>
      </c>
      <c r="Q4334" s="56" t="s">
        <v>3074</v>
      </c>
      <c r="R4334" s="42" t="s">
        <v>23</v>
      </c>
      <c r="S4334" s="42" t="s">
        <v>22</v>
      </c>
    </row>
    <row r="4335" spans="1:24" ht="12" customHeight="1" x14ac:dyDescent="0.15">
      <c r="A4335" s="42" t="s">
        <v>3097</v>
      </c>
      <c r="B4335" s="42">
        <v>36</v>
      </c>
      <c r="C4335" s="42" t="s">
        <v>14</v>
      </c>
      <c r="D4335" s="42" t="s">
        <v>31</v>
      </c>
      <c r="E4335" s="42" t="s">
        <v>3098</v>
      </c>
      <c r="F4335" s="55">
        <v>42094</v>
      </c>
      <c r="G4335" s="42" t="s">
        <v>3099</v>
      </c>
      <c r="H4335" s="42" t="s">
        <v>1537</v>
      </c>
      <c r="I4335" s="42" t="s">
        <v>56</v>
      </c>
      <c r="J4335" s="42" t="s">
        <v>3100</v>
      </c>
      <c r="K4335" s="42" t="s">
        <v>622</v>
      </c>
      <c r="L4335" s="42" t="s">
        <v>3101</v>
      </c>
      <c r="M4335" s="42" t="s">
        <v>21</v>
      </c>
      <c r="N4335" s="42" t="s">
        <v>3102</v>
      </c>
      <c r="O4335" s="42" t="s">
        <v>994</v>
      </c>
      <c r="P4335" s="42" t="s">
        <v>395</v>
      </c>
      <c r="Q4335" s="56" t="s">
        <v>3103</v>
      </c>
      <c r="R4335" s="42" t="s">
        <v>94</v>
      </c>
      <c r="S4335" s="42" t="s">
        <v>22</v>
      </c>
      <c r="T4335" s="42" t="s">
        <v>28746</v>
      </c>
      <c r="U4335" s="50" t="s">
        <v>28520</v>
      </c>
      <c r="V4335" s="42" t="s">
        <v>28521</v>
      </c>
      <c r="W4335" s="42" t="s">
        <v>94</v>
      </c>
      <c r="X4335" s="50">
        <v>259</v>
      </c>
    </row>
    <row r="4336" spans="1:24" ht="12" customHeight="1" x14ac:dyDescent="0.15">
      <c r="A4336" s="42" t="s">
        <v>3081</v>
      </c>
      <c r="B4336" s="42">
        <v>32</v>
      </c>
      <c r="C4336" s="42" t="s">
        <v>14</v>
      </c>
      <c r="D4336" s="42" t="s">
        <v>79</v>
      </c>
      <c r="E4336" s="42" t="s">
        <v>3082</v>
      </c>
      <c r="F4336" s="55">
        <v>42094</v>
      </c>
      <c r="G4336" s="42" t="s">
        <v>3083</v>
      </c>
      <c r="H4336" s="42" t="s">
        <v>3084</v>
      </c>
      <c r="I4336" s="42" t="s">
        <v>75</v>
      </c>
      <c r="J4336" s="42" t="s">
        <v>3085</v>
      </c>
      <c r="K4336" s="42" t="s">
        <v>3086</v>
      </c>
      <c r="L4336" s="42" t="s">
        <v>3087</v>
      </c>
      <c r="M4336" s="42" t="s">
        <v>3088</v>
      </c>
      <c r="N4336" s="42" t="s">
        <v>3089</v>
      </c>
      <c r="O4336" s="42" t="s">
        <v>394</v>
      </c>
      <c r="P4336" s="42" t="s">
        <v>395</v>
      </c>
      <c r="Q4336" s="56" t="s">
        <v>3090</v>
      </c>
      <c r="R4336" s="42" t="s">
        <v>23</v>
      </c>
      <c r="S4336" s="42" t="s">
        <v>12</v>
      </c>
    </row>
    <row r="4337" spans="1:24" ht="12" customHeight="1" x14ac:dyDescent="0.15">
      <c r="A4337" s="42" t="s">
        <v>3091</v>
      </c>
      <c r="B4337" s="42">
        <v>21</v>
      </c>
      <c r="C4337" s="42" t="s">
        <v>14</v>
      </c>
      <c r="D4337" s="42" t="s">
        <v>42</v>
      </c>
      <c r="E4337" s="42" t="s">
        <v>3092</v>
      </c>
      <c r="F4337" s="55">
        <v>42094</v>
      </c>
      <c r="G4337" s="42" t="s">
        <v>3093</v>
      </c>
      <c r="H4337" s="42" t="s">
        <v>3094</v>
      </c>
      <c r="I4337" s="42" t="s">
        <v>67</v>
      </c>
      <c r="J4337" s="42">
        <v>77520</v>
      </c>
      <c r="K4337" s="42" t="s">
        <v>545</v>
      </c>
      <c r="L4337" s="42" t="s">
        <v>3095</v>
      </c>
      <c r="M4337" s="42" t="s">
        <v>21</v>
      </c>
      <c r="N4337" s="42" t="s">
        <v>3096</v>
      </c>
      <c r="P4337" s="42" t="s">
        <v>395</v>
      </c>
      <c r="Q4337" s="56" t="str">
        <f>HYPERLINK("http://www.click2houston.com/news/pd-man-with-pellet-gun-shot-dead-by-baytown-police-officer/32108156","http://www.click2houston.com/news/pd-man-with-pellet-gun-shot-dead-by-baytown-police-officer/32108156")</f>
        <v>http://www.click2houston.com/news/pd-man-with-pellet-gun-shot-dead-by-baytown-police-officer/32108156</v>
      </c>
      <c r="R4337" s="42" t="s">
        <v>23</v>
      </c>
      <c r="S4337" s="42" t="s">
        <v>12</v>
      </c>
      <c r="T4337" s="42" t="s">
        <v>31675</v>
      </c>
      <c r="U4337" s="50" t="s">
        <v>28520</v>
      </c>
      <c r="V4337" s="42" t="s">
        <v>28521</v>
      </c>
      <c r="W4337" s="42" t="s">
        <v>94</v>
      </c>
      <c r="X4337" s="50">
        <v>261</v>
      </c>
    </row>
    <row r="4338" spans="1:24" ht="12" customHeight="1" x14ac:dyDescent="0.15">
      <c r="A4338" s="42" t="s">
        <v>3111</v>
      </c>
      <c r="B4338" s="42">
        <v>27</v>
      </c>
      <c r="C4338" s="42" t="s">
        <v>21839</v>
      </c>
      <c r="D4338" s="42" t="s">
        <v>79</v>
      </c>
      <c r="E4338" s="42" t="s">
        <v>3112</v>
      </c>
      <c r="F4338" s="55">
        <v>42094</v>
      </c>
      <c r="G4338" s="42" t="s">
        <v>3113</v>
      </c>
      <c r="H4338" s="42" t="s">
        <v>3114</v>
      </c>
      <c r="I4338" s="42" t="s">
        <v>46</v>
      </c>
      <c r="J4338" s="42" t="s">
        <v>3115</v>
      </c>
      <c r="K4338" s="42" t="s">
        <v>3116</v>
      </c>
      <c r="L4338" s="42" t="s">
        <v>3117</v>
      </c>
      <c r="M4338" s="42" t="s">
        <v>21</v>
      </c>
      <c r="N4338" s="42" t="s">
        <v>3118</v>
      </c>
      <c r="O4338" s="42" t="s">
        <v>394</v>
      </c>
      <c r="P4338" s="42" t="s">
        <v>395</v>
      </c>
      <c r="Q4338" s="56" t="s">
        <v>3119</v>
      </c>
      <c r="R4338" s="42" t="s">
        <v>23</v>
      </c>
      <c r="S4338" s="42" t="s">
        <v>373</v>
      </c>
      <c r="T4338" s="42" t="s">
        <v>28836</v>
      </c>
      <c r="U4338" s="50" t="s">
        <v>28518</v>
      </c>
      <c r="V4338" s="42" t="s">
        <v>28519</v>
      </c>
      <c r="W4338" s="42" t="s">
        <v>94</v>
      </c>
      <c r="X4338" s="50">
        <v>263</v>
      </c>
    </row>
    <row r="4339" spans="1:24" ht="12" customHeight="1" x14ac:dyDescent="0.15">
      <c r="A4339" s="42" t="s">
        <v>3125</v>
      </c>
      <c r="B4339" s="42">
        <v>49</v>
      </c>
      <c r="C4339" s="42" t="s">
        <v>14</v>
      </c>
      <c r="D4339" s="42" t="s">
        <v>31</v>
      </c>
      <c r="E4339" s="42" t="s">
        <v>3126</v>
      </c>
      <c r="F4339" s="55">
        <v>42093</v>
      </c>
      <c r="G4339" s="42" t="s">
        <v>3127</v>
      </c>
      <c r="H4339" s="42" t="s">
        <v>3128</v>
      </c>
      <c r="I4339" s="42" t="s">
        <v>111</v>
      </c>
      <c r="J4339" s="42" t="s">
        <v>3129</v>
      </c>
      <c r="K4339" s="42" t="s">
        <v>3130</v>
      </c>
      <c r="L4339" s="42" t="s">
        <v>3131</v>
      </c>
      <c r="M4339" s="42" t="s">
        <v>21</v>
      </c>
      <c r="N4339" s="42" t="s">
        <v>3132</v>
      </c>
      <c r="O4339" s="42" t="s">
        <v>394</v>
      </c>
      <c r="P4339" s="42" t="s">
        <v>395</v>
      </c>
      <c r="Q4339" s="56" t="s">
        <v>3133</v>
      </c>
      <c r="R4339" s="42" t="s">
        <v>542</v>
      </c>
      <c r="S4339" s="42" t="s">
        <v>22</v>
      </c>
      <c r="T4339" s="42" t="s">
        <v>28746</v>
      </c>
      <c r="U4339" s="50" t="s">
        <v>28520</v>
      </c>
      <c r="V4339" s="42" t="s">
        <v>28521</v>
      </c>
      <c r="W4339" s="42" t="s">
        <v>94</v>
      </c>
      <c r="X4339" s="50">
        <v>262</v>
      </c>
    </row>
    <row r="4340" spans="1:24" ht="12" customHeight="1" x14ac:dyDescent="0.15">
      <c r="A4340" s="42" t="s">
        <v>3142</v>
      </c>
      <c r="B4340" s="42">
        <v>54</v>
      </c>
      <c r="C4340" s="42" t="s">
        <v>14</v>
      </c>
      <c r="D4340" s="42" t="s">
        <v>31</v>
      </c>
      <c r="F4340" s="55">
        <v>42093</v>
      </c>
      <c r="G4340" s="42" t="s">
        <v>3143</v>
      </c>
      <c r="H4340" s="42" t="s">
        <v>3144</v>
      </c>
      <c r="I4340" s="42" t="s">
        <v>263</v>
      </c>
      <c r="J4340" s="42" t="s">
        <v>3145</v>
      </c>
      <c r="K4340" s="42" t="s">
        <v>557</v>
      </c>
      <c r="L4340" s="42" t="s">
        <v>3146</v>
      </c>
      <c r="M4340" s="42" t="s">
        <v>21</v>
      </c>
      <c r="N4340" s="42" t="s">
        <v>3147</v>
      </c>
      <c r="O4340" s="42" t="s">
        <v>394</v>
      </c>
      <c r="P4340" s="42" t="s">
        <v>395</v>
      </c>
      <c r="Q4340" s="56" t="s">
        <v>3148</v>
      </c>
      <c r="R4340" s="42" t="s">
        <v>23</v>
      </c>
      <c r="S4340" s="42" t="s">
        <v>22</v>
      </c>
      <c r="T4340" s="42" t="s">
        <v>28746</v>
      </c>
      <c r="U4340" s="50" t="s">
        <v>28520</v>
      </c>
      <c r="V4340" s="42" t="s">
        <v>28521</v>
      </c>
      <c r="W4340" s="42" t="s">
        <v>94</v>
      </c>
      <c r="X4340" s="50">
        <v>244</v>
      </c>
    </row>
    <row r="4341" spans="1:24" ht="12" customHeight="1" x14ac:dyDescent="0.15">
      <c r="A4341" s="42" t="s">
        <v>3104</v>
      </c>
      <c r="B4341" s="42">
        <v>30</v>
      </c>
      <c r="C4341" s="42" t="s">
        <v>14</v>
      </c>
      <c r="D4341" s="42" t="s">
        <v>79</v>
      </c>
      <c r="E4341" s="42" t="s">
        <v>3105</v>
      </c>
      <c r="F4341" s="55">
        <v>42093</v>
      </c>
      <c r="G4341" s="42" t="s">
        <v>3106</v>
      </c>
      <c r="H4341" s="42" t="s">
        <v>3107</v>
      </c>
      <c r="I4341" s="42" t="s">
        <v>238</v>
      </c>
      <c r="J4341" s="42">
        <v>22701</v>
      </c>
      <c r="K4341" s="42" t="s">
        <v>3107</v>
      </c>
      <c r="L4341" s="42" t="s">
        <v>3108</v>
      </c>
      <c r="M4341" s="42" t="s">
        <v>385</v>
      </c>
      <c r="N4341" s="42" t="s">
        <v>3109</v>
      </c>
      <c r="P4341" s="42" t="s">
        <v>395</v>
      </c>
      <c r="Q4341" s="56" t="s">
        <v>3110</v>
      </c>
      <c r="R4341" s="42" t="s">
        <v>23</v>
      </c>
      <c r="S4341" s="42" t="s">
        <v>12</v>
      </c>
    </row>
    <row r="4342" spans="1:24" ht="12" customHeight="1" x14ac:dyDescent="0.15">
      <c r="A4342" s="42" t="s">
        <v>3120</v>
      </c>
      <c r="B4342" s="42">
        <v>39</v>
      </c>
      <c r="C4342" s="42" t="s">
        <v>14</v>
      </c>
      <c r="D4342" s="42" t="s">
        <v>31</v>
      </c>
      <c r="F4342" s="55">
        <v>42093</v>
      </c>
      <c r="G4342" s="42" t="s">
        <v>3121</v>
      </c>
      <c r="H4342" s="42" t="s">
        <v>3122</v>
      </c>
      <c r="I4342" s="42" t="s">
        <v>211</v>
      </c>
      <c r="J4342" s="42">
        <v>46307</v>
      </c>
      <c r="K4342" s="42" t="s">
        <v>1231</v>
      </c>
      <c r="L4342" s="42" t="s">
        <v>3123</v>
      </c>
      <c r="M4342" s="42" t="s">
        <v>2246</v>
      </c>
      <c r="N4342" s="42" t="s">
        <v>3124</v>
      </c>
      <c r="P4342" s="42" t="s">
        <v>395</v>
      </c>
      <c r="Q4342" s="56"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4342" s="42" t="s">
        <v>23</v>
      </c>
      <c r="S4342" s="42" t="s">
        <v>12</v>
      </c>
    </row>
    <row r="4343" spans="1:24" ht="12" customHeight="1" x14ac:dyDescent="0.15">
      <c r="A4343" s="42" t="s">
        <v>3154</v>
      </c>
      <c r="B4343" s="42">
        <v>26</v>
      </c>
      <c r="C4343" s="42" t="s">
        <v>14</v>
      </c>
      <c r="D4343" s="42" t="s">
        <v>31</v>
      </c>
      <c r="F4343" s="55">
        <v>42092</v>
      </c>
      <c r="G4343" s="42" t="s">
        <v>3155</v>
      </c>
      <c r="H4343" s="42" t="s">
        <v>3156</v>
      </c>
      <c r="I4343" s="42" t="s">
        <v>63</v>
      </c>
      <c r="J4343" s="42">
        <v>45660</v>
      </c>
      <c r="K4343" s="42" t="s">
        <v>3157</v>
      </c>
      <c r="L4343" s="42" t="s">
        <v>3158</v>
      </c>
      <c r="M4343" s="42" t="s">
        <v>21</v>
      </c>
      <c r="N4343" s="42" t="s">
        <v>3159</v>
      </c>
      <c r="O4343" s="42" t="s">
        <v>19931</v>
      </c>
      <c r="P4343" s="42" t="s">
        <v>19931</v>
      </c>
      <c r="Q4343" s="56"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4343" s="42" t="s">
        <v>94</v>
      </c>
      <c r="S4343" s="42" t="s">
        <v>373</v>
      </c>
      <c r="T4343" s="42" t="s">
        <v>28836</v>
      </c>
      <c r="U4343" s="50" t="s">
        <v>28520</v>
      </c>
      <c r="V4343" s="42" t="s">
        <v>28519</v>
      </c>
      <c r="W4343" s="42" t="s">
        <v>94</v>
      </c>
      <c r="X4343" s="50">
        <v>264</v>
      </c>
    </row>
    <row r="4344" spans="1:24" ht="12" customHeight="1" x14ac:dyDescent="0.15">
      <c r="A4344" s="42" t="s">
        <v>3149</v>
      </c>
      <c r="B4344" s="42">
        <v>29</v>
      </c>
      <c r="C4344" s="42" t="s">
        <v>14</v>
      </c>
      <c r="D4344" s="42" t="s">
        <v>79</v>
      </c>
      <c r="E4344" s="42" t="s">
        <v>20532</v>
      </c>
      <c r="F4344" s="55">
        <v>42092</v>
      </c>
      <c r="G4344" s="42" t="s">
        <v>3150</v>
      </c>
      <c r="H4344" s="42" t="s">
        <v>1380</v>
      </c>
      <c r="I4344" s="42" t="s">
        <v>309</v>
      </c>
      <c r="J4344" s="42" t="s">
        <v>3151</v>
      </c>
      <c r="K4344" s="42" t="s">
        <v>1381</v>
      </c>
      <c r="L4344" s="42" t="s">
        <v>3152</v>
      </c>
      <c r="M4344" s="42" t="s">
        <v>21</v>
      </c>
      <c r="N4344" s="42" t="s">
        <v>20531</v>
      </c>
      <c r="O4344" s="42" t="s">
        <v>994</v>
      </c>
      <c r="P4344" s="42" t="s">
        <v>395</v>
      </c>
      <c r="Q4344" s="56" t="s">
        <v>3153</v>
      </c>
      <c r="R4344" s="42" t="s">
        <v>94</v>
      </c>
      <c r="S4344" s="42" t="s">
        <v>22</v>
      </c>
      <c r="T4344" s="42" t="s">
        <v>28746</v>
      </c>
      <c r="U4344" s="50" t="s">
        <v>28520</v>
      </c>
      <c r="V4344" s="42" t="s">
        <v>28521</v>
      </c>
      <c r="W4344" s="42" t="s">
        <v>94</v>
      </c>
      <c r="X4344" s="50">
        <v>252</v>
      </c>
    </row>
    <row r="4345" spans="1:24" ht="12" customHeight="1" x14ac:dyDescent="0.15">
      <c r="A4345" s="42" t="s">
        <v>3134</v>
      </c>
      <c r="B4345" s="42">
        <v>29</v>
      </c>
      <c r="C4345" s="42" t="s">
        <v>14</v>
      </c>
      <c r="D4345" s="42" t="s">
        <v>79</v>
      </c>
      <c r="F4345" s="55">
        <v>42092</v>
      </c>
      <c r="G4345" s="42" t="s">
        <v>3135</v>
      </c>
      <c r="H4345" s="42" t="s">
        <v>3136</v>
      </c>
      <c r="I4345" s="42" t="s">
        <v>39</v>
      </c>
      <c r="J4345" s="42" t="s">
        <v>3137</v>
      </c>
      <c r="K4345" s="42" t="s">
        <v>3138</v>
      </c>
      <c r="L4345" s="42" t="s">
        <v>3139</v>
      </c>
      <c r="M4345" s="42" t="s">
        <v>21</v>
      </c>
      <c r="N4345" s="42" t="s">
        <v>3140</v>
      </c>
      <c r="O4345" s="42" t="s">
        <v>394</v>
      </c>
      <c r="P4345" s="42" t="s">
        <v>395</v>
      </c>
      <c r="Q4345" s="56" t="s">
        <v>3141</v>
      </c>
      <c r="R4345" s="42" t="s">
        <v>23</v>
      </c>
      <c r="S4345" s="42" t="s">
        <v>12</v>
      </c>
    </row>
    <row r="4346" spans="1:24" ht="12" customHeight="1" x14ac:dyDescent="0.15">
      <c r="A4346" s="42" t="str">
        <f>HYPERLINK("http://www.killedbypolice.net/victims/150279.jpg","Meagan Hockaday")</f>
        <v>Meagan Hockaday</v>
      </c>
      <c r="B4346" s="42">
        <v>26</v>
      </c>
      <c r="C4346" s="42" t="s">
        <v>108</v>
      </c>
      <c r="D4346" s="42" t="s">
        <v>79</v>
      </c>
      <c r="E4346" s="42" t="s">
        <v>3166</v>
      </c>
      <c r="F4346" s="55">
        <v>42090</v>
      </c>
      <c r="G4346" s="42" t="s">
        <v>3167</v>
      </c>
      <c r="H4346" s="42" t="s">
        <v>3168</v>
      </c>
      <c r="I4346" s="42" t="s">
        <v>39</v>
      </c>
      <c r="J4346" s="42">
        <v>93036</v>
      </c>
      <c r="K4346" s="42" t="s">
        <v>3169</v>
      </c>
      <c r="L4346" s="42" t="s">
        <v>3170</v>
      </c>
      <c r="M4346" s="42" t="s">
        <v>21</v>
      </c>
      <c r="N4346" s="42" t="s">
        <v>3171</v>
      </c>
      <c r="P4346" s="42" t="s">
        <v>395</v>
      </c>
      <c r="Q4346" s="56"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4346" s="42" t="s">
        <v>23</v>
      </c>
      <c r="S4346" s="42" t="s">
        <v>22</v>
      </c>
      <c r="T4346" s="42" t="s">
        <v>28739</v>
      </c>
      <c r="U4346" s="50" t="s">
        <v>28518</v>
      </c>
      <c r="V4346" s="42" t="s">
        <v>28521</v>
      </c>
      <c r="W4346" s="42" t="s">
        <v>94</v>
      </c>
      <c r="X4346" s="50">
        <v>245</v>
      </c>
    </row>
    <row r="4347" spans="1:24" ht="12" customHeight="1" x14ac:dyDescent="0.15">
      <c r="A4347" s="42" t="s">
        <v>3160</v>
      </c>
      <c r="B4347" s="42">
        <v>41</v>
      </c>
      <c r="C4347" s="42" t="s">
        <v>14</v>
      </c>
      <c r="D4347" s="42" t="s">
        <v>79</v>
      </c>
      <c r="E4347" s="42" t="s">
        <v>3161</v>
      </c>
      <c r="F4347" s="55">
        <v>42090</v>
      </c>
      <c r="G4347" s="42" t="s">
        <v>3162</v>
      </c>
      <c r="H4347" s="42" t="s">
        <v>1666</v>
      </c>
      <c r="I4347" s="42" t="s">
        <v>40</v>
      </c>
      <c r="J4347" s="42" t="s">
        <v>3163</v>
      </c>
      <c r="K4347" s="42" t="s">
        <v>1668</v>
      </c>
      <c r="L4347" s="42" t="s">
        <v>3164</v>
      </c>
      <c r="M4347" s="42" t="s">
        <v>21</v>
      </c>
      <c r="N4347" s="42" t="s">
        <v>3165</v>
      </c>
      <c r="O4347" s="42" t="s">
        <v>394</v>
      </c>
      <c r="P4347" s="42" t="s">
        <v>395</v>
      </c>
      <c r="Q4347" s="56" t="s">
        <v>3161</v>
      </c>
      <c r="R4347" s="42" t="s">
        <v>23</v>
      </c>
      <c r="S4347" s="42" t="s">
        <v>22</v>
      </c>
      <c r="T4347" s="42" t="s">
        <v>28746</v>
      </c>
      <c r="U4347" s="50" t="s">
        <v>28520</v>
      </c>
      <c r="V4347" s="42" t="s">
        <v>28521</v>
      </c>
      <c r="W4347" s="42" t="s">
        <v>94</v>
      </c>
      <c r="X4347" s="50">
        <v>254</v>
      </c>
    </row>
    <row r="4348" spans="1:24" ht="12" customHeight="1" x14ac:dyDescent="0.15">
      <c r="A4348" s="42" t="s">
        <v>4069</v>
      </c>
      <c r="B4348" s="42">
        <v>77</v>
      </c>
      <c r="C4348" s="42" t="s">
        <v>14</v>
      </c>
      <c r="D4348" s="42" t="s">
        <v>79</v>
      </c>
      <c r="F4348" s="55">
        <v>42090</v>
      </c>
      <c r="G4348" s="42" t="s">
        <v>4070</v>
      </c>
      <c r="H4348" s="42" t="s">
        <v>4047</v>
      </c>
      <c r="I4348" s="42" t="s">
        <v>88</v>
      </c>
      <c r="J4348" s="42">
        <v>35206</v>
      </c>
      <c r="K4348" s="42" t="s">
        <v>1747</v>
      </c>
      <c r="L4348" s="42" t="s">
        <v>4072</v>
      </c>
      <c r="M4348" s="42" t="s">
        <v>21</v>
      </c>
      <c r="N4348" s="42" t="s">
        <v>4073</v>
      </c>
      <c r="O4348" s="42" t="s">
        <v>394</v>
      </c>
      <c r="P4348" s="42" t="s">
        <v>395</v>
      </c>
      <c r="Q4348" s="56" t="s">
        <v>4074</v>
      </c>
      <c r="R4348" s="42" t="s">
        <v>542</v>
      </c>
      <c r="S4348" s="42" t="s">
        <v>22</v>
      </c>
      <c r="T4348" s="42" t="s">
        <v>28746</v>
      </c>
      <c r="U4348" s="50" t="s">
        <v>28520</v>
      </c>
      <c r="V4348" s="42" t="s">
        <v>28521</v>
      </c>
      <c r="W4348" s="42" t="s">
        <v>94</v>
      </c>
      <c r="X4348" s="50">
        <v>255</v>
      </c>
    </row>
    <row r="4349" spans="1:24" ht="12" customHeight="1" x14ac:dyDescent="0.15">
      <c r="A4349" s="42" t="s">
        <v>3172</v>
      </c>
      <c r="B4349" s="42">
        <v>39</v>
      </c>
      <c r="C4349" s="42" t="s">
        <v>14</v>
      </c>
      <c r="D4349" s="42" t="s">
        <v>79</v>
      </c>
      <c r="E4349" s="42" t="s">
        <v>3173</v>
      </c>
      <c r="F4349" s="55">
        <v>42090</v>
      </c>
      <c r="G4349" s="42" t="s">
        <v>3174</v>
      </c>
      <c r="H4349" s="42" t="s">
        <v>3175</v>
      </c>
      <c r="I4349" s="42" t="s">
        <v>56</v>
      </c>
      <c r="J4349" s="42" t="s">
        <v>3176</v>
      </c>
      <c r="K4349" s="42" t="s">
        <v>3177</v>
      </c>
      <c r="L4349" s="42" t="s">
        <v>3178</v>
      </c>
      <c r="M4349" s="42" t="s">
        <v>21</v>
      </c>
      <c r="N4349" s="42" t="s">
        <v>3179</v>
      </c>
      <c r="O4349" s="42" t="s">
        <v>394</v>
      </c>
      <c r="P4349" s="42" t="s">
        <v>395</v>
      </c>
      <c r="Q4349" s="56" t="s">
        <v>3180</v>
      </c>
      <c r="R4349" s="42" t="s">
        <v>23</v>
      </c>
      <c r="S4349" s="42" t="s">
        <v>22</v>
      </c>
      <c r="T4349" s="42" t="s">
        <v>28739</v>
      </c>
      <c r="U4349" s="50" t="s">
        <v>28518</v>
      </c>
      <c r="V4349" s="42" t="s">
        <v>28521</v>
      </c>
      <c r="W4349" s="42" t="s">
        <v>94</v>
      </c>
      <c r="X4349" s="50">
        <v>257</v>
      </c>
    </row>
    <row r="4350" spans="1:24" ht="12" customHeight="1" x14ac:dyDescent="0.15">
      <c r="A4350" s="42" t="s">
        <v>20530</v>
      </c>
      <c r="B4350" s="42">
        <v>56</v>
      </c>
      <c r="C4350" s="42" t="s">
        <v>14</v>
      </c>
      <c r="D4350" s="42" t="s">
        <v>31</v>
      </c>
      <c r="F4350" s="55">
        <v>42090</v>
      </c>
      <c r="G4350" s="42" t="s">
        <v>3187</v>
      </c>
      <c r="H4350" s="42" t="s">
        <v>3188</v>
      </c>
      <c r="I4350" s="42" t="s">
        <v>39</v>
      </c>
      <c r="J4350" s="42" t="s">
        <v>3189</v>
      </c>
      <c r="K4350" s="42" t="s">
        <v>150</v>
      </c>
      <c r="L4350" s="42" t="s">
        <v>3190</v>
      </c>
      <c r="M4350" s="42" t="s">
        <v>21</v>
      </c>
      <c r="N4350" s="42" t="s">
        <v>3191</v>
      </c>
      <c r="O4350" s="42" t="s">
        <v>394</v>
      </c>
      <c r="P4350" s="42" t="s">
        <v>395</v>
      </c>
      <c r="Q4350" s="56" t="s">
        <v>3192</v>
      </c>
      <c r="R4350" s="42" t="s">
        <v>542</v>
      </c>
      <c r="S4350" s="42" t="s">
        <v>22</v>
      </c>
      <c r="T4350" s="42" t="s">
        <v>28746</v>
      </c>
      <c r="U4350" s="50" t="s">
        <v>28520</v>
      </c>
      <c r="V4350" s="42" t="s">
        <v>28521</v>
      </c>
      <c r="W4350" s="42" t="s">
        <v>94</v>
      </c>
      <c r="X4350" s="50">
        <v>256</v>
      </c>
    </row>
    <row r="4351" spans="1:24" ht="12" customHeight="1" x14ac:dyDescent="0.15">
      <c r="A4351" s="42" t="s">
        <v>3200</v>
      </c>
      <c r="B4351" s="42">
        <v>42</v>
      </c>
      <c r="C4351" s="42" t="s">
        <v>14</v>
      </c>
      <c r="D4351" s="42" t="s">
        <v>31</v>
      </c>
      <c r="F4351" s="55">
        <v>42090</v>
      </c>
      <c r="G4351" s="42" t="s">
        <v>3201</v>
      </c>
      <c r="H4351" s="42" t="s">
        <v>3202</v>
      </c>
      <c r="I4351" s="42" t="s">
        <v>144</v>
      </c>
      <c r="J4351" s="42" t="s">
        <v>3203</v>
      </c>
      <c r="K4351" s="42" t="s">
        <v>839</v>
      </c>
      <c r="L4351" s="42" t="s">
        <v>16759</v>
      </c>
      <c r="M4351" s="42" t="s">
        <v>21</v>
      </c>
      <c r="N4351" s="42" t="s">
        <v>3204</v>
      </c>
      <c r="O4351" s="42" t="s">
        <v>537</v>
      </c>
      <c r="P4351" s="42" t="s">
        <v>395</v>
      </c>
      <c r="Q4351" s="56" t="s">
        <v>3205</v>
      </c>
      <c r="R4351" s="42" t="s">
        <v>23</v>
      </c>
      <c r="S4351" s="42" t="s">
        <v>22</v>
      </c>
      <c r="T4351" s="42" t="s">
        <v>28746</v>
      </c>
      <c r="U4351" s="50" t="s">
        <v>28520</v>
      </c>
      <c r="V4351" s="42" t="s">
        <v>28519</v>
      </c>
      <c r="W4351" s="42" t="s">
        <v>94</v>
      </c>
      <c r="X4351" s="50">
        <v>251</v>
      </c>
    </row>
    <row r="4352" spans="1:24" ht="12" customHeight="1" x14ac:dyDescent="0.15">
      <c r="A4352" s="42" t="s">
        <v>3193</v>
      </c>
      <c r="B4352" s="42">
        <v>40</v>
      </c>
      <c r="C4352" s="42" t="s">
        <v>14</v>
      </c>
      <c r="D4352" s="42" t="s">
        <v>31</v>
      </c>
      <c r="F4352" s="55">
        <v>42090</v>
      </c>
      <c r="G4352" s="42" t="s">
        <v>3194</v>
      </c>
      <c r="H4352" s="42" t="s">
        <v>3195</v>
      </c>
      <c r="I4352" s="42" t="s">
        <v>40</v>
      </c>
      <c r="J4352" s="42" t="s">
        <v>3196</v>
      </c>
      <c r="K4352" s="42" t="s">
        <v>934</v>
      </c>
      <c r="L4352" s="42" t="s">
        <v>3197</v>
      </c>
      <c r="M4352" s="42" t="s">
        <v>21</v>
      </c>
      <c r="N4352" s="42" t="s">
        <v>3198</v>
      </c>
      <c r="O4352" s="42" t="s">
        <v>394</v>
      </c>
      <c r="P4352" s="42" t="s">
        <v>395</v>
      </c>
      <c r="Q4352" s="56" t="s">
        <v>3199</v>
      </c>
      <c r="R4352" s="42" t="s">
        <v>23</v>
      </c>
      <c r="S4352" s="42" t="s">
        <v>22</v>
      </c>
      <c r="T4352" s="42" t="s">
        <v>28746</v>
      </c>
      <c r="U4352" s="50" t="s">
        <v>28520</v>
      </c>
      <c r="V4352" s="42" t="s">
        <v>28522</v>
      </c>
      <c r="W4352" s="42" t="s">
        <v>94</v>
      </c>
      <c r="X4352" s="50">
        <v>316</v>
      </c>
    </row>
    <row r="4353" spans="1:24" ht="12" customHeight="1" x14ac:dyDescent="0.15">
      <c r="A4353" s="42" t="s">
        <v>3181</v>
      </c>
      <c r="B4353" s="42">
        <v>23</v>
      </c>
      <c r="C4353" s="42" t="s">
        <v>14</v>
      </c>
      <c r="D4353" s="42" t="s">
        <v>42</v>
      </c>
      <c r="E4353" s="42" t="s">
        <v>3182</v>
      </c>
      <c r="F4353" s="55">
        <v>42090</v>
      </c>
      <c r="G4353" s="42" t="s">
        <v>3183</v>
      </c>
      <c r="H4353" s="42" t="s">
        <v>663</v>
      </c>
      <c r="I4353" s="42" t="s">
        <v>39</v>
      </c>
      <c r="J4353" s="42" t="s">
        <v>3184</v>
      </c>
      <c r="K4353" s="42" t="s">
        <v>664</v>
      </c>
      <c r="L4353" s="42" t="s">
        <v>665</v>
      </c>
      <c r="M4353" s="42" t="s">
        <v>21</v>
      </c>
      <c r="N4353" s="42" t="s">
        <v>3185</v>
      </c>
      <c r="O4353" s="42" t="s">
        <v>394</v>
      </c>
      <c r="P4353" s="42" t="s">
        <v>395</v>
      </c>
      <c r="Q4353" s="56" t="s">
        <v>3182</v>
      </c>
      <c r="R4353" s="42" t="s">
        <v>23</v>
      </c>
      <c r="S4353" s="42" t="s">
        <v>12</v>
      </c>
      <c r="T4353" s="42" t="s">
        <v>31675</v>
      </c>
      <c r="U4353" s="50" t="s">
        <v>28520</v>
      </c>
      <c r="V4353" s="42" t="s">
        <v>28519</v>
      </c>
      <c r="W4353" s="42" t="s">
        <v>94</v>
      </c>
      <c r="X4353" s="50">
        <v>258</v>
      </c>
    </row>
    <row r="4354" spans="1:24" ht="12" customHeight="1" x14ac:dyDescent="0.15">
      <c r="A4354" s="42" t="s">
        <v>3211</v>
      </c>
      <c r="B4354" s="42">
        <v>53</v>
      </c>
      <c r="C4354" s="42" t="s">
        <v>108</v>
      </c>
      <c r="D4354" s="42" t="s">
        <v>31</v>
      </c>
      <c r="E4354" s="42" t="s">
        <v>3212</v>
      </c>
      <c r="F4354" s="55">
        <v>42089</v>
      </c>
      <c r="G4354" s="42" t="s">
        <v>3213</v>
      </c>
      <c r="H4354" s="42" t="s">
        <v>3214</v>
      </c>
      <c r="I4354" s="42" t="s">
        <v>357</v>
      </c>
      <c r="J4354" s="42" t="s">
        <v>3215</v>
      </c>
      <c r="K4354" s="42" t="s">
        <v>3216</v>
      </c>
      <c r="L4354" s="42" t="s">
        <v>3217</v>
      </c>
      <c r="M4354" s="42" t="s">
        <v>21</v>
      </c>
      <c r="N4354" s="42" t="s">
        <v>3218</v>
      </c>
      <c r="O4354" s="42" t="s">
        <v>394</v>
      </c>
      <c r="P4354" s="42" t="s">
        <v>395</v>
      </c>
      <c r="Q4354" s="56" t="s">
        <v>3219</v>
      </c>
      <c r="R4354" s="42" t="s">
        <v>23</v>
      </c>
      <c r="S4354" s="42" t="s">
        <v>22</v>
      </c>
      <c r="T4354" s="42" t="s">
        <v>28746</v>
      </c>
      <c r="U4354" s="50" t="s">
        <v>28520</v>
      </c>
      <c r="V4354" s="42" t="s">
        <v>28521</v>
      </c>
      <c r="W4354" s="42" t="s">
        <v>94</v>
      </c>
      <c r="X4354" s="50">
        <v>246</v>
      </c>
    </row>
    <row r="4355" spans="1:24" ht="12" customHeight="1" x14ac:dyDescent="0.15">
      <c r="A4355" s="42" t="s">
        <v>3206</v>
      </c>
      <c r="B4355" s="42">
        <v>35</v>
      </c>
      <c r="C4355" s="42" t="s">
        <v>14</v>
      </c>
      <c r="D4355" s="42" t="s">
        <v>42</v>
      </c>
      <c r="F4355" s="55">
        <v>42089</v>
      </c>
      <c r="G4355" s="42" t="s">
        <v>3207</v>
      </c>
      <c r="H4355" s="42" t="s">
        <v>218</v>
      </c>
      <c r="I4355" s="42" t="s">
        <v>39</v>
      </c>
      <c r="J4355" s="42" t="s">
        <v>3208</v>
      </c>
      <c r="K4355" s="42" t="s">
        <v>92</v>
      </c>
      <c r="L4355" s="42" t="s">
        <v>93</v>
      </c>
      <c r="M4355" s="42" t="s">
        <v>21</v>
      </c>
      <c r="N4355" s="42" t="s">
        <v>3209</v>
      </c>
      <c r="O4355" s="42" t="s">
        <v>394</v>
      </c>
      <c r="P4355" s="42" t="s">
        <v>395</v>
      </c>
      <c r="Q4355" s="56" t="s">
        <v>3210</v>
      </c>
      <c r="R4355" s="42" t="s">
        <v>542</v>
      </c>
      <c r="S4355" s="42" t="s">
        <v>22</v>
      </c>
      <c r="T4355" s="42" t="s">
        <v>28739</v>
      </c>
      <c r="U4355" s="50" t="s">
        <v>28518</v>
      </c>
      <c r="V4355" s="42" t="s">
        <v>28521</v>
      </c>
      <c r="W4355" s="42" t="s">
        <v>94</v>
      </c>
      <c r="X4355" s="50">
        <v>250</v>
      </c>
    </row>
    <row r="4356" spans="1:24" ht="12" customHeight="1" x14ac:dyDescent="0.15">
      <c r="A4356" s="42" t="s">
        <v>3220</v>
      </c>
      <c r="B4356" s="42">
        <v>27</v>
      </c>
      <c r="C4356" s="42" t="s">
        <v>14</v>
      </c>
      <c r="D4356" s="42" t="s">
        <v>79</v>
      </c>
      <c r="F4356" s="55">
        <v>42088</v>
      </c>
      <c r="G4356" s="42" t="s">
        <v>3221</v>
      </c>
      <c r="H4356" s="42" t="s">
        <v>3222</v>
      </c>
      <c r="I4356" s="42" t="s">
        <v>26</v>
      </c>
      <c r="J4356" s="42" t="s">
        <v>3223</v>
      </c>
      <c r="K4356" s="42" t="s">
        <v>3224</v>
      </c>
      <c r="L4356" s="42" t="s">
        <v>3225</v>
      </c>
      <c r="M4356" s="42" t="s">
        <v>21</v>
      </c>
      <c r="N4356" s="42" t="s">
        <v>3226</v>
      </c>
      <c r="O4356" s="42" t="s">
        <v>394</v>
      </c>
      <c r="P4356" s="42" t="s">
        <v>395</v>
      </c>
      <c r="Q4356" s="56" t="s">
        <v>3227</v>
      </c>
      <c r="R4356" s="42" t="s">
        <v>23</v>
      </c>
      <c r="S4356" s="42" t="s">
        <v>22</v>
      </c>
      <c r="T4356" s="42" t="s">
        <v>28746</v>
      </c>
      <c r="U4356" s="50" t="s">
        <v>28520</v>
      </c>
      <c r="V4356" s="42" t="s">
        <v>28522</v>
      </c>
      <c r="W4356" s="42" t="s">
        <v>94</v>
      </c>
      <c r="X4356" s="50">
        <v>240</v>
      </c>
    </row>
    <row r="4357" spans="1:24" ht="12" customHeight="1" x14ac:dyDescent="0.15">
      <c r="A4357" s="42" t="s">
        <v>3228</v>
      </c>
      <c r="B4357" s="42">
        <v>28</v>
      </c>
      <c r="C4357" s="42" t="s">
        <v>14</v>
      </c>
      <c r="D4357" s="42" t="s">
        <v>42</v>
      </c>
      <c r="F4357" s="55">
        <v>42088</v>
      </c>
      <c r="G4357" s="42" t="s">
        <v>3229</v>
      </c>
      <c r="H4357" s="42" t="s">
        <v>92</v>
      </c>
      <c r="I4357" s="42" t="s">
        <v>39</v>
      </c>
      <c r="J4357" s="42" t="s">
        <v>3230</v>
      </c>
      <c r="K4357" s="42" t="s">
        <v>92</v>
      </c>
      <c r="L4357" s="42" t="s">
        <v>93</v>
      </c>
      <c r="M4357" s="42" t="s">
        <v>21</v>
      </c>
      <c r="N4357" s="42" t="s">
        <v>3231</v>
      </c>
      <c r="O4357" s="42" t="s">
        <v>394</v>
      </c>
      <c r="P4357" s="42" t="s">
        <v>395</v>
      </c>
      <c r="Q4357" s="56" t="s">
        <v>3232</v>
      </c>
      <c r="R4357" s="42" t="s">
        <v>23</v>
      </c>
      <c r="S4357" s="42" t="s">
        <v>22</v>
      </c>
      <c r="T4357" s="42" t="s">
        <v>28746</v>
      </c>
      <c r="U4357" s="50" t="s">
        <v>28520</v>
      </c>
      <c r="V4357" s="42" t="s">
        <v>28522</v>
      </c>
      <c r="W4357" s="42" t="s">
        <v>94</v>
      </c>
      <c r="X4357" s="50">
        <v>241</v>
      </c>
    </row>
    <row r="4358" spans="1:24" ht="12" customHeight="1" x14ac:dyDescent="0.15">
      <c r="A4358" s="42" t="s">
        <v>3233</v>
      </c>
      <c r="B4358" s="42">
        <v>23</v>
      </c>
      <c r="C4358" s="42" t="s">
        <v>14</v>
      </c>
      <c r="D4358" s="42" t="s">
        <v>79</v>
      </c>
      <c r="E4358" s="42" t="s">
        <v>3234</v>
      </c>
      <c r="F4358" s="55">
        <v>42088</v>
      </c>
      <c r="G4358" s="42" t="s">
        <v>3235</v>
      </c>
      <c r="H4358" s="42" t="s">
        <v>1879</v>
      </c>
      <c r="I4358" s="42" t="s">
        <v>167</v>
      </c>
      <c r="J4358" s="42" t="s">
        <v>3236</v>
      </c>
      <c r="K4358" s="42" t="s">
        <v>3237</v>
      </c>
      <c r="L4358" s="42" t="s">
        <v>3238</v>
      </c>
      <c r="M4358" s="42" t="s">
        <v>21</v>
      </c>
      <c r="N4358" s="42" t="s">
        <v>3239</v>
      </c>
      <c r="O4358" s="42" t="s">
        <v>394</v>
      </c>
      <c r="P4358" s="42" t="s">
        <v>395</v>
      </c>
      <c r="Q4358" s="56" t="s">
        <v>3240</v>
      </c>
      <c r="R4358" s="42" t="s">
        <v>23</v>
      </c>
      <c r="S4358" s="42" t="s">
        <v>373</v>
      </c>
      <c r="T4358" s="42" t="s">
        <v>28523</v>
      </c>
      <c r="U4358" s="50" t="s">
        <v>28518</v>
      </c>
      <c r="V4358" s="42" t="s">
        <v>28519</v>
      </c>
      <c r="W4358" s="42" t="s">
        <v>542</v>
      </c>
      <c r="X4358" s="50">
        <v>239</v>
      </c>
    </row>
    <row r="4359" spans="1:24" ht="12" customHeight="1" x14ac:dyDescent="0.15">
      <c r="A4359" s="42" t="s">
        <v>3241</v>
      </c>
      <c r="B4359" s="42">
        <v>29</v>
      </c>
      <c r="C4359" s="42" t="s">
        <v>14</v>
      </c>
      <c r="D4359" s="42" t="s">
        <v>79</v>
      </c>
      <c r="E4359" s="42" t="s">
        <v>3242</v>
      </c>
      <c r="F4359" s="55">
        <v>42087</v>
      </c>
      <c r="G4359" s="42" t="s">
        <v>3243</v>
      </c>
      <c r="H4359" s="42" t="s">
        <v>2645</v>
      </c>
      <c r="I4359" s="42" t="s">
        <v>238</v>
      </c>
      <c r="J4359" s="42" t="s">
        <v>3244</v>
      </c>
      <c r="K4359" s="42" t="s">
        <v>3245</v>
      </c>
      <c r="L4359" s="42" t="s">
        <v>3246</v>
      </c>
      <c r="M4359" s="42" t="s">
        <v>21</v>
      </c>
      <c r="N4359" s="42" t="s">
        <v>3247</v>
      </c>
      <c r="O4359" s="42" t="s">
        <v>394</v>
      </c>
      <c r="P4359" s="42" t="s">
        <v>395</v>
      </c>
      <c r="Q4359" s="56" t="s">
        <v>3248</v>
      </c>
      <c r="R4359" s="42" t="s">
        <v>542</v>
      </c>
      <c r="S4359" s="42" t="s">
        <v>22</v>
      </c>
      <c r="T4359" s="42" t="s">
        <v>28746</v>
      </c>
      <c r="U4359" s="50" t="s">
        <v>28520</v>
      </c>
      <c r="V4359" s="42" t="s">
        <v>28519</v>
      </c>
      <c r="W4359" s="42" t="s">
        <v>94</v>
      </c>
      <c r="X4359" s="50">
        <v>238</v>
      </c>
    </row>
    <row r="4360" spans="1:24" ht="12" customHeight="1" x14ac:dyDescent="0.15">
      <c r="A4360" s="42" t="s">
        <v>3249</v>
      </c>
      <c r="B4360" s="42">
        <v>63</v>
      </c>
      <c r="C4360" s="42" t="s">
        <v>14</v>
      </c>
      <c r="D4360" s="42" t="s">
        <v>31</v>
      </c>
      <c r="E4360" s="42" t="s">
        <v>3250</v>
      </c>
      <c r="F4360" s="55">
        <v>42087</v>
      </c>
      <c r="G4360" s="42" t="s">
        <v>3251</v>
      </c>
      <c r="H4360" s="42" t="s">
        <v>3252</v>
      </c>
      <c r="I4360" s="42" t="s">
        <v>117</v>
      </c>
      <c r="J4360" s="42" t="s">
        <v>3253</v>
      </c>
      <c r="K4360" s="42" t="s">
        <v>617</v>
      </c>
      <c r="L4360" s="42" t="s">
        <v>3254</v>
      </c>
      <c r="M4360" s="42" t="s">
        <v>5307</v>
      </c>
      <c r="N4360" s="42" t="s">
        <v>3255</v>
      </c>
      <c r="O4360" s="42" t="s">
        <v>394</v>
      </c>
      <c r="P4360" s="42" t="s">
        <v>395</v>
      </c>
      <c r="Q4360" s="56" t="s">
        <v>3256</v>
      </c>
      <c r="R4360" s="42" t="s">
        <v>23</v>
      </c>
      <c r="S4360" s="42" t="s">
        <v>22</v>
      </c>
      <c r="T4360" s="42" t="s">
        <v>28746</v>
      </c>
      <c r="U4360" s="50" t="s">
        <v>28518</v>
      </c>
      <c r="V4360" s="42" t="s">
        <v>28521</v>
      </c>
      <c r="W4360" s="42" t="s">
        <v>94</v>
      </c>
      <c r="X4360" s="50">
        <v>242</v>
      </c>
    </row>
    <row r="4361" spans="1:24" ht="12" customHeight="1" x14ac:dyDescent="0.15">
      <c r="A4361" s="42" t="s">
        <v>3257</v>
      </c>
      <c r="B4361" s="42">
        <v>57</v>
      </c>
      <c r="C4361" s="42" t="s">
        <v>14</v>
      </c>
      <c r="D4361" s="42" t="s">
        <v>31</v>
      </c>
      <c r="E4361" s="42" t="s">
        <v>3258</v>
      </c>
      <c r="F4361" s="55">
        <v>42087</v>
      </c>
      <c r="G4361" s="42" t="s">
        <v>3259</v>
      </c>
      <c r="H4361" s="42" t="s">
        <v>591</v>
      </c>
      <c r="I4361" s="42" t="s">
        <v>39</v>
      </c>
      <c r="J4361" s="42" t="s">
        <v>3260</v>
      </c>
      <c r="K4361" s="42" t="s">
        <v>592</v>
      </c>
      <c r="L4361" s="42" t="s">
        <v>711</v>
      </c>
      <c r="M4361" s="42" t="s">
        <v>21</v>
      </c>
      <c r="N4361" s="42" t="s">
        <v>3261</v>
      </c>
      <c r="O4361" s="42" t="s">
        <v>994</v>
      </c>
      <c r="P4361" s="42" t="s">
        <v>395</v>
      </c>
      <c r="Q4361" s="56" t="s">
        <v>3262</v>
      </c>
      <c r="R4361" s="42" t="s">
        <v>542</v>
      </c>
      <c r="S4361" s="42" t="s">
        <v>22</v>
      </c>
      <c r="T4361" s="42" t="s">
        <v>28746</v>
      </c>
      <c r="U4361" s="50" t="s">
        <v>28520</v>
      </c>
      <c r="V4361" s="42" t="s">
        <v>28521</v>
      </c>
      <c r="W4361" s="42" t="s">
        <v>94</v>
      </c>
      <c r="X4361" s="50">
        <v>247</v>
      </c>
    </row>
    <row r="4362" spans="1:24" ht="12" customHeight="1" x14ac:dyDescent="0.15">
      <c r="A4362" s="42" t="s">
        <v>3263</v>
      </c>
      <c r="B4362" s="42">
        <v>38</v>
      </c>
      <c r="C4362" s="42" t="s">
        <v>14</v>
      </c>
      <c r="D4362" s="42" t="s">
        <v>31</v>
      </c>
      <c r="E4362" s="42" t="s">
        <v>3264</v>
      </c>
      <c r="F4362" s="55">
        <v>42087</v>
      </c>
      <c r="G4362" s="42" t="s">
        <v>3265</v>
      </c>
      <c r="H4362" s="42" t="s">
        <v>3266</v>
      </c>
      <c r="I4362" s="42" t="s">
        <v>432</v>
      </c>
      <c r="J4362" s="42" t="s">
        <v>3267</v>
      </c>
      <c r="K4362" s="42" t="s">
        <v>3266</v>
      </c>
      <c r="L4362" s="42" t="s">
        <v>3268</v>
      </c>
      <c r="M4362" s="42" t="s">
        <v>21</v>
      </c>
      <c r="N4362" s="42" t="s">
        <v>3269</v>
      </c>
      <c r="O4362" s="42" t="s">
        <v>394</v>
      </c>
      <c r="P4362" s="42" t="s">
        <v>395</v>
      </c>
      <c r="Q4362" s="56" t="s">
        <v>3270</v>
      </c>
      <c r="R4362" s="42" t="s">
        <v>23</v>
      </c>
      <c r="S4362" s="42" t="s">
        <v>22</v>
      </c>
      <c r="T4362" s="42" t="s">
        <v>28746</v>
      </c>
      <c r="U4362" s="50" t="s">
        <v>28520</v>
      </c>
      <c r="V4362" s="42" t="s">
        <v>28521</v>
      </c>
      <c r="W4362" s="42" t="s">
        <v>94</v>
      </c>
      <c r="X4362" s="50">
        <v>313</v>
      </c>
    </row>
    <row r="4363" spans="1:24" ht="12" customHeight="1" x14ac:dyDescent="0.15">
      <c r="A4363" s="42" t="s">
        <v>3283</v>
      </c>
      <c r="B4363" s="42">
        <v>24</v>
      </c>
      <c r="C4363" s="42" t="s">
        <v>14</v>
      </c>
      <c r="D4363" s="42" t="s">
        <v>79</v>
      </c>
      <c r="E4363" s="42" t="s">
        <v>20378</v>
      </c>
      <c r="F4363" s="55">
        <v>42086</v>
      </c>
      <c r="G4363" s="42" t="s">
        <v>3284</v>
      </c>
      <c r="H4363" s="42" t="s">
        <v>592</v>
      </c>
      <c r="I4363" s="42" t="s">
        <v>39</v>
      </c>
      <c r="J4363" s="42">
        <v>95050</v>
      </c>
      <c r="K4363" s="42" t="s">
        <v>592</v>
      </c>
      <c r="L4363" s="42" t="s">
        <v>3285</v>
      </c>
      <c r="M4363" s="42" t="s">
        <v>21</v>
      </c>
      <c r="N4363" s="42" t="s">
        <v>3286</v>
      </c>
      <c r="O4363" s="42" t="s">
        <v>537</v>
      </c>
      <c r="P4363" s="42" t="s">
        <v>395</v>
      </c>
      <c r="Q4363" s="56" t="s">
        <v>3287</v>
      </c>
      <c r="R4363" s="42" t="s">
        <v>23</v>
      </c>
      <c r="S4363" s="42" t="s">
        <v>22</v>
      </c>
      <c r="T4363" s="42" t="s">
        <v>28746</v>
      </c>
      <c r="U4363" s="50" t="s">
        <v>28520</v>
      </c>
      <c r="V4363" s="42" t="s">
        <v>28521</v>
      </c>
      <c r="W4363" s="42" t="s">
        <v>94</v>
      </c>
      <c r="X4363" s="50">
        <v>237</v>
      </c>
    </row>
    <row r="4364" spans="1:24" ht="12" customHeight="1" x14ac:dyDescent="0.15">
      <c r="A4364" s="42" t="s">
        <v>3271</v>
      </c>
      <c r="B4364" s="42" t="s">
        <v>23</v>
      </c>
      <c r="C4364" s="42" t="s">
        <v>14</v>
      </c>
      <c r="D4364" s="42" t="s">
        <v>31</v>
      </c>
      <c r="F4364" s="55">
        <v>42086</v>
      </c>
      <c r="G4364" s="42" t="s">
        <v>3272</v>
      </c>
      <c r="H4364" s="42" t="s">
        <v>3273</v>
      </c>
      <c r="I4364" s="42" t="s">
        <v>297</v>
      </c>
      <c r="J4364" s="42">
        <v>98660</v>
      </c>
      <c r="K4364" s="42" t="s">
        <v>557</v>
      </c>
      <c r="L4364" s="42" t="s">
        <v>3274</v>
      </c>
      <c r="M4364" s="42" t="s">
        <v>2246</v>
      </c>
      <c r="N4364" s="42" t="s">
        <v>3275</v>
      </c>
      <c r="P4364" s="42" t="s">
        <v>395</v>
      </c>
      <c r="Q4364" s="56" t="str">
        <f>HYPERLINK("http://www.oregonlive.com/clark-county/index.ssf/2015/03/clark_county_jail_inmate_dies_1.html","http://www.oregonlive.com/clark-county/index.ssf/2015/03/clark_county_jail_inmate_dies_1.html")</f>
        <v>http://www.oregonlive.com/clark-county/index.ssf/2015/03/clark_county_jail_inmate_dies_1.html</v>
      </c>
      <c r="R4364" s="42" t="s">
        <v>23</v>
      </c>
      <c r="S4364" s="42" t="s">
        <v>12</v>
      </c>
    </row>
    <row r="4365" spans="1:24" ht="12" customHeight="1" x14ac:dyDescent="0.15">
      <c r="A4365" s="42" t="s">
        <v>3290</v>
      </c>
      <c r="B4365" s="42">
        <v>36</v>
      </c>
      <c r="C4365" s="42" t="s">
        <v>14</v>
      </c>
      <c r="D4365" s="42" t="s">
        <v>31</v>
      </c>
      <c r="E4365" s="42" t="s">
        <v>3291</v>
      </c>
      <c r="F4365" s="55">
        <v>42085</v>
      </c>
      <c r="G4365" s="42" t="s">
        <v>3292</v>
      </c>
      <c r="H4365" s="42" t="s">
        <v>1531</v>
      </c>
      <c r="I4365" s="42" t="s">
        <v>111</v>
      </c>
      <c r="J4365" s="42" t="s">
        <v>3293</v>
      </c>
      <c r="K4365" s="42" t="s">
        <v>1533</v>
      </c>
      <c r="L4365" s="42" t="s">
        <v>17235</v>
      </c>
      <c r="M4365" s="42" t="s">
        <v>5307</v>
      </c>
      <c r="N4365" s="42" t="s">
        <v>3294</v>
      </c>
      <c r="O4365" s="42" t="s">
        <v>394</v>
      </c>
      <c r="P4365" s="42" t="s">
        <v>395</v>
      </c>
      <c r="Q4365" s="56" t="s">
        <v>3295</v>
      </c>
      <c r="R4365" s="42" t="s">
        <v>542</v>
      </c>
      <c r="S4365" s="42" t="s">
        <v>22</v>
      </c>
      <c r="T4365" s="42" t="s">
        <v>28739</v>
      </c>
      <c r="U4365" s="50" t="s">
        <v>28518</v>
      </c>
      <c r="V4365" s="42" t="s">
        <v>28522</v>
      </c>
      <c r="W4365" s="42" t="s">
        <v>94</v>
      </c>
      <c r="X4365" s="50">
        <v>233</v>
      </c>
    </row>
    <row r="4366" spans="1:24" ht="12" customHeight="1" x14ac:dyDescent="0.15">
      <c r="A4366" s="42" t="s">
        <v>3333</v>
      </c>
      <c r="B4366" s="42">
        <v>37</v>
      </c>
      <c r="C4366" s="42" t="s">
        <v>14</v>
      </c>
      <c r="D4366" s="42" t="s">
        <v>31</v>
      </c>
      <c r="E4366" s="42" t="s">
        <v>3334</v>
      </c>
      <c r="F4366" s="55">
        <v>42085</v>
      </c>
      <c r="G4366" s="42" t="s">
        <v>3335</v>
      </c>
      <c r="H4366" s="42" t="s">
        <v>3336</v>
      </c>
      <c r="I4366" s="42" t="s">
        <v>39</v>
      </c>
      <c r="J4366" s="42" t="s">
        <v>3337</v>
      </c>
      <c r="K4366" s="42" t="s">
        <v>3338</v>
      </c>
      <c r="L4366" s="42" t="s">
        <v>3339</v>
      </c>
      <c r="M4366" s="42" t="s">
        <v>21</v>
      </c>
      <c r="N4366" s="42" t="s">
        <v>3340</v>
      </c>
      <c r="O4366" s="42" t="s">
        <v>394</v>
      </c>
      <c r="P4366" s="42" t="s">
        <v>395</v>
      </c>
      <c r="Q4366" s="56" t="s">
        <v>3341</v>
      </c>
      <c r="R4366" s="42" t="s">
        <v>542</v>
      </c>
      <c r="S4366" s="42" t="s">
        <v>22</v>
      </c>
      <c r="T4366" s="42" t="s">
        <v>28739</v>
      </c>
      <c r="U4366" s="50" t="s">
        <v>28518</v>
      </c>
      <c r="V4366" s="42" t="s">
        <v>28521</v>
      </c>
      <c r="W4366" s="42" t="s">
        <v>94</v>
      </c>
      <c r="X4366" s="50">
        <v>231</v>
      </c>
    </row>
    <row r="4367" spans="1:24" ht="12" customHeight="1" x14ac:dyDescent="0.15">
      <c r="A4367" s="42" t="s">
        <v>3276</v>
      </c>
      <c r="B4367" s="42">
        <v>21</v>
      </c>
      <c r="C4367" s="42" t="s">
        <v>14</v>
      </c>
      <c r="D4367" s="42" t="s">
        <v>79</v>
      </c>
      <c r="E4367" s="42" t="s">
        <v>3277</v>
      </c>
      <c r="F4367" s="55">
        <v>42085</v>
      </c>
      <c r="G4367" s="42" t="s">
        <v>3278</v>
      </c>
      <c r="H4367" s="42" t="s">
        <v>3279</v>
      </c>
      <c r="I4367" s="42" t="s">
        <v>417</v>
      </c>
      <c r="J4367" s="42" t="s">
        <v>3280</v>
      </c>
      <c r="K4367" s="42" t="s">
        <v>1668</v>
      </c>
      <c r="L4367" s="42" t="s">
        <v>3281</v>
      </c>
      <c r="M4367" s="42" t="s">
        <v>5307</v>
      </c>
      <c r="N4367" s="42" t="s">
        <v>29829</v>
      </c>
      <c r="O4367" s="42" t="s">
        <v>394</v>
      </c>
      <c r="P4367" s="42" t="s">
        <v>395</v>
      </c>
      <c r="Q4367" s="56" t="s">
        <v>3282</v>
      </c>
      <c r="R4367" s="42" t="s">
        <v>23</v>
      </c>
      <c r="S4367" s="42" t="s">
        <v>12</v>
      </c>
      <c r="T4367" s="42" t="s">
        <v>28523</v>
      </c>
      <c r="U4367" s="50" t="s">
        <v>28520</v>
      </c>
      <c r="V4367" s="42" t="s">
        <v>28519</v>
      </c>
      <c r="W4367" s="42" t="s">
        <v>94</v>
      </c>
      <c r="X4367" s="50">
        <v>234</v>
      </c>
    </row>
    <row r="4368" spans="1:24" ht="12" customHeight="1" x14ac:dyDescent="0.15">
      <c r="A4368" s="42" t="s">
        <v>3296</v>
      </c>
      <c r="B4368" s="42">
        <v>43</v>
      </c>
      <c r="C4368" s="42" t="s">
        <v>14</v>
      </c>
      <c r="D4368" s="42" t="s">
        <v>31</v>
      </c>
      <c r="F4368" s="55">
        <v>42085</v>
      </c>
      <c r="G4368" s="42" t="s">
        <v>3297</v>
      </c>
      <c r="H4368" s="42" t="s">
        <v>2442</v>
      </c>
      <c r="I4368" s="42" t="s">
        <v>389</v>
      </c>
      <c r="J4368" s="42" t="s">
        <v>3298</v>
      </c>
      <c r="K4368" s="42" t="s">
        <v>2442</v>
      </c>
      <c r="L4368" s="42" t="s">
        <v>3299</v>
      </c>
      <c r="M4368" s="42" t="s">
        <v>373</v>
      </c>
      <c r="N4368" s="42" t="s">
        <v>3300</v>
      </c>
      <c r="O4368" s="42" t="s">
        <v>3301</v>
      </c>
      <c r="P4368" s="42" t="s">
        <v>395</v>
      </c>
      <c r="Q4368" s="56" t="s">
        <v>3302</v>
      </c>
      <c r="R4368" s="42" t="s">
        <v>23</v>
      </c>
      <c r="S4368" s="42" t="s">
        <v>12</v>
      </c>
    </row>
    <row r="4369" spans="1:24" ht="12" customHeight="1" x14ac:dyDescent="0.15">
      <c r="A4369" s="42" t="s">
        <v>3320</v>
      </c>
      <c r="B4369" s="42">
        <v>21</v>
      </c>
      <c r="C4369" s="42" t="s">
        <v>14</v>
      </c>
      <c r="D4369" s="42" t="s">
        <v>31</v>
      </c>
      <c r="F4369" s="55">
        <v>42084</v>
      </c>
      <c r="G4369" s="42" t="s">
        <v>3321</v>
      </c>
      <c r="H4369" s="42" t="s">
        <v>1993</v>
      </c>
      <c r="I4369" s="42" t="s">
        <v>117</v>
      </c>
      <c r="J4369" s="42" t="s">
        <v>1994</v>
      </c>
      <c r="K4369" s="42" t="s">
        <v>173</v>
      </c>
      <c r="L4369" s="42" t="s">
        <v>3322</v>
      </c>
      <c r="M4369" s="42" t="s">
        <v>21</v>
      </c>
      <c r="N4369" s="42" t="s">
        <v>3323</v>
      </c>
      <c r="O4369" s="42" t="s">
        <v>394</v>
      </c>
      <c r="P4369" s="42" t="s">
        <v>395</v>
      </c>
      <c r="Q4369" s="56" t="s">
        <v>3324</v>
      </c>
      <c r="R4369" s="42" t="s">
        <v>542</v>
      </c>
      <c r="S4369" s="42" t="s">
        <v>22</v>
      </c>
      <c r="T4369" s="42" t="s">
        <v>28746</v>
      </c>
      <c r="U4369" s="50" t="s">
        <v>28520</v>
      </c>
      <c r="V4369" s="42" t="s">
        <v>28521</v>
      </c>
      <c r="W4369" s="42" t="s">
        <v>94</v>
      </c>
      <c r="X4369" s="50">
        <v>235</v>
      </c>
    </row>
    <row r="4370" spans="1:24" ht="12" customHeight="1" x14ac:dyDescent="0.15">
      <c r="A4370" s="42" t="s">
        <v>3306</v>
      </c>
      <c r="B4370" s="42">
        <v>60</v>
      </c>
      <c r="C4370" s="42" t="s">
        <v>14</v>
      </c>
      <c r="D4370" s="42" t="s">
        <v>31</v>
      </c>
      <c r="F4370" s="55">
        <v>42084</v>
      </c>
      <c r="G4370" s="42" t="s">
        <v>3307</v>
      </c>
      <c r="H4370" s="42" t="s">
        <v>3308</v>
      </c>
      <c r="I4370" s="42" t="s">
        <v>211</v>
      </c>
      <c r="J4370" s="42" t="s">
        <v>3309</v>
      </c>
      <c r="K4370" s="42" t="s">
        <v>3310</v>
      </c>
      <c r="L4370" s="42" t="s">
        <v>3311</v>
      </c>
      <c r="M4370" s="42" t="s">
        <v>21</v>
      </c>
      <c r="N4370" s="42" t="s">
        <v>3312</v>
      </c>
      <c r="O4370" s="42" t="s">
        <v>994</v>
      </c>
      <c r="P4370" s="42" t="s">
        <v>395</v>
      </c>
      <c r="Q4370" s="56" t="s">
        <v>3313</v>
      </c>
      <c r="R4370" s="42" t="s">
        <v>542</v>
      </c>
      <c r="S4370" s="42" t="s">
        <v>22</v>
      </c>
      <c r="T4370" s="42" t="s">
        <v>28746</v>
      </c>
      <c r="U4370" s="50" t="s">
        <v>28520</v>
      </c>
      <c r="V4370" s="42" t="s">
        <v>28521</v>
      </c>
      <c r="W4370" s="42" t="s">
        <v>94</v>
      </c>
      <c r="X4370" s="50">
        <v>311</v>
      </c>
    </row>
    <row r="4371" spans="1:24" ht="12" customHeight="1" x14ac:dyDescent="0.15">
      <c r="A4371" s="42" t="s">
        <v>3325</v>
      </c>
      <c r="B4371" s="42">
        <v>44</v>
      </c>
      <c r="C4371" s="42" t="s">
        <v>14</v>
      </c>
      <c r="D4371" s="42" t="s">
        <v>31</v>
      </c>
      <c r="E4371" s="42" t="s">
        <v>3326</v>
      </c>
      <c r="F4371" s="55">
        <v>42084</v>
      </c>
      <c r="G4371" s="42" t="s">
        <v>3327</v>
      </c>
      <c r="H4371" s="42" t="s">
        <v>3328</v>
      </c>
      <c r="I4371" s="42" t="s">
        <v>417</v>
      </c>
      <c r="J4371" s="42" t="s">
        <v>3329</v>
      </c>
      <c r="K4371" s="42" t="s">
        <v>2534</v>
      </c>
      <c r="L4371" s="42" t="s">
        <v>3330</v>
      </c>
      <c r="M4371" s="42" t="s">
        <v>21</v>
      </c>
      <c r="N4371" s="42" t="s">
        <v>3331</v>
      </c>
      <c r="O4371" s="42" t="s">
        <v>537</v>
      </c>
      <c r="P4371" s="42" t="s">
        <v>395</v>
      </c>
      <c r="Q4371" s="56" t="s">
        <v>3332</v>
      </c>
      <c r="R4371" s="42" t="s">
        <v>23</v>
      </c>
      <c r="S4371" s="42" t="s">
        <v>22</v>
      </c>
      <c r="T4371" s="42" t="s">
        <v>28746</v>
      </c>
      <c r="U4371" s="50" t="s">
        <v>28520</v>
      </c>
      <c r="V4371" s="42" t="s">
        <v>28519</v>
      </c>
      <c r="W4371" s="42" t="s">
        <v>94</v>
      </c>
      <c r="X4371" s="50">
        <v>309</v>
      </c>
    </row>
    <row r="4372" spans="1:24" ht="12" customHeight="1" x14ac:dyDescent="0.15">
      <c r="A4372" s="42" t="s">
        <v>3314</v>
      </c>
      <c r="B4372" s="42">
        <v>42</v>
      </c>
      <c r="C4372" s="42" t="s">
        <v>14</v>
      </c>
      <c r="D4372" s="42" t="s">
        <v>31</v>
      </c>
      <c r="F4372" s="55">
        <v>42084</v>
      </c>
      <c r="G4372" s="42" t="s">
        <v>3315</v>
      </c>
      <c r="H4372" s="42" t="s">
        <v>1262</v>
      </c>
      <c r="I4372" s="42" t="s">
        <v>63</v>
      </c>
      <c r="J4372" s="42" t="s">
        <v>3316</v>
      </c>
      <c r="K4372" s="42" t="s">
        <v>1263</v>
      </c>
      <c r="L4372" s="42" t="s">
        <v>12268</v>
      </c>
      <c r="M4372" s="42" t="s">
        <v>21</v>
      </c>
      <c r="N4372" s="42" t="s">
        <v>3318</v>
      </c>
      <c r="O4372" s="42" t="s">
        <v>994</v>
      </c>
      <c r="P4372" s="42" t="s">
        <v>395</v>
      </c>
      <c r="Q4372" s="56" t="s">
        <v>3319</v>
      </c>
      <c r="R4372" s="42" t="s">
        <v>23</v>
      </c>
      <c r="S4372" s="42" t="s">
        <v>22</v>
      </c>
      <c r="T4372" s="42" t="s">
        <v>28746</v>
      </c>
      <c r="U4372" s="50" t="s">
        <v>28520</v>
      </c>
      <c r="V4372" s="42" t="s">
        <v>28521</v>
      </c>
      <c r="W4372" s="42" t="s">
        <v>94</v>
      </c>
      <c r="X4372" s="50">
        <v>312</v>
      </c>
    </row>
    <row r="4373" spans="1:24" ht="12" customHeight="1" x14ac:dyDescent="0.15">
      <c r="A4373" s="42" t="s">
        <v>3350</v>
      </c>
      <c r="B4373" s="42">
        <v>63</v>
      </c>
      <c r="C4373" s="42" t="s">
        <v>14</v>
      </c>
      <c r="D4373" s="42" t="s">
        <v>79</v>
      </c>
      <c r="E4373" s="42" t="s">
        <v>3351</v>
      </c>
      <c r="F4373" s="55">
        <v>42083</v>
      </c>
      <c r="G4373" s="42" t="s">
        <v>3352</v>
      </c>
      <c r="H4373" s="42" t="s">
        <v>3353</v>
      </c>
      <c r="I4373" s="42" t="s">
        <v>19</v>
      </c>
      <c r="J4373" s="42">
        <v>70062</v>
      </c>
      <c r="K4373" s="42" t="s">
        <v>1747</v>
      </c>
      <c r="L4373" s="42" t="s">
        <v>3355</v>
      </c>
      <c r="M4373" s="42" t="s">
        <v>21</v>
      </c>
      <c r="N4373" s="42" t="s">
        <v>3356</v>
      </c>
      <c r="O4373" s="42" t="s">
        <v>537</v>
      </c>
      <c r="P4373" s="42" t="s">
        <v>395</v>
      </c>
      <c r="Q4373" s="56" t="s">
        <v>3351</v>
      </c>
      <c r="R4373" s="42" t="s">
        <v>542</v>
      </c>
      <c r="S4373" s="42" t="s">
        <v>22</v>
      </c>
      <c r="T4373" s="42" t="s">
        <v>28541</v>
      </c>
      <c r="U4373" s="50" t="s">
        <v>28520</v>
      </c>
      <c r="V4373" s="42" t="s">
        <v>28521</v>
      </c>
      <c r="W4373" s="42" t="s">
        <v>94</v>
      </c>
      <c r="X4373" s="50">
        <v>308</v>
      </c>
    </row>
    <row r="4374" spans="1:24" ht="12" customHeight="1" x14ac:dyDescent="0.15">
      <c r="A4374" s="42" t="s">
        <v>3404</v>
      </c>
      <c r="B4374" s="42">
        <v>24</v>
      </c>
      <c r="C4374" s="42" t="s">
        <v>14</v>
      </c>
      <c r="D4374" s="42" t="s">
        <v>133</v>
      </c>
      <c r="F4374" s="55">
        <v>42083</v>
      </c>
      <c r="G4374" s="42" t="s">
        <v>3405</v>
      </c>
      <c r="H4374" s="42" t="s">
        <v>3406</v>
      </c>
      <c r="I4374" s="42" t="s">
        <v>117</v>
      </c>
      <c r="J4374" s="42" t="s">
        <v>3407</v>
      </c>
      <c r="K4374" s="42" t="s">
        <v>2130</v>
      </c>
      <c r="L4374" s="42" t="s">
        <v>3408</v>
      </c>
      <c r="M4374" s="42" t="s">
        <v>21</v>
      </c>
      <c r="N4374" s="42" t="s">
        <v>3409</v>
      </c>
      <c r="O4374" s="42" t="s">
        <v>994</v>
      </c>
      <c r="P4374" s="42" t="s">
        <v>395</v>
      </c>
      <c r="Q4374" s="56" t="s">
        <v>3410</v>
      </c>
      <c r="R4374" s="42" t="s">
        <v>23</v>
      </c>
      <c r="S4374" s="42" t="s">
        <v>22</v>
      </c>
      <c r="T4374" s="42" t="s">
        <v>28746</v>
      </c>
      <c r="U4374" s="50" t="s">
        <v>28520</v>
      </c>
      <c r="V4374" s="42" t="s">
        <v>28519</v>
      </c>
      <c r="W4374" s="42" t="s">
        <v>94</v>
      </c>
      <c r="X4374" s="50">
        <v>531</v>
      </c>
    </row>
    <row r="4375" spans="1:24" ht="12" customHeight="1" x14ac:dyDescent="0.15">
      <c r="A4375" s="42" t="s">
        <v>3348</v>
      </c>
      <c r="B4375" s="42">
        <v>28</v>
      </c>
      <c r="C4375" s="42" t="s">
        <v>14</v>
      </c>
      <c r="D4375" s="42" t="s">
        <v>24</v>
      </c>
      <c r="F4375" s="55">
        <v>42083</v>
      </c>
      <c r="G4375" s="42" t="s">
        <v>3343</v>
      </c>
      <c r="H4375" s="42" t="s">
        <v>738</v>
      </c>
      <c r="I4375" s="42" t="s">
        <v>417</v>
      </c>
      <c r="J4375" s="42" t="s">
        <v>3344</v>
      </c>
      <c r="K4375" s="42" t="s">
        <v>738</v>
      </c>
      <c r="L4375" s="42" t="s">
        <v>3345</v>
      </c>
      <c r="M4375" s="42" t="s">
        <v>373</v>
      </c>
      <c r="N4375" s="42" t="s">
        <v>3349</v>
      </c>
      <c r="O4375" s="42" t="s">
        <v>394</v>
      </c>
      <c r="P4375" s="42" t="s">
        <v>395</v>
      </c>
      <c r="Q4375" s="56" t="s">
        <v>3347</v>
      </c>
      <c r="R4375" s="42" t="s">
        <v>948</v>
      </c>
      <c r="S4375" s="42" t="s">
        <v>22</v>
      </c>
    </row>
    <row r="4376" spans="1:24" ht="12" customHeight="1" x14ac:dyDescent="0.15">
      <c r="A4376" s="42" t="s">
        <v>3357</v>
      </c>
      <c r="B4376" s="42">
        <v>34</v>
      </c>
      <c r="C4376" s="42" t="s">
        <v>14</v>
      </c>
      <c r="D4376" s="42" t="s">
        <v>31</v>
      </c>
      <c r="E4376" s="42" t="s">
        <v>3358</v>
      </c>
      <c r="F4376" s="55">
        <v>42083</v>
      </c>
      <c r="G4376" s="42" t="s">
        <v>3359</v>
      </c>
      <c r="H4376" s="42" t="s">
        <v>3360</v>
      </c>
      <c r="I4376" s="42" t="s">
        <v>389</v>
      </c>
      <c r="J4376" s="42" t="s">
        <v>3361</v>
      </c>
      <c r="K4376" s="42" t="s">
        <v>2594</v>
      </c>
      <c r="L4376" s="42" t="s">
        <v>2004</v>
      </c>
      <c r="M4376" s="42" t="s">
        <v>21</v>
      </c>
      <c r="N4376" s="42" t="s">
        <v>3362</v>
      </c>
      <c r="O4376" s="42" t="s">
        <v>394</v>
      </c>
      <c r="P4376" s="42" t="s">
        <v>395</v>
      </c>
      <c r="Q4376" s="56" t="s">
        <v>3363</v>
      </c>
      <c r="R4376" s="42" t="s">
        <v>23</v>
      </c>
      <c r="S4376" s="42" t="s">
        <v>22</v>
      </c>
      <c r="T4376" s="42" t="s">
        <v>28746</v>
      </c>
      <c r="U4376" s="50" t="s">
        <v>28520</v>
      </c>
      <c r="V4376" s="42" t="s">
        <v>28521</v>
      </c>
      <c r="W4376" s="42" t="s">
        <v>94</v>
      </c>
      <c r="X4376" s="50">
        <v>310</v>
      </c>
    </row>
    <row r="4377" spans="1:24" ht="12" customHeight="1" x14ac:dyDescent="0.15">
      <c r="A4377" s="42" t="s">
        <v>3342</v>
      </c>
      <c r="B4377" s="42">
        <v>28</v>
      </c>
      <c r="C4377" s="42" t="s">
        <v>14</v>
      </c>
      <c r="D4377" s="42" t="s">
        <v>42</v>
      </c>
      <c r="F4377" s="55">
        <v>42083</v>
      </c>
      <c r="G4377" s="42" t="s">
        <v>3343</v>
      </c>
      <c r="H4377" s="42" t="s">
        <v>738</v>
      </c>
      <c r="I4377" s="42" t="s">
        <v>417</v>
      </c>
      <c r="J4377" s="42" t="s">
        <v>3344</v>
      </c>
      <c r="K4377" s="42" t="s">
        <v>738</v>
      </c>
      <c r="L4377" s="42" t="s">
        <v>3345</v>
      </c>
      <c r="M4377" s="42" t="s">
        <v>373</v>
      </c>
      <c r="N4377" s="42" t="s">
        <v>3346</v>
      </c>
      <c r="O4377" s="42" t="s">
        <v>394</v>
      </c>
      <c r="P4377" s="42" t="s">
        <v>395</v>
      </c>
      <c r="Q4377" s="56" t="s">
        <v>3347</v>
      </c>
      <c r="R4377" s="42" t="s">
        <v>542</v>
      </c>
      <c r="S4377" s="42" t="s">
        <v>373</v>
      </c>
      <c r="T4377" s="42" t="s">
        <v>29599</v>
      </c>
    </row>
    <row r="4378" spans="1:24" ht="12" customHeight="1" x14ac:dyDescent="0.15">
      <c r="A4378" s="42" t="s">
        <v>3364</v>
      </c>
      <c r="B4378" s="42">
        <v>18</v>
      </c>
      <c r="C4378" s="42" t="s">
        <v>14</v>
      </c>
      <c r="D4378" s="42" t="s">
        <v>79</v>
      </c>
      <c r="F4378" s="55">
        <v>42082</v>
      </c>
      <c r="G4378" s="42" t="s">
        <v>3365</v>
      </c>
      <c r="H4378" s="42" t="s">
        <v>968</v>
      </c>
      <c r="I4378" s="42" t="s">
        <v>63</v>
      </c>
      <c r="J4378" s="42" t="s">
        <v>3366</v>
      </c>
      <c r="K4378" s="42" t="s">
        <v>99</v>
      </c>
      <c r="L4378" s="42" t="s">
        <v>31903</v>
      </c>
      <c r="M4378" s="42" t="s">
        <v>21</v>
      </c>
      <c r="N4378" s="42" t="s">
        <v>3368</v>
      </c>
      <c r="O4378" s="42" t="s">
        <v>31062</v>
      </c>
      <c r="P4378" s="42" t="s">
        <v>19931</v>
      </c>
      <c r="Q4378" s="56" t="s">
        <v>3369</v>
      </c>
      <c r="R4378" s="42" t="s">
        <v>23</v>
      </c>
      <c r="S4378" s="42" t="s">
        <v>12</v>
      </c>
      <c r="T4378" s="42" t="s">
        <v>31978</v>
      </c>
      <c r="U4378" s="50" t="s">
        <v>28520</v>
      </c>
      <c r="V4378" s="42" t="s">
        <v>28521</v>
      </c>
      <c r="W4378" s="42" t="s">
        <v>94</v>
      </c>
      <c r="X4378" s="50">
        <v>229</v>
      </c>
    </row>
    <row r="4379" spans="1:24" ht="12" customHeight="1" x14ac:dyDescent="0.15">
      <c r="A4379" s="42" t="s">
        <v>3370</v>
      </c>
      <c r="B4379" s="42">
        <v>16</v>
      </c>
      <c r="C4379" s="42" t="s">
        <v>14</v>
      </c>
      <c r="D4379" s="42" t="s">
        <v>79</v>
      </c>
      <c r="E4379" s="42" t="s">
        <v>3371</v>
      </c>
      <c r="F4379" s="55">
        <v>42082</v>
      </c>
      <c r="G4379" s="42" t="s">
        <v>3372</v>
      </c>
      <c r="H4379" s="42" t="s">
        <v>635</v>
      </c>
      <c r="I4379" s="42" t="s">
        <v>56</v>
      </c>
      <c r="J4379" s="42" t="s">
        <v>3373</v>
      </c>
      <c r="K4379" s="42" t="s">
        <v>636</v>
      </c>
      <c r="L4379" s="42" t="s">
        <v>637</v>
      </c>
      <c r="M4379" s="42" t="s">
        <v>21</v>
      </c>
      <c r="N4379" s="42" t="s">
        <v>3374</v>
      </c>
      <c r="O4379" s="42" t="s">
        <v>394</v>
      </c>
      <c r="P4379" s="42" t="s">
        <v>395</v>
      </c>
      <c r="Q4379" s="56" t="s">
        <v>3375</v>
      </c>
      <c r="R4379" s="42" t="s">
        <v>23</v>
      </c>
      <c r="S4379" s="42" t="s">
        <v>22</v>
      </c>
      <c r="T4379" s="42" t="s">
        <v>28746</v>
      </c>
      <c r="U4379" s="50" t="s">
        <v>28520</v>
      </c>
      <c r="V4379" s="42" t="s">
        <v>28519</v>
      </c>
      <c r="W4379" s="42" t="s">
        <v>94</v>
      </c>
      <c r="X4379" s="50">
        <v>265</v>
      </c>
    </row>
    <row r="4380" spans="1:24" ht="12" customHeight="1" x14ac:dyDescent="0.15">
      <c r="A4380" s="42" t="s">
        <v>3419</v>
      </c>
      <c r="B4380" s="42">
        <v>31</v>
      </c>
      <c r="C4380" s="42" t="s">
        <v>14</v>
      </c>
      <c r="D4380" s="42" t="s">
        <v>31</v>
      </c>
      <c r="E4380" s="42" t="s">
        <v>3420</v>
      </c>
      <c r="F4380" s="55">
        <v>42082</v>
      </c>
      <c r="G4380" s="42" t="s">
        <v>3421</v>
      </c>
      <c r="H4380" s="42" t="s">
        <v>3422</v>
      </c>
      <c r="I4380" s="42" t="s">
        <v>774</v>
      </c>
      <c r="J4380" s="42" t="s">
        <v>3423</v>
      </c>
      <c r="K4380" s="42" t="s">
        <v>3424</v>
      </c>
      <c r="L4380" s="42" t="s">
        <v>3425</v>
      </c>
      <c r="M4380" s="42" t="s">
        <v>21</v>
      </c>
      <c r="N4380" s="42" t="s">
        <v>3426</v>
      </c>
      <c r="O4380" s="42" t="s">
        <v>994</v>
      </c>
      <c r="P4380" s="42" t="s">
        <v>395</v>
      </c>
      <c r="Q4380" s="56" t="s">
        <v>3427</v>
      </c>
      <c r="R4380" s="42" t="s">
        <v>23</v>
      </c>
      <c r="S4380" s="42" t="s">
        <v>22</v>
      </c>
      <c r="T4380" s="42" t="s">
        <v>28746</v>
      </c>
      <c r="U4380" s="50" t="s">
        <v>28520</v>
      </c>
      <c r="V4380" s="42" t="s">
        <v>28521</v>
      </c>
      <c r="W4380" s="42" t="s">
        <v>542</v>
      </c>
      <c r="X4380" s="50">
        <v>230</v>
      </c>
    </row>
    <row r="4381" spans="1:24" ht="12" customHeight="1" x14ac:dyDescent="0.15">
      <c r="A4381" s="42" t="s">
        <v>3391</v>
      </c>
      <c r="B4381" s="42">
        <v>36</v>
      </c>
      <c r="C4381" s="42" t="s">
        <v>14</v>
      </c>
      <c r="D4381" s="42" t="s">
        <v>31</v>
      </c>
      <c r="E4381" s="42" t="s">
        <v>3392</v>
      </c>
      <c r="F4381" s="55">
        <v>42082</v>
      </c>
      <c r="G4381" s="42" t="s">
        <v>3393</v>
      </c>
      <c r="H4381" s="42" t="s">
        <v>663</v>
      </c>
      <c r="I4381" s="42" t="s">
        <v>39</v>
      </c>
      <c r="J4381" s="42" t="s">
        <v>3394</v>
      </c>
      <c r="K4381" s="42" t="s">
        <v>664</v>
      </c>
      <c r="L4381" s="42" t="s">
        <v>665</v>
      </c>
      <c r="M4381" s="42" t="s">
        <v>21</v>
      </c>
      <c r="N4381" s="42" t="s">
        <v>3395</v>
      </c>
      <c r="O4381" s="42" t="s">
        <v>537</v>
      </c>
      <c r="P4381" s="42" t="s">
        <v>395</v>
      </c>
      <c r="Q4381" s="56" t="s">
        <v>3396</v>
      </c>
      <c r="R4381" s="42" t="s">
        <v>542</v>
      </c>
      <c r="S4381" s="42" t="s">
        <v>22</v>
      </c>
      <c r="T4381" s="42" t="s">
        <v>28746</v>
      </c>
      <c r="U4381" s="50" t="s">
        <v>28520</v>
      </c>
      <c r="V4381" s="42" t="s">
        <v>28521</v>
      </c>
      <c r="W4381" s="42" t="s">
        <v>94</v>
      </c>
      <c r="X4381" s="50">
        <v>306</v>
      </c>
    </row>
    <row r="4382" spans="1:24" ht="12" customHeight="1" x14ac:dyDescent="0.15">
      <c r="A4382" s="42" t="s">
        <v>3397</v>
      </c>
      <c r="B4382" s="42">
        <v>39</v>
      </c>
      <c r="C4382" s="42" t="s">
        <v>14</v>
      </c>
      <c r="D4382" s="42" t="s">
        <v>31</v>
      </c>
      <c r="E4382" s="42" t="s">
        <v>3398</v>
      </c>
      <c r="F4382" s="55">
        <v>42082</v>
      </c>
      <c r="G4382" s="42" t="s">
        <v>3399</v>
      </c>
      <c r="H4382" s="42" t="s">
        <v>3400</v>
      </c>
      <c r="I4382" s="42" t="s">
        <v>88</v>
      </c>
      <c r="J4382" s="42" t="s">
        <v>3401</v>
      </c>
      <c r="K4382" s="42" t="s">
        <v>2028</v>
      </c>
      <c r="L4382" s="42" t="s">
        <v>338</v>
      </c>
      <c r="M4382" s="42" t="s">
        <v>21</v>
      </c>
      <c r="N4382" s="42" t="s">
        <v>3402</v>
      </c>
      <c r="O4382" s="42" t="s">
        <v>994</v>
      </c>
      <c r="P4382" s="42" t="s">
        <v>395</v>
      </c>
      <c r="Q4382" s="56" t="s">
        <v>3403</v>
      </c>
      <c r="R4382" s="42" t="s">
        <v>542</v>
      </c>
      <c r="S4382" s="42" t="s">
        <v>22</v>
      </c>
      <c r="T4382" s="42" t="s">
        <v>28560</v>
      </c>
      <c r="U4382" s="50" t="s">
        <v>28518</v>
      </c>
      <c r="V4382" s="42" t="s">
        <v>28521</v>
      </c>
      <c r="W4382" s="42" t="s">
        <v>542</v>
      </c>
      <c r="X4382" s="50">
        <v>228</v>
      </c>
    </row>
    <row r="4383" spans="1:24" ht="12" customHeight="1" x14ac:dyDescent="0.15">
      <c r="A4383" s="42" t="s">
        <v>3376</v>
      </c>
      <c r="B4383" s="42">
        <v>29</v>
      </c>
      <c r="C4383" s="42" t="s">
        <v>14</v>
      </c>
      <c r="D4383" s="42" t="s">
        <v>31</v>
      </c>
      <c r="E4383" s="42" t="s">
        <v>3377</v>
      </c>
      <c r="F4383" s="55">
        <v>42082</v>
      </c>
      <c r="G4383" s="42" t="s">
        <v>3378</v>
      </c>
      <c r="H4383" s="42" t="s">
        <v>3379</v>
      </c>
      <c r="I4383" s="42" t="s">
        <v>63</v>
      </c>
      <c r="J4383" s="42" t="s">
        <v>3380</v>
      </c>
      <c r="K4383" s="42" t="s">
        <v>3381</v>
      </c>
      <c r="L4383" s="42" t="s">
        <v>3382</v>
      </c>
      <c r="M4383" s="42" t="s">
        <v>21</v>
      </c>
      <c r="N4383" s="42" t="s">
        <v>20496</v>
      </c>
      <c r="O4383" s="42" t="s">
        <v>994</v>
      </c>
      <c r="P4383" s="42" t="s">
        <v>395</v>
      </c>
      <c r="Q4383" s="56" t="s">
        <v>3383</v>
      </c>
      <c r="R4383" s="42" t="s">
        <v>948</v>
      </c>
      <c r="S4383" s="42" t="s">
        <v>12</v>
      </c>
    </row>
    <row r="4384" spans="1:24" ht="12" customHeight="1" x14ac:dyDescent="0.15">
      <c r="A4384" s="42" t="s">
        <v>3384</v>
      </c>
      <c r="B4384" s="42">
        <v>20</v>
      </c>
      <c r="C4384" s="42" t="s">
        <v>14</v>
      </c>
      <c r="D4384" s="42" t="s">
        <v>31</v>
      </c>
      <c r="E4384" s="42" t="s">
        <v>20281</v>
      </c>
      <c r="F4384" s="55">
        <v>42082</v>
      </c>
      <c r="G4384" s="42" t="s">
        <v>3385</v>
      </c>
      <c r="H4384" s="42" t="s">
        <v>3386</v>
      </c>
      <c r="I4384" s="42" t="s">
        <v>297</v>
      </c>
      <c r="J4384" s="42" t="s">
        <v>3387</v>
      </c>
      <c r="K4384" s="42" t="s">
        <v>3388</v>
      </c>
      <c r="L4384" s="42" t="s">
        <v>4629</v>
      </c>
      <c r="M4384" s="42" t="s">
        <v>21</v>
      </c>
      <c r="N4384" s="42" t="s">
        <v>3389</v>
      </c>
      <c r="O4384" s="42" t="s">
        <v>994</v>
      </c>
      <c r="P4384" s="42" t="s">
        <v>395</v>
      </c>
      <c r="Q4384" s="56" t="s">
        <v>3390</v>
      </c>
      <c r="R4384" s="42" t="s">
        <v>542</v>
      </c>
      <c r="S4384" s="42" t="s">
        <v>12</v>
      </c>
      <c r="T4384" s="42" t="s">
        <v>31978</v>
      </c>
      <c r="U4384" s="50" t="s">
        <v>28520</v>
      </c>
      <c r="V4384" s="42" t="s">
        <v>28521</v>
      </c>
      <c r="W4384" s="42" t="s">
        <v>94</v>
      </c>
      <c r="X4384" s="50">
        <v>295</v>
      </c>
    </row>
    <row r="4385" spans="1:24" ht="12" customHeight="1" x14ac:dyDescent="0.15">
      <c r="A4385" s="42" t="s">
        <v>3428</v>
      </c>
      <c r="B4385" s="42">
        <v>49</v>
      </c>
      <c r="C4385" s="42" t="s">
        <v>108</v>
      </c>
      <c r="D4385" s="42" t="s">
        <v>31</v>
      </c>
      <c r="E4385" s="42" t="s">
        <v>3429</v>
      </c>
      <c r="F4385" s="55">
        <v>42081</v>
      </c>
      <c r="G4385" s="42" t="s">
        <v>3430</v>
      </c>
      <c r="H4385" s="42" t="s">
        <v>3431</v>
      </c>
      <c r="I4385" s="42" t="s">
        <v>117</v>
      </c>
      <c r="J4385" s="42" t="s">
        <v>3432</v>
      </c>
      <c r="K4385" s="42" t="s">
        <v>617</v>
      </c>
      <c r="L4385" s="42" t="s">
        <v>3254</v>
      </c>
      <c r="M4385" s="42" t="s">
        <v>21</v>
      </c>
      <c r="N4385" s="42" t="s">
        <v>3433</v>
      </c>
      <c r="O4385" s="42" t="s">
        <v>394</v>
      </c>
      <c r="P4385" s="42" t="s">
        <v>395</v>
      </c>
      <c r="Q4385" s="56" t="s">
        <v>3434</v>
      </c>
      <c r="R4385" s="42" t="s">
        <v>94</v>
      </c>
      <c r="S4385" s="42" t="s">
        <v>22</v>
      </c>
      <c r="T4385" s="42" t="s">
        <v>28746</v>
      </c>
      <c r="U4385" s="50" t="s">
        <v>28520</v>
      </c>
      <c r="V4385" s="42" t="s">
        <v>28521</v>
      </c>
      <c r="W4385" s="42" t="s">
        <v>94</v>
      </c>
      <c r="X4385" s="50">
        <v>225</v>
      </c>
    </row>
    <row r="4386" spans="1:24" ht="12" customHeight="1" x14ac:dyDescent="0.15">
      <c r="A4386" s="42" t="s">
        <v>3411</v>
      </c>
      <c r="B4386" s="42">
        <v>64</v>
      </c>
      <c r="C4386" s="42" t="s">
        <v>14</v>
      </c>
      <c r="D4386" s="42" t="s">
        <v>31</v>
      </c>
      <c r="E4386" s="42" t="s">
        <v>19742</v>
      </c>
      <c r="F4386" s="55">
        <v>42081</v>
      </c>
      <c r="G4386" s="42" t="s">
        <v>3412</v>
      </c>
      <c r="H4386" s="42" t="s">
        <v>3413</v>
      </c>
      <c r="I4386" s="42" t="s">
        <v>56</v>
      </c>
      <c r="J4386" s="42" t="s">
        <v>3414</v>
      </c>
      <c r="K4386" s="42" t="s">
        <v>3415</v>
      </c>
      <c r="L4386" s="42" t="s">
        <v>3416</v>
      </c>
      <c r="M4386" s="42" t="s">
        <v>21</v>
      </c>
      <c r="N4386" s="42" t="s">
        <v>3417</v>
      </c>
      <c r="O4386" s="42" t="s">
        <v>394</v>
      </c>
      <c r="P4386" s="42" t="s">
        <v>395</v>
      </c>
      <c r="Q4386" s="56" t="s">
        <v>3418</v>
      </c>
      <c r="R4386" s="42" t="s">
        <v>542</v>
      </c>
      <c r="S4386" s="42" t="s">
        <v>22</v>
      </c>
      <c r="T4386" s="42" t="s">
        <v>28746</v>
      </c>
      <c r="U4386" s="50" t="s">
        <v>28520</v>
      </c>
      <c r="V4386" s="42" t="s">
        <v>28521</v>
      </c>
      <c r="W4386" s="42" t="s">
        <v>94</v>
      </c>
      <c r="X4386" s="50">
        <v>226</v>
      </c>
    </row>
    <row r="4387" spans="1:24" ht="12" customHeight="1" x14ac:dyDescent="0.15">
      <c r="A4387" s="42" t="s">
        <v>20041</v>
      </c>
      <c r="B4387" s="42">
        <v>47</v>
      </c>
      <c r="C4387" s="42" t="s">
        <v>14</v>
      </c>
      <c r="D4387" s="42" t="s">
        <v>31</v>
      </c>
      <c r="F4387" s="55">
        <v>42081</v>
      </c>
      <c r="G4387" s="42" t="s">
        <v>20043</v>
      </c>
      <c r="H4387" s="42" t="s">
        <v>663</v>
      </c>
      <c r="I4387" s="42" t="s">
        <v>39</v>
      </c>
      <c r="J4387" s="42">
        <v>93301</v>
      </c>
      <c r="K4387" s="42" t="s">
        <v>664</v>
      </c>
      <c r="L4387" s="42" t="s">
        <v>665</v>
      </c>
      <c r="M4387" s="42" t="s">
        <v>21</v>
      </c>
      <c r="N4387" s="42" t="s">
        <v>20044</v>
      </c>
      <c r="O4387" s="42" t="s">
        <v>537</v>
      </c>
      <c r="P4387" s="42" t="s">
        <v>395</v>
      </c>
      <c r="Q4387" s="56" t="s">
        <v>20042</v>
      </c>
      <c r="R4387" s="42" t="s">
        <v>23</v>
      </c>
      <c r="S4387" s="42" t="s">
        <v>22</v>
      </c>
      <c r="T4387" s="42" t="s">
        <v>28739</v>
      </c>
      <c r="U4387" s="50" t="s">
        <v>28518</v>
      </c>
      <c r="V4387" s="42" t="s">
        <v>28521</v>
      </c>
      <c r="W4387" s="42" t="s">
        <v>94</v>
      </c>
      <c r="X4387" s="50">
        <v>294</v>
      </c>
    </row>
    <row r="4388" spans="1:24" ht="12" customHeight="1" x14ac:dyDescent="0.15">
      <c r="A4388" s="42" t="s">
        <v>3479</v>
      </c>
      <c r="B4388" s="42">
        <v>24</v>
      </c>
      <c r="C4388" s="42" t="s">
        <v>108</v>
      </c>
      <c r="D4388" s="42" t="s">
        <v>31</v>
      </c>
      <c r="E4388" s="42" t="s">
        <v>3480</v>
      </c>
      <c r="F4388" s="55">
        <v>42080</v>
      </c>
      <c r="G4388" s="42" t="s">
        <v>3481</v>
      </c>
      <c r="H4388" s="42" t="s">
        <v>929</v>
      </c>
      <c r="I4388" s="42" t="s">
        <v>39</v>
      </c>
      <c r="J4388" s="42" t="s">
        <v>3482</v>
      </c>
      <c r="K4388" s="42" t="s">
        <v>929</v>
      </c>
      <c r="L4388" s="42" t="s">
        <v>930</v>
      </c>
      <c r="M4388" s="42" t="s">
        <v>21</v>
      </c>
      <c r="N4388" s="42" t="s">
        <v>3483</v>
      </c>
      <c r="O4388" s="42" t="s">
        <v>994</v>
      </c>
      <c r="P4388" s="42" t="s">
        <v>395</v>
      </c>
      <c r="Q4388" s="56" t="s">
        <v>3484</v>
      </c>
      <c r="R4388" s="42" t="s">
        <v>542</v>
      </c>
      <c r="S4388" s="42" t="s">
        <v>373</v>
      </c>
      <c r="T4388" s="42" t="s">
        <v>28836</v>
      </c>
      <c r="U4388" s="50" t="s">
        <v>28518</v>
      </c>
      <c r="V4388" s="42" t="s">
        <v>28521</v>
      </c>
      <c r="W4388" s="42" t="s">
        <v>94</v>
      </c>
      <c r="X4388" s="50">
        <v>221</v>
      </c>
    </row>
    <row r="4389" spans="1:24" ht="12" customHeight="1" x14ac:dyDescent="0.15">
      <c r="A4389" s="42" t="s">
        <v>3466</v>
      </c>
      <c r="B4389" s="42">
        <v>49</v>
      </c>
      <c r="C4389" s="42" t="s">
        <v>14</v>
      </c>
      <c r="D4389" s="42" t="s">
        <v>31</v>
      </c>
      <c r="F4389" s="55">
        <v>42080</v>
      </c>
      <c r="G4389" s="42" t="s">
        <v>3467</v>
      </c>
      <c r="H4389" s="42" t="s">
        <v>1979</v>
      </c>
      <c r="I4389" s="42" t="s">
        <v>111</v>
      </c>
      <c r="J4389" s="42" t="s">
        <v>3468</v>
      </c>
      <c r="K4389" s="42" t="s">
        <v>427</v>
      </c>
      <c r="L4389" s="42" t="s">
        <v>1981</v>
      </c>
      <c r="M4389" s="42" t="s">
        <v>21</v>
      </c>
      <c r="N4389" s="42" t="s">
        <v>3469</v>
      </c>
      <c r="O4389" s="42" t="s">
        <v>994</v>
      </c>
      <c r="P4389" s="42" t="s">
        <v>395</v>
      </c>
      <c r="Q4389" s="56" t="s">
        <v>3470</v>
      </c>
      <c r="R4389" s="42" t="s">
        <v>542</v>
      </c>
      <c r="S4389" s="42" t="s">
        <v>22</v>
      </c>
      <c r="T4389" s="42" t="s">
        <v>28746</v>
      </c>
      <c r="U4389" s="50" t="s">
        <v>28520</v>
      </c>
      <c r="V4389" s="42" t="s">
        <v>28521</v>
      </c>
      <c r="W4389" s="42" t="s">
        <v>94</v>
      </c>
      <c r="X4389" s="50">
        <v>216</v>
      </c>
    </row>
    <row r="4390" spans="1:24" ht="12" customHeight="1" x14ac:dyDescent="0.15">
      <c r="A4390" s="42" t="s">
        <v>3457</v>
      </c>
      <c r="B4390" s="42">
        <v>24</v>
      </c>
      <c r="C4390" s="42" t="s">
        <v>14</v>
      </c>
      <c r="D4390" s="42" t="s">
        <v>31</v>
      </c>
      <c r="E4390" s="42" t="s">
        <v>3458</v>
      </c>
      <c r="F4390" s="55">
        <v>42080</v>
      </c>
      <c r="G4390" s="42" t="s">
        <v>3459</v>
      </c>
      <c r="H4390" s="42" t="s">
        <v>3460</v>
      </c>
      <c r="I4390" s="42" t="s">
        <v>360</v>
      </c>
      <c r="J4390" s="42" t="s">
        <v>3461</v>
      </c>
      <c r="K4390" s="42" t="s">
        <v>3462</v>
      </c>
      <c r="L4390" s="42" t="s">
        <v>3463</v>
      </c>
      <c r="M4390" s="42" t="s">
        <v>21</v>
      </c>
      <c r="N4390" s="42" t="s">
        <v>3464</v>
      </c>
      <c r="O4390" s="42" t="s">
        <v>394</v>
      </c>
      <c r="P4390" s="42" t="s">
        <v>395</v>
      </c>
      <c r="Q4390" s="56" t="s">
        <v>3465</v>
      </c>
      <c r="R4390" s="42" t="s">
        <v>542</v>
      </c>
      <c r="S4390" s="42" t="s">
        <v>22</v>
      </c>
      <c r="T4390" s="42" t="s">
        <v>28746</v>
      </c>
      <c r="U4390" s="50" t="s">
        <v>28520</v>
      </c>
      <c r="V4390" s="42" t="s">
        <v>28522</v>
      </c>
      <c r="W4390" s="42" t="s">
        <v>94</v>
      </c>
      <c r="X4390" s="50">
        <v>217</v>
      </c>
    </row>
    <row r="4391" spans="1:24" ht="12" customHeight="1" x14ac:dyDescent="0.15">
      <c r="A4391" s="42" t="s">
        <v>3471</v>
      </c>
      <c r="B4391" s="42">
        <v>20</v>
      </c>
      <c r="C4391" s="42" t="s">
        <v>14</v>
      </c>
      <c r="D4391" s="42" t="s">
        <v>31</v>
      </c>
      <c r="E4391" s="42" t="s">
        <v>3472</v>
      </c>
      <c r="F4391" s="55">
        <v>42080</v>
      </c>
      <c r="G4391" s="42" t="s">
        <v>3473</v>
      </c>
      <c r="H4391" s="42" t="s">
        <v>3474</v>
      </c>
      <c r="I4391" s="42" t="s">
        <v>67</v>
      </c>
      <c r="J4391" s="42" t="s">
        <v>3475</v>
      </c>
      <c r="K4391" s="42" t="s">
        <v>1829</v>
      </c>
      <c r="L4391" s="42" t="s">
        <v>3476</v>
      </c>
      <c r="M4391" s="42" t="s">
        <v>21</v>
      </c>
      <c r="N4391" s="42" t="s">
        <v>3477</v>
      </c>
      <c r="O4391" s="42" t="s">
        <v>994</v>
      </c>
      <c r="P4391" s="42" t="s">
        <v>395</v>
      </c>
      <c r="Q4391" s="56" t="s">
        <v>3478</v>
      </c>
      <c r="R4391" s="42" t="s">
        <v>542</v>
      </c>
      <c r="S4391" s="42" t="s">
        <v>22</v>
      </c>
      <c r="T4391" s="42" t="s">
        <v>28746</v>
      </c>
      <c r="U4391" s="50" t="s">
        <v>28520</v>
      </c>
      <c r="V4391" s="42" t="s">
        <v>28521</v>
      </c>
      <c r="W4391" s="42" t="s">
        <v>94</v>
      </c>
      <c r="X4391" s="50">
        <v>290</v>
      </c>
    </row>
    <row r="4392" spans="1:24" ht="12" customHeight="1" x14ac:dyDescent="0.15">
      <c r="A4392" s="42" t="s">
        <v>3435</v>
      </c>
      <c r="B4392" s="42">
        <v>35</v>
      </c>
      <c r="C4392" s="42" t="s">
        <v>14</v>
      </c>
      <c r="D4392" s="42" t="s">
        <v>79</v>
      </c>
      <c r="E4392" s="42" t="s">
        <v>3436</v>
      </c>
      <c r="F4392" s="55">
        <v>42080</v>
      </c>
      <c r="G4392" s="42" t="s">
        <v>3437</v>
      </c>
      <c r="H4392" s="42" t="s">
        <v>3438</v>
      </c>
      <c r="I4392" s="42" t="s">
        <v>167</v>
      </c>
      <c r="J4392" s="42" t="s">
        <v>3439</v>
      </c>
      <c r="K4392" s="42" t="s">
        <v>3440</v>
      </c>
      <c r="L4392" s="42" t="s">
        <v>3441</v>
      </c>
      <c r="M4392" s="42" t="s">
        <v>385</v>
      </c>
      <c r="N4392" s="42" t="s">
        <v>3442</v>
      </c>
      <c r="O4392" s="42" t="s">
        <v>394</v>
      </c>
      <c r="P4392" s="42" t="s">
        <v>395</v>
      </c>
      <c r="Q4392" s="56" t="s">
        <v>3443</v>
      </c>
      <c r="R4392" s="42" t="s">
        <v>948</v>
      </c>
      <c r="S4392" s="42" t="s">
        <v>12</v>
      </c>
    </row>
    <row r="4393" spans="1:24" ht="12" customHeight="1" x14ac:dyDescent="0.15">
      <c r="A4393" s="42" t="s">
        <v>3444</v>
      </c>
      <c r="B4393" s="42">
        <v>22</v>
      </c>
      <c r="C4393" s="42" t="s">
        <v>14</v>
      </c>
      <c r="D4393" s="42" t="s">
        <v>42</v>
      </c>
      <c r="E4393" s="42" t="s">
        <v>3445</v>
      </c>
      <c r="F4393" s="55">
        <v>42080</v>
      </c>
      <c r="G4393" s="42" t="s">
        <v>3446</v>
      </c>
      <c r="H4393" s="42" t="s">
        <v>1612</v>
      </c>
      <c r="I4393" s="42" t="s">
        <v>39</v>
      </c>
      <c r="J4393" s="42" t="s">
        <v>3447</v>
      </c>
      <c r="K4393" s="42" t="s">
        <v>1612</v>
      </c>
      <c r="L4393" s="42" t="s">
        <v>3448</v>
      </c>
      <c r="M4393" s="42" t="s">
        <v>21</v>
      </c>
      <c r="N4393" s="42" t="s">
        <v>3449</v>
      </c>
      <c r="O4393" s="42" t="s">
        <v>994</v>
      </c>
      <c r="P4393" s="42" t="s">
        <v>395</v>
      </c>
      <c r="Q4393" s="56" t="s">
        <v>3450</v>
      </c>
      <c r="R4393" s="42" t="s">
        <v>23</v>
      </c>
      <c r="S4393" s="42" t="s">
        <v>12</v>
      </c>
      <c r="T4393" s="42" t="s">
        <v>31978</v>
      </c>
      <c r="U4393" s="50" t="s">
        <v>28523</v>
      </c>
      <c r="V4393" s="42" t="s">
        <v>28519</v>
      </c>
      <c r="W4393" s="42" t="s">
        <v>94</v>
      </c>
      <c r="X4393" s="50">
        <v>292</v>
      </c>
    </row>
    <row r="4394" spans="1:24" ht="12" customHeight="1" x14ac:dyDescent="0.15">
      <c r="A4394" s="42" t="s">
        <v>3451</v>
      </c>
      <c r="B4394" s="42">
        <v>47</v>
      </c>
      <c r="C4394" s="42" t="s">
        <v>14</v>
      </c>
      <c r="D4394" s="42" t="s">
        <v>31</v>
      </c>
      <c r="F4394" s="55">
        <v>42080</v>
      </c>
      <c r="G4394" s="42" t="s">
        <v>3452</v>
      </c>
      <c r="H4394" s="42" t="s">
        <v>3453</v>
      </c>
      <c r="I4394" s="42" t="s">
        <v>19</v>
      </c>
      <c r="J4394" s="42" t="s">
        <v>3454</v>
      </c>
      <c r="K4394" s="42" t="s">
        <v>2119</v>
      </c>
      <c r="L4394" s="42" t="s">
        <v>14380</v>
      </c>
      <c r="M4394" s="42" t="s">
        <v>373</v>
      </c>
      <c r="N4394" s="42" t="s">
        <v>3455</v>
      </c>
      <c r="O4394" s="42" t="s">
        <v>394</v>
      </c>
      <c r="P4394" s="42" t="s">
        <v>395</v>
      </c>
      <c r="Q4394" s="56" t="s">
        <v>3456</v>
      </c>
      <c r="R4394" s="42" t="s">
        <v>23</v>
      </c>
      <c r="S4394" s="42" t="s">
        <v>12</v>
      </c>
    </row>
    <row r="4395" spans="1:24" ht="12" customHeight="1" x14ac:dyDescent="0.15">
      <c r="A4395" s="42" t="s">
        <v>3485</v>
      </c>
      <c r="B4395" s="42">
        <v>61</v>
      </c>
      <c r="C4395" s="42" t="s">
        <v>14</v>
      </c>
      <c r="D4395" s="42" t="s">
        <v>42</v>
      </c>
      <c r="F4395" s="55">
        <v>42079</v>
      </c>
      <c r="G4395" s="42" t="s">
        <v>3486</v>
      </c>
      <c r="H4395" s="42" t="s">
        <v>3487</v>
      </c>
      <c r="I4395" s="42" t="s">
        <v>56</v>
      </c>
      <c r="J4395" s="42" t="s">
        <v>3488</v>
      </c>
      <c r="K4395" s="42" t="s">
        <v>3489</v>
      </c>
      <c r="L4395" s="42" t="s">
        <v>3490</v>
      </c>
      <c r="M4395" s="42" t="s">
        <v>373</v>
      </c>
      <c r="N4395" s="42" t="s">
        <v>3491</v>
      </c>
      <c r="O4395" s="42" t="s">
        <v>994</v>
      </c>
      <c r="P4395" s="42" t="s">
        <v>395</v>
      </c>
      <c r="Q4395" s="56" t="s">
        <v>3492</v>
      </c>
      <c r="R4395" s="42" t="s">
        <v>94</v>
      </c>
      <c r="S4395" s="42" t="s">
        <v>22</v>
      </c>
    </row>
    <row r="4396" spans="1:24" ht="12" customHeight="1" x14ac:dyDescent="0.15">
      <c r="A4396" s="42" t="s">
        <v>3498</v>
      </c>
      <c r="B4396" s="42">
        <v>28</v>
      </c>
      <c r="C4396" s="42" t="s">
        <v>14</v>
      </c>
      <c r="D4396" s="42" t="s">
        <v>31</v>
      </c>
      <c r="E4396" s="42" t="s">
        <v>3499</v>
      </c>
      <c r="F4396" s="55">
        <v>42079</v>
      </c>
      <c r="G4396" s="42" t="s">
        <v>3500</v>
      </c>
      <c r="H4396" s="42" t="s">
        <v>3501</v>
      </c>
      <c r="I4396" s="42" t="s">
        <v>127</v>
      </c>
      <c r="J4396" s="42" t="s">
        <v>3502</v>
      </c>
      <c r="K4396" s="42" t="s">
        <v>3503</v>
      </c>
      <c r="L4396" s="42" t="s">
        <v>4810</v>
      </c>
      <c r="M4396" s="42" t="s">
        <v>21</v>
      </c>
      <c r="N4396" s="42" t="s">
        <v>3504</v>
      </c>
      <c r="O4396" s="42" t="s">
        <v>994</v>
      </c>
      <c r="P4396" s="42" t="s">
        <v>395</v>
      </c>
      <c r="Q4396" s="56" t="s">
        <v>3505</v>
      </c>
      <c r="R4396" s="42" t="s">
        <v>542</v>
      </c>
      <c r="S4396" s="42" t="s">
        <v>22</v>
      </c>
      <c r="T4396" s="42" t="s">
        <v>28746</v>
      </c>
      <c r="U4396" s="50" t="s">
        <v>28520</v>
      </c>
      <c r="V4396" s="42" t="s">
        <v>28521</v>
      </c>
      <c r="W4396" s="42" t="s">
        <v>94</v>
      </c>
      <c r="X4396" s="50">
        <v>212</v>
      </c>
    </row>
    <row r="4397" spans="1:24" ht="12" customHeight="1" x14ac:dyDescent="0.15">
      <c r="A4397" s="42" t="s">
        <v>3494</v>
      </c>
      <c r="B4397" s="42">
        <v>52</v>
      </c>
      <c r="C4397" s="42" t="s">
        <v>14</v>
      </c>
      <c r="D4397" s="42" t="s">
        <v>31</v>
      </c>
      <c r="F4397" s="55">
        <v>42079</v>
      </c>
      <c r="G4397" s="42" t="s">
        <v>3495</v>
      </c>
      <c r="H4397" s="42" t="s">
        <v>819</v>
      </c>
      <c r="I4397" s="42" t="s">
        <v>360</v>
      </c>
      <c r="J4397" s="42" t="s">
        <v>3496</v>
      </c>
      <c r="K4397" s="42" t="s">
        <v>819</v>
      </c>
      <c r="L4397" s="42" t="s">
        <v>820</v>
      </c>
      <c r="M4397" s="42" t="s">
        <v>21</v>
      </c>
      <c r="N4397" s="42" t="s">
        <v>20497</v>
      </c>
      <c r="O4397" s="42" t="s">
        <v>394</v>
      </c>
      <c r="P4397" s="42" t="s">
        <v>395</v>
      </c>
      <c r="Q4397" s="56" t="s">
        <v>3497</v>
      </c>
      <c r="R4397" s="42" t="s">
        <v>542</v>
      </c>
      <c r="S4397" s="42" t="s">
        <v>22</v>
      </c>
      <c r="T4397" s="42" t="s">
        <v>28746</v>
      </c>
      <c r="U4397" s="50" t="s">
        <v>28520</v>
      </c>
      <c r="V4397" s="42" t="s">
        <v>28521</v>
      </c>
      <c r="W4397" s="42" t="s">
        <v>94</v>
      </c>
      <c r="X4397" s="50">
        <v>213</v>
      </c>
    </row>
    <row r="4398" spans="1:24" ht="12" customHeight="1" x14ac:dyDescent="0.15">
      <c r="A4398" s="42" t="s">
        <v>3514</v>
      </c>
      <c r="B4398" s="42">
        <v>27</v>
      </c>
      <c r="C4398" s="42" t="s">
        <v>14</v>
      </c>
      <c r="D4398" s="42" t="s">
        <v>31</v>
      </c>
      <c r="E4398" s="42" t="s">
        <v>3515</v>
      </c>
      <c r="F4398" s="55">
        <v>42078</v>
      </c>
      <c r="G4398" s="42" t="s">
        <v>3516</v>
      </c>
      <c r="H4398" s="42" t="s">
        <v>3517</v>
      </c>
      <c r="I4398" s="42" t="s">
        <v>653</v>
      </c>
      <c r="J4398" s="42" t="s">
        <v>3518</v>
      </c>
      <c r="K4398" s="42" t="s">
        <v>2271</v>
      </c>
      <c r="L4398" s="42" t="s">
        <v>3158</v>
      </c>
      <c r="M4398" s="42" t="s">
        <v>21</v>
      </c>
      <c r="N4398" s="42" t="s">
        <v>3519</v>
      </c>
      <c r="O4398" s="42" t="s">
        <v>994</v>
      </c>
      <c r="P4398" s="42" t="s">
        <v>1135</v>
      </c>
      <c r="Q4398" s="56" t="s">
        <v>3520</v>
      </c>
      <c r="R4398" s="42" t="s">
        <v>23</v>
      </c>
      <c r="S4398" s="42" t="s">
        <v>22</v>
      </c>
      <c r="T4398" s="42" t="s">
        <v>28541</v>
      </c>
      <c r="U4398" s="50" t="s">
        <v>28518</v>
      </c>
      <c r="V4398" s="42" t="s">
        <v>28521</v>
      </c>
      <c r="W4398" s="42" t="s">
        <v>94</v>
      </c>
      <c r="X4398" s="50">
        <v>210</v>
      </c>
    </row>
    <row r="4399" spans="1:24" ht="12" customHeight="1" x14ac:dyDescent="0.15">
      <c r="A4399" s="42" t="s">
        <v>3506</v>
      </c>
      <c r="B4399" s="42">
        <v>41</v>
      </c>
      <c r="C4399" s="42" t="s">
        <v>14</v>
      </c>
      <c r="D4399" s="42" t="s">
        <v>31</v>
      </c>
      <c r="F4399" s="55">
        <v>42078</v>
      </c>
      <c r="G4399" s="42" t="s">
        <v>3507</v>
      </c>
      <c r="H4399" s="42" t="s">
        <v>3508</v>
      </c>
      <c r="I4399" s="42" t="s">
        <v>35</v>
      </c>
      <c r="J4399" s="42" t="s">
        <v>3509</v>
      </c>
      <c r="K4399" s="42" t="s">
        <v>3510</v>
      </c>
      <c r="L4399" s="42" t="s">
        <v>3511</v>
      </c>
      <c r="M4399" s="42" t="s">
        <v>385</v>
      </c>
      <c r="N4399" s="42" t="s">
        <v>3512</v>
      </c>
      <c r="O4399" s="42" t="s">
        <v>394</v>
      </c>
      <c r="P4399" s="42" t="s">
        <v>395</v>
      </c>
      <c r="Q4399" s="56" t="s">
        <v>3513</v>
      </c>
      <c r="R4399" s="42" t="s">
        <v>542</v>
      </c>
      <c r="S4399" s="42" t="s">
        <v>12</v>
      </c>
    </row>
    <row r="4400" spans="1:24" ht="12" customHeight="1" x14ac:dyDescent="0.15">
      <c r="A4400" s="42" t="s">
        <v>3521</v>
      </c>
      <c r="B4400" s="42">
        <v>29</v>
      </c>
      <c r="C4400" s="42" t="s">
        <v>14</v>
      </c>
      <c r="D4400" s="42" t="s">
        <v>42</v>
      </c>
      <c r="E4400" s="42" t="s">
        <v>3522</v>
      </c>
      <c r="F4400" s="55">
        <v>42077</v>
      </c>
      <c r="G4400" s="42" t="s">
        <v>3523</v>
      </c>
      <c r="H4400" s="42" t="s">
        <v>562</v>
      </c>
      <c r="I4400" s="42" t="s">
        <v>67</v>
      </c>
      <c r="J4400" s="42" t="s">
        <v>3524</v>
      </c>
      <c r="K4400" s="42" t="s">
        <v>563</v>
      </c>
      <c r="L4400" s="42" t="s">
        <v>564</v>
      </c>
      <c r="M4400" s="42" t="s">
        <v>21</v>
      </c>
      <c r="N4400" s="42" t="s">
        <v>3525</v>
      </c>
      <c r="O4400" s="42" t="s">
        <v>994</v>
      </c>
      <c r="P4400" s="42" t="s">
        <v>395</v>
      </c>
      <c r="Q4400" s="56" t="s">
        <v>3526</v>
      </c>
      <c r="R4400" s="42" t="s">
        <v>542</v>
      </c>
      <c r="S4400" s="42" t="s">
        <v>22</v>
      </c>
      <c r="T4400" s="42" t="s">
        <v>28746</v>
      </c>
      <c r="U4400" s="50" t="s">
        <v>28520</v>
      </c>
      <c r="V4400" s="42" t="s">
        <v>28521</v>
      </c>
      <c r="W4400" s="42" t="s">
        <v>94</v>
      </c>
      <c r="X4400" s="50">
        <v>287</v>
      </c>
    </row>
    <row r="4401" spans="1:24" ht="12" customHeight="1" x14ac:dyDescent="0.15">
      <c r="A4401" s="42" t="s">
        <v>3527</v>
      </c>
      <c r="B4401" s="42">
        <v>26</v>
      </c>
      <c r="C4401" s="42" t="s">
        <v>14</v>
      </c>
      <c r="D4401" s="42" t="s">
        <v>31</v>
      </c>
      <c r="E4401" s="42" t="s">
        <v>3528</v>
      </c>
      <c r="F4401" s="55">
        <v>42077</v>
      </c>
      <c r="G4401" s="42" t="s">
        <v>3529</v>
      </c>
      <c r="H4401" s="42" t="s">
        <v>3530</v>
      </c>
      <c r="I4401" s="42" t="s">
        <v>432</v>
      </c>
      <c r="J4401" s="42" t="s">
        <v>3531</v>
      </c>
      <c r="K4401" s="42" t="s">
        <v>3530</v>
      </c>
      <c r="L4401" s="42" t="s">
        <v>3532</v>
      </c>
      <c r="M4401" s="42" t="s">
        <v>21</v>
      </c>
      <c r="N4401" s="42" t="s">
        <v>3533</v>
      </c>
      <c r="O4401" s="42" t="s">
        <v>994</v>
      </c>
      <c r="P4401" s="42" t="s">
        <v>395</v>
      </c>
      <c r="Q4401" s="56" t="s">
        <v>3534</v>
      </c>
      <c r="R4401" s="42" t="s">
        <v>23</v>
      </c>
      <c r="S4401" s="42" t="s">
        <v>22</v>
      </c>
      <c r="T4401" s="42" t="s">
        <v>28746</v>
      </c>
      <c r="U4401" s="50" t="s">
        <v>28520</v>
      </c>
      <c r="V4401" s="42" t="s">
        <v>28519</v>
      </c>
      <c r="W4401" s="42" t="s">
        <v>94</v>
      </c>
      <c r="X4401" s="50">
        <v>209</v>
      </c>
    </row>
    <row r="4402" spans="1:24" ht="12" customHeight="1" x14ac:dyDescent="0.15">
      <c r="A4402" s="42" t="s">
        <v>3559</v>
      </c>
      <c r="B4402" s="42">
        <v>53</v>
      </c>
      <c r="C4402" s="42" t="s">
        <v>14</v>
      </c>
      <c r="D4402" s="42" t="s">
        <v>31</v>
      </c>
      <c r="E4402" s="42" t="s">
        <v>3560</v>
      </c>
      <c r="F4402" s="55">
        <v>42077</v>
      </c>
      <c r="G4402" s="42" t="s">
        <v>3561</v>
      </c>
      <c r="H4402" s="42" t="s">
        <v>3562</v>
      </c>
      <c r="I4402" s="42" t="s">
        <v>144</v>
      </c>
      <c r="J4402" s="42" t="s">
        <v>3563</v>
      </c>
      <c r="K4402" s="42" t="s">
        <v>3564</v>
      </c>
      <c r="L4402" s="42" t="s">
        <v>16759</v>
      </c>
      <c r="M4402" s="42" t="s">
        <v>21</v>
      </c>
      <c r="N4402" s="42" t="s">
        <v>3565</v>
      </c>
      <c r="O4402" s="42" t="s">
        <v>994</v>
      </c>
      <c r="P4402" s="42" t="s">
        <v>395</v>
      </c>
      <c r="Q4402" s="56" t="s">
        <v>3566</v>
      </c>
      <c r="R4402" s="42" t="s">
        <v>542</v>
      </c>
      <c r="S4402" s="42" t="s">
        <v>22</v>
      </c>
      <c r="T4402" s="42" t="s">
        <v>28739</v>
      </c>
      <c r="U4402" s="50" t="s">
        <v>28518</v>
      </c>
      <c r="V4402" s="42" t="s">
        <v>28521</v>
      </c>
      <c r="W4402" s="42" t="s">
        <v>94</v>
      </c>
      <c r="X4402" s="50">
        <v>208</v>
      </c>
    </row>
    <row r="4403" spans="1:24" ht="12" customHeight="1" x14ac:dyDescent="0.15">
      <c r="A4403" s="42" t="s">
        <v>3541</v>
      </c>
      <c r="B4403" s="42">
        <v>41</v>
      </c>
      <c r="C4403" s="42" t="s">
        <v>14</v>
      </c>
      <c r="D4403" s="42" t="s">
        <v>42</v>
      </c>
      <c r="E4403" s="42" t="s">
        <v>3542</v>
      </c>
      <c r="F4403" s="55">
        <v>42076</v>
      </c>
      <c r="G4403" s="42" t="s">
        <v>3543</v>
      </c>
      <c r="H4403" s="42" t="s">
        <v>3544</v>
      </c>
      <c r="I4403" s="42" t="s">
        <v>39</v>
      </c>
      <c r="J4403" s="42" t="s">
        <v>3545</v>
      </c>
      <c r="K4403" s="42" t="s">
        <v>3544</v>
      </c>
      <c r="L4403" s="42" t="s">
        <v>3546</v>
      </c>
      <c r="M4403" s="42" t="s">
        <v>21</v>
      </c>
      <c r="N4403" s="42" t="s">
        <v>3547</v>
      </c>
      <c r="O4403" s="42" t="s">
        <v>994</v>
      </c>
      <c r="P4403" s="42" t="s">
        <v>395</v>
      </c>
      <c r="Q4403" s="56" t="s">
        <v>3548</v>
      </c>
      <c r="R4403" s="42" t="s">
        <v>23</v>
      </c>
      <c r="S4403" s="42" t="s">
        <v>22</v>
      </c>
      <c r="T4403" s="42" t="s">
        <v>28746</v>
      </c>
      <c r="U4403" s="50" t="s">
        <v>28518</v>
      </c>
      <c r="V4403" s="42" t="s">
        <v>20623</v>
      </c>
      <c r="W4403" s="42" t="s">
        <v>94</v>
      </c>
      <c r="X4403" s="50">
        <v>207</v>
      </c>
    </row>
    <row r="4404" spans="1:24" ht="12" customHeight="1" x14ac:dyDescent="0.15">
      <c r="A4404" s="42" t="s">
        <v>3549</v>
      </c>
      <c r="B4404" s="42">
        <v>36</v>
      </c>
      <c r="C4404" s="42" t="s">
        <v>14</v>
      </c>
      <c r="D4404" s="42" t="s">
        <v>31</v>
      </c>
      <c r="F4404" s="55">
        <v>42076</v>
      </c>
      <c r="G4404" s="42" t="s">
        <v>3550</v>
      </c>
      <c r="H4404" s="42" t="s">
        <v>409</v>
      </c>
      <c r="I4404" s="42" t="s">
        <v>39</v>
      </c>
      <c r="J4404" s="42" t="s">
        <v>3551</v>
      </c>
      <c r="K4404" s="42" t="s">
        <v>303</v>
      </c>
      <c r="L4404" s="42" t="s">
        <v>410</v>
      </c>
      <c r="M4404" s="42" t="s">
        <v>21</v>
      </c>
      <c r="N4404" s="42" t="s">
        <v>3552</v>
      </c>
      <c r="O4404" s="42" t="s">
        <v>994</v>
      </c>
      <c r="P4404" s="42" t="s">
        <v>395</v>
      </c>
      <c r="Q4404" s="56" t="s">
        <v>3553</v>
      </c>
      <c r="R4404" s="42" t="s">
        <v>542</v>
      </c>
      <c r="S4404" s="42" t="s">
        <v>22</v>
      </c>
      <c r="T4404" s="42" t="s">
        <v>28739</v>
      </c>
      <c r="U4404" s="50" t="s">
        <v>28520</v>
      </c>
      <c r="V4404" s="42" t="s">
        <v>28521</v>
      </c>
      <c r="W4404" s="42" t="s">
        <v>94</v>
      </c>
      <c r="X4404" s="50">
        <v>289</v>
      </c>
    </row>
    <row r="4405" spans="1:24" ht="12" customHeight="1" x14ac:dyDescent="0.15">
      <c r="A4405" s="42" t="s">
        <v>3554</v>
      </c>
      <c r="B4405" s="42">
        <v>59</v>
      </c>
      <c r="C4405" s="42" t="s">
        <v>14</v>
      </c>
      <c r="D4405" s="42" t="s">
        <v>31</v>
      </c>
      <c r="F4405" s="55">
        <v>42076</v>
      </c>
      <c r="G4405" s="42" t="s">
        <v>3555</v>
      </c>
      <c r="H4405" s="42" t="s">
        <v>424</v>
      </c>
      <c r="I4405" s="42" t="s">
        <v>425</v>
      </c>
      <c r="J4405" s="42" t="s">
        <v>3556</v>
      </c>
      <c r="K4405" s="42" t="s">
        <v>427</v>
      </c>
      <c r="L4405" s="42" t="s">
        <v>5525</v>
      </c>
      <c r="M4405" s="42" t="s">
        <v>21</v>
      </c>
      <c r="N4405" s="42" t="s">
        <v>3557</v>
      </c>
      <c r="O4405" s="42" t="s">
        <v>394</v>
      </c>
      <c r="P4405" s="42" t="s">
        <v>395</v>
      </c>
      <c r="Q4405" s="56" t="s">
        <v>3558</v>
      </c>
      <c r="R4405" s="42" t="s">
        <v>23</v>
      </c>
      <c r="S4405" s="42" t="s">
        <v>22</v>
      </c>
      <c r="T4405" s="42" t="s">
        <v>28746</v>
      </c>
      <c r="U4405" s="50" t="s">
        <v>28520</v>
      </c>
      <c r="V4405" s="42" t="s">
        <v>28521</v>
      </c>
      <c r="W4405" s="42" t="s">
        <v>94</v>
      </c>
      <c r="X4405" s="50">
        <v>283</v>
      </c>
    </row>
    <row r="4406" spans="1:24" ht="12" customHeight="1" x14ac:dyDescent="0.15">
      <c r="A4406" s="42" t="s">
        <v>3578</v>
      </c>
      <c r="B4406" s="42">
        <v>32</v>
      </c>
      <c r="C4406" s="42" t="s">
        <v>14</v>
      </c>
      <c r="D4406" s="42" t="s">
        <v>42</v>
      </c>
      <c r="E4406" s="42" t="s">
        <v>3579</v>
      </c>
      <c r="F4406" s="55">
        <v>42076</v>
      </c>
      <c r="G4406" s="42" t="s">
        <v>3580</v>
      </c>
      <c r="H4406" s="42" t="s">
        <v>92</v>
      </c>
      <c r="I4406" s="42" t="s">
        <v>39</v>
      </c>
      <c r="J4406" s="42" t="s">
        <v>3581</v>
      </c>
      <c r="K4406" s="42" t="s">
        <v>92</v>
      </c>
      <c r="L4406" s="42" t="s">
        <v>408</v>
      </c>
      <c r="M4406" s="42" t="s">
        <v>21</v>
      </c>
      <c r="N4406" s="42" t="s">
        <v>3582</v>
      </c>
      <c r="O4406" s="42" t="s">
        <v>994</v>
      </c>
      <c r="P4406" s="42" t="s">
        <v>395</v>
      </c>
      <c r="Q4406" s="56" t="s">
        <v>3583</v>
      </c>
      <c r="R4406" s="42" t="s">
        <v>23</v>
      </c>
      <c r="S4406" s="42" t="s">
        <v>12</v>
      </c>
      <c r="T4406" s="42" t="s">
        <v>31978</v>
      </c>
      <c r="U4406" s="50" t="s">
        <v>28518</v>
      </c>
      <c r="V4406" s="42" t="s">
        <v>28522</v>
      </c>
      <c r="W4406" s="42" t="s">
        <v>94</v>
      </c>
      <c r="X4406" s="50">
        <v>351</v>
      </c>
    </row>
    <row r="4407" spans="1:24" ht="12" customHeight="1" x14ac:dyDescent="0.15">
      <c r="A4407" s="42" t="s">
        <v>3535</v>
      </c>
      <c r="B4407" s="42">
        <v>23</v>
      </c>
      <c r="C4407" s="42" t="s">
        <v>14</v>
      </c>
      <c r="D4407" s="42" t="s">
        <v>42</v>
      </c>
      <c r="E4407" s="42" t="s">
        <v>3536</v>
      </c>
      <c r="F4407" s="55">
        <v>42076</v>
      </c>
      <c r="G4407" s="42" t="s">
        <v>3537</v>
      </c>
      <c r="H4407" s="42" t="s">
        <v>2817</v>
      </c>
      <c r="I4407" s="42" t="s">
        <v>39</v>
      </c>
      <c r="J4407" s="42" t="s">
        <v>3538</v>
      </c>
      <c r="K4407" s="42" t="s">
        <v>92</v>
      </c>
      <c r="L4407" s="42" t="s">
        <v>93</v>
      </c>
      <c r="M4407" s="42" t="s">
        <v>21</v>
      </c>
      <c r="N4407" s="42" t="s">
        <v>3539</v>
      </c>
      <c r="O4407" s="42" t="s">
        <v>394</v>
      </c>
      <c r="P4407" s="42" t="s">
        <v>395</v>
      </c>
      <c r="Q4407" s="56" t="s">
        <v>3540</v>
      </c>
      <c r="R4407" s="42" t="s">
        <v>948</v>
      </c>
      <c r="S4407" s="42" t="s">
        <v>12</v>
      </c>
    </row>
    <row r="4408" spans="1:24" ht="12" customHeight="1" x14ac:dyDescent="0.15">
      <c r="A4408" s="42" t="s">
        <v>3567</v>
      </c>
      <c r="B4408" s="42">
        <v>42</v>
      </c>
      <c r="C4408" s="42" t="s">
        <v>14</v>
      </c>
      <c r="D4408" s="42" t="s">
        <v>79</v>
      </c>
      <c r="E4408" s="42" t="s">
        <v>3568</v>
      </c>
      <c r="F4408" s="55">
        <v>42075</v>
      </c>
      <c r="G4408" s="42" t="s">
        <v>3569</v>
      </c>
      <c r="H4408" s="42" t="s">
        <v>827</v>
      </c>
      <c r="I4408" s="42" t="s">
        <v>67</v>
      </c>
      <c r="J4408" s="42">
        <v>76010</v>
      </c>
      <c r="K4408" s="42" t="s">
        <v>68</v>
      </c>
      <c r="L4408" s="42" t="s">
        <v>828</v>
      </c>
      <c r="M4408" s="42" t="s">
        <v>29842</v>
      </c>
      <c r="N4408" s="42" t="s">
        <v>3570</v>
      </c>
      <c r="P4408" s="42" t="s">
        <v>395</v>
      </c>
      <c r="Q4408" s="56" t="str">
        <f>HYPERLINK("http://crimeblog.dallasnews.com/2015/03/man-in-arlington-police-custody-hospitazlied.html/","http://crimeblog.dallasnews.com/2015/03/man-in-arlington-police-custody-hospitazlied.html/")</f>
        <v>http://crimeblog.dallasnews.com/2015/03/man-in-arlington-police-custody-hospitazlied.html/</v>
      </c>
      <c r="R4408" s="42" t="s">
        <v>23</v>
      </c>
      <c r="S4408" s="42" t="s">
        <v>22</v>
      </c>
    </row>
    <row r="4409" spans="1:24" ht="12" customHeight="1" x14ac:dyDescent="0.15">
      <c r="A4409" s="42" t="s">
        <v>3571</v>
      </c>
      <c r="B4409" s="42">
        <v>35</v>
      </c>
      <c r="C4409" s="42" t="s">
        <v>14</v>
      </c>
      <c r="D4409" s="42" t="s">
        <v>79</v>
      </c>
      <c r="F4409" s="55">
        <v>42075</v>
      </c>
      <c r="G4409" s="42" t="s">
        <v>3572</v>
      </c>
      <c r="H4409" s="42" t="s">
        <v>112</v>
      </c>
      <c r="I4409" s="42" t="s">
        <v>3573</v>
      </c>
      <c r="J4409" s="42" t="s">
        <v>3574</v>
      </c>
      <c r="K4409" s="42" t="s">
        <v>3575</v>
      </c>
      <c r="L4409" s="42" t="s">
        <v>3576</v>
      </c>
      <c r="M4409" s="42" t="s">
        <v>21</v>
      </c>
      <c r="N4409" s="42" t="s">
        <v>29893</v>
      </c>
      <c r="O4409" s="42" t="s">
        <v>394</v>
      </c>
      <c r="P4409" s="42" t="s">
        <v>395</v>
      </c>
      <c r="Q4409" s="56" t="s">
        <v>3577</v>
      </c>
      <c r="R4409" s="42" t="s">
        <v>542</v>
      </c>
      <c r="S4409" s="42" t="s">
        <v>12</v>
      </c>
      <c r="T4409" s="42" t="s">
        <v>31978</v>
      </c>
      <c r="U4409" s="50" t="s">
        <v>28518</v>
      </c>
      <c r="V4409" s="42" t="s">
        <v>28521</v>
      </c>
      <c r="W4409" s="42" t="s">
        <v>94</v>
      </c>
      <c r="X4409" s="50">
        <v>282</v>
      </c>
    </row>
    <row r="4410" spans="1:24" ht="12" customHeight="1" x14ac:dyDescent="0.15">
      <c r="A4410" s="42" t="s">
        <v>3596</v>
      </c>
      <c r="B4410" s="42">
        <v>39</v>
      </c>
      <c r="C4410" s="42" t="s">
        <v>14</v>
      </c>
      <c r="D4410" s="42" t="s">
        <v>42</v>
      </c>
      <c r="E4410" s="42" t="s">
        <v>3597</v>
      </c>
      <c r="F4410" s="55">
        <v>42074</v>
      </c>
      <c r="G4410" s="42" t="s">
        <v>3598</v>
      </c>
      <c r="H4410" s="42" t="s">
        <v>3599</v>
      </c>
      <c r="I4410" s="42" t="s">
        <v>39</v>
      </c>
      <c r="J4410" s="42" t="s">
        <v>3600</v>
      </c>
      <c r="K4410" s="42" t="s">
        <v>1044</v>
      </c>
      <c r="L4410" s="42" t="s">
        <v>3601</v>
      </c>
      <c r="M4410" s="42" t="s">
        <v>21</v>
      </c>
      <c r="N4410" s="42" t="s">
        <v>3602</v>
      </c>
      <c r="O4410" s="42" t="s">
        <v>994</v>
      </c>
      <c r="P4410" s="42" t="s">
        <v>395</v>
      </c>
      <c r="Q4410" s="56" t="s">
        <v>3603</v>
      </c>
      <c r="R4410" s="42" t="s">
        <v>542</v>
      </c>
      <c r="S4410" s="42" t="s">
        <v>22</v>
      </c>
      <c r="T4410" s="42" t="s">
        <v>28746</v>
      </c>
      <c r="U4410" s="50" t="s">
        <v>28520</v>
      </c>
      <c r="V4410" s="42" t="s">
        <v>28521</v>
      </c>
      <c r="W4410" s="42" t="s">
        <v>94</v>
      </c>
      <c r="X4410" s="50">
        <v>279</v>
      </c>
    </row>
    <row r="4411" spans="1:24" ht="12" customHeight="1" x14ac:dyDescent="0.15">
      <c r="A4411" s="42" t="s">
        <v>3611</v>
      </c>
      <c r="B4411" s="42">
        <v>54</v>
      </c>
      <c r="C4411" s="42" t="s">
        <v>14</v>
      </c>
      <c r="D4411" s="42" t="s">
        <v>31</v>
      </c>
      <c r="E4411" s="42" t="s">
        <v>3612</v>
      </c>
      <c r="F4411" s="55">
        <v>42074</v>
      </c>
      <c r="G4411" s="42" t="s">
        <v>3613</v>
      </c>
      <c r="H4411" s="42" t="s">
        <v>3614</v>
      </c>
      <c r="I4411" s="42" t="s">
        <v>88</v>
      </c>
      <c r="J4411" s="42" t="s">
        <v>3615</v>
      </c>
      <c r="K4411" s="42" t="s">
        <v>3616</v>
      </c>
      <c r="L4411" s="42" t="s">
        <v>3617</v>
      </c>
      <c r="M4411" s="42" t="s">
        <v>21</v>
      </c>
      <c r="N4411" s="42" t="s">
        <v>3618</v>
      </c>
      <c r="O4411" s="42" t="s">
        <v>994</v>
      </c>
      <c r="P4411" s="42" t="s">
        <v>395</v>
      </c>
      <c r="Q4411" s="56" t="s">
        <v>3619</v>
      </c>
      <c r="R4411" s="42" t="s">
        <v>542</v>
      </c>
      <c r="S4411" s="42" t="s">
        <v>22</v>
      </c>
      <c r="T4411" s="42" t="s">
        <v>28746</v>
      </c>
      <c r="U4411" s="50" t="s">
        <v>28520</v>
      </c>
      <c r="V4411" s="42" t="s">
        <v>28521</v>
      </c>
      <c r="W4411" s="42" t="s">
        <v>94</v>
      </c>
      <c r="X4411" s="50">
        <v>307</v>
      </c>
    </row>
    <row r="4412" spans="1:24" ht="12" customHeight="1" x14ac:dyDescent="0.15">
      <c r="A4412" s="42" t="s">
        <v>3620</v>
      </c>
      <c r="B4412" s="42">
        <v>31</v>
      </c>
      <c r="C4412" s="42" t="s">
        <v>14</v>
      </c>
      <c r="D4412" s="42" t="s">
        <v>31</v>
      </c>
      <c r="E4412" s="42" t="s">
        <v>3621</v>
      </c>
      <c r="F4412" s="55">
        <v>42074</v>
      </c>
      <c r="G4412" s="42" t="s">
        <v>3622</v>
      </c>
      <c r="H4412" s="42" t="s">
        <v>1168</v>
      </c>
      <c r="I4412" s="42" t="s">
        <v>313</v>
      </c>
      <c r="J4412" s="42" t="s">
        <v>3623</v>
      </c>
      <c r="K4412" s="42" t="s">
        <v>1169</v>
      </c>
      <c r="L4412" s="42" t="s">
        <v>1170</v>
      </c>
      <c r="M4412" s="42" t="s">
        <v>21</v>
      </c>
      <c r="N4412" s="42" t="s">
        <v>3624</v>
      </c>
      <c r="O4412" s="42" t="s">
        <v>994</v>
      </c>
      <c r="P4412" s="42" t="s">
        <v>395</v>
      </c>
      <c r="Q4412" s="56" t="s">
        <v>3625</v>
      </c>
      <c r="R4412" s="42" t="s">
        <v>542</v>
      </c>
      <c r="S4412" s="42" t="s">
        <v>22</v>
      </c>
      <c r="T4412" s="42" t="s">
        <v>28746</v>
      </c>
      <c r="U4412" s="50" t="s">
        <v>28520</v>
      </c>
      <c r="V4412" s="42" t="s">
        <v>28521</v>
      </c>
      <c r="W4412" s="42" t="s">
        <v>94</v>
      </c>
      <c r="X4412" s="50">
        <v>277</v>
      </c>
    </row>
    <row r="4413" spans="1:24" ht="12" customHeight="1" x14ac:dyDescent="0.15">
      <c r="A4413" s="42" t="s">
        <v>3654</v>
      </c>
      <c r="B4413" s="42">
        <v>53</v>
      </c>
      <c r="C4413" s="42" t="s">
        <v>14</v>
      </c>
      <c r="D4413" s="42" t="s">
        <v>31</v>
      </c>
      <c r="F4413" s="55">
        <v>42074</v>
      </c>
      <c r="G4413" s="42" t="s">
        <v>3655</v>
      </c>
      <c r="H4413" s="42" t="s">
        <v>3656</v>
      </c>
      <c r="I4413" s="42" t="s">
        <v>88</v>
      </c>
      <c r="J4413" s="42" t="s">
        <v>3657</v>
      </c>
      <c r="K4413" s="42" t="s">
        <v>1747</v>
      </c>
      <c r="L4413" s="42" t="s">
        <v>3658</v>
      </c>
      <c r="M4413" s="42" t="s">
        <v>21</v>
      </c>
      <c r="N4413" s="42" t="s">
        <v>3659</v>
      </c>
      <c r="O4413" s="42" t="s">
        <v>394</v>
      </c>
      <c r="P4413" s="42" t="s">
        <v>395</v>
      </c>
      <c r="Q4413" s="56" t="s">
        <v>3660</v>
      </c>
      <c r="R4413" s="42" t="s">
        <v>542</v>
      </c>
      <c r="S4413" s="42" t="s">
        <v>22</v>
      </c>
      <c r="T4413" s="42" t="s">
        <v>28746</v>
      </c>
      <c r="U4413" s="50" t="s">
        <v>28520</v>
      </c>
      <c r="V4413" s="42" t="s">
        <v>28521</v>
      </c>
      <c r="W4413" s="42" t="s">
        <v>94</v>
      </c>
      <c r="X4413" s="50">
        <v>581</v>
      </c>
    </row>
    <row r="4414" spans="1:24" ht="12" customHeight="1" x14ac:dyDescent="0.15">
      <c r="A4414" s="42" t="s">
        <v>3626</v>
      </c>
      <c r="B4414" s="42">
        <v>31</v>
      </c>
      <c r="C4414" s="42" t="s">
        <v>14</v>
      </c>
      <c r="D4414" s="42" t="s">
        <v>31</v>
      </c>
      <c r="E4414" s="42" t="s">
        <v>3627</v>
      </c>
      <c r="F4414" s="55">
        <v>42074</v>
      </c>
      <c r="G4414" s="42" t="s">
        <v>3628</v>
      </c>
      <c r="H4414" s="42" t="s">
        <v>3629</v>
      </c>
      <c r="I4414" s="42" t="s">
        <v>117</v>
      </c>
      <c r="J4414" s="42" t="s">
        <v>3630</v>
      </c>
      <c r="K4414" s="42" t="s">
        <v>3631</v>
      </c>
      <c r="L4414" s="42" t="s">
        <v>3632</v>
      </c>
      <c r="M4414" s="42" t="s">
        <v>21</v>
      </c>
      <c r="N4414" s="42" t="s">
        <v>3633</v>
      </c>
      <c r="O4414" s="42" t="s">
        <v>994</v>
      </c>
      <c r="P4414" s="42" t="s">
        <v>395</v>
      </c>
      <c r="Q4414" s="56" t="s">
        <v>3634</v>
      </c>
      <c r="R4414" s="42" t="s">
        <v>542</v>
      </c>
      <c r="S4414" s="42" t="s">
        <v>12</v>
      </c>
      <c r="T4414" s="42" t="s">
        <v>31675</v>
      </c>
      <c r="U4414" s="50" t="s">
        <v>28520</v>
      </c>
      <c r="V4414" s="42" t="s">
        <v>28521</v>
      </c>
      <c r="W4414" s="42" t="s">
        <v>94</v>
      </c>
      <c r="X4414" s="50">
        <v>281</v>
      </c>
    </row>
    <row r="4415" spans="1:24" ht="12" customHeight="1" x14ac:dyDescent="0.15">
      <c r="A4415" s="42" t="s">
        <v>3584</v>
      </c>
      <c r="B4415" s="42">
        <v>37</v>
      </c>
      <c r="C4415" s="42" t="s">
        <v>14</v>
      </c>
      <c r="D4415" s="42" t="s">
        <v>79</v>
      </c>
      <c r="E4415" s="42" t="s">
        <v>3585</v>
      </c>
      <c r="F4415" s="55">
        <v>42074</v>
      </c>
      <c r="G4415" s="42" t="s">
        <v>3586</v>
      </c>
      <c r="H4415" s="42" t="s">
        <v>3587</v>
      </c>
      <c r="I4415" s="42" t="s">
        <v>46</v>
      </c>
      <c r="J4415" s="42" t="s">
        <v>3588</v>
      </c>
      <c r="K4415" s="42" t="s">
        <v>678</v>
      </c>
      <c r="L4415" s="42" t="s">
        <v>3589</v>
      </c>
      <c r="M4415" s="42" t="s">
        <v>21</v>
      </c>
      <c r="N4415" s="42" t="s">
        <v>3590</v>
      </c>
      <c r="O4415" s="42" t="s">
        <v>994</v>
      </c>
      <c r="P4415" s="42" t="s">
        <v>395</v>
      </c>
      <c r="Q4415" s="56" t="s">
        <v>3591</v>
      </c>
      <c r="R4415" s="42" t="s">
        <v>23</v>
      </c>
      <c r="S4415" s="42" t="s">
        <v>373</v>
      </c>
      <c r="T4415" s="42" t="s">
        <v>28836</v>
      </c>
      <c r="U4415" s="50" t="s">
        <v>28518</v>
      </c>
      <c r="V4415" s="42" t="s">
        <v>28521</v>
      </c>
      <c r="W4415" s="42" t="s">
        <v>94</v>
      </c>
      <c r="X4415" s="50">
        <v>248</v>
      </c>
    </row>
    <row r="4416" spans="1:24" ht="12" customHeight="1" x14ac:dyDescent="0.15">
      <c r="A4416" s="42" t="s">
        <v>3604</v>
      </c>
      <c r="B4416" s="42">
        <v>25</v>
      </c>
      <c r="C4416" s="42" t="s">
        <v>14</v>
      </c>
      <c r="D4416" s="42" t="s">
        <v>42</v>
      </c>
      <c r="F4416" s="55">
        <v>42074</v>
      </c>
      <c r="G4416" s="42" t="s">
        <v>3605</v>
      </c>
      <c r="H4416" s="42" t="s">
        <v>3606</v>
      </c>
      <c r="I4416" s="42" t="s">
        <v>39</v>
      </c>
      <c r="J4416" s="42" t="s">
        <v>3607</v>
      </c>
      <c r="K4416" s="42" t="s">
        <v>92</v>
      </c>
      <c r="L4416" s="42" t="s">
        <v>3608</v>
      </c>
      <c r="M4416" s="42" t="s">
        <v>21</v>
      </c>
      <c r="N4416" s="42" t="s">
        <v>3609</v>
      </c>
      <c r="O4416" s="42" t="s">
        <v>994</v>
      </c>
      <c r="P4416" s="42" t="s">
        <v>395</v>
      </c>
      <c r="Q4416" s="56" t="s">
        <v>3610</v>
      </c>
      <c r="R4416" s="42" t="s">
        <v>23</v>
      </c>
      <c r="S4416" s="42" t="s">
        <v>373</v>
      </c>
      <c r="T4416" s="42" t="s">
        <v>28836</v>
      </c>
      <c r="U4416" s="50" t="s">
        <v>28518</v>
      </c>
      <c r="V4416" s="42" t="s">
        <v>28521</v>
      </c>
      <c r="W4416" s="42" t="s">
        <v>94</v>
      </c>
      <c r="X4416" s="50">
        <v>796</v>
      </c>
    </row>
    <row r="4417" spans="1:24" ht="12" customHeight="1" x14ac:dyDescent="0.15">
      <c r="A4417" s="42" t="s">
        <v>3649</v>
      </c>
      <c r="B4417" s="42">
        <v>31</v>
      </c>
      <c r="C4417" s="42" t="s">
        <v>14</v>
      </c>
      <c r="D4417" s="42" t="s">
        <v>79</v>
      </c>
      <c r="E4417" s="42" t="s">
        <v>3650</v>
      </c>
      <c r="F4417" s="55">
        <v>42073</v>
      </c>
      <c r="G4417" s="42" t="s">
        <v>3651</v>
      </c>
      <c r="H4417" s="42" t="s">
        <v>183</v>
      </c>
      <c r="I4417" s="42" t="s">
        <v>19</v>
      </c>
      <c r="J4417" s="42" t="s">
        <v>1651</v>
      </c>
      <c r="K4417" s="42" t="s">
        <v>3652</v>
      </c>
      <c r="L4417" s="42" t="s">
        <v>1652</v>
      </c>
      <c r="M4417" s="42" t="s">
        <v>21</v>
      </c>
      <c r="N4417" s="42" t="s">
        <v>28734</v>
      </c>
      <c r="O4417" s="42" t="s">
        <v>994</v>
      </c>
      <c r="P4417" s="42" t="s">
        <v>395</v>
      </c>
      <c r="Q4417" s="56" t="s">
        <v>3653</v>
      </c>
      <c r="R4417" s="42" t="s">
        <v>23</v>
      </c>
      <c r="S4417" s="42" t="s">
        <v>22</v>
      </c>
      <c r="T4417" s="42" t="s">
        <v>28746</v>
      </c>
      <c r="U4417" s="50" t="s">
        <v>28520</v>
      </c>
      <c r="V4417" s="42" t="s">
        <v>28521</v>
      </c>
      <c r="W4417" s="42" t="s">
        <v>94</v>
      </c>
      <c r="X4417" s="50">
        <v>278</v>
      </c>
    </row>
    <row r="4418" spans="1:24" ht="12" customHeight="1" x14ac:dyDescent="0.15">
      <c r="A4418" s="42" t="s">
        <v>3592</v>
      </c>
      <c r="B4418" s="42">
        <v>64</v>
      </c>
      <c r="C4418" s="42" t="s">
        <v>14</v>
      </c>
      <c r="D4418" s="42" t="s">
        <v>79</v>
      </c>
      <c r="E4418" s="42" t="s">
        <v>3593</v>
      </c>
      <c r="F4418" s="55">
        <v>42073</v>
      </c>
      <c r="G4418" s="42" t="s">
        <v>3594</v>
      </c>
      <c r="H4418" s="42" t="s">
        <v>968</v>
      </c>
      <c r="I4418" s="42" t="s">
        <v>63</v>
      </c>
      <c r="J4418" s="42">
        <v>44105</v>
      </c>
      <c r="K4418" s="42" t="s">
        <v>99</v>
      </c>
      <c r="L4418" s="42" t="s">
        <v>31903</v>
      </c>
      <c r="M4418" s="42" t="s">
        <v>21</v>
      </c>
      <c r="N4418" s="42" t="s">
        <v>3595</v>
      </c>
      <c r="P4418" s="42" t="s">
        <v>395</v>
      </c>
      <c r="Q4418" s="56" t="str">
        <f>HYPERLINK("http://www.19actionnews.com/story/28380324/one-dead-after-officer-involved-shooting-in-cleveland","http://www.19actionnews.com/story/28380324/one-dead-after-officer-involved-shooting-in-cleveland")</f>
        <v>http://www.19actionnews.com/story/28380324/one-dead-after-officer-involved-shooting-in-cleveland</v>
      </c>
      <c r="R4418" s="42" t="s">
        <v>23</v>
      </c>
      <c r="S4418" s="42" t="s">
        <v>22</v>
      </c>
      <c r="T4418" s="42" t="s">
        <v>28746</v>
      </c>
      <c r="U4418" s="50" t="s">
        <v>28520</v>
      </c>
      <c r="V4418" s="42" t="s">
        <v>28521</v>
      </c>
      <c r="W4418" s="42" t="s">
        <v>542</v>
      </c>
      <c r="X4418" s="50">
        <v>206</v>
      </c>
    </row>
    <row r="4419" spans="1:24" ht="12" customHeight="1" x14ac:dyDescent="0.15">
      <c r="A4419" s="42" t="s">
        <v>3186</v>
      </c>
      <c r="B4419" s="42">
        <v>37</v>
      </c>
      <c r="C4419" s="42" t="s">
        <v>14</v>
      </c>
      <c r="D4419" s="42" t="s">
        <v>42</v>
      </c>
      <c r="F4419" s="55">
        <v>42073</v>
      </c>
      <c r="G4419" s="42" t="s">
        <v>3661</v>
      </c>
      <c r="H4419" s="42" t="s">
        <v>472</v>
      </c>
      <c r="I4419" s="42" t="s">
        <v>39</v>
      </c>
      <c r="J4419" s="42" t="s">
        <v>3662</v>
      </c>
      <c r="K4419" s="42" t="s">
        <v>303</v>
      </c>
      <c r="L4419" s="42" t="s">
        <v>473</v>
      </c>
      <c r="M4419" s="42" t="s">
        <v>21</v>
      </c>
      <c r="N4419" s="42" t="s">
        <v>3663</v>
      </c>
      <c r="O4419" s="42" t="s">
        <v>994</v>
      </c>
      <c r="P4419" s="42" t="s">
        <v>395</v>
      </c>
      <c r="Q4419" s="56" t="s">
        <v>3664</v>
      </c>
      <c r="R4419" s="42" t="s">
        <v>542</v>
      </c>
      <c r="S4419" s="42" t="s">
        <v>22</v>
      </c>
      <c r="T4419" s="42" t="s">
        <v>30368</v>
      </c>
      <c r="U4419" s="50" t="s">
        <v>28518</v>
      </c>
      <c r="V4419" s="42" t="s">
        <v>28519</v>
      </c>
      <c r="W4419" s="42" t="s">
        <v>94</v>
      </c>
      <c r="X4419" s="50">
        <v>883</v>
      </c>
    </row>
    <row r="4420" spans="1:24" ht="12" customHeight="1" x14ac:dyDescent="0.15">
      <c r="A4420" s="42" t="s">
        <v>3641</v>
      </c>
      <c r="B4420" s="42">
        <v>23</v>
      </c>
      <c r="C4420" s="42" t="s">
        <v>14</v>
      </c>
      <c r="D4420" s="42" t="s">
        <v>31</v>
      </c>
      <c r="F4420" s="55">
        <v>42073</v>
      </c>
      <c r="G4420" s="42" t="s">
        <v>3642</v>
      </c>
      <c r="H4420" s="42" t="s">
        <v>3643</v>
      </c>
      <c r="I4420" s="42" t="s">
        <v>167</v>
      </c>
      <c r="J4420" s="42" t="s">
        <v>3644</v>
      </c>
      <c r="K4420" s="42" t="s">
        <v>3645</v>
      </c>
      <c r="L4420" s="42" t="s">
        <v>3646</v>
      </c>
      <c r="M4420" s="42" t="s">
        <v>21</v>
      </c>
      <c r="N4420" s="42" t="s">
        <v>3647</v>
      </c>
      <c r="O4420" s="42" t="s">
        <v>994</v>
      </c>
      <c r="P4420" s="42" t="s">
        <v>395</v>
      </c>
      <c r="Q4420" s="56" t="s">
        <v>3648</v>
      </c>
      <c r="R4420" s="42" t="s">
        <v>23</v>
      </c>
      <c r="S4420" s="42" t="s">
        <v>22</v>
      </c>
      <c r="T4420" s="42" t="s">
        <v>28739</v>
      </c>
      <c r="U4420" s="50" t="s">
        <v>28520</v>
      </c>
      <c r="V4420" s="42" t="s">
        <v>28521</v>
      </c>
      <c r="W4420" s="42" t="s">
        <v>542</v>
      </c>
      <c r="X4420" s="50">
        <v>536</v>
      </c>
    </row>
    <row r="4421" spans="1:24" ht="12" customHeight="1" x14ac:dyDescent="0.15">
      <c r="A4421" s="42" t="s">
        <v>3635</v>
      </c>
      <c r="B4421" s="42">
        <v>29</v>
      </c>
      <c r="C4421" s="42" t="s">
        <v>14</v>
      </c>
      <c r="D4421" s="42" t="s">
        <v>79</v>
      </c>
      <c r="E4421" s="42" t="s">
        <v>3636</v>
      </c>
      <c r="F4421" s="55">
        <v>42073</v>
      </c>
      <c r="G4421" s="42" t="s">
        <v>3637</v>
      </c>
      <c r="H4421" s="42" t="s">
        <v>2543</v>
      </c>
      <c r="I4421" s="42" t="s">
        <v>63</v>
      </c>
      <c r="J4421" s="42" t="s">
        <v>3638</v>
      </c>
      <c r="K4421" s="42" t="s">
        <v>2544</v>
      </c>
      <c r="L4421" s="42" t="s">
        <v>2545</v>
      </c>
      <c r="M4421" s="42" t="s">
        <v>385</v>
      </c>
      <c r="N4421" s="42" t="s">
        <v>3639</v>
      </c>
      <c r="O4421" s="42" t="s">
        <v>394</v>
      </c>
      <c r="P4421" s="42" t="s">
        <v>395</v>
      </c>
      <c r="Q4421" s="56" t="s">
        <v>3640</v>
      </c>
      <c r="R4421" s="42" t="s">
        <v>542</v>
      </c>
      <c r="S4421" s="42" t="s">
        <v>12</v>
      </c>
    </row>
    <row r="4422" spans="1:24" ht="12" customHeight="1" x14ac:dyDescent="0.15">
      <c r="A4422" s="42" t="s">
        <v>3665</v>
      </c>
      <c r="B4422" s="42">
        <v>64</v>
      </c>
      <c r="C4422" s="42" t="s">
        <v>108</v>
      </c>
      <c r="D4422" s="42" t="s">
        <v>15</v>
      </c>
      <c r="F4422" s="55">
        <v>42072</v>
      </c>
      <c r="G4422" s="42" t="s">
        <v>3666</v>
      </c>
      <c r="H4422" s="42" t="s">
        <v>1796</v>
      </c>
      <c r="I4422" s="42" t="s">
        <v>75</v>
      </c>
      <c r="J4422" s="42" t="s">
        <v>1797</v>
      </c>
      <c r="K4422" s="42" t="s">
        <v>1798</v>
      </c>
      <c r="L4422" s="42" t="s">
        <v>3667</v>
      </c>
      <c r="M4422" s="42" t="s">
        <v>373</v>
      </c>
      <c r="N4422" s="42" t="s">
        <v>3668</v>
      </c>
      <c r="O4422" s="42" t="s">
        <v>394</v>
      </c>
      <c r="P4422" s="42" t="s">
        <v>395</v>
      </c>
      <c r="Q4422" s="56" t="s">
        <v>3669</v>
      </c>
      <c r="R4422" s="42" t="s">
        <v>94</v>
      </c>
      <c r="S4422" s="42" t="s">
        <v>12</v>
      </c>
    </row>
    <row r="4423" spans="1:24" ht="12" customHeight="1" x14ac:dyDescent="0.15">
      <c r="A4423" s="42" t="s">
        <v>3677</v>
      </c>
      <c r="B4423" s="42">
        <v>27</v>
      </c>
      <c r="C4423" s="42" t="s">
        <v>14</v>
      </c>
      <c r="D4423" s="42" t="s">
        <v>79</v>
      </c>
      <c r="E4423" s="42" t="s">
        <v>3678</v>
      </c>
      <c r="F4423" s="55">
        <v>42072</v>
      </c>
      <c r="G4423" s="42" t="s">
        <v>3679</v>
      </c>
      <c r="H4423" s="42" t="s">
        <v>3680</v>
      </c>
      <c r="I4423" s="42" t="s">
        <v>167</v>
      </c>
      <c r="J4423" s="42" t="s">
        <v>3681</v>
      </c>
      <c r="K4423" s="42" t="s">
        <v>1279</v>
      </c>
      <c r="L4423" s="42" t="s">
        <v>846</v>
      </c>
      <c r="M4423" s="42" t="s">
        <v>21</v>
      </c>
      <c r="N4423" s="42" t="s">
        <v>3682</v>
      </c>
      <c r="O4423" s="42" t="s">
        <v>20887</v>
      </c>
      <c r="P4423" s="42" t="s">
        <v>1135</v>
      </c>
      <c r="Q4423" s="56" t="s">
        <v>3683</v>
      </c>
      <c r="R4423" s="42" t="s">
        <v>542</v>
      </c>
      <c r="S4423" s="42" t="s">
        <v>12</v>
      </c>
      <c r="T4423" s="42" t="s">
        <v>31978</v>
      </c>
      <c r="U4423" s="50" t="s">
        <v>28518</v>
      </c>
      <c r="V4423" s="42" t="s">
        <v>28521</v>
      </c>
      <c r="W4423" s="42" t="s">
        <v>94</v>
      </c>
      <c r="X4423" s="50">
        <v>205</v>
      </c>
    </row>
    <row r="4424" spans="1:24" ht="12" customHeight="1" x14ac:dyDescent="0.15">
      <c r="A4424" s="42" t="s">
        <v>3670</v>
      </c>
      <c r="B4424" s="42">
        <v>30</v>
      </c>
      <c r="C4424" s="42" t="s">
        <v>14</v>
      </c>
      <c r="D4424" s="42" t="s">
        <v>79</v>
      </c>
      <c r="E4424" s="42" t="s">
        <v>3671</v>
      </c>
      <c r="F4424" s="55">
        <v>42072</v>
      </c>
      <c r="G4424" s="42" t="s">
        <v>3672</v>
      </c>
      <c r="H4424" s="42" t="s">
        <v>1736</v>
      </c>
      <c r="I4424" s="42" t="s">
        <v>56</v>
      </c>
      <c r="J4424" s="42" t="s">
        <v>3673</v>
      </c>
      <c r="K4424" s="42" t="s">
        <v>1738</v>
      </c>
      <c r="L4424" s="42" t="s">
        <v>3674</v>
      </c>
      <c r="M4424" s="42" t="s">
        <v>21</v>
      </c>
      <c r="N4424" s="42" t="s">
        <v>3675</v>
      </c>
      <c r="O4424" s="42" t="s">
        <v>994</v>
      </c>
      <c r="P4424" s="42" t="s">
        <v>395</v>
      </c>
      <c r="Q4424" s="56" t="s">
        <v>3676</v>
      </c>
      <c r="R4424" s="42" t="s">
        <v>94</v>
      </c>
      <c r="S4424" s="42" t="s">
        <v>22</v>
      </c>
      <c r="T4424" s="42" t="s">
        <v>28746</v>
      </c>
      <c r="U4424" s="50" t="s">
        <v>28520</v>
      </c>
      <c r="V4424" s="42" t="s">
        <v>28521</v>
      </c>
      <c r="W4424" s="42" t="s">
        <v>94</v>
      </c>
      <c r="X4424" s="50">
        <v>276</v>
      </c>
    </row>
    <row r="4425" spans="1:24" ht="12" customHeight="1" x14ac:dyDescent="0.15">
      <c r="A4425" s="42" t="s">
        <v>3684</v>
      </c>
      <c r="B4425" s="42">
        <v>46</v>
      </c>
      <c r="C4425" s="42" t="s">
        <v>14</v>
      </c>
      <c r="D4425" s="42" t="s">
        <v>31</v>
      </c>
      <c r="E4425" s="42" t="s">
        <v>3685</v>
      </c>
      <c r="F4425" s="55">
        <v>42072</v>
      </c>
      <c r="G4425" s="42" t="s">
        <v>3686</v>
      </c>
      <c r="H4425" s="42" t="s">
        <v>3687</v>
      </c>
      <c r="I4425" s="42" t="s">
        <v>203</v>
      </c>
      <c r="J4425" s="42" t="s">
        <v>3688</v>
      </c>
      <c r="K4425" s="42" t="s">
        <v>3689</v>
      </c>
      <c r="L4425" s="42" t="s">
        <v>3690</v>
      </c>
      <c r="M4425" s="42" t="s">
        <v>21</v>
      </c>
      <c r="N4425" s="42" t="s">
        <v>3691</v>
      </c>
      <c r="O4425" s="42" t="s">
        <v>994</v>
      </c>
      <c r="P4425" s="42" t="s">
        <v>395</v>
      </c>
      <c r="Q4425" s="56" t="s">
        <v>3692</v>
      </c>
      <c r="R4425" s="42" t="s">
        <v>94</v>
      </c>
      <c r="S4425" s="42" t="s">
        <v>22</v>
      </c>
      <c r="T4425" s="42" t="s">
        <v>28746</v>
      </c>
      <c r="U4425" s="50" t="s">
        <v>28520</v>
      </c>
      <c r="V4425" s="42" t="s">
        <v>28521</v>
      </c>
      <c r="W4425" s="42" t="s">
        <v>94</v>
      </c>
      <c r="X4425" s="50">
        <v>275</v>
      </c>
    </row>
    <row r="4426" spans="1:24" ht="12" customHeight="1" x14ac:dyDescent="0.15">
      <c r="A4426" s="42" t="s">
        <v>3693</v>
      </c>
      <c r="B4426" s="42">
        <v>58</v>
      </c>
      <c r="C4426" s="42" t="s">
        <v>14</v>
      </c>
      <c r="D4426" s="42" t="s">
        <v>31</v>
      </c>
      <c r="E4426" s="42" t="s">
        <v>3694</v>
      </c>
      <c r="F4426" s="55">
        <v>42072</v>
      </c>
      <c r="G4426" s="42" t="s">
        <v>3695</v>
      </c>
      <c r="H4426" s="42" t="s">
        <v>3696</v>
      </c>
      <c r="I4426" s="42" t="s">
        <v>360</v>
      </c>
      <c r="J4426" s="42" t="s">
        <v>3697</v>
      </c>
      <c r="K4426" s="42" t="s">
        <v>3698</v>
      </c>
      <c r="L4426" s="42" t="s">
        <v>3699</v>
      </c>
      <c r="M4426" s="42" t="s">
        <v>21</v>
      </c>
      <c r="N4426" s="42" t="s">
        <v>3700</v>
      </c>
      <c r="O4426" s="42" t="s">
        <v>994</v>
      </c>
      <c r="P4426" s="42" t="s">
        <v>395</v>
      </c>
      <c r="Q4426" s="56" t="s">
        <v>3701</v>
      </c>
      <c r="R4426" s="42" t="s">
        <v>948</v>
      </c>
      <c r="S4426" s="42" t="s">
        <v>22</v>
      </c>
      <c r="T4426" s="42" t="s">
        <v>28746</v>
      </c>
      <c r="U4426" s="50" t="s">
        <v>28520</v>
      </c>
      <c r="V4426" s="42" t="s">
        <v>28521</v>
      </c>
      <c r="W4426" s="42" t="s">
        <v>94</v>
      </c>
      <c r="X4426" s="50">
        <v>274</v>
      </c>
    </row>
    <row r="4427" spans="1:24" ht="12" customHeight="1" x14ac:dyDescent="0.15">
      <c r="A4427" s="42" t="s">
        <v>3702</v>
      </c>
      <c r="B4427" s="42">
        <v>43</v>
      </c>
      <c r="C4427" s="42" t="s">
        <v>108</v>
      </c>
      <c r="D4427" s="42" t="s">
        <v>79</v>
      </c>
      <c r="E4427" s="42" t="s">
        <v>3703</v>
      </c>
      <c r="F4427" s="55">
        <v>42071</v>
      </c>
      <c r="G4427" s="42" t="s">
        <v>3704</v>
      </c>
      <c r="H4427" s="42" t="s">
        <v>1844</v>
      </c>
      <c r="I4427" s="42" t="s">
        <v>39</v>
      </c>
      <c r="J4427" s="42" t="s">
        <v>3705</v>
      </c>
      <c r="K4427" s="42" t="s">
        <v>1044</v>
      </c>
      <c r="L4427" s="42" t="s">
        <v>1846</v>
      </c>
      <c r="M4427" s="42" t="s">
        <v>21</v>
      </c>
      <c r="N4427" s="42" t="s">
        <v>3706</v>
      </c>
      <c r="O4427" s="42" t="s">
        <v>994</v>
      </c>
      <c r="P4427" s="42" t="s">
        <v>395</v>
      </c>
      <c r="Q4427" s="56" t="s">
        <v>3707</v>
      </c>
      <c r="R4427" s="42" t="s">
        <v>542</v>
      </c>
      <c r="S4427" s="42" t="s">
        <v>22</v>
      </c>
      <c r="T4427" s="42" t="s">
        <v>28739</v>
      </c>
      <c r="U4427" s="50" t="s">
        <v>28518</v>
      </c>
      <c r="V4427" s="42" t="s">
        <v>28521</v>
      </c>
      <c r="W4427" s="42" t="s">
        <v>542</v>
      </c>
      <c r="X4427" s="50">
        <v>204</v>
      </c>
    </row>
    <row r="4428" spans="1:24" ht="12" customHeight="1" x14ac:dyDescent="0.15">
      <c r="A4428" s="42" t="s">
        <v>3708</v>
      </c>
      <c r="B4428" s="42">
        <v>40</v>
      </c>
      <c r="C4428" s="42" t="s">
        <v>14</v>
      </c>
      <c r="D4428" s="42" t="s">
        <v>42</v>
      </c>
      <c r="E4428" s="42" t="s">
        <v>3709</v>
      </c>
      <c r="F4428" s="55">
        <v>42071</v>
      </c>
      <c r="G4428" s="42" t="s">
        <v>3710</v>
      </c>
      <c r="H4428" s="42" t="s">
        <v>1077</v>
      </c>
      <c r="I4428" s="42" t="s">
        <v>389</v>
      </c>
      <c r="J4428" s="42" t="s">
        <v>3711</v>
      </c>
      <c r="K4428" s="42" t="s">
        <v>1078</v>
      </c>
      <c r="L4428" s="42" t="s">
        <v>1079</v>
      </c>
      <c r="M4428" s="42" t="s">
        <v>21</v>
      </c>
      <c r="N4428" s="42" t="s">
        <v>3712</v>
      </c>
      <c r="O4428" s="42" t="s">
        <v>994</v>
      </c>
      <c r="P4428" s="42" t="s">
        <v>395</v>
      </c>
      <c r="Q4428" s="56" t="s">
        <v>3713</v>
      </c>
      <c r="R4428" s="42" t="s">
        <v>94</v>
      </c>
      <c r="S4428" s="42" t="s">
        <v>22</v>
      </c>
      <c r="T4428" s="42" t="s">
        <v>28746</v>
      </c>
      <c r="U4428" s="50" t="s">
        <v>28520</v>
      </c>
      <c r="V4428" s="42" t="s">
        <v>28521</v>
      </c>
      <c r="W4428" s="42" t="s">
        <v>94</v>
      </c>
      <c r="X4428" s="50">
        <v>272</v>
      </c>
    </row>
    <row r="4429" spans="1:24" ht="12" customHeight="1" x14ac:dyDescent="0.15">
      <c r="A4429" s="42" t="s">
        <v>3714</v>
      </c>
      <c r="B4429" s="42">
        <v>35</v>
      </c>
      <c r="C4429" s="42" t="s">
        <v>14</v>
      </c>
      <c r="D4429" s="42" t="s">
        <v>31</v>
      </c>
      <c r="E4429" s="42" t="s">
        <v>3715</v>
      </c>
      <c r="F4429" s="55">
        <v>42071</v>
      </c>
      <c r="G4429" s="42" t="s">
        <v>3716</v>
      </c>
      <c r="H4429" s="42" t="s">
        <v>3717</v>
      </c>
      <c r="I4429" s="42" t="s">
        <v>219</v>
      </c>
      <c r="J4429" s="42" t="s">
        <v>3718</v>
      </c>
      <c r="K4429" s="42" t="s">
        <v>3719</v>
      </c>
      <c r="L4429" s="42" t="s">
        <v>3720</v>
      </c>
      <c r="M4429" s="42" t="s">
        <v>21</v>
      </c>
      <c r="N4429" s="42" t="s">
        <v>3721</v>
      </c>
      <c r="O4429" s="42" t="s">
        <v>994</v>
      </c>
      <c r="P4429" s="42" t="s">
        <v>395</v>
      </c>
      <c r="Q4429" s="56" t="s">
        <v>3722</v>
      </c>
      <c r="R4429" s="42" t="s">
        <v>94</v>
      </c>
      <c r="S4429" s="42" t="s">
        <v>373</v>
      </c>
      <c r="T4429" s="42" t="s">
        <v>28836</v>
      </c>
      <c r="U4429" s="50" t="s">
        <v>28520</v>
      </c>
      <c r="V4429" s="42" t="s">
        <v>28519</v>
      </c>
      <c r="W4429" s="42" t="s">
        <v>94</v>
      </c>
      <c r="X4429" s="50">
        <v>273</v>
      </c>
    </row>
    <row r="4430" spans="1:24" ht="12" customHeight="1" x14ac:dyDescent="0.15">
      <c r="A4430" s="42" t="s">
        <v>3723</v>
      </c>
      <c r="B4430" s="42">
        <v>29</v>
      </c>
      <c r="C4430" s="42" t="s">
        <v>14</v>
      </c>
      <c r="D4430" s="42" t="s">
        <v>31</v>
      </c>
      <c r="E4430" s="42" t="s">
        <v>3724</v>
      </c>
      <c r="F4430" s="55">
        <v>42070</v>
      </c>
      <c r="G4430" s="42" t="s">
        <v>3725</v>
      </c>
      <c r="H4430" s="42" t="s">
        <v>616</v>
      </c>
      <c r="I4430" s="42" t="s">
        <v>117</v>
      </c>
      <c r="J4430" s="42" t="s">
        <v>2751</v>
      </c>
      <c r="K4430" s="42" t="s">
        <v>3726</v>
      </c>
      <c r="L4430" s="42" t="s">
        <v>618</v>
      </c>
      <c r="M4430" s="42" t="s">
        <v>21</v>
      </c>
      <c r="N4430" s="42" t="s">
        <v>3727</v>
      </c>
      <c r="O4430" s="42" t="s">
        <v>394</v>
      </c>
      <c r="P4430" s="42" t="s">
        <v>395</v>
      </c>
      <c r="Q4430" s="56" t="s">
        <v>3728</v>
      </c>
      <c r="R4430" s="42" t="s">
        <v>23</v>
      </c>
      <c r="S4430" s="42" t="s">
        <v>22</v>
      </c>
      <c r="T4430" s="42" t="s">
        <v>28746</v>
      </c>
      <c r="U4430" s="50" t="s">
        <v>28520</v>
      </c>
      <c r="V4430" s="42" t="s">
        <v>28521</v>
      </c>
      <c r="W4430" s="42" t="s">
        <v>94</v>
      </c>
      <c r="X4430" s="50">
        <v>271</v>
      </c>
    </row>
    <row r="4431" spans="1:24" ht="12" customHeight="1" x14ac:dyDescent="0.15">
      <c r="A4431" s="42" t="s">
        <v>3738</v>
      </c>
      <c r="B4431" s="42">
        <v>62</v>
      </c>
      <c r="C4431" s="42" t="s">
        <v>14</v>
      </c>
      <c r="D4431" s="42" t="s">
        <v>79</v>
      </c>
      <c r="E4431" s="42" t="s">
        <v>3739</v>
      </c>
      <c r="F4431" s="55">
        <v>42069</v>
      </c>
      <c r="G4431" s="42" t="s">
        <v>3740</v>
      </c>
      <c r="H4431" s="42" t="s">
        <v>1879</v>
      </c>
      <c r="I4431" s="42" t="s">
        <v>167</v>
      </c>
      <c r="J4431" s="42" t="s">
        <v>3741</v>
      </c>
      <c r="K4431" s="42" t="s">
        <v>1526</v>
      </c>
      <c r="L4431" s="42" t="s">
        <v>2495</v>
      </c>
      <c r="M4431" s="42" t="s">
        <v>373</v>
      </c>
      <c r="N4431" s="42" t="s">
        <v>3742</v>
      </c>
      <c r="O4431" s="42" t="s">
        <v>29850</v>
      </c>
      <c r="P4431" s="42" t="s">
        <v>28701</v>
      </c>
      <c r="Q4431" s="56" t="s">
        <v>3743</v>
      </c>
      <c r="R4431" s="42" t="s">
        <v>94</v>
      </c>
      <c r="S4431" s="42" t="s">
        <v>12</v>
      </c>
      <c r="W4431" s="42" t="s">
        <v>28694</v>
      </c>
    </row>
    <row r="4432" spans="1:24" ht="12" customHeight="1" x14ac:dyDescent="0.15">
      <c r="A4432" s="42" t="s">
        <v>3758</v>
      </c>
      <c r="B4432" s="42">
        <v>33</v>
      </c>
      <c r="C4432" s="42" t="s">
        <v>14</v>
      </c>
      <c r="D4432" s="42" t="s">
        <v>42</v>
      </c>
      <c r="F4432" s="55">
        <v>42069</v>
      </c>
      <c r="G4432" s="42" t="s">
        <v>3759</v>
      </c>
      <c r="H4432" s="42" t="s">
        <v>841</v>
      </c>
      <c r="I4432" s="42" t="s">
        <v>67</v>
      </c>
      <c r="J4432" s="42" t="s">
        <v>3760</v>
      </c>
      <c r="K4432" s="42" t="s">
        <v>841</v>
      </c>
      <c r="L4432" s="42" t="s">
        <v>842</v>
      </c>
      <c r="M4432" s="42" t="s">
        <v>21</v>
      </c>
      <c r="N4432" s="42" t="s">
        <v>3761</v>
      </c>
      <c r="O4432" s="42" t="s">
        <v>994</v>
      </c>
      <c r="P4432" s="42" t="s">
        <v>395</v>
      </c>
      <c r="Q4432" s="56" t="s">
        <v>3762</v>
      </c>
      <c r="R4432" s="42" t="s">
        <v>23</v>
      </c>
      <c r="S4432" s="42" t="s">
        <v>22</v>
      </c>
      <c r="T4432" s="42" t="s">
        <v>28746</v>
      </c>
      <c r="U4432" s="50" t="s">
        <v>28520</v>
      </c>
      <c r="V4432" s="42" t="s">
        <v>28521</v>
      </c>
      <c r="W4432" s="42" t="s">
        <v>94</v>
      </c>
      <c r="X4432" s="50">
        <v>325</v>
      </c>
    </row>
    <row r="4433" spans="1:24" ht="12" customHeight="1" x14ac:dyDescent="0.15">
      <c r="A4433" s="42" t="s">
        <v>3729</v>
      </c>
      <c r="B4433" s="42">
        <v>37</v>
      </c>
      <c r="C4433" s="42" t="s">
        <v>14</v>
      </c>
      <c r="D4433" s="42" t="s">
        <v>79</v>
      </c>
      <c r="E4433" s="42" t="s">
        <v>3730</v>
      </c>
      <c r="F4433" s="55">
        <v>42069</v>
      </c>
      <c r="G4433" s="42" t="s">
        <v>3731</v>
      </c>
      <c r="H4433" s="42" t="s">
        <v>3732</v>
      </c>
      <c r="I4433" s="42" t="s">
        <v>203</v>
      </c>
      <c r="J4433" s="42" t="s">
        <v>3733</v>
      </c>
      <c r="K4433" s="42" t="s">
        <v>3734</v>
      </c>
      <c r="L4433" s="42" t="s">
        <v>3735</v>
      </c>
      <c r="M4433" s="42" t="s">
        <v>21</v>
      </c>
      <c r="N4433" s="42" t="s">
        <v>3736</v>
      </c>
      <c r="O4433" s="42" t="s">
        <v>994</v>
      </c>
      <c r="P4433" s="42" t="s">
        <v>395</v>
      </c>
      <c r="Q4433" s="56" t="s">
        <v>3737</v>
      </c>
      <c r="R4433" s="42" t="s">
        <v>23</v>
      </c>
      <c r="S4433" s="42" t="s">
        <v>12</v>
      </c>
      <c r="T4433" s="42" t="s">
        <v>31978</v>
      </c>
      <c r="U4433" s="50" t="s">
        <v>28523</v>
      </c>
      <c r="V4433" s="42" t="s">
        <v>28522</v>
      </c>
      <c r="W4433" s="42" t="s">
        <v>94</v>
      </c>
      <c r="X4433" s="50">
        <v>269</v>
      </c>
    </row>
    <row r="4434" spans="1:24" ht="12" customHeight="1" x14ac:dyDescent="0.15">
      <c r="A4434" s="42" t="s">
        <v>3744</v>
      </c>
      <c r="B4434" s="42">
        <v>19</v>
      </c>
      <c r="C4434" s="42" t="s">
        <v>14</v>
      </c>
      <c r="D4434" s="42" t="s">
        <v>79</v>
      </c>
      <c r="E4434" s="42" t="s">
        <v>3745</v>
      </c>
      <c r="F4434" s="55">
        <v>42069</v>
      </c>
      <c r="G4434" s="42" t="s">
        <v>3746</v>
      </c>
      <c r="H4434" s="42" t="s">
        <v>2119</v>
      </c>
      <c r="I4434" s="42" t="s">
        <v>432</v>
      </c>
      <c r="J4434" s="42" t="s">
        <v>3747</v>
      </c>
      <c r="K4434" s="42" t="s">
        <v>9578</v>
      </c>
      <c r="L4434" s="42" t="s">
        <v>3748</v>
      </c>
      <c r="M4434" s="42" t="s">
        <v>21</v>
      </c>
      <c r="N4434" s="42" t="s">
        <v>3749</v>
      </c>
      <c r="O4434" s="42" t="s">
        <v>394</v>
      </c>
      <c r="P4434" s="42" t="s">
        <v>395</v>
      </c>
      <c r="Q4434" s="56" t="s">
        <v>3750</v>
      </c>
      <c r="R4434" s="42" t="s">
        <v>94</v>
      </c>
      <c r="S4434" s="42" t="s">
        <v>12</v>
      </c>
      <c r="T4434" s="42" t="s">
        <v>31978</v>
      </c>
      <c r="U4434" s="50" t="s">
        <v>28520</v>
      </c>
      <c r="V4434" s="42" t="s">
        <v>28522</v>
      </c>
      <c r="W4434" s="42" t="s">
        <v>94</v>
      </c>
      <c r="X4434" s="50">
        <v>203</v>
      </c>
    </row>
    <row r="4435" spans="1:24" ht="12" customHeight="1" x14ac:dyDescent="0.15">
      <c r="A4435" s="42" t="s">
        <v>3763</v>
      </c>
      <c r="B4435" s="42">
        <v>34</v>
      </c>
      <c r="C4435" s="42" t="s">
        <v>14</v>
      </c>
      <c r="D4435" s="42" t="s">
        <v>31</v>
      </c>
      <c r="E4435" s="42" t="s">
        <v>3764</v>
      </c>
      <c r="F4435" s="55">
        <v>42069</v>
      </c>
      <c r="G4435" s="42" t="s">
        <v>3765</v>
      </c>
      <c r="H4435" s="42" t="s">
        <v>3766</v>
      </c>
      <c r="I4435" s="42" t="s">
        <v>67</v>
      </c>
      <c r="J4435" s="42">
        <v>75482</v>
      </c>
      <c r="K4435" s="42" t="s">
        <v>3767</v>
      </c>
      <c r="L4435" s="42" t="s">
        <v>3768</v>
      </c>
      <c r="M4435" s="42" t="s">
        <v>385</v>
      </c>
      <c r="N4435" s="42" t="s">
        <v>3769</v>
      </c>
      <c r="P4435" s="42" t="s">
        <v>395</v>
      </c>
      <c r="Q4435" s="56" t="str">
        <f>HYPERLINK("http://www.ksstradio.com/2015/03/09/texas-rangers-investigate-death-of-inmate/","http://www.ksstradio.com/2015/03/09/texas-rangers-investigate-death-of-inmate/")</f>
        <v>http://www.ksstradio.com/2015/03/09/texas-rangers-investigate-death-of-inmate/</v>
      </c>
      <c r="R4435" s="42" t="s">
        <v>23</v>
      </c>
      <c r="S4435" s="42" t="s">
        <v>12</v>
      </c>
    </row>
    <row r="4436" spans="1:24" ht="12" customHeight="1" x14ac:dyDescent="0.15">
      <c r="A4436" s="42" t="s">
        <v>3751</v>
      </c>
      <c r="B4436" s="42">
        <v>48</v>
      </c>
      <c r="C4436" s="42" t="s">
        <v>14</v>
      </c>
      <c r="D4436" s="42" t="s">
        <v>79</v>
      </c>
      <c r="E4436" s="42" t="s">
        <v>3752</v>
      </c>
      <c r="F4436" s="55">
        <v>42069</v>
      </c>
      <c r="G4436" s="42" t="s">
        <v>3753</v>
      </c>
      <c r="H4436" s="42" t="s">
        <v>3754</v>
      </c>
      <c r="I4436" s="42" t="s">
        <v>56</v>
      </c>
      <c r="J4436" s="42" t="s">
        <v>3755</v>
      </c>
      <c r="K4436" s="42" t="s">
        <v>2054</v>
      </c>
      <c r="L4436" s="42" t="s">
        <v>3305</v>
      </c>
      <c r="M4436" s="42" t="s">
        <v>21</v>
      </c>
      <c r="N4436" s="42" t="s">
        <v>3756</v>
      </c>
      <c r="O4436" s="42" t="s">
        <v>394</v>
      </c>
      <c r="P4436" s="42" t="s">
        <v>395</v>
      </c>
      <c r="Q4436" s="56" t="s">
        <v>3757</v>
      </c>
      <c r="R4436" s="42" t="s">
        <v>94</v>
      </c>
      <c r="S4436" s="42" t="s">
        <v>373</v>
      </c>
      <c r="T4436" s="42" t="s">
        <v>28836</v>
      </c>
      <c r="U4436" s="50" t="s">
        <v>28518</v>
      </c>
      <c r="V4436" s="42" t="s">
        <v>28521</v>
      </c>
      <c r="W4436" s="42" t="s">
        <v>94</v>
      </c>
      <c r="X4436" s="50">
        <v>270</v>
      </c>
    </row>
    <row r="4437" spans="1:24" ht="12" customHeight="1" x14ac:dyDescent="0.15">
      <c r="A4437" s="42" t="s">
        <v>3770</v>
      </c>
      <c r="B4437" s="42">
        <v>45</v>
      </c>
      <c r="C4437" s="42" t="s">
        <v>14</v>
      </c>
      <c r="D4437" s="42" t="s">
        <v>79</v>
      </c>
      <c r="E4437" s="42" t="s">
        <v>3771</v>
      </c>
      <c r="F4437" s="55">
        <v>42068</v>
      </c>
      <c r="G4437" s="42" t="s">
        <v>3772</v>
      </c>
      <c r="H4437" s="42" t="s">
        <v>871</v>
      </c>
      <c r="I4437" s="42" t="s">
        <v>432</v>
      </c>
      <c r="J4437" s="42" t="s">
        <v>3773</v>
      </c>
      <c r="K4437" s="42" t="s">
        <v>871</v>
      </c>
      <c r="L4437" s="42" t="s">
        <v>3774</v>
      </c>
      <c r="M4437" s="42" t="s">
        <v>21</v>
      </c>
      <c r="N4437" s="42" t="s">
        <v>3775</v>
      </c>
      <c r="O4437" s="42" t="s">
        <v>994</v>
      </c>
      <c r="P4437" s="42" t="s">
        <v>395</v>
      </c>
      <c r="Q4437" s="56" t="s">
        <v>3776</v>
      </c>
      <c r="R4437" s="42" t="s">
        <v>542</v>
      </c>
      <c r="S4437" s="42" t="s">
        <v>22</v>
      </c>
      <c r="T4437" s="42" t="s">
        <v>28739</v>
      </c>
      <c r="U4437" s="50" t="s">
        <v>28518</v>
      </c>
      <c r="V4437" s="42" t="s">
        <v>28521</v>
      </c>
      <c r="W4437" s="42" t="s">
        <v>94</v>
      </c>
      <c r="X4437" s="50">
        <v>200</v>
      </c>
    </row>
    <row r="4438" spans="1:24" ht="12" customHeight="1" x14ac:dyDescent="0.15">
      <c r="A4438" s="42" t="s">
        <v>3783</v>
      </c>
      <c r="B4438" s="42">
        <v>34</v>
      </c>
      <c r="C4438" s="42" t="s">
        <v>14</v>
      </c>
      <c r="D4438" s="42" t="s">
        <v>31</v>
      </c>
      <c r="E4438" s="42" t="s">
        <v>3784</v>
      </c>
      <c r="F4438" s="55">
        <v>42068</v>
      </c>
      <c r="G4438" s="42" t="s">
        <v>3785</v>
      </c>
      <c r="H4438" s="42" t="s">
        <v>2271</v>
      </c>
      <c r="I4438" s="42" t="s">
        <v>457</v>
      </c>
      <c r="J4438" s="42" t="s">
        <v>3786</v>
      </c>
      <c r="K4438" s="42" t="s">
        <v>1467</v>
      </c>
      <c r="L4438" s="42" t="s">
        <v>3787</v>
      </c>
      <c r="M4438" s="42" t="s">
        <v>21</v>
      </c>
      <c r="N4438" s="42" t="s">
        <v>3788</v>
      </c>
      <c r="O4438" s="42" t="s">
        <v>994</v>
      </c>
      <c r="P4438" s="42" t="s">
        <v>395</v>
      </c>
      <c r="Q4438" s="56" t="s">
        <v>3789</v>
      </c>
      <c r="R4438" s="42" t="s">
        <v>23</v>
      </c>
      <c r="S4438" s="42" t="s">
        <v>22</v>
      </c>
      <c r="T4438" s="42" t="s">
        <v>28746</v>
      </c>
      <c r="U4438" s="50" t="s">
        <v>28520</v>
      </c>
      <c r="V4438" s="42" t="s">
        <v>28521</v>
      </c>
      <c r="W4438" s="42" t="s">
        <v>94</v>
      </c>
      <c r="X4438" s="50">
        <v>202</v>
      </c>
    </row>
    <row r="4439" spans="1:24" ht="12" customHeight="1" x14ac:dyDescent="0.15">
      <c r="A4439" s="42" t="s">
        <v>3777</v>
      </c>
      <c r="B4439" s="42">
        <v>36</v>
      </c>
      <c r="C4439" s="42" t="s">
        <v>14</v>
      </c>
      <c r="D4439" s="42" t="s">
        <v>42</v>
      </c>
      <c r="F4439" s="55">
        <v>42068</v>
      </c>
      <c r="G4439" s="42" t="s">
        <v>3778</v>
      </c>
      <c r="H4439" s="42" t="s">
        <v>3779</v>
      </c>
      <c r="I4439" s="42" t="s">
        <v>39</v>
      </c>
      <c r="J4439" s="42" t="s">
        <v>3780</v>
      </c>
      <c r="K4439" s="42" t="s">
        <v>92</v>
      </c>
      <c r="L4439" s="42" t="s">
        <v>93</v>
      </c>
      <c r="M4439" s="42" t="s">
        <v>21</v>
      </c>
      <c r="N4439" s="42" t="s">
        <v>3781</v>
      </c>
      <c r="O4439" s="42" t="s">
        <v>994</v>
      </c>
      <c r="P4439" s="42" t="s">
        <v>395</v>
      </c>
      <c r="Q4439" s="56" t="s">
        <v>3782</v>
      </c>
      <c r="R4439" s="42" t="s">
        <v>94</v>
      </c>
      <c r="S4439" s="42" t="s">
        <v>12</v>
      </c>
      <c r="T4439" s="42" t="s">
        <v>31978</v>
      </c>
      <c r="U4439" s="50" t="s">
        <v>28518</v>
      </c>
      <c r="V4439" s="42" t="s">
        <v>28519</v>
      </c>
      <c r="W4439" s="42" t="s">
        <v>94</v>
      </c>
      <c r="X4439" s="50">
        <v>201</v>
      </c>
    </row>
    <row r="4440" spans="1:24" ht="12" customHeight="1" x14ac:dyDescent="0.15">
      <c r="A4440" s="42" t="s">
        <v>3790</v>
      </c>
      <c r="B4440" s="42">
        <v>28</v>
      </c>
      <c r="C4440" s="42" t="s">
        <v>14</v>
      </c>
      <c r="D4440" s="42" t="s">
        <v>15</v>
      </c>
      <c r="F4440" s="55">
        <v>42067</v>
      </c>
      <c r="G4440" s="42" t="s">
        <v>3791</v>
      </c>
      <c r="H4440" s="42" t="s">
        <v>1729</v>
      </c>
      <c r="I4440" s="42" t="s">
        <v>39</v>
      </c>
      <c r="J4440" s="42" t="s">
        <v>3792</v>
      </c>
      <c r="K4440" s="42" t="s">
        <v>1731</v>
      </c>
      <c r="L4440" s="42" t="s">
        <v>1732</v>
      </c>
      <c r="M4440" s="42" t="s">
        <v>21</v>
      </c>
      <c r="N4440" s="42" t="s">
        <v>3793</v>
      </c>
      <c r="O4440" s="42" t="s">
        <v>537</v>
      </c>
      <c r="P4440" s="42" t="s">
        <v>395</v>
      </c>
      <c r="Q4440" s="56" t="s">
        <v>3794</v>
      </c>
      <c r="R4440" s="42" t="s">
        <v>23</v>
      </c>
      <c r="S4440" s="42" t="s">
        <v>22</v>
      </c>
      <c r="T4440" s="42" t="s">
        <v>28746</v>
      </c>
      <c r="U4440" s="50" t="s">
        <v>28520</v>
      </c>
      <c r="V4440" s="42" t="s">
        <v>28521</v>
      </c>
      <c r="W4440" s="42" t="s">
        <v>94</v>
      </c>
      <c r="X4440" s="50">
        <v>249</v>
      </c>
    </row>
    <row r="4441" spans="1:24" ht="12" customHeight="1" x14ac:dyDescent="0.15">
      <c r="A4441" s="42" t="s">
        <v>3795</v>
      </c>
      <c r="B4441" s="42">
        <v>26</v>
      </c>
      <c r="C4441" s="42" t="s">
        <v>14</v>
      </c>
      <c r="D4441" s="42" t="s">
        <v>42</v>
      </c>
      <c r="E4441" s="42" t="s">
        <v>3796</v>
      </c>
      <c r="F4441" s="55">
        <v>42067</v>
      </c>
      <c r="G4441" s="42" t="s">
        <v>3797</v>
      </c>
      <c r="H4441" s="42" t="s">
        <v>3798</v>
      </c>
      <c r="I4441" s="42" t="s">
        <v>56</v>
      </c>
      <c r="J4441" s="42" t="s">
        <v>3799</v>
      </c>
      <c r="K4441" s="42" t="s">
        <v>3800</v>
      </c>
      <c r="L4441" s="42" t="s">
        <v>255</v>
      </c>
      <c r="M4441" s="42" t="s">
        <v>21</v>
      </c>
      <c r="N4441" s="42" t="s">
        <v>3801</v>
      </c>
      <c r="O4441" s="42" t="s">
        <v>994</v>
      </c>
      <c r="P4441" s="42" t="s">
        <v>395</v>
      </c>
      <c r="Q4441" s="56" t="s">
        <v>3802</v>
      </c>
      <c r="R4441" s="42" t="s">
        <v>23</v>
      </c>
      <c r="S4441" s="42" t="s">
        <v>12</v>
      </c>
      <c r="T4441" s="42" t="s">
        <v>31978</v>
      </c>
      <c r="U4441" s="50" t="s">
        <v>28518</v>
      </c>
      <c r="V4441" s="42" t="s">
        <v>28521</v>
      </c>
      <c r="W4441" s="42" t="s">
        <v>94</v>
      </c>
      <c r="X4441" s="50">
        <v>199</v>
      </c>
    </row>
    <row r="4442" spans="1:24" ht="12" customHeight="1" x14ac:dyDescent="0.15">
      <c r="A4442" s="42" t="s">
        <v>3803</v>
      </c>
      <c r="B4442" s="42">
        <v>25</v>
      </c>
      <c r="C4442" s="42" t="s">
        <v>14</v>
      </c>
      <c r="D4442" s="42" t="s">
        <v>79</v>
      </c>
      <c r="E4442" s="42" t="s">
        <v>3804</v>
      </c>
      <c r="F4442" s="55">
        <v>42066</v>
      </c>
      <c r="G4442" s="42" t="s">
        <v>3805</v>
      </c>
      <c r="H4442" s="42" t="s">
        <v>3806</v>
      </c>
      <c r="I4442" s="42" t="s">
        <v>46</v>
      </c>
      <c r="J4442" s="42" t="s">
        <v>3807</v>
      </c>
      <c r="K4442" s="42" t="s">
        <v>3808</v>
      </c>
      <c r="L4442" s="42" t="s">
        <v>679</v>
      </c>
      <c r="M4442" s="42" t="s">
        <v>21</v>
      </c>
      <c r="N4442" s="42" t="s">
        <v>3809</v>
      </c>
      <c r="O4442" s="42" t="s">
        <v>994</v>
      </c>
      <c r="P4442" s="42" t="s">
        <v>395</v>
      </c>
      <c r="Q4442" s="56" t="s">
        <v>3810</v>
      </c>
      <c r="R4442" s="42" t="s">
        <v>94</v>
      </c>
      <c r="S4442" s="42" t="s">
        <v>22</v>
      </c>
      <c r="T4442" s="42" t="s">
        <v>28746</v>
      </c>
      <c r="U4442" s="50" t="s">
        <v>28520</v>
      </c>
      <c r="V4442" s="42" t="s">
        <v>28521</v>
      </c>
      <c r="W4442" s="42" t="s">
        <v>94</v>
      </c>
      <c r="X4442" s="50">
        <v>197</v>
      </c>
    </row>
    <row r="4443" spans="1:24" ht="12" customHeight="1" x14ac:dyDescent="0.15">
      <c r="A4443" s="42" t="s">
        <v>3811</v>
      </c>
      <c r="B4443" s="42">
        <v>25</v>
      </c>
      <c r="C4443" s="42" t="s">
        <v>14</v>
      </c>
      <c r="D4443" s="42" t="s">
        <v>31</v>
      </c>
      <c r="E4443" s="42" t="s">
        <v>3812</v>
      </c>
      <c r="F4443" s="55">
        <v>42066</v>
      </c>
      <c r="G4443" s="42" t="s">
        <v>3813</v>
      </c>
      <c r="H4443" s="42" t="s">
        <v>3814</v>
      </c>
      <c r="I4443" s="42" t="s">
        <v>117</v>
      </c>
      <c r="J4443" s="42" t="s">
        <v>3815</v>
      </c>
      <c r="K4443" s="42" t="s">
        <v>617</v>
      </c>
      <c r="L4443" s="42" t="s">
        <v>3816</v>
      </c>
      <c r="M4443" s="42" t="s">
        <v>21</v>
      </c>
      <c r="N4443" s="42" t="s">
        <v>3817</v>
      </c>
      <c r="O4443" s="42" t="s">
        <v>994</v>
      </c>
      <c r="P4443" s="42" t="s">
        <v>395</v>
      </c>
      <c r="Q4443" s="56" t="s">
        <v>3818</v>
      </c>
      <c r="R4443" s="42" t="s">
        <v>94</v>
      </c>
      <c r="S4443" s="42" t="s">
        <v>22</v>
      </c>
      <c r="T4443" s="42" t="s">
        <v>28739</v>
      </c>
      <c r="U4443" s="50" t="s">
        <v>28520</v>
      </c>
      <c r="V4443" s="42" t="s">
        <v>28521</v>
      </c>
      <c r="W4443" s="42" t="s">
        <v>94</v>
      </c>
      <c r="X4443" s="50">
        <v>198</v>
      </c>
    </row>
    <row r="4444" spans="1:24" ht="12" customHeight="1" x14ac:dyDescent="0.15">
      <c r="A4444" s="42" t="s">
        <v>3819</v>
      </c>
      <c r="B4444" s="42">
        <v>20</v>
      </c>
      <c r="C4444" s="42" t="s">
        <v>14</v>
      </c>
      <c r="D4444" s="42" t="s">
        <v>79</v>
      </c>
      <c r="E4444" s="42" t="s">
        <v>3820</v>
      </c>
      <c r="F4444" s="55">
        <v>42065</v>
      </c>
      <c r="G4444" s="42" t="s">
        <v>3821</v>
      </c>
      <c r="H4444" s="42" t="s">
        <v>3822</v>
      </c>
      <c r="I4444" s="42" t="s">
        <v>38</v>
      </c>
      <c r="J4444" s="42" t="s">
        <v>3823</v>
      </c>
      <c r="K4444" s="42" t="s">
        <v>3824</v>
      </c>
      <c r="L4444" s="42" t="s">
        <v>3825</v>
      </c>
      <c r="M4444" s="42" t="s">
        <v>21</v>
      </c>
      <c r="N4444" s="42" t="s">
        <v>3826</v>
      </c>
      <c r="O4444" s="42" t="s">
        <v>994</v>
      </c>
      <c r="P4444" s="42" t="s">
        <v>395</v>
      </c>
      <c r="Q4444" s="56" t="s">
        <v>3827</v>
      </c>
      <c r="R4444" s="42" t="s">
        <v>23</v>
      </c>
      <c r="S4444" s="42" t="s">
        <v>22</v>
      </c>
      <c r="T4444" s="42" t="s">
        <v>28746</v>
      </c>
      <c r="U4444" s="50" t="s">
        <v>28518</v>
      </c>
      <c r="V4444" s="42" t="s">
        <v>28522</v>
      </c>
      <c r="W4444" s="42" t="s">
        <v>94</v>
      </c>
      <c r="X4444" s="50">
        <v>196</v>
      </c>
    </row>
    <row r="4445" spans="1:24" ht="12" customHeight="1" x14ac:dyDescent="0.15">
      <c r="A4445" s="42" t="s">
        <v>28657</v>
      </c>
      <c r="B4445" s="42">
        <v>35</v>
      </c>
      <c r="C4445" s="42" t="s">
        <v>14</v>
      </c>
      <c r="D4445" s="42" t="s">
        <v>15</v>
      </c>
      <c r="F4445" s="55">
        <v>42064</v>
      </c>
      <c r="G4445" s="42" t="s">
        <v>32155</v>
      </c>
      <c r="H4445" s="42" t="s">
        <v>707</v>
      </c>
      <c r="I4445" s="42" t="s">
        <v>67</v>
      </c>
      <c r="J4445" s="42" t="s">
        <v>32156</v>
      </c>
      <c r="K4445" s="42" t="s">
        <v>545</v>
      </c>
      <c r="L4445" s="42" t="s">
        <v>32157</v>
      </c>
      <c r="M4445" s="42" t="s">
        <v>21</v>
      </c>
      <c r="N4445" s="42" t="s">
        <v>32158</v>
      </c>
      <c r="O4445" s="42" t="s">
        <v>994</v>
      </c>
      <c r="P4445" s="42" t="s">
        <v>395</v>
      </c>
      <c r="Q4445" s="56" t="s">
        <v>32159</v>
      </c>
      <c r="R4445" s="42" t="s">
        <v>94</v>
      </c>
      <c r="S4445" s="42" t="s">
        <v>22</v>
      </c>
      <c r="T4445" s="42" t="s">
        <v>28746</v>
      </c>
      <c r="U4445" s="50" t="s">
        <v>28520</v>
      </c>
      <c r="V4445" s="42" t="s">
        <v>28521</v>
      </c>
      <c r="W4445" s="42" t="s">
        <v>94</v>
      </c>
      <c r="X4445" s="50">
        <v>195</v>
      </c>
    </row>
    <row r="4446" spans="1:24" ht="12" customHeight="1" x14ac:dyDescent="0.15">
      <c r="A4446" s="42" t="s">
        <v>3840</v>
      </c>
      <c r="B4446" s="42">
        <v>49</v>
      </c>
      <c r="C4446" s="42" t="s">
        <v>14</v>
      </c>
      <c r="D4446" s="42" t="s">
        <v>31</v>
      </c>
      <c r="F4446" s="55">
        <v>42064</v>
      </c>
      <c r="G4446" s="42" t="s">
        <v>3841</v>
      </c>
      <c r="H4446" s="42" t="s">
        <v>3842</v>
      </c>
      <c r="I4446" s="42" t="s">
        <v>653</v>
      </c>
      <c r="J4446" s="42" t="s">
        <v>3843</v>
      </c>
      <c r="K4446" s="42" t="s">
        <v>3844</v>
      </c>
      <c r="L4446" s="42" t="s">
        <v>3845</v>
      </c>
      <c r="M4446" s="42" t="s">
        <v>21</v>
      </c>
      <c r="N4446" s="42" t="s">
        <v>3846</v>
      </c>
      <c r="O4446" s="42" t="s">
        <v>994</v>
      </c>
      <c r="P4446" s="42" t="s">
        <v>395</v>
      </c>
      <c r="Q4446" s="56" t="s">
        <v>3847</v>
      </c>
      <c r="R4446" s="42" t="s">
        <v>23</v>
      </c>
      <c r="S4446" s="42" t="s">
        <v>22</v>
      </c>
      <c r="T4446" s="42" t="s">
        <v>28746</v>
      </c>
      <c r="U4446" s="50" t="s">
        <v>28520</v>
      </c>
      <c r="V4446" s="42" t="s">
        <v>28521</v>
      </c>
      <c r="W4446" s="42" t="s">
        <v>94</v>
      </c>
      <c r="X4446" s="50">
        <v>268</v>
      </c>
    </row>
    <row r="4447" spans="1:24" ht="12" customHeight="1" x14ac:dyDescent="0.15">
      <c r="A4447" s="42" t="s">
        <v>3828</v>
      </c>
      <c r="B4447" s="42">
        <v>43</v>
      </c>
      <c r="C4447" s="42" t="s">
        <v>14</v>
      </c>
      <c r="D4447" s="42" t="s">
        <v>79</v>
      </c>
      <c r="E4447" s="42" t="s">
        <v>3829</v>
      </c>
      <c r="F4447" s="55">
        <v>42064</v>
      </c>
      <c r="G4447" s="42" t="s">
        <v>3830</v>
      </c>
      <c r="H4447" s="42" t="s">
        <v>92</v>
      </c>
      <c r="I4447" s="42" t="s">
        <v>39</v>
      </c>
      <c r="J4447" s="42" t="s">
        <v>3831</v>
      </c>
      <c r="K4447" s="42" t="s">
        <v>92</v>
      </c>
      <c r="L4447" s="42" t="s">
        <v>93</v>
      </c>
      <c r="M4447" s="42" t="s">
        <v>5307</v>
      </c>
      <c r="N4447" s="42" t="s">
        <v>3832</v>
      </c>
      <c r="O4447" s="42" t="s">
        <v>394</v>
      </c>
      <c r="P4447" s="42" t="s">
        <v>395</v>
      </c>
      <c r="Q4447" s="56" t="s">
        <v>3833</v>
      </c>
      <c r="R4447" s="42" t="s">
        <v>542</v>
      </c>
      <c r="S4447" s="42" t="s">
        <v>12</v>
      </c>
      <c r="T4447" s="42" t="s">
        <v>31978</v>
      </c>
      <c r="U4447" s="50" t="s">
        <v>28520</v>
      </c>
      <c r="V4447" s="42" t="s">
        <v>28521</v>
      </c>
      <c r="W4447" s="42" t="s">
        <v>542</v>
      </c>
      <c r="X4447" s="50">
        <v>194</v>
      </c>
    </row>
    <row r="4448" spans="1:24" ht="12" customHeight="1" x14ac:dyDescent="0.15">
      <c r="A4448" s="42" t="s">
        <v>3834</v>
      </c>
      <c r="B4448" s="42">
        <v>47</v>
      </c>
      <c r="C4448" s="42" t="s">
        <v>14</v>
      </c>
      <c r="D4448" s="42" t="s">
        <v>79</v>
      </c>
      <c r="E4448" s="42" t="s">
        <v>3835</v>
      </c>
      <c r="F4448" s="55">
        <v>42064</v>
      </c>
      <c r="G4448" s="42" t="s">
        <v>3836</v>
      </c>
      <c r="H4448" s="42" t="s">
        <v>1077</v>
      </c>
      <c r="I4448" s="42" t="s">
        <v>389</v>
      </c>
      <c r="J4448" s="42" t="s">
        <v>3837</v>
      </c>
      <c r="K4448" s="42" t="s">
        <v>1078</v>
      </c>
      <c r="L4448" s="42" t="s">
        <v>1079</v>
      </c>
      <c r="M4448" s="42" t="s">
        <v>385</v>
      </c>
      <c r="N4448" s="42" t="s">
        <v>3838</v>
      </c>
      <c r="O4448" s="42" t="s">
        <v>994</v>
      </c>
      <c r="P4448" s="42" t="s">
        <v>395</v>
      </c>
      <c r="Q4448" s="56" t="s">
        <v>3839</v>
      </c>
      <c r="R4448" s="42" t="s">
        <v>542</v>
      </c>
      <c r="S4448" s="42" t="s">
        <v>12</v>
      </c>
    </row>
    <row r="4449" spans="1:24" ht="12" customHeight="1" x14ac:dyDescent="0.15">
      <c r="A4449" s="42" t="s">
        <v>18592</v>
      </c>
      <c r="B4449" s="42">
        <v>32</v>
      </c>
      <c r="C4449" s="42" t="s">
        <v>14</v>
      </c>
      <c r="D4449" s="42" t="s">
        <v>79</v>
      </c>
      <c r="F4449" s="55">
        <v>42064</v>
      </c>
      <c r="G4449" s="42" t="s">
        <v>18593</v>
      </c>
      <c r="H4449" s="42" t="s">
        <v>18594</v>
      </c>
      <c r="I4449" s="42" t="s">
        <v>46</v>
      </c>
      <c r="J4449" s="42">
        <v>20695</v>
      </c>
      <c r="K4449" s="42" t="s">
        <v>2778</v>
      </c>
      <c r="L4449" s="42" t="s">
        <v>18595</v>
      </c>
      <c r="M4449" s="42" t="s">
        <v>385</v>
      </c>
      <c r="N4449" s="42" t="s">
        <v>18597</v>
      </c>
      <c r="O4449" s="42" t="s">
        <v>394</v>
      </c>
      <c r="P4449" s="42" t="s">
        <v>395</v>
      </c>
      <c r="Q4449" s="56" t="s">
        <v>18596</v>
      </c>
      <c r="R4449" s="42" t="s">
        <v>23</v>
      </c>
      <c r="S4449" s="42" t="s">
        <v>12</v>
      </c>
    </row>
    <row r="4450" spans="1:24" ht="12" customHeight="1" x14ac:dyDescent="0.15">
      <c r="A4450" s="42" t="s">
        <v>3848</v>
      </c>
      <c r="B4450" s="42">
        <v>63</v>
      </c>
      <c r="C4450" s="42" t="s">
        <v>14</v>
      </c>
      <c r="D4450" s="42" t="s">
        <v>31</v>
      </c>
      <c r="F4450" s="55">
        <v>42064</v>
      </c>
      <c r="G4450" s="42" t="s">
        <v>3849</v>
      </c>
      <c r="H4450" s="42" t="s">
        <v>3850</v>
      </c>
      <c r="I4450" s="42" t="s">
        <v>854</v>
      </c>
      <c r="J4450" s="42" t="s">
        <v>3851</v>
      </c>
      <c r="K4450" s="42" t="s">
        <v>3852</v>
      </c>
      <c r="L4450" s="42" t="s">
        <v>3853</v>
      </c>
      <c r="M4450" s="42" t="s">
        <v>373</v>
      </c>
      <c r="N4450" s="42" t="s">
        <v>3854</v>
      </c>
      <c r="O4450" s="42" t="s">
        <v>394</v>
      </c>
      <c r="P4450" s="42" t="s">
        <v>395</v>
      </c>
      <c r="Q4450" s="56" t="s">
        <v>3855</v>
      </c>
      <c r="R4450" s="42" t="s">
        <v>23</v>
      </c>
      <c r="S4450" s="42" t="s">
        <v>12</v>
      </c>
    </row>
    <row r="4451" spans="1:24" ht="12" customHeight="1" x14ac:dyDescent="0.15">
      <c r="A4451" s="42" t="s">
        <v>3889</v>
      </c>
      <c r="B4451" s="42">
        <v>28</v>
      </c>
      <c r="C4451" s="42" t="s">
        <v>108</v>
      </c>
      <c r="D4451" s="42" t="s">
        <v>42</v>
      </c>
      <c r="F4451" s="55">
        <v>42063</v>
      </c>
      <c r="G4451" s="42" t="s">
        <v>3890</v>
      </c>
      <c r="H4451" s="42" t="s">
        <v>548</v>
      </c>
      <c r="I4451" s="42" t="s">
        <v>117</v>
      </c>
      <c r="J4451" s="42" t="s">
        <v>3891</v>
      </c>
      <c r="K4451" s="42" t="s">
        <v>549</v>
      </c>
      <c r="L4451" s="42" t="s">
        <v>550</v>
      </c>
      <c r="M4451" s="42" t="s">
        <v>21</v>
      </c>
      <c r="N4451" s="42" t="s">
        <v>3892</v>
      </c>
      <c r="O4451" s="42" t="s">
        <v>994</v>
      </c>
      <c r="P4451" s="42" t="s">
        <v>395</v>
      </c>
      <c r="Q4451" s="56" t="s">
        <v>3893</v>
      </c>
      <c r="R4451" s="42" t="s">
        <v>94</v>
      </c>
      <c r="S4451" s="42" t="s">
        <v>22</v>
      </c>
      <c r="T4451" s="42" t="s">
        <v>28739</v>
      </c>
      <c r="U4451" s="50" t="s">
        <v>28518</v>
      </c>
      <c r="V4451" s="42" t="s">
        <v>28521</v>
      </c>
      <c r="W4451" s="42" t="s">
        <v>94</v>
      </c>
      <c r="X4451" s="50">
        <v>189</v>
      </c>
    </row>
    <row r="4452" spans="1:24" ht="12" customHeight="1" x14ac:dyDescent="0.15">
      <c r="A4452" s="42" t="s">
        <v>3901</v>
      </c>
      <c r="B4452" s="42">
        <v>37</v>
      </c>
      <c r="C4452" s="42" t="s">
        <v>108</v>
      </c>
      <c r="D4452" s="42" t="s">
        <v>31</v>
      </c>
      <c r="E4452" s="42" t="s">
        <v>3902</v>
      </c>
      <c r="F4452" s="55">
        <v>42063</v>
      </c>
      <c r="G4452" s="42" t="s">
        <v>3903</v>
      </c>
      <c r="H4452" s="42" t="s">
        <v>3904</v>
      </c>
      <c r="I4452" s="42" t="s">
        <v>117</v>
      </c>
      <c r="J4452" s="42" t="s">
        <v>3905</v>
      </c>
      <c r="K4452" s="42" t="s">
        <v>3906</v>
      </c>
      <c r="L4452" s="42" t="s">
        <v>3907</v>
      </c>
      <c r="M4452" s="42" t="s">
        <v>21</v>
      </c>
      <c r="N4452" s="42" t="s">
        <v>3908</v>
      </c>
      <c r="O4452" s="42" t="s">
        <v>994</v>
      </c>
      <c r="P4452" s="42" t="s">
        <v>395</v>
      </c>
      <c r="Q4452" s="56" t="s">
        <v>3909</v>
      </c>
      <c r="R4452" s="42" t="s">
        <v>94</v>
      </c>
      <c r="S4452" s="42" t="s">
        <v>22</v>
      </c>
      <c r="T4452" s="42" t="s">
        <v>28746</v>
      </c>
      <c r="U4452" s="50" t="s">
        <v>28520</v>
      </c>
      <c r="V4452" s="42" t="s">
        <v>28519</v>
      </c>
      <c r="W4452" s="42" t="s">
        <v>94</v>
      </c>
      <c r="X4452" s="50">
        <v>192</v>
      </c>
    </row>
    <row r="4453" spans="1:24" ht="12" customHeight="1" x14ac:dyDescent="0.15">
      <c r="A4453" s="42" t="s">
        <v>3894</v>
      </c>
      <c r="B4453" s="42">
        <v>24</v>
      </c>
      <c r="C4453" s="42" t="s">
        <v>14</v>
      </c>
      <c r="D4453" s="42" t="s">
        <v>31</v>
      </c>
      <c r="E4453" s="42" t="s">
        <v>3895</v>
      </c>
      <c r="F4453" s="55">
        <v>42063</v>
      </c>
      <c r="G4453" s="42" t="s">
        <v>3896</v>
      </c>
      <c r="H4453" s="42" t="s">
        <v>3897</v>
      </c>
      <c r="I4453" s="42" t="s">
        <v>26</v>
      </c>
      <c r="J4453" s="42" t="s">
        <v>3898</v>
      </c>
      <c r="K4453" s="42" t="s">
        <v>246</v>
      </c>
      <c r="L4453" s="42" t="s">
        <v>28</v>
      </c>
      <c r="M4453" s="42" t="s">
        <v>21</v>
      </c>
      <c r="N4453" s="42" t="s">
        <v>3899</v>
      </c>
      <c r="O4453" s="42" t="s">
        <v>1134</v>
      </c>
      <c r="P4453" s="42" t="s">
        <v>1135</v>
      </c>
      <c r="Q4453" s="56" t="s">
        <v>3900</v>
      </c>
      <c r="R4453" s="42" t="s">
        <v>94</v>
      </c>
      <c r="S4453" s="42" t="s">
        <v>22</v>
      </c>
      <c r="T4453" s="42" t="s">
        <v>28746</v>
      </c>
      <c r="U4453" s="50" t="s">
        <v>28520</v>
      </c>
      <c r="V4453" s="42" t="s">
        <v>28521</v>
      </c>
      <c r="W4453" s="42" t="s">
        <v>94</v>
      </c>
      <c r="X4453" s="50">
        <v>186</v>
      </c>
    </row>
    <row r="4454" spans="1:24" ht="12" customHeight="1" x14ac:dyDescent="0.15">
      <c r="A4454" s="42" t="s">
        <v>3865</v>
      </c>
      <c r="B4454" s="42">
        <v>28</v>
      </c>
      <c r="C4454" s="42" t="s">
        <v>14</v>
      </c>
      <c r="D4454" s="42" t="s">
        <v>79</v>
      </c>
      <c r="E4454" s="42" t="s">
        <v>3866</v>
      </c>
      <c r="F4454" s="55">
        <v>42063</v>
      </c>
      <c r="G4454" s="42" t="s">
        <v>3867</v>
      </c>
      <c r="H4454" s="42" t="s">
        <v>45</v>
      </c>
      <c r="I4454" s="42" t="s">
        <v>425</v>
      </c>
      <c r="J4454" s="42" t="s">
        <v>2795</v>
      </c>
      <c r="K4454" s="42" t="s">
        <v>2796</v>
      </c>
      <c r="L4454" s="42" t="s">
        <v>3868</v>
      </c>
      <c r="M4454" s="42" t="s">
        <v>21</v>
      </c>
      <c r="N4454" s="42" t="s">
        <v>3869</v>
      </c>
      <c r="O4454" s="42" t="s">
        <v>994</v>
      </c>
      <c r="P4454" s="42" t="s">
        <v>395</v>
      </c>
      <c r="Q4454" s="56" t="s">
        <v>3870</v>
      </c>
      <c r="R4454" s="42" t="s">
        <v>94</v>
      </c>
      <c r="S4454" s="42" t="s">
        <v>22</v>
      </c>
      <c r="T4454" s="42" t="s">
        <v>28746</v>
      </c>
      <c r="U4454" s="50" t="s">
        <v>28520</v>
      </c>
      <c r="V4454" s="42" t="s">
        <v>28519</v>
      </c>
      <c r="W4454" s="42" t="s">
        <v>94</v>
      </c>
      <c r="X4454" s="50">
        <v>190</v>
      </c>
    </row>
    <row r="4455" spans="1:24" ht="12" customHeight="1" x14ac:dyDescent="0.15">
      <c r="A4455" s="42" t="s">
        <v>3871</v>
      </c>
      <c r="B4455" s="42">
        <v>40</v>
      </c>
      <c r="C4455" s="42" t="s">
        <v>14</v>
      </c>
      <c r="D4455" s="42" t="s">
        <v>79</v>
      </c>
      <c r="E4455" s="42" t="s">
        <v>3872</v>
      </c>
      <c r="F4455" s="55">
        <v>42063</v>
      </c>
      <c r="G4455" s="42" t="s">
        <v>3873</v>
      </c>
      <c r="H4455" s="42" t="s">
        <v>3874</v>
      </c>
      <c r="I4455" s="42" t="s">
        <v>360</v>
      </c>
      <c r="J4455" s="42" t="s">
        <v>3875</v>
      </c>
      <c r="K4455" s="42" t="s">
        <v>3876</v>
      </c>
      <c r="L4455" s="42" t="s">
        <v>3877</v>
      </c>
      <c r="M4455" s="42" t="s">
        <v>21</v>
      </c>
      <c r="N4455" s="42" t="s">
        <v>3878</v>
      </c>
      <c r="O4455" s="42" t="s">
        <v>537</v>
      </c>
      <c r="P4455" s="42" t="s">
        <v>395</v>
      </c>
      <c r="Q4455" s="56" t="s">
        <v>3879</v>
      </c>
      <c r="R4455" s="42" t="s">
        <v>542</v>
      </c>
      <c r="S4455" s="42" t="s">
        <v>22</v>
      </c>
      <c r="T4455" s="42" t="s">
        <v>28746</v>
      </c>
      <c r="U4455" s="50" t="s">
        <v>28520</v>
      </c>
      <c r="V4455" s="42" t="s">
        <v>28519</v>
      </c>
      <c r="W4455" s="42" t="s">
        <v>94</v>
      </c>
      <c r="X4455" s="50">
        <v>191</v>
      </c>
    </row>
    <row r="4456" spans="1:24" ht="12" customHeight="1" x14ac:dyDescent="0.15">
      <c r="A4456" s="42" t="s">
        <v>3880</v>
      </c>
      <c r="B4456" s="42">
        <v>34</v>
      </c>
      <c r="C4456" s="42" t="s">
        <v>14</v>
      </c>
      <c r="D4456" s="42" t="s">
        <v>79</v>
      </c>
      <c r="E4456" s="42" t="s">
        <v>3881</v>
      </c>
      <c r="F4456" s="55">
        <v>42063</v>
      </c>
      <c r="G4456" s="42" t="s">
        <v>3882</v>
      </c>
      <c r="H4456" s="42" t="s">
        <v>3883</v>
      </c>
      <c r="I4456" s="42" t="s">
        <v>425</v>
      </c>
      <c r="J4456" s="42" t="s">
        <v>3884</v>
      </c>
      <c r="K4456" s="42" t="s">
        <v>3885</v>
      </c>
      <c r="L4456" s="42" t="s">
        <v>3886</v>
      </c>
      <c r="M4456" s="42" t="s">
        <v>21</v>
      </c>
      <c r="N4456" s="42" t="s">
        <v>3887</v>
      </c>
      <c r="O4456" s="42" t="s">
        <v>394</v>
      </c>
      <c r="P4456" s="42" t="s">
        <v>395</v>
      </c>
      <c r="Q4456" s="56" t="s">
        <v>3888</v>
      </c>
      <c r="R4456" s="42" t="s">
        <v>94</v>
      </c>
      <c r="S4456" s="42" t="s">
        <v>12</v>
      </c>
      <c r="T4456" s="42" t="s">
        <v>31978</v>
      </c>
      <c r="U4456" s="50" t="s">
        <v>28518</v>
      </c>
      <c r="V4456" s="42" t="s">
        <v>28519</v>
      </c>
      <c r="W4456" s="42" t="s">
        <v>94</v>
      </c>
      <c r="X4456" s="50">
        <v>188</v>
      </c>
    </row>
    <row r="4457" spans="1:24" ht="12" customHeight="1" x14ac:dyDescent="0.15">
      <c r="A4457" s="42" t="s">
        <v>3856</v>
      </c>
      <c r="B4457" s="42">
        <v>17</v>
      </c>
      <c r="C4457" s="42" t="s">
        <v>14</v>
      </c>
      <c r="D4457" s="42" t="s">
        <v>31</v>
      </c>
      <c r="E4457" s="42" t="s">
        <v>3857</v>
      </c>
      <c r="F4457" s="55">
        <v>42063</v>
      </c>
      <c r="G4457" s="42" t="s">
        <v>3858</v>
      </c>
      <c r="H4457" s="42" t="s">
        <v>3859</v>
      </c>
      <c r="I4457" s="42" t="s">
        <v>51</v>
      </c>
      <c r="J4457" s="42" t="s">
        <v>3860</v>
      </c>
      <c r="K4457" s="42" t="s">
        <v>3861</v>
      </c>
      <c r="L4457" s="42" t="s">
        <v>3862</v>
      </c>
      <c r="M4457" s="42" t="s">
        <v>5307</v>
      </c>
      <c r="N4457" s="42" t="s">
        <v>3863</v>
      </c>
      <c r="O4457" s="42" t="s">
        <v>394</v>
      </c>
      <c r="P4457" s="42" t="s">
        <v>395</v>
      </c>
      <c r="Q4457" s="56" t="s">
        <v>3864</v>
      </c>
      <c r="R4457" s="42" t="s">
        <v>94</v>
      </c>
      <c r="S4457" s="42" t="s">
        <v>12</v>
      </c>
      <c r="T4457" s="42" t="s">
        <v>31978</v>
      </c>
      <c r="U4457" s="50" t="s">
        <v>28520</v>
      </c>
      <c r="V4457" s="42" t="s">
        <v>28521</v>
      </c>
      <c r="W4457" s="42" t="s">
        <v>542</v>
      </c>
      <c r="X4457" s="50">
        <v>187</v>
      </c>
    </row>
    <row r="4458" spans="1:24" ht="12" customHeight="1" x14ac:dyDescent="0.15">
      <c r="A4458" s="42" t="s">
        <v>3910</v>
      </c>
      <c r="B4458" s="42">
        <v>27</v>
      </c>
      <c r="C4458" s="42" t="s">
        <v>14</v>
      </c>
      <c r="D4458" s="42" t="s">
        <v>42</v>
      </c>
      <c r="E4458" s="42" t="s">
        <v>3911</v>
      </c>
      <c r="F4458" s="55">
        <v>42062</v>
      </c>
      <c r="G4458" s="42" t="s">
        <v>3912</v>
      </c>
      <c r="H4458" s="42" t="s">
        <v>3599</v>
      </c>
      <c r="I4458" s="42" t="s">
        <v>39</v>
      </c>
      <c r="J4458" s="42" t="s">
        <v>3913</v>
      </c>
      <c r="K4458" s="42" t="s">
        <v>1044</v>
      </c>
      <c r="L4458" s="42" t="s">
        <v>3601</v>
      </c>
      <c r="M4458" s="42" t="s">
        <v>21</v>
      </c>
      <c r="N4458" s="42" t="s">
        <v>3914</v>
      </c>
      <c r="O4458" s="42" t="s">
        <v>394</v>
      </c>
      <c r="P4458" s="42" t="s">
        <v>395</v>
      </c>
      <c r="Q4458" s="56" t="s">
        <v>3915</v>
      </c>
      <c r="R4458" s="42" t="s">
        <v>94</v>
      </c>
      <c r="S4458" s="42" t="s">
        <v>12</v>
      </c>
      <c r="T4458" s="42" t="s">
        <v>31978</v>
      </c>
      <c r="U4458" s="50" t="s">
        <v>28523</v>
      </c>
      <c r="V4458" s="42" t="s">
        <v>28521</v>
      </c>
      <c r="W4458" s="42" t="s">
        <v>94</v>
      </c>
      <c r="X4458" s="50">
        <v>185</v>
      </c>
    </row>
    <row r="4459" spans="1:24" ht="12" customHeight="1" x14ac:dyDescent="0.15">
      <c r="A4459" s="42" t="s">
        <v>3934</v>
      </c>
      <c r="B4459" s="42">
        <v>34</v>
      </c>
      <c r="C4459" s="42" t="s">
        <v>108</v>
      </c>
      <c r="D4459" s="42" t="s">
        <v>31</v>
      </c>
      <c r="E4459" s="42" t="s">
        <v>3935</v>
      </c>
      <c r="F4459" s="55">
        <v>42061</v>
      </c>
      <c r="G4459" s="42" t="s">
        <v>3936</v>
      </c>
      <c r="H4459" s="42" t="s">
        <v>3937</v>
      </c>
      <c r="I4459" s="42" t="s">
        <v>167</v>
      </c>
      <c r="J4459" s="42" t="s">
        <v>3938</v>
      </c>
      <c r="K4459" s="42" t="s">
        <v>3939</v>
      </c>
      <c r="L4459" s="42" t="s">
        <v>3940</v>
      </c>
      <c r="M4459" s="42" t="s">
        <v>21</v>
      </c>
      <c r="N4459" s="42" t="s">
        <v>3941</v>
      </c>
      <c r="O4459" s="42" t="s">
        <v>994</v>
      </c>
      <c r="P4459" s="42" t="s">
        <v>395</v>
      </c>
      <c r="Q4459" s="56" t="s">
        <v>3942</v>
      </c>
      <c r="R4459" s="42" t="s">
        <v>94</v>
      </c>
      <c r="S4459" s="42" t="s">
        <v>22</v>
      </c>
      <c r="T4459" s="42" t="s">
        <v>28746</v>
      </c>
      <c r="U4459" s="50" t="s">
        <v>28520</v>
      </c>
      <c r="V4459" s="42" t="s">
        <v>28519</v>
      </c>
      <c r="W4459" s="42" t="s">
        <v>94</v>
      </c>
      <c r="X4459" s="50">
        <v>184</v>
      </c>
    </row>
    <row r="4460" spans="1:24" ht="12" customHeight="1" x14ac:dyDescent="0.15">
      <c r="A4460" s="42" t="s">
        <v>3916</v>
      </c>
      <c r="B4460" s="42">
        <v>21</v>
      </c>
      <c r="C4460" s="42" t="s">
        <v>14</v>
      </c>
      <c r="D4460" s="42" t="s">
        <v>42</v>
      </c>
      <c r="F4460" s="55">
        <v>42061</v>
      </c>
      <c r="G4460" s="42" t="s">
        <v>3917</v>
      </c>
      <c r="H4460" s="42" t="s">
        <v>929</v>
      </c>
      <c r="I4460" s="42" t="s">
        <v>39</v>
      </c>
      <c r="J4460" s="42" t="s">
        <v>3918</v>
      </c>
      <c r="K4460" s="42" t="s">
        <v>929</v>
      </c>
      <c r="L4460" s="42" t="s">
        <v>930</v>
      </c>
      <c r="M4460" s="42" t="s">
        <v>21</v>
      </c>
      <c r="N4460" s="42" t="s">
        <v>3919</v>
      </c>
      <c r="O4460" s="42" t="s">
        <v>394</v>
      </c>
      <c r="P4460" s="42" t="s">
        <v>395</v>
      </c>
      <c r="Q4460" s="56" t="s">
        <v>3920</v>
      </c>
      <c r="R4460" s="42" t="s">
        <v>94</v>
      </c>
      <c r="S4460" s="42" t="s">
        <v>22</v>
      </c>
      <c r="T4460" s="42" t="s">
        <v>28739</v>
      </c>
      <c r="U4460" s="50" t="s">
        <v>28518</v>
      </c>
      <c r="V4460" s="42" t="s">
        <v>28521</v>
      </c>
      <c r="W4460" s="42" t="s">
        <v>94</v>
      </c>
      <c r="X4460" s="50">
        <v>182</v>
      </c>
    </row>
    <row r="4461" spans="1:24" ht="12" customHeight="1" x14ac:dyDescent="0.15">
      <c r="A4461" s="42" t="s">
        <v>3927</v>
      </c>
      <c r="B4461" s="42">
        <v>42</v>
      </c>
      <c r="C4461" s="42" t="s">
        <v>14</v>
      </c>
      <c r="D4461" s="42" t="s">
        <v>42</v>
      </c>
      <c r="F4461" s="55">
        <v>42061</v>
      </c>
      <c r="G4461" s="42" t="s">
        <v>3928</v>
      </c>
      <c r="H4461" s="42" t="s">
        <v>3929</v>
      </c>
      <c r="I4461" s="42" t="s">
        <v>56</v>
      </c>
      <c r="J4461" s="42" t="s">
        <v>3930</v>
      </c>
      <c r="K4461" s="42" t="s">
        <v>1829</v>
      </c>
      <c r="L4461" s="42" t="s">
        <v>3931</v>
      </c>
      <c r="M4461" s="42" t="s">
        <v>21</v>
      </c>
      <c r="N4461" s="42" t="s">
        <v>3932</v>
      </c>
      <c r="O4461" s="42" t="s">
        <v>394</v>
      </c>
      <c r="P4461" s="42" t="s">
        <v>395</v>
      </c>
      <c r="Q4461" s="56" t="s">
        <v>3933</v>
      </c>
      <c r="R4461" s="42" t="s">
        <v>94</v>
      </c>
      <c r="S4461" s="42" t="s">
        <v>22</v>
      </c>
      <c r="T4461" s="42" t="s">
        <v>28746</v>
      </c>
      <c r="U4461" s="50" t="s">
        <v>28520</v>
      </c>
      <c r="V4461" s="42" t="s">
        <v>28522</v>
      </c>
      <c r="W4461" s="42" t="s">
        <v>94</v>
      </c>
      <c r="X4461" s="50">
        <v>181</v>
      </c>
    </row>
    <row r="4462" spans="1:24" ht="12" customHeight="1" x14ac:dyDescent="0.15">
      <c r="A4462" s="42" t="s">
        <v>19727</v>
      </c>
      <c r="B4462" s="42">
        <v>49</v>
      </c>
      <c r="C4462" s="42" t="s">
        <v>14</v>
      </c>
      <c r="D4462" s="42" t="s">
        <v>31</v>
      </c>
      <c r="F4462" s="55">
        <v>42061</v>
      </c>
      <c r="G4462" s="42" t="s">
        <v>3921</v>
      </c>
      <c r="H4462" s="42" t="s">
        <v>3922</v>
      </c>
      <c r="I4462" s="42" t="s">
        <v>653</v>
      </c>
      <c r="J4462" s="42" t="s">
        <v>3923</v>
      </c>
      <c r="K4462" s="42" t="s">
        <v>3924</v>
      </c>
      <c r="L4462" s="42" t="s">
        <v>3925</v>
      </c>
      <c r="M4462" s="42" t="s">
        <v>21</v>
      </c>
      <c r="N4462" s="42" t="s">
        <v>28577</v>
      </c>
      <c r="O4462" s="42" t="s">
        <v>395</v>
      </c>
      <c r="P4462" s="42" t="s">
        <v>395</v>
      </c>
      <c r="Q4462" s="56" t="s">
        <v>3926</v>
      </c>
      <c r="R4462" s="42" t="s">
        <v>23</v>
      </c>
      <c r="S4462" s="42" t="s">
        <v>22</v>
      </c>
      <c r="T4462" s="42" t="s">
        <v>28746</v>
      </c>
      <c r="U4462" s="50" t="s">
        <v>28518</v>
      </c>
      <c r="V4462" s="42" t="s">
        <v>28521</v>
      </c>
      <c r="W4462" s="42" t="s">
        <v>94</v>
      </c>
      <c r="X4462" s="50">
        <v>183</v>
      </c>
    </row>
    <row r="4463" spans="1:24" ht="12" customHeight="1" x14ac:dyDescent="0.15">
      <c r="A4463" s="42" t="s">
        <v>3956</v>
      </c>
      <c r="B4463" s="42">
        <v>31</v>
      </c>
      <c r="C4463" s="42" t="s">
        <v>14</v>
      </c>
      <c r="D4463" s="42" t="s">
        <v>31</v>
      </c>
      <c r="E4463" s="42" t="s">
        <v>3957</v>
      </c>
      <c r="F4463" s="55">
        <v>42061</v>
      </c>
      <c r="H4463" s="42" t="s">
        <v>3958</v>
      </c>
      <c r="I4463" s="42" t="s">
        <v>211</v>
      </c>
      <c r="J4463" s="42">
        <v>47802</v>
      </c>
      <c r="K4463" s="42" t="s">
        <v>3959</v>
      </c>
      <c r="L4463" s="42" t="s">
        <v>5314</v>
      </c>
      <c r="M4463" s="42" t="s">
        <v>5307</v>
      </c>
      <c r="N4463" s="42" t="s">
        <v>3960</v>
      </c>
      <c r="P4463" s="42" t="s">
        <v>395</v>
      </c>
      <c r="Q4463" s="56"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4463" s="42" t="s">
        <v>23</v>
      </c>
      <c r="S4463" s="42" t="s">
        <v>12</v>
      </c>
      <c r="T4463" s="42" t="s">
        <v>31978</v>
      </c>
      <c r="U4463" s="50" t="s">
        <v>28518</v>
      </c>
      <c r="V4463" s="42" t="s">
        <v>28521</v>
      </c>
      <c r="W4463" s="42" t="s">
        <v>94</v>
      </c>
      <c r="X4463" s="50">
        <v>180</v>
      </c>
    </row>
    <row r="4464" spans="1:24" ht="12" customHeight="1" x14ac:dyDescent="0.15">
      <c r="A4464" s="42" t="s">
        <v>3950</v>
      </c>
      <c r="B4464" s="42">
        <v>43</v>
      </c>
      <c r="C4464" s="42" t="s">
        <v>14</v>
      </c>
      <c r="D4464" s="42" t="s">
        <v>31</v>
      </c>
      <c r="E4464" s="42" t="s">
        <v>3951</v>
      </c>
      <c r="F4464" s="55">
        <v>42060</v>
      </c>
      <c r="G4464" s="42" t="s">
        <v>3952</v>
      </c>
      <c r="H4464" s="42" t="s">
        <v>639</v>
      </c>
      <c r="I4464" s="42" t="s">
        <v>263</v>
      </c>
      <c r="J4464" s="42" t="s">
        <v>3953</v>
      </c>
      <c r="K4464" s="42" t="s">
        <v>557</v>
      </c>
      <c r="L4464" s="42" t="s">
        <v>558</v>
      </c>
      <c r="M4464" s="42" t="s">
        <v>21</v>
      </c>
      <c r="N4464" s="42" t="s">
        <v>3954</v>
      </c>
      <c r="O4464" s="42" t="s">
        <v>994</v>
      </c>
      <c r="P4464" s="42" t="s">
        <v>395</v>
      </c>
      <c r="Q4464" s="56" t="s">
        <v>3955</v>
      </c>
      <c r="R4464" s="42" t="s">
        <v>542</v>
      </c>
      <c r="S4464" s="42" t="s">
        <v>22</v>
      </c>
      <c r="T4464" s="42" t="s">
        <v>28746</v>
      </c>
      <c r="U4464" s="50" t="s">
        <v>28520</v>
      </c>
      <c r="V4464" s="42" t="s">
        <v>28521</v>
      </c>
      <c r="W4464" s="42" t="s">
        <v>94</v>
      </c>
      <c r="X4464" s="50">
        <v>179</v>
      </c>
    </row>
    <row r="4465" spans="1:24" ht="12" customHeight="1" x14ac:dyDescent="0.15">
      <c r="A4465" s="42" t="s">
        <v>3943</v>
      </c>
      <c r="B4465" s="42">
        <v>27</v>
      </c>
      <c r="C4465" s="42" t="s">
        <v>14</v>
      </c>
      <c r="D4465" s="42" t="s">
        <v>79</v>
      </c>
      <c r="E4465" s="42" t="s">
        <v>3944</v>
      </c>
      <c r="F4465" s="55">
        <v>42060</v>
      </c>
      <c r="G4465" s="42" t="s">
        <v>3945</v>
      </c>
      <c r="H4465" s="42" t="s">
        <v>1077</v>
      </c>
      <c r="I4465" s="42" t="s">
        <v>389</v>
      </c>
      <c r="J4465" s="42" t="s">
        <v>3946</v>
      </c>
      <c r="K4465" s="42" t="s">
        <v>1078</v>
      </c>
      <c r="L4465" s="42" t="s">
        <v>1079</v>
      </c>
      <c r="M4465" s="42" t="s">
        <v>21</v>
      </c>
      <c r="N4465" s="42" t="s">
        <v>3947</v>
      </c>
      <c r="O4465" s="42" t="s">
        <v>994</v>
      </c>
      <c r="P4465" s="42" t="s">
        <v>395</v>
      </c>
      <c r="Q4465" s="56" t="s">
        <v>3948</v>
      </c>
      <c r="R4465" s="42" t="s">
        <v>94</v>
      </c>
      <c r="S4465" s="42" t="s">
        <v>373</v>
      </c>
      <c r="T4465" s="42" t="s">
        <v>28836</v>
      </c>
      <c r="U4465" s="50" t="s">
        <v>28518</v>
      </c>
      <c r="V4465" s="42" t="s">
        <v>28519</v>
      </c>
      <c r="W4465" s="42" t="s">
        <v>94</v>
      </c>
      <c r="X4465" s="50">
        <v>178</v>
      </c>
    </row>
    <row r="4466" spans="1:24" ht="12" customHeight="1" x14ac:dyDescent="0.15">
      <c r="A4466" s="42" t="s">
        <v>3961</v>
      </c>
      <c r="B4466" s="42">
        <v>30</v>
      </c>
      <c r="C4466" s="42" t="s">
        <v>14</v>
      </c>
      <c r="D4466" s="42" t="s">
        <v>42</v>
      </c>
      <c r="E4466" s="42" t="s">
        <v>3962</v>
      </c>
      <c r="F4466" s="55">
        <v>42059</v>
      </c>
      <c r="G4466" s="42" t="s">
        <v>3963</v>
      </c>
      <c r="H4466" s="42" t="s">
        <v>431</v>
      </c>
      <c r="I4466" s="42" t="s">
        <v>432</v>
      </c>
      <c r="J4466" s="42" t="s">
        <v>3964</v>
      </c>
      <c r="K4466" s="42" t="s">
        <v>3965</v>
      </c>
      <c r="L4466" s="42" t="s">
        <v>3966</v>
      </c>
      <c r="M4466" s="42" t="s">
        <v>5307</v>
      </c>
      <c r="N4466" s="42" t="s">
        <v>3967</v>
      </c>
      <c r="O4466" s="42" t="s">
        <v>394</v>
      </c>
      <c r="P4466" s="42" t="s">
        <v>395</v>
      </c>
      <c r="Q4466" s="56" t="s">
        <v>3968</v>
      </c>
      <c r="R4466" s="42" t="s">
        <v>542</v>
      </c>
      <c r="S4466" s="42" t="s">
        <v>22</v>
      </c>
      <c r="T4466" s="42" t="s">
        <v>28739</v>
      </c>
      <c r="U4466" s="50" t="s">
        <v>28520</v>
      </c>
      <c r="V4466" s="42" t="s">
        <v>28521</v>
      </c>
      <c r="W4466" s="42" t="s">
        <v>94</v>
      </c>
      <c r="X4466" s="50">
        <v>177</v>
      </c>
    </row>
    <row r="4467" spans="1:24" ht="12" customHeight="1" x14ac:dyDescent="0.15">
      <c r="A4467" s="42" t="s">
        <v>3969</v>
      </c>
      <c r="B4467" s="42">
        <v>16</v>
      </c>
      <c r="C4467" s="42" t="s">
        <v>14</v>
      </c>
      <c r="D4467" s="42" t="s">
        <v>79</v>
      </c>
      <c r="F4467" s="55">
        <v>42058</v>
      </c>
      <c r="G4467" s="42" t="s">
        <v>3970</v>
      </c>
      <c r="H4467" s="42" t="s">
        <v>3971</v>
      </c>
      <c r="I4467" s="42" t="s">
        <v>88</v>
      </c>
      <c r="J4467" s="42" t="s">
        <v>3972</v>
      </c>
      <c r="K4467" s="42" t="s">
        <v>3973</v>
      </c>
      <c r="L4467" s="42" t="s">
        <v>3974</v>
      </c>
      <c r="M4467" s="42" t="s">
        <v>21</v>
      </c>
      <c r="N4467" s="42" t="s">
        <v>3975</v>
      </c>
      <c r="O4467" s="42" t="s">
        <v>394</v>
      </c>
      <c r="P4467" s="42" t="s">
        <v>395</v>
      </c>
      <c r="Q4467" s="56" t="s">
        <v>3976</v>
      </c>
      <c r="R4467" s="42" t="s">
        <v>94</v>
      </c>
      <c r="S4467" s="42" t="s">
        <v>22</v>
      </c>
      <c r="T4467" s="42" t="s">
        <v>28746</v>
      </c>
      <c r="U4467" s="50" t="s">
        <v>28520</v>
      </c>
      <c r="V4467" s="42" t="s">
        <v>28521</v>
      </c>
      <c r="W4467" s="42" t="s">
        <v>94</v>
      </c>
      <c r="X4467" s="50">
        <v>176</v>
      </c>
    </row>
    <row r="4468" spans="1:24" ht="12" customHeight="1" x14ac:dyDescent="0.15">
      <c r="A4468" s="42" t="s">
        <v>4023</v>
      </c>
      <c r="B4468" s="42">
        <v>41</v>
      </c>
      <c r="C4468" s="42" t="s">
        <v>14</v>
      </c>
      <c r="D4468" s="42" t="s">
        <v>31</v>
      </c>
      <c r="E4468" s="42" t="s">
        <v>4024</v>
      </c>
      <c r="F4468" s="55">
        <v>42058</v>
      </c>
      <c r="G4468" s="42" t="s">
        <v>4025</v>
      </c>
      <c r="H4468" s="42" t="s">
        <v>4026</v>
      </c>
      <c r="I4468" s="42" t="s">
        <v>167</v>
      </c>
      <c r="J4468" s="42" t="s">
        <v>4027</v>
      </c>
      <c r="K4468" s="42" t="s">
        <v>4028</v>
      </c>
      <c r="L4468" s="42" t="s">
        <v>4029</v>
      </c>
      <c r="M4468" s="42" t="s">
        <v>21</v>
      </c>
      <c r="N4468" s="42" t="s">
        <v>4030</v>
      </c>
      <c r="P4468" s="42" t="s">
        <v>395</v>
      </c>
      <c r="Q4468" s="56" t="s">
        <v>4031</v>
      </c>
      <c r="R4468" s="42" t="s">
        <v>23</v>
      </c>
      <c r="S4468" s="42" t="s">
        <v>22</v>
      </c>
      <c r="T4468" s="42" t="s">
        <v>28746</v>
      </c>
      <c r="U4468" s="50" t="s">
        <v>28520</v>
      </c>
      <c r="V4468" s="42" t="s">
        <v>28522</v>
      </c>
      <c r="W4468" s="42" t="s">
        <v>94</v>
      </c>
      <c r="X4468" s="50">
        <v>175</v>
      </c>
    </row>
    <row r="4469" spans="1:24" ht="12" customHeight="1" x14ac:dyDescent="0.15">
      <c r="A4469" s="42" t="s">
        <v>3985</v>
      </c>
      <c r="B4469" s="42">
        <v>42</v>
      </c>
      <c r="C4469" s="42" t="s">
        <v>14</v>
      </c>
      <c r="D4469" s="42" t="s">
        <v>31</v>
      </c>
      <c r="E4469" s="42" t="s">
        <v>3986</v>
      </c>
      <c r="F4469" s="55">
        <v>42058</v>
      </c>
      <c r="G4469" s="42" t="s">
        <v>3987</v>
      </c>
      <c r="H4469" s="42" t="s">
        <v>3988</v>
      </c>
      <c r="I4469" s="42" t="s">
        <v>398</v>
      </c>
      <c r="J4469" s="42" t="s">
        <v>3989</v>
      </c>
      <c r="K4469" s="42" t="s">
        <v>3990</v>
      </c>
      <c r="L4469" s="42" t="s">
        <v>3991</v>
      </c>
      <c r="M4469" s="42" t="s">
        <v>5307</v>
      </c>
      <c r="N4469" s="42" t="s">
        <v>3992</v>
      </c>
      <c r="O4469" s="42" t="s">
        <v>394</v>
      </c>
      <c r="P4469" s="42" t="s">
        <v>395</v>
      </c>
      <c r="Q4469" s="56" t="s">
        <v>3993</v>
      </c>
      <c r="R4469" s="42" t="s">
        <v>94</v>
      </c>
      <c r="S4469" s="42" t="s">
        <v>22</v>
      </c>
      <c r="T4469" s="42" t="s">
        <v>28739</v>
      </c>
      <c r="U4469" s="50" t="s">
        <v>28520</v>
      </c>
      <c r="V4469" s="42" t="s">
        <v>28519</v>
      </c>
      <c r="W4469" s="42" t="s">
        <v>94</v>
      </c>
      <c r="X4469" s="50">
        <v>266</v>
      </c>
    </row>
    <row r="4470" spans="1:24" ht="12" customHeight="1" x14ac:dyDescent="0.15">
      <c r="A4470" s="42" t="s">
        <v>3977</v>
      </c>
      <c r="B4470" s="42">
        <v>47</v>
      </c>
      <c r="C4470" s="42" t="s">
        <v>14</v>
      </c>
      <c r="D4470" s="42" t="s">
        <v>31</v>
      </c>
      <c r="F4470" s="55">
        <v>42058</v>
      </c>
      <c r="G4470" s="42" t="s">
        <v>3978</v>
      </c>
      <c r="H4470" s="42" t="s">
        <v>3979</v>
      </c>
      <c r="I4470" s="42" t="s">
        <v>19</v>
      </c>
      <c r="J4470" s="42" t="s">
        <v>3980</v>
      </c>
      <c r="K4470" s="42" t="s">
        <v>3981</v>
      </c>
      <c r="L4470" s="42" t="s">
        <v>3982</v>
      </c>
      <c r="M4470" s="42" t="s">
        <v>21</v>
      </c>
      <c r="N4470" s="42" t="s">
        <v>3983</v>
      </c>
      <c r="O4470" s="42" t="s">
        <v>994</v>
      </c>
      <c r="P4470" s="42" t="s">
        <v>395</v>
      </c>
      <c r="Q4470" s="56" t="s">
        <v>3984</v>
      </c>
      <c r="R4470" s="42" t="s">
        <v>542</v>
      </c>
      <c r="S4470" s="42" t="s">
        <v>22</v>
      </c>
      <c r="T4470" s="42" t="s">
        <v>28746</v>
      </c>
      <c r="U4470" s="50" t="s">
        <v>28520</v>
      </c>
      <c r="V4470" s="42" t="s">
        <v>28521</v>
      </c>
      <c r="W4470" s="42" t="s">
        <v>94</v>
      </c>
      <c r="X4470" s="50">
        <v>172</v>
      </c>
    </row>
    <row r="4471" spans="1:24" ht="12" customHeight="1" x14ac:dyDescent="0.15">
      <c r="A4471" s="42" t="s">
        <v>3994</v>
      </c>
      <c r="B4471" s="42">
        <v>37</v>
      </c>
      <c r="C4471" s="42" t="s">
        <v>14</v>
      </c>
      <c r="D4471" s="42" t="s">
        <v>31</v>
      </c>
      <c r="E4471" s="42" t="s">
        <v>3995</v>
      </c>
      <c r="F4471" s="55">
        <v>42058</v>
      </c>
      <c r="G4471" s="42" t="s">
        <v>3996</v>
      </c>
      <c r="H4471" s="42" t="s">
        <v>3997</v>
      </c>
      <c r="I4471" s="42" t="s">
        <v>167</v>
      </c>
      <c r="J4471" s="42" t="s">
        <v>3998</v>
      </c>
      <c r="K4471" s="42" t="s">
        <v>3237</v>
      </c>
      <c r="L4471" s="42" t="s">
        <v>3999</v>
      </c>
      <c r="M4471" s="42" t="s">
        <v>21</v>
      </c>
      <c r="N4471" s="42" t="s">
        <v>4000</v>
      </c>
      <c r="O4471" s="42" t="s">
        <v>994</v>
      </c>
      <c r="P4471" s="42" t="s">
        <v>395</v>
      </c>
      <c r="Q4471" s="56" t="s">
        <v>4001</v>
      </c>
      <c r="R4471" s="42" t="s">
        <v>94</v>
      </c>
      <c r="S4471" s="42" t="s">
        <v>22</v>
      </c>
      <c r="T4471" s="42" t="s">
        <v>28739</v>
      </c>
      <c r="U4471" s="50" t="s">
        <v>28518</v>
      </c>
      <c r="V4471" s="42" t="s">
        <v>28521</v>
      </c>
      <c r="W4471" s="42" t="s">
        <v>94</v>
      </c>
      <c r="X4471" s="50">
        <v>174</v>
      </c>
    </row>
    <row r="4472" spans="1:24" ht="12" customHeight="1" x14ac:dyDescent="0.15">
      <c r="A4472" s="42" t="s">
        <v>4002</v>
      </c>
      <c r="B4472" s="42">
        <v>39</v>
      </c>
      <c r="C4472" s="42" t="s">
        <v>14</v>
      </c>
      <c r="D4472" s="42" t="s">
        <v>31</v>
      </c>
      <c r="E4472" s="42" t="s">
        <v>4003</v>
      </c>
      <c r="F4472" s="55">
        <v>42058</v>
      </c>
      <c r="G4472" s="42" t="s">
        <v>4004</v>
      </c>
      <c r="H4472" s="42" t="s">
        <v>1597</v>
      </c>
      <c r="I4472" s="42" t="s">
        <v>457</v>
      </c>
      <c r="J4472" s="42" t="s">
        <v>4005</v>
      </c>
      <c r="K4472" s="42" t="s">
        <v>922</v>
      </c>
      <c r="L4472" s="42" t="s">
        <v>2212</v>
      </c>
      <c r="M4472" s="42" t="s">
        <v>5307</v>
      </c>
      <c r="N4472" s="42" t="s">
        <v>4006</v>
      </c>
      <c r="O4472" s="42" t="s">
        <v>994</v>
      </c>
      <c r="P4472" s="42" t="s">
        <v>395</v>
      </c>
      <c r="Q4472" s="56" t="s">
        <v>4007</v>
      </c>
      <c r="R4472" s="42" t="s">
        <v>94</v>
      </c>
      <c r="S4472" s="42" t="s">
        <v>12</v>
      </c>
      <c r="T4472" s="42" t="s">
        <v>31978</v>
      </c>
      <c r="U4472" s="50" t="s">
        <v>28518</v>
      </c>
      <c r="V4472" s="42" t="s">
        <v>28521</v>
      </c>
      <c r="W4472" s="42" t="s">
        <v>94</v>
      </c>
      <c r="X4472" s="50">
        <v>371</v>
      </c>
    </row>
    <row r="4473" spans="1:24" ht="12" customHeight="1" x14ac:dyDescent="0.15">
      <c r="A4473" s="42" t="s">
        <v>4016</v>
      </c>
      <c r="B4473" s="42">
        <v>50</v>
      </c>
      <c r="C4473" s="42" t="s">
        <v>14</v>
      </c>
      <c r="D4473" s="42" t="s">
        <v>31</v>
      </c>
      <c r="F4473" s="55">
        <v>42057</v>
      </c>
      <c r="G4473" s="42" t="s">
        <v>4017</v>
      </c>
      <c r="H4473" s="42" t="s">
        <v>4018</v>
      </c>
      <c r="I4473" s="42" t="s">
        <v>56</v>
      </c>
      <c r="J4473" s="42" t="s">
        <v>4019</v>
      </c>
      <c r="K4473" s="42" t="s">
        <v>1738</v>
      </c>
      <c r="L4473" s="42" t="s">
        <v>4020</v>
      </c>
      <c r="M4473" s="42" t="s">
        <v>21</v>
      </c>
      <c r="N4473" s="42" t="s">
        <v>4021</v>
      </c>
      <c r="O4473" s="42" t="s">
        <v>994</v>
      </c>
      <c r="P4473" s="42" t="s">
        <v>395</v>
      </c>
      <c r="Q4473" s="56" t="s">
        <v>4022</v>
      </c>
      <c r="R4473" s="42" t="s">
        <v>94</v>
      </c>
      <c r="S4473" s="42" t="s">
        <v>22</v>
      </c>
      <c r="T4473" s="42" t="s">
        <v>28746</v>
      </c>
      <c r="U4473" s="50" t="s">
        <v>28520</v>
      </c>
      <c r="V4473" s="42" t="s">
        <v>28521</v>
      </c>
      <c r="W4473" s="42" t="s">
        <v>94</v>
      </c>
      <c r="X4473" s="50">
        <v>170</v>
      </c>
    </row>
    <row r="4474" spans="1:24" ht="12" customHeight="1" x14ac:dyDescent="0.15">
      <c r="A4474" s="42" t="s">
        <v>4008</v>
      </c>
      <c r="B4474" s="42">
        <v>39</v>
      </c>
      <c r="C4474" s="42" t="s">
        <v>14</v>
      </c>
      <c r="D4474" s="42" t="s">
        <v>79</v>
      </c>
      <c r="E4474" s="42" t="s">
        <v>4009</v>
      </c>
      <c r="F4474" s="55">
        <v>42057</v>
      </c>
      <c r="G4474" s="42" t="s">
        <v>4010</v>
      </c>
      <c r="H4474" s="42" t="s">
        <v>4011</v>
      </c>
      <c r="I4474" s="42" t="s">
        <v>56</v>
      </c>
      <c r="J4474" s="42" t="s">
        <v>4012</v>
      </c>
      <c r="K4474" s="42" t="s">
        <v>1102</v>
      </c>
      <c r="L4474" s="42" t="s">
        <v>4013</v>
      </c>
      <c r="M4474" s="42" t="s">
        <v>385</v>
      </c>
      <c r="N4474" s="42" t="s">
        <v>4014</v>
      </c>
      <c r="O4474" s="42" t="s">
        <v>994</v>
      </c>
      <c r="P4474" s="42" t="s">
        <v>395</v>
      </c>
      <c r="Q4474" s="56" t="s">
        <v>4015</v>
      </c>
      <c r="R4474" s="42" t="s">
        <v>94</v>
      </c>
      <c r="S4474" s="42" t="s">
        <v>12</v>
      </c>
    </row>
    <row r="4475" spans="1:24" ht="12" customHeight="1" x14ac:dyDescent="0.15">
      <c r="A4475" s="42" t="s">
        <v>4032</v>
      </c>
      <c r="B4475" s="42">
        <v>41</v>
      </c>
      <c r="C4475" s="42" t="s">
        <v>14</v>
      </c>
      <c r="D4475" s="42" t="s">
        <v>31</v>
      </c>
      <c r="E4475" s="42" t="s">
        <v>4033</v>
      </c>
      <c r="F4475" s="55">
        <v>42056</v>
      </c>
      <c r="G4475" s="42" t="s">
        <v>4034</v>
      </c>
      <c r="H4475" s="42" t="s">
        <v>4035</v>
      </c>
      <c r="I4475" s="42" t="s">
        <v>189</v>
      </c>
      <c r="J4475" s="42" t="s">
        <v>4036</v>
      </c>
      <c r="K4475" s="42" t="s">
        <v>2271</v>
      </c>
      <c r="L4475" s="42" t="s">
        <v>3019</v>
      </c>
      <c r="M4475" s="42" t="s">
        <v>21</v>
      </c>
      <c r="N4475" s="42" t="s">
        <v>4037</v>
      </c>
      <c r="O4475" s="42" t="s">
        <v>994</v>
      </c>
      <c r="P4475" s="42" t="s">
        <v>395</v>
      </c>
      <c r="Q4475" s="56" t="s">
        <v>4038</v>
      </c>
      <c r="R4475" s="42" t="s">
        <v>23</v>
      </c>
      <c r="S4475" s="42" t="s">
        <v>22</v>
      </c>
      <c r="T4475" s="42" t="s">
        <v>28746</v>
      </c>
      <c r="U4475" s="50" t="s">
        <v>28520</v>
      </c>
      <c r="V4475" s="42" t="s">
        <v>28521</v>
      </c>
      <c r="W4475" s="42" t="s">
        <v>94</v>
      </c>
      <c r="X4475" s="50">
        <v>167</v>
      </c>
    </row>
    <row r="4476" spans="1:24" ht="12" customHeight="1" x14ac:dyDescent="0.15">
      <c r="A4476" s="42" t="s">
        <v>4039</v>
      </c>
      <c r="B4476" s="42">
        <v>51</v>
      </c>
      <c r="C4476" s="42" t="s">
        <v>14</v>
      </c>
      <c r="D4476" s="42" t="s">
        <v>31</v>
      </c>
      <c r="E4476" s="42" t="s">
        <v>4040</v>
      </c>
      <c r="F4476" s="55">
        <v>42056</v>
      </c>
      <c r="G4476" s="42" t="s">
        <v>4041</v>
      </c>
      <c r="H4476" s="42" t="s">
        <v>210</v>
      </c>
      <c r="I4476" s="42" t="s">
        <v>211</v>
      </c>
      <c r="J4476" s="42" t="s">
        <v>4042</v>
      </c>
      <c r="K4476" s="42" t="s">
        <v>414</v>
      </c>
      <c r="L4476" s="42" t="s">
        <v>212</v>
      </c>
      <c r="M4476" s="42" t="s">
        <v>21</v>
      </c>
      <c r="N4476" s="42" t="s">
        <v>4043</v>
      </c>
      <c r="O4476" s="42" t="s">
        <v>994</v>
      </c>
      <c r="P4476" s="42" t="s">
        <v>395</v>
      </c>
      <c r="Q4476" s="56" t="str">
        <f>HYPERLINK("http://www.theindychannel.com/news/local-news/suspect-fatally-shot-by-impd-officer-on-east-side","http://www.theindychannel.com/news/local-news/suspect-fatally-shot-by-impd-officer-on-east-side")</f>
        <v>http://www.theindychannel.com/news/local-news/suspect-fatally-shot-by-impd-officer-on-east-side</v>
      </c>
      <c r="R4476" s="42" t="s">
        <v>94</v>
      </c>
      <c r="S4476" s="42" t="s">
        <v>22</v>
      </c>
      <c r="T4476" s="42" t="s">
        <v>28739</v>
      </c>
      <c r="U4476" s="50" t="s">
        <v>28520</v>
      </c>
      <c r="V4476" s="42" t="s">
        <v>28521</v>
      </c>
      <c r="W4476" s="42" t="s">
        <v>94</v>
      </c>
      <c r="X4476" s="50">
        <v>168</v>
      </c>
    </row>
    <row r="4477" spans="1:24" ht="12" customHeight="1" x14ac:dyDescent="0.15">
      <c r="A4477" s="42" t="s">
        <v>4044</v>
      </c>
      <c r="B4477" s="42">
        <v>38</v>
      </c>
      <c r="C4477" s="42" t="s">
        <v>14</v>
      </c>
      <c r="D4477" s="42" t="s">
        <v>79</v>
      </c>
      <c r="E4477" s="42" t="s">
        <v>4045</v>
      </c>
      <c r="F4477" s="55">
        <v>42055</v>
      </c>
      <c r="G4477" s="42" t="s">
        <v>4046</v>
      </c>
      <c r="H4477" s="42" t="s">
        <v>4047</v>
      </c>
      <c r="I4477" s="42" t="s">
        <v>88</v>
      </c>
      <c r="J4477" s="42" t="s">
        <v>4048</v>
      </c>
      <c r="K4477" s="42" t="s">
        <v>1747</v>
      </c>
      <c r="L4477" s="42" t="s">
        <v>4049</v>
      </c>
      <c r="M4477" s="42" t="s">
        <v>21</v>
      </c>
      <c r="N4477" s="42" t="s">
        <v>4050</v>
      </c>
      <c r="O4477" s="42" t="s">
        <v>994</v>
      </c>
      <c r="P4477" s="42" t="s">
        <v>395</v>
      </c>
      <c r="Q4477" s="56" t="s">
        <v>4051</v>
      </c>
      <c r="R4477" s="42" t="s">
        <v>94</v>
      </c>
      <c r="S4477" s="42" t="s">
        <v>22</v>
      </c>
      <c r="T4477" s="42" t="s">
        <v>28746</v>
      </c>
      <c r="U4477" s="50" t="s">
        <v>28520</v>
      </c>
      <c r="V4477" s="42" t="s">
        <v>28521</v>
      </c>
      <c r="W4477" s="42" t="s">
        <v>94</v>
      </c>
      <c r="X4477" s="50">
        <v>166</v>
      </c>
    </row>
    <row r="4478" spans="1:24" ht="12" customHeight="1" x14ac:dyDescent="0.15">
      <c r="A4478" s="42" t="s">
        <v>4060</v>
      </c>
      <c r="B4478" s="42" t="s">
        <v>23</v>
      </c>
      <c r="C4478" s="42" t="s">
        <v>14</v>
      </c>
      <c r="D4478" s="42" t="s">
        <v>42</v>
      </c>
      <c r="F4478" s="55">
        <v>42055</v>
      </c>
      <c r="G4478" s="42" t="s">
        <v>20472</v>
      </c>
      <c r="H4478" s="42" t="s">
        <v>707</v>
      </c>
      <c r="I4478" s="42" t="s">
        <v>67</v>
      </c>
      <c r="K4478" s="42" t="s">
        <v>545</v>
      </c>
      <c r="L4478" s="42" t="s">
        <v>5525</v>
      </c>
      <c r="M4478" s="42" t="s">
        <v>21</v>
      </c>
      <c r="N4478" s="42" t="s">
        <v>20473</v>
      </c>
      <c r="O4478" s="42" t="s">
        <v>4581</v>
      </c>
      <c r="P4478" s="42" t="s">
        <v>395</v>
      </c>
      <c r="Q4478" s="56" t="s">
        <v>4061</v>
      </c>
      <c r="R4478" s="42" t="s">
        <v>94</v>
      </c>
      <c r="S4478" s="42" t="s">
        <v>22</v>
      </c>
      <c r="T4478" s="42" t="s">
        <v>28746</v>
      </c>
      <c r="U4478" s="50" t="s">
        <v>28520</v>
      </c>
      <c r="V4478" s="42" t="s">
        <v>28519</v>
      </c>
      <c r="W4478" s="42" t="s">
        <v>94</v>
      </c>
      <c r="X4478" s="50">
        <v>584</v>
      </c>
    </row>
    <row r="4479" spans="1:24" ht="12" customHeight="1" x14ac:dyDescent="0.15">
      <c r="A4479" s="42" t="s">
        <v>4052</v>
      </c>
      <c r="B4479" s="42">
        <v>41</v>
      </c>
      <c r="C4479" s="42" t="s">
        <v>14</v>
      </c>
      <c r="D4479" s="42" t="s">
        <v>79</v>
      </c>
      <c r="E4479" s="42" t="s">
        <v>4053</v>
      </c>
      <c r="F4479" s="55">
        <v>42055</v>
      </c>
      <c r="G4479" s="42" t="s">
        <v>4054</v>
      </c>
      <c r="H4479" s="42" t="s">
        <v>2442</v>
      </c>
      <c r="I4479" s="42" t="s">
        <v>389</v>
      </c>
      <c r="J4479" s="42" t="s">
        <v>4055</v>
      </c>
      <c r="K4479" s="42" t="s">
        <v>4056</v>
      </c>
      <c r="L4479" s="42" t="s">
        <v>4057</v>
      </c>
      <c r="M4479" s="42" t="s">
        <v>385</v>
      </c>
      <c r="N4479" s="42" t="s">
        <v>4058</v>
      </c>
      <c r="O4479" s="42" t="s">
        <v>994</v>
      </c>
      <c r="P4479" s="42" t="s">
        <v>395</v>
      </c>
      <c r="Q4479" s="56" t="s">
        <v>4059</v>
      </c>
      <c r="R4479" s="42" t="s">
        <v>94</v>
      </c>
      <c r="S4479" s="42" t="s">
        <v>12</v>
      </c>
    </row>
    <row r="4480" spans="1:24" ht="12" customHeight="1" x14ac:dyDescent="0.15">
      <c r="A4480" s="42" t="s">
        <v>4062</v>
      </c>
      <c r="B4480" s="42">
        <v>31</v>
      </c>
      <c r="C4480" s="42" t="s">
        <v>14</v>
      </c>
      <c r="D4480" s="42" t="s">
        <v>42</v>
      </c>
      <c r="E4480" s="42" t="s">
        <v>4063</v>
      </c>
      <c r="F4480" s="55">
        <v>42055</v>
      </c>
      <c r="G4480" s="42" t="s">
        <v>4064</v>
      </c>
      <c r="H4480" s="42" t="s">
        <v>4065</v>
      </c>
      <c r="I4480" s="42" t="s">
        <v>67</v>
      </c>
      <c r="J4480" s="42" t="s">
        <v>4066</v>
      </c>
      <c r="K4480" s="42" t="s">
        <v>68</v>
      </c>
      <c r="L4480" s="42" t="s">
        <v>4067</v>
      </c>
      <c r="M4480" s="42" t="s">
        <v>21</v>
      </c>
      <c r="N4480" s="42" t="s">
        <v>20499</v>
      </c>
      <c r="O4480" s="42" t="s">
        <v>394</v>
      </c>
      <c r="P4480" s="42" t="s">
        <v>395</v>
      </c>
      <c r="Q4480" s="56" t="s">
        <v>4068</v>
      </c>
      <c r="R4480" s="42" t="s">
        <v>23</v>
      </c>
      <c r="S4480" s="42" t="s">
        <v>12</v>
      </c>
      <c r="T4480" s="42" t="s">
        <v>31978</v>
      </c>
      <c r="U4480" s="50" t="s">
        <v>28518</v>
      </c>
      <c r="V4480" s="42" t="s">
        <v>28521</v>
      </c>
      <c r="W4480" s="42" t="s">
        <v>94</v>
      </c>
      <c r="X4480" s="50">
        <v>165</v>
      </c>
    </row>
    <row r="4481" spans="1:24" ht="12" customHeight="1" x14ac:dyDescent="0.15">
      <c r="A4481" s="42" t="s">
        <v>4075</v>
      </c>
      <c r="B4481" s="42">
        <v>35</v>
      </c>
      <c r="C4481" s="42" t="s">
        <v>14</v>
      </c>
      <c r="D4481" s="42" t="s">
        <v>31</v>
      </c>
      <c r="E4481" s="42" t="s">
        <v>4076</v>
      </c>
      <c r="F4481" s="55">
        <v>42055</v>
      </c>
      <c r="G4481" s="42" t="s">
        <v>4077</v>
      </c>
      <c r="H4481" s="42" t="s">
        <v>296</v>
      </c>
      <c r="I4481" s="42" t="s">
        <v>39</v>
      </c>
      <c r="J4481" s="42" t="s">
        <v>4078</v>
      </c>
      <c r="K4481" s="42" t="s">
        <v>1306</v>
      </c>
      <c r="L4481" s="42" t="s">
        <v>4079</v>
      </c>
      <c r="M4481" s="42" t="s">
        <v>385</v>
      </c>
      <c r="N4481" s="42" t="s">
        <v>4080</v>
      </c>
      <c r="O4481" s="42" t="s">
        <v>994</v>
      </c>
      <c r="P4481" s="42" t="s">
        <v>395</v>
      </c>
      <c r="Q4481" s="56" t="s">
        <v>4081</v>
      </c>
      <c r="R4481" s="42" t="s">
        <v>23</v>
      </c>
      <c r="S4481" s="42" t="s">
        <v>12</v>
      </c>
    </row>
    <row r="4482" spans="1:24" ht="12" customHeight="1" x14ac:dyDescent="0.15">
      <c r="A4482" s="42" t="s">
        <v>4091</v>
      </c>
      <c r="B4482" s="42">
        <v>20</v>
      </c>
      <c r="C4482" s="42" t="s">
        <v>108</v>
      </c>
      <c r="D4482" s="42" t="s">
        <v>79</v>
      </c>
      <c r="E4482" s="42" t="s">
        <v>4092</v>
      </c>
      <c r="F4482" s="55">
        <v>42053</v>
      </c>
      <c r="G4482" s="42" t="s">
        <v>4093</v>
      </c>
      <c r="H4482" s="42" t="s">
        <v>4094</v>
      </c>
      <c r="I4482" s="42" t="s">
        <v>360</v>
      </c>
      <c r="J4482" s="42" t="s">
        <v>4095</v>
      </c>
      <c r="K4482" s="42" t="s">
        <v>4096</v>
      </c>
      <c r="L4482" s="42" t="s">
        <v>4097</v>
      </c>
      <c r="M4482" s="42" t="s">
        <v>21</v>
      </c>
      <c r="N4482" s="42" t="s">
        <v>4098</v>
      </c>
      <c r="O4482" s="42" t="s">
        <v>537</v>
      </c>
      <c r="P4482" s="42" t="s">
        <v>395</v>
      </c>
      <c r="Q4482" s="56" t="s">
        <v>4099</v>
      </c>
      <c r="R4482" s="42" t="s">
        <v>542</v>
      </c>
      <c r="S4482" s="42" t="s">
        <v>29</v>
      </c>
      <c r="T4482" s="42" t="s">
        <v>28523</v>
      </c>
      <c r="U4482" s="50" t="s">
        <v>28518</v>
      </c>
      <c r="V4482" s="42" t="s">
        <v>28521</v>
      </c>
      <c r="W4482" s="42" t="s">
        <v>94</v>
      </c>
      <c r="X4482" s="50">
        <v>163</v>
      </c>
    </row>
    <row r="4483" spans="1:24" ht="12" customHeight="1" x14ac:dyDescent="0.15">
      <c r="A4483" s="42" t="s">
        <v>4124</v>
      </c>
      <c r="B4483" s="42">
        <v>43</v>
      </c>
      <c r="C4483" s="42" t="s">
        <v>108</v>
      </c>
      <c r="D4483" s="42" t="s">
        <v>31</v>
      </c>
      <c r="E4483" s="42" t="s">
        <v>4125</v>
      </c>
      <c r="F4483" s="55">
        <v>42052</v>
      </c>
      <c r="G4483" s="42" t="s">
        <v>4126</v>
      </c>
      <c r="H4483" s="42" t="s">
        <v>818</v>
      </c>
      <c r="I4483" s="42" t="s">
        <v>360</v>
      </c>
      <c r="J4483" s="42" t="s">
        <v>4127</v>
      </c>
      <c r="K4483" s="42" t="s">
        <v>819</v>
      </c>
      <c r="L4483" s="42" t="s">
        <v>4128</v>
      </c>
      <c r="M4483" s="42" t="s">
        <v>21</v>
      </c>
      <c r="N4483" s="42" t="s">
        <v>4129</v>
      </c>
      <c r="O4483" s="42" t="s">
        <v>394</v>
      </c>
      <c r="P4483" s="42" t="s">
        <v>395</v>
      </c>
      <c r="Q4483" s="56" t="s">
        <v>4130</v>
      </c>
      <c r="R4483" s="42" t="s">
        <v>23</v>
      </c>
      <c r="S4483" s="42" t="s">
        <v>22</v>
      </c>
      <c r="T4483" s="42" t="s">
        <v>28746</v>
      </c>
      <c r="U4483" s="50" t="s">
        <v>28520</v>
      </c>
      <c r="V4483" s="42" t="s">
        <v>28521</v>
      </c>
      <c r="W4483" s="42" t="s">
        <v>94</v>
      </c>
      <c r="X4483" s="50">
        <v>130</v>
      </c>
    </row>
    <row r="4484" spans="1:24" ht="12" customHeight="1" x14ac:dyDescent="0.15">
      <c r="A4484" s="42" t="s">
        <v>4116</v>
      </c>
      <c r="B4484" s="42">
        <v>32</v>
      </c>
      <c r="C4484" s="42" t="s">
        <v>14</v>
      </c>
      <c r="D4484" s="42" t="s">
        <v>31</v>
      </c>
      <c r="E4484" s="42" t="s">
        <v>4117</v>
      </c>
      <c r="F4484" s="55">
        <v>42052</v>
      </c>
      <c r="G4484" s="42" t="s">
        <v>4118</v>
      </c>
      <c r="H4484" s="42" t="s">
        <v>4119</v>
      </c>
      <c r="I4484" s="42" t="s">
        <v>51</v>
      </c>
      <c r="J4484" s="42" t="s">
        <v>4120</v>
      </c>
      <c r="K4484" s="42" t="s">
        <v>3861</v>
      </c>
      <c r="L4484" s="42" t="s">
        <v>4121</v>
      </c>
      <c r="M4484" s="42" t="s">
        <v>21</v>
      </c>
      <c r="N4484" s="42" t="s">
        <v>4122</v>
      </c>
      <c r="O4484" s="42" t="s">
        <v>394</v>
      </c>
      <c r="P4484" s="42" t="s">
        <v>395</v>
      </c>
      <c r="Q4484" s="56" t="s">
        <v>4123</v>
      </c>
      <c r="R4484" s="42" t="s">
        <v>94</v>
      </c>
      <c r="S4484" s="42" t="s">
        <v>22</v>
      </c>
      <c r="T4484" s="42" t="s">
        <v>28746</v>
      </c>
      <c r="U4484" s="50" t="s">
        <v>28520</v>
      </c>
      <c r="V4484" s="42" t="s">
        <v>28521</v>
      </c>
      <c r="W4484" s="42" t="s">
        <v>94</v>
      </c>
      <c r="X4484" s="50">
        <v>160</v>
      </c>
    </row>
    <row r="4485" spans="1:24" ht="12" customHeight="1" x14ac:dyDescent="0.15">
      <c r="A4485" s="42" t="s">
        <v>4109</v>
      </c>
      <c r="B4485" s="42">
        <v>30</v>
      </c>
      <c r="C4485" s="42" t="s">
        <v>14</v>
      </c>
      <c r="D4485" s="42" t="s">
        <v>31</v>
      </c>
      <c r="F4485" s="55">
        <v>42052</v>
      </c>
      <c r="G4485" s="42" t="s">
        <v>4110</v>
      </c>
      <c r="H4485" s="42" t="s">
        <v>4111</v>
      </c>
      <c r="I4485" s="42" t="s">
        <v>40</v>
      </c>
      <c r="J4485" s="42" t="s">
        <v>4112</v>
      </c>
      <c r="K4485" s="42" t="s">
        <v>36</v>
      </c>
      <c r="L4485" s="42" t="s">
        <v>4113</v>
      </c>
      <c r="M4485" s="42" t="s">
        <v>21</v>
      </c>
      <c r="N4485" s="42" t="s">
        <v>4114</v>
      </c>
      <c r="O4485" s="42" t="s">
        <v>395</v>
      </c>
      <c r="P4485" s="42" t="s">
        <v>395</v>
      </c>
      <c r="Q4485" s="56" t="s">
        <v>4115</v>
      </c>
      <c r="R4485" s="42" t="s">
        <v>94</v>
      </c>
      <c r="S4485" s="42" t="s">
        <v>12</v>
      </c>
      <c r="T4485" s="42" t="s">
        <v>31675</v>
      </c>
      <c r="U4485" s="50" t="s">
        <v>28520</v>
      </c>
      <c r="V4485" s="42" t="s">
        <v>28522</v>
      </c>
      <c r="W4485" s="42" t="s">
        <v>94</v>
      </c>
      <c r="X4485" s="50">
        <v>161</v>
      </c>
    </row>
    <row r="4486" spans="1:24" ht="12" customHeight="1" x14ac:dyDescent="0.15">
      <c r="A4486" s="42" t="s">
        <v>4082</v>
      </c>
      <c r="B4486" s="42">
        <v>31</v>
      </c>
      <c r="C4486" s="42" t="s">
        <v>14</v>
      </c>
      <c r="D4486" s="42" t="s">
        <v>31</v>
      </c>
      <c r="E4486" s="42" t="s">
        <v>4083</v>
      </c>
      <c r="F4486" s="55">
        <v>42052</v>
      </c>
      <c r="G4486" s="42" t="s">
        <v>4084</v>
      </c>
      <c r="H4486" s="42" t="s">
        <v>4085</v>
      </c>
      <c r="I4486" s="42" t="s">
        <v>425</v>
      </c>
      <c r="J4486" s="42" t="s">
        <v>4086</v>
      </c>
      <c r="K4486" s="42" t="s">
        <v>4087</v>
      </c>
      <c r="L4486" s="42" t="s">
        <v>4088</v>
      </c>
      <c r="M4486" s="42" t="s">
        <v>21</v>
      </c>
      <c r="N4486" s="42" t="s">
        <v>4089</v>
      </c>
      <c r="O4486" s="42" t="s">
        <v>394</v>
      </c>
      <c r="P4486" s="42" t="s">
        <v>395</v>
      </c>
      <c r="Q4486" s="56" t="s">
        <v>4090</v>
      </c>
      <c r="R4486" s="42" t="s">
        <v>94</v>
      </c>
      <c r="S4486" s="42" t="s">
        <v>12</v>
      </c>
      <c r="T4486" s="42" t="s">
        <v>31978</v>
      </c>
      <c r="U4486" s="50" t="s">
        <v>28518</v>
      </c>
      <c r="V4486" s="42" t="s">
        <v>28522</v>
      </c>
      <c r="W4486" s="42" t="s">
        <v>94</v>
      </c>
      <c r="X4486" s="50">
        <v>159</v>
      </c>
    </row>
    <row r="4487" spans="1:24" ht="12" customHeight="1" x14ac:dyDescent="0.15">
      <c r="A4487" s="42" t="s">
        <v>4100</v>
      </c>
      <c r="B4487" s="42">
        <v>50</v>
      </c>
      <c r="C4487" s="42" t="s">
        <v>14</v>
      </c>
      <c r="D4487" s="42" t="s">
        <v>42</v>
      </c>
      <c r="E4487" s="42" t="s">
        <v>4101</v>
      </c>
      <c r="F4487" s="55">
        <v>42052</v>
      </c>
      <c r="G4487" s="42" t="s">
        <v>4102</v>
      </c>
      <c r="H4487" s="42" t="s">
        <v>4103</v>
      </c>
      <c r="I4487" s="42" t="s">
        <v>67</v>
      </c>
      <c r="J4487" s="42" t="s">
        <v>4104</v>
      </c>
      <c r="K4487" s="42" t="s">
        <v>4105</v>
      </c>
      <c r="L4487" s="42" t="s">
        <v>4106</v>
      </c>
      <c r="M4487" s="42" t="s">
        <v>21</v>
      </c>
      <c r="N4487" s="42" t="s">
        <v>4107</v>
      </c>
      <c r="O4487" s="42" t="s">
        <v>994</v>
      </c>
      <c r="P4487" s="42" t="s">
        <v>395</v>
      </c>
      <c r="Q4487" s="56" t="s">
        <v>4108</v>
      </c>
      <c r="R4487" s="42" t="s">
        <v>94</v>
      </c>
      <c r="S4487" s="42" t="s">
        <v>373</v>
      </c>
      <c r="T4487" s="42" t="s">
        <v>28836</v>
      </c>
      <c r="U4487" s="50" t="s">
        <v>28518</v>
      </c>
      <c r="V4487" s="42" t="s">
        <v>28521</v>
      </c>
      <c r="W4487" s="42" t="s">
        <v>94</v>
      </c>
      <c r="X4487" s="50">
        <v>162</v>
      </c>
    </row>
    <row r="4488" spans="1:24" ht="12" customHeight="1" x14ac:dyDescent="0.15">
      <c r="A4488" s="42" t="s">
        <v>4131</v>
      </c>
      <c r="B4488" s="42">
        <v>56</v>
      </c>
      <c r="C4488" s="42" t="s">
        <v>14</v>
      </c>
      <c r="D4488" s="42" t="s">
        <v>31</v>
      </c>
      <c r="F4488" s="55">
        <v>42051</v>
      </c>
      <c r="G4488" s="42" t="s">
        <v>4132</v>
      </c>
      <c r="H4488" s="42" t="s">
        <v>4133</v>
      </c>
      <c r="I4488" s="42" t="s">
        <v>117</v>
      </c>
      <c r="J4488" s="42" t="s">
        <v>4134</v>
      </c>
      <c r="K4488" s="42" t="s">
        <v>549</v>
      </c>
      <c r="L4488" s="42" t="s">
        <v>4135</v>
      </c>
      <c r="M4488" s="42" t="s">
        <v>21</v>
      </c>
      <c r="N4488" s="42" t="s">
        <v>4136</v>
      </c>
      <c r="O4488" s="42" t="s">
        <v>994</v>
      </c>
      <c r="P4488" s="42" t="s">
        <v>395</v>
      </c>
      <c r="Q4488" s="56" t="s">
        <v>4137</v>
      </c>
      <c r="R4488" s="42" t="s">
        <v>94</v>
      </c>
      <c r="S4488" s="42" t="s">
        <v>22</v>
      </c>
      <c r="T4488" s="42" t="s">
        <v>28746</v>
      </c>
      <c r="U4488" s="50" t="s">
        <v>28520</v>
      </c>
      <c r="V4488" s="42" t="s">
        <v>28521</v>
      </c>
      <c r="W4488" s="42" t="s">
        <v>94</v>
      </c>
      <c r="X4488" s="50">
        <v>156</v>
      </c>
    </row>
    <row r="4489" spans="1:24" ht="12" customHeight="1" x14ac:dyDescent="0.15">
      <c r="A4489" s="42" t="s">
        <v>4138</v>
      </c>
      <c r="B4489" s="42">
        <v>26</v>
      </c>
      <c r="C4489" s="42" t="s">
        <v>14</v>
      </c>
      <c r="D4489" s="42" t="s">
        <v>31</v>
      </c>
      <c r="E4489" s="42" t="s">
        <v>4139</v>
      </c>
      <c r="F4489" s="55">
        <v>42051</v>
      </c>
      <c r="G4489" s="42" t="s">
        <v>4140</v>
      </c>
      <c r="H4489" s="42" t="s">
        <v>4141</v>
      </c>
      <c r="I4489" s="42" t="s">
        <v>774</v>
      </c>
      <c r="J4489" s="42" t="s">
        <v>4142</v>
      </c>
      <c r="K4489" s="42" t="s">
        <v>4143</v>
      </c>
      <c r="L4489" s="42" t="s">
        <v>4144</v>
      </c>
      <c r="M4489" s="42" t="s">
        <v>21</v>
      </c>
      <c r="N4489" s="42" t="s">
        <v>4145</v>
      </c>
      <c r="O4489" s="42" t="s">
        <v>994</v>
      </c>
      <c r="P4489" s="42" t="s">
        <v>395</v>
      </c>
      <c r="Q4489" s="56" t="s">
        <v>4146</v>
      </c>
      <c r="R4489" s="42" t="s">
        <v>94</v>
      </c>
      <c r="S4489" s="42" t="s">
        <v>22</v>
      </c>
      <c r="T4489" s="42" t="s">
        <v>28746</v>
      </c>
      <c r="U4489" s="50" t="s">
        <v>28520</v>
      </c>
      <c r="V4489" s="42" t="s">
        <v>28521</v>
      </c>
      <c r="W4489" s="42" t="s">
        <v>94</v>
      </c>
      <c r="X4489" s="50">
        <v>157</v>
      </c>
    </row>
    <row r="4490" spans="1:24" ht="12" customHeight="1" x14ac:dyDescent="0.15">
      <c r="A4490" s="42" t="s">
        <v>4172</v>
      </c>
      <c r="B4490" s="42">
        <v>24</v>
      </c>
      <c r="C4490" s="42" t="s">
        <v>14</v>
      </c>
      <c r="D4490" s="42" t="s">
        <v>31</v>
      </c>
      <c r="E4490" s="42" t="s">
        <v>4173</v>
      </c>
      <c r="F4490" s="55">
        <v>42051</v>
      </c>
      <c r="G4490" s="42" t="s">
        <v>4174</v>
      </c>
      <c r="H4490" s="42" t="s">
        <v>4175</v>
      </c>
      <c r="I4490" s="42" t="s">
        <v>234</v>
      </c>
      <c r="J4490" s="42" t="s">
        <v>4176</v>
      </c>
      <c r="K4490" s="42" t="s">
        <v>577</v>
      </c>
      <c r="L4490" s="42" t="s">
        <v>4177</v>
      </c>
      <c r="M4490" s="42" t="s">
        <v>21</v>
      </c>
      <c r="N4490" s="42" t="s">
        <v>4178</v>
      </c>
      <c r="O4490" s="42" t="s">
        <v>994</v>
      </c>
      <c r="P4490" s="42" t="s">
        <v>395</v>
      </c>
      <c r="Q4490" s="56" t="s">
        <v>4179</v>
      </c>
      <c r="R4490" s="42" t="s">
        <v>542</v>
      </c>
      <c r="S4490" s="42" t="s">
        <v>12</v>
      </c>
      <c r="T4490" s="42" t="s">
        <v>31675</v>
      </c>
      <c r="U4490" s="50" t="s">
        <v>28520</v>
      </c>
      <c r="V4490" s="42" t="s">
        <v>28521</v>
      </c>
      <c r="W4490" s="42" t="s">
        <v>94</v>
      </c>
      <c r="X4490" s="50">
        <v>158</v>
      </c>
    </row>
    <row r="4491" spans="1:24" ht="12" customHeight="1" x14ac:dyDescent="0.15">
      <c r="A4491" s="42" t="s">
        <v>4154</v>
      </c>
      <c r="B4491" s="42">
        <v>34</v>
      </c>
      <c r="C4491" s="42" t="s">
        <v>14</v>
      </c>
      <c r="D4491" s="42" t="s">
        <v>31</v>
      </c>
      <c r="E4491" s="42" t="s">
        <v>4155</v>
      </c>
      <c r="F4491" s="55">
        <v>42050</v>
      </c>
      <c r="G4491" s="42" t="s">
        <v>4156</v>
      </c>
      <c r="H4491" s="42" t="s">
        <v>4157</v>
      </c>
      <c r="I4491" s="42" t="s">
        <v>111</v>
      </c>
      <c r="J4491" s="42" t="s">
        <v>4158</v>
      </c>
      <c r="K4491" s="42" t="s">
        <v>4159</v>
      </c>
      <c r="L4491" s="42" t="s">
        <v>4160</v>
      </c>
      <c r="M4491" s="42" t="s">
        <v>21</v>
      </c>
      <c r="N4491" s="42" t="s">
        <v>4161</v>
      </c>
      <c r="O4491" s="42" t="s">
        <v>994</v>
      </c>
      <c r="P4491" s="42" t="s">
        <v>395</v>
      </c>
      <c r="Q4491" s="56" t="s">
        <v>4162</v>
      </c>
      <c r="R4491" s="42" t="s">
        <v>542</v>
      </c>
      <c r="S4491" s="42" t="s">
        <v>22</v>
      </c>
      <c r="T4491" s="42" t="s">
        <v>28533</v>
      </c>
      <c r="U4491" s="50" t="s">
        <v>28518</v>
      </c>
      <c r="V4491" s="42" t="s">
        <v>28521</v>
      </c>
      <c r="W4491" s="42" t="s">
        <v>94</v>
      </c>
      <c r="X4491" s="50">
        <v>153</v>
      </c>
    </row>
    <row r="4492" spans="1:24" ht="12" customHeight="1" x14ac:dyDescent="0.15">
      <c r="A4492" s="42" t="s">
        <v>4163</v>
      </c>
      <c r="B4492" s="42">
        <v>34</v>
      </c>
      <c r="C4492" s="42" t="s">
        <v>14</v>
      </c>
      <c r="D4492" s="42" t="s">
        <v>31</v>
      </c>
      <c r="E4492" s="42" t="s">
        <v>4164</v>
      </c>
      <c r="F4492" s="55">
        <v>42050</v>
      </c>
      <c r="G4492" s="42" t="s">
        <v>4165</v>
      </c>
      <c r="H4492" s="42" t="s">
        <v>4166</v>
      </c>
      <c r="I4492" s="42" t="s">
        <v>653</v>
      </c>
      <c r="J4492" s="42" t="s">
        <v>4167</v>
      </c>
      <c r="K4492" s="42" t="s">
        <v>4168</v>
      </c>
      <c r="L4492" s="42" t="s">
        <v>4169</v>
      </c>
      <c r="M4492" s="42" t="s">
        <v>21</v>
      </c>
      <c r="N4492" s="42" t="s">
        <v>4170</v>
      </c>
      <c r="O4492" s="42" t="s">
        <v>994</v>
      </c>
      <c r="P4492" s="42" t="s">
        <v>395</v>
      </c>
      <c r="Q4492" s="56" t="s">
        <v>4171</v>
      </c>
      <c r="R4492" s="42" t="s">
        <v>94</v>
      </c>
      <c r="S4492" s="42" t="s">
        <v>22</v>
      </c>
      <c r="T4492" s="42" t="s">
        <v>28746</v>
      </c>
      <c r="U4492" s="50" t="s">
        <v>28520</v>
      </c>
      <c r="V4492" s="42" t="s">
        <v>28522</v>
      </c>
      <c r="W4492" s="42" t="s">
        <v>94</v>
      </c>
      <c r="X4492" s="50">
        <v>151</v>
      </c>
    </row>
    <row r="4493" spans="1:24" ht="12" customHeight="1" x14ac:dyDescent="0.15">
      <c r="A4493" s="42" t="s">
        <v>4147</v>
      </c>
      <c r="B4493" s="42">
        <v>25</v>
      </c>
      <c r="C4493" s="42" t="s">
        <v>14</v>
      </c>
      <c r="D4493" s="42" t="s">
        <v>79</v>
      </c>
      <c r="E4493" s="42" t="s">
        <v>4148</v>
      </c>
      <c r="F4493" s="55">
        <v>42050</v>
      </c>
      <c r="G4493" s="42" t="s">
        <v>4149</v>
      </c>
      <c r="H4493" s="42" t="s">
        <v>4150</v>
      </c>
      <c r="I4493" s="42" t="s">
        <v>56</v>
      </c>
      <c r="J4493" s="42" t="s">
        <v>4151</v>
      </c>
      <c r="K4493" s="42" t="s">
        <v>155</v>
      </c>
      <c r="L4493" s="42" t="s">
        <v>4152</v>
      </c>
      <c r="M4493" s="42" t="s">
        <v>5307</v>
      </c>
      <c r="N4493" s="42" t="s">
        <v>29894</v>
      </c>
      <c r="O4493" s="42" t="s">
        <v>994</v>
      </c>
      <c r="P4493" s="42" t="s">
        <v>395</v>
      </c>
      <c r="Q4493" s="56" t="s">
        <v>4153</v>
      </c>
      <c r="R4493" s="42" t="s">
        <v>542</v>
      </c>
      <c r="S4493" s="42" t="s">
        <v>12</v>
      </c>
      <c r="T4493" s="42" t="s">
        <v>31978</v>
      </c>
      <c r="U4493" s="50" t="s">
        <v>28518</v>
      </c>
      <c r="V4493" s="42" t="s">
        <v>28521</v>
      </c>
      <c r="W4493" s="42" t="s">
        <v>94</v>
      </c>
      <c r="X4493" s="50">
        <v>150</v>
      </c>
    </row>
    <row r="4494" spans="1:24" ht="12" customHeight="1" x14ac:dyDescent="0.15">
      <c r="A4494" s="42" t="s">
        <v>4188</v>
      </c>
      <c r="B4494" s="42">
        <v>16</v>
      </c>
      <c r="C4494" s="42" t="s">
        <v>14</v>
      </c>
      <c r="D4494" s="42" t="s">
        <v>31</v>
      </c>
      <c r="E4494" s="42" t="s">
        <v>4189</v>
      </c>
      <c r="F4494" s="55">
        <v>42049</v>
      </c>
      <c r="G4494" s="42" t="s">
        <v>4190</v>
      </c>
      <c r="H4494" s="42" t="s">
        <v>515</v>
      </c>
      <c r="I4494" s="42" t="s">
        <v>46</v>
      </c>
      <c r="J4494" s="42" t="s">
        <v>4191</v>
      </c>
      <c r="K4494" s="42" t="s">
        <v>1562</v>
      </c>
      <c r="L4494" s="42" t="s">
        <v>225</v>
      </c>
      <c r="M4494" s="42" t="s">
        <v>21</v>
      </c>
      <c r="N4494" s="42" t="s">
        <v>4192</v>
      </c>
      <c r="O4494" s="42" t="s">
        <v>994</v>
      </c>
      <c r="P4494" s="42" t="s">
        <v>395</v>
      </c>
      <c r="Q4494" s="56" t="s">
        <v>4193</v>
      </c>
      <c r="R4494" s="42" t="s">
        <v>542</v>
      </c>
      <c r="S4494" s="42" t="s">
        <v>22</v>
      </c>
      <c r="T4494" s="42" t="s">
        <v>28746</v>
      </c>
      <c r="U4494" s="50" t="s">
        <v>28520</v>
      </c>
      <c r="V4494" s="42" t="s">
        <v>28519</v>
      </c>
      <c r="W4494" s="42" t="s">
        <v>94</v>
      </c>
      <c r="X4494" s="50">
        <v>149</v>
      </c>
    </row>
    <row r="4495" spans="1:24" ht="12" customHeight="1" x14ac:dyDescent="0.15">
      <c r="A4495" s="42" t="s">
        <v>4180</v>
      </c>
      <c r="B4495" s="42">
        <v>51</v>
      </c>
      <c r="C4495" s="42" t="s">
        <v>14</v>
      </c>
      <c r="D4495" s="42" t="s">
        <v>31</v>
      </c>
      <c r="E4495" s="42" t="s">
        <v>19733</v>
      </c>
      <c r="F4495" s="55">
        <v>42049</v>
      </c>
      <c r="G4495" s="42" t="s">
        <v>4181</v>
      </c>
      <c r="H4495" s="42" t="s">
        <v>4182</v>
      </c>
      <c r="I4495" s="42" t="s">
        <v>67</v>
      </c>
      <c r="J4495" s="42" t="s">
        <v>4183</v>
      </c>
      <c r="K4495" s="42" t="s">
        <v>4184</v>
      </c>
      <c r="L4495" s="42" t="s">
        <v>4185</v>
      </c>
      <c r="M4495" s="42" t="s">
        <v>21</v>
      </c>
      <c r="N4495" s="42" t="s">
        <v>4186</v>
      </c>
      <c r="O4495" s="42" t="s">
        <v>537</v>
      </c>
      <c r="P4495" s="42" t="s">
        <v>395</v>
      </c>
      <c r="Q4495" s="56" t="s">
        <v>4187</v>
      </c>
      <c r="R4495" s="42" t="s">
        <v>94</v>
      </c>
      <c r="S4495" s="42" t="s">
        <v>22</v>
      </c>
      <c r="T4495" s="42" t="s">
        <v>28746</v>
      </c>
      <c r="U4495" s="50" t="s">
        <v>28520</v>
      </c>
      <c r="V4495" s="42" t="s">
        <v>28521</v>
      </c>
      <c r="W4495" s="42" t="s">
        <v>94</v>
      </c>
      <c r="X4495" s="50">
        <v>155</v>
      </c>
    </row>
    <row r="4496" spans="1:24" ht="12" customHeight="1" x14ac:dyDescent="0.15">
      <c r="A4496" s="42" t="s">
        <v>4194</v>
      </c>
      <c r="B4496" s="42">
        <v>21</v>
      </c>
      <c r="C4496" s="42" t="s">
        <v>14</v>
      </c>
      <c r="D4496" s="42" t="s">
        <v>42</v>
      </c>
      <c r="F4496" s="55">
        <v>42048</v>
      </c>
      <c r="G4496" s="42" t="s">
        <v>4195</v>
      </c>
      <c r="H4496" s="42" t="s">
        <v>424</v>
      </c>
      <c r="I4496" s="42" t="s">
        <v>357</v>
      </c>
      <c r="J4496" s="42" t="s">
        <v>4196</v>
      </c>
      <c r="K4496" s="42" t="s">
        <v>585</v>
      </c>
      <c r="L4496" s="42" t="s">
        <v>2080</v>
      </c>
      <c r="M4496" s="42" t="s">
        <v>21</v>
      </c>
      <c r="N4496" s="42" t="s">
        <v>4197</v>
      </c>
      <c r="O4496" s="42" t="s">
        <v>994</v>
      </c>
      <c r="P4496" s="42" t="s">
        <v>395</v>
      </c>
      <c r="Q4496" s="56" t="s">
        <v>4198</v>
      </c>
      <c r="R4496" s="42" t="s">
        <v>23</v>
      </c>
      <c r="S4496" s="42" t="s">
        <v>22</v>
      </c>
      <c r="T4496" s="42" t="s">
        <v>28746</v>
      </c>
      <c r="U4496" s="50" t="s">
        <v>28520</v>
      </c>
      <c r="V4496" s="42" t="s">
        <v>28519</v>
      </c>
      <c r="W4496" s="42" t="s">
        <v>94</v>
      </c>
      <c r="X4496" s="50">
        <v>146</v>
      </c>
    </row>
    <row r="4497" spans="1:24" ht="12" customHeight="1" x14ac:dyDescent="0.15">
      <c r="A4497" s="42" t="s">
        <v>4199</v>
      </c>
      <c r="B4497" s="42">
        <v>37</v>
      </c>
      <c r="C4497" s="42" t="s">
        <v>14</v>
      </c>
      <c r="D4497" s="42" t="s">
        <v>42</v>
      </c>
      <c r="E4497" s="42" t="s">
        <v>4200</v>
      </c>
      <c r="F4497" s="55">
        <v>42048</v>
      </c>
      <c r="G4497" s="42" t="s">
        <v>4201</v>
      </c>
      <c r="H4497" s="42" t="s">
        <v>4202</v>
      </c>
      <c r="I4497" s="42" t="s">
        <v>117</v>
      </c>
      <c r="J4497" s="42" t="s">
        <v>4203</v>
      </c>
      <c r="K4497" s="42" t="s">
        <v>2345</v>
      </c>
      <c r="L4497" s="42" t="s">
        <v>2346</v>
      </c>
      <c r="M4497" s="42" t="s">
        <v>21</v>
      </c>
      <c r="N4497" s="42" t="s">
        <v>4204</v>
      </c>
      <c r="O4497" s="42" t="s">
        <v>994</v>
      </c>
      <c r="P4497" s="42" t="s">
        <v>395</v>
      </c>
      <c r="Q4497" s="56" t="s">
        <v>4205</v>
      </c>
      <c r="R4497" s="42" t="s">
        <v>542</v>
      </c>
      <c r="S4497" s="42" t="s">
        <v>22</v>
      </c>
      <c r="T4497" s="42" t="s">
        <v>28739</v>
      </c>
      <c r="U4497" s="50" t="s">
        <v>28518</v>
      </c>
      <c r="V4497" s="42" t="s">
        <v>28521</v>
      </c>
      <c r="W4497" s="42" t="s">
        <v>94</v>
      </c>
      <c r="X4497" s="50">
        <v>154</v>
      </c>
    </row>
    <row r="4498" spans="1:24" ht="12" customHeight="1" x14ac:dyDescent="0.15">
      <c r="A4498" s="42" t="s">
        <v>4206</v>
      </c>
      <c r="B4498" s="42">
        <v>27</v>
      </c>
      <c r="C4498" s="42" t="s">
        <v>14</v>
      </c>
      <c r="D4498" s="42" t="s">
        <v>31</v>
      </c>
      <c r="F4498" s="55">
        <v>42048</v>
      </c>
      <c r="G4498" s="42" t="s">
        <v>4207</v>
      </c>
      <c r="H4498" s="42" t="s">
        <v>4208</v>
      </c>
      <c r="I4498" s="42" t="s">
        <v>313</v>
      </c>
      <c r="J4498" s="42" t="s">
        <v>4209</v>
      </c>
      <c r="K4498" s="42" t="s">
        <v>2041</v>
      </c>
      <c r="L4498" s="42" t="s">
        <v>4210</v>
      </c>
      <c r="M4498" s="42" t="s">
        <v>21</v>
      </c>
      <c r="N4498" s="42" t="s">
        <v>4211</v>
      </c>
      <c r="O4498" s="42" t="s">
        <v>994</v>
      </c>
      <c r="P4498" s="42" t="s">
        <v>395</v>
      </c>
      <c r="Q4498" s="56" t="s">
        <v>4212</v>
      </c>
      <c r="R4498" s="42" t="s">
        <v>94</v>
      </c>
      <c r="S4498" s="42" t="s">
        <v>22</v>
      </c>
      <c r="T4498" s="42" t="s">
        <v>28746</v>
      </c>
      <c r="U4498" s="50" t="s">
        <v>28520</v>
      </c>
      <c r="V4498" s="42" t="s">
        <v>28521</v>
      </c>
      <c r="W4498" s="42" t="s">
        <v>94</v>
      </c>
      <c r="X4498" s="50">
        <v>148</v>
      </c>
    </row>
    <row r="4499" spans="1:24" ht="12" customHeight="1" x14ac:dyDescent="0.15">
      <c r="A4499" s="42" t="s">
        <v>4213</v>
      </c>
      <c r="B4499" s="42">
        <v>35</v>
      </c>
      <c r="C4499" s="42" t="s">
        <v>14</v>
      </c>
      <c r="D4499" s="42" t="s">
        <v>42</v>
      </c>
      <c r="E4499" s="42" t="s">
        <v>4214</v>
      </c>
      <c r="F4499" s="55">
        <v>42048</v>
      </c>
      <c r="G4499" s="42" t="s">
        <v>4215</v>
      </c>
      <c r="H4499" s="42" t="s">
        <v>4216</v>
      </c>
      <c r="I4499" s="42" t="s">
        <v>398</v>
      </c>
      <c r="J4499" s="42">
        <v>19606</v>
      </c>
      <c r="K4499" s="42" t="s">
        <v>4217</v>
      </c>
      <c r="L4499" s="42" t="s">
        <v>9162</v>
      </c>
      <c r="M4499" s="42" t="s">
        <v>21</v>
      </c>
      <c r="N4499" s="42" t="s">
        <v>4218</v>
      </c>
      <c r="O4499" s="42" t="s">
        <v>394</v>
      </c>
      <c r="P4499" s="42" t="s">
        <v>395</v>
      </c>
      <c r="Q4499" s="56" t="str">
        <f>HYPERLINK("http://touch.mcall.com/#section/-1/article/p2p-82809119/","http://touch.mcall.com/#section/-1/article/p2p-82809119/")</f>
        <v>http://touch.mcall.com/#section/-1/article/p2p-82809119/</v>
      </c>
      <c r="R4499" s="42" t="s">
        <v>94</v>
      </c>
      <c r="S4499" s="42" t="s">
        <v>12</v>
      </c>
      <c r="T4499" s="42" t="s">
        <v>31978</v>
      </c>
      <c r="U4499" s="50" t="s">
        <v>28518</v>
      </c>
      <c r="V4499" s="42" t="s">
        <v>28521</v>
      </c>
      <c r="W4499" s="42" t="s">
        <v>94</v>
      </c>
      <c r="X4499" s="50">
        <v>147</v>
      </c>
    </row>
    <row r="4500" spans="1:24" ht="12" customHeight="1" x14ac:dyDescent="0.15">
      <c r="A4500" s="42" t="s">
        <v>4219</v>
      </c>
      <c r="B4500" s="42">
        <v>23</v>
      </c>
      <c r="C4500" s="42" t="s">
        <v>14</v>
      </c>
      <c r="D4500" s="42" t="s">
        <v>31</v>
      </c>
      <c r="E4500" s="42" t="s">
        <v>4220</v>
      </c>
      <c r="F4500" s="55">
        <v>42048</v>
      </c>
      <c r="G4500" s="42" t="s">
        <v>4221</v>
      </c>
      <c r="H4500" s="42" t="s">
        <v>303</v>
      </c>
      <c r="I4500" s="42" t="s">
        <v>39</v>
      </c>
      <c r="J4500" s="42" t="s">
        <v>4222</v>
      </c>
      <c r="K4500" s="42" t="s">
        <v>303</v>
      </c>
      <c r="L4500" s="42" t="s">
        <v>4223</v>
      </c>
      <c r="M4500" s="42" t="s">
        <v>21</v>
      </c>
      <c r="N4500" s="42" t="s">
        <v>4224</v>
      </c>
      <c r="O4500" s="42" t="s">
        <v>994</v>
      </c>
      <c r="P4500" s="42" t="s">
        <v>395</v>
      </c>
      <c r="Q4500" s="56" t="s">
        <v>4225</v>
      </c>
      <c r="R4500" s="42" t="s">
        <v>94</v>
      </c>
      <c r="S4500" s="42" t="s">
        <v>373</v>
      </c>
      <c r="T4500" s="42" t="s">
        <v>28836</v>
      </c>
      <c r="U4500" s="50" t="s">
        <v>28520</v>
      </c>
      <c r="V4500" s="42" t="s">
        <v>28519</v>
      </c>
      <c r="W4500" s="42" t="s">
        <v>94</v>
      </c>
      <c r="X4500" s="50">
        <v>145</v>
      </c>
    </row>
    <row r="4501" spans="1:24" ht="12" customHeight="1" x14ac:dyDescent="0.15">
      <c r="A4501" s="42" t="s">
        <v>4226</v>
      </c>
      <c r="B4501" s="42">
        <v>23</v>
      </c>
      <c r="C4501" s="42" t="s">
        <v>14</v>
      </c>
      <c r="D4501" s="42" t="s">
        <v>79</v>
      </c>
      <c r="E4501" s="42" t="s">
        <v>4227</v>
      </c>
      <c r="F4501" s="55">
        <v>42046</v>
      </c>
      <c r="G4501" s="42" t="s">
        <v>4228</v>
      </c>
      <c r="H4501" s="42" t="s">
        <v>591</v>
      </c>
      <c r="I4501" s="42" t="s">
        <v>39</v>
      </c>
      <c r="J4501" s="42" t="s">
        <v>4229</v>
      </c>
      <c r="K4501" s="42" t="s">
        <v>592</v>
      </c>
      <c r="L4501" s="42" t="s">
        <v>711</v>
      </c>
      <c r="M4501" s="42" t="s">
        <v>21</v>
      </c>
      <c r="N4501" s="42" t="s">
        <v>4230</v>
      </c>
      <c r="O4501" s="42" t="s">
        <v>994</v>
      </c>
      <c r="P4501" s="42" t="s">
        <v>395</v>
      </c>
      <c r="Q4501" s="56" t="s">
        <v>4231</v>
      </c>
      <c r="R4501" s="42" t="s">
        <v>542</v>
      </c>
      <c r="S4501" s="42" t="s">
        <v>22</v>
      </c>
      <c r="T4501" s="42" t="s">
        <v>28739</v>
      </c>
      <c r="U4501" s="50" t="s">
        <v>28518</v>
      </c>
      <c r="V4501" s="42" t="s">
        <v>28521</v>
      </c>
      <c r="W4501" s="42" t="s">
        <v>94</v>
      </c>
      <c r="X4501" s="50">
        <v>141</v>
      </c>
    </row>
    <row r="4502" spans="1:24" ht="12" customHeight="1" x14ac:dyDescent="0.15">
      <c r="A4502" s="42" t="s">
        <v>4232</v>
      </c>
      <c r="B4502" s="42">
        <v>46</v>
      </c>
      <c r="C4502" s="42" t="s">
        <v>14</v>
      </c>
      <c r="D4502" s="42" t="s">
        <v>31</v>
      </c>
      <c r="F4502" s="55">
        <v>42046</v>
      </c>
      <c r="G4502" s="42" t="s">
        <v>4233</v>
      </c>
      <c r="H4502" s="42" t="s">
        <v>4234</v>
      </c>
      <c r="I4502" s="42" t="s">
        <v>88</v>
      </c>
      <c r="J4502" s="42">
        <v>36853</v>
      </c>
      <c r="K4502" s="42" t="s">
        <v>4235</v>
      </c>
      <c r="L4502" s="42" t="s">
        <v>4236</v>
      </c>
      <c r="M4502" s="42" t="s">
        <v>21</v>
      </c>
      <c r="N4502" s="42" t="s">
        <v>4237</v>
      </c>
      <c r="O4502" s="42" t="s">
        <v>394</v>
      </c>
      <c r="P4502" s="42" t="s">
        <v>395</v>
      </c>
      <c r="Q4502" s="56" t="s">
        <v>4238</v>
      </c>
      <c r="R4502" s="42" t="s">
        <v>542</v>
      </c>
      <c r="S4502" s="42" t="s">
        <v>12</v>
      </c>
      <c r="T4502" s="42" t="s">
        <v>31675</v>
      </c>
      <c r="U4502" s="50" t="s">
        <v>28520</v>
      </c>
      <c r="V4502" s="42" t="s">
        <v>28522</v>
      </c>
      <c r="W4502" s="42" t="s">
        <v>542</v>
      </c>
      <c r="X4502" s="50">
        <v>142</v>
      </c>
    </row>
    <row r="4503" spans="1:24" ht="12" customHeight="1" x14ac:dyDescent="0.15">
      <c r="A4503" s="42" t="s">
        <v>4239</v>
      </c>
      <c r="B4503" s="42">
        <v>37</v>
      </c>
      <c r="C4503" s="42" t="s">
        <v>14</v>
      </c>
      <c r="D4503" s="42" t="s">
        <v>31</v>
      </c>
      <c r="E4503" s="42" t="s">
        <v>4240</v>
      </c>
      <c r="F4503" s="55">
        <v>42046</v>
      </c>
      <c r="G4503" s="42" t="s">
        <v>4241</v>
      </c>
      <c r="H4503" s="42" t="s">
        <v>4242</v>
      </c>
      <c r="I4503" s="42" t="s">
        <v>56</v>
      </c>
      <c r="J4503" s="42" t="s">
        <v>4243</v>
      </c>
      <c r="K4503" s="42" t="s">
        <v>4244</v>
      </c>
      <c r="L4503" s="42" t="s">
        <v>4245</v>
      </c>
      <c r="M4503" s="42" t="s">
        <v>21</v>
      </c>
      <c r="N4503" s="42" t="s">
        <v>4246</v>
      </c>
      <c r="O4503" s="42" t="s">
        <v>394</v>
      </c>
      <c r="P4503" s="42" t="s">
        <v>395</v>
      </c>
      <c r="Q4503" s="56" t="str">
        <f>HYPERLINK("http://www.starfl.com/news/local-news/officer-involved-shooting-under-investigation-1.440104","http://www.starfl.com/news/local-news/officer-involved-shooting-under-investigation-1.440104")</f>
        <v>http://www.starfl.com/news/local-news/officer-involved-shooting-under-investigation-1.440104</v>
      </c>
      <c r="R4503" s="42" t="s">
        <v>23</v>
      </c>
      <c r="S4503" s="42" t="s">
        <v>12</v>
      </c>
    </row>
    <row r="4504" spans="1:24" ht="12" customHeight="1" x14ac:dyDescent="0.15">
      <c r="A4504" s="42" t="s">
        <v>4247</v>
      </c>
      <c r="B4504" s="42">
        <v>49</v>
      </c>
      <c r="C4504" s="42" t="s">
        <v>14</v>
      </c>
      <c r="D4504" s="42" t="s">
        <v>79</v>
      </c>
      <c r="E4504" s="42" t="s">
        <v>4248</v>
      </c>
      <c r="F4504" s="55">
        <v>42045</v>
      </c>
      <c r="G4504" s="42" t="s">
        <v>4249</v>
      </c>
      <c r="H4504" s="42" t="s">
        <v>1168</v>
      </c>
      <c r="I4504" s="42" t="s">
        <v>313</v>
      </c>
      <c r="J4504" s="42" t="s">
        <v>4250</v>
      </c>
      <c r="K4504" s="42" t="s">
        <v>1169</v>
      </c>
      <c r="L4504" s="42" t="s">
        <v>1170</v>
      </c>
      <c r="M4504" s="42" t="s">
        <v>21</v>
      </c>
      <c r="N4504" s="42" t="s">
        <v>4251</v>
      </c>
      <c r="O4504" s="42" t="s">
        <v>994</v>
      </c>
      <c r="P4504" s="42" t="s">
        <v>395</v>
      </c>
      <c r="Q4504" s="56" t="s">
        <v>4252</v>
      </c>
      <c r="R4504" s="42" t="s">
        <v>23</v>
      </c>
      <c r="S4504" s="42" t="s">
        <v>22</v>
      </c>
      <c r="T4504" s="42" t="s">
        <v>28746</v>
      </c>
      <c r="U4504" s="50" t="s">
        <v>28520</v>
      </c>
      <c r="V4504" s="42" t="s">
        <v>28521</v>
      </c>
      <c r="W4504" s="42" t="s">
        <v>94</v>
      </c>
      <c r="X4504" s="50">
        <v>139</v>
      </c>
    </row>
    <row r="4505" spans="1:24" ht="12" customHeight="1" x14ac:dyDescent="0.15">
      <c r="A4505" s="42" t="s">
        <v>4261</v>
      </c>
      <c r="B4505" s="42">
        <v>45</v>
      </c>
      <c r="C4505" s="42" t="s">
        <v>14</v>
      </c>
      <c r="D4505" s="42" t="s">
        <v>31</v>
      </c>
      <c r="E4505" s="42" t="s">
        <v>4262</v>
      </c>
      <c r="F4505" s="55">
        <v>42045</v>
      </c>
      <c r="G4505" s="42" t="s">
        <v>4263</v>
      </c>
      <c r="H4505" s="42" t="s">
        <v>4264</v>
      </c>
      <c r="I4505" s="42" t="s">
        <v>203</v>
      </c>
      <c r="J4505" s="42" t="s">
        <v>4265</v>
      </c>
      <c r="K4505" s="42" t="s">
        <v>4266</v>
      </c>
      <c r="L4505" s="42" t="s">
        <v>4267</v>
      </c>
      <c r="M4505" s="42" t="s">
        <v>21</v>
      </c>
      <c r="N4505" s="42" t="s">
        <v>4268</v>
      </c>
      <c r="O4505" s="42" t="s">
        <v>394</v>
      </c>
      <c r="P4505" s="42" t="s">
        <v>395</v>
      </c>
      <c r="Q4505" s="56" t="s">
        <v>4269</v>
      </c>
      <c r="R4505" s="42" t="s">
        <v>542</v>
      </c>
      <c r="S4505" s="42" t="s">
        <v>22</v>
      </c>
      <c r="T4505" s="42" t="s">
        <v>28746</v>
      </c>
      <c r="U4505" s="50" t="s">
        <v>28520</v>
      </c>
      <c r="V4505" s="42" t="s">
        <v>28519</v>
      </c>
      <c r="W4505" s="42" t="s">
        <v>94</v>
      </c>
      <c r="X4505" s="50">
        <v>140</v>
      </c>
    </row>
    <row r="4506" spans="1:24" ht="12" customHeight="1" x14ac:dyDescent="0.15">
      <c r="A4506" s="42" t="s">
        <v>4253</v>
      </c>
      <c r="B4506" s="42">
        <v>35</v>
      </c>
      <c r="C4506" s="42" t="s">
        <v>14</v>
      </c>
      <c r="D4506" s="42" t="s">
        <v>42</v>
      </c>
      <c r="E4506" s="42" t="s">
        <v>4254</v>
      </c>
      <c r="F4506" s="55">
        <v>42045</v>
      </c>
      <c r="G4506" s="42" t="s">
        <v>4255</v>
      </c>
      <c r="H4506" s="42" t="s">
        <v>4256</v>
      </c>
      <c r="I4506" s="42" t="s">
        <v>297</v>
      </c>
      <c r="J4506" s="42" t="s">
        <v>4257</v>
      </c>
      <c r="K4506" s="42" t="s">
        <v>1263</v>
      </c>
      <c r="L4506" s="42" t="s">
        <v>4258</v>
      </c>
      <c r="M4506" s="42" t="s">
        <v>5307</v>
      </c>
      <c r="N4506" s="42" t="s">
        <v>4259</v>
      </c>
      <c r="O4506" s="42" t="s">
        <v>394</v>
      </c>
      <c r="P4506" s="42" t="s">
        <v>395</v>
      </c>
      <c r="Q4506" s="56" t="s">
        <v>4260</v>
      </c>
      <c r="R4506" s="42" t="s">
        <v>542</v>
      </c>
      <c r="S4506" s="42" t="s">
        <v>12</v>
      </c>
      <c r="T4506" s="42" t="s">
        <v>31978</v>
      </c>
      <c r="U4506" s="50" t="s">
        <v>28518</v>
      </c>
      <c r="V4506" s="42" t="s">
        <v>28522</v>
      </c>
      <c r="W4506" s="42" t="s">
        <v>94</v>
      </c>
      <c r="X4506" s="50">
        <v>138</v>
      </c>
    </row>
    <row r="4507" spans="1:24" ht="12" customHeight="1" x14ac:dyDescent="0.15">
      <c r="A4507" s="42" t="s">
        <v>4270</v>
      </c>
      <c r="B4507" s="42">
        <v>61</v>
      </c>
      <c r="C4507" s="42" t="s">
        <v>14</v>
      </c>
      <c r="D4507" s="42" t="s">
        <v>31</v>
      </c>
      <c r="E4507" s="42" t="s">
        <v>4271</v>
      </c>
      <c r="F4507" s="55">
        <v>42044</v>
      </c>
      <c r="G4507" s="42" t="s">
        <v>4272</v>
      </c>
      <c r="H4507" s="42" t="s">
        <v>4273</v>
      </c>
      <c r="I4507" s="42" t="s">
        <v>4274</v>
      </c>
      <c r="J4507" s="42" t="s">
        <v>4275</v>
      </c>
      <c r="K4507" s="42" t="s">
        <v>4276</v>
      </c>
      <c r="L4507" s="42" t="s">
        <v>4277</v>
      </c>
      <c r="M4507" s="42" t="s">
        <v>21</v>
      </c>
      <c r="N4507" s="42" t="s">
        <v>4278</v>
      </c>
      <c r="O4507" s="42" t="s">
        <v>994</v>
      </c>
      <c r="P4507" s="42" t="s">
        <v>395</v>
      </c>
      <c r="Q4507" s="56" t="s">
        <v>4279</v>
      </c>
      <c r="R4507" s="42" t="s">
        <v>542</v>
      </c>
      <c r="S4507" s="42" t="s">
        <v>22</v>
      </c>
      <c r="T4507" s="42" t="s">
        <v>28746</v>
      </c>
      <c r="U4507" s="50" t="s">
        <v>28523</v>
      </c>
      <c r="V4507" s="42" t="s">
        <v>28521</v>
      </c>
      <c r="W4507" s="42" t="s">
        <v>94</v>
      </c>
      <c r="X4507" s="50">
        <v>136</v>
      </c>
    </row>
    <row r="4508" spans="1:24" ht="12" customHeight="1" x14ac:dyDescent="0.15">
      <c r="A4508" s="42" t="s">
        <v>4284</v>
      </c>
      <c r="B4508" s="42">
        <v>27</v>
      </c>
      <c r="C4508" s="42" t="s">
        <v>14</v>
      </c>
      <c r="D4508" s="42" t="s">
        <v>79</v>
      </c>
      <c r="E4508" s="42" t="s">
        <v>29837</v>
      </c>
      <c r="F4508" s="55">
        <v>42044</v>
      </c>
      <c r="G4508" s="42" t="s">
        <v>4285</v>
      </c>
      <c r="H4508" s="42" t="s">
        <v>1783</v>
      </c>
      <c r="I4508" s="42" t="s">
        <v>56</v>
      </c>
      <c r="J4508" s="42" t="s">
        <v>4286</v>
      </c>
      <c r="K4508" s="42" t="s">
        <v>1102</v>
      </c>
      <c r="L4508" s="42" t="s">
        <v>4287</v>
      </c>
      <c r="M4508" s="42" t="s">
        <v>9298</v>
      </c>
      <c r="N4508" s="42" t="s">
        <v>29895</v>
      </c>
      <c r="O4508" s="42" t="s">
        <v>994</v>
      </c>
      <c r="P4508" s="42" t="s">
        <v>395</v>
      </c>
      <c r="Q4508" s="56" t="s">
        <v>4288</v>
      </c>
      <c r="R4508" s="42" t="s">
        <v>94</v>
      </c>
      <c r="S4508" s="42" t="s">
        <v>12</v>
      </c>
    </row>
    <row r="4509" spans="1:24" ht="12" customHeight="1" x14ac:dyDescent="0.15">
      <c r="A4509" s="42" t="s">
        <v>4289</v>
      </c>
      <c r="B4509" s="42">
        <v>64</v>
      </c>
      <c r="C4509" s="42" t="s">
        <v>14</v>
      </c>
      <c r="D4509" s="42" t="s">
        <v>31</v>
      </c>
      <c r="F4509" s="55">
        <v>42044</v>
      </c>
      <c r="G4509" s="42" t="s">
        <v>4290</v>
      </c>
      <c r="H4509" s="42" t="s">
        <v>4291</v>
      </c>
      <c r="I4509" s="42" t="s">
        <v>39</v>
      </c>
      <c r="J4509" s="42" t="s">
        <v>4292</v>
      </c>
      <c r="K4509" s="42" t="s">
        <v>92</v>
      </c>
      <c r="L4509" s="42" t="s">
        <v>93</v>
      </c>
      <c r="M4509" s="42" t="s">
        <v>373</v>
      </c>
      <c r="N4509" s="42" t="s">
        <v>4293</v>
      </c>
      <c r="O4509" s="42" t="s">
        <v>994</v>
      </c>
      <c r="P4509" s="42" t="s">
        <v>395</v>
      </c>
      <c r="Q4509" s="56" t="s">
        <v>4294</v>
      </c>
      <c r="R4509" s="42" t="s">
        <v>94</v>
      </c>
      <c r="S4509" s="42" t="s">
        <v>12</v>
      </c>
    </row>
    <row r="4510" spans="1:24" ht="12" customHeight="1" x14ac:dyDescent="0.15">
      <c r="A4510" s="42" t="s">
        <v>4280</v>
      </c>
      <c r="B4510" s="42">
        <v>45</v>
      </c>
      <c r="C4510" s="42" t="s">
        <v>14</v>
      </c>
      <c r="D4510" s="42" t="s">
        <v>79</v>
      </c>
      <c r="E4510" s="42" t="s">
        <v>4281</v>
      </c>
      <c r="F4510" s="55">
        <v>42044</v>
      </c>
      <c r="G4510" s="42" t="s">
        <v>4282</v>
      </c>
      <c r="H4510" s="42" t="s">
        <v>279</v>
      </c>
      <c r="I4510" s="42" t="s">
        <v>67</v>
      </c>
      <c r="J4510" s="42" t="s">
        <v>4283</v>
      </c>
      <c r="K4510" s="42" t="s">
        <v>279</v>
      </c>
      <c r="L4510" s="42" t="s">
        <v>280</v>
      </c>
      <c r="M4510" s="42" t="s">
        <v>21</v>
      </c>
      <c r="N4510" s="42" t="s">
        <v>20591</v>
      </c>
      <c r="O4510" s="42" t="s">
        <v>994</v>
      </c>
      <c r="P4510" s="42" t="s">
        <v>395</v>
      </c>
      <c r="Q4510" s="56"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4510" s="42" t="s">
        <v>94</v>
      </c>
      <c r="S4510" s="42" t="s">
        <v>373</v>
      </c>
      <c r="T4510" s="42" t="s">
        <v>28836</v>
      </c>
      <c r="U4510" s="50" t="s">
        <v>28520</v>
      </c>
      <c r="V4510" s="42" t="s">
        <v>28521</v>
      </c>
      <c r="W4510" s="42" t="s">
        <v>94</v>
      </c>
      <c r="X4510" s="50">
        <v>137</v>
      </c>
    </row>
    <row r="4511" spans="1:24" ht="12" customHeight="1" x14ac:dyDescent="0.15">
      <c r="A4511" s="42" t="s">
        <v>4311</v>
      </c>
      <c r="B4511" s="42">
        <v>37</v>
      </c>
      <c r="C4511" s="42" t="s">
        <v>108</v>
      </c>
      <c r="D4511" s="42" t="s">
        <v>79</v>
      </c>
      <c r="E4511" s="42" t="s">
        <v>4312</v>
      </c>
      <c r="F4511" s="55">
        <v>42043</v>
      </c>
      <c r="G4511" s="42" t="s">
        <v>4313</v>
      </c>
      <c r="H4511" s="42" t="s">
        <v>4314</v>
      </c>
      <c r="I4511" s="42" t="s">
        <v>238</v>
      </c>
      <c r="J4511" s="42">
        <v>22030</v>
      </c>
      <c r="K4511" s="42" t="s">
        <v>4314</v>
      </c>
      <c r="L4511" s="42" t="s">
        <v>4315</v>
      </c>
      <c r="M4511" s="42" t="s">
        <v>385</v>
      </c>
      <c r="N4511" s="42" t="s">
        <v>4316</v>
      </c>
      <c r="P4511" s="42" t="s">
        <v>395</v>
      </c>
      <c r="Q4511" s="56"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4511" s="42" t="s">
        <v>23</v>
      </c>
      <c r="S4511" s="42" t="s">
        <v>12</v>
      </c>
    </row>
    <row r="4512" spans="1:24" ht="12" customHeight="1" x14ac:dyDescent="0.15">
      <c r="A4512" s="42" t="s">
        <v>4325</v>
      </c>
      <c r="B4512" s="42">
        <v>46</v>
      </c>
      <c r="C4512" s="42" t="s">
        <v>14</v>
      </c>
      <c r="D4512" s="42" t="s">
        <v>79</v>
      </c>
      <c r="E4512" s="42" t="str">
        <f>HYPERLINK("http://www.trbimg.com/img-54da5444/turbine/os-joseph-paffen-20150210/243/243x137","http://www.trbimg.com/img-54da5444/turbine/os-joseph-paffen-20150210/243/243x137")</f>
        <v>http://www.trbimg.com/img-54da5444/turbine/os-joseph-paffen-20150210/243/243x137</v>
      </c>
      <c r="F4512" s="55">
        <v>42043</v>
      </c>
      <c r="G4512" s="42" t="s">
        <v>4326</v>
      </c>
      <c r="H4512" s="42" t="s">
        <v>1043</v>
      </c>
      <c r="I4512" s="42" t="s">
        <v>56</v>
      </c>
      <c r="J4512" s="42">
        <v>32812</v>
      </c>
      <c r="K4512" s="42" t="s">
        <v>1044</v>
      </c>
      <c r="L4512" s="42" t="s">
        <v>4327</v>
      </c>
      <c r="M4512" s="42" t="s">
        <v>21</v>
      </c>
      <c r="N4512" s="42" t="s">
        <v>4328</v>
      </c>
      <c r="O4512" s="42" t="s">
        <v>394</v>
      </c>
      <c r="P4512" s="42" t="s">
        <v>395</v>
      </c>
      <c r="Q4512" s="56"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4512" s="42" t="s">
        <v>23</v>
      </c>
      <c r="S4512" s="42" t="s">
        <v>22</v>
      </c>
      <c r="T4512" s="42" t="s">
        <v>28746</v>
      </c>
      <c r="U4512" s="50" t="s">
        <v>28520</v>
      </c>
      <c r="V4512" s="42" t="s">
        <v>28521</v>
      </c>
      <c r="W4512" s="42" t="s">
        <v>94</v>
      </c>
      <c r="X4512" s="50">
        <v>134</v>
      </c>
    </row>
    <row r="4513" spans="1:24" ht="12" customHeight="1" x14ac:dyDescent="0.15">
      <c r="A4513" s="42" t="s">
        <v>4317</v>
      </c>
      <c r="B4513" s="42">
        <v>33</v>
      </c>
      <c r="C4513" s="42" t="s">
        <v>14</v>
      </c>
      <c r="D4513" s="42" t="s">
        <v>42</v>
      </c>
      <c r="E4513" s="42" t="s">
        <v>4318</v>
      </c>
      <c r="F4513" s="55">
        <v>42043</v>
      </c>
      <c r="G4513" s="42" t="s">
        <v>4319</v>
      </c>
      <c r="H4513" s="42" t="s">
        <v>4320</v>
      </c>
      <c r="I4513" s="42" t="s">
        <v>324</v>
      </c>
      <c r="J4513" s="42" t="s">
        <v>4321</v>
      </c>
      <c r="K4513" s="42" t="s">
        <v>4320</v>
      </c>
      <c r="L4513" s="42" t="s">
        <v>4322</v>
      </c>
      <c r="M4513" s="42" t="s">
        <v>21</v>
      </c>
      <c r="N4513" s="42" t="s">
        <v>4323</v>
      </c>
      <c r="O4513" s="42" t="s">
        <v>994</v>
      </c>
      <c r="P4513" s="42" t="s">
        <v>395</v>
      </c>
      <c r="Q4513" s="56" t="s">
        <v>4324</v>
      </c>
      <c r="R4513" s="42" t="s">
        <v>94</v>
      </c>
      <c r="S4513" s="42" t="s">
        <v>22</v>
      </c>
      <c r="T4513" s="42" t="s">
        <v>28746</v>
      </c>
      <c r="U4513" s="50" t="s">
        <v>28520</v>
      </c>
      <c r="V4513" s="42" t="s">
        <v>28519</v>
      </c>
      <c r="W4513" s="42" t="s">
        <v>94</v>
      </c>
      <c r="X4513" s="50">
        <v>131</v>
      </c>
    </row>
    <row r="4514" spans="1:24" ht="12" customHeight="1" x14ac:dyDescent="0.15">
      <c r="A4514" s="42" t="s">
        <v>4295</v>
      </c>
      <c r="B4514" s="42">
        <v>41</v>
      </c>
      <c r="C4514" s="42" t="s">
        <v>14</v>
      </c>
      <c r="D4514" s="42" t="s">
        <v>31</v>
      </c>
      <c r="E4514" s="42" t="s">
        <v>4296</v>
      </c>
      <c r="F4514" s="55">
        <v>42043</v>
      </c>
      <c r="G4514" s="42" t="s">
        <v>4297</v>
      </c>
      <c r="H4514" s="42" t="s">
        <v>4298</v>
      </c>
      <c r="I4514" s="42" t="s">
        <v>67</v>
      </c>
      <c r="J4514" s="42" t="s">
        <v>4299</v>
      </c>
      <c r="K4514" s="42" t="s">
        <v>4300</v>
      </c>
      <c r="L4514" s="42" t="s">
        <v>4301</v>
      </c>
      <c r="M4514" s="42" t="s">
        <v>21</v>
      </c>
      <c r="N4514" s="42" t="s">
        <v>4302</v>
      </c>
      <c r="O4514" s="42" t="s">
        <v>394</v>
      </c>
      <c r="P4514" s="42" t="s">
        <v>395</v>
      </c>
      <c r="Q4514" s="56" t="str">
        <f>HYPERLINK("http://www.cbsnews.com/news/texas-officer-responding-to-home-fatally-shoots-off-duty-deputy/","http://www.cbsnews.com/news/texas-officer-responding-to-home-fatally-shoots-off-duty-deputy/")</f>
        <v>http://www.cbsnews.com/news/texas-officer-responding-to-home-fatally-shoots-off-duty-deputy/</v>
      </c>
      <c r="R4514" s="42" t="s">
        <v>23</v>
      </c>
      <c r="S4514" s="42" t="s">
        <v>22</v>
      </c>
      <c r="T4514" s="42" t="s">
        <v>28746</v>
      </c>
      <c r="U4514" s="50" t="s">
        <v>28520</v>
      </c>
      <c r="V4514" s="42" t="s">
        <v>28521</v>
      </c>
      <c r="W4514" s="42" t="s">
        <v>94</v>
      </c>
      <c r="X4514" s="50">
        <v>135</v>
      </c>
    </row>
    <row r="4515" spans="1:24" ht="12" customHeight="1" x14ac:dyDescent="0.15">
      <c r="A4515" s="42" t="s">
        <v>4329</v>
      </c>
      <c r="B4515" s="42">
        <v>27</v>
      </c>
      <c r="C4515" s="42" t="s">
        <v>14</v>
      </c>
      <c r="D4515" s="42" t="s">
        <v>31</v>
      </c>
      <c r="E4515" s="42" t="s">
        <v>4330</v>
      </c>
      <c r="F4515" s="55">
        <v>42043</v>
      </c>
      <c r="G4515" s="42" t="s">
        <v>4331</v>
      </c>
      <c r="H4515" s="42" t="s">
        <v>1288</v>
      </c>
      <c r="I4515" s="42" t="s">
        <v>67</v>
      </c>
      <c r="J4515" s="42" t="s">
        <v>4332</v>
      </c>
      <c r="K4515" s="42" t="s">
        <v>1289</v>
      </c>
      <c r="L4515" s="42" t="s">
        <v>1290</v>
      </c>
      <c r="M4515" s="42" t="s">
        <v>21</v>
      </c>
      <c r="N4515" s="42" t="s">
        <v>4333</v>
      </c>
      <c r="O4515" s="42" t="s">
        <v>394</v>
      </c>
      <c r="P4515" s="42" t="s">
        <v>395</v>
      </c>
      <c r="Q4515" s="56" t="s">
        <v>4334</v>
      </c>
      <c r="R4515" s="42" t="s">
        <v>23</v>
      </c>
      <c r="S4515" s="42" t="s">
        <v>22</v>
      </c>
      <c r="T4515" s="42" t="s">
        <v>28746</v>
      </c>
      <c r="U4515" s="50" t="s">
        <v>28520</v>
      </c>
      <c r="V4515" s="42" t="s">
        <v>28521</v>
      </c>
      <c r="W4515" s="42" t="s">
        <v>94</v>
      </c>
      <c r="X4515" s="50">
        <v>132</v>
      </c>
    </row>
    <row r="4516" spans="1:24" ht="12" customHeight="1" x14ac:dyDescent="0.15">
      <c r="A4516" s="42" t="s">
        <v>4303</v>
      </c>
      <c r="B4516" s="42">
        <v>57</v>
      </c>
      <c r="C4516" s="42" t="s">
        <v>14</v>
      </c>
      <c r="D4516" s="42" t="s">
        <v>31</v>
      </c>
      <c r="E4516" s="42" t="s">
        <v>4304</v>
      </c>
      <c r="F4516" s="55">
        <v>42043</v>
      </c>
      <c r="G4516" s="42" t="s">
        <v>4305</v>
      </c>
      <c r="H4516" s="42" t="s">
        <v>4306</v>
      </c>
      <c r="I4516" s="42" t="s">
        <v>417</v>
      </c>
      <c r="J4516" s="42" t="s">
        <v>4307</v>
      </c>
      <c r="K4516" s="42" t="s">
        <v>4308</v>
      </c>
      <c r="L4516" s="42" t="s">
        <v>4309</v>
      </c>
      <c r="M4516" s="42" t="s">
        <v>21</v>
      </c>
      <c r="N4516" s="42" t="s">
        <v>4310</v>
      </c>
      <c r="O4516" s="42" t="s">
        <v>994</v>
      </c>
      <c r="P4516" s="42" t="s">
        <v>395</v>
      </c>
      <c r="Q4516" s="56" t="s">
        <v>4304</v>
      </c>
      <c r="R4516" s="42" t="s">
        <v>542</v>
      </c>
      <c r="S4516" s="42" t="s">
        <v>22</v>
      </c>
      <c r="T4516" s="42" t="s">
        <v>28746</v>
      </c>
      <c r="U4516" s="50" t="s">
        <v>28520</v>
      </c>
      <c r="V4516" s="42" t="s">
        <v>28521</v>
      </c>
      <c r="W4516" s="42" t="s">
        <v>94</v>
      </c>
      <c r="X4516" s="50">
        <v>133</v>
      </c>
    </row>
    <row r="4517" spans="1:24" ht="12" customHeight="1" x14ac:dyDescent="0.15">
      <c r="A4517" s="42" t="s">
        <v>4335</v>
      </c>
      <c r="B4517" s="42">
        <v>74</v>
      </c>
      <c r="C4517" s="42" t="s">
        <v>14</v>
      </c>
      <c r="D4517" s="42" t="s">
        <v>79</v>
      </c>
      <c r="F4517" s="55">
        <v>42042</v>
      </c>
      <c r="G4517" s="42" t="s">
        <v>4336</v>
      </c>
      <c r="H4517" s="42" t="s">
        <v>818</v>
      </c>
      <c r="I4517" s="42" t="s">
        <v>360</v>
      </c>
      <c r="J4517" s="42">
        <v>28052</v>
      </c>
      <c r="K4517" s="42" t="s">
        <v>4337</v>
      </c>
      <c r="L4517" s="42" t="s">
        <v>4128</v>
      </c>
      <c r="M4517" s="42" t="s">
        <v>21</v>
      </c>
      <c r="N4517" s="42" t="s">
        <v>4338</v>
      </c>
      <c r="O4517" s="42" t="s">
        <v>394</v>
      </c>
      <c r="P4517" s="42" t="s">
        <v>395</v>
      </c>
      <c r="Q4517" s="56"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4517" s="42" t="s">
        <v>94</v>
      </c>
      <c r="S4517" s="42" t="s">
        <v>22</v>
      </c>
      <c r="T4517" s="42" t="s">
        <v>28746</v>
      </c>
      <c r="U4517" s="50" t="s">
        <v>28520</v>
      </c>
      <c r="V4517" s="42" t="s">
        <v>28521</v>
      </c>
      <c r="W4517" s="42" t="s">
        <v>94</v>
      </c>
      <c r="X4517" s="50">
        <v>554</v>
      </c>
    </row>
    <row r="4518" spans="1:24" ht="12" customHeight="1" x14ac:dyDescent="0.15">
      <c r="A4518" s="42" t="s">
        <v>4351</v>
      </c>
      <c r="B4518" s="42">
        <v>26</v>
      </c>
      <c r="C4518" s="42" t="s">
        <v>14</v>
      </c>
      <c r="D4518" s="42" t="s">
        <v>31</v>
      </c>
      <c r="F4518" s="55">
        <v>42042</v>
      </c>
      <c r="G4518" s="42" t="s">
        <v>4352</v>
      </c>
      <c r="H4518" s="42" t="s">
        <v>4353</v>
      </c>
      <c r="I4518" s="42" t="s">
        <v>39</v>
      </c>
      <c r="J4518" s="42" t="s">
        <v>4354</v>
      </c>
      <c r="K4518" s="42" t="s">
        <v>767</v>
      </c>
      <c r="L4518" s="42" t="s">
        <v>768</v>
      </c>
      <c r="M4518" s="42" t="s">
        <v>21</v>
      </c>
      <c r="N4518" s="42" t="s">
        <v>4356</v>
      </c>
      <c r="O4518" s="42" t="s">
        <v>994</v>
      </c>
      <c r="P4518" s="42" t="s">
        <v>395</v>
      </c>
      <c r="Q4518" s="56" t="s">
        <v>4357</v>
      </c>
      <c r="R4518" s="42" t="s">
        <v>94</v>
      </c>
      <c r="S4518" s="42" t="s">
        <v>12</v>
      </c>
      <c r="T4518" s="42" t="s">
        <v>31675</v>
      </c>
      <c r="U4518" s="50" t="s">
        <v>28520</v>
      </c>
      <c r="V4518" s="42" t="s">
        <v>28521</v>
      </c>
      <c r="W4518" s="42" t="s">
        <v>94</v>
      </c>
      <c r="X4518" s="50">
        <v>532</v>
      </c>
    </row>
    <row r="4519" spans="1:24" ht="12" customHeight="1" x14ac:dyDescent="0.15">
      <c r="A4519" s="42" t="s">
        <v>4345</v>
      </c>
      <c r="B4519" s="42">
        <v>25</v>
      </c>
      <c r="C4519" s="42" t="s">
        <v>14</v>
      </c>
      <c r="D4519" s="42" t="s">
        <v>79</v>
      </c>
      <c r="E4519" s="42" t="s">
        <v>4346</v>
      </c>
      <c r="F4519" s="55">
        <v>42041</v>
      </c>
      <c r="G4519" s="42" t="s">
        <v>4347</v>
      </c>
      <c r="H4519" s="42" t="s">
        <v>1077</v>
      </c>
      <c r="I4519" s="42" t="s">
        <v>389</v>
      </c>
      <c r="J4519" s="42" t="s">
        <v>4348</v>
      </c>
      <c r="K4519" s="42" t="s">
        <v>1078</v>
      </c>
      <c r="L4519" s="42" t="s">
        <v>1079</v>
      </c>
      <c r="M4519" s="42" t="s">
        <v>21</v>
      </c>
      <c r="N4519" s="42" t="s">
        <v>4349</v>
      </c>
      <c r="O4519" s="42" t="s">
        <v>994</v>
      </c>
      <c r="P4519" s="42" t="s">
        <v>395</v>
      </c>
      <c r="Q4519" s="56" t="s">
        <v>4350</v>
      </c>
      <c r="R4519" s="42" t="s">
        <v>94</v>
      </c>
      <c r="S4519" s="42" t="s">
        <v>22</v>
      </c>
      <c r="T4519" s="42" t="s">
        <v>28746</v>
      </c>
      <c r="U4519" s="50" t="s">
        <v>28520</v>
      </c>
      <c r="V4519" s="42" t="s">
        <v>28521</v>
      </c>
      <c r="W4519" s="42" t="s">
        <v>94</v>
      </c>
      <c r="X4519" s="50">
        <v>129</v>
      </c>
    </row>
    <row r="4520" spans="1:24" ht="12" customHeight="1" x14ac:dyDescent="0.15">
      <c r="A4520" s="42" t="s">
        <v>4364</v>
      </c>
      <c r="B4520" s="42">
        <v>51</v>
      </c>
      <c r="C4520" s="42" t="s">
        <v>14</v>
      </c>
      <c r="D4520" s="42" t="s">
        <v>79</v>
      </c>
      <c r="E4520" s="42" t="s">
        <v>4365</v>
      </c>
      <c r="F4520" s="55">
        <v>42039</v>
      </c>
      <c r="G4520" s="42" t="s">
        <v>4366</v>
      </c>
      <c r="H4520" s="42" t="s">
        <v>4367</v>
      </c>
      <c r="I4520" s="42" t="s">
        <v>67</v>
      </c>
      <c r="J4520" s="42" t="s">
        <v>4368</v>
      </c>
      <c r="K4520" s="42" t="s">
        <v>784</v>
      </c>
      <c r="L4520" s="42" t="s">
        <v>785</v>
      </c>
      <c r="M4520" s="42" t="s">
        <v>21</v>
      </c>
      <c r="N4520" s="42" t="s">
        <v>4369</v>
      </c>
      <c r="O4520" s="42" t="s">
        <v>994</v>
      </c>
      <c r="P4520" s="42" t="s">
        <v>395</v>
      </c>
      <c r="Q4520" s="56"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4520" s="42" t="s">
        <v>94</v>
      </c>
      <c r="S4520" s="42" t="s">
        <v>22</v>
      </c>
      <c r="T4520" s="42" t="s">
        <v>28746</v>
      </c>
      <c r="U4520" s="50" t="s">
        <v>28520</v>
      </c>
      <c r="V4520" s="42" t="s">
        <v>28519</v>
      </c>
      <c r="W4520" s="42" t="s">
        <v>94</v>
      </c>
      <c r="X4520" s="50">
        <v>126</v>
      </c>
    </row>
    <row r="4521" spans="1:24" ht="12" customHeight="1" x14ac:dyDescent="0.15">
      <c r="A4521" s="42" t="s">
        <v>4358</v>
      </c>
      <c r="B4521" s="42">
        <v>36</v>
      </c>
      <c r="C4521" s="42" t="s">
        <v>14</v>
      </c>
      <c r="D4521" s="42" t="s">
        <v>79</v>
      </c>
      <c r="E4521" s="42" t="s">
        <v>4359</v>
      </c>
      <c r="F4521" s="55">
        <v>42039</v>
      </c>
      <c r="G4521" s="42" t="s">
        <v>4360</v>
      </c>
      <c r="H4521" s="42" t="s">
        <v>1168</v>
      </c>
      <c r="I4521" s="42" t="s">
        <v>313</v>
      </c>
      <c r="J4521" s="42" t="s">
        <v>4361</v>
      </c>
      <c r="K4521" s="42" t="s">
        <v>1169</v>
      </c>
      <c r="L4521" s="42" t="s">
        <v>5525</v>
      </c>
      <c r="M4521" s="42" t="s">
        <v>21</v>
      </c>
      <c r="N4521" s="42" t="s">
        <v>4362</v>
      </c>
      <c r="O4521" s="42" t="s">
        <v>994</v>
      </c>
      <c r="P4521" s="42" t="s">
        <v>395</v>
      </c>
      <c r="Q4521" s="56" t="s">
        <v>4363</v>
      </c>
      <c r="R4521" s="42" t="s">
        <v>94</v>
      </c>
      <c r="S4521" s="42" t="s">
        <v>22</v>
      </c>
      <c r="T4521" s="42" t="s">
        <v>28739</v>
      </c>
      <c r="U4521" s="50" t="s">
        <v>28518</v>
      </c>
      <c r="V4521" s="42" t="s">
        <v>28521</v>
      </c>
      <c r="W4521" s="42" t="s">
        <v>94</v>
      </c>
      <c r="X4521" s="50">
        <v>127</v>
      </c>
    </row>
    <row r="4522" spans="1:24" ht="12" customHeight="1" x14ac:dyDescent="0.15">
      <c r="A4522" s="42" t="s">
        <v>4374</v>
      </c>
      <c r="B4522" s="42">
        <v>37</v>
      </c>
      <c r="C4522" s="42" t="s">
        <v>14</v>
      </c>
      <c r="D4522" s="42" t="s">
        <v>42</v>
      </c>
      <c r="F4522" s="55">
        <v>42039</v>
      </c>
      <c r="G4522" s="42" t="s">
        <v>4375</v>
      </c>
      <c r="H4522" s="42" t="s">
        <v>1043</v>
      </c>
      <c r="I4522" s="42" t="s">
        <v>56</v>
      </c>
      <c r="J4522" s="42" t="s">
        <v>4376</v>
      </c>
      <c r="K4522" s="42" t="s">
        <v>1044</v>
      </c>
      <c r="L4522" s="42" t="s">
        <v>1045</v>
      </c>
      <c r="M4522" s="42" t="s">
        <v>21</v>
      </c>
      <c r="N4522" s="42" t="s">
        <v>4377</v>
      </c>
      <c r="O4522" s="42" t="s">
        <v>994</v>
      </c>
      <c r="P4522" s="42" t="s">
        <v>395</v>
      </c>
      <c r="Q4522" s="56" t="s">
        <v>4378</v>
      </c>
      <c r="R4522" s="42" t="s">
        <v>94</v>
      </c>
      <c r="S4522" s="42" t="s">
        <v>22</v>
      </c>
      <c r="T4522" s="42" t="s">
        <v>28746</v>
      </c>
      <c r="U4522" s="50" t="s">
        <v>28520</v>
      </c>
      <c r="V4522" s="42" t="s">
        <v>28521</v>
      </c>
      <c r="W4522" s="42" t="s">
        <v>94</v>
      </c>
      <c r="X4522" s="50">
        <v>123</v>
      </c>
    </row>
    <row r="4523" spans="1:24" ht="12" customHeight="1" x14ac:dyDescent="0.15">
      <c r="A4523" s="42" t="s">
        <v>4379</v>
      </c>
      <c r="B4523" s="42">
        <v>28</v>
      </c>
      <c r="C4523" s="42" t="s">
        <v>14</v>
      </c>
      <c r="D4523" s="42" t="s">
        <v>42</v>
      </c>
      <c r="E4523" s="42" t="s">
        <v>4380</v>
      </c>
      <c r="F4523" s="55">
        <v>42039</v>
      </c>
      <c r="G4523" s="42" t="s">
        <v>4371</v>
      </c>
      <c r="H4523" s="42" t="s">
        <v>3814</v>
      </c>
      <c r="I4523" s="42" t="s">
        <v>117</v>
      </c>
      <c r="J4523" s="42" t="s">
        <v>4381</v>
      </c>
      <c r="K4523" s="42" t="s">
        <v>617</v>
      </c>
      <c r="L4523" s="42" t="s">
        <v>18882</v>
      </c>
      <c r="M4523" s="42" t="s">
        <v>21</v>
      </c>
      <c r="N4523" s="42" t="s">
        <v>4382</v>
      </c>
      <c r="O4523" s="42" t="s">
        <v>994</v>
      </c>
      <c r="P4523" s="42" t="s">
        <v>395</v>
      </c>
      <c r="Q4523" s="56" t="s">
        <v>4373</v>
      </c>
      <c r="R4523" s="42" t="s">
        <v>94</v>
      </c>
      <c r="S4523" s="42" t="s">
        <v>22</v>
      </c>
      <c r="T4523" s="42" t="s">
        <v>28746</v>
      </c>
      <c r="U4523" s="50" t="s">
        <v>28520</v>
      </c>
      <c r="V4523" s="42" t="s">
        <v>28519</v>
      </c>
      <c r="W4523" s="42" t="s">
        <v>94</v>
      </c>
      <c r="X4523" s="50">
        <v>124</v>
      </c>
    </row>
    <row r="4524" spans="1:24" ht="12" customHeight="1" x14ac:dyDescent="0.15">
      <c r="A4524" s="42" t="s">
        <v>4391</v>
      </c>
      <c r="B4524" s="42">
        <v>59</v>
      </c>
      <c r="C4524" s="42" t="s">
        <v>14</v>
      </c>
      <c r="D4524" s="42" t="s">
        <v>31</v>
      </c>
      <c r="E4524" s="42" t="s">
        <v>4392</v>
      </c>
      <c r="F4524" s="55">
        <v>42039</v>
      </c>
      <c r="G4524" s="42" t="s">
        <v>4393</v>
      </c>
      <c r="H4524" s="42" t="s">
        <v>4394</v>
      </c>
      <c r="I4524" s="42" t="s">
        <v>39</v>
      </c>
      <c r="J4524" s="42" t="s">
        <v>4395</v>
      </c>
      <c r="K4524" s="42" t="s">
        <v>303</v>
      </c>
      <c r="L4524" s="42" t="s">
        <v>4396</v>
      </c>
      <c r="M4524" s="42" t="s">
        <v>4397</v>
      </c>
      <c r="N4524" s="42" t="s">
        <v>4398</v>
      </c>
      <c r="O4524" s="42" t="s">
        <v>994</v>
      </c>
      <c r="P4524" s="42" t="s">
        <v>395</v>
      </c>
      <c r="Q4524" s="56"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4524" s="42" t="s">
        <v>94</v>
      </c>
      <c r="S4524" s="42" t="s">
        <v>22</v>
      </c>
      <c r="T4524" s="42" t="s">
        <v>28746</v>
      </c>
      <c r="U4524" s="50" t="s">
        <v>28518</v>
      </c>
      <c r="V4524" s="42" t="s">
        <v>28519</v>
      </c>
      <c r="W4524" s="42" t="s">
        <v>94</v>
      </c>
      <c r="X4524" s="50">
        <v>128</v>
      </c>
    </row>
    <row r="4525" spans="1:24" ht="12" customHeight="1" x14ac:dyDescent="0.15">
      <c r="A4525" s="42" t="s">
        <v>4387</v>
      </c>
      <c r="B4525" s="42">
        <v>28</v>
      </c>
      <c r="C4525" s="42" t="s">
        <v>14</v>
      </c>
      <c r="D4525" s="42" t="s">
        <v>79</v>
      </c>
      <c r="E4525" s="42" t="s">
        <v>19728</v>
      </c>
      <c r="F4525" s="55">
        <v>42039</v>
      </c>
      <c r="G4525" s="42" t="s">
        <v>4388</v>
      </c>
      <c r="H4525" s="42" t="s">
        <v>3413</v>
      </c>
      <c r="I4525" s="42" t="s">
        <v>56</v>
      </c>
      <c r="J4525" s="42" t="s">
        <v>3414</v>
      </c>
      <c r="K4525" s="42" t="s">
        <v>3415</v>
      </c>
      <c r="L4525" s="42" t="s">
        <v>3416</v>
      </c>
      <c r="M4525" s="42" t="s">
        <v>21</v>
      </c>
      <c r="N4525" s="42" t="s">
        <v>4389</v>
      </c>
      <c r="O4525" s="42" t="s">
        <v>537</v>
      </c>
      <c r="P4525" s="42" t="s">
        <v>395</v>
      </c>
      <c r="Q4525" s="56" t="s">
        <v>4390</v>
      </c>
      <c r="R4525" s="42" t="s">
        <v>94</v>
      </c>
      <c r="S4525" s="42" t="s">
        <v>12</v>
      </c>
      <c r="T4525" s="42" t="s">
        <v>31978</v>
      </c>
      <c r="U4525" s="50" t="s">
        <v>28520</v>
      </c>
      <c r="V4525" s="42" t="s">
        <v>28521</v>
      </c>
      <c r="W4525" s="42" t="s">
        <v>94</v>
      </c>
      <c r="X4525" s="50">
        <v>116</v>
      </c>
    </row>
    <row r="4526" spans="1:24" ht="12" customHeight="1" x14ac:dyDescent="0.15">
      <c r="A4526" s="42" t="s">
        <v>4383</v>
      </c>
      <c r="B4526" s="42">
        <v>60</v>
      </c>
      <c r="C4526" s="42" t="s">
        <v>14</v>
      </c>
      <c r="D4526" s="42" t="s">
        <v>79</v>
      </c>
      <c r="E4526" s="42" t="s">
        <v>29838</v>
      </c>
      <c r="F4526" s="55">
        <v>42039</v>
      </c>
      <c r="G4526" s="42" t="s">
        <v>4384</v>
      </c>
      <c r="H4526" s="42" t="s">
        <v>81</v>
      </c>
      <c r="I4526" s="42" t="s">
        <v>38</v>
      </c>
      <c r="J4526" s="42" t="s">
        <v>1647</v>
      </c>
      <c r="K4526" s="42" t="s">
        <v>82</v>
      </c>
      <c r="L4526" s="42" t="s">
        <v>83</v>
      </c>
      <c r="M4526" s="42" t="s">
        <v>373</v>
      </c>
      <c r="N4526" s="42" t="s">
        <v>4385</v>
      </c>
      <c r="O4526" s="42" t="s">
        <v>994</v>
      </c>
      <c r="P4526" s="42" t="s">
        <v>395</v>
      </c>
      <c r="Q4526" s="56" t="s">
        <v>4386</v>
      </c>
      <c r="R4526" s="42" t="s">
        <v>94</v>
      </c>
      <c r="S4526" s="42" t="s">
        <v>12</v>
      </c>
    </row>
    <row r="4527" spans="1:24" ht="12" customHeight="1" x14ac:dyDescent="0.15">
      <c r="A4527" s="42" t="str">
        <f>HYPERLINK("http://www.killedbypolice.net/victims/150102.jpg","Joaquin Hernandez")</f>
        <v>Joaquin Hernandez</v>
      </c>
      <c r="B4527" s="42">
        <v>28</v>
      </c>
      <c r="C4527" s="42" t="s">
        <v>14</v>
      </c>
      <c r="D4527" s="42" t="s">
        <v>42</v>
      </c>
      <c r="E4527" s="42" t="s">
        <v>4370</v>
      </c>
      <c r="F4527" s="55">
        <v>42039</v>
      </c>
      <c r="G4527" s="42" t="s">
        <v>4371</v>
      </c>
      <c r="H4527" s="42" t="s">
        <v>3814</v>
      </c>
      <c r="I4527" s="42" t="s">
        <v>117</v>
      </c>
      <c r="J4527" s="42">
        <v>85042</v>
      </c>
      <c r="K4527" s="42" t="s">
        <v>617</v>
      </c>
      <c r="L4527" s="42" t="s">
        <v>1404</v>
      </c>
      <c r="M4527" s="42" t="s">
        <v>21</v>
      </c>
      <c r="N4527" s="42" t="s">
        <v>4372</v>
      </c>
      <c r="P4527" s="42" t="s">
        <v>395</v>
      </c>
      <c r="Q4527" s="56" t="s">
        <v>4373</v>
      </c>
      <c r="R4527" s="42" t="s">
        <v>23</v>
      </c>
      <c r="S4527" s="42" t="s">
        <v>12</v>
      </c>
      <c r="T4527" s="42" t="s">
        <v>31978</v>
      </c>
      <c r="U4527" s="50" t="s">
        <v>28518</v>
      </c>
      <c r="V4527" s="42" t="s">
        <v>28521</v>
      </c>
      <c r="W4527" s="42" t="s">
        <v>94</v>
      </c>
      <c r="X4527" s="50">
        <v>125</v>
      </c>
    </row>
    <row r="4528" spans="1:24" ht="12" customHeight="1" x14ac:dyDescent="0.15">
      <c r="A4528" s="42" t="s">
        <v>4407</v>
      </c>
      <c r="B4528" s="42">
        <v>38</v>
      </c>
      <c r="C4528" s="42" t="s">
        <v>108</v>
      </c>
      <c r="D4528" s="42" t="s">
        <v>79</v>
      </c>
      <c r="E4528" s="42" t="s">
        <v>4408</v>
      </c>
      <c r="F4528" s="55">
        <v>42038</v>
      </c>
      <c r="G4528" s="42" t="s">
        <v>4409</v>
      </c>
      <c r="H4528" s="42" t="s">
        <v>4410</v>
      </c>
      <c r="I4528" s="42" t="s">
        <v>39</v>
      </c>
      <c r="J4528" s="42" t="s">
        <v>4411</v>
      </c>
      <c r="K4528" s="42" t="s">
        <v>589</v>
      </c>
      <c r="L4528" s="42" t="s">
        <v>4412</v>
      </c>
      <c r="M4528" s="42" t="s">
        <v>21</v>
      </c>
      <c r="N4528" s="42" t="s">
        <v>4413</v>
      </c>
      <c r="O4528" s="42" t="s">
        <v>994</v>
      </c>
      <c r="P4528" s="42" t="s">
        <v>395</v>
      </c>
      <c r="Q4528" s="56" t="s">
        <v>4414</v>
      </c>
      <c r="R4528" s="42" t="s">
        <v>94</v>
      </c>
      <c r="S4528" s="42" t="s">
        <v>22</v>
      </c>
      <c r="T4528" s="42" t="s">
        <v>28746</v>
      </c>
      <c r="U4528" s="50" t="s">
        <v>28520</v>
      </c>
      <c r="V4528" s="42" t="s">
        <v>28519</v>
      </c>
      <c r="W4528" s="42" t="s">
        <v>94</v>
      </c>
      <c r="X4528" s="50">
        <v>118</v>
      </c>
    </row>
    <row r="4529" spans="1:24" ht="12" customHeight="1" x14ac:dyDescent="0.15">
      <c r="A4529" s="42" t="s">
        <v>4399</v>
      </c>
      <c r="B4529" s="42">
        <v>29</v>
      </c>
      <c r="C4529" s="42" t="s">
        <v>14</v>
      </c>
      <c r="D4529" s="42" t="s">
        <v>79</v>
      </c>
      <c r="E4529" s="42" t="s">
        <v>4400</v>
      </c>
      <c r="F4529" s="55">
        <v>42038</v>
      </c>
      <c r="G4529" s="42" t="s">
        <v>4401</v>
      </c>
      <c r="H4529" s="42" t="s">
        <v>862</v>
      </c>
      <c r="I4529" s="42" t="s">
        <v>39</v>
      </c>
      <c r="J4529" s="42" t="s">
        <v>4402</v>
      </c>
      <c r="K4529" s="42" t="s">
        <v>4403</v>
      </c>
      <c r="L4529" s="42" t="s">
        <v>4404</v>
      </c>
      <c r="M4529" s="42" t="s">
        <v>21</v>
      </c>
      <c r="N4529" s="42" t="s">
        <v>4405</v>
      </c>
      <c r="O4529" s="42" t="s">
        <v>994</v>
      </c>
      <c r="P4529" s="42" t="s">
        <v>395</v>
      </c>
      <c r="Q4529" s="56" t="s">
        <v>4406</v>
      </c>
      <c r="R4529" s="42" t="s">
        <v>542</v>
      </c>
      <c r="S4529" s="42" t="s">
        <v>22</v>
      </c>
      <c r="T4529" s="42" t="s">
        <v>28739</v>
      </c>
      <c r="U4529" s="50" t="s">
        <v>28518</v>
      </c>
      <c r="V4529" s="42" t="s">
        <v>28521</v>
      </c>
      <c r="W4529" s="42" t="s">
        <v>94</v>
      </c>
      <c r="X4529" s="50">
        <v>119</v>
      </c>
    </row>
    <row r="4530" spans="1:24" ht="12" customHeight="1" x14ac:dyDescent="0.15">
      <c r="A4530" s="42" t="s">
        <v>4415</v>
      </c>
      <c r="B4530" s="42">
        <v>23</v>
      </c>
      <c r="C4530" s="42" t="s">
        <v>14</v>
      </c>
      <c r="D4530" s="42" t="s">
        <v>79</v>
      </c>
      <c r="E4530" s="42" t="s">
        <v>4416</v>
      </c>
      <c r="F4530" s="55">
        <v>42038</v>
      </c>
      <c r="G4530" s="42" t="s">
        <v>4417</v>
      </c>
      <c r="H4530" s="42" t="s">
        <v>693</v>
      </c>
      <c r="I4530" s="42" t="s">
        <v>425</v>
      </c>
      <c r="J4530" s="42" t="s">
        <v>4418</v>
      </c>
      <c r="K4530" s="42" t="s">
        <v>693</v>
      </c>
      <c r="L4530" s="42" t="s">
        <v>4419</v>
      </c>
      <c r="M4530" s="42" t="s">
        <v>21</v>
      </c>
      <c r="N4530" s="42" t="s">
        <v>4420</v>
      </c>
      <c r="O4530" s="42" t="s">
        <v>994</v>
      </c>
      <c r="P4530" s="42" t="s">
        <v>395</v>
      </c>
      <c r="Q4530" s="56" t="s">
        <v>4416</v>
      </c>
      <c r="R4530" s="42" t="s">
        <v>94</v>
      </c>
      <c r="S4530" s="42" t="s">
        <v>22</v>
      </c>
      <c r="T4530" s="42" t="s">
        <v>28746</v>
      </c>
      <c r="U4530" s="50" t="s">
        <v>28520</v>
      </c>
      <c r="V4530" s="42" t="s">
        <v>28522</v>
      </c>
      <c r="W4530" s="42" t="s">
        <v>94</v>
      </c>
      <c r="X4530" s="50">
        <v>117</v>
      </c>
    </row>
    <row r="4531" spans="1:24" ht="12" customHeight="1" x14ac:dyDescent="0.15">
      <c r="A4531" s="42" t="s">
        <v>4428</v>
      </c>
      <c r="B4531" s="42">
        <v>45</v>
      </c>
      <c r="C4531" s="42" t="s">
        <v>14</v>
      </c>
      <c r="D4531" s="42" t="s">
        <v>31</v>
      </c>
      <c r="F4531" s="55">
        <v>42038</v>
      </c>
      <c r="G4531" s="42" t="s">
        <v>4429</v>
      </c>
      <c r="H4531" s="42" t="s">
        <v>922</v>
      </c>
      <c r="I4531" s="42" t="s">
        <v>167</v>
      </c>
      <c r="J4531" s="42" t="s">
        <v>4430</v>
      </c>
      <c r="K4531" s="42" t="s">
        <v>4431</v>
      </c>
      <c r="L4531" s="42" t="s">
        <v>4432</v>
      </c>
      <c r="M4531" s="42" t="s">
        <v>21</v>
      </c>
      <c r="N4531" s="42" t="s">
        <v>4433</v>
      </c>
      <c r="O4531" s="42" t="s">
        <v>994</v>
      </c>
      <c r="P4531" s="42" t="s">
        <v>395</v>
      </c>
      <c r="Q4531" s="56" t="s">
        <v>4434</v>
      </c>
      <c r="R4531" s="42" t="s">
        <v>542</v>
      </c>
      <c r="S4531" s="42" t="s">
        <v>22</v>
      </c>
      <c r="T4531" s="42" t="s">
        <v>28746</v>
      </c>
      <c r="U4531" s="50" t="s">
        <v>28520</v>
      </c>
      <c r="V4531" s="42" t="s">
        <v>28521</v>
      </c>
      <c r="W4531" s="42" t="s">
        <v>94</v>
      </c>
      <c r="X4531" s="50">
        <v>120</v>
      </c>
    </row>
    <row r="4532" spans="1:24" ht="12" customHeight="1" x14ac:dyDescent="0.15">
      <c r="A4532" s="42" t="s">
        <v>4421</v>
      </c>
      <c r="B4532" s="42">
        <v>35</v>
      </c>
      <c r="C4532" s="42" t="s">
        <v>14</v>
      </c>
      <c r="D4532" s="42" t="s">
        <v>42</v>
      </c>
      <c r="F4532" s="55">
        <v>42038</v>
      </c>
      <c r="G4532" s="42" t="s">
        <v>4422</v>
      </c>
      <c r="H4532" s="42" t="s">
        <v>4423</v>
      </c>
      <c r="I4532" s="42" t="s">
        <v>67</v>
      </c>
      <c r="J4532" s="42" t="s">
        <v>4424</v>
      </c>
      <c r="K4532" s="42" t="s">
        <v>667</v>
      </c>
      <c r="L4532" s="42" t="s">
        <v>4425</v>
      </c>
      <c r="M4532" s="42" t="s">
        <v>385</v>
      </c>
      <c r="N4532" s="42" t="s">
        <v>4426</v>
      </c>
      <c r="O4532" s="42" t="s">
        <v>994</v>
      </c>
      <c r="P4532" s="42" t="s">
        <v>395</v>
      </c>
      <c r="Q4532" s="56" t="s">
        <v>4427</v>
      </c>
      <c r="R4532" s="42" t="s">
        <v>542</v>
      </c>
      <c r="S4532" s="42" t="s">
        <v>12</v>
      </c>
    </row>
    <row r="4533" spans="1:24" ht="12" customHeight="1" x14ac:dyDescent="0.15">
      <c r="A4533" s="42" t="s">
        <v>4435</v>
      </c>
      <c r="B4533" s="42">
        <v>59</v>
      </c>
      <c r="C4533" s="42" t="s">
        <v>14</v>
      </c>
      <c r="D4533" s="42" t="s">
        <v>31</v>
      </c>
      <c r="E4533" s="42" t="s">
        <v>4436</v>
      </c>
      <c r="F4533" s="55">
        <v>42037</v>
      </c>
      <c r="G4533" s="42" t="s">
        <v>4437</v>
      </c>
      <c r="H4533" s="42" t="s">
        <v>4438</v>
      </c>
      <c r="I4533" s="42" t="s">
        <v>398</v>
      </c>
      <c r="J4533" s="42" t="s">
        <v>4439</v>
      </c>
      <c r="K4533" s="42" t="s">
        <v>4440</v>
      </c>
      <c r="L4533" s="42" t="s">
        <v>4441</v>
      </c>
      <c r="M4533" s="42" t="s">
        <v>21</v>
      </c>
      <c r="N4533" s="42" t="s">
        <v>4442</v>
      </c>
      <c r="O4533" s="42" t="s">
        <v>1134</v>
      </c>
      <c r="P4533" s="42" t="s">
        <v>19931</v>
      </c>
      <c r="Q4533" s="56" t="s">
        <v>4443</v>
      </c>
      <c r="R4533" s="42" t="s">
        <v>948</v>
      </c>
      <c r="S4533" s="42" t="s">
        <v>12</v>
      </c>
      <c r="T4533" s="42" t="s">
        <v>31978</v>
      </c>
      <c r="U4533" s="50" t="s">
        <v>28518</v>
      </c>
      <c r="V4533" s="42" t="s">
        <v>28522</v>
      </c>
      <c r="W4533" s="42" t="s">
        <v>94</v>
      </c>
      <c r="X4533" s="50">
        <v>114</v>
      </c>
    </row>
    <row r="4534" spans="1:24" ht="12" customHeight="1" x14ac:dyDescent="0.15">
      <c r="A4534" s="42" t="s">
        <v>4452</v>
      </c>
      <c r="B4534" s="42">
        <v>42</v>
      </c>
      <c r="C4534" s="42" t="s">
        <v>14</v>
      </c>
      <c r="D4534" s="42" t="s">
        <v>31</v>
      </c>
      <c r="E4534" s="42" t="s">
        <v>4453</v>
      </c>
      <c r="F4534" s="55">
        <v>42037</v>
      </c>
      <c r="G4534" s="42" t="s">
        <v>4454</v>
      </c>
      <c r="H4534" s="42" t="s">
        <v>4455</v>
      </c>
      <c r="I4534" s="42" t="s">
        <v>39</v>
      </c>
      <c r="J4534" s="42" t="s">
        <v>4456</v>
      </c>
      <c r="K4534" s="42" t="s">
        <v>303</v>
      </c>
      <c r="L4534" s="42" t="s">
        <v>4457</v>
      </c>
      <c r="M4534" s="42" t="s">
        <v>21</v>
      </c>
      <c r="N4534" s="42" t="s">
        <v>4458</v>
      </c>
      <c r="O4534" s="42" t="s">
        <v>994</v>
      </c>
      <c r="P4534" s="42" t="s">
        <v>395</v>
      </c>
      <c r="Q4534" s="56" t="s">
        <v>4459</v>
      </c>
      <c r="R4534" s="42" t="s">
        <v>542</v>
      </c>
      <c r="S4534" s="42" t="s">
        <v>22</v>
      </c>
      <c r="T4534" s="42" t="s">
        <v>28746</v>
      </c>
      <c r="U4534" s="50" t="s">
        <v>28520</v>
      </c>
      <c r="V4534" s="42" t="s">
        <v>28521</v>
      </c>
      <c r="W4534" s="42" t="s">
        <v>94</v>
      </c>
      <c r="X4534" s="50">
        <v>115</v>
      </c>
    </row>
    <row r="4535" spans="1:24" ht="12" customHeight="1" x14ac:dyDescent="0.15">
      <c r="A4535" s="42" t="s">
        <v>4444</v>
      </c>
      <c r="B4535" s="42">
        <v>17</v>
      </c>
      <c r="C4535" s="42" t="s">
        <v>14</v>
      </c>
      <c r="D4535" s="42" t="s">
        <v>31</v>
      </c>
      <c r="E4535" s="42" t="s">
        <v>4445</v>
      </c>
      <c r="F4535" s="55">
        <v>42037</v>
      </c>
      <c r="G4535" s="42" t="s">
        <v>4446</v>
      </c>
      <c r="H4535" s="42" t="s">
        <v>4447</v>
      </c>
      <c r="I4535" s="42" t="s">
        <v>51</v>
      </c>
      <c r="J4535" s="42" t="s">
        <v>4448</v>
      </c>
      <c r="K4535" s="42" t="s">
        <v>2758</v>
      </c>
      <c r="L4535" s="42" t="s">
        <v>4449</v>
      </c>
      <c r="M4535" s="42" t="s">
        <v>21</v>
      </c>
      <c r="N4535" s="42" t="s">
        <v>4450</v>
      </c>
      <c r="O4535" s="42" t="s">
        <v>537</v>
      </c>
      <c r="P4535" s="42" t="s">
        <v>395</v>
      </c>
      <c r="Q4535" s="56" t="s">
        <v>4451</v>
      </c>
      <c r="R4535" s="42" t="s">
        <v>94</v>
      </c>
      <c r="S4535" s="42" t="s">
        <v>22</v>
      </c>
      <c r="T4535" s="42" t="s">
        <v>28746</v>
      </c>
      <c r="U4535" s="50" t="s">
        <v>28520</v>
      </c>
      <c r="V4535" s="42" t="s">
        <v>28521</v>
      </c>
      <c r="W4535" s="42" t="s">
        <v>94</v>
      </c>
      <c r="X4535" s="50">
        <v>528</v>
      </c>
    </row>
    <row r="4536" spans="1:24" ht="12" customHeight="1" x14ac:dyDescent="0.15">
      <c r="A4536" s="42" t="s">
        <v>4466</v>
      </c>
      <c r="B4536" s="42">
        <v>54</v>
      </c>
      <c r="C4536" s="42" t="s">
        <v>14</v>
      </c>
      <c r="D4536" s="42" t="s">
        <v>79</v>
      </c>
      <c r="E4536" s="42" t="s">
        <v>4467</v>
      </c>
      <c r="F4536" s="55">
        <v>42035</v>
      </c>
      <c r="G4536" s="42" t="s">
        <v>4468</v>
      </c>
      <c r="H4536" s="42" t="s">
        <v>4469</v>
      </c>
      <c r="I4536" s="42" t="s">
        <v>46</v>
      </c>
      <c r="J4536" s="42" t="s">
        <v>4470</v>
      </c>
      <c r="K4536" s="42" t="s">
        <v>1562</v>
      </c>
      <c r="L4536" s="42" t="s">
        <v>225</v>
      </c>
      <c r="M4536" s="42" t="s">
        <v>5307</v>
      </c>
      <c r="N4536" s="42" t="s">
        <v>4471</v>
      </c>
      <c r="O4536" s="42" t="s">
        <v>994</v>
      </c>
      <c r="P4536" s="42" t="s">
        <v>395</v>
      </c>
      <c r="Q4536" s="56" t="s">
        <v>4472</v>
      </c>
      <c r="R4536" s="42" t="s">
        <v>542</v>
      </c>
      <c r="S4536" s="42" t="s">
        <v>22</v>
      </c>
      <c r="T4536" s="42" t="s">
        <v>28739</v>
      </c>
      <c r="U4536" s="50" t="s">
        <v>28518</v>
      </c>
      <c r="V4536" s="42" t="s">
        <v>28521</v>
      </c>
      <c r="W4536" s="42" t="s">
        <v>94</v>
      </c>
      <c r="X4536" s="50">
        <v>339</v>
      </c>
    </row>
    <row r="4537" spans="1:24" ht="12" customHeight="1" x14ac:dyDescent="0.15">
      <c r="A4537" s="42" t="s">
        <v>4460</v>
      </c>
      <c r="B4537" s="42">
        <v>31</v>
      </c>
      <c r="C4537" s="42" t="s">
        <v>14</v>
      </c>
      <c r="D4537" s="42" t="s">
        <v>42</v>
      </c>
      <c r="F4537" s="55">
        <v>42035</v>
      </c>
      <c r="G4537" s="42" t="s">
        <v>4461</v>
      </c>
      <c r="H4537" s="42" t="s">
        <v>4462</v>
      </c>
      <c r="I4537" s="42" t="s">
        <v>67</v>
      </c>
      <c r="J4537" s="42" t="s">
        <v>4463</v>
      </c>
      <c r="K4537" s="42" t="s">
        <v>545</v>
      </c>
      <c r="L4537" s="42" t="s">
        <v>708</v>
      </c>
      <c r="M4537" s="42" t="s">
        <v>21</v>
      </c>
      <c r="N4537" s="42" t="s">
        <v>4464</v>
      </c>
      <c r="O4537" s="42" t="s">
        <v>994</v>
      </c>
      <c r="P4537" s="42" t="s">
        <v>395</v>
      </c>
      <c r="Q4537" s="56" t="s">
        <v>4465</v>
      </c>
      <c r="R4537" s="42" t="s">
        <v>94</v>
      </c>
      <c r="S4537" s="42" t="s">
        <v>22</v>
      </c>
      <c r="T4537" s="42" t="s">
        <v>28746</v>
      </c>
      <c r="U4537" s="50" t="s">
        <v>28520</v>
      </c>
      <c r="V4537" s="42" t="s">
        <v>28521</v>
      </c>
      <c r="W4537" s="42" t="s">
        <v>94</v>
      </c>
      <c r="X4537" s="50">
        <v>338</v>
      </c>
    </row>
    <row r="4538" spans="1:24" ht="12" customHeight="1" x14ac:dyDescent="0.15">
      <c r="A4538" s="42" t="s">
        <v>4473</v>
      </c>
      <c r="B4538" s="42">
        <v>48</v>
      </c>
      <c r="C4538" s="42" t="s">
        <v>14</v>
      </c>
      <c r="D4538" s="42" t="s">
        <v>31</v>
      </c>
      <c r="E4538" s="42" t="s">
        <v>4474</v>
      </c>
      <c r="F4538" s="55">
        <v>42034</v>
      </c>
      <c r="G4538" s="42" t="s">
        <v>4475</v>
      </c>
      <c r="H4538" s="42" t="s">
        <v>4476</v>
      </c>
      <c r="I4538" s="42" t="s">
        <v>838</v>
      </c>
      <c r="J4538" s="42" t="s">
        <v>4477</v>
      </c>
      <c r="K4538" s="42" t="s">
        <v>4478</v>
      </c>
      <c r="L4538" s="42" t="s">
        <v>4479</v>
      </c>
      <c r="M4538" s="42" t="s">
        <v>21</v>
      </c>
      <c r="N4538" s="42" t="s">
        <v>4480</v>
      </c>
      <c r="O4538" s="42" t="s">
        <v>994</v>
      </c>
      <c r="P4538" s="42" t="s">
        <v>395</v>
      </c>
      <c r="Q4538" s="56" t="s">
        <v>4481</v>
      </c>
      <c r="R4538" s="42" t="s">
        <v>94</v>
      </c>
      <c r="S4538" s="42" t="s">
        <v>22</v>
      </c>
      <c r="T4538" s="42" t="s">
        <v>28746</v>
      </c>
      <c r="U4538" s="50" t="s">
        <v>28520</v>
      </c>
      <c r="V4538" s="42" t="s">
        <v>28522</v>
      </c>
      <c r="W4538" s="42" t="s">
        <v>94</v>
      </c>
      <c r="X4538" s="50">
        <v>113</v>
      </c>
    </row>
    <row r="4539" spans="1:24" ht="12" customHeight="1" x14ac:dyDescent="0.15">
      <c r="A4539" s="42" t="s">
        <v>4339</v>
      </c>
      <c r="B4539" s="42">
        <v>31</v>
      </c>
      <c r="C4539" s="42" t="s">
        <v>14</v>
      </c>
      <c r="D4539" s="42" t="s">
        <v>31</v>
      </c>
      <c r="E4539" s="42" t="s">
        <v>4340</v>
      </c>
      <c r="F4539" s="55">
        <v>42033</v>
      </c>
      <c r="G4539" s="42" t="s">
        <v>4341</v>
      </c>
      <c r="H4539" s="42" t="s">
        <v>4342</v>
      </c>
      <c r="I4539" s="42" t="s">
        <v>51</v>
      </c>
      <c r="J4539" s="42">
        <v>49548</v>
      </c>
      <c r="K4539" s="42" t="s">
        <v>2489</v>
      </c>
      <c r="L4539" s="42" t="s">
        <v>4343</v>
      </c>
      <c r="M4539" s="42" t="s">
        <v>21</v>
      </c>
      <c r="N4539" s="42" t="s">
        <v>4344</v>
      </c>
      <c r="P4539" s="42" t="s">
        <v>395</v>
      </c>
      <c r="Q4539" s="56" t="str">
        <f>HYPERLINK("http://woodtv.com/2015/02/07/suspect-in-officer-shooting-to-be-taken-off-life-support/","http://woodtv.com/2015/02/07/suspect-in-officer-shooting-to-be-taken-off-life-support/")</f>
        <v>http://woodtv.com/2015/02/07/suspect-in-officer-shooting-to-be-taken-off-life-support/</v>
      </c>
      <c r="R4539" s="42" t="s">
        <v>542</v>
      </c>
      <c r="S4539" s="42" t="s">
        <v>22</v>
      </c>
      <c r="T4539" s="42" t="s">
        <v>28746</v>
      </c>
      <c r="U4539" s="50" t="s">
        <v>28520</v>
      </c>
      <c r="V4539" s="42" t="s">
        <v>28521</v>
      </c>
      <c r="W4539" s="42" t="s">
        <v>94</v>
      </c>
      <c r="X4539" s="50">
        <v>112</v>
      </c>
    </row>
    <row r="4540" spans="1:24" ht="12" customHeight="1" x14ac:dyDescent="0.15">
      <c r="A4540" s="42" t="s">
        <v>4482</v>
      </c>
      <c r="B4540" s="42">
        <v>42</v>
      </c>
      <c r="C4540" s="42" t="s">
        <v>14</v>
      </c>
      <c r="D4540" s="42" t="s">
        <v>31</v>
      </c>
      <c r="E4540" s="42" t="s">
        <v>4483</v>
      </c>
      <c r="F4540" s="55">
        <v>42033</v>
      </c>
      <c r="G4540" s="42" t="s">
        <v>4484</v>
      </c>
      <c r="H4540" s="42" t="s">
        <v>4485</v>
      </c>
      <c r="I4540" s="42" t="s">
        <v>389</v>
      </c>
      <c r="J4540" s="42" t="s">
        <v>4486</v>
      </c>
      <c r="K4540" s="42" t="s">
        <v>553</v>
      </c>
      <c r="L4540" s="42" t="s">
        <v>4487</v>
      </c>
      <c r="M4540" s="42" t="s">
        <v>21</v>
      </c>
      <c r="N4540" s="42" t="s">
        <v>4488</v>
      </c>
      <c r="O4540" s="42" t="s">
        <v>537</v>
      </c>
      <c r="P4540" s="42" t="s">
        <v>395</v>
      </c>
      <c r="Q4540" s="56" t="str">
        <f>HYPERLINK("http://newsok.com/new-details-released-in-stillwater-homicide-officer-shooting/article/5389230","http://newsok.com/new-details-released-in-stillwater-homicide-officer-shooting/article/5389230")</f>
        <v>http://newsok.com/new-details-released-in-stillwater-homicide-officer-shooting/article/5389230</v>
      </c>
      <c r="R4540" s="42" t="s">
        <v>94</v>
      </c>
      <c r="S4540" s="42" t="s">
        <v>12</v>
      </c>
      <c r="T4540" s="42" t="s">
        <v>31978</v>
      </c>
      <c r="U4540" s="50" t="s">
        <v>28518</v>
      </c>
      <c r="V4540" s="42" t="s">
        <v>28522</v>
      </c>
      <c r="W4540" s="42" t="s">
        <v>94</v>
      </c>
      <c r="X4540" s="50">
        <v>342</v>
      </c>
    </row>
    <row r="4541" spans="1:24" ht="12" customHeight="1" x14ac:dyDescent="0.15">
      <c r="A4541" s="42" t="s">
        <v>4520</v>
      </c>
      <c r="B4541" s="42">
        <v>35</v>
      </c>
      <c r="C4541" s="42" t="s">
        <v>14</v>
      </c>
      <c r="D4541" s="42" t="s">
        <v>926</v>
      </c>
      <c r="F4541" s="55">
        <v>42032</v>
      </c>
      <c r="G4541" s="42" t="s">
        <v>4521</v>
      </c>
      <c r="H4541" s="42" t="s">
        <v>1729</v>
      </c>
      <c r="I4541" s="42" t="s">
        <v>39</v>
      </c>
      <c r="J4541" s="42" t="s">
        <v>4522</v>
      </c>
      <c r="K4541" s="42" t="s">
        <v>1731</v>
      </c>
      <c r="L4541" s="42" t="s">
        <v>1732</v>
      </c>
      <c r="M4541" s="42" t="s">
        <v>5307</v>
      </c>
      <c r="N4541" s="42" t="s">
        <v>4523</v>
      </c>
      <c r="O4541" s="42" t="s">
        <v>994</v>
      </c>
      <c r="P4541" s="42" t="s">
        <v>395</v>
      </c>
      <c r="Q4541" s="56" t="s">
        <v>4524</v>
      </c>
      <c r="R4541" s="42" t="s">
        <v>542</v>
      </c>
      <c r="S4541" s="42" t="s">
        <v>22</v>
      </c>
      <c r="T4541" s="42" t="s">
        <v>28542</v>
      </c>
      <c r="U4541" s="50" t="s">
        <v>28520</v>
      </c>
      <c r="V4541" s="42" t="s">
        <v>28521</v>
      </c>
      <c r="W4541" s="42" t="s">
        <v>94</v>
      </c>
      <c r="X4541" s="50">
        <v>346</v>
      </c>
    </row>
    <row r="4542" spans="1:24" ht="12" customHeight="1" x14ac:dyDescent="0.15">
      <c r="A4542" s="42" t="s">
        <v>4504</v>
      </c>
      <c r="B4542" s="42">
        <v>45</v>
      </c>
      <c r="C4542" s="42" t="s">
        <v>14</v>
      </c>
      <c r="D4542" s="42" t="s">
        <v>31</v>
      </c>
      <c r="F4542" s="55">
        <v>42032</v>
      </c>
      <c r="H4542" s="42" t="s">
        <v>4505</v>
      </c>
      <c r="I4542" s="42" t="s">
        <v>67</v>
      </c>
      <c r="J4542" s="42">
        <v>76270</v>
      </c>
      <c r="K4542" s="42" t="s">
        <v>4300</v>
      </c>
      <c r="L4542" s="42" t="s">
        <v>275</v>
      </c>
      <c r="M4542" s="42" t="s">
        <v>21</v>
      </c>
      <c r="N4542" s="42" t="s">
        <v>4506</v>
      </c>
      <c r="P4542" s="42" t="s">
        <v>395</v>
      </c>
      <c r="Q4542" s="56" t="s">
        <v>4507</v>
      </c>
      <c r="R4542" s="42" t="s">
        <v>23</v>
      </c>
      <c r="S4542" s="42" t="s">
        <v>22</v>
      </c>
      <c r="T4542" s="42" t="s">
        <v>28746</v>
      </c>
      <c r="U4542" s="50" t="s">
        <v>28520</v>
      </c>
      <c r="V4542" s="42" t="s">
        <v>28521</v>
      </c>
      <c r="W4542" s="42" t="s">
        <v>94</v>
      </c>
      <c r="X4542" s="50">
        <v>345</v>
      </c>
    </row>
    <row r="4543" spans="1:24" ht="12" customHeight="1" x14ac:dyDescent="0.15">
      <c r="A4543" s="42" t="s">
        <v>20528</v>
      </c>
      <c r="B4543" s="42">
        <v>26</v>
      </c>
      <c r="C4543" s="42" t="s">
        <v>14</v>
      </c>
      <c r="D4543" s="42" t="s">
        <v>31</v>
      </c>
      <c r="F4543" s="55">
        <v>42032</v>
      </c>
      <c r="G4543" s="42" t="s">
        <v>4500</v>
      </c>
      <c r="H4543" s="42" t="s">
        <v>4501</v>
      </c>
      <c r="I4543" s="42" t="s">
        <v>67</v>
      </c>
      <c r="J4543" s="42">
        <v>77471</v>
      </c>
      <c r="K4543" s="42" t="s">
        <v>1361</v>
      </c>
      <c r="L4543" s="42" t="s">
        <v>4502</v>
      </c>
      <c r="M4543" s="42" t="s">
        <v>21</v>
      </c>
      <c r="N4543" s="42" t="s">
        <v>20529</v>
      </c>
      <c r="O4543" s="42" t="s">
        <v>395</v>
      </c>
      <c r="P4543" s="42" t="s">
        <v>395</v>
      </c>
      <c r="Q4543" s="56" t="s">
        <v>4503</v>
      </c>
      <c r="R4543" s="42" t="s">
        <v>23</v>
      </c>
      <c r="S4543" s="42" t="s">
        <v>22</v>
      </c>
      <c r="T4543" s="42" t="s">
        <v>28746</v>
      </c>
      <c r="U4543" s="50" t="s">
        <v>28520</v>
      </c>
      <c r="V4543" s="42" t="s">
        <v>28521</v>
      </c>
      <c r="W4543" s="42" t="s">
        <v>94</v>
      </c>
      <c r="X4543" s="50">
        <v>347</v>
      </c>
    </row>
    <row r="4544" spans="1:24" ht="12" customHeight="1" x14ac:dyDescent="0.15">
      <c r="A4544" s="42" t="s">
        <v>4495</v>
      </c>
      <c r="B4544" s="42">
        <v>33</v>
      </c>
      <c r="C4544" s="42" t="s">
        <v>14</v>
      </c>
      <c r="D4544" s="42" t="s">
        <v>133</v>
      </c>
      <c r="E4544" s="42" t="s">
        <v>4496</v>
      </c>
      <c r="F4544" s="55">
        <v>42032</v>
      </c>
      <c r="G4544" s="42" t="s">
        <v>4497</v>
      </c>
      <c r="H4544" s="42" t="s">
        <v>4320</v>
      </c>
      <c r="I4544" s="42" t="s">
        <v>324</v>
      </c>
      <c r="J4544" s="42">
        <v>99501</v>
      </c>
      <c r="K4544" s="42" t="s">
        <v>4320</v>
      </c>
      <c r="L4544" s="42" t="s">
        <v>4498</v>
      </c>
      <c r="M4544" s="42" t="s">
        <v>2246</v>
      </c>
      <c r="N4544" s="42" t="s">
        <v>4499</v>
      </c>
      <c r="P4544" s="42" t="s">
        <v>395</v>
      </c>
      <c r="Q4544" s="56" t="str">
        <f>HYPERLINK("http://alaska-native-news.com/inmate-dies-intake-anchorage-correctional-complex-15705","http://alaska-native-news.com/inmate-dies-intake-anchorage-correctional-complex-15705")</f>
        <v>http://alaska-native-news.com/inmate-dies-intake-anchorage-correctional-complex-15705</v>
      </c>
      <c r="R4544" s="42" t="s">
        <v>23</v>
      </c>
      <c r="S4544" s="42" t="s">
        <v>12</v>
      </c>
    </row>
    <row r="4545" spans="1:24" ht="12" customHeight="1" x14ac:dyDescent="0.15">
      <c r="A4545" s="42" t="s">
        <v>4525</v>
      </c>
      <c r="B4545" s="42">
        <v>39</v>
      </c>
      <c r="C4545" s="42" t="s">
        <v>108</v>
      </c>
      <c r="D4545" s="42" t="s">
        <v>31</v>
      </c>
      <c r="E4545" s="42" t="s">
        <v>4526</v>
      </c>
      <c r="F4545" s="55">
        <v>42031</v>
      </c>
      <c r="G4545" s="42" t="s">
        <v>4527</v>
      </c>
      <c r="H4545" s="42" t="s">
        <v>1597</v>
      </c>
      <c r="I4545" s="42" t="s">
        <v>457</v>
      </c>
      <c r="J4545" s="42" t="s">
        <v>4528</v>
      </c>
      <c r="K4545" s="42" t="s">
        <v>922</v>
      </c>
      <c r="L4545" s="42" t="s">
        <v>2212</v>
      </c>
      <c r="M4545" s="42" t="s">
        <v>21</v>
      </c>
      <c r="N4545" s="42" t="s">
        <v>4529</v>
      </c>
      <c r="O4545" s="42" t="s">
        <v>994</v>
      </c>
      <c r="P4545" s="42" t="s">
        <v>395</v>
      </c>
      <c r="Q4545" s="56" t="s">
        <v>4530</v>
      </c>
      <c r="R4545" s="42" t="s">
        <v>542</v>
      </c>
      <c r="S4545" s="42" t="s">
        <v>22</v>
      </c>
      <c r="T4545" s="42" t="s">
        <v>28739</v>
      </c>
      <c r="U4545" s="50" t="s">
        <v>28520</v>
      </c>
      <c r="V4545" s="42" t="s">
        <v>28521</v>
      </c>
      <c r="W4545" s="42" t="s">
        <v>94</v>
      </c>
      <c r="X4545" s="50">
        <v>111</v>
      </c>
    </row>
    <row r="4546" spans="1:24" ht="12" customHeight="1" x14ac:dyDescent="0.15">
      <c r="A4546" s="42" t="s">
        <v>4508</v>
      </c>
      <c r="B4546" s="42">
        <v>33</v>
      </c>
      <c r="C4546" s="42" t="s">
        <v>14</v>
      </c>
      <c r="D4546" s="42" t="s">
        <v>79</v>
      </c>
      <c r="E4546" s="42" t="s">
        <v>4509</v>
      </c>
      <c r="F4546" s="55">
        <v>42031</v>
      </c>
      <c r="G4546" s="42" t="s">
        <v>4510</v>
      </c>
      <c r="H4546" s="42" t="s">
        <v>1262</v>
      </c>
      <c r="I4546" s="42" t="s">
        <v>63</v>
      </c>
      <c r="J4546" s="42" t="s">
        <v>4511</v>
      </c>
      <c r="K4546" s="42" t="s">
        <v>1263</v>
      </c>
      <c r="L4546" s="42" t="s">
        <v>12268</v>
      </c>
      <c r="M4546" s="42" t="s">
        <v>21</v>
      </c>
      <c r="N4546" s="42" t="s">
        <v>4512</v>
      </c>
      <c r="O4546" s="42" t="s">
        <v>394</v>
      </c>
      <c r="P4546" s="42" t="s">
        <v>395</v>
      </c>
      <c r="Q4546" s="56" t="s">
        <v>4513</v>
      </c>
      <c r="R4546" s="42" t="s">
        <v>94</v>
      </c>
      <c r="S4546" s="42" t="s">
        <v>22</v>
      </c>
      <c r="T4546" s="42" t="s">
        <v>28746</v>
      </c>
      <c r="U4546" s="50" t="s">
        <v>28520</v>
      </c>
      <c r="V4546" s="42" t="s">
        <v>28521</v>
      </c>
      <c r="W4546" s="42" t="s">
        <v>94</v>
      </c>
      <c r="X4546" s="50">
        <v>350</v>
      </c>
    </row>
    <row r="4547" spans="1:24" ht="12" customHeight="1" x14ac:dyDescent="0.15">
      <c r="A4547" s="42" t="s">
        <v>4557</v>
      </c>
      <c r="B4547" s="42">
        <v>29</v>
      </c>
      <c r="C4547" s="42" t="s">
        <v>14</v>
      </c>
      <c r="D4547" s="42" t="s">
        <v>31</v>
      </c>
      <c r="F4547" s="55">
        <v>42031</v>
      </c>
      <c r="G4547" s="42" t="s">
        <v>4558</v>
      </c>
      <c r="H4547" s="42" t="s">
        <v>4559</v>
      </c>
      <c r="I4547" s="42" t="s">
        <v>117</v>
      </c>
      <c r="J4547" s="42" t="s">
        <v>4560</v>
      </c>
      <c r="K4547" s="42" t="s">
        <v>4561</v>
      </c>
      <c r="L4547" s="42" t="s">
        <v>4562</v>
      </c>
      <c r="M4547" s="42" t="s">
        <v>21</v>
      </c>
      <c r="N4547" s="42" t="s">
        <v>4563</v>
      </c>
      <c r="O4547" s="42" t="s">
        <v>994</v>
      </c>
      <c r="P4547" s="42" t="s">
        <v>395</v>
      </c>
      <c r="Q4547" s="56" t="s">
        <v>4564</v>
      </c>
      <c r="R4547" s="42" t="s">
        <v>94</v>
      </c>
      <c r="S4547" s="42" t="s">
        <v>22</v>
      </c>
      <c r="T4547" s="42" t="s">
        <v>28746</v>
      </c>
      <c r="U4547" s="50" t="s">
        <v>28520</v>
      </c>
      <c r="V4547" s="42" t="s">
        <v>28521</v>
      </c>
      <c r="W4547" s="42" t="s">
        <v>94</v>
      </c>
      <c r="X4547" s="50">
        <v>349</v>
      </c>
    </row>
    <row r="4548" spans="1:24" ht="12" customHeight="1" x14ac:dyDescent="0.15">
      <c r="A4548" s="42" t="s">
        <v>4514</v>
      </c>
      <c r="B4548" s="42">
        <v>26</v>
      </c>
      <c r="C4548" s="42" t="s">
        <v>14</v>
      </c>
      <c r="D4548" s="42" t="s">
        <v>42</v>
      </c>
      <c r="E4548" s="42" t="s">
        <v>4515</v>
      </c>
      <c r="F4548" s="55">
        <v>42031</v>
      </c>
      <c r="G4548" s="42" t="s">
        <v>4516</v>
      </c>
      <c r="H4548" s="42" t="s">
        <v>616</v>
      </c>
      <c r="I4548" s="42" t="s">
        <v>117</v>
      </c>
      <c r="J4548" s="42" t="s">
        <v>4517</v>
      </c>
      <c r="K4548" s="42" t="s">
        <v>617</v>
      </c>
      <c r="L4548" s="42" t="s">
        <v>618</v>
      </c>
      <c r="M4548" s="42" t="s">
        <v>21</v>
      </c>
      <c r="N4548" s="42" t="s">
        <v>4518</v>
      </c>
      <c r="O4548" s="42" t="s">
        <v>394</v>
      </c>
      <c r="P4548" s="42" t="s">
        <v>395</v>
      </c>
      <c r="Q4548" s="56" t="s">
        <v>4519</v>
      </c>
      <c r="R4548" s="42" t="s">
        <v>94</v>
      </c>
      <c r="S4548" s="42" t="s">
        <v>373</v>
      </c>
      <c r="T4548" s="42" t="s">
        <v>28836</v>
      </c>
      <c r="U4548" s="50" t="s">
        <v>28518</v>
      </c>
      <c r="V4548" s="42" t="s">
        <v>28521</v>
      </c>
      <c r="W4548" s="42" t="s">
        <v>94</v>
      </c>
      <c r="X4548" s="50">
        <v>348</v>
      </c>
    </row>
    <row r="4549" spans="1:24" ht="12" customHeight="1" x14ac:dyDescent="0.15">
      <c r="A4549" s="42" t="s">
        <v>4538</v>
      </c>
      <c r="B4549" s="42">
        <v>17</v>
      </c>
      <c r="C4549" s="42" t="s">
        <v>108</v>
      </c>
      <c r="D4549" s="42" t="s">
        <v>42</v>
      </c>
      <c r="E4549" s="42" t="s">
        <v>4539</v>
      </c>
      <c r="F4549" s="55">
        <v>42030</v>
      </c>
      <c r="G4549" s="42" t="s">
        <v>4540</v>
      </c>
      <c r="H4549" s="42" t="s">
        <v>1273</v>
      </c>
      <c r="I4549" s="42" t="s">
        <v>203</v>
      </c>
      <c r="J4549" s="42">
        <v>80207</v>
      </c>
      <c r="K4549" s="42" t="s">
        <v>1273</v>
      </c>
      <c r="L4549" s="42" t="s">
        <v>1274</v>
      </c>
      <c r="M4549" s="42" t="s">
        <v>21</v>
      </c>
      <c r="N4549" s="42" t="s">
        <v>4541</v>
      </c>
      <c r="O4549" s="42" t="s">
        <v>394</v>
      </c>
      <c r="P4549" s="42" t="s">
        <v>395</v>
      </c>
      <c r="Q4549" s="56" t="s">
        <v>4542</v>
      </c>
      <c r="R4549" s="42" t="s">
        <v>23</v>
      </c>
      <c r="S4549" s="42" t="s">
        <v>373</v>
      </c>
      <c r="T4549" s="42" t="s">
        <v>28836</v>
      </c>
      <c r="U4549" s="50" t="s">
        <v>28518</v>
      </c>
      <c r="V4549" s="42" t="s">
        <v>28521</v>
      </c>
      <c r="W4549" s="42" t="s">
        <v>94</v>
      </c>
      <c r="X4549" s="50">
        <v>20</v>
      </c>
    </row>
    <row r="4550" spans="1:24" ht="12" customHeight="1" x14ac:dyDescent="0.15">
      <c r="A4550" s="42" t="s">
        <v>4543</v>
      </c>
      <c r="B4550" s="42">
        <v>34</v>
      </c>
      <c r="C4550" s="42" t="s">
        <v>14</v>
      </c>
      <c r="D4550" s="42" t="s">
        <v>42</v>
      </c>
      <c r="F4550" s="55">
        <v>42030</v>
      </c>
      <c r="G4550" s="42" t="s">
        <v>4544</v>
      </c>
      <c r="H4550" s="42" t="s">
        <v>4545</v>
      </c>
      <c r="I4550" s="42" t="s">
        <v>39</v>
      </c>
      <c r="J4550" s="42" t="s">
        <v>4546</v>
      </c>
      <c r="K4550" s="42" t="s">
        <v>664</v>
      </c>
      <c r="L4550" s="42" t="s">
        <v>731</v>
      </c>
      <c r="M4550" s="42" t="s">
        <v>21</v>
      </c>
      <c r="N4550" s="42" t="s">
        <v>4547</v>
      </c>
      <c r="O4550" s="42" t="s">
        <v>537</v>
      </c>
      <c r="P4550" s="42" t="s">
        <v>395</v>
      </c>
      <c r="Q4550" s="56" t="s">
        <v>4548</v>
      </c>
      <c r="R4550" s="42" t="s">
        <v>542</v>
      </c>
      <c r="S4550" s="42" t="s">
        <v>22</v>
      </c>
      <c r="T4550" s="42" t="s">
        <v>28739</v>
      </c>
      <c r="U4550" s="50" t="s">
        <v>28518</v>
      </c>
      <c r="V4550" s="42" t="s">
        <v>28521</v>
      </c>
      <c r="W4550" s="42" t="s">
        <v>94</v>
      </c>
      <c r="X4550" s="50">
        <v>353</v>
      </c>
    </row>
    <row r="4551" spans="1:24" ht="12" customHeight="1" x14ac:dyDescent="0.15">
      <c r="A4551" s="42" t="s">
        <v>4566</v>
      </c>
      <c r="B4551" s="42">
        <v>68</v>
      </c>
      <c r="C4551" s="42" t="s">
        <v>14</v>
      </c>
      <c r="D4551" s="42" t="s">
        <v>31</v>
      </c>
      <c r="E4551" s="42" t="s">
        <v>4567</v>
      </c>
      <c r="F4551" s="55">
        <v>42030</v>
      </c>
      <c r="G4551" s="42" t="s">
        <v>4568</v>
      </c>
      <c r="H4551" s="42" t="s">
        <v>4569</v>
      </c>
      <c r="I4551" s="42" t="s">
        <v>127</v>
      </c>
      <c r="J4551" s="42" t="s">
        <v>4570</v>
      </c>
      <c r="K4551" s="42" t="s">
        <v>1055</v>
      </c>
      <c r="L4551" s="42" t="s">
        <v>4571</v>
      </c>
      <c r="M4551" s="42" t="s">
        <v>21</v>
      </c>
      <c r="N4551" s="42" t="s">
        <v>4572</v>
      </c>
      <c r="O4551" s="42" t="s">
        <v>537</v>
      </c>
      <c r="P4551" s="42" t="s">
        <v>395</v>
      </c>
      <c r="Q4551" s="56" t="s">
        <v>4573</v>
      </c>
      <c r="R4551" s="42" t="s">
        <v>542</v>
      </c>
      <c r="S4551" s="42" t="s">
        <v>22</v>
      </c>
      <c r="T4551" s="42" t="s">
        <v>28746</v>
      </c>
      <c r="U4551" s="50" t="s">
        <v>28520</v>
      </c>
      <c r="V4551" s="42" t="s">
        <v>28521</v>
      </c>
      <c r="W4551" s="42" t="s">
        <v>94</v>
      </c>
      <c r="X4551" s="50">
        <v>324</v>
      </c>
    </row>
    <row r="4552" spans="1:24" ht="12" customHeight="1" x14ac:dyDescent="0.15">
      <c r="A4552" s="42" t="s">
        <v>4531</v>
      </c>
      <c r="B4552" s="42">
        <v>57</v>
      </c>
      <c r="C4552" s="42" t="s">
        <v>14</v>
      </c>
      <c r="D4552" s="42" t="s">
        <v>79</v>
      </c>
      <c r="F4552" s="55">
        <v>42030</v>
      </c>
      <c r="G4552" s="42" t="s">
        <v>4532</v>
      </c>
      <c r="H4552" s="42" t="s">
        <v>4533</v>
      </c>
      <c r="I4552" s="42" t="s">
        <v>39</v>
      </c>
      <c r="J4552" s="42">
        <v>94066</v>
      </c>
      <c r="K4552" s="42" t="s">
        <v>4534</v>
      </c>
      <c r="L4552" s="42" t="s">
        <v>4535</v>
      </c>
      <c r="M4552" s="42" t="s">
        <v>23</v>
      </c>
      <c r="N4552" s="42" t="s">
        <v>4536</v>
      </c>
      <c r="P4552" s="42" t="s">
        <v>395</v>
      </c>
      <c r="Q4552" s="56" t="s">
        <v>4537</v>
      </c>
      <c r="R4552" s="42" t="s">
        <v>23</v>
      </c>
      <c r="S4552" s="42" t="s">
        <v>12</v>
      </c>
    </row>
    <row r="4553" spans="1:24" ht="12" customHeight="1" x14ac:dyDescent="0.15">
      <c r="A4553" s="42" t="s">
        <v>4549</v>
      </c>
      <c r="B4553" s="42">
        <v>24</v>
      </c>
      <c r="C4553" s="42" t="s">
        <v>14</v>
      </c>
      <c r="D4553" s="42" t="s">
        <v>42</v>
      </c>
      <c r="E4553" s="42" t="s">
        <v>4550</v>
      </c>
      <c r="F4553" s="55">
        <v>42030</v>
      </c>
      <c r="G4553" s="42" t="s">
        <v>4551</v>
      </c>
      <c r="H4553" s="42" t="s">
        <v>4552</v>
      </c>
      <c r="I4553" s="42" t="s">
        <v>67</v>
      </c>
      <c r="J4553" s="42" t="s">
        <v>4553</v>
      </c>
      <c r="K4553" s="42" t="s">
        <v>1247</v>
      </c>
      <c r="L4553" s="42" t="s">
        <v>4554</v>
      </c>
      <c r="M4553" s="42" t="s">
        <v>21</v>
      </c>
      <c r="N4553" s="42" t="s">
        <v>4555</v>
      </c>
      <c r="O4553" s="42" t="s">
        <v>994</v>
      </c>
      <c r="P4553" s="42" t="s">
        <v>395</v>
      </c>
      <c r="Q4553" s="56" t="s">
        <v>4556</v>
      </c>
      <c r="R4553" s="42" t="s">
        <v>94</v>
      </c>
      <c r="S4553" s="42" t="s">
        <v>12</v>
      </c>
      <c r="T4553" s="42" t="s">
        <v>31978</v>
      </c>
      <c r="U4553" s="50" t="s">
        <v>28518</v>
      </c>
      <c r="V4553" s="42" t="s">
        <v>28519</v>
      </c>
      <c r="W4553" s="42" t="s">
        <v>94</v>
      </c>
      <c r="X4553" s="50">
        <v>352</v>
      </c>
    </row>
    <row r="4554" spans="1:24" ht="12" customHeight="1" x14ac:dyDescent="0.15">
      <c r="A4554" s="42" t="s">
        <v>4574</v>
      </c>
      <c r="B4554" s="42">
        <v>26</v>
      </c>
      <c r="C4554" s="42" t="s">
        <v>14</v>
      </c>
      <c r="D4554" s="42" t="s">
        <v>42</v>
      </c>
      <c r="E4554" s="42" t="s">
        <v>4575</v>
      </c>
      <c r="F4554" s="55">
        <v>42029</v>
      </c>
      <c r="G4554" s="42" t="s">
        <v>4576</v>
      </c>
      <c r="H4554" s="42" t="s">
        <v>4577</v>
      </c>
      <c r="I4554" s="42" t="s">
        <v>203</v>
      </c>
      <c r="J4554" s="42" t="s">
        <v>4578</v>
      </c>
      <c r="K4554" s="42" t="s">
        <v>4577</v>
      </c>
      <c r="L4554" s="42" t="s">
        <v>4579</v>
      </c>
      <c r="M4554" s="42" t="s">
        <v>21</v>
      </c>
      <c r="N4554" s="42" t="s">
        <v>4580</v>
      </c>
      <c r="O4554" s="42" t="s">
        <v>4581</v>
      </c>
      <c r="P4554" s="42" t="s">
        <v>395</v>
      </c>
      <c r="Q4554" s="56" t="s">
        <v>4582</v>
      </c>
      <c r="R4554" s="42" t="s">
        <v>94</v>
      </c>
      <c r="S4554" s="42" t="s">
        <v>22</v>
      </c>
      <c r="T4554" s="42" t="s">
        <v>28746</v>
      </c>
      <c r="U4554" s="50" t="s">
        <v>28520</v>
      </c>
      <c r="V4554" s="42" t="s">
        <v>28519</v>
      </c>
      <c r="W4554" s="42" t="s">
        <v>94</v>
      </c>
      <c r="X4554" s="50">
        <v>108</v>
      </c>
    </row>
    <row r="4555" spans="1:24" ht="12" customHeight="1" x14ac:dyDescent="0.15">
      <c r="A4555" s="42" t="s">
        <v>4583</v>
      </c>
      <c r="B4555" s="42">
        <v>59</v>
      </c>
      <c r="C4555" s="42" t="s">
        <v>14</v>
      </c>
      <c r="D4555" s="42" t="s">
        <v>24</v>
      </c>
      <c r="F4555" s="55">
        <v>42029</v>
      </c>
      <c r="G4555" s="42" t="s">
        <v>4584</v>
      </c>
      <c r="H4555" s="42" t="s">
        <v>4585</v>
      </c>
      <c r="I4555" s="42" t="s">
        <v>75</v>
      </c>
      <c r="J4555" s="42" t="s">
        <v>4586</v>
      </c>
      <c r="K4555" s="42" t="s">
        <v>1476</v>
      </c>
      <c r="L4555" s="42" t="s">
        <v>4587</v>
      </c>
      <c r="M4555" s="42" t="s">
        <v>21</v>
      </c>
      <c r="N4555" s="42" t="s">
        <v>4588</v>
      </c>
      <c r="O4555" s="42" t="s">
        <v>994</v>
      </c>
      <c r="P4555" s="42" t="s">
        <v>395</v>
      </c>
      <c r="Q4555" s="56" t="s">
        <v>4589</v>
      </c>
      <c r="R4555" s="42" t="s">
        <v>94</v>
      </c>
      <c r="S4555" s="42" t="s">
        <v>22</v>
      </c>
      <c r="T4555" s="42" t="s">
        <v>28746</v>
      </c>
      <c r="U4555" s="50" t="s">
        <v>28520</v>
      </c>
      <c r="V4555" s="42" t="s">
        <v>28521</v>
      </c>
      <c r="W4555" s="42" t="s">
        <v>94</v>
      </c>
      <c r="X4555" s="50">
        <v>110</v>
      </c>
    </row>
    <row r="4556" spans="1:24" ht="12" customHeight="1" x14ac:dyDescent="0.15">
      <c r="A4556" s="42" t="s">
        <v>4590</v>
      </c>
      <c r="B4556" s="42">
        <v>26</v>
      </c>
      <c r="C4556" s="42" t="s">
        <v>14</v>
      </c>
      <c r="D4556" s="42" t="s">
        <v>79</v>
      </c>
      <c r="E4556" s="42" t="s">
        <v>4591</v>
      </c>
      <c r="F4556" s="55">
        <v>42028</v>
      </c>
      <c r="G4556" s="42" t="s">
        <v>4592</v>
      </c>
      <c r="H4556" s="42" t="s">
        <v>1562</v>
      </c>
      <c r="I4556" s="42" t="s">
        <v>46</v>
      </c>
      <c r="J4556" s="42" t="s">
        <v>4593</v>
      </c>
      <c r="K4556" s="42" t="s">
        <v>4594</v>
      </c>
      <c r="L4556" s="42" t="s">
        <v>2717</v>
      </c>
      <c r="M4556" s="42" t="s">
        <v>21</v>
      </c>
      <c r="N4556" s="42" t="s">
        <v>4595</v>
      </c>
      <c r="O4556" s="42" t="s">
        <v>994</v>
      </c>
      <c r="P4556" s="42" t="s">
        <v>395</v>
      </c>
      <c r="Q4556" s="56" t="s">
        <v>4596</v>
      </c>
      <c r="R4556" s="42" t="s">
        <v>542</v>
      </c>
      <c r="S4556" s="42" t="s">
        <v>22</v>
      </c>
      <c r="T4556" s="42" t="s">
        <v>28739</v>
      </c>
      <c r="U4556" s="50" t="s">
        <v>28518</v>
      </c>
      <c r="V4556" s="42" t="s">
        <v>28521</v>
      </c>
      <c r="W4556" s="42" t="s">
        <v>94</v>
      </c>
      <c r="X4556" s="50">
        <v>107</v>
      </c>
    </row>
    <row r="4557" spans="1:24" ht="12" customHeight="1" x14ac:dyDescent="0.15">
      <c r="A4557" s="42" t="s">
        <v>4597</v>
      </c>
      <c r="B4557" s="42">
        <v>45</v>
      </c>
      <c r="C4557" s="42" t="s">
        <v>14</v>
      </c>
      <c r="D4557" s="42" t="s">
        <v>31</v>
      </c>
      <c r="F4557" s="55">
        <v>42028</v>
      </c>
      <c r="G4557" s="42" t="s">
        <v>4598</v>
      </c>
      <c r="H4557" s="42" t="s">
        <v>4599</v>
      </c>
      <c r="I4557" s="42" t="s">
        <v>774</v>
      </c>
      <c r="J4557" s="42" t="s">
        <v>4600</v>
      </c>
      <c r="K4557" s="42" t="s">
        <v>2119</v>
      </c>
      <c r="L4557" s="42" t="s">
        <v>4601</v>
      </c>
      <c r="M4557" s="42" t="s">
        <v>21</v>
      </c>
      <c r="N4557" s="42" t="s">
        <v>4602</v>
      </c>
      <c r="O4557" s="42" t="s">
        <v>994</v>
      </c>
      <c r="P4557" s="42" t="s">
        <v>395</v>
      </c>
      <c r="Q4557" s="56" t="s">
        <v>4603</v>
      </c>
      <c r="R4557" s="42" t="s">
        <v>94</v>
      </c>
      <c r="S4557" s="42" t="s">
        <v>22</v>
      </c>
      <c r="T4557" s="42" t="s">
        <v>28746</v>
      </c>
      <c r="U4557" s="50" t="s">
        <v>28520</v>
      </c>
      <c r="V4557" s="42" t="s">
        <v>28521</v>
      </c>
      <c r="W4557" s="42" t="s">
        <v>94</v>
      </c>
      <c r="X4557" s="50">
        <v>105</v>
      </c>
    </row>
    <row r="4558" spans="1:24" ht="12" customHeight="1" x14ac:dyDescent="0.15">
      <c r="A4558" s="42" t="s">
        <v>4489</v>
      </c>
      <c r="B4558" s="42">
        <v>40</v>
      </c>
      <c r="C4558" s="42" t="s">
        <v>14</v>
      </c>
      <c r="D4558" s="42" t="s">
        <v>31</v>
      </c>
      <c r="E4558" s="42" t="s">
        <v>4490</v>
      </c>
      <c r="F4558" s="55">
        <v>42028</v>
      </c>
      <c r="G4558" s="42" t="s">
        <v>4491</v>
      </c>
      <c r="H4558" s="42" t="s">
        <v>910</v>
      </c>
      <c r="I4558" s="42" t="s">
        <v>67</v>
      </c>
      <c r="J4558" s="42" t="s">
        <v>4492</v>
      </c>
      <c r="K4558" s="42" t="s">
        <v>68</v>
      </c>
      <c r="L4558" s="42" t="s">
        <v>911</v>
      </c>
      <c r="M4558" s="42" t="s">
        <v>21</v>
      </c>
      <c r="N4558" s="42" t="s">
        <v>4493</v>
      </c>
      <c r="O4558" s="42" t="s">
        <v>994</v>
      </c>
      <c r="P4558" s="42" t="s">
        <v>395</v>
      </c>
      <c r="Q4558" s="56" t="s">
        <v>4494</v>
      </c>
      <c r="R4558" s="42" t="s">
        <v>542</v>
      </c>
      <c r="S4558" s="42" t="s">
        <v>22</v>
      </c>
      <c r="T4558" s="42" t="s">
        <v>28746</v>
      </c>
      <c r="U4558" s="50" t="s">
        <v>28520</v>
      </c>
      <c r="V4558" s="42" t="s">
        <v>28521</v>
      </c>
      <c r="W4558" s="42" t="s">
        <v>94</v>
      </c>
      <c r="X4558" s="50">
        <v>341</v>
      </c>
    </row>
    <row r="4559" spans="1:24" ht="12" customHeight="1" x14ac:dyDescent="0.15">
      <c r="A4559" s="42" t="s">
        <v>4604</v>
      </c>
      <c r="B4559" s="42">
        <v>56</v>
      </c>
      <c r="C4559" s="42" t="s">
        <v>14</v>
      </c>
      <c r="D4559" s="42" t="s">
        <v>42</v>
      </c>
      <c r="F4559" s="55">
        <v>42027</v>
      </c>
      <c r="G4559" s="42" t="s">
        <v>4605</v>
      </c>
      <c r="H4559" s="42" t="s">
        <v>4606</v>
      </c>
      <c r="I4559" s="42" t="s">
        <v>67</v>
      </c>
      <c r="J4559" s="42" t="s">
        <v>4607</v>
      </c>
      <c r="K4559" s="42" t="s">
        <v>4608</v>
      </c>
      <c r="L4559" s="42" t="s">
        <v>4609</v>
      </c>
      <c r="M4559" s="42" t="s">
        <v>21</v>
      </c>
      <c r="N4559" s="42" t="s">
        <v>4610</v>
      </c>
      <c r="O4559" s="42" t="s">
        <v>394</v>
      </c>
      <c r="P4559" s="42" t="s">
        <v>395</v>
      </c>
      <c r="Q4559" s="56" t="s">
        <v>4611</v>
      </c>
      <c r="R4559" s="42" t="s">
        <v>23</v>
      </c>
      <c r="S4559" s="42" t="s">
        <v>22</v>
      </c>
      <c r="T4559" s="42" t="s">
        <v>28739</v>
      </c>
      <c r="U4559" s="50" t="s">
        <v>28518</v>
      </c>
      <c r="V4559" s="42" t="s">
        <v>28521</v>
      </c>
      <c r="W4559" s="42" t="s">
        <v>94</v>
      </c>
      <c r="X4559" s="50">
        <v>102</v>
      </c>
    </row>
    <row r="4560" spans="1:24" ht="12" customHeight="1" x14ac:dyDescent="0.15">
      <c r="A4560" s="42" t="s">
        <v>4619</v>
      </c>
      <c r="B4560" s="42">
        <v>61</v>
      </c>
      <c r="C4560" s="42" t="s">
        <v>14</v>
      </c>
      <c r="D4560" s="42" t="s">
        <v>31</v>
      </c>
      <c r="E4560" s="42" t="s">
        <v>4620</v>
      </c>
      <c r="F4560" s="55">
        <v>42027</v>
      </c>
      <c r="G4560" s="42" t="s">
        <v>4621</v>
      </c>
      <c r="H4560" s="42" t="s">
        <v>1288</v>
      </c>
      <c r="I4560" s="42" t="s">
        <v>67</v>
      </c>
      <c r="J4560" s="42" t="s">
        <v>4622</v>
      </c>
      <c r="K4560" s="42" t="s">
        <v>1289</v>
      </c>
      <c r="L4560" s="42" t="s">
        <v>1290</v>
      </c>
      <c r="M4560" s="42" t="s">
        <v>21</v>
      </c>
      <c r="N4560" s="42" t="s">
        <v>4623</v>
      </c>
      <c r="O4560" s="42" t="s">
        <v>394</v>
      </c>
      <c r="P4560" s="42" t="s">
        <v>395</v>
      </c>
      <c r="Q4560" s="56" t="str">
        <f>HYPERLINK("http://www.statesman.com/news/news/local/officer-involved-shooting-being-investigated/njtpW/","http://www.statesman.com/news/news/local/officer-involved-shooting-being-investigated/njtpW/")</f>
        <v>http://www.statesman.com/news/news/local/officer-involved-shooting-being-investigated/njtpW/</v>
      </c>
      <c r="R4560" s="42" t="s">
        <v>542</v>
      </c>
      <c r="S4560" s="42" t="s">
        <v>22</v>
      </c>
      <c r="T4560" s="42" t="s">
        <v>28746</v>
      </c>
      <c r="U4560" s="50" t="s">
        <v>28520</v>
      </c>
      <c r="V4560" s="42" t="s">
        <v>28521</v>
      </c>
      <c r="W4560" s="42" t="s">
        <v>94</v>
      </c>
      <c r="X4560" s="50">
        <v>336</v>
      </c>
    </row>
    <row r="4561" spans="1:24" ht="12" customHeight="1" x14ac:dyDescent="0.15">
      <c r="A4561" s="42" t="s">
        <v>4612</v>
      </c>
      <c r="B4561" s="42">
        <v>29</v>
      </c>
      <c r="C4561" s="42" t="s">
        <v>14</v>
      </c>
      <c r="D4561" s="42" t="s">
        <v>79</v>
      </c>
      <c r="F4561" s="55">
        <v>42027</v>
      </c>
      <c r="G4561" s="42" t="s">
        <v>4613</v>
      </c>
      <c r="H4561" s="42" t="s">
        <v>4614</v>
      </c>
      <c r="I4561" s="42" t="s">
        <v>56</v>
      </c>
      <c r="J4561" s="42" t="s">
        <v>4615</v>
      </c>
      <c r="K4561" s="42" t="s">
        <v>1102</v>
      </c>
      <c r="L4561" s="42" t="s">
        <v>4616</v>
      </c>
      <c r="M4561" s="42" t="s">
        <v>21</v>
      </c>
      <c r="N4561" s="42" t="s">
        <v>4617</v>
      </c>
      <c r="O4561" s="42" t="s">
        <v>994</v>
      </c>
      <c r="P4561" s="42" t="s">
        <v>395</v>
      </c>
      <c r="Q4561" s="56" t="s">
        <v>4618</v>
      </c>
      <c r="R4561" s="42" t="s">
        <v>94</v>
      </c>
      <c r="S4561" s="42" t="s">
        <v>373</v>
      </c>
      <c r="T4561" s="42" t="s">
        <v>28836</v>
      </c>
      <c r="U4561" s="50" t="s">
        <v>28518</v>
      </c>
      <c r="V4561" s="42" t="s">
        <v>28521</v>
      </c>
      <c r="W4561" s="42" t="s">
        <v>94</v>
      </c>
      <c r="X4561" s="50">
        <v>101</v>
      </c>
    </row>
    <row r="4562" spans="1:24" ht="12" customHeight="1" x14ac:dyDescent="0.15">
      <c r="A4562" s="42" t="s">
        <v>4632</v>
      </c>
      <c r="B4562" s="42">
        <v>17</v>
      </c>
      <c r="C4562" s="42" t="s">
        <v>108</v>
      </c>
      <c r="D4562" s="42" t="s">
        <v>31</v>
      </c>
      <c r="E4562" s="42" t="s">
        <v>4633</v>
      </c>
      <c r="F4562" s="55">
        <v>42026</v>
      </c>
      <c r="G4562" s="42" t="s">
        <v>4634</v>
      </c>
      <c r="H4562" s="42" t="s">
        <v>580</v>
      </c>
      <c r="I4562" s="42" t="s">
        <v>67</v>
      </c>
      <c r="J4562" s="42" t="s">
        <v>4635</v>
      </c>
      <c r="K4562" s="42" t="s">
        <v>581</v>
      </c>
      <c r="L4562" s="42" t="s">
        <v>582</v>
      </c>
      <c r="M4562" s="42" t="s">
        <v>5307</v>
      </c>
      <c r="N4562" s="42" t="s">
        <v>4636</v>
      </c>
      <c r="O4562" s="42" t="s">
        <v>994</v>
      </c>
      <c r="P4562" s="42" t="s">
        <v>395</v>
      </c>
      <c r="Q4562" s="56" t="s">
        <v>4637</v>
      </c>
      <c r="R4562" s="42" t="s">
        <v>94</v>
      </c>
      <c r="S4562" s="42" t="s">
        <v>22</v>
      </c>
      <c r="T4562" s="42" t="s">
        <v>28739</v>
      </c>
      <c r="U4562" s="50" t="s">
        <v>28518</v>
      </c>
      <c r="V4562" s="42" t="s">
        <v>28521</v>
      </c>
      <c r="W4562" s="42" t="s">
        <v>94</v>
      </c>
      <c r="X4562" s="50">
        <v>100</v>
      </c>
    </row>
    <row r="4563" spans="1:24" ht="12" customHeight="1" x14ac:dyDescent="0.15">
      <c r="A4563" s="42" t="s">
        <v>4624</v>
      </c>
      <c r="B4563" s="42">
        <v>25</v>
      </c>
      <c r="C4563" s="42" t="s">
        <v>14</v>
      </c>
      <c r="D4563" s="42" t="s">
        <v>79</v>
      </c>
      <c r="E4563" s="42" t="s">
        <v>19729</v>
      </c>
      <c r="F4563" s="55">
        <v>42026</v>
      </c>
      <c r="G4563" s="42" t="s">
        <v>4625</v>
      </c>
      <c r="H4563" s="42" t="s">
        <v>4626</v>
      </c>
      <c r="I4563" s="42" t="s">
        <v>67</v>
      </c>
      <c r="J4563" s="42" t="s">
        <v>4627</v>
      </c>
      <c r="K4563" s="42" t="s">
        <v>4628</v>
      </c>
      <c r="L4563" s="42" t="s">
        <v>4629</v>
      </c>
      <c r="M4563" s="42" t="s">
        <v>21</v>
      </c>
      <c r="N4563" s="42" t="s">
        <v>4630</v>
      </c>
      <c r="O4563" s="42" t="s">
        <v>994</v>
      </c>
      <c r="P4563" s="42" t="s">
        <v>395</v>
      </c>
      <c r="Q4563" s="56" t="s">
        <v>4631</v>
      </c>
      <c r="R4563" s="42" t="s">
        <v>94</v>
      </c>
      <c r="S4563" s="42" t="s">
        <v>12</v>
      </c>
      <c r="T4563" s="42" t="s">
        <v>31675</v>
      </c>
      <c r="U4563" s="50" t="s">
        <v>28520</v>
      </c>
      <c r="V4563" s="42" t="s">
        <v>28519</v>
      </c>
      <c r="W4563" s="42" t="s">
        <v>94</v>
      </c>
      <c r="X4563" s="50">
        <v>99</v>
      </c>
    </row>
    <row r="4564" spans="1:24" ht="12" customHeight="1" x14ac:dyDescent="0.15">
      <c r="A4564" s="42" t="s">
        <v>4638</v>
      </c>
      <c r="B4564" s="42">
        <v>19</v>
      </c>
      <c r="C4564" s="42" t="s">
        <v>14</v>
      </c>
      <c r="D4564" s="42" t="s">
        <v>79</v>
      </c>
      <c r="E4564" s="42" t="s">
        <v>4639</v>
      </c>
      <c r="F4564" s="55">
        <v>42025</v>
      </c>
      <c r="G4564" s="42" t="s">
        <v>4640</v>
      </c>
      <c r="H4564" s="42" t="s">
        <v>693</v>
      </c>
      <c r="I4564" s="42" t="s">
        <v>425</v>
      </c>
      <c r="J4564" s="42" t="s">
        <v>4641</v>
      </c>
      <c r="K4564" s="42" t="s">
        <v>693</v>
      </c>
      <c r="L4564" s="42" t="s">
        <v>4419</v>
      </c>
      <c r="M4564" s="42" t="s">
        <v>21</v>
      </c>
      <c r="N4564" s="42" t="s">
        <v>4642</v>
      </c>
      <c r="O4564" s="42" t="s">
        <v>394</v>
      </c>
      <c r="P4564" s="42" t="s">
        <v>395</v>
      </c>
      <c r="Q4564" s="56" t="s">
        <v>4643</v>
      </c>
      <c r="R4564" s="42" t="s">
        <v>94</v>
      </c>
      <c r="S4564" s="42" t="s">
        <v>22</v>
      </c>
      <c r="T4564" s="42" t="s">
        <v>28746</v>
      </c>
      <c r="U4564" s="50" t="s">
        <v>28520</v>
      </c>
      <c r="V4564" s="42" t="s">
        <v>28521</v>
      </c>
      <c r="W4564" s="42" t="s">
        <v>94</v>
      </c>
      <c r="X4564" s="50">
        <v>90</v>
      </c>
    </row>
    <row r="4565" spans="1:24" ht="12" customHeight="1" x14ac:dyDescent="0.15">
      <c r="A4565" s="42" t="s">
        <v>4644</v>
      </c>
      <c r="B4565" s="42">
        <v>36</v>
      </c>
      <c r="C4565" s="42" t="s">
        <v>14</v>
      </c>
      <c r="D4565" s="42" t="s">
        <v>42</v>
      </c>
      <c r="E4565" s="42" t="s">
        <v>4645</v>
      </c>
      <c r="F4565" s="55">
        <v>42025</v>
      </c>
      <c r="G4565" s="42" t="s">
        <v>4646</v>
      </c>
      <c r="H4565" s="42" t="s">
        <v>4647</v>
      </c>
      <c r="I4565" s="42" t="s">
        <v>67</v>
      </c>
      <c r="J4565" s="42" t="s">
        <v>4648</v>
      </c>
      <c r="K4565" s="42" t="s">
        <v>4649</v>
      </c>
      <c r="L4565" s="42" t="s">
        <v>4629</v>
      </c>
      <c r="M4565" s="42" t="s">
        <v>21</v>
      </c>
      <c r="N4565" s="42" t="s">
        <v>4650</v>
      </c>
      <c r="O4565" s="42" t="s">
        <v>994</v>
      </c>
      <c r="P4565" s="42" t="s">
        <v>395</v>
      </c>
      <c r="Q4565" s="56" t="s">
        <v>4651</v>
      </c>
      <c r="R4565" s="42" t="s">
        <v>94</v>
      </c>
      <c r="S4565" s="42" t="s">
        <v>22</v>
      </c>
      <c r="T4565" s="42" t="s">
        <v>28746</v>
      </c>
      <c r="U4565" s="50" t="s">
        <v>28520</v>
      </c>
      <c r="V4565" s="42" t="s">
        <v>28522</v>
      </c>
      <c r="W4565" s="42" t="s">
        <v>94</v>
      </c>
      <c r="X4565" s="50">
        <v>88</v>
      </c>
    </row>
    <row r="4566" spans="1:24" ht="12" customHeight="1" x14ac:dyDescent="0.15">
      <c r="A4566" s="42" t="s">
        <v>4652</v>
      </c>
      <c r="B4566" s="42">
        <v>54</v>
      </c>
      <c r="C4566" s="42" t="s">
        <v>14</v>
      </c>
      <c r="D4566" s="42" t="s">
        <v>31</v>
      </c>
      <c r="F4566" s="55">
        <v>42025</v>
      </c>
      <c r="G4566" s="42" t="s">
        <v>4653</v>
      </c>
      <c r="H4566" s="42" t="s">
        <v>4654</v>
      </c>
      <c r="I4566" s="42" t="s">
        <v>493</v>
      </c>
      <c r="J4566" s="42" t="s">
        <v>4655</v>
      </c>
      <c r="K4566" s="42" t="s">
        <v>4656</v>
      </c>
      <c r="L4566" s="42" t="s">
        <v>4657</v>
      </c>
      <c r="M4566" s="42" t="s">
        <v>21</v>
      </c>
      <c r="N4566" s="42" t="s">
        <v>4658</v>
      </c>
      <c r="O4566" s="42" t="s">
        <v>394</v>
      </c>
      <c r="P4566" s="42" t="s">
        <v>395</v>
      </c>
      <c r="Q4566" s="56" t="s">
        <v>4659</v>
      </c>
      <c r="R4566" s="42" t="s">
        <v>542</v>
      </c>
      <c r="S4566" s="42" t="s">
        <v>22</v>
      </c>
      <c r="T4566" s="42" t="s">
        <v>28746</v>
      </c>
      <c r="U4566" s="50" t="s">
        <v>28520</v>
      </c>
      <c r="V4566" s="42" t="s">
        <v>28521</v>
      </c>
      <c r="W4566" s="42" t="s">
        <v>94</v>
      </c>
      <c r="X4566" s="50">
        <v>98</v>
      </c>
    </row>
    <row r="4567" spans="1:24" ht="12" customHeight="1" x14ac:dyDescent="0.15">
      <c r="A4567" s="42" t="s">
        <v>4660</v>
      </c>
      <c r="B4567" s="42">
        <v>45</v>
      </c>
      <c r="C4567" s="42" t="s">
        <v>14</v>
      </c>
      <c r="D4567" s="42" t="s">
        <v>31</v>
      </c>
      <c r="E4567" s="42" t="s">
        <v>4661</v>
      </c>
      <c r="F4567" s="55">
        <v>42025</v>
      </c>
      <c r="G4567" s="42" t="s">
        <v>4662</v>
      </c>
      <c r="H4567" s="42" t="s">
        <v>4663</v>
      </c>
      <c r="I4567" s="42" t="s">
        <v>653</v>
      </c>
      <c r="J4567" s="42" t="s">
        <v>4664</v>
      </c>
      <c r="K4567" s="42" t="s">
        <v>4665</v>
      </c>
      <c r="L4567" s="42" t="s">
        <v>4666</v>
      </c>
      <c r="M4567" s="42" t="s">
        <v>21</v>
      </c>
      <c r="N4567" s="42" t="s">
        <v>4667</v>
      </c>
      <c r="O4567" s="42" t="s">
        <v>394</v>
      </c>
      <c r="P4567" s="42" t="s">
        <v>395</v>
      </c>
      <c r="Q4567" s="56" t="s">
        <v>4668</v>
      </c>
      <c r="R4567" s="42" t="s">
        <v>94</v>
      </c>
      <c r="S4567" s="42" t="s">
        <v>22</v>
      </c>
    </row>
    <row r="4568" spans="1:24" ht="12" customHeight="1" x14ac:dyDescent="0.15">
      <c r="A4568" s="42" t="s">
        <v>4669</v>
      </c>
      <c r="B4568" s="42">
        <v>36</v>
      </c>
      <c r="C4568" s="42" t="s">
        <v>14</v>
      </c>
      <c r="D4568" s="42" t="s">
        <v>31</v>
      </c>
      <c r="E4568" s="42" t="s">
        <v>4670</v>
      </c>
      <c r="F4568" s="55">
        <v>42025</v>
      </c>
      <c r="G4568" s="42" t="s">
        <v>4671</v>
      </c>
      <c r="H4568" s="42" t="s">
        <v>766</v>
      </c>
      <c r="I4568" s="42" t="s">
        <v>39</v>
      </c>
      <c r="J4568" s="42" t="s">
        <v>2775</v>
      </c>
      <c r="K4568" s="42" t="s">
        <v>767</v>
      </c>
      <c r="L4568" s="42" t="s">
        <v>4672</v>
      </c>
      <c r="M4568" s="42" t="s">
        <v>21</v>
      </c>
      <c r="N4568" s="42" t="s">
        <v>4673</v>
      </c>
      <c r="O4568" s="42" t="s">
        <v>994</v>
      </c>
      <c r="P4568" s="42" t="s">
        <v>395</v>
      </c>
      <c r="Q4568" s="56" t="s">
        <v>4674</v>
      </c>
      <c r="R4568" s="42" t="s">
        <v>94</v>
      </c>
      <c r="S4568" s="42" t="s">
        <v>22</v>
      </c>
      <c r="T4568" s="42" t="s">
        <v>28746</v>
      </c>
      <c r="U4568" s="50" t="s">
        <v>28520</v>
      </c>
      <c r="V4568" s="42" t="s">
        <v>28521</v>
      </c>
      <c r="W4568" s="42" t="s">
        <v>94</v>
      </c>
      <c r="X4568" s="50">
        <v>86</v>
      </c>
    </row>
    <row r="4569" spans="1:24" ht="12" customHeight="1" x14ac:dyDescent="0.15">
      <c r="A4569" s="42" t="s">
        <v>4770</v>
      </c>
      <c r="B4569" s="42">
        <v>42</v>
      </c>
      <c r="C4569" s="42" t="s">
        <v>14</v>
      </c>
      <c r="D4569" s="42" t="s">
        <v>79</v>
      </c>
      <c r="E4569" s="42" t="s">
        <v>4771</v>
      </c>
      <c r="F4569" s="55">
        <v>42024</v>
      </c>
      <c r="G4569" s="42" t="s">
        <v>4772</v>
      </c>
      <c r="H4569" s="42" t="s">
        <v>671</v>
      </c>
      <c r="I4569" s="42" t="s">
        <v>117</v>
      </c>
      <c r="J4569" s="42" t="s">
        <v>4773</v>
      </c>
      <c r="K4569" s="42" t="s">
        <v>617</v>
      </c>
      <c r="L4569" s="42" t="s">
        <v>4774</v>
      </c>
      <c r="M4569" s="42" t="s">
        <v>21</v>
      </c>
      <c r="N4569" s="42" t="s">
        <v>4775</v>
      </c>
      <c r="O4569" s="42" t="s">
        <v>394</v>
      </c>
      <c r="P4569" s="42" t="s">
        <v>395</v>
      </c>
      <c r="Q4569" s="56" t="s">
        <v>4776</v>
      </c>
      <c r="R4569" s="42" t="s">
        <v>23</v>
      </c>
      <c r="S4569" s="42" t="s">
        <v>373</v>
      </c>
      <c r="T4569" s="42" t="s">
        <v>28836</v>
      </c>
      <c r="U4569" s="50" t="s">
        <v>28518</v>
      </c>
      <c r="V4569" s="42" t="s">
        <v>28519</v>
      </c>
      <c r="W4569" s="42" t="s">
        <v>94</v>
      </c>
      <c r="X4569" s="50">
        <v>85</v>
      </c>
    </row>
    <row r="4570" spans="1:24" ht="12" customHeight="1" x14ac:dyDescent="0.15">
      <c r="A4570" s="42" t="s">
        <v>4675</v>
      </c>
      <c r="B4570" s="42">
        <v>49</v>
      </c>
      <c r="C4570" s="42" t="s">
        <v>14</v>
      </c>
      <c r="D4570" s="42" t="s">
        <v>31</v>
      </c>
      <c r="E4570" s="42" t="s">
        <v>4676</v>
      </c>
      <c r="F4570" s="55">
        <v>42023</v>
      </c>
      <c r="G4570" s="42" t="s">
        <v>4677</v>
      </c>
      <c r="H4570" s="42" t="s">
        <v>4678</v>
      </c>
      <c r="I4570" s="42" t="s">
        <v>40</v>
      </c>
      <c r="J4570" s="42" t="s">
        <v>4679</v>
      </c>
      <c r="K4570" s="42" t="s">
        <v>3245</v>
      </c>
      <c r="L4570" s="42" t="s">
        <v>4680</v>
      </c>
      <c r="M4570" s="42" t="s">
        <v>21</v>
      </c>
      <c r="N4570" s="42" t="s">
        <v>4681</v>
      </c>
      <c r="O4570" s="42" t="s">
        <v>394</v>
      </c>
      <c r="P4570" s="42" t="s">
        <v>395</v>
      </c>
      <c r="Q4570" s="56" t="s">
        <v>4682</v>
      </c>
      <c r="R4570" s="42" t="s">
        <v>23</v>
      </c>
      <c r="S4570" s="42" t="s">
        <v>22</v>
      </c>
      <c r="T4570" s="42" t="s">
        <v>28739</v>
      </c>
      <c r="U4570" s="50" t="s">
        <v>28520</v>
      </c>
      <c r="V4570" s="42" t="s">
        <v>28521</v>
      </c>
      <c r="W4570" s="42" t="s">
        <v>94</v>
      </c>
      <c r="X4570" s="50">
        <v>84</v>
      </c>
    </row>
    <row r="4571" spans="1:24" ht="12" customHeight="1" x14ac:dyDescent="0.15">
      <c r="A4571" s="42" t="s">
        <v>4683</v>
      </c>
      <c r="B4571" s="42">
        <v>67</v>
      </c>
      <c r="C4571" s="42" t="s">
        <v>14</v>
      </c>
      <c r="D4571" s="42" t="s">
        <v>31</v>
      </c>
      <c r="E4571" s="42" t="s">
        <v>4684</v>
      </c>
      <c r="F4571" s="55">
        <v>42022</v>
      </c>
      <c r="G4571" s="42" t="s">
        <v>4685</v>
      </c>
      <c r="H4571" s="42" t="s">
        <v>4686</v>
      </c>
      <c r="I4571" s="42" t="s">
        <v>309</v>
      </c>
      <c r="J4571" s="42" t="s">
        <v>4687</v>
      </c>
      <c r="K4571" s="42" t="s">
        <v>4688</v>
      </c>
      <c r="L4571" s="42" t="s">
        <v>4689</v>
      </c>
      <c r="M4571" s="42" t="s">
        <v>5307</v>
      </c>
      <c r="N4571" s="42" t="s">
        <v>4690</v>
      </c>
      <c r="O4571" s="42" t="s">
        <v>394</v>
      </c>
      <c r="P4571" s="42" t="s">
        <v>395</v>
      </c>
      <c r="Q4571" s="56" t="s">
        <v>4691</v>
      </c>
      <c r="R4571" s="42" t="s">
        <v>542</v>
      </c>
      <c r="S4571" s="42" t="s">
        <v>22</v>
      </c>
      <c r="T4571" s="42" t="s">
        <v>28746</v>
      </c>
      <c r="U4571" s="50" t="s">
        <v>28520</v>
      </c>
      <c r="V4571" s="42" t="s">
        <v>28521</v>
      </c>
      <c r="W4571" s="42" t="s">
        <v>94</v>
      </c>
      <c r="X4571" s="50">
        <v>83</v>
      </c>
    </row>
    <row r="4572" spans="1:24" ht="12" customHeight="1" x14ac:dyDescent="0.15">
      <c r="A4572" s="42" t="s">
        <v>4692</v>
      </c>
      <c r="B4572" s="42">
        <v>32</v>
      </c>
      <c r="C4572" s="42" t="s">
        <v>14</v>
      </c>
      <c r="D4572" s="42" t="s">
        <v>31</v>
      </c>
      <c r="E4572" s="42" t="s">
        <v>4693</v>
      </c>
      <c r="F4572" s="55">
        <v>42022</v>
      </c>
      <c r="G4572" s="42" t="s">
        <v>4694</v>
      </c>
      <c r="H4572" s="42" t="s">
        <v>617</v>
      </c>
      <c r="I4572" s="42" t="s">
        <v>117</v>
      </c>
      <c r="J4572" s="42" t="s">
        <v>4695</v>
      </c>
      <c r="K4572" s="42" t="s">
        <v>617</v>
      </c>
      <c r="L4572" s="42" t="s">
        <v>4696</v>
      </c>
      <c r="M4572" s="42" t="s">
        <v>21</v>
      </c>
      <c r="N4572" s="42" t="s">
        <v>4697</v>
      </c>
      <c r="O4572" s="42" t="s">
        <v>394</v>
      </c>
      <c r="P4572" s="42" t="s">
        <v>395</v>
      </c>
      <c r="Q4572" s="56" t="s">
        <v>4698</v>
      </c>
      <c r="R4572" s="42" t="s">
        <v>542</v>
      </c>
      <c r="S4572" s="42" t="s">
        <v>22</v>
      </c>
      <c r="T4572" s="42" t="s">
        <v>28746</v>
      </c>
      <c r="U4572" s="50" t="s">
        <v>28520</v>
      </c>
      <c r="V4572" s="42" t="s">
        <v>28521</v>
      </c>
      <c r="W4572" s="42" t="s">
        <v>94</v>
      </c>
      <c r="X4572" s="50">
        <v>80</v>
      </c>
    </row>
    <row r="4573" spans="1:24" ht="12" customHeight="1" x14ac:dyDescent="0.15">
      <c r="A4573" s="42" t="s">
        <v>4699</v>
      </c>
      <c r="B4573" s="42">
        <v>27</v>
      </c>
      <c r="C4573" s="42" t="s">
        <v>14</v>
      </c>
      <c r="D4573" s="42" t="s">
        <v>79</v>
      </c>
      <c r="E4573" s="42" t="s">
        <v>4700</v>
      </c>
      <c r="F4573" s="55">
        <v>42021</v>
      </c>
      <c r="G4573" s="42" t="s">
        <v>4701</v>
      </c>
      <c r="H4573" s="42" t="s">
        <v>910</v>
      </c>
      <c r="I4573" s="42" t="s">
        <v>67</v>
      </c>
      <c r="J4573" s="42" t="s">
        <v>4702</v>
      </c>
      <c r="K4573" s="42" t="s">
        <v>68</v>
      </c>
      <c r="L4573" s="42" t="s">
        <v>911</v>
      </c>
      <c r="M4573" s="42" t="s">
        <v>21</v>
      </c>
      <c r="N4573" s="42" t="s">
        <v>4703</v>
      </c>
      <c r="O4573" s="42" t="s">
        <v>994</v>
      </c>
      <c r="P4573" s="42" t="s">
        <v>395</v>
      </c>
      <c r="Q4573" s="56" t="s">
        <v>4704</v>
      </c>
      <c r="R4573" s="42" t="s">
        <v>94</v>
      </c>
      <c r="S4573" s="42" t="s">
        <v>22</v>
      </c>
      <c r="T4573" s="42" t="s">
        <v>28739</v>
      </c>
      <c r="U4573" s="50" t="s">
        <v>28520</v>
      </c>
      <c r="V4573" s="42" t="s">
        <v>28521</v>
      </c>
      <c r="W4573" s="42" t="s">
        <v>94</v>
      </c>
      <c r="X4573" s="50">
        <v>78</v>
      </c>
    </row>
    <row r="4574" spans="1:24" ht="12" customHeight="1" x14ac:dyDescent="0.15">
      <c r="A4574" s="42" t="s">
        <v>4705</v>
      </c>
      <c r="B4574" s="42">
        <v>21</v>
      </c>
      <c r="C4574" s="42" t="s">
        <v>14</v>
      </c>
      <c r="D4574" s="42" t="s">
        <v>79</v>
      </c>
      <c r="E4574" s="42" t="s">
        <v>4706</v>
      </c>
      <c r="F4574" s="55">
        <v>42021</v>
      </c>
      <c r="G4574" s="42" t="s">
        <v>4707</v>
      </c>
      <c r="H4574" s="42" t="s">
        <v>3025</v>
      </c>
      <c r="I4574" s="42" t="s">
        <v>389</v>
      </c>
      <c r="J4574" s="42" t="s">
        <v>4708</v>
      </c>
      <c r="K4574" s="42" t="s">
        <v>3025</v>
      </c>
      <c r="L4574" s="42" t="s">
        <v>4709</v>
      </c>
      <c r="M4574" s="42" t="s">
        <v>21</v>
      </c>
      <c r="N4574" s="42" t="s">
        <v>4710</v>
      </c>
      <c r="O4574" s="42" t="s">
        <v>537</v>
      </c>
      <c r="P4574" s="42" t="s">
        <v>395</v>
      </c>
      <c r="Q4574" s="56" t="s">
        <v>4711</v>
      </c>
      <c r="R4574" s="42" t="s">
        <v>94</v>
      </c>
      <c r="S4574" s="42" t="s">
        <v>22</v>
      </c>
      <c r="T4574" s="42" t="s">
        <v>28746</v>
      </c>
      <c r="U4574" s="50" t="s">
        <v>28520</v>
      </c>
      <c r="V4574" s="42" t="s">
        <v>28522</v>
      </c>
      <c r="W4574" s="42" t="s">
        <v>542</v>
      </c>
      <c r="X4574" s="50">
        <v>74</v>
      </c>
    </row>
    <row r="4575" spans="1:24" ht="12" customHeight="1" x14ac:dyDescent="0.15">
      <c r="A4575" s="42" t="s">
        <v>4712</v>
      </c>
      <c r="B4575" s="42">
        <v>24</v>
      </c>
      <c r="C4575" s="42" t="s">
        <v>14</v>
      </c>
      <c r="D4575" s="42" t="s">
        <v>42</v>
      </c>
      <c r="E4575" s="42" t="s">
        <v>4713</v>
      </c>
      <c r="F4575" s="55">
        <v>42021</v>
      </c>
      <c r="G4575" s="42" t="s">
        <v>4714</v>
      </c>
      <c r="H4575" s="42" t="s">
        <v>92</v>
      </c>
      <c r="I4575" s="42" t="s">
        <v>39</v>
      </c>
      <c r="J4575" s="42" t="s">
        <v>4715</v>
      </c>
      <c r="K4575" s="42" t="s">
        <v>92</v>
      </c>
      <c r="L4575" s="42" t="s">
        <v>93</v>
      </c>
      <c r="M4575" s="42" t="s">
        <v>21</v>
      </c>
      <c r="N4575" s="42" t="s">
        <v>4716</v>
      </c>
      <c r="O4575" s="42" t="s">
        <v>994</v>
      </c>
      <c r="P4575" s="42" t="s">
        <v>395</v>
      </c>
      <c r="Q4575" s="56" t="s">
        <v>4717</v>
      </c>
      <c r="R4575" s="42" t="s">
        <v>23</v>
      </c>
      <c r="S4575" s="42" t="s">
        <v>22</v>
      </c>
      <c r="T4575" s="42" t="s">
        <v>28746</v>
      </c>
      <c r="U4575" s="50" t="s">
        <v>28520</v>
      </c>
      <c r="V4575" s="42" t="s">
        <v>28521</v>
      </c>
      <c r="W4575" s="42" t="s">
        <v>94</v>
      </c>
      <c r="X4575" s="50">
        <v>75</v>
      </c>
    </row>
    <row r="4576" spans="1:24" ht="12" customHeight="1" x14ac:dyDescent="0.15">
      <c r="A4576" s="42" t="s">
        <v>4744</v>
      </c>
      <c r="B4576" s="42">
        <v>37</v>
      </c>
      <c r="C4576" s="42" t="s">
        <v>108</v>
      </c>
      <c r="D4576" s="42" t="s">
        <v>31</v>
      </c>
      <c r="F4576" s="55">
        <v>42020</v>
      </c>
      <c r="G4576" s="42" t="s">
        <v>4745</v>
      </c>
      <c r="H4576" s="42" t="s">
        <v>4746</v>
      </c>
      <c r="I4576" s="42" t="s">
        <v>75</v>
      </c>
      <c r="J4576" s="42" t="s">
        <v>4747</v>
      </c>
      <c r="K4576" s="42" t="s">
        <v>515</v>
      </c>
      <c r="L4576" s="42" t="s">
        <v>4748</v>
      </c>
      <c r="M4576" s="42" t="s">
        <v>21</v>
      </c>
      <c r="N4576" s="42" t="s">
        <v>4749</v>
      </c>
      <c r="O4576" s="42" t="s">
        <v>24802</v>
      </c>
      <c r="P4576" s="42" t="s">
        <v>395</v>
      </c>
      <c r="Q4576" s="56" t="s">
        <v>4750</v>
      </c>
      <c r="R4576" s="42" t="s">
        <v>94</v>
      </c>
      <c r="S4576" s="42" t="s">
        <v>12</v>
      </c>
    </row>
    <row r="4577" spans="1:24" ht="12" customHeight="1" x14ac:dyDescent="0.15">
      <c r="A4577" s="42" t="s">
        <v>4718</v>
      </c>
      <c r="B4577" s="42">
        <v>57</v>
      </c>
      <c r="C4577" s="42" t="s">
        <v>14</v>
      </c>
      <c r="D4577" s="42" t="s">
        <v>15</v>
      </c>
      <c r="E4577" s="42" t="s">
        <v>4719</v>
      </c>
      <c r="F4577" s="55">
        <v>42020</v>
      </c>
      <c r="G4577" s="42" t="s">
        <v>4720</v>
      </c>
      <c r="H4577" s="42" t="s">
        <v>4721</v>
      </c>
      <c r="I4577" s="42" t="s">
        <v>127</v>
      </c>
      <c r="J4577" s="42" t="s">
        <v>4722</v>
      </c>
      <c r="K4577" s="42" t="s">
        <v>1055</v>
      </c>
      <c r="L4577" s="42" t="s">
        <v>4723</v>
      </c>
      <c r="M4577" s="42" t="s">
        <v>385</v>
      </c>
      <c r="N4577" s="42" t="s">
        <v>4724</v>
      </c>
      <c r="O4577" s="42" t="s">
        <v>994</v>
      </c>
      <c r="P4577" s="42" t="s">
        <v>395</v>
      </c>
      <c r="Q4577" s="56" t="s">
        <v>4725</v>
      </c>
      <c r="R4577" s="42" t="s">
        <v>94</v>
      </c>
      <c r="S4577" s="42" t="s">
        <v>22</v>
      </c>
    </row>
    <row r="4578" spans="1:24" ht="12" customHeight="1" x14ac:dyDescent="0.15">
      <c r="A4578" s="42" t="s">
        <v>3186</v>
      </c>
      <c r="B4578" s="42" t="s">
        <v>23</v>
      </c>
      <c r="C4578" s="42" t="s">
        <v>14</v>
      </c>
      <c r="D4578" s="42" t="s">
        <v>79</v>
      </c>
      <c r="F4578" s="55">
        <v>42020</v>
      </c>
      <c r="G4578" s="42" t="s">
        <v>4732</v>
      </c>
      <c r="H4578" s="42" t="s">
        <v>707</v>
      </c>
      <c r="I4578" s="42" t="s">
        <v>67</v>
      </c>
      <c r="J4578" s="42">
        <v>77089</v>
      </c>
      <c r="K4578" s="42" t="s">
        <v>545</v>
      </c>
      <c r="L4578" s="42" t="s">
        <v>708</v>
      </c>
      <c r="M4578" s="42" t="s">
        <v>21</v>
      </c>
      <c r="N4578" s="42" t="s">
        <v>4733</v>
      </c>
      <c r="P4578" s="42" t="s">
        <v>395</v>
      </c>
      <c r="Q4578" s="56" t="s">
        <v>4734</v>
      </c>
      <c r="R4578" s="42" t="s">
        <v>23</v>
      </c>
      <c r="S4578" s="42" t="s">
        <v>22</v>
      </c>
    </row>
    <row r="4579" spans="1:24" ht="12" customHeight="1" x14ac:dyDescent="0.15">
      <c r="A4579" s="42" t="s">
        <v>4726</v>
      </c>
      <c r="B4579" s="42">
        <v>23</v>
      </c>
      <c r="C4579" s="42" t="s">
        <v>14</v>
      </c>
      <c r="D4579" s="42" t="s">
        <v>79</v>
      </c>
      <c r="E4579" s="42" t="s">
        <v>4727</v>
      </c>
      <c r="F4579" s="55">
        <v>42020</v>
      </c>
      <c r="G4579" s="42" t="s">
        <v>4728</v>
      </c>
      <c r="H4579" s="42" t="s">
        <v>2442</v>
      </c>
      <c r="I4579" s="42" t="s">
        <v>389</v>
      </c>
      <c r="J4579" s="42" t="s">
        <v>4729</v>
      </c>
      <c r="K4579" s="42" t="s">
        <v>2442</v>
      </c>
      <c r="L4579" s="42" t="s">
        <v>4730</v>
      </c>
      <c r="M4579" s="42" t="s">
        <v>21</v>
      </c>
      <c r="N4579" s="42" t="s">
        <v>4731</v>
      </c>
      <c r="O4579" s="42" t="s">
        <v>394</v>
      </c>
      <c r="P4579" s="42" t="s">
        <v>395</v>
      </c>
      <c r="Q4579" s="56" t="str">
        <f>HYPERLINK("http://kfor.com/2015/01/17/update-on-off-duty-officer-shooting-at-garth-brooks-concert-in-tulsa/","http://kfor.com/2015/01/17/update-on-off-duty-officer-shooting-at-garth-brooks-concert-in-tulsa/")</f>
        <v>http://kfor.com/2015/01/17/update-on-off-duty-officer-shooting-at-garth-brooks-concert-in-tulsa/</v>
      </c>
      <c r="R4579" s="42" t="s">
        <v>94</v>
      </c>
      <c r="S4579" s="42" t="s">
        <v>22</v>
      </c>
    </row>
    <row r="4580" spans="1:24" ht="12" customHeight="1" x14ac:dyDescent="0.15">
      <c r="A4580" s="42" t="s">
        <v>4735</v>
      </c>
      <c r="B4580" s="42">
        <v>48</v>
      </c>
      <c r="C4580" s="42" t="s">
        <v>14</v>
      </c>
      <c r="D4580" s="42" t="s">
        <v>24</v>
      </c>
      <c r="F4580" s="55">
        <v>42020</v>
      </c>
      <c r="G4580" s="42" t="s">
        <v>4736</v>
      </c>
      <c r="H4580" s="42" t="s">
        <v>1117</v>
      </c>
      <c r="I4580" s="42" t="s">
        <v>39</v>
      </c>
      <c r="J4580" s="42" t="s">
        <v>4737</v>
      </c>
      <c r="K4580" s="42" t="s">
        <v>589</v>
      </c>
      <c r="L4580" s="42" t="s">
        <v>1118</v>
      </c>
      <c r="M4580" s="42" t="s">
        <v>5307</v>
      </c>
      <c r="N4580" s="42" t="s">
        <v>4738</v>
      </c>
      <c r="O4580" s="42" t="s">
        <v>394</v>
      </c>
      <c r="P4580" s="42" t="s">
        <v>395</v>
      </c>
      <c r="Q4580" s="56" t="s">
        <v>4739</v>
      </c>
      <c r="R4580" s="42" t="s">
        <v>94</v>
      </c>
      <c r="S4580" s="42" t="s">
        <v>22</v>
      </c>
      <c r="T4580" s="42" t="s">
        <v>28739</v>
      </c>
      <c r="U4580" s="50" t="s">
        <v>28518</v>
      </c>
      <c r="V4580" s="42" t="s">
        <v>28521</v>
      </c>
      <c r="W4580" s="42" t="s">
        <v>94</v>
      </c>
      <c r="X4580" s="50">
        <v>68</v>
      </c>
    </row>
    <row r="4581" spans="1:24" ht="12" customHeight="1" x14ac:dyDescent="0.15">
      <c r="A4581" s="42" t="s">
        <v>28517</v>
      </c>
      <c r="B4581" s="42">
        <v>41</v>
      </c>
      <c r="C4581" s="42" t="s">
        <v>14</v>
      </c>
      <c r="D4581" s="42" t="s">
        <v>31</v>
      </c>
      <c r="F4581" s="55">
        <v>42020</v>
      </c>
      <c r="G4581" s="42" t="s">
        <v>4740</v>
      </c>
      <c r="H4581" s="42" t="s">
        <v>4741</v>
      </c>
      <c r="I4581" s="42" t="s">
        <v>67</v>
      </c>
      <c r="J4581" s="42">
        <v>75147</v>
      </c>
      <c r="K4581" s="42" t="s">
        <v>32332</v>
      </c>
      <c r="L4581" s="42" t="s">
        <v>275</v>
      </c>
      <c r="M4581" s="42" t="s">
        <v>21</v>
      </c>
      <c r="N4581" s="42" t="s">
        <v>4742</v>
      </c>
      <c r="P4581" s="42" t="s">
        <v>395</v>
      </c>
      <c r="Q4581" s="56" t="s">
        <v>4743</v>
      </c>
      <c r="R4581" s="42" t="s">
        <v>23</v>
      </c>
      <c r="S4581" s="42" t="s">
        <v>22</v>
      </c>
      <c r="T4581" s="42" t="s">
        <v>28746</v>
      </c>
      <c r="U4581" s="50" t="s">
        <v>28520</v>
      </c>
      <c r="V4581" s="42" t="s">
        <v>28519</v>
      </c>
      <c r="W4581" s="42" t="s">
        <v>94</v>
      </c>
      <c r="X4581" s="50">
        <v>67</v>
      </c>
    </row>
    <row r="4582" spans="1:24" ht="12" customHeight="1" x14ac:dyDescent="0.15">
      <c r="A4582" s="42" t="s">
        <v>4764</v>
      </c>
      <c r="B4582" s="42">
        <v>27</v>
      </c>
      <c r="C4582" s="42" t="s">
        <v>14</v>
      </c>
      <c r="D4582" s="42" t="s">
        <v>79</v>
      </c>
      <c r="E4582" s="42" t="s">
        <v>4765</v>
      </c>
      <c r="F4582" s="55">
        <v>42019</v>
      </c>
      <c r="G4582" s="42" t="s">
        <v>4766</v>
      </c>
      <c r="H4582" s="42" t="s">
        <v>210</v>
      </c>
      <c r="I4582" s="42" t="s">
        <v>211</v>
      </c>
      <c r="J4582" s="42" t="s">
        <v>4767</v>
      </c>
      <c r="K4582" s="42" t="s">
        <v>414</v>
      </c>
      <c r="L4582" s="42" t="s">
        <v>212</v>
      </c>
      <c r="M4582" s="42" t="s">
        <v>21</v>
      </c>
      <c r="N4582" s="42" t="s">
        <v>4768</v>
      </c>
      <c r="O4582" s="42" t="s">
        <v>994</v>
      </c>
      <c r="P4582" s="42" t="s">
        <v>395</v>
      </c>
      <c r="Q4582" s="56" t="s">
        <v>4769</v>
      </c>
      <c r="R4582" s="42" t="s">
        <v>94</v>
      </c>
      <c r="S4582" s="42" t="s">
        <v>22</v>
      </c>
      <c r="T4582" s="42" t="s">
        <v>28746</v>
      </c>
      <c r="U4582" s="50" t="s">
        <v>28520</v>
      </c>
      <c r="V4582" s="42" t="s">
        <v>28522</v>
      </c>
      <c r="W4582" s="42" t="s">
        <v>94</v>
      </c>
      <c r="X4582" s="50">
        <v>56</v>
      </c>
    </row>
    <row r="4583" spans="1:24" ht="12" customHeight="1" x14ac:dyDescent="0.15">
      <c r="A4583" s="42" t="s">
        <v>4751</v>
      </c>
      <c r="B4583" s="42">
        <v>39</v>
      </c>
      <c r="C4583" s="42" t="s">
        <v>14</v>
      </c>
      <c r="D4583" s="42" t="s">
        <v>79</v>
      </c>
      <c r="E4583" s="42" t="s">
        <v>4752</v>
      </c>
      <c r="F4583" s="55">
        <v>42019</v>
      </c>
      <c r="G4583" s="42" t="s">
        <v>4753</v>
      </c>
      <c r="H4583" s="42" t="s">
        <v>3732</v>
      </c>
      <c r="I4583" s="42" t="s">
        <v>203</v>
      </c>
      <c r="J4583" s="42" t="s">
        <v>3733</v>
      </c>
      <c r="K4583" s="42" t="s">
        <v>3734</v>
      </c>
      <c r="L4583" s="42" t="s">
        <v>3735</v>
      </c>
      <c r="M4583" s="42" t="s">
        <v>21</v>
      </c>
      <c r="N4583" s="42" t="s">
        <v>4754</v>
      </c>
      <c r="O4583" s="42" t="s">
        <v>4581</v>
      </c>
      <c r="P4583" s="42" t="s">
        <v>395</v>
      </c>
      <c r="Q4583" s="56" t="s">
        <v>4755</v>
      </c>
      <c r="R4583" s="42" t="s">
        <v>94</v>
      </c>
      <c r="S4583" s="42" t="s">
        <v>22</v>
      </c>
      <c r="T4583" s="42" t="s">
        <v>28746</v>
      </c>
      <c r="U4583" s="50" t="s">
        <v>28520</v>
      </c>
      <c r="V4583" s="42" t="s">
        <v>28521</v>
      </c>
      <c r="W4583" s="42" t="s">
        <v>94</v>
      </c>
      <c r="X4583" s="50">
        <v>57</v>
      </c>
    </row>
    <row r="4584" spans="1:24" ht="12" customHeight="1" x14ac:dyDescent="0.15">
      <c r="A4584" s="42" t="s">
        <v>4756</v>
      </c>
      <c r="B4584" s="42">
        <v>34</v>
      </c>
      <c r="C4584" s="42" t="s">
        <v>14</v>
      </c>
      <c r="D4584" s="42" t="s">
        <v>79</v>
      </c>
      <c r="E4584" s="42" t="s">
        <v>4757</v>
      </c>
      <c r="F4584" s="55">
        <v>42019</v>
      </c>
      <c r="G4584" s="42" t="s">
        <v>4758</v>
      </c>
      <c r="H4584" s="42" t="s">
        <v>4759</v>
      </c>
      <c r="I4584" s="42" t="s">
        <v>238</v>
      </c>
      <c r="J4584" s="42" t="s">
        <v>4760</v>
      </c>
      <c r="K4584" s="42" t="s">
        <v>22524</v>
      </c>
      <c r="L4584" s="42" t="s">
        <v>4761</v>
      </c>
      <c r="M4584" s="42" t="s">
        <v>21</v>
      </c>
      <c r="N4584" s="42" t="s">
        <v>4762</v>
      </c>
      <c r="O4584" s="42" t="s">
        <v>994</v>
      </c>
      <c r="P4584" s="42" t="s">
        <v>395</v>
      </c>
      <c r="Q4584" s="56" t="s">
        <v>4763</v>
      </c>
      <c r="R4584" s="42" t="s">
        <v>542</v>
      </c>
      <c r="S4584" s="42" t="s">
        <v>22</v>
      </c>
      <c r="T4584" s="42" t="s">
        <v>28746</v>
      </c>
      <c r="U4584" s="50" t="s">
        <v>28520</v>
      </c>
      <c r="V4584" s="42" t="s">
        <v>28521</v>
      </c>
      <c r="W4584" s="42" t="s">
        <v>94</v>
      </c>
      <c r="X4584" s="50">
        <v>51</v>
      </c>
    </row>
    <row r="4585" spans="1:24" ht="12" customHeight="1" x14ac:dyDescent="0.15">
      <c r="A4585" s="42" t="s">
        <v>4777</v>
      </c>
      <c r="B4585" s="42">
        <v>36</v>
      </c>
      <c r="C4585" s="42" t="s">
        <v>14</v>
      </c>
      <c r="D4585" s="42" t="s">
        <v>42</v>
      </c>
      <c r="F4585" s="55">
        <v>42019</v>
      </c>
      <c r="G4585" s="42" t="s">
        <v>4778</v>
      </c>
      <c r="H4585" s="42" t="s">
        <v>4779</v>
      </c>
      <c r="I4585" s="42" t="s">
        <v>39</v>
      </c>
      <c r="J4585" s="42" t="s">
        <v>4780</v>
      </c>
      <c r="K4585" s="42" t="s">
        <v>3338</v>
      </c>
      <c r="L4585" s="42" t="s">
        <v>4781</v>
      </c>
      <c r="M4585" s="42" t="s">
        <v>21</v>
      </c>
      <c r="N4585" s="42" t="s">
        <v>4782</v>
      </c>
      <c r="O4585" s="42" t="s">
        <v>994</v>
      </c>
      <c r="P4585" s="42" t="s">
        <v>395</v>
      </c>
      <c r="Q4585" s="56" t="s">
        <v>4783</v>
      </c>
      <c r="R4585" s="42" t="s">
        <v>542</v>
      </c>
      <c r="S4585" s="42" t="s">
        <v>22</v>
      </c>
      <c r="T4585" s="42" t="s">
        <v>28739</v>
      </c>
      <c r="U4585" s="50" t="s">
        <v>28518</v>
      </c>
      <c r="V4585" s="42" t="s">
        <v>28521</v>
      </c>
      <c r="W4585" s="42" t="s">
        <v>94</v>
      </c>
      <c r="X4585" s="50">
        <v>63</v>
      </c>
    </row>
    <row r="4586" spans="1:24" ht="12" customHeight="1" x14ac:dyDescent="0.15">
      <c r="A4586" s="42" t="s">
        <v>4791</v>
      </c>
      <c r="B4586" s="42">
        <v>33</v>
      </c>
      <c r="C4586" s="42" t="s">
        <v>14</v>
      </c>
      <c r="D4586" s="42" t="s">
        <v>31</v>
      </c>
      <c r="E4586" s="42" t="s">
        <v>4792</v>
      </c>
      <c r="F4586" s="55">
        <v>42019</v>
      </c>
      <c r="G4586" s="42" t="s">
        <v>4793</v>
      </c>
      <c r="H4586" s="42" t="s">
        <v>4794</v>
      </c>
      <c r="I4586" s="42" t="s">
        <v>19</v>
      </c>
      <c r="J4586" s="42" t="s">
        <v>4795</v>
      </c>
      <c r="K4586" s="42" t="s">
        <v>4796</v>
      </c>
      <c r="L4586" s="42" t="s">
        <v>14380</v>
      </c>
      <c r="M4586" s="42" t="s">
        <v>21</v>
      </c>
      <c r="N4586" s="42" t="s">
        <v>4797</v>
      </c>
      <c r="O4586" s="42" t="s">
        <v>994</v>
      </c>
      <c r="P4586" s="42" t="s">
        <v>395</v>
      </c>
      <c r="Q4586" s="56" t="str">
        <f>HYPERLINK("http://theadvocate.com/news/11346884-123/evangeline-parish-man-shot-killed","http://theadvocate.com/news/11346884-123/evangeline-parish-man-shot-killed")</f>
        <v>http://theadvocate.com/news/11346884-123/evangeline-parish-man-shot-killed</v>
      </c>
      <c r="R4586" s="42" t="s">
        <v>94</v>
      </c>
      <c r="S4586" s="42" t="s">
        <v>22</v>
      </c>
      <c r="T4586" s="42" t="s">
        <v>28746</v>
      </c>
      <c r="U4586" s="50" t="s">
        <v>28520</v>
      </c>
      <c r="V4586" s="42" t="s">
        <v>28521</v>
      </c>
      <c r="W4586" s="42" t="s">
        <v>94</v>
      </c>
      <c r="X4586" s="50">
        <v>64</v>
      </c>
    </row>
    <row r="4587" spans="1:24" ht="12" customHeight="1" x14ac:dyDescent="0.15">
      <c r="A4587" s="42" t="s">
        <v>4784</v>
      </c>
      <c r="B4587" s="42">
        <v>24</v>
      </c>
      <c r="C4587" s="42" t="s">
        <v>14</v>
      </c>
      <c r="D4587" s="42" t="s">
        <v>31</v>
      </c>
      <c r="E4587" s="42" t="s">
        <v>19730</v>
      </c>
      <c r="F4587" s="55">
        <v>42019</v>
      </c>
      <c r="G4587" s="42" t="s">
        <v>4785</v>
      </c>
      <c r="H4587" s="42" t="s">
        <v>4786</v>
      </c>
      <c r="I4587" s="42" t="s">
        <v>127</v>
      </c>
      <c r="J4587" s="42" t="s">
        <v>4787</v>
      </c>
      <c r="K4587" s="42" t="s">
        <v>1055</v>
      </c>
      <c r="L4587" s="42" t="s">
        <v>4788</v>
      </c>
      <c r="M4587" s="42" t="s">
        <v>21</v>
      </c>
      <c r="N4587" s="42" t="s">
        <v>4789</v>
      </c>
      <c r="O4587" s="42" t="s">
        <v>394</v>
      </c>
      <c r="P4587" s="42" t="s">
        <v>395</v>
      </c>
      <c r="Q4587" s="56" t="s">
        <v>4790</v>
      </c>
      <c r="R4587" s="42" t="s">
        <v>542</v>
      </c>
      <c r="S4587" s="42" t="s">
        <v>22</v>
      </c>
      <c r="T4587" s="42" t="s">
        <v>28746</v>
      </c>
      <c r="U4587" s="50" t="s">
        <v>28520</v>
      </c>
      <c r="V4587" s="42" t="s">
        <v>28521</v>
      </c>
      <c r="W4587" s="42" t="s">
        <v>94</v>
      </c>
      <c r="X4587" s="50">
        <v>60</v>
      </c>
    </row>
    <row r="4588" spans="1:24" ht="12" customHeight="1" x14ac:dyDescent="0.15">
      <c r="A4588" s="42" t="s">
        <v>4798</v>
      </c>
      <c r="B4588" s="42">
        <v>69</v>
      </c>
      <c r="C4588" s="42" t="s">
        <v>14</v>
      </c>
      <c r="D4588" s="42" t="s">
        <v>31</v>
      </c>
      <c r="E4588" s="42" t="s">
        <v>4799</v>
      </c>
      <c r="F4588" s="55">
        <v>42019</v>
      </c>
      <c r="G4588" s="42" t="s">
        <v>4800</v>
      </c>
      <c r="H4588" s="42" t="s">
        <v>4801</v>
      </c>
      <c r="I4588" s="42" t="s">
        <v>309</v>
      </c>
      <c r="J4588" s="42" t="s">
        <v>4802</v>
      </c>
      <c r="K4588" s="42" t="s">
        <v>2271</v>
      </c>
      <c r="L4588" s="42" t="s">
        <v>4803</v>
      </c>
      <c r="M4588" s="42" t="s">
        <v>373</v>
      </c>
      <c r="N4588" s="42" t="s">
        <v>4804</v>
      </c>
      <c r="O4588" s="42" t="s">
        <v>994</v>
      </c>
      <c r="P4588" s="42" t="s">
        <v>395</v>
      </c>
      <c r="Q4588" s="56" t="s">
        <v>4805</v>
      </c>
      <c r="R4588" s="42" t="s">
        <v>94</v>
      </c>
      <c r="S4588" s="42" t="s">
        <v>12</v>
      </c>
    </row>
    <row r="4589" spans="1:24" ht="12" customHeight="1" x14ac:dyDescent="0.15">
      <c r="A4589" s="42" t="s">
        <v>4845</v>
      </c>
      <c r="B4589" s="42">
        <v>34</v>
      </c>
      <c r="C4589" s="42" t="s">
        <v>14</v>
      </c>
      <c r="D4589" s="42" t="s">
        <v>31</v>
      </c>
      <c r="E4589" s="42" t="s">
        <v>4846</v>
      </c>
      <c r="F4589" s="55">
        <v>42018</v>
      </c>
      <c r="G4589" s="42" t="s">
        <v>4847</v>
      </c>
      <c r="H4589" s="42" t="s">
        <v>4848</v>
      </c>
      <c r="I4589" s="42" t="s">
        <v>234</v>
      </c>
      <c r="J4589" s="42" t="s">
        <v>4849</v>
      </c>
      <c r="K4589" s="42" t="s">
        <v>595</v>
      </c>
      <c r="L4589" s="42" t="s">
        <v>4850</v>
      </c>
      <c r="M4589" s="42" t="s">
        <v>21</v>
      </c>
      <c r="N4589" s="42" t="s">
        <v>4851</v>
      </c>
      <c r="O4589" s="42" t="s">
        <v>994</v>
      </c>
      <c r="P4589" s="42" t="s">
        <v>395</v>
      </c>
      <c r="Q4589" s="56" t="s">
        <v>4852</v>
      </c>
      <c r="R4589" s="42" t="s">
        <v>23</v>
      </c>
      <c r="S4589" s="42" t="s">
        <v>22</v>
      </c>
      <c r="T4589" s="42" t="s">
        <v>28739</v>
      </c>
      <c r="U4589" s="50" t="s">
        <v>28520</v>
      </c>
      <c r="V4589" s="42" t="s">
        <v>28521</v>
      </c>
      <c r="W4589" s="42" t="s">
        <v>542</v>
      </c>
      <c r="X4589" s="50">
        <v>55</v>
      </c>
    </row>
    <row r="4590" spans="1:24" ht="12" customHeight="1" x14ac:dyDescent="0.15">
      <c r="A4590" s="42" t="s">
        <v>4820</v>
      </c>
      <c r="B4590" s="42">
        <v>68</v>
      </c>
      <c r="C4590" s="42" t="s">
        <v>14</v>
      </c>
      <c r="D4590" s="42" t="s">
        <v>31</v>
      </c>
      <c r="E4590" s="42" t="s">
        <v>4821</v>
      </c>
      <c r="F4590" s="55">
        <v>42018</v>
      </c>
      <c r="G4590" s="42" t="s">
        <v>4822</v>
      </c>
      <c r="H4590" s="42" t="s">
        <v>4823</v>
      </c>
      <c r="I4590" s="42" t="s">
        <v>67</v>
      </c>
      <c r="J4590" s="42" t="s">
        <v>4824</v>
      </c>
      <c r="K4590" s="42" t="s">
        <v>4825</v>
      </c>
      <c r="L4590" s="42" t="s">
        <v>4826</v>
      </c>
      <c r="M4590" s="42" t="s">
        <v>21</v>
      </c>
      <c r="N4590" s="42" t="s">
        <v>4827</v>
      </c>
      <c r="O4590" s="42" t="s">
        <v>994</v>
      </c>
      <c r="P4590" s="42" t="s">
        <v>395</v>
      </c>
      <c r="Q4590" s="56" t="s">
        <v>4828</v>
      </c>
      <c r="R4590" s="42" t="s">
        <v>23</v>
      </c>
      <c r="S4590" s="42" t="s">
        <v>22</v>
      </c>
      <c r="T4590" s="42" t="s">
        <v>28746</v>
      </c>
      <c r="U4590" s="50" t="s">
        <v>28520</v>
      </c>
      <c r="V4590" s="42" t="s">
        <v>28521</v>
      </c>
      <c r="W4590" s="42" t="s">
        <v>94</v>
      </c>
      <c r="X4590" s="50">
        <v>54</v>
      </c>
    </row>
    <row r="4591" spans="1:24" ht="12" customHeight="1" x14ac:dyDescent="0.15">
      <c r="A4591" s="42" t="s">
        <v>4813</v>
      </c>
      <c r="B4591" s="42">
        <v>75</v>
      </c>
      <c r="C4591" s="42" t="s">
        <v>14</v>
      </c>
      <c r="D4591" s="42" t="s">
        <v>31</v>
      </c>
      <c r="F4591" s="55">
        <v>42018</v>
      </c>
      <c r="G4591" s="42" t="s">
        <v>4814</v>
      </c>
      <c r="H4591" s="42" t="s">
        <v>4815</v>
      </c>
      <c r="I4591" s="42" t="s">
        <v>75</v>
      </c>
      <c r="J4591" s="42" t="s">
        <v>4816</v>
      </c>
      <c r="K4591" s="42" t="s">
        <v>36</v>
      </c>
      <c r="L4591" s="42" t="s">
        <v>4817</v>
      </c>
      <c r="M4591" s="42" t="s">
        <v>21</v>
      </c>
      <c r="N4591" s="42" t="s">
        <v>4818</v>
      </c>
      <c r="O4591" s="42" t="s">
        <v>394</v>
      </c>
      <c r="P4591" s="42" t="s">
        <v>395</v>
      </c>
      <c r="Q4591" s="56" t="s">
        <v>4819</v>
      </c>
      <c r="R4591" s="42" t="s">
        <v>23</v>
      </c>
      <c r="S4591" s="42" t="s">
        <v>22</v>
      </c>
      <c r="T4591" s="42" t="s">
        <v>28739</v>
      </c>
      <c r="U4591" s="50" t="s">
        <v>28520</v>
      </c>
      <c r="V4591" s="42" t="s">
        <v>28521</v>
      </c>
      <c r="W4591" s="42" t="s">
        <v>94</v>
      </c>
      <c r="X4591" s="50">
        <v>52</v>
      </c>
    </row>
    <row r="4592" spans="1:24" ht="12" customHeight="1" x14ac:dyDescent="0.15">
      <c r="A4592" s="42" t="s">
        <v>4806</v>
      </c>
      <c r="B4592" s="42">
        <v>24</v>
      </c>
      <c r="C4592" s="42" t="s">
        <v>14</v>
      </c>
      <c r="D4592" s="42" t="s">
        <v>79</v>
      </c>
      <c r="E4592" s="42" t="s">
        <v>4807</v>
      </c>
      <c r="F4592" s="55">
        <v>42018</v>
      </c>
      <c r="G4592" s="42" t="s">
        <v>4808</v>
      </c>
      <c r="H4592" s="42" t="s">
        <v>3501</v>
      </c>
      <c r="I4592" s="42" t="s">
        <v>127</v>
      </c>
      <c r="J4592" s="42" t="s">
        <v>4809</v>
      </c>
      <c r="K4592" s="42" t="s">
        <v>3503</v>
      </c>
      <c r="L4592" s="42" t="s">
        <v>4810</v>
      </c>
      <c r="M4592" s="42" t="s">
        <v>21</v>
      </c>
      <c r="N4592" s="42" t="s">
        <v>4811</v>
      </c>
      <c r="O4592" s="42" t="s">
        <v>394</v>
      </c>
      <c r="P4592" s="42" t="s">
        <v>395</v>
      </c>
      <c r="Q4592" s="56" t="s">
        <v>4812</v>
      </c>
      <c r="R4592" s="42" t="s">
        <v>23</v>
      </c>
      <c r="S4592" s="42" t="s">
        <v>373</v>
      </c>
      <c r="T4592" s="42" t="s">
        <v>28836</v>
      </c>
      <c r="U4592" s="50" t="s">
        <v>28520</v>
      </c>
      <c r="V4592" s="42" t="s">
        <v>28521</v>
      </c>
      <c r="W4592" s="42" t="s">
        <v>94</v>
      </c>
      <c r="X4592" s="50">
        <v>49</v>
      </c>
    </row>
    <row r="4593" spans="1:24" ht="12" customHeight="1" x14ac:dyDescent="0.15">
      <c r="A4593" s="42" t="s">
        <v>4837</v>
      </c>
      <c r="B4593" s="42">
        <v>87</v>
      </c>
      <c r="C4593" s="42" t="s">
        <v>14</v>
      </c>
      <c r="D4593" s="42" t="s">
        <v>31</v>
      </c>
      <c r="E4593" s="42" t="s">
        <v>4838</v>
      </c>
      <c r="F4593" s="55">
        <v>42018</v>
      </c>
      <c r="G4593" s="42" t="s">
        <v>4839</v>
      </c>
      <c r="H4593" s="42" t="s">
        <v>4840</v>
      </c>
      <c r="I4593" s="42" t="s">
        <v>417</v>
      </c>
      <c r="J4593" s="42" t="s">
        <v>4841</v>
      </c>
      <c r="K4593" s="42" t="s">
        <v>4842</v>
      </c>
      <c r="L4593" s="42" t="s">
        <v>22274</v>
      </c>
      <c r="M4593" s="42" t="s">
        <v>373</v>
      </c>
      <c r="N4593" s="42" t="s">
        <v>4843</v>
      </c>
      <c r="O4593" s="42" t="s">
        <v>394</v>
      </c>
      <c r="P4593" s="42" t="s">
        <v>395</v>
      </c>
      <c r="Q4593" s="56" t="s">
        <v>4844</v>
      </c>
      <c r="R4593" s="42" t="s">
        <v>94</v>
      </c>
      <c r="S4593" s="42" t="s">
        <v>373</v>
      </c>
      <c r="T4593" s="42" t="s">
        <v>29599</v>
      </c>
    </row>
    <row r="4594" spans="1:24" ht="12" customHeight="1" x14ac:dyDescent="0.15">
      <c r="A4594" s="42" t="s">
        <v>4829</v>
      </c>
      <c r="B4594" s="42">
        <v>29</v>
      </c>
      <c r="C4594" s="42" t="s">
        <v>14</v>
      </c>
      <c r="D4594" s="42" t="s">
        <v>31</v>
      </c>
      <c r="E4594" s="42" t="s">
        <v>4830</v>
      </c>
      <c r="F4594" s="55">
        <v>42018</v>
      </c>
      <c r="G4594" s="42" t="s">
        <v>4831</v>
      </c>
      <c r="H4594" s="42" t="s">
        <v>4832</v>
      </c>
      <c r="I4594" s="42" t="s">
        <v>425</v>
      </c>
      <c r="J4594" s="42" t="s">
        <v>4833</v>
      </c>
      <c r="K4594" s="42" t="s">
        <v>1263</v>
      </c>
      <c r="L4594" s="42" t="s">
        <v>4834</v>
      </c>
      <c r="M4594" s="42" t="s">
        <v>21</v>
      </c>
      <c r="N4594" s="42" t="s">
        <v>4835</v>
      </c>
      <c r="O4594" s="42" t="s">
        <v>994</v>
      </c>
      <c r="P4594" s="42" t="s">
        <v>395</v>
      </c>
      <c r="Q4594" s="56" t="s">
        <v>4836</v>
      </c>
      <c r="R4594" s="42" t="s">
        <v>94</v>
      </c>
      <c r="S4594" s="42" t="s">
        <v>373</v>
      </c>
      <c r="T4594" s="42" t="s">
        <v>28836</v>
      </c>
      <c r="U4594" s="50" t="s">
        <v>28520</v>
      </c>
      <c r="V4594" s="42" t="s">
        <v>28521</v>
      </c>
      <c r="W4594" s="42" t="s">
        <v>94</v>
      </c>
      <c r="X4594" s="50">
        <v>50</v>
      </c>
    </row>
    <row r="4595" spans="1:24" ht="12" customHeight="1" x14ac:dyDescent="0.15">
      <c r="A4595" s="42" t="s">
        <v>4853</v>
      </c>
      <c r="B4595" s="42">
        <v>34</v>
      </c>
      <c r="C4595" s="42" t="s">
        <v>14</v>
      </c>
      <c r="D4595" s="42" t="s">
        <v>31</v>
      </c>
      <c r="E4595" s="42" t="s">
        <v>4854</v>
      </c>
      <c r="F4595" s="55">
        <v>42017</v>
      </c>
      <c r="G4595" s="42" t="s">
        <v>4855</v>
      </c>
      <c r="H4595" s="42" t="s">
        <v>906</v>
      </c>
      <c r="I4595" s="42" t="s">
        <v>189</v>
      </c>
      <c r="J4595" s="42" t="s">
        <v>4856</v>
      </c>
      <c r="K4595" s="42" t="s">
        <v>458</v>
      </c>
      <c r="L4595" s="42" t="s">
        <v>4857</v>
      </c>
      <c r="M4595" s="42" t="s">
        <v>21</v>
      </c>
      <c r="N4595" s="42" t="s">
        <v>4858</v>
      </c>
      <c r="O4595" s="42" t="s">
        <v>994</v>
      </c>
      <c r="P4595" s="42" t="s">
        <v>395</v>
      </c>
      <c r="Q4595" s="56" t="s">
        <v>4859</v>
      </c>
      <c r="R4595" s="42" t="s">
        <v>94</v>
      </c>
      <c r="S4595" s="42" t="s">
        <v>22</v>
      </c>
      <c r="T4595" s="42" t="s">
        <v>28746</v>
      </c>
      <c r="U4595" s="50" t="s">
        <v>28520</v>
      </c>
      <c r="V4595" s="42" t="s">
        <v>28522</v>
      </c>
      <c r="W4595" s="42" t="s">
        <v>542</v>
      </c>
      <c r="X4595" s="50">
        <v>46</v>
      </c>
    </row>
    <row r="4596" spans="1:24" ht="12" customHeight="1" x14ac:dyDescent="0.15">
      <c r="A4596" s="42" t="s">
        <v>4860</v>
      </c>
      <c r="B4596" s="42">
        <v>43</v>
      </c>
      <c r="C4596" s="42" t="s">
        <v>14</v>
      </c>
      <c r="D4596" s="42" t="s">
        <v>31</v>
      </c>
      <c r="E4596" s="42" t="s">
        <v>4861</v>
      </c>
      <c r="F4596" s="55">
        <v>42017</v>
      </c>
      <c r="G4596" s="42" t="s">
        <v>4862</v>
      </c>
      <c r="H4596" s="42" t="s">
        <v>4863</v>
      </c>
      <c r="I4596" s="42" t="s">
        <v>67</v>
      </c>
      <c r="J4596" s="42" t="s">
        <v>4864</v>
      </c>
      <c r="K4596" s="42" t="s">
        <v>4865</v>
      </c>
      <c r="L4596" s="42" t="s">
        <v>4866</v>
      </c>
      <c r="M4596" s="42" t="s">
        <v>21</v>
      </c>
      <c r="N4596" s="42" t="s">
        <v>4867</v>
      </c>
      <c r="O4596" s="42" t="s">
        <v>394</v>
      </c>
      <c r="P4596" s="42" t="s">
        <v>395</v>
      </c>
      <c r="Q4596" s="56" t="s">
        <v>4868</v>
      </c>
      <c r="R4596" s="42" t="s">
        <v>542</v>
      </c>
      <c r="S4596" s="42" t="s">
        <v>22</v>
      </c>
      <c r="T4596" s="42" t="s">
        <v>28739</v>
      </c>
      <c r="U4596" s="50" t="s">
        <v>28518</v>
      </c>
      <c r="V4596" s="42" t="s">
        <v>28521</v>
      </c>
      <c r="W4596" s="42" t="s">
        <v>94</v>
      </c>
      <c r="X4596" s="50">
        <v>48</v>
      </c>
    </row>
    <row r="4597" spans="1:24" ht="12" customHeight="1" x14ac:dyDescent="0.15">
      <c r="A4597" s="42" t="s">
        <v>4874</v>
      </c>
      <c r="B4597" s="42">
        <v>23</v>
      </c>
      <c r="C4597" s="42" t="s">
        <v>14</v>
      </c>
      <c r="D4597" s="42" t="s">
        <v>42</v>
      </c>
      <c r="F4597" s="55">
        <v>42015</v>
      </c>
      <c r="G4597" s="42" t="s">
        <v>4875</v>
      </c>
      <c r="H4597" s="42" t="s">
        <v>3606</v>
      </c>
      <c r="I4597" s="42" t="s">
        <v>39</v>
      </c>
      <c r="J4597" s="42" t="s">
        <v>3607</v>
      </c>
      <c r="K4597" s="42" t="s">
        <v>92</v>
      </c>
      <c r="L4597" s="42" t="s">
        <v>408</v>
      </c>
      <c r="M4597" s="42" t="s">
        <v>21</v>
      </c>
      <c r="N4597" s="42" t="s">
        <v>4876</v>
      </c>
      <c r="O4597" s="42" t="s">
        <v>394</v>
      </c>
      <c r="P4597" s="42" t="s">
        <v>395</v>
      </c>
      <c r="Q4597" s="56" t="s">
        <v>4877</v>
      </c>
      <c r="R4597" s="42" t="s">
        <v>94</v>
      </c>
      <c r="S4597" s="42" t="s">
        <v>22</v>
      </c>
      <c r="T4597" s="42" t="s">
        <v>28746</v>
      </c>
      <c r="U4597" s="50" t="s">
        <v>28520</v>
      </c>
      <c r="V4597" s="42" t="s">
        <v>28521</v>
      </c>
      <c r="W4597" s="42" t="s">
        <v>94</v>
      </c>
      <c r="X4597" s="50">
        <v>43</v>
      </c>
    </row>
    <row r="4598" spans="1:24" ht="12" customHeight="1" x14ac:dyDescent="0.15">
      <c r="A4598" s="42" t="s">
        <v>4869</v>
      </c>
      <c r="B4598" s="42">
        <v>29</v>
      </c>
      <c r="C4598" s="42" t="s">
        <v>14</v>
      </c>
      <c r="D4598" s="42" t="s">
        <v>42</v>
      </c>
      <c r="F4598" s="55">
        <v>42015</v>
      </c>
      <c r="G4598" s="42" t="s">
        <v>4870</v>
      </c>
      <c r="H4598" s="42" t="s">
        <v>262</v>
      </c>
      <c r="I4598" s="42" t="s">
        <v>263</v>
      </c>
      <c r="J4598" s="42" t="s">
        <v>4871</v>
      </c>
      <c r="K4598" s="42" t="s">
        <v>557</v>
      </c>
      <c r="L4598" s="42" t="s">
        <v>264</v>
      </c>
      <c r="M4598" s="42" t="s">
        <v>5307</v>
      </c>
      <c r="N4598" s="42" t="s">
        <v>4872</v>
      </c>
      <c r="O4598" s="42" t="s">
        <v>394</v>
      </c>
      <c r="P4598" s="42" t="s">
        <v>395</v>
      </c>
      <c r="Q4598" s="56" t="s">
        <v>4873</v>
      </c>
      <c r="R4598" s="42" t="s">
        <v>94</v>
      </c>
      <c r="S4598" s="42" t="s">
        <v>22</v>
      </c>
      <c r="T4598" s="42" t="s">
        <v>28746</v>
      </c>
      <c r="U4598" s="50" t="s">
        <v>28520</v>
      </c>
      <c r="V4598" s="42" t="s">
        <v>28522</v>
      </c>
      <c r="W4598" s="42" t="s">
        <v>94</v>
      </c>
      <c r="X4598" s="50">
        <v>45</v>
      </c>
    </row>
    <row r="4599" spans="1:24" ht="12" customHeight="1" x14ac:dyDescent="0.15">
      <c r="A4599" s="42" t="s">
        <v>4878</v>
      </c>
      <c r="B4599" s="42">
        <v>39</v>
      </c>
      <c r="C4599" s="42" t="s">
        <v>14</v>
      </c>
      <c r="D4599" s="42" t="s">
        <v>31</v>
      </c>
      <c r="E4599" s="42" t="s">
        <v>4879</v>
      </c>
      <c r="F4599" s="55">
        <v>42015</v>
      </c>
      <c r="G4599" s="42" t="s">
        <v>4880</v>
      </c>
      <c r="H4599" s="42" t="s">
        <v>4881</v>
      </c>
      <c r="I4599" s="42" t="s">
        <v>38</v>
      </c>
      <c r="J4599" s="42" t="s">
        <v>4882</v>
      </c>
      <c r="K4599" s="42" t="s">
        <v>922</v>
      </c>
      <c r="L4599" s="42" t="s">
        <v>4883</v>
      </c>
      <c r="M4599" s="42" t="s">
        <v>21</v>
      </c>
      <c r="N4599" s="42" t="s">
        <v>4884</v>
      </c>
      <c r="O4599" s="42" t="s">
        <v>994</v>
      </c>
      <c r="P4599" s="42" t="s">
        <v>395</v>
      </c>
      <c r="Q4599" s="56" t="s">
        <v>4885</v>
      </c>
      <c r="R4599" s="42" t="s">
        <v>542</v>
      </c>
      <c r="S4599" s="42" t="s">
        <v>22</v>
      </c>
      <c r="T4599" s="42" t="s">
        <v>28746</v>
      </c>
      <c r="U4599" s="50" t="s">
        <v>28520</v>
      </c>
      <c r="V4599" s="42" t="s">
        <v>28521</v>
      </c>
      <c r="W4599" s="42" t="s">
        <v>94</v>
      </c>
      <c r="X4599" s="50">
        <v>42</v>
      </c>
    </row>
    <row r="4600" spans="1:24" ht="12" customHeight="1" x14ac:dyDescent="0.15">
      <c r="A4600" s="42" t="s">
        <v>4886</v>
      </c>
      <c r="B4600" s="42">
        <v>71</v>
      </c>
      <c r="C4600" s="42" t="s">
        <v>14</v>
      </c>
      <c r="D4600" s="42" t="s">
        <v>31</v>
      </c>
      <c r="F4600" s="55">
        <v>42013</v>
      </c>
      <c r="G4600" s="42" t="s">
        <v>4887</v>
      </c>
      <c r="H4600" s="42" t="s">
        <v>4888</v>
      </c>
      <c r="I4600" s="42" t="s">
        <v>962</v>
      </c>
      <c r="J4600" s="42" t="s">
        <v>4889</v>
      </c>
      <c r="K4600" s="42" t="s">
        <v>2219</v>
      </c>
      <c r="L4600" s="42" t="s">
        <v>4890</v>
      </c>
      <c r="M4600" s="42" t="s">
        <v>21</v>
      </c>
      <c r="N4600" s="42" t="s">
        <v>4891</v>
      </c>
      <c r="O4600" s="42" t="s">
        <v>537</v>
      </c>
      <c r="P4600" s="42" t="s">
        <v>395</v>
      </c>
      <c r="Q4600" s="56" t="s">
        <v>4892</v>
      </c>
      <c r="R4600" s="42" t="s">
        <v>94</v>
      </c>
      <c r="S4600" s="42" t="s">
        <v>22</v>
      </c>
      <c r="T4600" s="42" t="s">
        <v>28746</v>
      </c>
      <c r="U4600" s="50" t="s">
        <v>28520</v>
      </c>
      <c r="V4600" s="42" t="s">
        <v>28521</v>
      </c>
      <c r="W4600" s="42" t="s">
        <v>94</v>
      </c>
      <c r="X4600" s="50">
        <v>38</v>
      </c>
    </row>
    <row r="4601" spans="1:24" ht="12" customHeight="1" x14ac:dyDescent="0.15">
      <c r="A4601" s="42" t="s">
        <v>4893</v>
      </c>
      <c r="B4601" s="42">
        <v>49</v>
      </c>
      <c r="C4601" s="42" t="s">
        <v>14</v>
      </c>
      <c r="D4601" s="42" t="s">
        <v>31</v>
      </c>
      <c r="E4601" s="42" t="s">
        <v>4894</v>
      </c>
      <c r="F4601" s="55">
        <v>42012</v>
      </c>
      <c r="G4601" s="42" t="s">
        <v>4895</v>
      </c>
      <c r="H4601" s="42" t="s">
        <v>4896</v>
      </c>
      <c r="I4601" s="42" t="s">
        <v>234</v>
      </c>
      <c r="J4601" s="42" t="s">
        <v>4897</v>
      </c>
      <c r="K4601" s="42" t="s">
        <v>4898</v>
      </c>
      <c r="L4601" s="42" t="s">
        <v>4899</v>
      </c>
      <c r="M4601" s="42" t="s">
        <v>21</v>
      </c>
      <c r="N4601" s="42" t="s">
        <v>4900</v>
      </c>
      <c r="O4601" s="42" t="s">
        <v>994</v>
      </c>
      <c r="P4601" s="42" t="s">
        <v>395</v>
      </c>
      <c r="Q4601" s="56" t="s">
        <v>4901</v>
      </c>
      <c r="R4601" s="42" t="s">
        <v>542</v>
      </c>
      <c r="S4601" s="42" t="s">
        <v>22</v>
      </c>
      <c r="T4601" s="42" t="s">
        <v>28746</v>
      </c>
      <c r="U4601" s="50" t="s">
        <v>28520</v>
      </c>
      <c r="V4601" s="42" t="s">
        <v>28521</v>
      </c>
      <c r="W4601" s="42" t="s">
        <v>542</v>
      </c>
      <c r="X4601" s="50">
        <v>37</v>
      </c>
    </row>
    <row r="4602" spans="1:24" ht="12" customHeight="1" x14ac:dyDescent="0.15">
      <c r="A4602" s="42" t="s">
        <v>4902</v>
      </c>
      <c r="B4602" s="42">
        <v>36</v>
      </c>
      <c r="C4602" s="42" t="s">
        <v>14</v>
      </c>
      <c r="D4602" s="42" t="s">
        <v>79</v>
      </c>
      <c r="E4602" s="42" t="s">
        <v>4903</v>
      </c>
      <c r="F4602" s="55">
        <v>42012</v>
      </c>
      <c r="G4602" s="42" t="s">
        <v>4904</v>
      </c>
      <c r="H4602" s="42" t="s">
        <v>4905</v>
      </c>
      <c r="I4602" s="42" t="s">
        <v>962</v>
      </c>
      <c r="J4602" s="42" t="s">
        <v>4906</v>
      </c>
      <c r="K4602" s="42" t="s">
        <v>654</v>
      </c>
      <c r="L4602" s="42" t="s">
        <v>4907</v>
      </c>
      <c r="M4602" s="42" t="s">
        <v>21</v>
      </c>
      <c r="N4602" s="42" t="s">
        <v>4908</v>
      </c>
      <c r="O4602" s="42" t="s">
        <v>394</v>
      </c>
      <c r="P4602" s="42" t="s">
        <v>395</v>
      </c>
      <c r="Q4602" s="56"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4602" s="42" t="s">
        <v>94</v>
      </c>
      <c r="S4602" s="42" t="s">
        <v>12</v>
      </c>
      <c r="T4602" s="42" t="s">
        <v>31978</v>
      </c>
      <c r="U4602" s="50" t="s">
        <v>28520</v>
      </c>
      <c r="V4602" s="42" t="s">
        <v>28521</v>
      </c>
      <c r="W4602" s="42" t="s">
        <v>94</v>
      </c>
      <c r="X4602" s="50">
        <v>36</v>
      </c>
    </row>
    <row r="4603" spans="1:24" ht="12" customHeight="1" x14ac:dyDescent="0.15">
      <c r="A4603" s="42" t="s">
        <v>4909</v>
      </c>
      <c r="B4603" s="42">
        <v>42</v>
      </c>
      <c r="C4603" s="42" t="s">
        <v>14</v>
      </c>
      <c r="D4603" s="42" t="s">
        <v>31</v>
      </c>
      <c r="E4603" s="42" t="s">
        <v>4910</v>
      </c>
      <c r="F4603" s="55">
        <v>42012</v>
      </c>
      <c r="G4603" s="42" t="s">
        <v>4911</v>
      </c>
      <c r="H4603" s="42" t="s">
        <v>233</v>
      </c>
      <c r="I4603" s="42" t="s">
        <v>234</v>
      </c>
      <c r="J4603" s="42" t="s">
        <v>4912</v>
      </c>
      <c r="K4603" s="42" t="s">
        <v>595</v>
      </c>
      <c r="L4603" s="42" t="s">
        <v>235</v>
      </c>
      <c r="M4603" s="42" t="s">
        <v>21</v>
      </c>
      <c r="N4603" s="42" t="s">
        <v>4913</v>
      </c>
      <c r="O4603" s="42" t="s">
        <v>394</v>
      </c>
      <c r="P4603" s="42" t="s">
        <v>395</v>
      </c>
      <c r="Q4603" s="56" t="s">
        <v>4914</v>
      </c>
      <c r="R4603" s="42" t="s">
        <v>23</v>
      </c>
      <c r="S4603" s="42" t="s">
        <v>29</v>
      </c>
      <c r="T4603" s="42" t="s">
        <v>28552</v>
      </c>
      <c r="U4603" s="50" t="s">
        <v>28520</v>
      </c>
      <c r="V4603" s="42" t="s">
        <v>28521</v>
      </c>
      <c r="W4603" s="42" t="s">
        <v>542</v>
      </c>
      <c r="X4603" s="50">
        <v>32</v>
      </c>
    </row>
    <row r="4604" spans="1:24" ht="12" customHeight="1" x14ac:dyDescent="0.15">
      <c r="A4604" s="42" t="s">
        <v>4915</v>
      </c>
      <c r="B4604" s="42">
        <v>28</v>
      </c>
      <c r="C4604" s="42" t="s">
        <v>14</v>
      </c>
      <c r="D4604" s="42" t="s">
        <v>31</v>
      </c>
      <c r="E4604" s="42" t="s">
        <v>4916</v>
      </c>
      <c r="F4604" s="55">
        <v>42012</v>
      </c>
      <c r="G4604" s="42" t="s">
        <v>4917</v>
      </c>
      <c r="H4604" s="42" t="s">
        <v>4918</v>
      </c>
      <c r="I4604" s="42" t="s">
        <v>838</v>
      </c>
      <c r="J4604" s="42" t="s">
        <v>4919</v>
      </c>
      <c r="K4604" s="42" t="s">
        <v>4478</v>
      </c>
      <c r="L4604" s="42" t="s">
        <v>4920</v>
      </c>
      <c r="M4604" s="42" t="s">
        <v>21</v>
      </c>
      <c r="N4604" s="42" t="s">
        <v>4921</v>
      </c>
      <c r="O4604" s="42" t="s">
        <v>394</v>
      </c>
      <c r="P4604" s="42" t="s">
        <v>395</v>
      </c>
      <c r="Q4604" s="56" t="s">
        <v>4922</v>
      </c>
      <c r="R4604" s="42" t="s">
        <v>94</v>
      </c>
      <c r="S4604" s="42" t="s">
        <v>373</v>
      </c>
      <c r="T4604" s="42" t="s">
        <v>28836</v>
      </c>
      <c r="U4604" s="50" t="s">
        <v>28523</v>
      </c>
      <c r="V4604" s="42" t="s">
        <v>28521</v>
      </c>
      <c r="W4604" s="42" t="s">
        <v>94</v>
      </c>
      <c r="X4604" s="50">
        <v>29</v>
      </c>
    </row>
    <row r="4605" spans="1:24" ht="12" customHeight="1" x14ac:dyDescent="0.15">
      <c r="A4605" s="42" t="s">
        <v>4923</v>
      </c>
      <c r="B4605" s="42">
        <v>41</v>
      </c>
      <c r="C4605" s="42" t="s">
        <v>14</v>
      </c>
      <c r="D4605" s="42" t="s">
        <v>79</v>
      </c>
      <c r="E4605" s="42" t="s">
        <v>4924</v>
      </c>
      <c r="F4605" s="55">
        <v>42011</v>
      </c>
      <c r="G4605" s="42" t="s">
        <v>4925</v>
      </c>
      <c r="H4605" s="42" t="s">
        <v>1262</v>
      </c>
      <c r="I4605" s="42" t="s">
        <v>63</v>
      </c>
      <c r="J4605" s="42" t="s">
        <v>4926</v>
      </c>
      <c r="K4605" s="42" t="s">
        <v>1263</v>
      </c>
      <c r="L4605" s="42" t="s">
        <v>12268</v>
      </c>
      <c r="M4605" s="42" t="s">
        <v>21</v>
      </c>
      <c r="N4605" s="42" t="s">
        <v>4927</v>
      </c>
      <c r="O4605" s="42" t="s">
        <v>537</v>
      </c>
      <c r="P4605" s="42" t="s">
        <v>395</v>
      </c>
      <c r="Q4605" s="56" t="s">
        <v>4928</v>
      </c>
      <c r="R4605" s="42" t="s">
        <v>542</v>
      </c>
      <c r="S4605" s="42" t="s">
        <v>22</v>
      </c>
      <c r="T4605" s="42" t="s">
        <v>28739</v>
      </c>
      <c r="U4605" s="50" t="s">
        <v>28518</v>
      </c>
      <c r="V4605" s="42" t="s">
        <v>28521</v>
      </c>
      <c r="W4605" s="42" t="s">
        <v>94</v>
      </c>
      <c r="X4605" s="50">
        <v>22</v>
      </c>
    </row>
    <row r="4606" spans="1:24" ht="12" customHeight="1" x14ac:dyDescent="0.15">
      <c r="A4606" s="42" t="s">
        <v>4937</v>
      </c>
      <c r="B4606" s="42">
        <v>37</v>
      </c>
      <c r="C4606" s="42" t="s">
        <v>14</v>
      </c>
      <c r="D4606" s="42" t="s">
        <v>79</v>
      </c>
      <c r="F4606" s="55">
        <v>42011</v>
      </c>
      <c r="G4606" s="42" t="s">
        <v>4938</v>
      </c>
      <c r="H4606" s="42" t="s">
        <v>1023</v>
      </c>
      <c r="I4606" s="42" t="s">
        <v>19</v>
      </c>
      <c r="J4606" s="42" t="s">
        <v>4939</v>
      </c>
      <c r="K4606" s="42" t="s">
        <v>2534</v>
      </c>
      <c r="L4606" s="42" t="s">
        <v>1024</v>
      </c>
      <c r="M4606" s="42" t="s">
        <v>21</v>
      </c>
      <c r="N4606" s="42" t="s">
        <v>4940</v>
      </c>
      <c r="O4606" s="42" t="s">
        <v>537</v>
      </c>
      <c r="P4606" s="42" t="s">
        <v>395</v>
      </c>
      <c r="Q4606" s="56" t="s">
        <v>4941</v>
      </c>
      <c r="R4606" s="42" t="s">
        <v>94</v>
      </c>
      <c r="S4606" s="42" t="s">
        <v>22</v>
      </c>
      <c r="T4606" s="42" t="s">
        <v>28746</v>
      </c>
      <c r="U4606" s="50" t="s">
        <v>28520</v>
      </c>
      <c r="V4606" s="42" t="s">
        <v>28522</v>
      </c>
      <c r="W4606" s="42" t="s">
        <v>542</v>
      </c>
      <c r="X4606" s="50">
        <v>27</v>
      </c>
    </row>
    <row r="4607" spans="1:24" ht="12" customHeight="1" x14ac:dyDescent="0.15">
      <c r="A4607" s="42" t="s">
        <v>4929</v>
      </c>
      <c r="B4607" s="42">
        <v>31</v>
      </c>
      <c r="C4607" s="42" t="s">
        <v>14</v>
      </c>
      <c r="D4607" s="42" t="s">
        <v>79</v>
      </c>
      <c r="E4607" s="42" t="s">
        <v>4930</v>
      </c>
      <c r="F4607" s="55">
        <v>42011</v>
      </c>
      <c r="G4607" s="42" t="s">
        <v>4931</v>
      </c>
      <c r="H4607" s="42" t="s">
        <v>4932</v>
      </c>
      <c r="I4607" s="42" t="s">
        <v>67</v>
      </c>
      <c r="J4607" s="42" t="s">
        <v>4933</v>
      </c>
      <c r="K4607" s="42" t="s">
        <v>4825</v>
      </c>
      <c r="L4607" s="42" t="s">
        <v>4934</v>
      </c>
      <c r="M4607" s="42" t="s">
        <v>21</v>
      </c>
      <c r="N4607" s="42" t="s">
        <v>4935</v>
      </c>
      <c r="O4607" s="42" t="s">
        <v>537</v>
      </c>
      <c r="P4607" s="42" t="s">
        <v>395</v>
      </c>
      <c r="Q4607" s="56" t="s">
        <v>4936</v>
      </c>
      <c r="R4607" s="42" t="s">
        <v>94</v>
      </c>
      <c r="S4607" s="42" t="s">
        <v>22</v>
      </c>
      <c r="T4607" s="42" t="s">
        <v>28746</v>
      </c>
      <c r="U4607" s="50" t="s">
        <v>28520</v>
      </c>
      <c r="V4607" s="42" t="s">
        <v>28521</v>
      </c>
      <c r="W4607" s="42" t="s">
        <v>94</v>
      </c>
      <c r="X4607" s="50">
        <v>21</v>
      </c>
    </row>
    <row r="4608" spans="1:24" ht="12" customHeight="1" x14ac:dyDescent="0.15">
      <c r="A4608" s="42" t="s">
        <v>4948</v>
      </c>
      <c r="B4608" s="42">
        <v>30</v>
      </c>
      <c r="C4608" s="42" t="s">
        <v>14</v>
      </c>
      <c r="D4608" s="42" t="s">
        <v>31</v>
      </c>
      <c r="E4608" s="42" t="s">
        <v>4949</v>
      </c>
      <c r="F4608" s="55">
        <v>42011</v>
      </c>
      <c r="G4608" s="42" t="s">
        <v>4950</v>
      </c>
      <c r="H4608" s="42" t="s">
        <v>1827</v>
      </c>
      <c r="I4608" s="42" t="s">
        <v>364</v>
      </c>
      <c r="J4608" s="42" t="s">
        <v>4951</v>
      </c>
      <c r="K4608" s="42" t="s">
        <v>1829</v>
      </c>
      <c r="L4608" s="42" t="s">
        <v>1830</v>
      </c>
      <c r="M4608" s="42" t="s">
        <v>21</v>
      </c>
      <c r="N4608" s="42" t="s">
        <v>4952</v>
      </c>
      <c r="O4608" s="42" t="s">
        <v>394</v>
      </c>
      <c r="P4608" s="42" t="s">
        <v>395</v>
      </c>
      <c r="Q4608" s="56" t="s">
        <v>4953</v>
      </c>
      <c r="R4608" s="42" t="s">
        <v>94</v>
      </c>
      <c r="S4608" s="42" t="s">
        <v>22</v>
      </c>
      <c r="T4608" s="42" t="s">
        <v>28746</v>
      </c>
      <c r="U4608" s="50" t="s">
        <v>28520</v>
      </c>
      <c r="V4608" s="42" t="s">
        <v>28519</v>
      </c>
      <c r="W4608" s="42" t="s">
        <v>94</v>
      </c>
      <c r="X4608" s="50">
        <v>25</v>
      </c>
    </row>
    <row r="4609" spans="1:24" ht="12" customHeight="1" x14ac:dyDescent="0.15">
      <c r="A4609" s="42" t="s">
        <v>4942</v>
      </c>
      <c r="B4609" s="42">
        <v>42</v>
      </c>
      <c r="C4609" s="42" t="s">
        <v>14</v>
      </c>
      <c r="D4609" s="42" t="s">
        <v>79</v>
      </c>
      <c r="E4609" s="42" t="s">
        <v>4943</v>
      </c>
      <c r="F4609" s="55">
        <v>42011</v>
      </c>
      <c r="G4609" s="42" t="s">
        <v>4944</v>
      </c>
      <c r="H4609" s="42" t="s">
        <v>3245</v>
      </c>
      <c r="I4609" s="42" t="s">
        <v>457</v>
      </c>
      <c r="J4609" s="42" t="s">
        <v>4945</v>
      </c>
      <c r="K4609" s="42" t="s">
        <v>2119</v>
      </c>
      <c r="L4609" s="42" t="s">
        <v>39014</v>
      </c>
      <c r="M4609" s="42" t="s">
        <v>385</v>
      </c>
      <c r="N4609" s="42" t="s">
        <v>4947</v>
      </c>
      <c r="O4609" s="42" t="s">
        <v>394</v>
      </c>
      <c r="P4609" s="42" t="s">
        <v>395</v>
      </c>
      <c r="Q4609" s="56"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4609" s="42" t="s">
        <v>23</v>
      </c>
      <c r="S4609" s="42" t="s">
        <v>12</v>
      </c>
    </row>
    <row r="4610" spans="1:24" ht="12" customHeight="1" x14ac:dyDescent="0.15">
      <c r="A4610" s="42" t="s">
        <v>4954</v>
      </c>
      <c r="B4610" s="42">
        <v>31</v>
      </c>
      <c r="C4610" s="42" t="s">
        <v>14</v>
      </c>
      <c r="D4610" s="42" t="s">
        <v>31</v>
      </c>
      <c r="E4610" s="42" t="s">
        <v>4955</v>
      </c>
      <c r="F4610" s="55">
        <v>42011</v>
      </c>
      <c r="G4610" s="42" t="s">
        <v>4956</v>
      </c>
      <c r="H4610" s="42" t="s">
        <v>4957</v>
      </c>
      <c r="I4610" s="42" t="s">
        <v>38</v>
      </c>
      <c r="J4610" s="42" t="s">
        <v>4958</v>
      </c>
      <c r="K4610" s="42" t="s">
        <v>82</v>
      </c>
      <c r="L4610" s="42" t="s">
        <v>4959</v>
      </c>
      <c r="M4610" s="42" t="s">
        <v>21</v>
      </c>
      <c r="N4610" s="42" t="s">
        <v>4960</v>
      </c>
      <c r="O4610" s="42" t="s">
        <v>394</v>
      </c>
      <c r="P4610" s="42" t="s">
        <v>395</v>
      </c>
      <c r="Q4610" s="56" t="s">
        <v>4961</v>
      </c>
      <c r="R4610" s="42" t="s">
        <v>23</v>
      </c>
      <c r="S4610" s="42" t="s">
        <v>373</v>
      </c>
    </row>
    <row r="4611" spans="1:24" ht="12" customHeight="1" x14ac:dyDescent="0.15">
      <c r="A4611" s="42" t="s">
        <v>4987</v>
      </c>
      <c r="B4611" s="42">
        <v>34</v>
      </c>
      <c r="C4611" s="42" t="s">
        <v>108</v>
      </c>
      <c r="D4611" s="42" t="s">
        <v>31</v>
      </c>
      <c r="E4611" s="42" t="s">
        <v>4988</v>
      </c>
      <c r="F4611" s="55">
        <v>42010</v>
      </c>
      <c r="G4611" s="42" t="s">
        <v>4989</v>
      </c>
      <c r="H4611" s="42" t="s">
        <v>4990</v>
      </c>
      <c r="I4611" s="42" t="s">
        <v>364</v>
      </c>
      <c r="J4611" s="42" t="s">
        <v>4991</v>
      </c>
      <c r="K4611" s="42" t="s">
        <v>1827</v>
      </c>
      <c r="L4611" s="42" t="s">
        <v>4992</v>
      </c>
      <c r="M4611" s="42" t="s">
        <v>21</v>
      </c>
      <c r="N4611" s="42" t="s">
        <v>4993</v>
      </c>
      <c r="O4611" s="42" t="s">
        <v>994</v>
      </c>
      <c r="P4611" s="42" t="s">
        <v>395</v>
      </c>
      <c r="Q4611" s="56"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4611" s="42" t="s">
        <v>23</v>
      </c>
      <c r="S4611" s="42" t="s">
        <v>12</v>
      </c>
      <c r="T4611" s="42" t="s">
        <v>31978</v>
      </c>
      <c r="U4611" s="50" t="s">
        <v>28518</v>
      </c>
      <c r="V4611" s="42" t="s">
        <v>28521</v>
      </c>
      <c r="W4611" s="42" t="s">
        <v>542</v>
      </c>
      <c r="X4611" s="50">
        <v>16</v>
      </c>
    </row>
    <row r="4612" spans="1:24" ht="12" customHeight="1" x14ac:dyDescent="0.15">
      <c r="A4612" s="42" t="s">
        <v>4978</v>
      </c>
      <c r="B4612" s="42">
        <v>35</v>
      </c>
      <c r="C4612" s="42" t="s">
        <v>14</v>
      </c>
      <c r="D4612" s="42" t="s">
        <v>31</v>
      </c>
      <c r="E4612" s="42" t="s">
        <v>4979</v>
      </c>
      <c r="F4612" s="55">
        <v>42010</v>
      </c>
      <c r="G4612" s="42" t="s">
        <v>4980</v>
      </c>
      <c r="H4612" s="42" t="s">
        <v>4981</v>
      </c>
      <c r="I4612" s="42" t="s">
        <v>357</v>
      </c>
      <c r="J4612" s="42" t="s">
        <v>4982</v>
      </c>
      <c r="K4612" s="42" t="s">
        <v>4983</v>
      </c>
      <c r="L4612" s="42" t="s">
        <v>4984</v>
      </c>
      <c r="M4612" s="42" t="s">
        <v>21</v>
      </c>
      <c r="N4612" s="42" t="s">
        <v>4985</v>
      </c>
      <c r="O4612" s="42" t="s">
        <v>537</v>
      </c>
      <c r="P4612" s="42" t="s">
        <v>395</v>
      </c>
      <c r="Q4612" s="56" t="s">
        <v>4986</v>
      </c>
      <c r="R4612" s="42" t="s">
        <v>948</v>
      </c>
      <c r="S4612" s="42" t="s">
        <v>22</v>
      </c>
      <c r="T4612" s="42" t="s">
        <v>28746</v>
      </c>
      <c r="U4612" s="50" t="s">
        <v>28520</v>
      </c>
      <c r="V4612" s="42" t="s">
        <v>28521</v>
      </c>
      <c r="W4612" s="42" t="s">
        <v>94</v>
      </c>
      <c r="X4612" s="50">
        <v>15</v>
      </c>
    </row>
    <row r="4613" spans="1:24" ht="12" customHeight="1" x14ac:dyDescent="0.15">
      <c r="A4613" s="42" t="s">
        <v>4972</v>
      </c>
      <c r="B4613" s="42">
        <v>25</v>
      </c>
      <c r="C4613" s="42" t="s">
        <v>14</v>
      </c>
      <c r="D4613" s="42" t="s">
        <v>31</v>
      </c>
      <c r="E4613" s="42" t="s">
        <v>4973</v>
      </c>
      <c r="F4613" s="55">
        <v>42010</v>
      </c>
      <c r="G4613" s="42" t="s">
        <v>4974</v>
      </c>
      <c r="H4613" s="42" t="s">
        <v>1729</v>
      </c>
      <c r="I4613" s="42" t="s">
        <v>39</v>
      </c>
      <c r="J4613" s="42" t="s">
        <v>4975</v>
      </c>
      <c r="K4613" s="42" t="s">
        <v>1731</v>
      </c>
      <c r="L4613" s="42" t="s">
        <v>1732</v>
      </c>
      <c r="M4613" s="42" t="s">
        <v>5307</v>
      </c>
      <c r="N4613" s="42" t="s">
        <v>4976</v>
      </c>
      <c r="O4613" s="42" t="s">
        <v>994</v>
      </c>
      <c r="P4613" s="42" t="s">
        <v>395</v>
      </c>
      <c r="Q4613" s="56" t="s">
        <v>4977</v>
      </c>
      <c r="R4613" s="42" t="s">
        <v>948</v>
      </c>
      <c r="S4613" s="42" t="s">
        <v>22</v>
      </c>
      <c r="T4613" s="42" t="s">
        <v>28739</v>
      </c>
      <c r="U4613" s="50" t="s">
        <v>28520</v>
      </c>
      <c r="V4613" s="42" t="s">
        <v>28521</v>
      </c>
      <c r="W4613" s="42" t="s">
        <v>94</v>
      </c>
      <c r="X4613" s="50">
        <v>19</v>
      </c>
    </row>
    <row r="4614" spans="1:24" ht="12" customHeight="1" x14ac:dyDescent="0.15">
      <c r="A4614" s="42" t="s">
        <v>4962</v>
      </c>
      <c r="B4614" s="42">
        <v>26</v>
      </c>
      <c r="C4614" s="42" t="s">
        <v>14</v>
      </c>
      <c r="D4614" s="42" t="s">
        <v>79</v>
      </c>
      <c r="F4614" s="55">
        <v>42010</v>
      </c>
      <c r="G4614" s="42" t="s">
        <v>4963</v>
      </c>
      <c r="H4614" s="42" t="s">
        <v>92</v>
      </c>
      <c r="I4614" s="42" t="s">
        <v>39</v>
      </c>
      <c r="J4614" s="42" t="s">
        <v>4964</v>
      </c>
      <c r="K4614" s="42" t="s">
        <v>92</v>
      </c>
      <c r="L4614" s="42" t="s">
        <v>408</v>
      </c>
      <c r="M4614" s="42" t="s">
        <v>385</v>
      </c>
      <c r="N4614" s="42" t="s">
        <v>4965</v>
      </c>
      <c r="O4614" s="42" t="s">
        <v>394</v>
      </c>
      <c r="P4614" s="42" t="s">
        <v>395</v>
      </c>
      <c r="Q4614" s="56" t="str">
        <f>HYPERLINK("http://www.latimes.com/local/lanow/la-me-ln-taser-death-20150107-story.html","http://www.latimes.com/local/lanow/la-me-ln-taser-death-20150107-story.html")</f>
        <v>http://www.latimes.com/local/lanow/la-me-ln-taser-death-20150107-story.html</v>
      </c>
      <c r="R4614" s="42" t="s">
        <v>948</v>
      </c>
      <c r="S4614" s="42" t="s">
        <v>12</v>
      </c>
    </row>
    <row r="4615" spans="1:24" ht="12" customHeight="1" x14ac:dyDescent="0.15">
      <c r="A4615" s="42" t="s">
        <v>4966</v>
      </c>
      <c r="B4615" s="42">
        <v>47</v>
      </c>
      <c r="C4615" s="42" t="s">
        <v>14</v>
      </c>
      <c r="D4615" s="42" t="s">
        <v>79</v>
      </c>
      <c r="E4615" s="42" t="s">
        <v>4967</v>
      </c>
      <c r="F4615" s="55">
        <v>42010</v>
      </c>
      <c r="G4615" s="42" t="s">
        <v>4968</v>
      </c>
      <c r="H4615" s="42" t="s">
        <v>381</v>
      </c>
      <c r="I4615" s="42" t="s">
        <v>398</v>
      </c>
      <c r="J4615" s="42" t="s">
        <v>4969</v>
      </c>
      <c r="K4615" s="42" t="s">
        <v>1605</v>
      </c>
      <c r="L4615" s="42" t="s">
        <v>5525</v>
      </c>
      <c r="M4615" s="42" t="s">
        <v>21</v>
      </c>
      <c r="N4615" s="42" t="s">
        <v>4970</v>
      </c>
      <c r="O4615" s="42" t="s">
        <v>994</v>
      </c>
      <c r="P4615" s="42" t="s">
        <v>395</v>
      </c>
      <c r="Q4615" s="56" t="s">
        <v>4971</v>
      </c>
      <c r="R4615" s="42" t="s">
        <v>94</v>
      </c>
      <c r="S4615" s="42" t="s">
        <v>12</v>
      </c>
      <c r="T4615" s="42" t="s">
        <v>31675</v>
      </c>
      <c r="U4615" s="50" t="s">
        <v>28520</v>
      </c>
      <c r="V4615" s="42" t="s">
        <v>28521</v>
      </c>
      <c r="W4615" s="42" t="s">
        <v>94</v>
      </c>
      <c r="X4615" s="50">
        <v>17</v>
      </c>
    </row>
    <row r="4616" spans="1:24" ht="12" customHeight="1" x14ac:dyDescent="0.15">
      <c r="A4616" s="42" t="s">
        <v>4998</v>
      </c>
      <c r="B4616" s="42">
        <v>22</v>
      </c>
      <c r="C4616" s="42" t="s">
        <v>14</v>
      </c>
      <c r="D4616" s="42" t="s">
        <v>42</v>
      </c>
      <c r="E4616" s="42" t="s">
        <v>4999</v>
      </c>
      <c r="F4616" s="55">
        <v>42009</v>
      </c>
      <c r="G4616" s="42" t="s">
        <v>5000</v>
      </c>
      <c r="H4616" s="42" t="s">
        <v>5001</v>
      </c>
      <c r="I4616" s="42" t="s">
        <v>117</v>
      </c>
      <c r="J4616" s="42" t="s">
        <v>5002</v>
      </c>
      <c r="K4616" s="42" t="s">
        <v>617</v>
      </c>
      <c r="L4616" s="42" t="s">
        <v>5003</v>
      </c>
      <c r="M4616" s="42" t="s">
        <v>21</v>
      </c>
      <c r="N4616" s="42" t="s">
        <v>5004</v>
      </c>
      <c r="O4616" s="42" t="s">
        <v>994</v>
      </c>
      <c r="P4616" s="42" t="s">
        <v>395</v>
      </c>
      <c r="Q4616" s="56" t="s">
        <v>5005</v>
      </c>
      <c r="R4616" s="42" t="s">
        <v>94</v>
      </c>
      <c r="S4616" s="42" t="s">
        <v>22</v>
      </c>
      <c r="T4616" s="42" t="s">
        <v>28746</v>
      </c>
      <c r="U4616" s="50" t="s">
        <v>28520</v>
      </c>
      <c r="V4616" s="42" t="s">
        <v>28519</v>
      </c>
      <c r="W4616" s="42" t="s">
        <v>94</v>
      </c>
      <c r="X4616" s="50">
        <v>13</v>
      </c>
    </row>
    <row r="4617" spans="1:24" ht="12" customHeight="1" x14ac:dyDescent="0.15">
      <c r="A4617" s="42" t="s">
        <v>22291</v>
      </c>
      <c r="B4617" s="42">
        <v>39</v>
      </c>
      <c r="C4617" s="42" t="s">
        <v>14</v>
      </c>
      <c r="D4617" s="42" t="s">
        <v>79</v>
      </c>
      <c r="E4617" s="42" t="s">
        <v>22312</v>
      </c>
      <c r="F4617" s="55">
        <v>42009</v>
      </c>
      <c r="G4617" s="42" t="s">
        <v>22308</v>
      </c>
      <c r="H4617" s="42" t="s">
        <v>1603</v>
      </c>
      <c r="I4617" s="42" t="s">
        <v>398</v>
      </c>
      <c r="J4617" s="42">
        <v>15219</v>
      </c>
      <c r="K4617" s="42" t="s">
        <v>1605</v>
      </c>
      <c r="L4617" s="42" t="s">
        <v>22309</v>
      </c>
      <c r="M4617" s="42" t="s">
        <v>22293</v>
      </c>
      <c r="N4617" s="42" t="s">
        <v>22310</v>
      </c>
      <c r="O4617" s="42" t="s">
        <v>394</v>
      </c>
      <c r="P4617" s="42" t="s">
        <v>395</v>
      </c>
      <c r="Q4617" s="56" t="s">
        <v>22311</v>
      </c>
      <c r="R4617" s="42" t="s">
        <v>94</v>
      </c>
      <c r="S4617" s="42" t="s">
        <v>12</v>
      </c>
    </row>
    <row r="4618" spans="1:24" ht="12" customHeight="1" x14ac:dyDescent="0.15">
      <c r="A4618" s="42" t="s">
        <v>5006</v>
      </c>
      <c r="B4618" s="42">
        <v>39</v>
      </c>
      <c r="C4618" s="42" t="s">
        <v>14</v>
      </c>
      <c r="D4618" s="42" t="s">
        <v>42</v>
      </c>
      <c r="E4618" s="42" t="s">
        <v>5007</v>
      </c>
      <c r="F4618" s="55">
        <v>42008</v>
      </c>
      <c r="G4618" s="42" t="s">
        <v>5008</v>
      </c>
      <c r="H4618" s="42" t="s">
        <v>5009</v>
      </c>
      <c r="I4618" s="42" t="s">
        <v>203</v>
      </c>
      <c r="J4618" s="42" t="s">
        <v>5010</v>
      </c>
      <c r="K4618" s="42" t="s">
        <v>1674</v>
      </c>
      <c r="L4618" s="42" t="s">
        <v>5011</v>
      </c>
      <c r="M4618" s="42" t="s">
        <v>21</v>
      </c>
      <c r="N4618" s="42" t="s">
        <v>5012</v>
      </c>
      <c r="O4618" s="42" t="s">
        <v>537</v>
      </c>
      <c r="P4618" s="42" t="s">
        <v>395</v>
      </c>
      <c r="Q4618" s="56" t="s">
        <v>5013</v>
      </c>
      <c r="R4618" s="42" t="s">
        <v>94</v>
      </c>
      <c r="S4618" s="42" t="s">
        <v>22</v>
      </c>
      <c r="T4618" s="42" t="s">
        <v>31673</v>
      </c>
      <c r="U4618" s="50" t="s">
        <v>28520</v>
      </c>
      <c r="V4618" s="42" t="s">
        <v>28521</v>
      </c>
      <c r="W4618" s="42" t="s">
        <v>94</v>
      </c>
      <c r="X4618" s="50">
        <v>9</v>
      </c>
    </row>
    <row r="4619" spans="1:24" ht="12" customHeight="1" x14ac:dyDescent="0.15">
      <c r="A4619" s="42" t="s">
        <v>5014</v>
      </c>
      <c r="B4619" s="42">
        <v>18</v>
      </c>
      <c r="C4619" s="42" t="s">
        <v>14</v>
      </c>
      <c r="D4619" s="42" t="s">
        <v>31</v>
      </c>
      <c r="E4619" s="42" t="s">
        <v>5015</v>
      </c>
      <c r="F4619" s="55">
        <v>42008</v>
      </c>
      <c r="G4619" s="42" t="s">
        <v>5016</v>
      </c>
      <c r="H4619" s="42" t="s">
        <v>5017</v>
      </c>
      <c r="I4619" s="42" t="s">
        <v>389</v>
      </c>
      <c r="J4619" s="42" t="s">
        <v>5018</v>
      </c>
      <c r="K4619" s="42" t="s">
        <v>974</v>
      </c>
      <c r="L4619" s="42" t="s">
        <v>2004</v>
      </c>
      <c r="M4619" s="42" t="s">
        <v>21</v>
      </c>
      <c r="N4619" s="42" t="s">
        <v>5019</v>
      </c>
      <c r="O4619" s="42" t="s">
        <v>994</v>
      </c>
      <c r="P4619" s="42" t="s">
        <v>395</v>
      </c>
      <c r="Q4619" s="56" t="s">
        <v>5020</v>
      </c>
      <c r="R4619" s="42" t="s">
        <v>94</v>
      </c>
      <c r="S4619" s="42" t="s">
        <v>22</v>
      </c>
      <c r="T4619" s="42" t="s">
        <v>28746</v>
      </c>
      <c r="U4619" s="50" t="s">
        <v>28520</v>
      </c>
      <c r="V4619" s="42" t="s">
        <v>28521</v>
      </c>
      <c r="W4619" s="42" t="s">
        <v>94</v>
      </c>
      <c r="X4619" s="50">
        <v>11</v>
      </c>
    </row>
    <row r="4620" spans="1:24" ht="12" customHeight="1" x14ac:dyDescent="0.15">
      <c r="A4620" s="42" t="s">
        <v>5021</v>
      </c>
      <c r="B4620" s="42">
        <v>32</v>
      </c>
      <c r="C4620" s="42" t="s">
        <v>14</v>
      </c>
      <c r="D4620" s="42" t="s">
        <v>31</v>
      </c>
      <c r="F4620" s="55">
        <v>42008</v>
      </c>
      <c r="G4620" s="42" t="s">
        <v>5022</v>
      </c>
      <c r="H4620" s="42" t="s">
        <v>929</v>
      </c>
      <c r="I4620" s="42" t="s">
        <v>39</v>
      </c>
      <c r="J4620" s="42" t="s">
        <v>3918</v>
      </c>
      <c r="K4620" s="42" t="s">
        <v>929</v>
      </c>
      <c r="L4620" s="42" t="s">
        <v>930</v>
      </c>
      <c r="M4620" s="42" t="s">
        <v>21</v>
      </c>
      <c r="N4620" s="42" t="s">
        <v>5023</v>
      </c>
      <c r="O4620" s="42" t="s">
        <v>4581</v>
      </c>
      <c r="P4620" s="42" t="s">
        <v>395</v>
      </c>
      <c r="Q4620" s="56" t="s">
        <v>5024</v>
      </c>
      <c r="R4620" s="42" t="s">
        <v>542</v>
      </c>
      <c r="S4620" s="42" t="s">
        <v>12</v>
      </c>
      <c r="T4620" s="42" t="s">
        <v>31675</v>
      </c>
      <c r="U4620" s="50" t="s">
        <v>28520</v>
      </c>
      <c r="V4620" s="42" t="s">
        <v>28521</v>
      </c>
      <c r="W4620" s="42" t="s">
        <v>94</v>
      </c>
      <c r="X4620" s="50">
        <v>8</v>
      </c>
    </row>
    <row r="4621" spans="1:24" ht="12" customHeight="1" x14ac:dyDescent="0.15">
      <c r="A4621" s="42" t="s">
        <v>5025</v>
      </c>
      <c r="B4621" s="42">
        <v>19</v>
      </c>
      <c r="C4621" s="42" t="s">
        <v>14</v>
      </c>
      <c r="D4621" s="42" t="s">
        <v>31</v>
      </c>
      <c r="E4621" s="42" t="s">
        <v>5026</v>
      </c>
      <c r="F4621" s="55">
        <v>42008</v>
      </c>
      <c r="G4621" s="42" t="s">
        <v>5027</v>
      </c>
      <c r="H4621" s="42" t="s">
        <v>5028</v>
      </c>
      <c r="I4621" s="42" t="s">
        <v>854</v>
      </c>
      <c r="J4621" s="42" t="s">
        <v>5029</v>
      </c>
      <c r="K4621" s="42" t="s">
        <v>5030</v>
      </c>
      <c r="L4621" s="42" t="s">
        <v>5031</v>
      </c>
      <c r="M4621" s="42" t="s">
        <v>373</v>
      </c>
      <c r="N4621" s="42" t="s">
        <v>5032</v>
      </c>
      <c r="O4621" s="42" t="s">
        <v>994</v>
      </c>
      <c r="P4621" s="42" t="s">
        <v>395</v>
      </c>
      <c r="Q4621" s="56" t="s">
        <v>5033</v>
      </c>
      <c r="R4621" s="42" t="s">
        <v>94</v>
      </c>
      <c r="S4621" s="42" t="s">
        <v>12</v>
      </c>
    </row>
    <row r="4622" spans="1:24" ht="12" customHeight="1" x14ac:dyDescent="0.15">
      <c r="A4622" s="42" t="s">
        <v>5034</v>
      </c>
      <c r="B4622" s="42">
        <v>23</v>
      </c>
      <c r="C4622" s="42" t="s">
        <v>14</v>
      </c>
      <c r="D4622" s="42" t="s">
        <v>42</v>
      </c>
      <c r="E4622" s="42" t="s">
        <v>5035</v>
      </c>
      <c r="F4622" s="55">
        <v>42007</v>
      </c>
      <c r="G4622" s="42" t="s">
        <v>5036</v>
      </c>
      <c r="H4622" s="42" t="s">
        <v>667</v>
      </c>
      <c r="I4622" s="42" t="s">
        <v>357</v>
      </c>
      <c r="J4622" s="42" t="s">
        <v>5037</v>
      </c>
      <c r="K4622" s="42" t="s">
        <v>668</v>
      </c>
      <c r="L4622" s="42" t="s">
        <v>669</v>
      </c>
      <c r="M4622" s="42" t="s">
        <v>5307</v>
      </c>
      <c r="N4622" s="42" t="s">
        <v>5038</v>
      </c>
      <c r="O4622" s="42" t="s">
        <v>994</v>
      </c>
      <c r="P4622" s="42" t="s">
        <v>395</v>
      </c>
      <c r="Q4622" s="56" t="s">
        <v>5039</v>
      </c>
      <c r="R4622" s="42" t="s">
        <v>94</v>
      </c>
      <c r="S4622" s="42" t="s">
        <v>12</v>
      </c>
      <c r="T4622" s="42" t="s">
        <v>31978</v>
      </c>
      <c r="U4622" s="50" t="s">
        <v>28518</v>
      </c>
      <c r="V4622" s="42" t="s">
        <v>28521</v>
      </c>
      <c r="W4622" s="42" t="s">
        <v>94</v>
      </c>
      <c r="X4622" s="50">
        <v>5</v>
      </c>
    </row>
    <row r="4623" spans="1:24" ht="12" customHeight="1" x14ac:dyDescent="0.15">
      <c r="A4623" s="42" t="s">
        <v>5040</v>
      </c>
      <c r="B4623" s="42">
        <v>53</v>
      </c>
      <c r="C4623" s="42" t="s">
        <v>14</v>
      </c>
      <c r="D4623" s="42" t="s">
        <v>15</v>
      </c>
      <c r="E4623" s="42" t="s">
        <v>5041</v>
      </c>
      <c r="F4623" s="55">
        <v>42006</v>
      </c>
      <c r="G4623" s="42" t="s">
        <v>5042</v>
      </c>
      <c r="H4623" s="42" t="s">
        <v>5043</v>
      </c>
      <c r="I4623" s="42" t="s">
        <v>297</v>
      </c>
      <c r="J4623" s="42" t="s">
        <v>5044</v>
      </c>
      <c r="K4623" s="42" t="s">
        <v>682</v>
      </c>
      <c r="L4623" s="42" t="s">
        <v>683</v>
      </c>
      <c r="M4623" s="42" t="s">
        <v>21</v>
      </c>
      <c r="N4623" s="42" t="s">
        <v>5045</v>
      </c>
      <c r="O4623" s="42" t="s">
        <v>994</v>
      </c>
      <c r="P4623" s="42" t="s">
        <v>395</v>
      </c>
      <c r="Q4623" s="56" t="s">
        <v>5046</v>
      </c>
      <c r="R4623" s="42" t="s">
        <v>542</v>
      </c>
      <c r="S4623" s="42" t="s">
        <v>22</v>
      </c>
      <c r="T4623" s="42" t="s">
        <v>28746</v>
      </c>
      <c r="U4623" s="50" t="s">
        <v>28520</v>
      </c>
      <c r="V4623" s="42" t="s">
        <v>28521</v>
      </c>
      <c r="W4623" s="42" t="s">
        <v>94</v>
      </c>
      <c r="X4623" s="50">
        <v>3</v>
      </c>
    </row>
    <row r="4624" spans="1:24" ht="12" customHeight="1" x14ac:dyDescent="0.15">
      <c r="A4624" s="42" t="s">
        <v>5047</v>
      </c>
      <c r="B4624" s="42">
        <v>47</v>
      </c>
      <c r="C4624" s="42" t="s">
        <v>14</v>
      </c>
      <c r="D4624" s="42" t="s">
        <v>31</v>
      </c>
      <c r="F4624" s="55">
        <v>42006</v>
      </c>
      <c r="G4624" s="42" t="s">
        <v>5048</v>
      </c>
      <c r="H4624" s="42" t="s">
        <v>110</v>
      </c>
      <c r="I4624" s="42" t="s">
        <v>111</v>
      </c>
      <c r="J4624" s="42" t="s">
        <v>5049</v>
      </c>
      <c r="K4624" s="42" t="s">
        <v>112</v>
      </c>
      <c r="L4624" s="42" t="s">
        <v>113</v>
      </c>
      <c r="M4624" s="42" t="s">
        <v>21</v>
      </c>
      <c r="N4624" s="42" t="s">
        <v>5050</v>
      </c>
      <c r="O4624" s="42" t="s">
        <v>994</v>
      </c>
      <c r="P4624" s="42" t="s">
        <v>395</v>
      </c>
      <c r="Q4624" s="56" t="s">
        <v>5051</v>
      </c>
      <c r="R4624" s="42" t="s">
        <v>948</v>
      </c>
      <c r="S4624" s="42" t="s">
        <v>22</v>
      </c>
      <c r="T4624" s="42" t="s">
        <v>28746</v>
      </c>
      <c r="U4624" s="50" t="s">
        <v>28520</v>
      </c>
      <c r="V4624" s="42" t="s">
        <v>28521</v>
      </c>
      <c r="W4624" s="42" t="s">
        <v>94</v>
      </c>
      <c r="X4624" s="50">
        <v>4</v>
      </c>
    </row>
    <row r="4625" spans="1:20" ht="12" customHeight="1" x14ac:dyDescent="0.15">
      <c r="A4625" s="42" t="s">
        <v>20401</v>
      </c>
      <c r="B4625" s="42">
        <v>22</v>
      </c>
      <c r="C4625" s="42" t="s">
        <v>14</v>
      </c>
      <c r="D4625" s="42" t="s">
        <v>79</v>
      </c>
      <c r="E4625" s="42" t="s">
        <v>5052</v>
      </c>
      <c r="F4625" s="55">
        <v>42005</v>
      </c>
      <c r="G4625" s="42" t="s">
        <v>5053</v>
      </c>
      <c r="H4625" s="42" t="s">
        <v>5054</v>
      </c>
      <c r="I4625" s="42" t="s">
        <v>167</v>
      </c>
      <c r="J4625" s="42" t="s">
        <v>5055</v>
      </c>
      <c r="K4625" s="42" t="s">
        <v>3645</v>
      </c>
      <c r="L4625" s="42" t="s">
        <v>5056</v>
      </c>
      <c r="M4625" s="42" t="s">
        <v>23</v>
      </c>
      <c r="N4625" s="42" t="s">
        <v>5057</v>
      </c>
      <c r="O4625" s="42" t="s">
        <v>29858</v>
      </c>
      <c r="P4625" s="42" t="s">
        <v>20616</v>
      </c>
      <c r="Q4625" s="56" t="s">
        <v>5058</v>
      </c>
      <c r="R4625" s="42" t="s">
        <v>542</v>
      </c>
      <c r="S4625" s="42" t="s">
        <v>12</v>
      </c>
    </row>
    <row r="4626" spans="1:20" ht="12" customHeight="1" x14ac:dyDescent="0.15">
      <c r="A4626" s="42" t="s">
        <v>5059</v>
      </c>
      <c r="B4626" s="42">
        <v>18</v>
      </c>
      <c r="C4626" s="42" t="s">
        <v>14</v>
      </c>
      <c r="D4626" s="42" t="s">
        <v>42</v>
      </c>
      <c r="E4626" s="42"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4626" s="55">
        <v>42005</v>
      </c>
      <c r="G4626" s="42" t="s">
        <v>5060</v>
      </c>
      <c r="H4626" s="42" t="s">
        <v>5061</v>
      </c>
      <c r="I4626" s="42" t="s">
        <v>56</v>
      </c>
      <c r="J4626" s="42" t="s">
        <v>5062</v>
      </c>
      <c r="K4626" s="42" t="s">
        <v>1087</v>
      </c>
      <c r="L4626" s="42" t="s">
        <v>5063</v>
      </c>
      <c r="M4626" s="42" t="s">
        <v>385</v>
      </c>
      <c r="N4626" s="42" t="s">
        <v>5064</v>
      </c>
      <c r="O4626" s="42" t="s">
        <v>994</v>
      </c>
      <c r="P4626" s="42" t="s">
        <v>395</v>
      </c>
      <c r="Q4626" s="56" t="str">
        <f>HYPERLINK("http://www.miamiherald.com/news/local/community/florida-keys/article5621958.html","http://www.miamiherald.com/news/local/community/florida-keys/article5621958.html")</f>
        <v>http://www.miamiherald.com/news/local/community/florida-keys/article5621958.html</v>
      </c>
      <c r="R4626" s="42" t="s">
        <v>948</v>
      </c>
      <c r="S4626" s="42" t="s">
        <v>12</v>
      </c>
    </row>
    <row r="4627" spans="1:20" ht="12" customHeight="1" x14ac:dyDescent="0.15">
      <c r="A4627" s="42" t="s">
        <v>5065</v>
      </c>
      <c r="B4627" s="42">
        <v>22</v>
      </c>
      <c r="C4627" s="42" t="s">
        <v>14</v>
      </c>
      <c r="D4627" s="42" t="s">
        <v>31</v>
      </c>
      <c r="E4627" s="42" t="s">
        <v>5066</v>
      </c>
      <c r="F4627" s="55">
        <v>42005</v>
      </c>
      <c r="G4627" s="42" t="s">
        <v>5067</v>
      </c>
      <c r="H4627" s="42" t="s">
        <v>3645</v>
      </c>
      <c r="I4627" s="42" t="s">
        <v>40</v>
      </c>
      <c r="J4627" s="42" t="s">
        <v>5068</v>
      </c>
      <c r="K4627" s="42" t="s">
        <v>5069</v>
      </c>
      <c r="L4627" s="42" t="s">
        <v>5070</v>
      </c>
      <c r="M4627" s="42" t="s">
        <v>373</v>
      </c>
      <c r="N4627" s="42" t="s">
        <v>5071</v>
      </c>
      <c r="O4627" s="42" t="s">
        <v>394</v>
      </c>
      <c r="P4627" s="42" t="s">
        <v>395</v>
      </c>
      <c r="Q4627" s="56" t="s">
        <v>5072</v>
      </c>
      <c r="R4627" s="42" t="s">
        <v>948</v>
      </c>
      <c r="S4627" s="42" t="s">
        <v>12</v>
      </c>
    </row>
    <row r="4628" spans="1:20" ht="12" customHeight="1" x14ac:dyDescent="0.15">
      <c r="A4628" s="42" t="s">
        <v>5099</v>
      </c>
      <c r="B4628" s="42">
        <v>79</v>
      </c>
      <c r="C4628" s="42" t="s">
        <v>108</v>
      </c>
      <c r="D4628" s="42" t="s">
        <v>31</v>
      </c>
      <c r="F4628" s="55">
        <v>42004</v>
      </c>
      <c r="H4628" s="42" t="s">
        <v>1077</v>
      </c>
      <c r="I4628" s="42" t="s">
        <v>389</v>
      </c>
      <c r="K4628" s="42" t="s">
        <v>1078</v>
      </c>
      <c r="L4628" s="42" t="s">
        <v>1079</v>
      </c>
      <c r="M4628" s="42" t="s">
        <v>373</v>
      </c>
      <c r="N4628" s="42" t="s">
        <v>5100</v>
      </c>
      <c r="O4628" s="42" t="s">
        <v>1756</v>
      </c>
      <c r="P4628" s="42" t="s">
        <v>1135</v>
      </c>
      <c r="Q4628" s="56" t="s">
        <v>5101</v>
      </c>
      <c r="R4628" s="42" t="s">
        <v>94</v>
      </c>
      <c r="S4628" s="42" t="s">
        <v>373</v>
      </c>
      <c r="T4628" s="42" t="s">
        <v>29599</v>
      </c>
    </row>
    <row r="4629" spans="1:20" ht="12" customHeight="1" x14ac:dyDescent="0.15">
      <c r="A4629" s="42" t="s">
        <v>5085</v>
      </c>
      <c r="B4629" s="42">
        <v>34</v>
      </c>
      <c r="C4629" s="42" t="s">
        <v>108</v>
      </c>
      <c r="D4629" s="42" t="s">
        <v>42</v>
      </c>
      <c r="F4629" s="55">
        <v>42004</v>
      </c>
      <c r="G4629" s="42" t="s">
        <v>5086</v>
      </c>
      <c r="H4629" s="42" t="s">
        <v>5087</v>
      </c>
      <c r="I4629" s="42" t="s">
        <v>39</v>
      </c>
      <c r="J4629" s="42">
        <v>90220</v>
      </c>
      <c r="K4629" s="42" t="s">
        <v>92</v>
      </c>
      <c r="L4629" s="42" t="s">
        <v>408</v>
      </c>
      <c r="M4629" s="42" t="s">
        <v>21</v>
      </c>
      <c r="N4629" s="42" t="s">
        <v>5088</v>
      </c>
      <c r="P4629" s="42" t="s">
        <v>395</v>
      </c>
      <c r="Q4629" s="56"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4629" s="42" t="s">
        <v>23</v>
      </c>
      <c r="S4629" s="42" t="s">
        <v>22</v>
      </c>
    </row>
    <row r="4630" spans="1:20" ht="12" customHeight="1" x14ac:dyDescent="0.15">
      <c r="A4630" s="42" t="s">
        <v>5075</v>
      </c>
      <c r="B4630" s="42">
        <v>28</v>
      </c>
      <c r="C4630" s="42" t="s">
        <v>14</v>
      </c>
      <c r="D4630" s="42" t="s">
        <v>79</v>
      </c>
      <c r="E4630" s="42"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4630" s="55">
        <v>42004</v>
      </c>
      <c r="G4630" s="42" t="s">
        <v>5076</v>
      </c>
      <c r="H4630" s="42" t="s">
        <v>207</v>
      </c>
      <c r="I4630" s="42" t="s">
        <v>56</v>
      </c>
      <c r="J4630" s="42">
        <v>33150</v>
      </c>
      <c r="K4630" s="42" t="s">
        <v>1102</v>
      </c>
      <c r="L4630" s="42" t="s">
        <v>5077</v>
      </c>
      <c r="M4630" s="42" t="s">
        <v>21</v>
      </c>
      <c r="N4630" s="42" t="s">
        <v>5078</v>
      </c>
      <c r="P4630" s="42" t="s">
        <v>395</v>
      </c>
      <c r="Q4630" s="56" t="str">
        <f>HYPERLINK("http://www.local10.com/news/1-dead-in-new-years-eve-policeinvolved-shooting-in-miami/30477214","http://www.local10.com/news/1-dead-in-new-years-eve-policeinvolved-shooting-in-miami/30477214")</f>
        <v>http://www.local10.com/news/1-dead-in-new-years-eve-policeinvolved-shooting-in-miami/30477214</v>
      </c>
      <c r="R4630" s="42" t="s">
        <v>94</v>
      </c>
      <c r="S4630" s="42" t="s">
        <v>22</v>
      </c>
    </row>
    <row r="4631" spans="1:20" ht="12" customHeight="1" x14ac:dyDescent="0.15">
      <c r="A4631" s="42" t="s">
        <v>5073</v>
      </c>
      <c r="B4631" s="42">
        <v>44</v>
      </c>
      <c r="C4631" s="42" t="s">
        <v>14</v>
      </c>
      <c r="D4631" s="42" t="s">
        <v>79</v>
      </c>
      <c r="E4631" s="42"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4631" s="55">
        <v>42004</v>
      </c>
      <c r="H4631" s="42" t="s">
        <v>1018</v>
      </c>
      <c r="I4631" s="42" t="s">
        <v>167</v>
      </c>
      <c r="J4631" s="42">
        <v>30030</v>
      </c>
      <c r="K4631" s="42" t="s">
        <v>845</v>
      </c>
      <c r="L4631" s="42" t="s">
        <v>846</v>
      </c>
      <c r="M4631" s="42" t="s">
        <v>21</v>
      </c>
      <c r="N4631" s="42" t="s">
        <v>5074</v>
      </c>
      <c r="P4631" s="42" t="s">
        <v>395</v>
      </c>
      <c r="Q4631" s="56"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4631" s="42" t="s">
        <v>94</v>
      </c>
      <c r="S4631" s="42" t="s">
        <v>22</v>
      </c>
    </row>
    <row r="4632" spans="1:20" ht="12" customHeight="1" x14ac:dyDescent="0.15">
      <c r="A4632" s="42" t="s">
        <v>5079</v>
      </c>
      <c r="B4632" s="42">
        <v>34</v>
      </c>
      <c r="C4632" s="42" t="s">
        <v>14</v>
      </c>
      <c r="D4632" s="42" t="s">
        <v>42</v>
      </c>
      <c r="F4632" s="55">
        <v>42004</v>
      </c>
      <c r="G4632" s="42" t="s">
        <v>5080</v>
      </c>
      <c r="H4632" s="42" t="s">
        <v>5081</v>
      </c>
      <c r="I4632" s="42" t="s">
        <v>389</v>
      </c>
      <c r="J4632" s="42">
        <v>73072</v>
      </c>
      <c r="K4632" s="42" t="s">
        <v>968</v>
      </c>
      <c r="L4632" s="42" t="s">
        <v>5082</v>
      </c>
      <c r="M4632" s="42" t="s">
        <v>21</v>
      </c>
      <c r="N4632" s="42" t="s">
        <v>5083</v>
      </c>
      <c r="O4632" s="42" t="s">
        <v>537</v>
      </c>
      <c r="P4632" s="42" t="s">
        <v>395</v>
      </c>
      <c r="Q4632" s="56" t="s">
        <v>5084</v>
      </c>
      <c r="R4632" s="42" t="s">
        <v>948</v>
      </c>
      <c r="S4632" s="42" t="s">
        <v>22</v>
      </c>
    </row>
    <row r="4633" spans="1:20" ht="12" customHeight="1" x14ac:dyDescent="0.15">
      <c r="A4633" s="42" t="s">
        <v>5095</v>
      </c>
      <c r="B4633" s="42">
        <v>48</v>
      </c>
      <c r="C4633" s="42" t="s">
        <v>14</v>
      </c>
      <c r="D4633" s="42" t="s">
        <v>31</v>
      </c>
      <c r="F4633" s="55">
        <v>42004</v>
      </c>
      <c r="H4633" s="42" t="s">
        <v>5096</v>
      </c>
      <c r="I4633" s="42" t="s">
        <v>309</v>
      </c>
      <c r="J4633" s="42">
        <v>41164</v>
      </c>
      <c r="K4633" s="42" t="s">
        <v>801</v>
      </c>
      <c r="L4633" s="42" t="s">
        <v>3289</v>
      </c>
      <c r="M4633" s="42" t="s">
        <v>21</v>
      </c>
      <c r="N4633" s="42" t="s">
        <v>5097</v>
      </c>
      <c r="P4633" s="42" t="s">
        <v>395</v>
      </c>
      <c r="Q4633" s="56" t="s">
        <v>5098</v>
      </c>
      <c r="R4633" s="42" t="s">
        <v>23</v>
      </c>
      <c r="S4633" s="42" t="s">
        <v>22</v>
      </c>
    </row>
    <row r="4634" spans="1:20" ht="12" customHeight="1" x14ac:dyDescent="0.15">
      <c r="A4634" s="42" t="s">
        <v>5089</v>
      </c>
      <c r="B4634" s="42">
        <v>20</v>
      </c>
      <c r="C4634" s="42" t="s">
        <v>14</v>
      </c>
      <c r="D4634" s="42" t="s">
        <v>31</v>
      </c>
      <c r="F4634" s="55">
        <v>42004</v>
      </c>
      <c r="G4634" s="42" t="s">
        <v>5090</v>
      </c>
      <c r="H4634" s="42" t="s">
        <v>5091</v>
      </c>
      <c r="I4634" s="42" t="s">
        <v>838</v>
      </c>
      <c r="J4634" s="42">
        <v>59808</v>
      </c>
      <c r="K4634" s="42" t="s">
        <v>5091</v>
      </c>
      <c r="L4634" s="42" t="s">
        <v>5092</v>
      </c>
      <c r="M4634" s="42" t="s">
        <v>21</v>
      </c>
      <c r="N4634" s="42" t="s">
        <v>5093</v>
      </c>
      <c r="O4634" s="42" t="s">
        <v>537</v>
      </c>
      <c r="P4634" s="42" t="s">
        <v>395</v>
      </c>
      <c r="Q4634" s="56" t="s">
        <v>5094</v>
      </c>
      <c r="R4634" s="42" t="s">
        <v>948</v>
      </c>
      <c r="S4634" s="42" t="s">
        <v>12</v>
      </c>
    </row>
    <row r="4635" spans="1:20" ht="12" customHeight="1" x14ac:dyDescent="0.15">
      <c r="A4635" s="42" t="s">
        <v>5122</v>
      </c>
      <c r="B4635" s="42">
        <v>48</v>
      </c>
      <c r="C4635" s="42" t="s">
        <v>14</v>
      </c>
      <c r="D4635" s="42" t="s">
        <v>31</v>
      </c>
      <c r="E4635" s="42" t="s">
        <v>5123</v>
      </c>
      <c r="F4635" s="55">
        <v>42003</v>
      </c>
      <c r="G4635" s="42" t="s">
        <v>5124</v>
      </c>
      <c r="H4635" s="42" t="s">
        <v>5125</v>
      </c>
      <c r="I4635" s="42" t="s">
        <v>56</v>
      </c>
      <c r="J4635" s="42">
        <v>32086</v>
      </c>
      <c r="K4635" s="42" t="s">
        <v>2352</v>
      </c>
      <c r="L4635" s="42" t="s">
        <v>5126</v>
      </c>
      <c r="M4635" s="42" t="s">
        <v>21</v>
      </c>
      <c r="N4635" s="42" t="s">
        <v>5127</v>
      </c>
      <c r="P4635" s="42" t="s">
        <v>395</v>
      </c>
      <c r="Q4635" s="56"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4635" s="42" t="s">
        <v>23</v>
      </c>
      <c r="S4635" s="42" t="s">
        <v>22</v>
      </c>
    </row>
    <row r="4636" spans="1:20" ht="12" customHeight="1" x14ac:dyDescent="0.15">
      <c r="A4636" s="42" t="s">
        <v>5102</v>
      </c>
      <c r="B4636" s="42">
        <v>36</v>
      </c>
      <c r="C4636" s="42" t="s">
        <v>14</v>
      </c>
      <c r="D4636" s="42" t="s">
        <v>79</v>
      </c>
      <c r="E4636" s="42" t="s">
        <v>5103</v>
      </c>
      <c r="F4636" s="55">
        <v>42003</v>
      </c>
      <c r="G4636" s="42" t="s">
        <v>5104</v>
      </c>
      <c r="H4636" s="42" t="s">
        <v>5105</v>
      </c>
      <c r="I4636" s="42" t="s">
        <v>75</v>
      </c>
      <c r="J4636" s="42" t="s">
        <v>5106</v>
      </c>
      <c r="K4636" s="42" t="s">
        <v>3086</v>
      </c>
      <c r="L4636" s="42" t="s">
        <v>5107</v>
      </c>
      <c r="M4636" s="42" t="s">
        <v>21</v>
      </c>
      <c r="N4636" s="42" t="s">
        <v>5108</v>
      </c>
      <c r="O4636" s="42" t="s">
        <v>394</v>
      </c>
      <c r="P4636" s="42" t="s">
        <v>395</v>
      </c>
      <c r="Q4636" s="56" t="s">
        <v>5109</v>
      </c>
      <c r="R4636" s="42" t="s">
        <v>94</v>
      </c>
      <c r="S4636" s="42" t="s">
        <v>12</v>
      </c>
    </row>
    <row r="4637" spans="1:20" ht="12" customHeight="1" x14ac:dyDescent="0.15">
      <c r="A4637" s="42" t="s">
        <v>5114</v>
      </c>
      <c r="B4637" s="42">
        <v>30</v>
      </c>
      <c r="C4637" s="42" t="s">
        <v>14</v>
      </c>
      <c r="D4637" s="42" t="s">
        <v>31</v>
      </c>
      <c r="E4637" s="42" t="s">
        <v>5115</v>
      </c>
      <c r="F4637" s="55">
        <v>42003</v>
      </c>
      <c r="G4637" s="42" t="s">
        <v>5116</v>
      </c>
      <c r="H4637" s="42" t="s">
        <v>5117</v>
      </c>
      <c r="I4637" s="42" t="s">
        <v>88</v>
      </c>
      <c r="J4637" s="42" t="s">
        <v>5118</v>
      </c>
      <c r="K4637" s="42" t="s">
        <v>707</v>
      </c>
      <c r="L4637" s="42" t="s">
        <v>5119</v>
      </c>
      <c r="M4637" s="42" t="s">
        <v>21</v>
      </c>
      <c r="N4637" s="42" t="s">
        <v>5120</v>
      </c>
      <c r="O4637" s="42" t="s">
        <v>394</v>
      </c>
      <c r="P4637" s="42" t="s">
        <v>395</v>
      </c>
      <c r="Q4637" s="56" t="s">
        <v>5121</v>
      </c>
      <c r="R4637" s="42" t="s">
        <v>94</v>
      </c>
      <c r="S4637" s="42" t="s">
        <v>12</v>
      </c>
    </row>
    <row r="4638" spans="1:20" ht="12" customHeight="1" x14ac:dyDescent="0.15">
      <c r="A4638" s="42" t="s">
        <v>5110</v>
      </c>
      <c r="B4638" s="42">
        <v>52</v>
      </c>
      <c r="C4638" s="42" t="s">
        <v>14</v>
      </c>
      <c r="D4638" s="42" t="s">
        <v>31</v>
      </c>
      <c r="F4638" s="55">
        <v>42003</v>
      </c>
      <c r="H4638" s="42" t="s">
        <v>5111</v>
      </c>
      <c r="I4638" s="42" t="s">
        <v>398</v>
      </c>
      <c r="J4638" s="42">
        <v>19041</v>
      </c>
      <c r="K4638" s="42" t="s">
        <v>890</v>
      </c>
      <c r="L4638" s="42" t="s">
        <v>5112</v>
      </c>
      <c r="M4638" s="42" t="s">
        <v>21</v>
      </c>
      <c r="N4638" s="42" t="s">
        <v>5113</v>
      </c>
      <c r="O4638" s="42" t="s">
        <v>394</v>
      </c>
      <c r="P4638" s="42" t="s">
        <v>395</v>
      </c>
      <c r="Q4638" s="56" t="str">
        <f>HYPERLINK("http://6abc.com/news/sources-suspect-shot-killed-by-police-in-drexel-hill/455767/","http://6abc.com/news/sources-suspect-shot-killed-by-police-in-drexel-hill/455767/")</f>
        <v>http://6abc.com/news/sources-suspect-shot-killed-by-police-in-drexel-hill/455767/</v>
      </c>
      <c r="R4638" s="42" t="s">
        <v>23</v>
      </c>
      <c r="S4638" s="42" t="s">
        <v>373</v>
      </c>
    </row>
    <row r="4639" spans="1:20" ht="12" customHeight="1" x14ac:dyDescent="0.15">
      <c r="A4639" s="42" t="s">
        <v>5128</v>
      </c>
      <c r="B4639" s="42">
        <v>28</v>
      </c>
      <c r="C4639" s="42" t="s">
        <v>14</v>
      </c>
      <c r="D4639" s="42" t="s">
        <v>31</v>
      </c>
      <c r="F4639" s="55">
        <v>42002</v>
      </c>
      <c r="G4639" s="42" t="s">
        <v>5129</v>
      </c>
      <c r="H4639" s="42" t="s">
        <v>5130</v>
      </c>
      <c r="I4639" s="42" t="s">
        <v>39</v>
      </c>
      <c r="J4639" s="42">
        <v>95969</v>
      </c>
      <c r="K4639" s="42" t="s">
        <v>5131</v>
      </c>
      <c r="L4639" s="42" t="s">
        <v>5132</v>
      </c>
      <c r="M4639" s="42" t="s">
        <v>21</v>
      </c>
      <c r="N4639" s="42" t="s">
        <v>5133</v>
      </c>
      <c r="O4639" s="42" t="s">
        <v>537</v>
      </c>
      <c r="P4639" s="42" t="s">
        <v>395</v>
      </c>
      <c r="Q4639" s="56" t="str">
        <f>HYPERLINK("http://www.chicoer.com/general-news/20141229/man-shot-killed-by-sheriffs-deputy-in-paradise","http://www.chicoer.com/general-news/20141229/man-shot-killed-by-sheriffs-deputy-in-paradise")</f>
        <v>http://www.chicoer.com/general-news/20141229/man-shot-killed-by-sheriffs-deputy-in-paradise</v>
      </c>
      <c r="R4639" s="42" t="s">
        <v>23</v>
      </c>
      <c r="S4639" s="42" t="s">
        <v>22</v>
      </c>
    </row>
    <row r="4640" spans="1:20" ht="12" customHeight="1" x14ac:dyDescent="0.15">
      <c r="A4640" s="42" t="s">
        <v>5134</v>
      </c>
      <c r="B4640" s="42" t="s">
        <v>23</v>
      </c>
      <c r="C4640" s="42" t="s">
        <v>14</v>
      </c>
      <c r="D4640" s="42" t="s">
        <v>31</v>
      </c>
      <c r="F4640" s="55">
        <v>42002</v>
      </c>
      <c r="H4640" s="42" t="s">
        <v>5135</v>
      </c>
      <c r="I4640" s="42" t="s">
        <v>88</v>
      </c>
      <c r="J4640" s="42">
        <v>36773</v>
      </c>
      <c r="K4640" s="42" t="s">
        <v>279</v>
      </c>
      <c r="L4640" s="42" t="s">
        <v>5136</v>
      </c>
      <c r="M4640" s="42" t="s">
        <v>21</v>
      </c>
      <c r="N4640" s="42" t="s">
        <v>5137</v>
      </c>
      <c r="P4640" s="42" t="s">
        <v>395</v>
      </c>
      <c r="Q4640" s="56" t="s">
        <v>5138</v>
      </c>
      <c r="R4640" s="42" t="s">
        <v>23</v>
      </c>
      <c r="S4640" s="42" t="s">
        <v>22</v>
      </c>
    </row>
    <row r="4641" spans="1:19" ht="12" customHeight="1" x14ac:dyDescent="0.15">
      <c r="A4641" s="42" t="s">
        <v>5141</v>
      </c>
      <c r="B4641" s="42">
        <v>51</v>
      </c>
      <c r="C4641" s="42" t="s">
        <v>14</v>
      </c>
      <c r="D4641" s="42" t="s">
        <v>24</v>
      </c>
      <c r="F4641" s="55">
        <v>42001</v>
      </c>
      <c r="G4641" s="42" t="s">
        <v>5142</v>
      </c>
      <c r="H4641" s="42" t="s">
        <v>5143</v>
      </c>
      <c r="I4641" s="42" t="s">
        <v>117</v>
      </c>
      <c r="J4641" s="42" t="s">
        <v>5144</v>
      </c>
      <c r="K4641" s="42" t="s">
        <v>173</v>
      </c>
      <c r="L4641" s="42" t="s">
        <v>5145</v>
      </c>
      <c r="M4641" s="42" t="s">
        <v>21</v>
      </c>
      <c r="N4641" s="42" t="s">
        <v>5146</v>
      </c>
      <c r="O4641" s="42" t="s">
        <v>537</v>
      </c>
      <c r="P4641" s="42" t="s">
        <v>395</v>
      </c>
      <c r="Q4641" s="56" t="s">
        <v>5147</v>
      </c>
      <c r="R4641" s="42" t="s">
        <v>542</v>
      </c>
      <c r="S4641" s="42" t="s">
        <v>22</v>
      </c>
    </row>
    <row r="4642" spans="1:19" ht="12" customHeight="1" x14ac:dyDescent="0.15">
      <c r="A4642" s="42" t="s">
        <v>5148</v>
      </c>
      <c r="B4642" s="42">
        <v>28</v>
      </c>
      <c r="C4642" s="42" t="s">
        <v>14</v>
      </c>
      <c r="D4642" s="42" t="s">
        <v>31</v>
      </c>
      <c r="E4642" s="42" t="s">
        <v>5149</v>
      </c>
      <c r="F4642" s="55">
        <v>42001</v>
      </c>
      <c r="G4642" s="42" t="s">
        <v>5150</v>
      </c>
      <c r="H4642" s="42" t="s">
        <v>5151</v>
      </c>
      <c r="I4642" s="42" t="s">
        <v>234</v>
      </c>
      <c r="J4642" s="42" t="s">
        <v>5152</v>
      </c>
      <c r="K4642" s="42" t="s">
        <v>5153</v>
      </c>
      <c r="L4642" s="42" t="s">
        <v>5154</v>
      </c>
      <c r="M4642" s="42" t="s">
        <v>21</v>
      </c>
      <c r="N4642" s="42" t="s">
        <v>5155</v>
      </c>
      <c r="O4642" s="42" t="s">
        <v>394</v>
      </c>
      <c r="P4642" s="42" t="s">
        <v>395</v>
      </c>
      <c r="Q4642" s="56" t="s">
        <v>5156</v>
      </c>
      <c r="R4642" s="42" t="s">
        <v>94</v>
      </c>
      <c r="S4642" s="42" t="s">
        <v>22</v>
      </c>
    </row>
    <row r="4643" spans="1:19" ht="12" customHeight="1" x14ac:dyDescent="0.15">
      <c r="A4643" s="42" t="s">
        <v>5139</v>
      </c>
      <c r="B4643" s="42">
        <v>28</v>
      </c>
      <c r="C4643" s="42" t="s">
        <v>14</v>
      </c>
      <c r="D4643" s="42" t="s">
        <v>79</v>
      </c>
      <c r="E4643" s="42"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4643" s="55">
        <v>42001</v>
      </c>
      <c r="G4643" s="42" t="s">
        <v>5140</v>
      </c>
      <c r="H4643" s="42" t="s">
        <v>635</v>
      </c>
      <c r="I4643" s="42" t="s">
        <v>56</v>
      </c>
      <c r="J4643" s="42">
        <v>32277</v>
      </c>
      <c r="K4643" s="42" t="s">
        <v>636</v>
      </c>
      <c r="L4643" s="42" t="s">
        <v>637</v>
      </c>
      <c r="M4643" s="42" t="s">
        <v>21</v>
      </c>
      <c r="N4643" s="42" t="s">
        <v>20412</v>
      </c>
      <c r="O4643" s="42" t="s">
        <v>994</v>
      </c>
      <c r="P4643" s="42" t="s">
        <v>395</v>
      </c>
      <c r="Q4643" s="56" t="str">
        <f>HYPERLINK("http://www.actionnewsjax.com/news/news/local/swat-called-out-fort-caroline-area/njbtC/","http://www.actionnewsjax.com/news/news/local/swat-called-out-fort-caroline-area/njbtC/")</f>
        <v>http://www.actionnewsjax.com/news/news/local/swat-called-out-fort-caroline-area/njbtC/</v>
      </c>
      <c r="R4643" s="42" t="s">
        <v>94</v>
      </c>
      <c r="S4643" s="42" t="s">
        <v>12</v>
      </c>
    </row>
    <row r="4644" spans="1:19" ht="12" customHeight="1" x14ac:dyDescent="0.15">
      <c r="A4644" s="42" t="s">
        <v>5162</v>
      </c>
      <c r="B4644" s="42">
        <v>54</v>
      </c>
      <c r="C4644" s="42" t="s">
        <v>14</v>
      </c>
      <c r="D4644" s="42" t="s">
        <v>31</v>
      </c>
      <c r="F4644" s="55">
        <v>42001</v>
      </c>
      <c r="G4644" s="42" t="s">
        <v>5163</v>
      </c>
      <c r="H4644" s="42" t="s">
        <v>3279</v>
      </c>
      <c r="I4644" s="42" t="s">
        <v>417</v>
      </c>
      <c r="J4644" s="42">
        <v>11751</v>
      </c>
      <c r="K4644" s="42" t="s">
        <v>1668</v>
      </c>
      <c r="L4644" s="42" t="s">
        <v>3281</v>
      </c>
      <c r="M4644" s="42" t="s">
        <v>373</v>
      </c>
      <c r="N4644" s="42" t="s">
        <v>5164</v>
      </c>
      <c r="P4644" s="42" t="s">
        <v>395</v>
      </c>
      <c r="Q4644" s="56" t="s">
        <v>5165</v>
      </c>
      <c r="R4644" s="42" t="s">
        <v>23</v>
      </c>
      <c r="S4644" s="42" t="s">
        <v>12</v>
      </c>
    </row>
    <row r="4645" spans="1:19" ht="12" customHeight="1" x14ac:dyDescent="0.15">
      <c r="A4645" s="42" t="s">
        <v>5157</v>
      </c>
      <c r="B4645" s="42">
        <v>10</v>
      </c>
      <c r="C4645" s="42" t="s">
        <v>14</v>
      </c>
      <c r="D4645" s="42" t="s">
        <v>31</v>
      </c>
      <c r="F4645" s="55">
        <v>42001</v>
      </c>
      <c r="G4645" s="42" t="s">
        <v>5158</v>
      </c>
      <c r="H4645" s="42" t="s">
        <v>1263</v>
      </c>
      <c r="I4645" s="42" t="s">
        <v>75</v>
      </c>
      <c r="J4645" s="42">
        <v>8873</v>
      </c>
      <c r="K4645" s="42" t="s">
        <v>2149</v>
      </c>
      <c r="L4645" s="42" t="s">
        <v>5159</v>
      </c>
      <c r="M4645" s="42" t="s">
        <v>373</v>
      </c>
      <c r="N4645" s="42" t="s">
        <v>5160</v>
      </c>
      <c r="P4645" s="42" t="s">
        <v>395</v>
      </c>
      <c r="Q4645" s="56" t="s">
        <v>5161</v>
      </c>
      <c r="R4645" s="42" t="s">
        <v>94</v>
      </c>
      <c r="S4645" s="42" t="s">
        <v>12</v>
      </c>
    </row>
    <row r="4646" spans="1:19" ht="12" customHeight="1" x14ac:dyDescent="0.15">
      <c r="A4646" s="42" t="s">
        <v>5166</v>
      </c>
      <c r="B4646" s="42">
        <v>51</v>
      </c>
      <c r="C4646" s="42" t="s">
        <v>14</v>
      </c>
      <c r="D4646" s="42" t="s">
        <v>31</v>
      </c>
      <c r="F4646" s="55">
        <v>42000</v>
      </c>
      <c r="G4646" s="42" t="s">
        <v>5167</v>
      </c>
      <c r="H4646" s="42" t="s">
        <v>5168</v>
      </c>
      <c r="I4646" s="42" t="s">
        <v>88</v>
      </c>
      <c r="J4646" s="42">
        <v>35083</v>
      </c>
      <c r="K4646" s="42" t="s">
        <v>5169</v>
      </c>
      <c r="L4646" s="42" t="s">
        <v>5170</v>
      </c>
      <c r="M4646" s="42" t="s">
        <v>21</v>
      </c>
      <c r="N4646" s="42" t="s">
        <v>5171</v>
      </c>
      <c r="O4646" s="42" t="s">
        <v>537</v>
      </c>
      <c r="P4646" s="42" t="s">
        <v>395</v>
      </c>
      <c r="Q4646" s="56" t="str">
        <f>HYPERLINK("http://www.al.com/news/birmingham/index.ssf/2014/12/51-year-old_man_shot_to_death.html","http://www.al.com/news/birmingham/index.ssf/2014/12/51-year-old_man_shot_to_death.html")</f>
        <v>http://www.al.com/news/birmingham/index.ssf/2014/12/51-year-old_man_shot_to_death.html</v>
      </c>
      <c r="R4646" s="42" t="s">
        <v>23</v>
      </c>
      <c r="S4646" s="42" t="s">
        <v>22</v>
      </c>
    </row>
    <row r="4647" spans="1:19" ht="12" customHeight="1" x14ac:dyDescent="0.15">
      <c r="A4647" s="42" t="s">
        <v>5175</v>
      </c>
      <c r="B4647" s="42">
        <v>20</v>
      </c>
      <c r="C4647" s="42" t="s">
        <v>14</v>
      </c>
      <c r="D4647" s="42" t="s">
        <v>79</v>
      </c>
      <c r="E4647" s="42" t="str">
        <f>HYPERLINK("http://ww3.hdnux.com/photos/33/73/31/7321166/3/622x350.jpg","http://ww3.hdnux.com/photos/33/73/31/7321166/3/622x350.jpg")</f>
        <v>http://ww3.hdnux.com/photos/33/73/31/7321166/3/622x350.jpg</v>
      </c>
      <c r="F4647" s="55">
        <v>41999</v>
      </c>
      <c r="G4647" s="42" t="s">
        <v>5176</v>
      </c>
      <c r="H4647" s="42" t="s">
        <v>5177</v>
      </c>
      <c r="I4647" s="42" t="s">
        <v>67</v>
      </c>
      <c r="J4647" s="42">
        <v>77591</v>
      </c>
      <c r="K4647" s="42" t="s">
        <v>5178</v>
      </c>
      <c r="L4647" s="42" t="s">
        <v>5179</v>
      </c>
      <c r="M4647" s="42" t="s">
        <v>21</v>
      </c>
      <c r="N4647" s="42" t="s">
        <v>5180</v>
      </c>
      <c r="P4647" s="42" t="s">
        <v>395</v>
      </c>
      <c r="Q4647" s="56"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4647" s="42" t="s">
        <v>23</v>
      </c>
      <c r="S4647" s="42" t="s">
        <v>22</v>
      </c>
    </row>
    <row r="4648" spans="1:19" ht="12" customHeight="1" x14ac:dyDescent="0.15">
      <c r="A4648" s="42" t="s">
        <v>5172</v>
      </c>
      <c r="B4648" s="42">
        <v>23</v>
      </c>
      <c r="C4648" s="42" t="s">
        <v>14</v>
      </c>
      <c r="D4648" s="42" t="s">
        <v>79</v>
      </c>
      <c r="E4648" s="42" t="str">
        <f>HYPERLINK("http://www.wesh.com/image/view/-/30418970/medRes/2/-/maxh/220/maxw/220/-/o2mpgg/-/Quinten-Jamal-Smith-jpg.jpg","http://www.wesh.com/image/view/-/30418970/medRes/2/-/maxh/220/maxw/220/-/o2mpgg/-/Quinten-Jamal-Smith-jpg.jpg")</f>
        <v>http://www.wesh.com/image/view/-/30418970/medRes/2/-/maxh/220/maxw/220/-/o2mpgg/-/Quinten-Jamal-Smith-jpg.jpg</v>
      </c>
      <c r="F4648" s="55">
        <v>41999</v>
      </c>
      <c r="G4648" s="42" t="s">
        <v>5173</v>
      </c>
      <c r="H4648" s="42" t="s">
        <v>1736</v>
      </c>
      <c r="I4648" s="42" t="s">
        <v>56</v>
      </c>
      <c r="J4648" s="42">
        <v>32922</v>
      </c>
      <c r="K4648" s="42" t="s">
        <v>1738</v>
      </c>
      <c r="L4648" s="42" t="s">
        <v>3674</v>
      </c>
      <c r="M4648" s="42" t="s">
        <v>21</v>
      </c>
      <c r="N4648" s="42" t="s">
        <v>5174</v>
      </c>
      <c r="P4648" s="42" t="s">
        <v>395</v>
      </c>
      <c r="Q4648" s="56" t="str">
        <f>HYPERLINK("http://www.wesh.com/news/sheriff-brevard-deputy-fatally-shoots-armed-wanted-man/30415088","http://www.wesh.com/news/sheriff-brevard-deputy-fatally-shoots-armed-wanted-man/30415088")</f>
        <v>http://www.wesh.com/news/sheriff-brevard-deputy-fatally-shoots-armed-wanted-man/30415088</v>
      </c>
      <c r="R4648" s="42" t="s">
        <v>94</v>
      </c>
      <c r="S4648" s="42" t="s">
        <v>22</v>
      </c>
    </row>
    <row r="4649" spans="1:19" ht="12" customHeight="1" x14ac:dyDescent="0.15">
      <c r="A4649" s="42" t="s">
        <v>5181</v>
      </c>
      <c r="B4649" s="42">
        <v>43</v>
      </c>
      <c r="C4649" s="42" t="s">
        <v>14</v>
      </c>
      <c r="D4649" s="42" t="s">
        <v>31</v>
      </c>
      <c r="E4649" s="42" t="s">
        <v>5182</v>
      </c>
      <c r="F4649" s="55">
        <v>41999</v>
      </c>
      <c r="G4649" s="42" t="s">
        <v>5183</v>
      </c>
      <c r="H4649" s="42" t="s">
        <v>5184</v>
      </c>
      <c r="I4649" s="42" t="s">
        <v>63</v>
      </c>
      <c r="J4649" s="42">
        <v>44146</v>
      </c>
      <c r="K4649" s="42" t="s">
        <v>99</v>
      </c>
      <c r="L4649" s="42" t="s">
        <v>5185</v>
      </c>
      <c r="M4649" s="42" t="s">
        <v>21</v>
      </c>
      <c r="N4649" s="42" t="s">
        <v>5186</v>
      </c>
      <c r="P4649" s="42" t="s">
        <v>395</v>
      </c>
      <c r="Q4649" s="56"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4649" s="42" t="s">
        <v>23</v>
      </c>
      <c r="S4649" s="42" t="s">
        <v>22</v>
      </c>
    </row>
    <row r="4650" spans="1:19" ht="12" customHeight="1" x14ac:dyDescent="0.15">
      <c r="A4650" s="42" t="s">
        <v>5187</v>
      </c>
      <c r="B4650" s="42">
        <v>25</v>
      </c>
      <c r="C4650" s="42" t="s">
        <v>14</v>
      </c>
      <c r="D4650" s="42" t="s">
        <v>79</v>
      </c>
      <c r="E4650" s="42" t="s">
        <v>5188</v>
      </c>
      <c r="F4650" s="55">
        <v>41998</v>
      </c>
      <c r="G4650" s="42" t="s">
        <v>5189</v>
      </c>
      <c r="H4650" s="42" t="s">
        <v>81</v>
      </c>
      <c r="I4650" s="42" t="s">
        <v>38</v>
      </c>
      <c r="J4650" s="42" t="s">
        <v>5190</v>
      </c>
      <c r="K4650" s="42" t="s">
        <v>82</v>
      </c>
      <c r="L4650" s="42" t="s">
        <v>83</v>
      </c>
      <c r="M4650" s="42" t="s">
        <v>21</v>
      </c>
      <c r="N4650" s="42" t="s">
        <v>5191</v>
      </c>
      <c r="O4650" s="42" t="s">
        <v>994</v>
      </c>
      <c r="P4650" s="42" t="s">
        <v>395</v>
      </c>
      <c r="Q4650" s="56" t="s">
        <v>5192</v>
      </c>
      <c r="R4650" s="42" t="s">
        <v>542</v>
      </c>
      <c r="S4650" s="42" t="s">
        <v>22</v>
      </c>
    </row>
    <row r="4651" spans="1:19" ht="12" customHeight="1" x14ac:dyDescent="0.15">
      <c r="A4651" s="42" t="s">
        <v>5198</v>
      </c>
      <c r="B4651" s="42">
        <v>40</v>
      </c>
      <c r="C4651" s="42" t="s">
        <v>14</v>
      </c>
      <c r="D4651" s="42" t="s">
        <v>42</v>
      </c>
      <c r="F4651" s="55">
        <v>41998</v>
      </c>
      <c r="G4651" s="42" t="s">
        <v>5199</v>
      </c>
      <c r="H4651" s="42" t="s">
        <v>150</v>
      </c>
      <c r="I4651" s="42" t="s">
        <v>39</v>
      </c>
      <c r="J4651" s="42">
        <v>92173</v>
      </c>
      <c r="K4651" s="42" t="s">
        <v>150</v>
      </c>
      <c r="L4651" s="42" t="s">
        <v>4629</v>
      </c>
      <c r="M4651" s="42" t="s">
        <v>385</v>
      </c>
      <c r="N4651" s="42" t="s">
        <v>5200</v>
      </c>
      <c r="P4651" s="42" t="s">
        <v>395</v>
      </c>
      <c r="Q4651" s="56" t="s">
        <v>5201</v>
      </c>
      <c r="R4651" s="42" t="s">
        <v>23</v>
      </c>
      <c r="S4651" s="42" t="s">
        <v>12</v>
      </c>
    </row>
    <row r="4652" spans="1:19" ht="12" customHeight="1" x14ac:dyDescent="0.15">
      <c r="A4652" s="42" t="s">
        <v>5193</v>
      </c>
      <c r="B4652" s="42" t="s">
        <v>23</v>
      </c>
      <c r="C4652" s="42" t="s">
        <v>14</v>
      </c>
      <c r="D4652" s="42" t="s">
        <v>42</v>
      </c>
      <c r="F4652" s="55">
        <v>41998</v>
      </c>
      <c r="G4652" s="42" t="s">
        <v>5194</v>
      </c>
      <c r="H4652" s="42" t="s">
        <v>5195</v>
      </c>
      <c r="I4652" s="42" t="s">
        <v>39</v>
      </c>
      <c r="J4652" s="42">
        <v>92236</v>
      </c>
      <c r="K4652" s="42" t="s">
        <v>767</v>
      </c>
      <c r="L4652" s="42" t="s">
        <v>768</v>
      </c>
      <c r="M4652" s="42" t="s">
        <v>21</v>
      </c>
      <c r="N4652" s="42" t="s">
        <v>5196</v>
      </c>
      <c r="P4652" s="42" t="s">
        <v>395</v>
      </c>
      <c r="Q4652" s="56" t="s">
        <v>5197</v>
      </c>
      <c r="R4652" s="42" t="s">
        <v>23</v>
      </c>
      <c r="S4652" s="42" t="s">
        <v>12</v>
      </c>
    </row>
    <row r="4653" spans="1:19" ht="12" customHeight="1" x14ac:dyDescent="0.15">
      <c r="A4653" s="42" t="s">
        <v>5202</v>
      </c>
      <c r="B4653" s="42">
        <v>33</v>
      </c>
      <c r="C4653" s="42" t="s">
        <v>14</v>
      </c>
      <c r="D4653" s="42" t="s">
        <v>79</v>
      </c>
      <c r="F4653" s="55">
        <v>41997</v>
      </c>
      <c r="G4653" s="42" t="s">
        <v>5203</v>
      </c>
      <c r="H4653" s="42" t="s">
        <v>112</v>
      </c>
      <c r="I4653" s="42" t="s">
        <v>3573</v>
      </c>
      <c r="J4653" s="42">
        <v>20018</v>
      </c>
      <c r="K4653" s="42" t="s">
        <v>3575</v>
      </c>
      <c r="L4653" s="42" t="s">
        <v>18877</v>
      </c>
      <c r="M4653" s="42" t="s">
        <v>21</v>
      </c>
      <c r="N4653" s="42" t="s">
        <v>5204</v>
      </c>
      <c r="P4653" s="42" t="s">
        <v>395</v>
      </c>
      <c r="Q4653" s="56" t="s">
        <v>5205</v>
      </c>
      <c r="R4653" s="42" t="s">
        <v>94</v>
      </c>
      <c r="S4653" s="42" t="s">
        <v>22</v>
      </c>
    </row>
    <row r="4654" spans="1:19" ht="12" customHeight="1" x14ac:dyDescent="0.15">
      <c r="A4654" s="42" t="s">
        <v>5206</v>
      </c>
      <c r="B4654" s="42">
        <v>55</v>
      </c>
      <c r="C4654" s="42" t="s">
        <v>14</v>
      </c>
      <c r="D4654" s="42" t="s">
        <v>24</v>
      </c>
      <c r="F4654" s="55">
        <v>41997</v>
      </c>
      <c r="G4654" s="42" t="s">
        <v>5207</v>
      </c>
      <c r="H4654" s="42" t="s">
        <v>5208</v>
      </c>
      <c r="I4654" s="42" t="s">
        <v>111</v>
      </c>
      <c r="J4654" s="42">
        <v>97467</v>
      </c>
      <c r="K4654" s="42" t="s">
        <v>922</v>
      </c>
      <c r="L4654" s="42" t="s">
        <v>5209</v>
      </c>
      <c r="M4654" s="42" t="s">
        <v>21</v>
      </c>
      <c r="N4654" s="42" t="s">
        <v>5210</v>
      </c>
      <c r="O4654" s="42" t="s">
        <v>537</v>
      </c>
      <c r="P4654" s="42" t="s">
        <v>395</v>
      </c>
      <c r="Q4654" s="56" t="str">
        <f>HYPERLINK("http://www.oregonlive.com/portland/index.ssf/2014/12/man_dies_after_officer-involve.html","http://www.oregonlive.com/portland/index.ssf/2014/12/man_dies_after_officer-involve.html")</f>
        <v>http://www.oregonlive.com/portland/index.ssf/2014/12/man_dies_after_officer-involve.html</v>
      </c>
      <c r="R4654" s="42" t="s">
        <v>23</v>
      </c>
      <c r="S4654" s="42" t="s">
        <v>22</v>
      </c>
    </row>
    <row r="4655" spans="1:19" ht="12" customHeight="1" x14ac:dyDescent="0.15">
      <c r="A4655" s="42" t="s">
        <v>4994</v>
      </c>
      <c r="B4655" s="42">
        <v>47</v>
      </c>
      <c r="C4655" s="42" t="s">
        <v>14</v>
      </c>
      <c r="D4655" s="42" t="s">
        <v>31</v>
      </c>
      <c r="E4655" s="42" t="s">
        <v>5217</v>
      </c>
      <c r="F4655" s="55">
        <v>41997</v>
      </c>
      <c r="G4655" s="42" t="s">
        <v>5218</v>
      </c>
      <c r="H4655" s="42" t="s">
        <v>4995</v>
      </c>
      <c r="I4655" s="42" t="s">
        <v>167</v>
      </c>
      <c r="J4655" s="42" t="s">
        <v>5219</v>
      </c>
      <c r="K4655" s="42" t="s">
        <v>4996</v>
      </c>
      <c r="L4655" s="42" t="s">
        <v>5220</v>
      </c>
      <c r="M4655" s="42" t="s">
        <v>21</v>
      </c>
      <c r="N4655" s="42" t="s">
        <v>5221</v>
      </c>
      <c r="O4655" s="42" t="s">
        <v>994</v>
      </c>
      <c r="P4655" s="42" t="s">
        <v>395</v>
      </c>
      <c r="Q4655" s="56"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4655" s="42" t="s">
        <v>94</v>
      </c>
      <c r="S4655" s="42" t="s">
        <v>22</v>
      </c>
    </row>
    <row r="4656" spans="1:19" ht="12" customHeight="1" x14ac:dyDescent="0.15">
      <c r="A4656" s="42" t="s">
        <v>5211</v>
      </c>
      <c r="B4656" s="42">
        <v>21</v>
      </c>
      <c r="C4656" s="42" t="s">
        <v>14</v>
      </c>
      <c r="D4656" s="42" t="s">
        <v>31</v>
      </c>
      <c r="F4656" s="55">
        <v>41997</v>
      </c>
      <c r="G4656" s="42" t="s">
        <v>5212</v>
      </c>
      <c r="H4656" s="42" t="s">
        <v>5213</v>
      </c>
      <c r="I4656" s="42" t="s">
        <v>56</v>
      </c>
      <c r="J4656" s="42">
        <v>33483</v>
      </c>
      <c r="K4656" s="42" t="s">
        <v>5214</v>
      </c>
      <c r="L4656" s="42" t="s">
        <v>57</v>
      </c>
      <c r="M4656" s="42" t="s">
        <v>21</v>
      </c>
      <c r="N4656" s="42" t="s">
        <v>5215</v>
      </c>
      <c r="P4656" s="42" t="s">
        <v>395</v>
      </c>
      <c r="Q4656" s="56" t="s">
        <v>5216</v>
      </c>
      <c r="R4656" s="42" t="s">
        <v>23</v>
      </c>
      <c r="S4656" s="42" t="s">
        <v>29</v>
      </c>
    </row>
    <row r="4657" spans="1:20" ht="12" customHeight="1" x14ac:dyDescent="0.15">
      <c r="A4657" s="42" t="s">
        <v>5222</v>
      </c>
      <c r="B4657" s="42">
        <v>18</v>
      </c>
      <c r="C4657" s="42" t="s">
        <v>14</v>
      </c>
      <c r="D4657" s="42" t="s">
        <v>79</v>
      </c>
      <c r="E4657" s="42" t="s">
        <v>5223</v>
      </c>
      <c r="F4657" s="55">
        <v>41996</v>
      </c>
      <c r="G4657" s="42" t="s">
        <v>5224</v>
      </c>
      <c r="H4657" s="42" t="s">
        <v>5225</v>
      </c>
      <c r="I4657" s="42" t="s">
        <v>425</v>
      </c>
      <c r="J4657" s="42">
        <v>63134</v>
      </c>
      <c r="K4657" s="42" t="s">
        <v>693</v>
      </c>
      <c r="L4657" s="42" t="s">
        <v>5226</v>
      </c>
      <c r="M4657" s="42" t="s">
        <v>21</v>
      </c>
      <c r="N4657" s="42" t="s">
        <v>5227</v>
      </c>
      <c r="O4657" s="42" t="s">
        <v>994</v>
      </c>
      <c r="P4657" s="42" t="s">
        <v>395</v>
      </c>
      <c r="Q4657" s="56" t="str">
        <f>HYPERLINK("http://www.huffingtonpost.com/2014/12/24/antonio-martin-police-shooting_n_6376210.html","http://www.huffingtonpost.com/2014/12/24/antonio-martin-police-shooting_n_6376210.html")</f>
        <v>http://www.huffingtonpost.com/2014/12/24/antonio-martin-police-shooting_n_6376210.html</v>
      </c>
      <c r="R4657" s="42" t="s">
        <v>94</v>
      </c>
      <c r="S4657" s="42" t="s">
        <v>22</v>
      </c>
    </row>
    <row r="4658" spans="1:20" ht="12" customHeight="1" x14ac:dyDescent="0.15">
      <c r="A4658" s="42" t="s">
        <v>5228</v>
      </c>
      <c r="B4658" s="42">
        <v>61</v>
      </c>
      <c r="C4658" s="42" t="s">
        <v>14</v>
      </c>
      <c r="D4658" s="42" t="s">
        <v>24</v>
      </c>
      <c r="F4658" s="55">
        <v>41996</v>
      </c>
      <c r="G4658" s="42" t="s">
        <v>5229</v>
      </c>
      <c r="H4658" s="42" t="s">
        <v>3929</v>
      </c>
      <c r="I4658" s="42" t="s">
        <v>56</v>
      </c>
      <c r="J4658" s="42">
        <v>33805</v>
      </c>
      <c r="K4658" s="42" t="s">
        <v>1829</v>
      </c>
      <c r="L4658" s="42" t="s">
        <v>3931</v>
      </c>
      <c r="M4658" s="42" t="s">
        <v>21</v>
      </c>
      <c r="N4658" s="42" t="s">
        <v>5230</v>
      </c>
      <c r="P4658" s="42" t="s">
        <v>395</v>
      </c>
      <c r="Q4658" s="56" t="s">
        <v>5231</v>
      </c>
      <c r="R4658" s="42" t="s">
        <v>542</v>
      </c>
      <c r="S4658" s="42" t="s">
        <v>22</v>
      </c>
    </row>
    <row r="4659" spans="1:20" ht="12" customHeight="1" x14ac:dyDescent="0.15">
      <c r="A4659" s="42" t="s">
        <v>5246</v>
      </c>
      <c r="B4659" s="42">
        <v>27</v>
      </c>
      <c r="C4659" s="42" t="s">
        <v>14</v>
      </c>
      <c r="D4659" s="42" t="s">
        <v>31</v>
      </c>
      <c r="E4659" s="42" t="s">
        <v>5247</v>
      </c>
      <c r="F4659" s="55">
        <v>41995</v>
      </c>
      <c r="G4659" s="42" t="s">
        <v>5248</v>
      </c>
      <c r="H4659" s="42" t="s">
        <v>5249</v>
      </c>
      <c r="I4659" s="42" t="s">
        <v>309</v>
      </c>
      <c r="J4659" s="42" t="s">
        <v>5250</v>
      </c>
      <c r="K4659" s="42" t="s">
        <v>850</v>
      </c>
      <c r="L4659" s="42" t="s">
        <v>5251</v>
      </c>
      <c r="M4659" s="42" t="s">
        <v>21</v>
      </c>
      <c r="N4659" s="42" t="s">
        <v>5252</v>
      </c>
      <c r="O4659" s="42" t="s">
        <v>994</v>
      </c>
      <c r="P4659" s="42" t="s">
        <v>395</v>
      </c>
      <c r="Q4659" s="56" t="s">
        <v>5253</v>
      </c>
      <c r="R4659" s="42" t="s">
        <v>94</v>
      </c>
      <c r="S4659" s="42" t="s">
        <v>22</v>
      </c>
    </row>
    <row r="4660" spans="1:20" ht="12" customHeight="1" x14ac:dyDescent="0.15">
      <c r="A4660" s="42" t="s">
        <v>5237</v>
      </c>
      <c r="B4660" s="42">
        <v>20</v>
      </c>
      <c r="C4660" s="42" t="s">
        <v>14</v>
      </c>
      <c r="D4660" s="42" t="s">
        <v>31</v>
      </c>
      <c r="F4660" s="55">
        <v>41995</v>
      </c>
      <c r="G4660" s="42" t="s">
        <v>5238</v>
      </c>
      <c r="H4660" s="42" t="s">
        <v>1018</v>
      </c>
      <c r="I4660" s="42" t="s">
        <v>167</v>
      </c>
      <c r="J4660" s="42">
        <v>30034</v>
      </c>
      <c r="K4660" s="42" t="s">
        <v>845</v>
      </c>
      <c r="L4660" s="42" t="s">
        <v>846</v>
      </c>
      <c r="M4660" s="42" t="s">
        <v>21</v>
      </c>
      <c r="N4660" s="42" t="s">
        <v>5239</v>
      </c>
      <c r="P4660" s="42" t="s">
        <v>395</v>
      </c>
      <c r="Q4660" s="56" t="s">
        <v>5240</v>
      </c>
      <c r="R4660" s="42" t="s">
        <v>23</v>
      </c>
      <c r="S4660" s="42" t="s">
        <v>22</v>
      </c>
    </row>
    <row r="4661" spans="1:20" ht="12" customHeight="1" x14ac:dyDescent="0.15">
      <c r="A4661" s="42" t="s">
        <v>5232</v>
      </c>
      <c r="B4661" s="42">
        <v>29</v>
      </c>
      <c r="C4661" s="42" t="s">
        <v>14</v>
      </c>
      <c r="D4661" s="42" t="s">
        <v>42</v>
      </c>
      <c r="F4661" s="55">
        <v>41995</v>
      </c>
      <c r="G4661" s="42" t="s">
        <v>5233</v>
      </c>
      <c r="H4661" s="42" t="s">
        <v>955</v>
      </c>
      <c r="I4661" s="42" t="s">
        <v>189</v>
      </c>
      <c r="J4661" s="42">
        <v>88001</v>
      </c>
      <c r="K4661" s="42" t="s">
        <v>956</v>
      </c>
      <c r="L4661" s="42" t="s">
        <v>5234</v>
      </c>
      <c r="M4661" s="42" t="s">
        <v>21</v>
      </c>
      <c r="N4661" s="42" t="s">
        <v>5235</v>
      </c>
      <c r="O4661" s="42" t="s">
        <v>537</v>
      </c>
      <c r="P4661" s="42" t="s">
        <v>395</v>
      </c>
      <c r="Q4661" s="56" t="s">
        <v>5236</v>
      </c>
      <c r="R4661" s="42" t="s">
        <v>23</v>
      </c>
      <c r="S4661" s="42" t="s">
        <v>29</v>
      </c>
    </row>
    <row r="4662" spans="1:20" ht="12" customHeight="1" x14ac:dyDescent="0.15">
      <c r="A4662" s="42" t="s">
        <v>5241</v>
      </c>
      <c r="B4662" s="42">
        <v>62</v>
      </c>
      <c r="C4662" s="42" t="s">
        <v>14</v>
      </c>
      <c r="D4662" s="42" t="s">
        <v>31</v>
      </c>
      <c r="F4662" s="55">
        <v>41995</v>
      </c>
      <c r="G4662" s="42" t="s">
        <v>5242</v>
      </c>
      <c r="H4662" s="42" t="s">
        <v>5243</v>
      </c>
      <c r="I4662" s="42" t="s">
        <v>127</v>
      </c>
      <c r="J4662" s="42">
        <v>56531</v>
      </c>
      <c r="K4662" s="42" t="s">
        <v>391</v>
      </c>
      <c r="L4662" s="42" t="s">
        <v>5244</v>
      </c>
      <c r="M4662" s="42" t="s">
        <v>373</v>
      </c>
      <c r="N4662" s="42" t="s">
        <v>5245</v>
      </c>
      <c r="O4662" s="42" t="s">
        <v>394</v>
      </c>
      <c r="P4662" s="42" t="s">
        <v>395</v>
      </c>
      <c r="Q4662" s="56" t="str">
        <f>HYPERLINK("http://www.valleynewslive.com/home/headlines/Man-Dead-in-Otter-Tail-Police-Chase-286635971.html","http://www.valleynewslive.com/home/headlines/Man-Dead-in-Otter-Tail-Police-Chase-286635971.html")</f>
        <v>http://www.valleynewslive.com/home/headlines/Man-Dead-in-Otter-Tail-Police-Chase-286635971.html</v>
      </c>
      <c r="R4662" s="42" t="s">
        <v>23</v>
      </c>
      <c r="S4662" s="42" t="s">
        <v>373</v>
      </c>
    </row>
    <row r="4663" spans="1:20" ht="12" customHeight="1" x14ac:dyDescent="0.15">
      <c r="A4663" s="42" t="s">
        <v>5266</v>
      </c>
      <c r="B4663" s="42">
        <v>53</v>
      </c>
      <c r="C4663" s="42" t="s">
        <v>14</v>
      </c>
      <c r="D4663" s="42" t="s">
        <v>31</v>
      </c>
      <c r="F4663" s="55">
        <v>41994</v>
      </c>
      <c r="G4663" s="42" t="s">
        <v>5267</v>
      </c>
      <c r="H4663" s="42" t="s">
        <v>5268</v>
      </c>
      <c r="I4663" s="42" t="s">
        <v>39</v>
      </c>
      <c r="J4663" s="42">
        <v>95603</v>
      </c>
      <c r="K4663" s="42" t="s">
        <v>1049</v>
      </c>
      <c r="L4663" s="42" t="s">
        <v>1050</v>
      </c>
      <c r="M4663" s="42" t="s">
        <v>21</v>
      </c>
      <c r="N4663" s="42" t="s">
        <v>5269</v>
      </c>
      <c r="P4663" s="42" t="s">
        <v>395</v>
      </c>
      <c r="Q4663" s="56" t="str">
        <f>HYPERLINK("http://www.sacbee.com/news/local/crime/article4774815.html","http://www.sacbee.com/news/local/crime/article4774815.html")</f>
        <v>http://www.sacbee.com/news/local/crime/article4774815.html</v>
      </c>
      <c r="R4663" s="42" t="s">
        <v>23</v>
      </c>
      <c r="S4663" s="42" t="s">
        <v>22</v>
      </c>
    </row>
    <row r="4664" spans="1:20" ht="12" customHeight="1" x14ac:dyDescent="0.15">
      <c r="A4664" s="42" t="s">
        <v>5260</v>
      </c>
      <c r="B4664" s="42">
        <v>52</v>
      </c>
      <c r="C4664" s="42" t="s">
        <v>14</v>
      </c>
      <c r="D4664" s="42" t="s">
        <v>31</v>
      </c>
      <c r="E4664" s="42" t="s">
        <v>5261</v>
      </c>
      <c r="F4664" s="55">
        <v>41994</v>
      </c>
      <c r="G4664" s="42" t="s">
        <v>5262</v>
      </c>
      <c r="H4664" s="42" t="s">
        <v>5263</v>
      </c>
      <c r="I4664" s="42" t="s">
        <v>219</v>
      </c>
      <c r="J4664" s="42">
        <v>19904</v>
      </c>
      <c r="K4664" s="42" t="s">
        <v>2489</v>
      </c>
      <c r="L4664" s="42" t="s">
        <v>5264</v>
      </c>
      <c r="M4664" s="42" t="s">
        <v>21</v>
      </c>
      <c r="N4664" s="42" t="s">
        <v>5265</v>
      </c>
      <c r="P4664" s="42" t="s">
        <v>395</v>
      </c>
      <c r="Q4664" s="56" t="str">
        <f>HYPERLINK("http://www.doverpost.com/article/20141221/NEWS/141229971/13421/NEWS","http://www.doverpost.com/article/20141221/NEWS/141229971/13421/NEWS")</f>
        <v>http://www.doverpost.com/article/20141221/NEWS/141229971/13421/NEWS</v>
      </c>
      <c r="R4664" s="42" t="s">
        <v>23</v>
      </c>
      <c r="S4664" s="42" t="s">
        <v>12</v>
      </c>
    </row>
    <row r="4665" spans="1:20" ht="12" customHeight="1" x14ac:dyDescent="0.15">
      <c r="A4665" s="42" t="s">
        <v>5254</v>
      </c>
      <c r="B4665" s="42">
        <v>28</v>
      </c>
      <c r="C4665" s="42" t="s">
        <v>14</v>
      </c>
      <c r="D4665" s="42" t="s">
        <v>31</v>
      </c>
      <c r="F4665" s="55">
        <v>41994</v>
      </c>
      <c r="H4665" s="42" t="s">
        <v>5255</v>
      </c>
      <c r="I4665" s="42" t="s">
        <v>838</v>
      </c>
      <c r="J4665" s="42">
        <v>59722</v>
      </c>
      <c r="K4665" s="42" t="s">
        <v>5256</v>
      </c>
      <c r="L4665" s="42" t="s">
        <v>5257</v>
      </c>
      <c r="M4665" s="42" t="s">
        <v>21</v>
      </c>
      <c r="N4665" s="42" t="s">
        <v>5258</v>
      </c>
      <c r="P4665" s="42" t="s">
        <v>395</v>
      </c>
      <c r="Q4665" s="56" t="s">
        <v>5259</v>
      </c>
      <c r="R4665" s="42" t="s">
        <v>23</v>
      </c>
      <c r="S4665" s="42" t="s">
        <v>29</v>
      </c>
    </row>
    <row r="4666" spans="1:20" ht="12" customHeight="1" x14ac:dyDescent="0.15">
      <c r="A4666" s="42" t="s">
        <v>5270</v>
      </c>
      <c r="B4666" s="42">
        <v>39</v>
      </c>
      <c r="C4666" s="42" t="s">
        <v>14</v>
      </c>
      <c r="D4666" s="42" t="s">
        <v>31</v>
      </c>
      <c r="E4666" s="42" t="s">
        <v>5271</v>
      </c>
      <c r="F4666" s="55">
        <v>41994</v>
      </c>
      <c r="G4666" s="42" t="s">
        <v>5272</v>
      </c>
      <c r="H4666" s="42" t="s">
        <v>5273</v>
      </c>
      <c r="I4666" s="42" t="s">
        <v>56</v>
      </c>
      <c r="J4666" s="42" t="s">
        <v>5274</v>
      </c>
      <c r="K4666" s="42" t="s">
        <v>3800</v>
      </c>
      <c r="L4666" s="42" t="s">
        <v>5275</v>
      </c>
      <c r="M4666" s="42" t="s">
        <v>373</v>
      </c>
      <c r="N4666" s="42" t="s">
        <v>5276</v>
      </c>
      <c r="O4666" s="42" t="s">
        <v>394</v>
      </c>
      <c r="P4666" s="42" t="s">
        <v>395</v>
      </c>
      <c r="Q4666" s="56" t="s">
        <v>5277</v>
      </c>
      <c r="R4666" s="42" t="s">
        <v>94</v>
      </c>
      <c r="S4666" s="42" t="s">
        <v>373</v>
      </c>
      <c r="T4666" s="42" t="s">
        <v>29599</v>
      </c>
    </row>
    <row r="4667" spans="1:20" ht="12" customHeight="1" x14ac:dyDescent="0.15">
      <c r="A4667" s="42" t="s">
        <v>5278</v>
      </c>
      <c r="B4667" s="42">
        <v>30</v>
      </c>
      <c r="C4667" s="42" t="s">
        <v>14</v>
      </c>
      <c r="D4667" s="42" t="s">
        <v>133</v>
      </c>
      <c r="E4667" s="42" t="s">
        <v>5279</v>
      </c>
      <c r="F4667" s="55">
        <v>41993</v>
      </c>
      <c r="G4667" s="42" t="s">
        <v>5280</v>
      </c>
      <c r="H4667" s="42" t="s">
        <v>136</v>
      </c>
      <c r="I4667" s="42" t="s">
        <v>137</v>
      </c>
      <c r="J4667" s="42" t="s">
        <v>5281</v>
      </c>
      <c r="K4667" s="42" t="s">
        <v>138</v>
      </c>
      <c r="L4667" s="42" t="s">
        <v>5282</v>
      </c>
      <c r="M4667" s="42" t="s">
        <v>21</v>
      </c>
      <c r="N4667" s="42" t="s">
        <v>5283</v>
      </c>
      <c r="O4667" s="42" t="s">
        <v>394</v>
      </c>
      <c r="P4667" s="42" t="s">
        <v>395</v>
      </c>
      <c r="Q4667" s="56" t="s">
        <v>5284</v>
      </c>
      <c r="R4667" s="42" t="s">
        <v>94</v>
      </c>
      <c r="S4667" s="42" t="s">
        <v>22</v>
      </c>
    </row>
    <row r="4668" spans="1:20" ht="12" customHeight="1" x14ac:dyDescent="0.15">
      <c r="A4668" s="42" t="s">
        <v>5291</v>
      </c>
      <c r="B4668" s="42">
        <v>41</v>
      </c>
      <c r="C4668" s="42" t="s">
        <v>14</v>
      </c>
      <c r="D4668" s="42" t="s">
        <v>31</v>
      </c>
      <c r="E4668" s="42" t="s">
        <v>5292</v>
      </c>
      <c r="F4668" s="55">
        <v>41992</v>
      </c>
      <c r="G4668" s="42" t="s">
        <v>5293</v>
      </c>
      <c r="H4668" s="42" t="s">
        <v>5294</v>
      </c>
      <c r="I4668" s="42" t="s">
        <v>56</v>
      </c>
      <c r="J4668" s="42" t="s">
        <v>5295</v>
      </c>
      <c r="K4668" s="42" t="s">
        <v>4256</v>
      </c>
      <c r="L4668" s="42" t="s">
        <v>5296</v>
      </c>
      <c r="M4668" s="42" t="s">
        <v>21</v>
      </c>
      <c r="N4668" s="42" t="s">
        <v>5297</v>
      </c>
      <c r="O4668" s="42" t="s">
        <v>994</v>
      </c>
      <c r="P4668" s="42" t="s">
        <v>395</v>
      </c>
      <c r="Q4668" s="56" t="s">
        <v>5298</v>
      </c>
      <c r="R4668" s="42" t="s">
        <v>94</v>
      </c>
      <c r="S4668" s="42" t="s">
        <v>22</v>
      </c>
    </row>
    <row r="4669" spans="1:20" ht="12" customHeight="1" x14ac:dyDescent="0.15">
      <c r="A4669" s="42" t="s">
        <v>5299</v>
      </c>
      <c r="B4669" s="42">
        <v>35</v>
      </c>
      <c r="C4669" s="42" t="s">
        <v>14</v>
      </c>
      <c r="D4669" s="42" t="s">
        <v>31</v>
      </c>
      <c r="F4669" s="55">
        <v>41992</v>
      </c>
      <c r="G4669" s="42" t="s">
        <v>5300</v>
      </c>
      <c r="H4669" s="42" t="s">
        <v>616</v>
      </c>
      <c r="I4669" s="42" t="s">
        <v>117</v>
      </c>
      <c r="J4669" s="42">
        <v>85023</v>
      </c>
      <c r="K4669" s="42" t="s">
        <v>617</v>
      </c>
      <c r="L4669" s="42" t="s">
        <v>618</v>
      </c>
      <c r="M4669" s="42" t="s">
        <v>21</v>
      </c>
      <c r="N4669" s="42" t="s">
        <v>5301</v>
      </c>
      <c r="P4669" s="42" t="s">
        <v>395</v>
      </c>
      <c r="Q4669" s="56" t="str">
        <f>HYPERLINK("http://www.kpho.com/story/27660383/pd-phoenix-officer-involved-in-shooting","http://www.kpho.com/story/27660383/pd-phoenix-officer-involved-in-shooting")</f>
        <v>http://www.kpho.com/story/27660383/pd-phoenix-officer-involved-in-shooting</v>
      </c>
      <c r="R4669" s="42" t="s">
        <v>23</v>
      </c>
      <c r="S4669" s="42" t="s">
        <v>22</v>
      </c>
    </row>
    <row r="4670" spans="1:20" ht="12" customHeight="1" x14ac:dyDescent="0.15">
      <c r="A4670" s="42" t="s">
        <v>5285</v>
      </c>
      <c r="B4670" s="42">
        <v>28</v>
      </c>
      <c r="C4670" s="42" t="s">
        <v>14</v>
      </c>
      <c r="D4670" s="42" t="s">
        <v>79</v>
      </c>
      <c r="E4670" s="42" t="s">
        <v>5286</v>
      </c>
      <c r="F4670" s="55">
        <v>41992</v>
      </c>
      <c r="G4670" s="42" t="s">
        <v>5287</v>
      </c>
      <c r="H4670" s="42" t="s">
        <v>693</v>
      </c>
      <c r="I4670" s="42" t="s">
        <v>425</v>
      </c>
      <c r="J4670" s="42" t="s">
        <v>5288</v>
      </c>
      <c r="K4670" s="42" t="s">
        <v>693</v>
      </c>
      <c r="L4670" s="42" t="s">
        <v>4419</v>
      </c>
      <c r="M4670" s="42" t="s">
        <v>21</v>
      </c>
      <c r="N4670" s="42" t="s">
        <v>5289</v>
      </c>
      <c r="O4670" s="42" t="s">
        <v>994</v>
      </c>
      <c r="P4670" s="42" t="s">
        <v>395</v>
      </c>
      <c r="Q4670" s="56" t="s">
        <v>5290</v>
      </c>
      <c r="R4670" s="42" t="s">
        <v>94</v>
      </c>
      <c r="S4670" s="42" t="s">
        <v>29</v>
      </c>
    </row>
    <row r="4671" spans="1:20" ht="12" customHeight="1" x14ac:dyDescent="0.15">
      <c r="A4671" s="42" t="s">
        <v>5302</v>
      </c>
      <c r="B4671" s="42">
        <v>17</v>
      </c>
      <c r="C4671" s="42" t="s">
        <v>14</v>
      </c>
      <c r="D4671" s="42" t="s">
        <v>133</v>
      </c>
      <c r="E4671" s="42" t="s">
        <v>5303</v>
      </c>
      <c r="F4671" s="55">
        <v>41991</v>
      </c>
      <c r="H4671" s="42" t="s">
        <v>5304</v>
      </c>
      <c r="I4671" s="42" t="s">
        <v>39</v>
      </c>
      <c r="J4671" s="42" t="s">
        <v>5305</v>
      </c>
      <c r="K4671" s="42" t="s">
        <v>5306</v>
      </c>
      <c r="L4671" s="42" t="s">
        <v>941</v>
      </c>
      <c r="M4671" s="42" t="s">
        <v>5307</v>
      </c>
      <c r="N4671" s="42" t="s">
        <v>5308</v>
      </c>
      <c r="O4671" s="42" t="s">
        <v>394</v>
      </c>
      <c r="P4671" s="42" t="s">
        <v>395</v>
      </c>
      <c r="Q4671" s="56" t="s">
        <v>5309</v>
      </c>
      <c r="R4671" s="42" t="s">
        <v>23</v>
      </c>
      <c r="S4671" s="42" t="s">
        <v>22</v>
      </c>
    </row>
    <row r="4672" spans="1:20" ht="12" customHeight="1" x14ac:dyDescent="0.15">
      <c r="A4672" s="42" t="s">
        <v>5310</v>
      </c>
      <c r="B4672" s="42">
        <v>39</v>
      </c>
      <c r="C4672" s="42" t="s">
        <v>14</v>
      </c>
      <c r="D4672" s="42" t="s">
        <v>31</v>
      </c>
      <c r="E4672" s="42" t="s">
        <v>5311</v>
      </c>
      <c r="F4672" s="55">
        <v>41991</v>
      </c>
      <c r="H4672" s="42" t="s">
        <v>5312</v>
      </c>
      <c r="I4672" s="42" t="s">
        <v>211</v>
      </c>
      <c r="J4672" s="42">
        <v>46166</v>
      </c>
      <c r="K4672" s="42" t="s">
        <v>5313</v>
      </c>
      <c r="L4672" s="42" t="s">
        <v>5314</v>
      </c>
      <c r="M4672" s="42" t="s">
        <v>21</v>
      </c>
      <c r="N4672" s="42" t="s">
        <v>5315</v>
      </c>
      <c r="P4672" s="42" t="s">
        <v>395</v>
      </c>
      <c r="Q4672" s="56"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4672" s="42" t="s">
        <v>23</v>
      </c>
      <c r="S4672" s="42" t="s">
        <v>22</v>
      </c>
    </row>
    <row r="4673" spans="1:19" ht="12" customHeight="1" x14ac:dyDescent="0.15">
      <c r="A4673" s="42" t="s">
        <v>5316</v>
      </c>
      <c r="B4673" s="42">
        <v>34</v>
      </c>
      <c r="C4673" s="42" t="s">
        <v>14</v>
      </c>
      <c r="D4673" s="42" t="s">
        <v>42</v>
      </c>
      <c r="E4673" s="42" t="s">
        <v>5317</v>
      </c>
      <c r="F4673" s="55">
        <v>41990</v>
      </c>
      <c r="G4673" s="42" t="s">
        <v>5318</v>
      </c>
      <c r="H4673" s="42" t="s">
        <v>906</v>
      </c>
      <c r="I4673" s="42" t="s">
        <v>189</v>
      </c>
      <c r="J4673" s="42" t="s">
        <v>5319</v>
      </c>
      <c r="K4673" s="42" t="s">
        <v>458</v>
      </c>
      <c r="L4673" s="42" t="s">
        <v>5320</v>
      </c>
      <c r="M4673" s="42" t="s">
        <v>21</v>
      </c>
      <c r="N4673" s="42" t="s">
        <v>5321</v>
      </c>
      <c r="O4673" s="42" t="s">
        <v>994</v>
      </c>
      <c r="P4673" s="42" t="s">
        <v>395</v>
      </c>
      <c r="Q4673" s="56" t="s">
        <v>5322</v>
      </c>
      <c r="R4673" s="42" t="s">
        <v>94</v>
      </c>
      <c r="S4673" s="42" t="s">
        <v>22</v>
      </c>
    </row>
    <row r="4674" spans="1:19" ht="12" customHeight="1" x14ac:dyDescent="0.15">
      <c r="A4674" s="42" t="s">
        <v>3186</v>
      </c>
      <c r="B4674" s="42" t="s">
        <v>23</v>
      </c>
      <c r="C4674" s="42" t="s">
        <v>14</v>
      </c>
      <c r="D4674" s="42" t="s">
        <v>24</v>
      </c>
      <c r="F4674" s="55">
        <v>41990</v>
      </c>
      <c r="G4674" s="42" t="s">
        <v>5327</v>
      </c>
      <c r="H4674" s="42" t="s">
        <v>866</v>
      </c>
      <c r="I4674" s="42" t="s">
        <v>297</v>
      </c>
      <c r="J4674" s="42">
        <v>98444</v>
      </c>
      <c r="K4674" s="42" t="s">
        <v>867</v>
      </c>
      <c r="L4674" s="42" t="s">
        <v>868</v>
      </c>
      <c r="M4674" s="42" t="s">
        <v>21</v>
      </c>
      <c r="N4674" s="42" t="s">
        <v>5328</v>
      </c>
      <c r="P4674" s="42" t="s">
        <v>395</v>
      </c>
      <c r="Q4674" s="56" t="str">
        <f>HYPERLINK("http://www.kirotv.com/news/news/deputy-involved-shooting-tacoma/njTnD/","http://www.kirotv.com/news/news/deputy-involved-shooting-tacoma/njTnD/")</f>
        <v>http://www.kirotv.com/news/news/deputy-involved-shooting-tacoma/njTnD/</v>
      </c>
      <c r="R4674" s="42" t="s">
        <v>23</v>
      </c>
      <c r="S4674" s="42" t="s">
        <v>22</v>
      </c>
    </row>
    <row r="4675" spans="1:19" ht="12" customHeight="1" x14ac:dyDescent="0.15">
      <c r="A4675" s="42" t="s">
        <v>5352</v>
      </c>
      <c r="B4675" s="42">
        <v>25</v>
      </c>
      <c r="C4675" s="42" t="s">
        <v>14</v>
      </c>
      <c r="D4675" s="42" t="s">
        <v>31</v>
      </c>
      <c r="F4675" s="55">
        <v>41990</v>
      </c>
      <c r="G4675" s="42" t="s">
        <v>5353</v>
      </c>
      <c r="H4675" s="42" t="s">
        <v>5354</v>
      </c>
      <c r="I4675" s="42" t="s">
        <v>364</v>
      </c>
      <c r="J4675" s="42">
        <v>50158</v>
      </c>
      <c r="K4675" s="42" t="s">
        <v>643</v>
      </c>
      <c r="L4675" s="42" t="s">
        <v>5355</v>
      </c>
      <c r="M4675" s="42" t="s">
        <v>21</v>
      </c>
      <c r="N4675" s="42" t="s">
        <v>5356</v>
      </c>
      <c r="P4675" s="42" t="s">
        <v>395</v>
      </c>
      <c r="Q4675" s="56" t="str">
        <f>HYPERLINK("http://whotv.com/2014/12/17/marshalltown-police-critically-wound-armed-suspect-overnight/","http://whotv.com/2014/12/17/marshalltown-police-critically-wound-armed-suspect-overnight/")</f>
        <v>http://whotv.com/2014/12/17/marshalltown-police-critically-wound-armed-suspect-overnight/</v>
      </c>
      <c r="R4675" s="42" t="s">
        <v>23</v>
      </c>
      <c r="S4675" s="42" t="s">
        <v>22</v>
      </c>
    </row>
    <row r="4676" spans="1:19" ht="12" customHeight="1" x14ac:dyDescent="0.15">
      <c r="A4676" s="42" t="s">
        <v>5329</v>
      </c>
      <c r="B4676" s="42">
        <v>28</v>
      </c>
      <c r="C4676" s="42" t="s">
        <v>14</v>
      </c>
      <c r="D4676" s="42" t="s">
        <v>31</v>
      </c>
      <c r="E4676" s="42" t="s">
        <v>5330</v>
      </c>
      <c r="F4676" s="55">
        <v>41990</v>
      </c>
      <c r="G4676" s="42" t="s">
        <v>5331</v>
      </c>
      <c r="H4676" s="42" t="s">
        <v>5332</v>
      </c>
      <c r="I4676" s="42" t="s">
        <v>56</v>
      </c>
      <c r="J4676" s="42">
        <v>32506</v>
      </c>
      <c r="K4676" s="42" t="s">
        <v>5333</v>
      </c>
      <c r="L4676" s="42" t="s">
        <v>5334</v>
      </c>
      <c r="M4676" s="42" t="s">
        <v>385</v>
      </c>
      <c r="N4676" s="42" t="s">
        <v>5335</v>
      </c>
      <c r="P4676" s="42" t="s">
        <v>395</v>
      </c>
      <c r="Q4676" s="56" t="str">
        <f>HYPERLINK("http://www.pnj.com/story/news/crime/2014/12/17/man-dies-two-weeks-tased/20545199/","http://www.pnj.com/story/news/crime/2014/12/17/man-dies-two-weeks-tased/20545199/")</f>
        <v>http://www.pnj.com/story/news/crime/2014/12/17/man-dies-two-weeks-tased/20545199/</v>
      </c>
      <c r="R4676" s="42" t="s">
        <v>23</v>
      </c>
      <c r="S4676" s="42" t="s">
        <v>22</v>
      </c>
    </row>
    <row r="4677" spans="1:19" ht="12" customHeight="1" x14ac:dyDescent="0.15">
      <c r="A4677" s="42" t="s">
        <v>5339</v>
      </c>
      <c r="B4677" s="42">
        <v>18</v>
      </c>
      <c r="C4677" s="42" t="s">
        <v>14</v>
      </c>
      <c r="D4677" s="42" t="s">
        <v>31</v>
      </c>
      <c r="E4677" s="42" t="str">
        <f>HYPERLINK("http://www.muellersfuneralhomes.com/obituaries/Johnathon-Jd-Mar/Print/Wall","http://www.muellersfuneralhomes.com/obituaries/Johnathon-Jd-Mar/Print/Wall")</f>
        <v>http://www.muellersfuneralhomes.com/obituaries/Johnathon-Jd-Mar/Print/Wall</v>
      </c>
      <c r="F4677" s="55">
        <v>41990</v>
      </c>
      <c r="G4677" s="42" t="s">
        <v>5340</v>
      </c>
      <c r="H4677" s="42" t="s">
        <v>5341</v>
      </c>
      <c r="I4677" s="42" t="s">
        <v>127</v>
      </c>
      <c r="J4677" s="42" t="s">
        <v>5342</v>
      </c>
      <c r="K4677" s="42" t="s">
        <v>3503</v>
      </c>
      <c r="L4677" s="42" t="s">
        <v>5343</v>
      </c>
      <c r="M4677" s="42" t="s">
        <v>21</v>
      </c>
      <c r="N4677" s="42" t="s">
        <v>5344</v>
      </c>
      <c r="O4677" s="42" t="s">
        <v>394</v>
      </c>
      <c r="P4677" s="42" t="s">
        <v>395</v>
      </c>
      <c r="Q4677" s="56" t="s">
        <v>5345</v>
      </c>
      <c r="R4677" s="42" t="s">
        <v>542</v>
      </c>
      <c r="S4677" s="42" t="s">
        <v>22</v>
      </c>
    </row>
    <row r="4678" spans="1:19" ht="12" customHeight="1" x14ac:dyDescent="0.15">
      <c r="A4678" s="42" t="s">
        <v>5346</v>
      </c>
      <c r="B4678" s="42">
        <v>48</v>
      </c>
      <c r="C4678" s="42" t="s">
        <v>14</v>
      </c>
      <c r="D4678" s="42" t="s">
        <v>31</v>
      </c>
      <c r="E4678" s="42" t="s">
        <v>5347</v>
      </c>
      <c r="F4678" s="55">
        <v>41990</v>
      </c>
      <c r="G4678" s="42" t="s">
        <v>5348</v>
      </c>
      <c r="H4678" s="42" t="s">
        <v>5349</v>
      </c>
      <c r="I4678" s="42" t="s">
        <v>39</v>
      </c>
      <c r="J4678" s="42">
        <v>92626</v>
      </c>
      <c r="K4678" s="42" t="s">
        <v>1044</v>
      </c>
      <c r="L4678" s="42" t="s">
        <v>5350</v>
      </c>
      <c r="M4678" s="42" t="s">
        <v>21</v>
      </c>
      <c r="N4678" s="42" t="s">
        <v>5351</v>
      </c>
      <c r="P4678" s="42" t="s">
        <v>395</v>
      </c>
      <c r="Q4678" s="56" t="str">
        <f>HYPERLINK("http://www.ocregister.com/articles/mesa-645510-costa-warrants.html","http://www.ocregister.com/articles/mesa-645510-costa-warrants.html")</f>
        <v>http://www.ocregister.com/articles/mesa-645510-costa-warrants.html</v>
      </c>
      <c r="R4678" s="42" t="s">
        <v>23</v>
      </c>
      <c r="S4678" s="42" t="s">
        <v>22</v>
      </c>
    </row>
    <row r="4679" spans="1:19" ht="12" customHeight="1" x14ac:dyDescent="0.15">
      <c r="A4679" s="42" t="s">
        <v>5336</v>
      </c>
      <c r="B4679" s="42">
        <v>18</v>
      </c>
      <c r="C4679" s="42" t="s">
        <v>14</v>
      </c>
      <c r="D4679" s="42" t="s">
        <v>31</v>
      </c>
      <c r="F4679" s="55">
        <v>41990</v>
      </c>
      <c r="G4679" s="42" t="s">
        <v>5337</v>
      </c>
      <c r="H4679" s="42" t="s">
        <v>616</v>
      </c>
      <c r="I4679" s="42" t="s">
        <v>117</v>
      </c>
      <c r="J4679" s="42">
        <v>85054</v>
      </c>
      <c r="K4679" s="42" t="s">
        <v>617</v>
      </c>
      <c r="L4679" s="42" t="s">
        <v>618</v>
      </c>
      <c r="M4679" s="42" t="s">
        <v>21</v>
      </c>
      <c r="N4679" s="42" t="s">
        <v>5338</v>
      </c>
      <c r="O4679" s="42" t="s">
        <v>537</v>
      </c>
      <c r="P4679" s="42" t="s">
        <v>395</v>
      </c>
      <c r="Q4679" s="56"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4679" s="42" t="s">
        <v>23</v>
      </c>
      <c r="S4679" s="42" t="s">
        <v>22</v>
      </c>
    </row>
    <row r="4680" spans="1:19" ht="12" customHeight="1" x14ac:dyDescent="0.15">
      <c r="A4680" s="42" t="s">
        <v>5323</v>
      </c>
      <c r="B4680" s="42">
        <v>48</v>
      </c>
      <c r="C4680" s="42" t="s">
        <v>14</v>
      </c>
      <c r="D4680" s="42" t="s">
        <v>42</v>
      </c>
      <c r="F4680" s="55">
        <v>41990</v>
      </c>
      <c r="G4680" s="42" t="s">
        <v>5324</v>
      </c>
      <c r="H4680" s="42" t="s">
        <v>562</v>
      </c>
      <c r="I4680" s="42" t="s">
        <v>67</v>
      </c>
      <c r="J4680" s="42">
        <v>78228</v>
      </c>
      <c r="K4680" s="42" t="s">
        <v>563</v>
      </c>
      <c r="L4680" s="42" t="s">
        <v>564</v>
      </c>
      <c r="M4680" s="42" t="s">
        <v>21</v>
      </c>
      <c r="N4680" s="42" t="s">
        <v>5325</v>
      </c>
      <c r="P4680" s="42" t="s">
        <v>395</v>
      </c>
      <c r="Q4680" s="56" t="s">
        <v>5326</v>
      </c>
      <c r="R4680" s="42" t="s">
        <v>23</v>
      </c>
      <c r="S4680" s="42" t="s">
        <v>29</v>
      </c>
    </row>
    <row r="4681" spans="1:19" ht="12" customHeight="1" x14ac:dyDescent="0.15">
      <c r="A4681" s="42" t="s">
        <v>5368</v>
      </c>
      <c r="B4681" s="42">
        <v>32</v>
      </c>
      <c r="C4681" s="42" t="s">
        <v>108</v>
      </c>
      <c r="D4681" s="42" t="s">
        <v>42</v>
      </c>
      <c r="E4681" s="42" t="str">
        <f>HYPERLINK("http://www.everythinglubbock.com/media/lib/197/b/e/9/be97488a-220f-42d4-a656-82afae53b037/Story.jpg","http://www.everythinglubbock.com/media/lib/197/b/e/9/be97488a-220f-42d4-a656-82afae53b037/Story.jpg")</f>
        <v>http://www.everythinglubbock.com/media/lib/197/b/e/9/be97488a-220f-42d4-a656-82afae53b037/Story.jpg</v>
      </c>
      <c r="F4681" s="55">
        <v>41988</v>
      </c>
      <c r="G4681" s="42" t="s">
        <v>5369</v>
      </c>
      <c r="H4681" s="42" t="s">
        <v>1900</v>
      </c>
      <c r="I4681" s="42" t="s">
        <v>67</v>
      </c>
      <c r="J4681" s="42">
        <v>79705</v>
      </c>
      <c r="K4681" s="42" t="s">
        <v>1900</v>
      </c>
      <c r="L4681" s="42" t="s">
        <v>1902</v>
      </c>
      <c r="M4681" s="42" t="s">
        <v>21</v>
      </c>
      <c r="N4681" s="42" t="s">
        <v>5370</v>
      </c>
      <c r="O4681" s="42" t="s">
        <v>394</v>
      </c>
      <c r="P4681" s="42" t="s">
        <v>395</v>
      </c>
      <c r="Q4681" s="56" t="str">
        <f>HYPERLINK("http://www.newswest9.com/story/27643563/midland-police-identify-officer-killed-in-murder-suicide","http://www.newswest9.com/story/27643563/midland-police-identify-officer-killed-in-murder-suicide")</f>
        <v>http://www.newswest9.com/story/27643563/midland-police-identify-officer-killed-in-murder-suicide</v>
      </c>
      <c r="R4681" s="42" t="s">
        <v>23</v>
      </c>
      <c r="S4681" s="42" t="s">
        <v>12</v>
      </c>
    </row>
    <row r="4682" spans="1:19" ht="12" customHeight="1" x14ac:dyDescent="0.15">
      <c r="A4682" s="42" t="s">
        <v>5357</v>
      </c>
      <c r="B4682" s="42">
        <v>26</v>
      </c>
      <c r="C4682" s="42" t="s">
        <v>14</v>
      </c>
      <c r="D4682" s="42" t="s">
        <v>79</v>
      </c>
      <c r="F4682" s="55">
        <v>41988</v>
      </c>
      <c r="G4682" s="42" t="s">
        <v>5358</v>
      </c>
      <c r="H4682" s="42" t="s">
        <v>1083</v>
      </c>
      <c r="I4682" s="42" t="s">
        <v>398</v>
      </c>
      <c r="J4682" s="42">
        <v>19135</v>
      </c>
      <c r="K4682" s="42" t="s">
        <v>1083</v>
      </c>
      <c r="L4682" s="42" t="s">
        <v>1084</v>
      </c>
      <c r="M4682" s="42" t="s">
        <v>21</v>
      </c>
      <c r="N4682" s="42" t="s">
        <v>5359</v>
      </c>
      <c r="P4682" s="42" t="s">
        <v>395</v>
      </c>
      <c r="Q4682" s="56" t="str">
        <f>HYPERLINK("http://www.nbcphiladelphia.com/news/local/Mayfair-Police-Shooting-285796911.html","http://www.nbcphiladelphia.com/news/local/Mayfair-Police-Shooting-285796911.html")</f>
        <v>http://www.nbcphiladelphia.com/news/local/Mayfair-Police-Shooting-285796911.html</v>
      </c>
      <c r="R4682" s="42" t="s">
        <v>94</v>
      </c>
      <c r="S4682" s="42" t="s">
        <v>22</v>
      </c>
    </row>
    <row r="4683" spans="1:19" ht="12" customHeight="1" x14ac:dyDescent="0.15">
      <c r="A4683" s="42" t="s">
        <v>5360</v>
      </c>
      <c r="B4683" s="42">
        <v>16</v>
      </c>
      <c r="C4683" s="42" t="s">
        <v>14</v>
      </c>
      <c r="D4683" s="42" t="s">
        <v>79</v>
      </c>
      <c r="F4683" s="55">
        <v>41988</v>
      </c>
      <c r="G4683" s="42" t="s">
        <v>5361</v>
      </c>
      <c r="H4683" s="42" t="s">
        <v>1987</v>
      </c>
      <c r="I4683" s="42" t="s">
        <v>313</v>
      </c>
      <c r="J4683" s="42">
        <v>37217</v>
      </c>
      <c r="K4683" s="42" t="s">
        <v>863</v>
      </c>
      <c r="L4683" s="42" t="s">
        <v>864</v>
      </c>
      <c r="M4683" s="42" t="s">
        <v>21</v>
      </c>
      <c r="N4683" s="42" t="s">
        <v>5362</v>
      </c>
      <c r="P4683" s="42" t="s">
        <v>395</v>
      </c>
      <c r="Q4683" s="56"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4683" s="42" t="s">
        <v>94</v>
      </c>
      <c r="S4683" s="42" t="s">
        <v>22</v>
      </c>
    </row>
    <row r="4684" spans="1:19" ht="12" customHeight="1" x14ac:dyDescent="0.15">
      <c r="A4684" s="42" t="s">
        <v>5363</v>
      </c>
      <c r="B4684" s="42">
        <v>35</v>
      </c>
      <c r="C4684" s="42" t="s">
        <v>14</v>
      </c>
      <c r="D4684" s="42" t="s">
        <v>79</v>
      </c>
      <c r="E4684" s="42" t="str">
        <f>HYPERLINK("http://www.arklatexhomepage.com/media/lib/186/8/4/d/84d8a85a-cc51-4371-b6d1-6a6fb81977f1/Story.jpg","http://www.arklatexhomepage.com/media/lib/186/8/4/d/84d8a85a-cc51-4371-b6d1-6a6fb81977f1/Story.jpg")</f>
        <v>http://www.arklatexhomepage.com/media/lib/186/8/4/d/84d8a85a-cc51-4371-b6d1-6a6fb81977f1/Story.jpg</v>
      </c>
      <c r="F4684" s="55">
        <v>41988</v>
      </c>
      <c r="G4684" s="42" t="s">
        <v>5364</v>
      </c>
      <c r="H4684" s="42" t="s">
        <v>1071</v>
      </c>
      <c r="I4684" s="42" t="s">
        <v>67</v>
      </c>
      <c r="J4684" s="42">
        <v>75501</v>
      </c>
      <c r="K4684" s="42" t="s">
        <v>5365</v>
      </c>
      <c r="L4684" s="42" t="s">
        <v>1073</v>
      </c>
      <c r="M4684" s="42" t="s">
        <v>21</v>
      </c>
      <c r="N4684" s="42" t="s">
        <v>5366</v>
      </c>
      <c r="O4684" s="42" t="s">
        <v>537</v>
      </c>
      <c r="P4684" s="42" t="s">
        <v>395</v>
      </c>
      <c r="Q4684" s="56" t="s">
        <v>5367</v>
      </c>
      <c r="R4684" s="42" t="s">
        <v>542</v>
      </c>
      <c r="S4684" s="42" t="s">
        <v>12</v>
      </c>
    </row>
    <row r="4685" spans="1:19" ht="12" customHeight="1" x14ac:dyDescent="0.15">
      <c r="A4685" s="42" t="s">
        <v>5371</v>
      </c>
      <c r="B4685" s="42">
        <v>23</v>
      </c>
      <c r="C4685" s="42" t="s">
        <v>14</v>
      </c>
      <c r="D4685" s="42" t="s">
        <v>79</v>
      </c>
      <c r="F4685" s="55">
        <v>41987</v>
      </c>
      <c r="G4685" s="42" t="s">
        <v>5372</v>
      </c>
      <c r="H4685" s="42" t="s">
        <v>5373</v>
      </c>
      <c r="I4685" s="42" t="s">
        <v>653</v>
      </c>
      <c r="J4685" s="42">
        <v>39157</v>
      </c>
      <c r="K4685" s="42" t="s">
        <v>2119</v>
      </c>
      <c r="L4685" s="42" t="s">
        <v>5374</v>
      </c>
      <c r="M4685" s="42" t="s">
        <v>21</v>
      </c>
      <c r="N4685" s="42" t="s">
        <v>5375</v>
      </c>
      <c r="O4685" s="42" t="s">
        <v>537</v>
      </c>
      <c r="P4685" s="42" t="s">
        <v>395</v>
      </c>
      <c r="Q4685" s="56"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4685" s="42" t="s">
        <v>94</v>
      </c>
      <c r="S4685" s="42" t="s">
        <v>22</v>
      </c>
    </row>
    <row r="4686" spans="1:19" ht="12" customHeight="1" x14ac:dyDescent="0.15">
      <c r="A4686" s="42" t="s">
        <v>5376</v>
      </c>
      <c r="B4686" s="42">
        <v>51</v>
      </c>
      <c r="C4686" s="42" t="s">
        <v>14</v>
      </c>
      <c r="D4686" s="42" t="s">
        <v>42</v>
      </c>
      <c r="F4686" s="55">
        <v>41987</v>
      </c>
      <c r="G4686" s="42" t="s">
        <v>5377</v>
      </c>
      <c r="I4686" s="42" t="s">
        <v>56</v>
      </c>
      <c r="J4686" s="42">
        <v>32259</v>
      </c>
      <c r="K4686" s="42" t="s">
        <v>2352</v>
      </c>
      <c r="L4686" s="42" t="s">
        <v>5378</v>
      </c>
      <c r="M4686" s="42" t="s">
        <v>21</v>
      </c>
      <c r="N4686" s="42" t="s">
        <v>5379</v>
      </c>
      <c r="P4686" s="42" t="s">
        <v>395</v>
      </c>
      <c r="Q4686" s="56" t="s">
        <v>5380</v>
      </c>
      <c r="R4686" s="42" t="s">
        <v>23</v>
      </c>
      <c r="S4686" s="42" t="s">
        <v>29</v>
      </c>
    </row>
    <row r="4687" spans="1:19" ht="12" customHeight="1" x14ac:dyDescent="0.15">
      <c r="A4687" s="42" t="s">
        <v>5381</v>
      </c>
      <c r="B4687" s="42">
        <v>65</v>
      </c>
      <c r="C4687" s="42" t="s">
        <v>14</v>
      </c>
      <c r="D4687" s="42" t="s">
        <v>24</v>
      </c>
      <c r="F4687" s="55">
        <v>41987</v>
      </c>
      <c r="G4687" s="42" t="s">
        <v>5382</v>
      </c>
      <c r="H4687" s="42" t="s">
        <v>5383</v>
      </c>
      <c r="I4687" s="42" t="s">
        <v>39</v>
      </c>
      <c r="J4687" s="42">
        <v>92570</v>
      </c>
      <c r="K4687" s="42" t="s">
        <v>767</v>
      </c>
      <c r="L4687" s="42" t="s">
        <v>768</v>
      </c>
      <c r="M4687" s="42" t="s">
        <v>21</v>
      </c>
      <c r="N4687" s="42" t="s">
        <v>5384</v>
      </c>
      <c r="P4687" s="42" t="s">
        <v>395</v>
      </c>
      <c r="Q4687" s="56" t="s">
        <v>5385</v>
      </c>
      <c r="R4687" s="42" t="s">
        <v>23</v>
      </c>
      <c r="S4687" s="42" t="s">
        <v>29</v>
      </c>
    </row>
    <row r="4688" spans="1:19" ht="12" customHeight="1" x14ac:dyDescent="0.15">
      <c r="A4688" s="42" t="s">
        <v>5386</v>
      </c>
      <c r="B4688" s="42">
        <v>19</v>
      </c>
      <c r="C4688" s="42" t="s">
        <v>14</v>
      </c>
      <c r="D4688" s="42" t="s">
        <v>42</v>
      </c>
      <c r="F4688" s="55">
        <v>41986</v>
      </c>
      <c r="G4688" s="42" t="s">
        <v>5387</v>
      </c>
      <c r="H4688" s="42" t="s">
        <v>2735</v>
      </c>
      <c r="I4688" s="42" t="s">
        <v>357</v>
      </c>
      <c r="J4688" s="42">
        <v>66606</v>
      </c>
      <c r="K4688" s="42" t="s">
        <v>2737</v>
      </c>
      <c r="L4688" s="42" t="s">
        <v>2738</v>
      </c>
      <c r="M4688" s="42" t="s">
        <v>21</v>
      </c>
      <c r="N4688" s="42" t="s">
        <v>5388</v>
      </c>
      <c r="O4688" s="42" t="s">
        <v>537</v>
      </c>
      <c r="P4688" s="42" t="s">
        <v>395</v>
      </c>
      <c r="Q4688" s="56" t="s">
        <v>5389</v>
      </c>
      <c r="R4688" s="42" t="s">
        <v>23</v>
      </c>
      <c r="S4688" s="42" t="s">
        <v>22</v>
      </c>
    </row>
    <row r="4689" spans="1:20" ht="12" customHeight="1" x14ac:dyDescent="0.15">
      <c r="A4689" s="42" t="s">
        <v>5390</v>
      </c>
      <c r="B4689" s="42">
        <v>27</v>
      </c>
      <c r="C4689" s="42" t="s">
        <v>14</v>
      </c>
      <c r="D4689" s="42" t="s">
        <v>24</v>
      </c>
      <c r="F4689" s="55">
        <v>41986</v>
      </c>
      <c r="G4689" s="42" t="s">
        <v>5391</v>
      </c>
      <c r="H4689" s="42" t="s">
        <v>5392</v>
      </c>
      <c r="I4689" s="42" t="s">
        <v>313</v>
      </c>
      <c r="J4689" s="42">
        <v>37862</v>
      </c>
      <c r="K4689" s="42" t="s">
        <v>5393</v>
      </c>
      <c r="L4689" s="42" t="s">
        <v>5394</v>
      </c>
      <c r="M4689" s="42" t="s">
        <v>21</v>
      </c>
      <c r="N4689" s="42" t="s">
        <v>5395</v>
      </c>
      <c r="P4689" s="42" t="s">
        <v>395</v>
      </c>
      <c r="Q4689" s="56"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4689" s="42" t="s">
        <v>23</v>
      </c>
      <c r="S4689" s="42" t="s">
        <v>22</v>
      </c>
    </row>
    <row r="4690" spans="1:20" ht="12" customHeight="1" x14ac:dyDescent="0.15">
      <c r="A4690" s="42" t="s">
        <v>5396</v>
      </c>
      <c r="B4690" s="42">
        <v>22</v>
      </c>
      <c r="C4690" s="42" t="s">
        <v>14</v>
      </c>
      <c r="D4690" s="42" t="s">
        <v>31</v>
      </c>
      <c r="F4690" s="55">
        <v>41986</v>
      </c>
      <c r="G4690" s="42" t="s">
        <v>5397</v>
      </c>
      <c r="H4690" s="42" t="s">
        <v>567</v>
      </c>
      <c r="I4690" s="42" t="s">
        <v>63</v>
      </c>
      <c r="J4690" s="42">
        <v>43050</v>
      </c>
      <c r="K4690" s="42" t="s">
        <v>2628</v>
      </c>
      <c r="L4690" s="42" t="s">
        <v>5398</v>
      </c>
      <c r="M4690" s="42" t="s">
        <v>21</v>
      </c>
      <c r="N4690" s="42" t="s">
        <v>5399</v>
      </c>
      <c r="P4690" s="42" t="s">
        <v>395</v>
      </c>
      <c r="Q4690" s="56" t="s">
        <v>5400</v>
      </c>
      <c r="R4690" s="42" t="s">
        <v>23</v>
      </c>
      <c r="S4690" s="42" t="s">
        <v>29</v>
      </c>
    </row>
    <row r="4691" spans="1:20" ht="12" customHeight="1" x14ac:dyDescent="0.15">
      <c r="A4691" s="42" t="s">
        <v>19723</v>
      </c>
      <c r="B4691" s="42">
        <v>46</v>
      </c>
      <c r="C4691" s="42" t="s">
        <v>14</v>
      </c>
      <c r="D4691" s="42" t="s">
        <v>79</v>
      </c>
      <c r="F4691" s="55">
        <v>41986</v>
      </c>
      <c r="G4691" s="42" t="s">
        <v>19724</v>
      </c>
      <c r="H4691" s="42" t="s">
        <v>693</v>
      </c>
      <c r="I4691" s="42" t="s">
        <v>425</v>
      </c>
      <c r="J4691" s="42" t="s">
        <v>4641</v>
      </c>
      <c r="K4691" s="42" t="s">
        <v>693</v>
      </c>
      <c r="L4691" s="42" t="s">
        <v>4419</v>
      </c>
      <c r="M4691" s="42" t="s">
        <v>373</v>
      </c>
      <c r="N4691" s="42" t="s">
        <v>20592</v>
      </c>
      <c r="O4691" s="42" t="s">
        <v>994</v>
      </c>
      <c r="P4691" s="42" t="s">
        <v>395</v>
      </c>
      <c r="Q4691" s="56" t="s">
        <v>19725</v>
      </c>
      <c r="R4691" s="42" t="s">
        <v>94</v>
      </c>
      <c r="S4691" s="42" t="s">
        <v>373</v>
      </c>
      <c r="T4691" s="42" t="s">
        <v>29599</v>
      </c>
    </row>
    <row r="4692" spans="1:20" ht="12" customHeight="1" x14ac:dyDescent="0.15">
      <c r="A4692" s="42" t="s">
        <v>5401</v>
      </c>
      <c r="B4692" s="42">
        <v>22</v>
      </c>
      <c r="C4692" s="42" t="s">
        <v>14</v>
      </c>
      <c r="D4692" s="42" t="s">
        <v>79</v>
      </c>
      <c r="E4692" s="42" t="s">
        <v>5402</v>
      </c>
      <c r="F4692" s="55">
        <v>41985</v>
      </c>
      <c r="G4692" s="42" t="s">
        <v>5403</v>
      </c>
      <c r="H4692" s="42" t="s">
        <v>5404</v>
      </c>
      <c r="I4692" s="42" t="s">
        <v>425</v>
      </c>
      <c r="J4692" s="42" t="s">
        <v>5405</v>
      </c>
      <c r="K4692" s="42" t="s">
        <v>5406</v>
      </c>
      <c r="L4692" s="42" t="s">
        <v>5407</v>
      </c>
      <c r="M4692" s="42" t="s">
        <v>21</v>
      </c>
      <c r="N4692" s="42" t="s">
        <v>5408</v>
      </c>
      <c r="P4692" s="42" t="s">
        <v>395</v>
      </c>
      <c r="Q4692" s="56" t="s">
        <v>5409</v>
      </c>
      <c r="R4692" s="42" t="s">
        <v>94</v>
      </c>
      <c r="S4692" s="42" t="s">
        <v>22</v>
      </c>
    </row>
    <row r="4693" spans="1:20" ht="12" customHeight="1" x14ac:dyDescent="0.15">
      <c r="A4693" s="42" t="s">
        <v>5416</v>
      </c>
      <c r="B4693" s="42">
        <v>27</v>
      </c>
      <c r="C4693" s="42" t="s">
        <v>14</v>
      </c>
      <c r="D4693" s="42" t="s">
        <v>31</v>
      </c>
      <c r="E4693" s="42" t="s">
        <v>5417</v>
      </c>
      <c r="F4693" s="55">
        <v>41984</v>
      </c>
      <c r="G4693" s="42" t="s">
        <v>5418</v>
      </c>
      <c r="H4693" s="42" t="s">
        <v>5419</v>
      </c>
      <c r="I4693" s="42" t="s">
        <v>56</v>
      </c>
      <c r="J4693" s="42" t="s">
        <v>5420</v>
      </c>
      <c r="K4693" s="42" t="s">
        <v>5214</v>
      </c>
      <c r="L4693" s="42" t="s">
        <v>5421</v>
      </c>
      <c r="M4693" s="42" t="s">
        <v>21</v>
      </c>
      <c r="N4693" s="42" t="s">
        <v>5422</v>
      </c>
      <c r="P4693" s="42" t="s">
        <v>395</v>
      </c>
      <c r="Q4693" s="56" t="s">
        <v>5423</v>
      </c>
      <c r="R4693" s="42" t="s">
        <v>94</v>
      </c>
      <c r="S4693" s="42" t="s">
        <v>22</v>
      </c>
    </row>
    <row r="4694" spans="1:20" ht="12" customHeight="1" x14ac:dyDescent="0.15">
      <c r="A4694" s="42" t="s">
        <v>5410</v>
      </c>
      <c r="B4694" s="42">
        <v>28</v>
      </c>
      <c r="C4694" s="42" t="s">
        <v>14</v>
      </c>
      <c r="D4694" s="42" t="s">
        <v>31</v>
      </c>
      <c r="E4694" s="42" t="s">
        <v>5411</v>
      </c>
      <c r="F4694" s="55">
        <v>41984</v>
      </c>
      <c r="G4694" s="42" t="s">
        <v>5412</v>
      </c>
      <c r="H4694" s="42" t="s">
        <v>5413</v>
      </c>
      <c r="I4694" s="42" t="s">
        <v>203</v>
      </c>
      <c r="J4694" s="42" t="s">
        <v>2837</v>
      </c>
      <c r="K4694" s="42" t="s">
        <v>1117</v>
      </c>
      <c r="L4694" s="42" t="s">
        <v>5414</v>
      </c>
      <c r="M4694" s="42" t="s">
        <v>21</v>
      </c>
      <c r="N4694" s="42" t="s">
        <v>5415</v>
      </c>
      <c r="P4694" s="42" t="s">
        <v>395</v>
      </c>
      <c r="Q4694" s="56"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4694" s="42" t="s">
        <v>542</v>
      </c>
      <c r="S4694" s="42" t="s">
        <v>22</v>
      </c>
    </row>
    <row r="4695" spans="1:20" ht="12" customHeight="1" x14ac:dyDescent="0.15">
      <c r="A4695" s="42" t="s">
        <v>5431</v>
      </c>
      <c r="B4695" s="42">
        <v>38</v>
      </c>
      <c r="C4695" s="42" t="s">
        <v>14</v>
      </c>
      <c r="D4695" s="42" t="s">
        <v>24</v>
      </c>
      <c r="F4695" s="55">
        <v>41983</v>
      </c>
      <c r="G4695" s="42" t="s">
        <v>5432</v>
      </c>
      <c r="H4695" s="42" t="s">
        <v>5433</v>
      </c>
      <c r="I4695" s="42" t="s">
        <v>39</v>
      </c>
      <c r="J4695" s="42" t="s">
        <v>5434</v>
      </c>
      <c r="K4695" s="42" t="s">
        <v>767</v>
      </c>
      <c r="L4695" s="42" t="s">
        <v>4672</v>
      </c>
      <c r="M4695" s="42" t="s">
        <v>21</v>
      </c>
      <c r="N4695" s="42" t="s">
        <v>5435</v>
      </c>
      <c r="O4695" s="42" t="s">
        <v>394</v>
      </c>
      <c r="P4695" s="42" t="s">
        <v>395</v>
      </c>
      <c r="Q4695" s="56" t="s">
        <v>5436</v>
      </c>
      <c r="R4695" s="42" t="s">
        <v>94</v>
      </c>
      <c r="S4695" s="42" t="s">
        <v>22</v>
      </c>
    </row>
    <row r="4696" spans="1:20" ht="12" customHeight="1" x14ac:dyDescent="0.15">
      <c r="A4696" s="42" t="s">
        <v>5424</v>
      </c>
      <c r="B4696" s="42">
        <v>24</v>
      </c>
      <c r="C4696" s="42" t="s">
        <v>14</v>
      </c>
      <c r="D4696" s="42" t="s">
        <v>79</v>
      </c>
      <c r="E4696" s="42" t="s">
        <v>5425</v>
      </c>
      <c r="F4696" s="55">
        <v>41983</v>
      </c>
      <c r="G4696" s="42" t="s">
        <v>5426</v>
      </c>
      <c r="H4696" s="42" t="s">
        <v>5427</v>
      </c>
      <c r="I4696" s="42" t="s">
        <v>360</v>
      </c>
      <c r="J4696" s="42" t="s">
        <v>5428</v>
      </c>
      <c r="K4696" s="42" t="s">
        <v>5429</v>
      </c>
      <c r="L4696" s="42" t="s">
        <v>9012</v>
      </c>
      <c r="M4696" s="42" t="s">
        <v>21</v>
      </c>
      <c r="N4696" s="42" t="s">
        <v>5430</v>
      </c>
      <c r="P4696" s="42" t="s">
        <v>395</v>
      </c>
      <c r="Q4696" s="56" t="str">
        <f>HYPERLINK("http://wvtm.membercenter.worldnow.com/story/27598792/1-dead-in-sanford-officer-involved-shooting","http://wvtm.membercenter.worldnow.com/story/27598792/1-dead-in-sanford-officer-involved-shooting")</f>
        <v>http://wvtm.membercenter.worldnow.com/story/27598792/1-dead-in-sanford-officer-involved-shooting</v>
      </c>
      <c r="R4696" s="42" t="s">
        <v>94</v>
      </c>
      <c r="S4696" s="42" t="s">
        <v>29</v>
      </c>
    </row>
    <row r="4697" spans="1:20" ht="12" customHeight="1" x14ac:dyDescent="0.15">
      <c r="A4697" s="42" t="s">
        <v>3186</v>
      </c>
      <c r="B4697" s="42" t="s">
        <v>23</v>
      </c>
      <c r="C4697" s="42" t="s">
        <v>14</v>
      </c>
      <c r="D4697" s="42" t="s">
        <v>24</v>
      </c>
      <c r="F4697" s="55">
        <v>41983</v>
      </c>
      <c r="G4697" s="42" t="s">
        <v>5432</v>
      </c>
      <c r="H4697" s="42" t="s">
        <v>5433</v>
      </c>
      <c r="I4697" s="42" t="s">
        <v>39</v>
      </c>
      <c r="J4697" s="42">
        <v>92595</v>
      </c>
      <c r="K4697" s="42" t="s">
        <v>767</v>
      </c>
      <c r="L4697" s="42" t="s">
        <v>768</v>
      </c>
      <c r="M4697" s="42" t="s">
        <v>21</v>
      </c>
      <c r="N4697" s="42" t="s">
        <v>5437</v>
      </c>
      <c r="P4697" s="42" t="s">
        <v>395</v>
      </c>
      <c r="Q4697" s="56" t="s">
        <v>5436</v>
      </c>
      <c r="R4697" s="42" t="s">
        <v>23</v>
      </c>
      <c r="S4697" s="42" t="s">
        <v>29</v>
      </c>
    </row>
    <row r="4698" spans="1:20" ht="12" customHeight="1" x14ac:dyDescent="0.15">
      <c r="A4698" s="42" t="s">
        <v>5438</v>
      </c>
      <c r="B4698" s="42">
        <v>49</v>
      </c>
      <c r="C4698" s="42" t="s">
        <v>14</v>
      </c>
      <c r="D4698" s="42" t="s">
        <v>79</v>
      </c>
      <c r="F4698" s="55">
        <v>41982</v>
      </c>
      <c r="G4698" s="42" t="s">
        <v>5439</v>
      </c>
      <c r="H4698" s="42" t="s">
        <v>738</v>
      </c>
      <c r="I4698" s="42" t="s">
        <v>417</v>
      </c>
      <c r="J4698" s="42" t="s">
        <v>5440</v>
      </c>
      <c r="K4698" s="42" t="s">
        <v>1681</v>
      </c>
      <c r="L4698" s="42" t="s">
        <v>569</v>
      </c>
      <c r="M4698" s="42" t="s">
        <v>21</v>
      </c>
      <c r="N4698" s="42" t="s">
        <v>5441</v>
      </c>
      <c r="O4698" s="42" t="s">
        <v>394</v>
      </c>
      <c r="P4698" s="42" t="s">
        <v>395</v>
      </c>
      <c r="Q4698" s="56" t="s">
        <v>5442</v>
      </c>
      <c r="R4698" s="42" t="s">
        <v>542</v>
      </c>
      <c r="S4698" s="42" t="s">
        <v>22</v>
      </c>
    </row>
    <row r="4699" spans="1:20" ht="12" customHeight="1" x14ac:dyDescent="0.15">
      <c r="A4699" s="42" t="s">
        <v>5450</v>
      </c>
      <c r="B4699" s="42">
        <v>84</v>
      </c>
      <c r="C4699" s="42" t="s">
        <v>14</v>
      </c>
      <c r="D4699" s="42" t="s">
        <v>31</v>
      </c>
      <c r="E4699" s="42" t="s">
        <v>5451</v>
      </c>
      <c r="F4699" s="55">
        <v>41982</v>
      </c>
      <c r="G4699" s="42" t="s">
        <v>5452</v>
      </c>
      <c r="H4699" s="42" t="s">
        <v>5446</v>
      </c>
      <c r="I4699" s="42" t="s">
        <v>211</v>
      </c>
      <c r="J4699" s="42" t="s">
        <v>5447</v>
      </c>
      <c r="K4699" s="42" t="s">
        <v>1231</v>
      </c>
      <c r="L4699" s="42" t="s">
        <v>5448</v>
      </c>
      <c r="M4699" s="42" t="s">
        <v>21</v>
      </c>
      <c r="N4699" s="42" t="s">
        <v>5453</v>
      </c>
      <c r="O4699" s="42" t="s">
        <v>537</v>
      </c>
      <c r="P4699" s="42" t="s">
        <v>395</v>
      </c>
      <c r="Q4699" s="56" t="s">
        <v>5454</v>
      </c>
      <c r="R4699" s="42" t="s">
        <v>94</v>
      </c>
      <c r="S4699" s="42" t="s">
        <v>22</v>
      </c>
    </row>
    <row r="4700" spans="1:20" ht="12" customHeight="1" x14ac:dyDescent="0.15">
      <c r="A4700" s="42" t="s">
        <v>5443</v>
      </c>
      <c r="B4700" s="42">
        <v>84</v>
      </c>
      <c r="C4700" s="42" t="s">
        <v>14</v>
      </c>
      <c r="D4700" s="42" t="s">
        <v>31</v>
      </c>
      <c r="E4700" s="42" t="s">
        <v>5444</v>
      </c>
      <c r="F4700" s="55">
        <v>41982</v>
      </c>
      <c r="G4700" s="42" t="s">
        <v>5445</v>
      </c>
      <c r="H4700" s="42" t="s">
        <v>5446</v>
      </c>
      <c r="I4700" s="42" t="s">
        <v>211</v>
      </c>
      <c r="J4700" s="42" t="s">
        <v>5447</v>
      </c>
      <c r="K4700" s="42" t="s">
        <v>1231</v>
      </c>
      <c r="L4700" s="42" t="s">
        <v>5448</v>
      </c>
      <c r="M4700" s="42" t="s">
        <v>21</v>
      </c>
      <c r="N4700" s="42" t="s">
        <v>5449</v>
      </c>
      <c r="O4700" s="42" t="s">
        <v>537</v>
      </c>
      <c r="P4700" s="42" t="s">
        <v>395</v>
      </c>
      <c r="Q4700" s="56" t="str">
        <f>HYPERLINK("http://abc7chicago.com/news/armed-man-84-fatally-shot-by-police-in-lake-station-ind/428887/","http://abc7chicago.com/news/armed-man-84-fatally-shot-by-police-in-lake-station-ind/428887/")</f>
        <v>http://abc7chicago.com/news/armed-man-84-fatally-shot-by-police-in-lake-station-ind/428887/</v>
      </c>
      <c r="R4700" s="42" t="s">
        <v>23</v>
      </c>
      <c r="S4700" s="42" t="s">
        <v>22</v>
      </c>
    </row>
    <row r="4701" spans="1:20" ht="12" customHeight="1" x14ac:dyDescent="0.15">
      <c r="A4701" s="42" t="s">
        <v>5455</v>
      </c>
      <c r="B4701" s="42">
        <v>31</v>
      </c>
      <c r="C4701" s="42" t="s">
        <v>14</v>
      </c>
      <c r="D4701" s="42" t="s">
        <v>79</v>
      </c>
      <c r="F4701" s="55">
        <v>41981</v>
      </c>
      <c r="G4701" s="42" t="s">
        <v>5456</v>
      </c>
      <c r="H4701" s="42" t="s">
        <v>562</v>
      </c>
      <c r="I4701" s="42" t="s">
        <v>67</v>
      </c>
      <c r="J4701" s="42" t="s">
        <v>5457</v>
      </c>
      <c r="K4701" s="42" t="s">
        <v>563</v>
      </c>
      <c r="L4701" s="42" t="s">
        <v>572</v>
      </c>
      <c r="M4701" s="42" t="s">
        <v>21</v>
      </c>
      <c r="N4701" s="42" t="s">
        <v>5458</v>
      </c>
      <c r="P4701" s="42" t="s">
        <v>395</v>
      </c>
      <c r="Q4701" s="56" t="s">
        <v>5459</v>
      </c>
      <c r="R4701" s="42" t="s">
        <v>94</v>
      </c>
      <c r="S4701" s="42" t="s">
        <v>22</v>
      </c>
    </row>
    <row r="4702" spans="1:20" ht="12" customHeight="1" x14ac:dyDescent="0.15">
      <c r="A4702" s="42" t="s">
        <v>5460</v>
      </c>
      <c r="B4702" s="42">
        <v>27</v>
      </c>
      <c r="C4702" s="42" t="s">
        <v>14</v>
      </c>
      <c r="D4702" s="42" t="s">
        <v>42</v>
      </c>
      <c r="E4702" s="42" t="s">
        <v>5461</v>
      </c>
      <c r="F4702" s="55">
        <v>41981</v>
      </c>
      <c r="G4702" s="42" t="s">
        <v>5462</v>
      </c>
      <c r="H4702" s="42" t="s">
        <v>5463</v>
      </c>
      <c r="I4702" s="42" t="s">
        <v>51</v>
      </c>
      <c r="J4702" s="42">
        <v>48917</v>
      </c>
      <c r="K4702" s="42" t="s">
        <v>5464</v>
      </c>
      <c r="L4702" s="42" t="s">
        <v>5465</v>
      </c>
      <c r="M4702" s="42" t="s">
        <v>21</v>
      </c>
      <c r="N4702" s="42" t="s">
        <v>5466</v>
      </c>
      <c r="P4702" s="42" t="s">
        <v>395</v>
      </c>
      <c r="Q4702" s="56" t="str">
        <f>HYPERLINK("http://www.lansingstatejournal.com/story/news/local/2014/12/08/shooting-lansing-township/20101031/","http://www.lansingstatejournal.com/story/news/local/2014/12/08/shooting-lansing-township/20101031/")</f>
        <v>http://www.lansingstatejournal.com/story/news/local/2014/12/08/shooting-lansing-township/20101031/</v>
      </c>
      <c r="R4702" s="42" t="s">
        <v>23</v>
      </c>
      <c r="S4702" s="42" t="s">
        <v>22</v>
      </c>
    </row>
    <row r="4703" spans="1:20" ht="12" customHeight="1" x14ac:dyDescent="0.15">
      <c r="A4703" s="42" t="s">
        <v>5482</v>
      </c>
      <c r="B4703" s="42">
        <v>27</v>
      </c>
      <c r="C4703" s="42" t="s">
        <v>108</v>
      </c>
      <c r="D4703" s="42" t="s">
        <v>42</v>
      </c>
      <c r="F4703" s="55">
        <v>41980</v>
      </c>
      <c r="G4703" s="42" t="s">
        <v>5483</v>
      </c>
      <c r="H4703" s="42" t="s">
        <v>588</v>
      </c>
      <c r="I4703" s="42" t="s">
        <v>39</v>
      </c>
      <c r="J4703" s="42" t="s">
        <v>5484</v>
      </c>
      <c r="K4703" s="42" t="s">
        <v>589</v>
      </c>
      <c r="L4703" s="42" t="s">
        <v>5485</v>
      </c>
      <c r="M4703" s="42" t="s">
        <v>21</v>
      </c>
      <c r="N4703" s="42" t="s">
        <v>5486</v>
      </c>
      <c r="O4703" s="42" t="s">
        <v>994</v>
      </c>
      <c r="P4703" s="42" t="s">
        <v>395</v>
      </c>
      <c r="Q4703" s="56" t="s">
        <v>5487</v>
      </c>
      <c r="R4703" s="42" t="s">
        <v>94</v>
      </c>
      <c r="S4703" s="42" t="s">
        <v>22</v>
      </c>
    </row>
    <row r="4704" spans="1:20" ht="12" customHeight="1" x14ac:dyDescent="0.15">
      <c r="A4704" s="42" t="s">
        <v>5467</v>
      </c>
      <c r="B4704" s="42">
        <v>39</v>
      </c>
      <c r="C4704" s="42" t="s">
        <v>14</v>
      </c>
      <c r="D4704" s="42" t="s">
        <v>79</v>
      </c>
      <c r="E4704" s="42" t="s">
        <v>5468</v>
      </c>
      <c r="F4704" s="55">
        <v>41980</v>
      </c>
      <c r="G4704" s="42" t="s">
        <v>5469</v>
      </c>
      <c r="H4704" s="42" t="s">
        <v>1077</v>
      </c>
      <c r="I4704" s="42" t="s">
        <v>389</v>
      </c>
      <c r="J4704" s="42" t="s">
        <v>5470</v>
      </c>
      <c r="K4704" s="42" t="s">
        <v>1078</v>
      </c>
      <c r="L4704" s="42" t="s">
        <v>1079</v>
      </c>
      <c r="M4704" s="42" t="s">
        <v>21</v>
      </c>
      <c r="N4704" s="42" t="s">
        <v>5471</v>
      </c>
      <c r="O4704" s="42" t="s">
        <v>394</v>
      </c>
      <c r="P4704" s="42" t="s">
        <v>395</v>
      </c>
      <c r="Q4704" s="56" t="s">
        <v>5472</v>
      </c>
      <c r="R4704" s="42" t="s">
        <v>94</v>
      </c>
      <c r="S4704" s="42" t="s">
        <v>22</v>
      </c>
    </row>
    <row r="4705" spans="1:23" ht="12" customHeight="1" x14ac:dyDescent="0.15">
      <c r="A4705" s="42" t="s">
        <v>5473</v>
      </c>
      <c r="B4705" s="42">
        <v>32</v>
      </c>
      <c r="C4705" s="42" t="s">
        <v>14</v>
      </c>
      <c r="D4705" s="42" t="s">
        <v>42</v>
      </c>
      <c r="E4705" s="42" t="s">
        <v>5474</v>
      </c>
      <c r="F4705" s="55">
        <v>41980</v>
      </c>
      <c r="G4705" s="42" t="s">
        <v>5475</v>
      </c>
      <c r="H4705" s="42" t="s">
        <v>5476</v>
      </c>
      <c r="I4705" s="42" t="s">
        <v>56</v>
      </c>
      <c r="J4705" s="42" t="s">
        <v>5477</v>
      </c>
      <c r="K4705" s="42" t="s">
        <v>5478</v>
      </c>
      <c r="L4705" s="42" t="s">
        <v>5479</v>
      </c>
      <c r="M4705" s="42" t="s">
        <v>21</v>
      </c>
      <c r="N4705" s="42" t="s">
        <v>5480</v>
      </c>
      <c r="O4705" s="42" t="s">
        <v>994</v>
      </c>
      <c r="P4705" s="42" t="s">
        <v>395</v>
      </c>
      <c r="Q4705" s="56" t="s">
        <v>5481</v>
      </c>
      <c r="R4705" s="42" t="s">
        <v>94</v>
      </c>
      <c r="S4705" s="42" t="s">
        <v>22</v>
      </c>
    </row>
    <row r="4706" spans="1:23" ht="12" customHeight="1" x14ac:dyDescent="0.15">
      <c r="A4706" s="42" t="s">
        <v>5488</v>
      </c>
      <c r="B4706" s="42">
        <v>45</v>
      </c>
      <c r="C4706" s="42" t="s">
        <v>14</v>
      </c>
      <c r="D4706" s="42" t="s">
        <v>24</v>
      </c>
      <c r="F4706" s="55">
        <v>41980</v>
      </c>
      <c r="G4706" s="42" t="s">
        <v>5489</v>
      </c>
      <c r="H4706" s="42" t="s">
        <v>81</v>
      </c>
      <c r="I4706" s="42" t="s">
        <v>38</v>
      </c>
      <c r="J4706" s="42">
        <v>60655</v>
      </c>
      <c r="K4706" s="42" t="s">
        <v>82</v>
      </c>
      <c r="L4706" s="42" t="s">
        <v>83</v>
      </c>
      <c r="M4706" s="42" t="s">
        <v>21</v>
      </c>
      <c r="N4706" s="42" t="s">
        <v>5490</v>
      </c>
      <c r="P4706" s="42" t="s">
        <v>395</v>
      </c>
      <c r="Q4706" s="56" t="s">
        <v>5491</v>
      </c>
      <c r="R4706" s="42" t="s">
        <v>23</v>
      </c>
      <c r="S4706" s="42" t="s">
        <v>22</v>
      </c>
    </row>
    <row r="4707" spans="1:23" ht="12" customHeight="1" x14ac:dyDescent="0.15">
      <c r="A4707" s="42" t="s">
        <v>5492</v>
      </c>
      <c r="B4707" s="42">
        <v>31</v>
      </c>
      <c r="C4707" s="42" t="s">
        <v>14</v>
      </c>
      <c r="D4707" s="42" t="s">
        <v>31</v>
      </c>
      <c r="E4707" s="42" t="s">
        <v>5493</v>
      </c>
      <c r="F4707" s="55">
        <v>41980</v>
      </c>
      <c r="G4707" s="42" t="s">
        <v>5494</v>
      </c>
      <c r="H4707" s="42" t="s">
        <v>639</v>
      </c>
      <c r="I4707" s="42" t="s">
        <v>263</v>
      </c>
      <c r="J4707" s="42">
        <v>89103</v>
      </c>
      <c r="K4707" s="42" t="s">
        <v>557</v>
      </c>
      <c r="L4707" s="42" t="s">
        <v>558</v>
      </c>
      <c r="M4707" s="42" t="s">
        <v>21</v>
      </c>
      <c r="N4707" s="42" t="s">
        <v>5495</v>
      </c>
      <c r="P4707" s="42" t="s">
        <v>395</v>
      </c>
      <c r="Q4707" s="56"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4707" s="42" t="s">
        <v>23</v>
      </c>
      <c r="S4707" s="42" t="s">
        <v>22</v>
      </c>
    </row>
    <row r="4708" spans="1:23" ht="12" customHeight="1" x14ac:dyDescent="0.15">
      <c r="A4708" s="42" t="s">
        <v>5496</v>
      </c>
      <c r="B4708" s="42">
        <v>29</v>
      </c>
      <c r="C4708" s="42" t="s">
        <v>14</v>
      </c>
      <c r="D4708" s="42" t="s">
        <v>31</v>
      </c>
      <c r="E4708" s="42" t="s">
        <v>5497</v>
      </c>
      <c r="F4708" s="55">
        <v>41980</v>
      </c>
      <c r="G4708" s="42" t="s">
        <v>5498</v>
      </c>
      <c r="H4708" s="42" t="s">
        <v>5499</v>
      </c>
      <c r="I4708" s="42" t="s">
        <v>360</v>
      </c>
      <c r="J4708" s="42" t="s">
        <v>5500</v>
      </c>
      <c r="K4708" s="42" t="s">
        <v>5501</v>
      </c>
      <c r="L4708" s="42" t="s">
        <v>5502</v>
      </c>
      <c r="M4708" s="42" t="s">
        <v>21</v>
      </c>
      <c r="N4708" s="42" t="s">
        <v>5503</v>
      </c>
      <c r="O4708" s="42" t="s">
        <v>394</v>
      </c>
      <c r="P4708" s="42" t="s">
        <v>395</v>
      </c>
      <c r="Q4708" s="56" t="s">
        <v>5504</v>
      </c>
      <c r="R4708" s="42" t="s">
        <v>23</v>
      </c>
      <c r="S4708" s="42" t="s">
        <v>22</v>
      </c>
    </row>
    <row r="4709" spans="1:23" ht="12" customHeight="1" x14ac:dyDescent="0.15">
      <c r="A4709" s="42" t="s">
        <v>5511</v>
      </c>
      <c r="B4709" s="42">
        <v>42</v>
      </c>
      <c r="C4709" s="42" t="s">
        <v>14</v>
      </c>
      <c r="D4709" s="42" t="s">
        <v>31</v>
      </c>
      <c r="F4709" s="55">
        <v>41978</v>
      </c>
      <c r="G4709" s="42" t="s">
        <v>5512</v>
      </c>
      <c r="H4709" s="42" t="s">
        <v>92</v>
      </c>
      <c r="I4709" s="42" t="s">
        <v>39</v>
      </c>
      <c r="J4709" s="42">
        <v>90028</v>
      </c>
      <c r="K4709" s="42" t="s">
        <v>92</v>
      </c>
      <c r="L4709" s="42" t="s">
        <v>93</v>
      </c>
      <c r="M4709" s="42" t="s">
        <v>21</v>
      </c>
      <c r="N4709" s="42" t="s">
        <v>5513</v>
      </c>
      <c r="P4709" s="42" t="s">
        <v>395</v>
      </c>
      <c r="Q4709" s="56" t="str">
        <f>HYPERLINK("http://ktla.com/2014/12/05/armed-man-shot-by-officers-near-hollywood-and-highland-lapd/","http://ktla.com/2014/12/05/armed-man-shot-by-officers-near-hollywood-and-highland-lapd/")</f>
        <v>http://ktla.com/2014/12/05/armed-man-shot-by-officers-near-hollywood-and-highland-lapd/</v>
      </c>
      <c r="R4709" s="42" t="s">
        <v>23</v>
      </c>
      <c r="S4709" s="42" t="s">
        <v>22</v>
      </c>
    </row>
    <row r="4710" spans="1:23" ht="12" customHeight="1" x14ac:dyDescent="0.15">
      <c r="A4710" s="42" t="s">
        <v>5522</v>
      </c>
      <c r="B4710" s="42">
        <v>61</v>
      </c>
      <c r="C4710" s="42" t="s">
        <v>14</v>
      </c>
      <c r="D4710" s="42" t="s">
        <v>31</v>
      </c>
      <c r="E4710" s="42" t="str">
        <f>HYPERLINK("http://wistv.images.worldnow.com/images/6145354_G.jpg","http://wistv.images.worldnow.com/images/6145354_G.jpg")</f>
        <v>http://wistv.images.worldnow.com/images/6145354_G.jpg</v>
      </c>
      <c r="F4710" s="55">
        <v>41978</v>
      </c>
      <c r="G4710" s="42" t="s">
        <v>5523</v>
      </c>
      <c r="H4710" s="42" t="s">
        <v>1476</v>
      </c>
      <c r="I4710" s="42" t="s">
        <v>26</v>
      </c>
      <c r="J4710" s="42">
        <v>29020</v>
      </c>
      <c r="K4710" s="42" t="s">
        <v>5524</v>
      </c>
      <c r="L4710" s="42" t="s">
        <v>5525</v>
      </c>
      <c r="M4710" s="42" t="s">
        <v>21</v>
      </c>
      <c r="N4710" s="42" t="s">
        <v>5526</v>
      </c>
      <c r="O4710" s="42" t="s">
        <v>994</v>
      </c>
      <c r="P4710" s="42" t="s">
        <v>395</v>
      </c>
      <c r="Q4710" s="56" t="str">
        <f>HYPERLINK("http://www.wltx.com/story/news/local/2014/12/05/sled-investigating-officer-involved-shooting/19980013/","http://www.wltx.com/story/news/local/2014/12/05/sled-investigating-officer-involved-shooting/19980013/")</f>
        <v>http://www.wltx.com/story/news/local/2014/12/05/sled-investigating-officer-involved-shooting/19980013/</v>
      </c>
      <c r="R4710" s="42" t="s">
        <v>94</v>
      </c>
      <c r="S4710" s="42" t="s">
        <v>22</v>
      </c>
    </row>
    <row r="4711" spans="1:23" ht="12" customHeight="1" x14ac:dyDescent="0.15">
      <c r="A4711" s="42" t="s">
        <v>5505</v>
      </c>
      <c r="B4711" s="42">
        <v>21</v>
      </c>
      <c r="C4711" s="42" t="s">
        <v>14</v>
      </c>
      <c r="D4711" s="42" t="s">
        <v>42</v>
      </c>
      <c r="E4711" s="42" t="s">
        <v>5506</v>
      </c>
      <c r="F4711" s="55">
        <v>41978</v>
      </c>
      <c r="G4711" s="42" t="s">
        <v>5507</v>
      </c>
      <c r="H4711" s="42" t="s">
        <v>207</v>
      </c>
      <c r="I4711" s="42" t="s">
        <v>56</v>
      </c>
      <c r="J4711" s="42" t="s">
        <v>5508</v>
      </c>
      <c r="K4711" s="42" t="s">
        <v>155</v>
      </c>
      <c r="L4711" s="42" t="s">
        <v>450</v>
      </c>
      <c r="M4711" s="42" t="s">
        <v>373</v>
      </c>
      <c r="N4711" s="42" t="s">
        <v>5509</v>
      </c>
      <c r="O4711" s="42" t="s">
        <v>394</v>
      </c>
      <c r="P4711" s="42" t="s">
        <v>395</v>
      </c>
      <c r="Q4711" s="56" t="s">
        <v>5510</v>
      </c>
      <c r="R4711" s="42" t="s">
        <v>94</v>
      </c>
      <c r="S4711" s="42" t="s">
        <v>12</v>
      </c>
    </row>
    <row r="4712" spans="1:23" ht="12" customHeight="1" x14ac:dyDescent="0.15">
      <c r="A4712" s="42" t="s">
        <v>5514</v>
      </c>
      <c r="B4712" s="42">
        <v>58</v>
      </c>
      <c r="C4712" s="42" t="s">
        <v>14</v>
      </c>
      <c r="D4712" s="42" t="s">
        <v>31</v>
      </c>
      <c r="F4712" s="55">
        <v>41978</v>
      </c>
      <c r="G4712" s="42" t="s">
        <v>5515</v>
      </c>
      <c r="H4712" s="42" t="s">
        <v>5516</v>
      </c>
      <c r="I4712" s="42" t="s">
        <v>167</v>
      </c>
      <c r="J4712" s="42" t="s">
        <v>5517</v>
      </c>
      <c r="K4712" s="42" t="s">
        <v>2522</v>
      </c>
      <c r="L4712" s="42" t="s">
        <v>5518</v>
      </c>
      <c r="M4712" s="42" t="s">
        <v>5519</v>
      </c>
      <c r="N4712" s="42" t="s">
        <v>5520</v>
      </c>
      <c r="P4712" s="42" t="s">
        <v>395</v>
      </c>
      <c r="Q4712" s="56" t="s">
        <v>5521</v>
      </c>
      <c r="R4712" s="42" t="s">
        <v>948</v>
      </c>
      <c r="S4712" s="42" t="s">
        <v>12</v>
      </c>
    </row>
    <row r="4713" spans="1:23" ht="12" customHeight="1" x14ac:dyDescent="0.15">
      <c r="A4713" s="42" t="s">
        <v>5542</v>
      </c>
      <c r="B4713" s="42">
        <v>55</v>
      </c>
      <c r="C4713" s="42" t="s">
        <v>108</v>
      </c>
      <c r="D4713" s="42" t="s">
        <v>31</v>
      </c>
      <c r="E4713" s="42" t="s">
        <v>5543</v>
      </c>
      <c r="F4713" s="55">
        <v>41977</v>
      </c>
      <c r="G4713" s="42" t="s">
        <v>5544</v>
      </c>
      <c r="H4713" s="42" t="s">
        <v>5545</v>
      </c>
      <c r="I4713" s="42" t="s">
        <v>4274</v>
      </c>
      <c r="J4713" s="42" t="s">
        <v>5546</v>
      </c>
      <c r="K4713" s="42" t="s">
        <v>1574</v>
      </c>
      <c r="L4713" s="42" t="s">
        <v>5547</v>
      </c>
      <c r="M4713" s="42" t="s">
        <v>21</v>
      </c>
      <c r="N4713" s="42" t="s">
        <v>5548</v>
      </c>
      <c r="O4713" s="42" t="s">
        <v>394</v>
      </c>
      <c r="P4713" s="42" t="s">
        <v>395</v>
      </c>
      <c r="Q4713" s="56" t="s">
        <v>5549</v>
      </c>
      <c r="R4713" s="42" t="s">
        <v>94</v>
      </c>
      <c r="S4713" s="42" t="s">
        <v>22</v>
      </c>
    </row>
    <row r="4714" spans="1:23" ht="12" customHeight="1" x14ac:dyDescent="0.15">
      <c r="A4714" s="42" t="s">
        <v>5533</v>
      </c>
      <c r="B4714" s="42">
        <v>51</v>
      </c>
      <c r="C4714" s="42" t="s">
        <v>14</v>
      </c>
      <c r="D4714" s="42" t="s">
        <v>31</v>
      </c>
      <c r="E4714" s="42" t="s">
        <v>5534</v>
      </c>
      <c r="F4714" s="55">
        <v>41977</v>
      </c>
      <c r="G4714" s="42" t="s">
        <v>5535</v>
      </c>
      <c r="H4714" s="42" t="s">
        <v>5536</v>
      </c>
      <c r="I4714" s="42" t="s">
        <v>19</v>
      </c>
      <c r="J4714" s="42" t="s">
        <v>5537</v>
      </c>
      <c r="K4714" s="42" t="s">
        <v>5538</v>
      </c>
      <c r="L4714" s="42" t="s">
        <v>5539</v>
      </c>
      <c r="M4714" s="42" t="s">
        <v>21</v>
      </c>
      <c r="N4714" s="42" t="s">
        <v>5540</v>
      </c>
      <c r="O4714" s="42" t="s">
        <v>5541</v>
      </c>
      <c r="P4714" s="42" t="s">
        <v>1135</v>
      </c>
      <c r="Q4714" s="56"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4714" s="42" t="s">
        <v>23</v>
      </c>
      <c r="S4714" s="42" t="s">
        <v>12</v>
      </c>
      <c r="W4714" s="42" t="s">
        <v>28694</v>
      </c>
    </row>
    <row r="4715" spans="1:23" ht="12" customHeight="1" x14ac:dyDescent="0.15">
      <c r="A4715" s="42" t="s">
        <v>5527</v>
      </c>
      <c r="B4715" s="42">
        <v>32</v>
      </c>
      <c r="C4715" s="42" t="s">
        <v>14</v>
      </c>
      <c r="D4715" s="42" t="s">
        <v>42</v>
      </c>
      <c r="E4715" s="42" t="s">
        <v>5528</v>
      </c>
      <c r="F4715" s="55">
        <v>41977</v>
      </c>
      <c r="G4715" s="42" t="s">
        <v>5529</v>
      </c>
      <c r="H4715" s="42" t="s">
        <v>1043</v>
      </c>
      <c r="I4715" s="42" t="s">
        <v>56</v>
      </c>
      <c r="J4715" s="42" t="s">
        <v>5530</v>
      </c>
      <c r="K4715" s="42" t="s">
        <v>1044</v>
      </c>
      <c r="L4715" s="42" t="s">
        <v>1045</v>
      </c>
      <c r="M4715" s="42" t="s">
        <v>21</v>
      </c>
      <c r="N4715" s="42" t="s">
        <v>5531</v>
      </c>
      <c r="O4715" s="42" t="s">
        <v>994</v>
      </c>
      <c r="P4715" s="42" t="s">
        <v>395</v>
      </c>
      <c r="Q4715" s="56" t="s">
        <v>5532</v>
      </c>
      <c r="R4715" s="42" t="s">
        <v>94</v>
      </c>
      <c r="S4715" s="42" t="s">
        <v>22</v>
      </c>
    </row>
    <row r="4716" spans="1:23" ht="12" customHeight="1" x14ac:dyDescent="0.15">
      <c r="A4716" s="42" t="s">
        <v>5550</v>
      </c>
      <c r="B4716" s="42">
        <v>33</v>
      </c>
      <c r="C4716" s="42" t="s">
        <v>14</v>
      </c>
      <c r="D4716" s="42" t="s">
        <v>31</v>
      </c>
      <c r="E4716" s="42" t="s">
        <v>5551</v>
      </c>
      <c r="F4716" s="55">
        <v>41977</v>
      </c>
      <c r="G4716" s="42" t="s">
        <v>5552</v>
      </c>
      <c r="H4716" s="42" t="s">
        <v>391</v>
      </c>
      <c r="I4716" s="42" t="s">
        <v>389</v>
      </c>
      <c r="J4716" s="42">
        <v>74738</v>
      </c>
      <c r="K4716" s="42" t="s">
        <v>1121</v>
      </c>
      <c r="L4716" s="42" t="s">
        <v>5553</v>
      </c>
      <c r="M4716" s="42" t="s">
        <v>21</v>
      </c>
      <c r="N4716" s="42" t="s">
        <v>5554</v>
      </c>
      <c r="P4716" s="42" t="s">
        <v>395</v>
      </c>
      <c r="Q4716" s="56" t="s">
        <v>5555</v>
      </c>
      <c r="R4716" s="42" t="s">
        <v>23</v>
      </c>
      <c r="S4716" s="42" t="s">
        <v>22</v>
      </c>
    </row>
    <row r="4717" spans="1:23" ht="12" customHeight="1" x14ac:dyDescent="0.15">
      <c r="A4717" s="42" t="s">
        <v>5556</v>
      </c>
      <c r="B4717" s="42">
        <v>68</v>
      </c>
      <c r="C4717" s="42" t="s">
        <v>14</v>
      </c>
      <c r="D4717" s="42" t="s">
        <v>79</v>
      </c>
      <c r="F4717" s="55">
        <v>41976</v>
      </c>
      <c r="G4717" s="42" t="s">
        <v>5557</v>
      </c>
      <c r="H4717" s="42" t="s">
        <v>92</v>
      </c>
      <c r="I4717" s="42" t="s">
        <v>39</v>
      </c>
      <c r="J4717" s="42">
        <v>90014</v>
      </c>
      <c r="K4717" s="42" t="s">
        <v>92</v>
      </c>
      <c r="L4717" s="42" t="s">
        <v>93</v>
      </c>
      <c r="M4717" s="42" t="s">
        <v>21</v>
      </c>
      <c r="N4717" s="42" t="s">
        <v>5558</v>
      </c>
      <c r="P4717" s="42" t="s">
        <v>395</v>
      </c>
      <c r="Q4717" s="56" t="s">
        <v>5559</v>
      </c>
      <c r="R4717" s="42" t="s">
        <v>23</v>
      </c>
      <c r="S4717" s="42" t="s">
        <v>22</v>
      </c>
    </row>
    <row r="4718" spans="1:23" ht="12" customHeight="1" x14ac:dyDescent="0.15">
      <c r="A4718" s="42" t="s">
        <v>5560</v>
      </c>
      <c r="B4718" s="42">
        <v>55</v>
      </c>
      <c r="C4718" s="42" t="s">
        <v>14</v>
      </c>
      <c r="D4718" s="42" t="s">
        <v>24</v>
      </c>
      <c r="F4718" s="55">
        <v>41976</v>
      </c>
      <c r="G4718" s="42" t="s">
        <v>5561</v>
      </c>
      <c r="H4718" s="42" t="s">
        <v>910</v>
      </c>
      <c r="I4718" s="42" t="s">
        <v>67</v>
      </c>
      <c r="J4718" s="42">
        <v>76116</v>
      </c>
      <c r="K4718" s="42" t="s">
        <v>68</v>
      </c>
      <c r="L4718" s="42" t="s">
        <v>911</v>
      </c>
      <c r="M4718" s="42" t="s">
        <v>21</v>
      </c>
      <c r="N4718" s="42" t="s">
        <v>5562</v>
      </c>
      <c r="P4718" s="42" t="s">
        <v>395</v>
      </c>
      <c r="Q4718" s="56" t="str">
        <f>HYPERLINK("http://www.star-telegram.com/2014/12/03/6335890/fort-worth-police-fatally-shoot.html?rh=1","http://www.star-telegram.com/2014/12/03/6335890/fort-worth-police-fatally-shoot.html?rh=1")</f>
        <v>http://www.star-telegram.com/2014/12/03/6335890/fort-worth-police-fatally-shoot.html?rh=1</v>
      </c>
      <c r="R4718" s="42" t="s">
        <v>23</v>
      </c>
      <c r="S4718" s="42" t="s">
        <v>22</v>
      </c>
    </row>
    <row r="4719" spans="1:23" ht="12" customHeight="1" x14ac:dyDescent="0.15">
      <c r="A4719" s="42" t="s">
        <v>5563</v>
      </c>
      <c r="B4719" s="42">
        <v>24</v>
      </c>
      <c r="C4719" s="42" t="s">
        <v>14</v>
      </c>
      <c r="D4719" s="42" t="s">
        <v>79</v>
      </c>
      <c r="E4719" s="42"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4719" s="55">
        <v>41975</v>
      </c>
      <c r="G4719" s="42" t="s">
        <v>5564</v>
      </c>
      <c r="H4719" s="42" t="s">
        <v>1077</v>
      </c>
      <c r="I4719" s="42" t="s">
        <v>389</v>
      </c>
      <c r="J4719" s="42">
        <v>73127</v>
      </c>
      <c r="K4719" s="42" t="s">
        <v>1078</v>
      </c>
      <c r="L4719" s="42" t="s">
        <v>1079</v>
      </c>
      <c r="M4719" s="42" t="s">
        <v>21</v>
      </c>
      <c r="N4719" s="42" t="s">
        <v>5565</v>
      </c>
      <c r="P4719" s="42" t="s">
        <v>395</v>
      </c>
      <c r="Q4719" s="56" t="str">
        <f>HYPERLINK("http://newsok.com/officer-involved-shooting-reported-in-northwest-oklahoma-city/article/5372084","http://newsok.com/officer-involved-shooting-reported-in-northwest-oklahoma-city/article/5372084")</f>
        <v>http://newsok.com/officer-involved-shooting-reported-in-northwest-oklahoma-city/article/5372084</v>
      </c>
      <c r="R4719" s="42" t="s">
        <v>94</v>
      </c>
      <c r="S4719" s="42" t="s">
        <v>22</v>
      </c>
    </row>
    <row r="4720" spans="1:23" ht="12" customHeight="1" x14ac:dyDescent="0.15">
      <c r="A4720" s="42" t="s">
        <v>5566</v>
      </c>
      <c r="B4720" s="42">
        <v>34</v>
      </c>
      <c r="C4720" s="42" t="s">
        <v>14</v>
      </c>
      <c r="D4720" s="42" t="s">
        <v>79</v>
      </c>
      <c r="E4720" s="42" t="s">
        <v>5567</v>
      </c>
      <c r="F4720" s="55">
        <v>41975</v>
      </c>
      <c r="G4720" s="42" t="s">
        <v>5568</v>
      </c>
      <c r="H4720" s="42" t="s">
        <v>616</v>
      </c>
      <c r="I4720" s="42" t="s">
        <v>117</v>
      </c>
      <c r="J4720" s="42" t="s">
        <v>5569</v>
      </c>
      <c r="K4720" s="42" t="s">
        <v>617</v>
      </c>
      <c r="L4720" s="42" t="s">
        <v>618</v>
      </c>
      <c r="M4720" s="42" t="s">
        <v>21</v>
      </c>
      <c r="N4720" s="42" t="s">
        <v>5570</v>
      </c>
      <c r="O4720" s="42" t="s">
        <v>394</v>
      </c>
      <c r="P4720" s="42" t="s">
        <v>395</v>
      </c>
      <c r="Q4720" s="56" t="s">
        <v>5571</v>
      </c>
      <c r="R4720" s="42" t="s">
        <v>94</v>
      </c>
      <c r="S4720" s="42" t="s">
        <v>12</v>
      </c>
    </row>
    <row r="4721" spans="1:19" ht="12" customHeight="1" x14ac:dyDescent="0.15">
      <c r="A4721" s="42" t="s">
        <v>5572</v>
      </c>
      <c r="B4721" s="42">
        <v>50</v>
      </c>
      <c r="C4721" s="42" t="s">
        <v>14</v>
      </c>
      <c r="D4721" s="42" t="s">
        <v>31</v>
      </c>
      <c r="E4721" s="42" t="s">
        <v>5573</v>
      </c>
      <c r="F4721" s="55">
        <v>41975</v>
      </c>
      <c r="G4721" s="42" t="s">
        <v>5574</v>
      </c>
      <c r="H4721" s="42" t="s">
        <v>5575</v>
      </c>
      <c r="I4721" s="42" t="s">
        <v>360</v>
      </c>
      <c r="J4721" s="42">
        <v>28377</v>
      </c>
      <c r="K4721" s="42" t="s">
        <v>5576</v>
      </c>
      <c r="L4721" s="42" t="s">
        <v>5577</v>
      </c>
      <c r="M4721" s="42" t="s">
        <v>385</v>
      </c>
      <c r="N4721" s="42" t="s">
        <v>5578</v>
      </c>
      <c r="P4721" s="42" t="s">
        <v>395</v>
      </c>
      <c r="Q4721" s="56" t="s">
        <v>5579</v>
      </c>
      <c r="R4721" s="42" t="s">
        <v>23</v>
      </c>
      <c r="S4721" s="42" t="s">
        <v>12</v>
      </c>
    </row>
    <row r="4722" spans="1:19" ht="12" customHeight="1" x14ac:dyDescent="0.15">
      <c r="A4722" s="42" t="s">
        <v>5594</v>
      </c>
      <c r="B4722" s="42" t="s">
        <v>23</v>
      </c>
      <c r="C4722" s="42" t="s">
        <v>108</v>
      </c>
      <c r="D4722" s="42" t="s">
        <v>31</v>
      </c>
      <c r="E4722" s="42" t="s">
        <v>5595</v>
      </c>
      <c r="F4722" s="55">
        <v>41974</v>
      </c>
      <c r="G4722" s="42" t="s">
        <v>5596</v>
      </c>
      <c r="H4722" s="42" t="s">
        <v>5597</v>
      </c>
      <c r="I4722" s="42" t="s">
        <v>309</v>
      </c>
      <c r="J4722" s="42">
        <v>41030</v>
      </c>
      <c r="K4722" s="42" t="s">
        <v>391</v>
      </c>
      <c r="L4722" s="42" t="s">
        <v>3289</v>
      </c>
      <c r="M4722" s="42" t="s">
        <v>385</v>
      </c>
      <c r="N4722" s="42" t="s">
        <v>5598</v>
      </c>
      <c r="P4722" s="42" t="s">
        <v>395</v>
      </c>
      <c r="Q4722" s="56" t="s">
        <v>5599</v>
      </c>
      <c r="R4722" s="42" t="s">
        <v>23</v>
      </c>
      <c r="S4722" s="42" t="s">
        <v>22</v>
      </c>
    </row>
    <row r="4723" spans="1:19" ht="12" customHeight="1" x14ac:dyDescent="0.15">
      <c r="A4723" s="42" t="s">
        <v>5580</v>
      </c>
      <c r="B4723" s="42">
        <v>16</v>
      </c>
      <c r="C4723" s="42" t="s">
        <v>14</v>
      </c>
      <c r="D4723" s="42" t="s">
        <v>15</v>
      </c>
      <c r="F4723" s="55">
        <v>41974</v>
      </c>
      <c r="G4723" s="42" t="s">
        <v>5581</v>
      </c>
      <c r="H4723" s="42" t="s">
        <v>707</v>
      </c>
      <c r="I4723" s="42" t="s">
        <v>67</v>
      </c>
      <c r="J4723" s="42">
        <v>77068</v>
      </c>
      <c r="K4723" s="42" t="s">
        <v>545</v>
      </c>
      <c r="L4723" s="42" t="s">
        <v>546</v>
      </c>
      <c r="M4723" s="42" t="s">
        <v>21</v>
      </c>
      <c r="N4723" s="42" t="s">
        <v>5582</v>
      </c>
      <c r="P4723" s="42" t="s">
        <v>395</v>
      </c>
      <c r="Q4723" s="56"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4723" s="42" t="s">
        <v>23</v>
      </c>
      <c r="S4723" s="42" t="s">
        <v>22</v>
      </c>
    </row>
    <row r="4724" spans="1:19" ht="12" customHeight="1" x14ac:dyDescent="0.15">
      <c r="A4724" s="42" t="s">
        <v>5583</v>
      </c>
      <c r="B4724" s="42">
        <v>49</v>
      </c>
      <c r="C4724" s="42" t="s">
        <v>14</v>
      </c>
      <c r="D4724" s="42" t="s">
        <v>42</v>
      </c>
      <c r="F4724" s="55">
        <v>41974</v>
      </c>
      <c r="G4724" s="42" t="s">
        <v>5584</v>
      </c>
      <c r="H4724" s="42" t="s">
        <v>1900</v>
      </c>
      <c r="I4724" s="42" t="s">
        <v>67</v>
      </c>
      <c r="J4724" s="42">
        <v>79701</v>
      </c>
      <c r="K4724" s="42" t="s">
        <v>1900</v>
      </c>
      <c r="L4724" s="42" t="s">
        <v>1902</v>
      </c>
      <c r="M4724" s="42" t="s">
        <v>21</v>
      </c>
      <c r="N4724" s="42" t="s">
        <v>5585</v>
      </c>
      <c r="P4724" s="42" t="s">
        <v>395</v>
      </c>
      <c r="Q4724" s="56" t="s">
        <v>5586</v>
      </c>
      <c r="R4724" s="42" t="s">
        <v>23</v>
      </c>
      <c r="S4724" s="42" t="s">
        <v>22</v>
      </c>
    </row>
    <row r="4725" spans="1:19" ht="12" customHeight="1" x14ac:dyDescent="0.15">
      <c r="A4725" s="42" t="s">
        <v>5587</v>
      </c>
      <c r="B4725" s="42">
        <v>45</v>
      </c>
      <c r="C4725" s="42" t="s">
        <v>14</v>
      </c>
      <c r="D4725" s="42" t="s">
        <v>31</v>
      </c>
      <c r="E4725" s="42" t="s">
        <v>5588</v>
      </c>
      <c r="F4725" s="55">
        <v>41974</v>
      </c>
      <c r="G4725" s="42" t="s">
        <v>5589</v>
      </c>
      <c r="H4725" s="42" t="s">
        <v>246</v>
      </c>
      <c r="I4725" s="42" t="s">
        <v>26</v>
      </c>
      <c r="J4725" s="42" t="s">
        <v>5590</v>
      </c>
      <c r="K4725" s="42" t="s">
        <v>246</v>
      </c>
      <c r="L4725" s="42" t="s">
        <v>5591</v>
      </c>
      <c r="M4725" s="42" t="s">
        <v>21</v>
      </c>
      <c r="N4725" s="42" t="s">
        <v>5592</v>
      </c>
      <c r="O4725" s="42" t="s">
        <v>394</v>
      </c>
      <c r="P4725" s="42" t="s">
        <v>395</v>
      </c>
      <c r="Q4725" s="56" t="s">
        <v>5593</v>
      </c>
      <c r="R4725" s="42" t="s">
        <v>542</v>
      </c>
      <c r="S4725" s="42" t="s">
        <v>22</v>
      </c>
    </row>
    <row r="4726" spans="1:19" ht="12" customHeight="1" x14ac:dyDescent="0.15">
      <c r="A4726" s="42" t="s">
        <v>5600</v>
      </c>
      <c r="B4726" s="42">
        <v>19</v>
      </c>
      <c r="C4726" s="42" t="s">
        <v>14</v>
      </c>
      <c r="D4726" s="42" t="s">
        <v>42</v>
      </c>
      <c r="E4726" s="42" t="s">
        <v>5601</v>
      </c>
      <c r="F4726" s="55">
        <v>41973</v>
      </c>
      <c r="G4726" s="42" t="s">
        <v>5602</v>
      </c>
      <c r="H4726" s="42" t="s">
        <v>5603</v>
      </c>
      <c r="I4726" s="42" t="s">
        <v>39</v>
      </c>
      <c r="J4726" s="42" t="s">
        <v>5604</v>
      </c>
      <c r="K4726" s="42" t="s">
        <v>92</v>
      </c>
      <c r="L4726" s="42" t="s">
        <v>408</v>
      </c>
      <c r="M4726" s="42" t="s">
        <v>21</v>
      </c>
      <c r="N4726" s="42" t="s">
        <v>5605</v>
      </c>
      <c r="O4726" s="42" t="s">
        <v>994</v>
      </c>
      <c r="P4726" s="42" t="s">
        <v>395</v>
      </c>
      <c r="Q4726" s="56" t="s">
        <v>5606</v>
      </c>
      <c r="R4726" s="42" t="s">
        <v>542</v>
      </c>
      <c r="S4726" s="42" t="s">
        <v>22</v>
      </c>
    </row>
    <row r="4727" spans="1:19" ht="12" customHeight="1" x14ac:dyDescent="0.15">
      <c r="A4727" s="42" t="s">
        <v>5607</v>
      </c>
      <c r="B4727" s="42">
        <v>24</v>
      </c>
      <c r="C4727" s="42" t="s">
        <v>14</v>
      </c>
      <c r="D4727" s="42" t="s">
        <v>31</v>
      </c>
      <c r="E4727" s="42" t="s">
        <v>5608</v>
      </c>
      <c r="F4727" s="55">
        <v>41973</v>
      </c>
      <c r="G4727" s="42" t="s">
        <v>5609</v>
      </c>
      <c r="H4727" s="42" t="s">
        <v>5610</v>
      </c>
      <c r="I4727" s="42" t="s">
        <v>263</v>
      </c>
      <c r="J4727" s="42" t="s">
        <v>5611</v>
      </c>
      <c r="K4727" s="42" t="s">
        <v>5610</v>
      </c>
      <c r="L4727" s="42" t="s">
        <v>5612</v>
      </c>
      <c r="M4727" s="42" t="s">
        <v>21</v>
      </c>
      <c r="N4727" s="42" t="s">
        <v>5613</v>
      </c>
      <c r="O4727" s="42" t="s">
        <v>537</v>
      </c>
      <c r="P4727" s="42" t="s">
        <v>395</v>
      </c>
      <c r="Q4727" s="56" t="s">
        <v>5614</v>
      </c>
      <c r="R4727" s="42" t="s">
        <v>23</v>
      </c>
      <c r="S4727" s="42" t="s">
        <v>22</v>
      </c>
    </row>
    <row r="4728" spans="1:19" ht="12" customHeight="1" x14ac:dyDescent="0.15">
      <c r="A4728" s="42" t="s">
        <v>5615</v>
      </c>
      <c r="B4728" s="42">
        <v>52</v>
      </c>
      <c r="C4728" s="42" t="s">
        <v>14</v>
      </c>
      <c r="D4728" s="42" t="s">
        <v>42</v>
      </c>
      <c r="F4728" s="55">
        <v>41971</v>
      </c>
      <c r="G4728" s="42" t="s">
        <v>5616</v>
      </c>
      <c r="H4728" s="42" t="s">
        <v>5617</v>
      </c>
      <c r="I4728" s="42" t="s">
        <v>51</v>
      </c>
      <c r="J4728" s="42" t="s">
        <v>5618</v>
      </c>
      <c r="K4728" s="42" t="s">
        <v>1107</v>
      </c>
      <c r="L4728" s="42" t="s">
        <v>2136</v>
      </c>
      <c r="M4728" s="42" t="s">
        <v>21</v>
      </c>
      <c r="N4728" s="42" t="s">
        <v>5620</v>
      </c>
      <c r="O4728" s="42" t="s">
        <v>994</v>
      </c>
      <c r="P4728" s="42" t="s">
        <v>395</v>
      </c>
      <c r="Q4728" s="56" t="s">
        <v>5621</v>
      </c>
      <c r="R4728" s="42" t="s">
        <v>94</v>
      </c>
      <c r="S4728" s="42" t="s">
        <v>22</v>
      </c>
    </row>
    <row r="4729" spans="1:19" ht="12" customHeight="1" x14ac:dyDescent="0.15">
      <c r="A4729" s="42" t="s">
        <v>5622</v>
      </c>
      <c r="B4729" s="42">
        <v>27</v>
      </c>
      <c r="C4729" s="42" t="s">
        <v>14</v>
      </c>
      <c r="D4729" s="42" t="s">
        <v>133</v>
      </c>
      <c r="E4729" s="42" t="s">
        <v>5623</v>
      </c>
      <c r="F4729" s="55">
        <v>41971</v>
      </c>
      <c r="G4729" s="42" t="s">
        <v>5624</v>
      </c>
      <c r="H4729" s="42" t="s">
        <v>5625</v>
      </c>
      <c r="I4729" s="42" t="s">
        <v>189</v>
      </c>
      <c r="J4729" s="42" t="s">
        <v>5626</v>
      </c>
      <c r="K4729" s="42" t="s">
        <v>5627</v>
      </c>
      <c r="L4729" s="42" t="s">
        <v>3019</v>
      </c>
      <c r="M4729" s="42" t="s">
        <v>21</v>
      </c>
      <c r="N4729" s="42" t="s">
        <v>5628</v>
      </c>
      <c r="O4729" s="42" t="s">
        <v>994</v>
      </c>
      <c r="P4729" s="42" t="s">
        <v>395</v>
      </c>
      <c r="Q4729" s="56" t="s">
        <v>5629</v>
      </c>
      <c r="R4729" s="42" t="s">
        <v>94</v>
      </c>
      <c r="S4729" s="42" t="s">
        <v>22</v>
      </c>
    </row>
    <row r="4730" spans="1:19" ht="12" customHeight="1" x14ac:dyDescent="0.15">
      <c r="A4730" s="42" t="s">
        <v>5630</v>
      </c>
      <c r="B4730" s="42">
        <v>49</v>
      </c>
      <c r="C4730" s="42" t="s">
        <v>14</v>
      </c>
      <c r="D4730" s="42" t="s">
        <v>31</v>
      </c>
      <c r="E4730" s="42" t="s">
        <v>5631</v>
      </c>
      <c r="F4730" s="55">
        <v>41971</v>
      </c>
      <c r="G4730" s="42" t="s">
        <v>5632</v>
      </c>
      <c r="H4730" s="42" t="s">
        <v>1288</v>
      </c>
      <c r="I4730" s="42" t="s">
        <v>67</v>
      </c>
      <c r="J4730" s="42" t="s">
        <v>5633</v>
      </c>
      <c r="K4730" s="42" t="s">
        <v>1289</v>
      </c>
      <c r="L4730" s="42" t="s">
        <v>1290</v>
      </c>
      <c r="M4730" s="42" t="s">
        <v>21</v>
      </c>
      <c r="N4730" s="42" t="s">
        <v>5634</v>
      </c>
      <c r="O4730" s="42" t="s">
        <v>994</v>
      </c>
      <c r="P4730" s="42" t="s">
        <v>395</v>
      </c>
      <c r="Q4730" s="56" t="s">
        <v>5635</v>
      </c>
      <c r="R4730" s="42" t="s">
        <v>23</v>
      </c>
      <c r="S4730" s="42" t="s">
        <v>22</v>
      </c>
    </row>
    <row r="4731" spans="1:19" ht="12" customHeight="1" x14ac:dyDescent="0.15">
      <c r="A4731" s="42" t="s">
        <v>5636</v>
      </c>
      <c r="B4731" s="42">
        <v>42</v>
      </c>
      <c r="C4731" s="42" t="s">
        <v>14</v>
      </c>
      <c r="D4731" s="42" t="s">
        <v>31</v>
      </c>
      <c r="E4731" s="42" t="s">
        <v>5637</v>
      </c>
      <c r="F4731" s="55">
        <v>41971</v>
      </c>
      <c r="G4731" s="42" t="s">
        <v>5638</v>
      </c>
      <c r="H4731" s="42" t="s">
        <v>427</v>
      </c>
      <c r="I4731" s="42" t="s">
        <v>653</v>
      </c>
      <c r="J4731" s="42" t="s">
        <v>5639</v>
      </c>
      <c r="K4731" s="42" t="s">
        <v>5640</v>
      </c>
      <c r="L4731" s="42" t="s">
        <v>5641</v>
      </c>
      <c r="M4731" s="42" t="s">
        <v>21</v>
      </c>
      <c r="N4731" s="42" t="s">
        <v>5642</v>
      </c>
      <c r="O4731" s="42" t="s">
        <v>994</v>
      </c>
      <c r="P4731" s="42" t="s">
        <v>395</v>
      </c>
      <c r="Q4731" s="56" t="s">
        <v>5643</v>
      </c>
      <c r="R4731" s="42" t="s">
        <v>94</v>
      </c>
      <c r="S4731" s="42" t="s">
        <v>22</v>
      </c>
    </row>
    <row r="4732" spans="1:19" ht="12" customHeight="1" x14ac:dyDescent="0.15">
      <c r="A4732" s="42" t="s">
        <v>5644</v>
      </c>
      <c r="B4732" s="42">
        <v>45</v>
      </c>
      <c r="C4732" s="42" t="s">
        <v>14</v>
      </c>
      <c r="D4732" s="42" t="s">
        <v>24</v>
      </c>
      <c r="F4732" s="55">
        <v>41970</v>
      </c>
      <c r="G4732" s="42" t="s">
        <v>5645</v>
      </c>
      <c r="H4732" s="42" t="s">
        <v>5646</v>
      </c>
      <c r="I4732" s="42" t="s">
        <v>56</v>
      </c>
      <c r="J4732" s="42" t="s">
        <v>5647</v>
      </c>
      <c r="K4732" s="42" t="s">
        <v>622</v>
      </c>
      <c r="L4732" s="42" t="s">
        <v>623</v>
      </c>
      <c r="M4732" s="42" t="s">
        <v>21</v>
      </c>
      <c r="N4732" s="42" t="s">
        <v>5648</v>
      </c>
      <c r="O4732" s="42" t="s">
        <v>994</v>
      </c>
      <c r="P4732" s="42" t="s">
        <v>395</v>
      </c>
      <c r="Q4732" s="56" t="s">
        <v>5649</v>
      </c>
      <c r="R4732" s="42" t="s">
        <v>94</v>
      </c>
      <c r="S4732" s="42" t="s">
        <v>22</v>
      </c>
    </row>
    <row r="4733" spans="1:19" ht="12" customHeight="1" x14ac:dyDescent="0.15">
      <c r="A4733" s="42" t="s">
        <v>5658</v>
      </c>
      <c r="B4733" s="42">
        <v>22</v>
      </c>
      <c r="C4733" s="42" t="s">
        <v>14</v>
      </c>
      <c r="D4733" s="42" t="s">
        <v>31</v>
      </c>
      <c r="E4733" s="42" t="s">
        <v>5659</v>
      </c>
      <c r="F4733" s="55">
        <v>41969</v>
      </c>
      <c r="G4733" s="42" t="s">
        <v>5660</v>
      </c>
      <c r="H4733" s="42" t="s">
        <v>5661</v>
      </c>
      <c r="I4733" s="42" t="s">
        <v>67</v>
      </c>
      <c r="J4733" s="42" t="s">
        <v>5662</v>
      </c>
      <c r="K4733" s="42" t="s">
        <v>160</v>
      </c>
      <c r="L4733" s="42" t="s">
        <v>5663</v>
      </c>
      <c r="M4733" s="42" t="s">
        <v>21</v>
      </c>
      <c r="N4733" s="42" t="s">
        <v>5664</v>
      </c>
      <c r="O4733" s="42" t="s">
        <v>394</v>
      </c>
      <c r="P4733" s="42" t="s">
        <v>395</v>
      </c>
      <c r="Q4733" s="56" t="s">
        <v>5665</v>
      </c>
      <c r="R4733" s="42" t="s">
        <v>94</v>
      </c>
      <c r="S4733" s="42" t="s">
        <v>22</v>
      </c>
    </row>
    <row r="4734" spans="1:19" ht="12" customHeight="1" x14ac:dyDescent="0.15">
      <c r="A4734" s="42" t="s">
        <v>5666</v>
      </c>
      <c r="B4734" s="42">
        <v>41</v>
      </c>
      <c r="C4734" s="42" t="s">
        <v>14</v>
      </c>
      <c r="D4734" s="42" t="s">
        <v>31</v>
      </c>
      <c r="E4734" s="42" t="s">
        <v>5667</v>
      </c>
      <c r="F4734" s="55">
        <v>41969</v>
      </c>
      <c r="G4734" s="42" t="s">
        <v>5668</v>
      </c>
      <c r="H4734" s="42" t="s">
        <v>5669</v>
      </c>
      <c r="I4734" s="42" t="s">
        <v>425</v>
      </c>
      <c r="J4734" s="42" t="s">
        <v>5670</v>
      </c>
      <c r="K4734" s="42" t="s">
        <v>5313</v>
      </c>
      <c r="L4734" s="42" t="s">
        <v>5671</v>
      </c>
      <c r="M4734" s="42" t="s">
        <v>21</v>
      </c>
      <c r="N4734" s="42" t="s">
        <v>5672</v>
      </c>
      <c r="O4734" s="42" t="s">
        <v>994</v>
      </c>
      <c r="P4734" s="42" t="s">
        <v>395</v>
      </c>
      <c r="Q4734" s="56" t="s">
        <v>5673</v>
      </c>
      <c r="R4734" s="42" t="s">
        <v>23</v>
      </c>
      <c r="S4734" s="42" t="s">
        <v>22</v>
      </c>
    </row>
    <row r="4735" spans="1:19" ht="12" customHeight="1" x14ac:dyDescent="0.15">
      <c r="A4735" s="42" t="s">
        <v>5650</v>
      </c>
      <c r="B4735" s="42">
        <v>39</v>
      </c>
      <c r="C4735" s="42" t="s">
        <v>14</v>
      </c>
      <c r="D4735" s="42" t="s">
        <v>31</v>
      </c>
      <c r="E4735" s="42" t="s">
        <v>5651</v>
      </c>
      <c r="F4735" s="55">
        <v>41969</v>
      </c>
      <c r="G4735" s="42" t="s">
        <v>5652</v>
      </c>
      <c r="H4735" s="42" t="s">
        <v>5653</v>
      </c>
      <c r="I4735" s="42" t="s">
        <v>39</v>
      </c>
      <c r="J4735" s="42" t="s">
        <v>5654</v>
      </c>
      <c r="K4735" s="42" t="s">
        <v>5655</v>
      </c>
      <c r="L4735" s="42" t="s">
        <v>5656</v>
      </c>
      <c r="M4735" s="42" t="s">
        <v>385</v>
      </c>
      <c r="N4735" s="42" t="s">
        <v>5657</v>
      </c>
      <c r="O4735" s="42" t="s">
        <v>394</v>
      </c>
      <c r="P4735" s="42" t="s">
        <v>395</v>
      </c>
      <c r="Q4735" s="56" t="s">
        <v>20413</v>
      </c>
      <c r="R4735" s="42" t="s">
        <v>23</v>
      </c>
      <c r="S4735" s="42" t="s">
        <v>12</v>
      </c>
    </row>
    <row r="4736" spans="1:19" ht="12" customHeight="1" x14ac:dyDescent="0.15">
      <c r="A4736" s="42" t="s">
        <v>5687</v>
      </c>
      <c r="B4736" s="42">
        <v>26</v>
      </c>
      <c r="C4736" s="42" t="s">
        <v>14</v>
      </c>
      <c r="D4736" s="42" t="s">
        <v>31</v>
      </c>
      <c r="E4736" s="42" t="s">
        <v>5688</v>
      </c>
      <c r="F4736" s="55">
        <v>41968</v>
      </c>
      <c r="G4736" s="42" t="s">
        <v>5689</v>
      </c>
      <c r="H4736" s="42" t="s">
        <v>4577</v>
      </c>
      <c r="I4736" s="42" t="s">
        <v>203</v>
      </c>
      <c r="J4736" s="42" t="s">
        <v>4578</v>
      </c>
      <c r="K4736" s="42" t="s">
        <v>4577</v>
      </c>
      <c r="L4736" s="42" t="s">
        <v>4579</v>
      </c>
      <c r="M4736" s="42" t="s">
        <v>21</v>
      </c>
      <c r="N4736" s="42" t="s">
        <v>5690</v>
      </c>
      <c r="O4736" s="42" t="s">
        <v>994</v>
      </c>
      <c r="P4736" s="42" t="s">
        <v>395</v>
      </c>
      <c r="Q4736" s="56" t="s">
        <v>5691</v>
      </c>
      <c r="R4736" s="42" t="s">
        <v>94</v>
      </c>
      <c r="S4736" s="42" t="s">
        <v>22</v>
      </c>
    </row>
    <row r="4737" spans="1:19" ht="12" customHeight="1" x14ac:dyDescent="0.15">
      <c r="A4737" s="42" t="s">
        <v>5681</v>
      </c>
      <c r="B4737" s="42">
        <v>52</v>
      </c>
      <c r="C4737" s="42" t="s">
        <v>14</v>
      </c>
      <c r="D4737" s="42" t="s">
        <v>31</v>
      </c>
      <c r="E4737" s="42" t="s">
        <v>5682</v>
      </c>
      <c r="F4737" s="55">
        <v>41968</v>
      </c>
      <c r="G4737" s="42" t="s">
        <v>5683</v>
      </c>
      <c r="H4737" s="42" t="s">
        <v>968</v>
      </c>
      <c r="I4737" s="42" t="s">
        <v>313</v>
      </c>
      <c r="J4737" s="42" t="s">
        <v>5684</v>
      </c>
      <c r="K4737" s="42" t="s">
        <v>969</v>
      </c>
      <c r="L4737" s="42" t="s">
        <v>18874</v>
      </c>
      <c r="M4737" s="42" t="s">
        <v>21</v>
      </c>
      <c r="N4737" s="42" t="s">
        <v>5685</v>
      </c>
      <c r="O4737" s="42" t="s">
        <v>994</v>
      </c>
      <c r="P4737" s="42" t="s">
        <v>395</v>
      </c>
      <c r="Q4737" s="56" t="s">
        <v>5686</v>
      </c>
      <c r="R4737" s="42" t="s">
        <v>94</v>
      </c>
      <c r="S4737" s="42" t="s">
        <v>22</v>
      </c>
    </row>
    <row r="4738" spans="1:19" ht="12" customHeight="1" x14ac:dyDescent="0.15">
      <c r="A4738" s="42" t="s">
        <v>5674</v>
      </c>
      <c r="B4738" s="42">
        <v>30</v>
      </c>
      <c r="C4738" s="42" t="s">
        <v>14</v>
      </c>
      <c r="D4738" s="42" t="s">
        <v>79</v>
      </c>
      <c r="E4738" s="42" t="s">
        <v>5675</v>
      </c>
      <c r="F4738" s="55">
        <v>41968</v>
      </c>
      <c r="G4738" s="42" t="s">
        <v>5676</v>
      </c>
      <c r="H4738" s="42" t="s">
        <v>5677</v>
      </c>
      <c r="I4738" s="42" t="s">
        <v>67</v>
      </c>
      <c r="J4738" s="42" t="s">
        <v>5678</v>
      </c>
      <c r="K4738" s="42" t="s">
        <v>279</v>
      </c>
      <c r="L4738" s="42" t="s">
        <v>5679</v>
      </c>
      <c r="M4738" s="42" t="s">
        <v>385</v>
      </c>
      <c r="N4738" s="42" t="s">
        <v>5680</v>
      </c>
      <c r="O4738" s="42" t="s">
        <v>994</v>
      </c>
      <c r="P4738" s="42" t="s">
        <v>395</v>
      </c>
      <c r="Q4738" s="56"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4738" s="42" t="s">
        <v>948</v>
      </c>
      <c r="S4738" s="42" t="s">
        <v>12</v>
      </c>
    </row>
    <row r="4739" spans="1:19" ht="12" customHeight="1" x14ac:dyDescent="0.15">
      <c r="A4739" s="42" t="s">
        <v>5692</v>
      </c>
      <c r="B4739" s="42">
        <v>31</v>
      </c>
      <c r="C4739" s="42" t="s">
        <v>14</v>
      </c>
      <c r="D4739" s="42" t="s">
        <v>31</v>
      </c>
      <c r="F4739" s="55">
        <v>41968</v>
      </c>
      <c r="G4739" s="42" t="s">
        <v>5693</v>
      </c>
      <c r="H4739" s="42" t="s">
        <v>3273</v>
      </c>
      <c r="I4739" s="42" t="s">
        <v>297</v>
      </c>
      <c r="J4739" s="42" t="s">
        <v>5694</v>
      </c>
      <c r="K4739" s="42" t="s">
        <v>557</v>
      </c>
      <c r="L4739" s="42" t="s">
        <v>5695</v>
      </c>
      <c r="M4739" s="42" t="s">
        <v>21</v>
      </c>
      <c r="N4739" s="42" t="s">
        <v>5696</v>
      </c>
      <c r="O4739" s="42" t="s">
        <v>994</v>
      </c>
      <c r="P4739" s="42" t="s">
        <v>395</v>
      </c>
      <c r="Q4739" s="56" t="s">
        <v>5697</v>
      </c>
      <c r="R4739" s="42" t="s">
        <v>23</v>
      </c>
      <c r="S4739" s="42" t="s">
        <v>12</v>
      </c>
    </row>
    <row r="4740" spans="1:19" ht="12" customHeight="1" x14ac:dyDescent="0.15">
      <c r="A4740" s="42" t="s">
        <v>5698</v>
      </c>
      <c r="B4740" s="42">
        <v>33</v>
      </c>
      <c r="C4740" s="42" t="s">
        <v>14</v>
      </c>
      <c r="D4740" s="42" t="s">
        <v>79</v>
      </c>
      <c r="E4740" s="42" t="s">
        <v>5699</v>
      </c>
      <c r="F4740" s="55">
        <v>41967</v>
      </c>
      <c r="G4740" s="42" t="s">
        <v>5700</v>
      </c>
      <c r="H4740" s="42" t="s">
        <v>635</v>
      </c>
      <c r="I4740" s="42" t="s">
        <v>56</v>
      </c>
      <c r="J4740" s="42" t="s">
        <v>5701</v>
      </c>
      <c r="K4740" s="42" t="s">
        <v>636</v>
      </c>
      <c r="L4740" s="42" t="s">
        <v>637</v>
      </c>
      <c r="M4740" s="42" t="s">
        <v>21</v>
      </c>
      <c r="N4740" s="42" t="s">
        <v>5702</v>
      </c>
      <c r="O4740" s="42" t="s">
        <v>994</v>
      </c>
      <c r="P4740" s="42" t="s">
        <v>395</v>
      </c>
      <c r="Q4740" s="56"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4740" s="42" t="s">
        <v>94</v>
      </c>
      <c r="S4740" s="42" t="s">
        <v>22</v>
      </c>
    </row>
    <row r="4741" spans="1:19" ht="12" customHeight="1" x14ac:dyDescent="0.15">
      <c r="A4741" s="42" t="s">
        <v>5703</v>
      </c>
      <c r="B4741" s="42">
        <v>35</v>
      </c>
      <c r="C4741" s="42" t="s">
        <v>14</v>
      </c>
      <c r="D4741" s="42" t="s">
        <v>79</v>
      </c>
      <c r="E4741" s="42" t="s">
        <v>5704</v>
      </c>
      <c r="F4741" s="55">
        <v>41967</v>
      </c>
      <c r="G4741" s="42" t="s">
        <v>5705</v>
      </c>
      <c r="H4741" s="42" t="s">
        <v>3036</v>
      </c>
      <c r="I4741" s="42" t="s">
        <v>39</v>
      </c>
      <c r="J4741" s="42" t="s">
        <v>5706</v>
      </c>
      <c r="K4741" s="42" t="s">
        <v>767</v>
      </c>
      <c r="L4741" s="42" t="s">
        <v>768</v>
      </c>
      <c r="M4741" s="42" t="s">
        <v>21</v>
      </c>
      <c r="N4741" s="42" t="s">
        <v>5707</v>
      </c>
      <c r="O4741" s="42" t="s">
        <v>994</v>
      </c>
      <c r="P4741" s="42" t="s">
        <v>395</v>
      </c>
      <c r="Q4741" s="56" t="s">
        <v>5708</v>
      </c>
      <c r="R4741" s="42" t="s">
        <v>94</v>
      </c>
      <c r="S4741" s="42" t="s">
        <v>22</v>
      </c>
    </row>
    <row r="4742" spans="1:19" ht="12" customHeight="1" x14ac:dyDescent="0.15">
      <c r="A4742" s="42" t="s">
        <v>5709</v>
      </c>
      <c r="B4742" s="42">
        <v>27</v>
      </c>
      <c r="C4742" s="42" t="s">
        <v>14</v>
      </c>
      <c r="D4742" s="42" t="s">
        <v>42</v>
      </c>
      <c r="F4742" s="55">
        <v>41966</v>
      </c>
      <c r="G4742" s="42" t="s">
        <v>5710</v>
      </c>
      <c r="H4742" s="42" t="s">
        <v>5711</v>
      </c>
      <c r="I4742" s="42" t="s">
        <v>39</v>
      </c>
      <c r="J4742" s="42" t="s">
        <v>5712</v>
      </c>
      <c r="K4742" s="42" t="s">
        <v>92</v>
      </c>
      <c r="L4742" s="42" t="s">
        <v>1472</v>
      </c>
      <c r="M4742" s="42" t="s">
        <v>21</v>
      </c>
      <c r="N4742" s="42" t="s">
        <v>5713</v>
      </c>
      <c r="O4742" s="42" t="s">
        <v>994</v>
      </c>
      <c r="P4742" s="42" t="s">
        <v>395</v>
      </c>
      <c r="Q4742" s="56" t="s">
        <v>5714</v>
      </c>
      <c r="R4742" s="42" t="s">
        <v>94</v>
      </c>
      <c r="S4742" s="42" t="s">
        <v>22</v>
      </c>
    </row>
    <row r="4743" spans="1:19" ht="12" customHeight="1" x14ac:dyDescent="0.15">
      <c r="A4743" s="42" t="s">
        <v>5715</v>
      </c>
      <c r="B4743" s="42">
        <v>50</v>
      </c>
      <c r="C4743" s="42" t="s">
        <v>14</v>
      </c>
      <c r="D4743" s="42" t="s">
        <v>31</v>
      </c>
      <c r="E4743" s="42" t="s">
        <v>5716</v>
      </c>
      <c r="F4743" s="55">
        <v>41966</v>
      </c>
      <c r="G4743" s="42" t="s">
        <v>5717</v>
      </c>
      <c r="H4743" s="42" t="s">
        <v>3487</v>
      </c>
      <c r="I4743" s="42" t="s">
        <v>56</v>
      </c>
      <c r="J4743" s="42" t="s">
        <v>5718</v>
      </c>
      <c r="K4743" s="42" t="s">
        <v>3489</v>
      </c>
      <c r="L4743" s="42" t="s">
        <v>5719</v>
      </c>
      <c r="M4743" s="42" t="s">
        <v>21</v>
      </c>
      <c r="N4743" s="42" t="s">
        <v>5720</v>
      </c>
      <c r="O4743" s="42" t="s">
        <v>994</v>
      </c>
      <c r="P4743" s="42" t="s">
        <v>395</v>
      </c>
      <c r="Q4743" s="56" t="s">
        <v>5721</v>
      </c>
      <c r="R4743" s="42" t="s">
        <v>94</v>
      </c>
      <c r="S4743" s="42" t="s">
        <v>22</v>
      </c>
    </row>
    <row r="4744" spans="1:19" ht="12" customHeight="1" x14ac:dyDescent="0.15">
      <c r="A4744" s="42" t="s">
        <v>5722</v>
      </c>
      <c r="B4744" s="42">
        <v>33</v>
      </c>
      <c r="C4744" s="42" t="s">
        <v>14</v>
      </c>
      <c r="D4744" s="42" t="s">
        <v>31</v>
      </c>
      <c r="E4744" s="42" t="s">
        <v>5723</v>
      </c>
      <c r="F4744" s="55">
        <v>41966</v>
      </c>
      <c r="G4744" s="42" t="s">
        <v>5724</v>
      </c>
      <c r="H4744" s="42" t="s">
        <v>5725</v>
      </c>
      <c r="I4744" s="42" t="s">
        <v>117</v>
      </c>
      <c r="J4744" s="42" t="s">
        <v>5726</v>
      </c>
      <c r="K4744" s="42" t="s">
        <v>5727</v>
      </c>
      <c r="L4744" s="42" t="s">
        <v>5728</v>
      </c>
      <c r="M4744" s="42" t="s">
        <v>21</v>
      </c>
      <c r="N4744" s="42" t="s">
        <v>5729</v>
      </c>
      <c r="O4744" s="42" t="s">
        <v>537</v>
      </c>
      <c r="P4744" s="42" t="s">
        <v>395</v>
      </c>
      <c r="Q4744" s="56" t="s">
        <v>5730</v>
      </c>
      <c r="R4744" s="42" t="s">
        <v>948</v>
      </c>
      <c r="S4744" s="42" t="s">
        <v>22</v>
      </c>
    </row>
    <row r="4745" spans="1:19" ht="12" customHeight="1" x14ac:dyDescent="0.15">
      <c r="A4745" s="42" t="s">
        <v>5752</v>
      </c>
      <c r="B4745" s="42">
        <v>40</v>
      </c>
      <c r="C4745" s="42" t="s">
        <v>108</v>
      </c>
      <c r="D4745" s="42" t="s">
        <v>31</v>
      </c>
      <c r="E4745" s="42" t="s">
        <v>5753</v>
      </c>
      <c r="F4745" s="55">
        <v>41965</v>
      </c>
      <c r="G4745" s="42" t="s">
        <v>5754</v>
      </c>
      <c r="H4745" s="42" t="s">
        <v>5755</v>
      </c>
      <c r="I4745" s="42" t="s">
        <v>56</v>
      </c>
      <c r="J4745" s="42" t="s">
        <v>5756</v>
      </c>
      <c r="K4745" s="42" t="s">
        <v>1231</v>
      </c>
      <c r="L4745" s="42" t="s">
        <v>5757</v>
      </c>
      <c r="M4745" s="42" t="s">
        <v>21</v>
      </c>
      <c r="N4745" s="42" t="s">
        <v>5758</v>
      </c>
      <c r="O4745" s="42" t="s">
        <v>994</v>
      </c>
      <c r="P4745" s="42" t="s">
        <v>395</v>
      </c>
      <c r="Q4745" s="56" t="s">
        <v>5759</v>
      </c>
      <c r="R4745" s="42" t="s">
        <v>94</v>
      </c>
      <c r="S4745" s="42" t="s">
        <v>22</v>
      </c>
    </row>
    <row r="4746" spans="1:19" ht="12" customHeight="1" x14ac:dyDescent="0.15">
      <c r="A4746" s="42" t="s">
        <v>5737</v>
      </c>
      <c r="B4746" s="42">
        <v>27</v>
      </c>
      <c r="C4746" s="42" t="s">
        <v>14</v>
      </c>
      <c r="D4746" s="42" t="s">
        <v>42</v>
      </c>
      <c r="E4746" s="42" t="s">
        <v>5738</v>
      </c>
      <c r="F4746" s="55">
        <v>41965</v>
      </c>
      <c r="G4746" s="42" t="s">
        <v>5739</v>
      </c>
      <c r="H4746" s="42" t="s">
        <v>5740</v>
      </c>
      <c r="I4746" s="42" t="s">
        <v>39</v>
      </c>
      <c r="J4746" s="42" t="s">
        <v>5741</v>
      </c>
      <c r="K4746" s="42" t="s">
        <v>59</v>
      </c>
      <c r="L4746" s="42" t="s">
        <v>5742</v>
      </c>
      <c r="M4746" s="42" t="s">
        <v>21</v>
      </c>
      <c r="N4746" s="42" t="s">
        <v>5743</v>
      </c>
      <c r="O4746" s="42" t="s">
        <v>994</v>
      </c>
      <c r="P4746" s="42" t="s">
        <v>395</v>
      </c>
      <c r="Q4746" s="56" t="s">
        <v>5744</v>
      </c>
      <c r="R4746" s="42" t="s">
        <v>94</v>
      </c>
      <c r="S4746" s="42" t="s">
        <v>22</v>
      </c>
    </row>
    <row r="4747" spans="1:19" ht="12" customHeight="1" x14ac:dyDescent="0.15">
      <c r="A4747" s="42" t="s">
        <v>5766</v>
      </c>
      <c r="B4747" s="42">
        <v>29</v>
      </c>
      <c r="C4747" s="42" t="s">
        <v>14</v>
      </c>
      <c r="D4747" s="42" t="s">
        <v>31</v>
      </c>
      <c r="E4747" s="42" t="s">
        <v>5767</v>
      </c>
      <c r="F4747" s="55">
        <v>41965</v>
      </c>
      <c r="G4747" s="42" t="s">
        <v>5768</v>
      </c>
      <c r="H4747" s="42" t="s">
        <v>5769</v>
      </c>
      <c r="I4747" s="42" t="s">
        <v>39</v>
      </c>
      <c r="J4747" s="42" t="s">
        <v>5770</v>
      </c>
      <c r="K4747" s="42" t="s">
        <v>5771</v>
      </c>
      <c r="L4747" s="42" t="s">
        <v>5772</v>
      </c>
      <c r="M4747" s="42" t="s">
        <v>21</v>
      </c>
      <c r="N4747" s="42" t="s">
        <v>5773</v>
      </c>
      <c r="O4747" s="42" t="s">
        <v>994</v>
      </c>
      <c r="P4747" s="42" t="s">
        <v>395</v>
      </c>
      <c r="Q4747" s="56"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4747" s="42" t="s">
        <v>94</v>
      </c>
      <c r="S4747" s="42" t="s">
        <v>22</v>
      </c>
    </row>
    <row r="4748" spans="1:19" ht="12" customHeight="1" x14ac:dyDescent="0.15">
      <c r="A4748" s="42" t="s">
        <v>5760</v>
      </c>
      <c r="B4748" s="42">
        <v>53</v>
      </c>
      <c r="C4748" s="42" t="s">
        <v>14</v>
      </c>
      <c r="D4748" s="42" t="s">
        <v>31</v>
      </c>
      <c r="E4748" s="42" t="s">
        <v>5761</v>
      </c>
      <c r="F4748" s="55">
        <v>41965</v>
      </c>
      <c r="G4748" s="42" t="s">
        <v>5762</v>
      </c>
      <c r="H4748" s="42" t="s">
        <v>3413</v>
      </c>
      <c r="I4748" s="42" t="s">
        <v>56</v>
      </c>
      <c r="J4748" s="42" t="s">
        <v>3414</v>
      </c>
      <c r="K4748" s="42" t="s">
        <v>3415</v>
      </c>
      <c r="L4748" s="42" t="s">
        <v>5763</v>
      </c>
      <c r="M4748" s="42" t="s">
        <v>21</v>
      </c>
      <c r="N4748" s="42" t="s">
        <v>5764</v>
      </c>
      <c r="O4748" s="42" t="s">
        <v>394</v>
      </c>
      <c r="P4748" s="42" t="s">
        <v>395</v>
      </c>
      <c r="Q4748" s="56" t="s">
        <v>5765</v>
      </c>
      <c r="R4748" s="42" t="s">
        <v>94</v>
      </c>
      <c r="S4748" s="42" t="s">
        <v>22</v>
      </c>
    </row>
    <row r="4749" spans="1:19" ht="12" customHeight="1" x14ac:dyDescent="0.15">
      <c r="A4749" s="42" t="s">
        <v>5745</v>
      </c>
      <c r="B4749" s="42">
        <v>26</v>
      </c>
      <c r="C4749" s="42" t="s">
        <v>14</v>
      </c>
      <c r="D4749" s="42" t="s">
        <v>31</v>
      </c>
      <c r="E4749" s="42" t="s">
        <v>5746</v>
      </c>
      <c r="F4749" s="55">
        <v>41965</v>
      </c>
      <c r="G4749" s="42" t="s">
        <v>5747</v>
      </c>
      <c r="H4749" s="42" t="s">
        <v>5748</v>
      </c>
      <c r="I4749" s="42" t="s">
        <v>234</v>
      </c>
      <c r="J4749" s="42" t="s">
        <v>5749</v>
      </c>
      <c r="K4749" s="42" t="s">
        <v>595</v>
      </c>
      <c r="L4749" s="42" t="s">
        <v>5750</v>
      </c>
      <c r="M4749" s="42" t="s">
        <v>21</v>
      </c>
      <c r="N4749" s="42" t="s">
        <v>5751</v>
      </c>
      <c r="O4749" s="42" t="s">
        <v>394</v>
      </c>
      <c r="P4749" s="42" t="s">
        <v>395</v>
      </c>
      <c r="Q4749" s="56"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4749" s="42" t="s">
        <v>23</v>
      </c>
      <c r="S4749" s="42" t="s">
        <v>22</v>
      </c>
    </row>
    <row r="4750" spans="1:19" ht="12" customHeight="1" x14ac:dyDescent="0.15">
      <c r="A4750" s="42" t="s">
        <v>5731</v>
      </c>
      <c r="B4750" s="42">
        <v>12</v>
      </c>
      <c r="C4750" s="42" t="s">
        <v>14</v>
      </c>
      <c r="D4750" s="42" t="s">
        <v>79</v>
      </c>
      <c r="E4750" s="42" t="s">
        <v>5732</v>
      </c>
      <c r="F4750" s="55">
        <v>41965</v>
      </c>
      <c r="G4750" s="42" t="s">
        <v>5733</v>
      </c>
      <c r="H4750" s="42" t="s">
        <v>968</v>
      </c>
      <c r="I4750" s="42" t="s">
        <v>63</v>
      </c>
      <c r="J4750" s="42" t="s">
        <v>5734</v>
      </c>
      <c r="K4750" s="42" t="s">
        <v>99</v>
      </c>
      <c r="L4750" s="42" t="s">
        <v>31903</v>
      </c>
      <c r="M4750" s="42" t="s">
        <v>21</v>
      </c>
      <c r="N4750" s="42" t="s">
        <v>5735</v>
      </c>
      <c r="O4750" s="42" t="s">
        <v>394</v>
      </c>
      <c r="P4750" s="42" t="s">
        <v>395</v>
      </c>
      <c r="Q4750" s="56" t="s">
        <v>5736</v>
      </c>
      <c r="R4750" s="42" t="s">
        <v>94</v>
      </c>
      <c r="S4750" s="42" t="s">
        <v>12</v>
      </c>
    </row>
    <row r="4751" spans="1:19" ht="12" customHeight="1" x14ac:dyDescent="0.15">
      <c r="A4751" s="42" t="s">
        <v>5774</v>
      </c>
      <c r="B4751" s="42">
        <v>18</v>
      </c>
      <c r="C4751" s="42" t="s">
        <v>14</v>
      </c>
      <c r="D4751" s="42" t="s">
        <v>42</v>
      </c>
      <c r="E4751" s="42" t="s">
        <v>5775</v>
      </c>
      <c r="F4751" s="55">
        <v>41964</v>
      </c>
      <c r="G4751" s="42" t="s">
        <v>5776</v>
      </c>
      <c r="H4751" s="42" t="s">
        <v>476</v>
      </c>
      <c r="I4751" s="42" t="s">
        <v>39</v>
      </c>
      <c r="J4751" s="42" t="s">
        <v>5777</v>
      </c>
      <c r="K4751" s="42" t="s">
        <v>92</v>
      </c>
      <c r="L4751" s="42" t="s">
        <v>477</v>
      </c>
      <c r="M4751" s="42" t="s">
        <v>21</v>
      </c>
      <c r="N4751" s="42" t="s">
        <v>5778</v>
      </c>
      <c r="O4751" s="42" t="s">
        <v>994</v>
      </c>
      <c r="P4751" s="42" t="s">
        <v>395</v>
      </c>
      <c r="Q4751" s="56" t="s">
        <v>5779</v>
      </c>
      <c r="R4751" s="42" t="s">
        <v>94</v>
      </c>
      <c r="S4751" s="42" t="s">
        <v>22</v>
      </c>
    </row>
    <row r="4752" spans="1:19" ht="12" customHeight="1" x14ac:dyDescent="0.15">
      <c r="A4752" s="42" t="s">
        <v>5802</v>
      </c>
      <c r="B4752" s="42">
        <v>29</v>
      </c>
      <c r="C4752" s="42" t="s">
        <v>108</v>
      </c>
      <c r="D4752" s="42" t="s">
        <v>31</v>
      </c>
      <c r="E4752" s="42" t="s">
        <v>5803</v>
      </c>
      <c r="F4752" s="55">
        <v>41963</v>
      </c>
      <c r="G4752" s="42" t="s">
        <v>5804</v>
      </c>
      <c r="H4752" s="42" t="s">
        <v>319</v>
      </c>
      <c r="I4752" s="42" t="s">
        <v>111</v>
      </c>
      <c r="J4752" s="42" t="s">
        <v>5805</v>
      </c>
      <c r="K4752" s="42" t="s">
        <v>112</v>
      </c>
      <c r="L4752" s="42" t="s">
        <v>1356</v>
      </c>
      <c r="M4752" s="42" t="s">
        <v>21</v>
      </c>
      <c r="N4752" s="42" t="s">
        <v>5806</v>
      </c>
      <c r="O4752" s="42" t="s">
        <v>394</v>
      </c>
      <c r="P4752" s="42" t="s">
        <v>395</v>
      </c>
      <c r="Q4752" s="56" t="s">
        <v>5807</v>
      </c>
      <c r="R4752" s="42" t="s">
        <v>542</v>
      </c>
      <c r="S4752" s="42" t="s">
        <v>22</v>
      </c>
    </row>
    <row r="4753" spans="1:19" ht="12" customHeight="1" x14ac:dyDescent="0.15">
      <c r="A4753" s="42" t="s">
        <v>5786</v>
      </c>
      <c r="B4753" s="42">
        <v>28</v>
      </c>
      <c r="C4753" s="42" t="s">
        <v>14</v>
      </c>
      <c r="D4753" s="42" t="s">
        <v>79</v>
      </c>
      <c r="E4753" s="42" t="s">
        <v>5787</v>
      </c>
      <c r="F4753" s="55">
        <v>41963</v>
      </c>
      <c r="G4753" s="42" t="s">
        <v>5788</v>
      </c>
      <c r="H4753" s="42" t="s">
        <v>738</v>
      </c>
      <c r="I4753" s="42" t="s">
        <v>417</v>
      </c>
      <c r="J4753" s="42" t="s">
        <v>5789</v>
      </c>
      <c r="K4753" s="42" t="s">
        <v>5790</v>
      </c>
      <c r="L4753" s="42" t="s">
        <v>569</v>
      </c>
      <c r="M4753" s="42" t="s">
        <v>21</v>
      </c>
      <c r="N4753" s="42" t="s">
        <v>5791</v>
      </c>
      <c r="O4753" s="42" t="s">
        <v>29854</v>
      </c>
      <c r="P4753" s="42" t="s">
        <v>20405</v>
      </c>
      <c r="Q4753" s="56" t="s">
        <v>5792</v>
      </c>
      <c r="R4753" s="42" t="s">
        <v>94</v>
      </c>
      <c r="S4753" s="42" t="s">
        <v>12</v>
      </c>
    </row>
    <row r="4754" spans="1:19" ht="12" customHeight="1" x14ac:dyDescent="0.15">
      <c r="A4754" s="42" t="s">
        <v>5780</v>
      </c>
      <c r="B4754" s="42">
        <v>31</v>
      </c>
      <c r="C4754" s="42" t="s">
        <v>14</v>
      </c>
      <c r="D4754" s="42" t="s">
        <v>79</v>
      </c>
      <c r="F4754" s="55">
        <v>41963</v>
      </c>
      <c r="G4754" s="42" t="s">
        <v>5781</v>
      </c>
      <c r="H4754" s="42" t="s">
        <v>3413</v>
      </c>
      <c r="I4754" s="42" t="s">
        <v>56</v>
      </c>
      <c r="J4754" s="42" t="s">
        <v>5782</v>
      </c>
      <c r="K4754" s="42" t="s">
        <v>3415</v>
      </c>
      <c r="L4754" s="42" t="s">
        <v>5783</v>
      </c>
      <c r="M4754" s="42" t="s">
        <v>21</v>
      </c>
      <c r="N4754" s="42" t="s">
        <v>5784</v>
      </c>
      <c r="O4754" s="42" t="s">
        <v>394</v>
      </c>
      <c r="P4754" s="42" t="s">
        <v>395</v>
      </c>
      <c r="Q4754" s="56" t="s">
        <v>5785</v>
      </c>
      <c r="R4754" s="42" t="s">
        <v>94</v>
      </c>
      <c r="S4754" s="42" t="s">
        <v>22</v>
      </c>
    </row>
    <row r="4755" spans="1:19" ht="12" customHeight="1" x14ac:dyDescent="0.15">
      <c r="A4755" s="42" t="s">
        <v>5793</v>
      </c>
      <c r="B4755" s="42">
        <v>35</v>
      </c>
      <c r="C4755" s="42" t="s">
        <v>14</v>
      </c>
      <c r="D4755" s="42" t="s">
        <v>31</v>
      </c>
      <c r="E4755" s="42" t="s">
        <v>5794</v>
      </c>
      <c r="F4755" s="55">
        <v>41963</v>
      </c>
      <c r="G4755" s="42" t="s">
        <v>5795</v>
      </c>
      <c r="H4755" s="42" t="s">
        <v>5796</v>
      </c>
      <c r="I4755" s="42" t="s">
        <v>19</v>
      </c>
      <c r="J4755" s="42" t="s">
        <v>5797</v>
      </c>
      <c r="K4755" s="42" t="s">
        <v>5798</v>
      </c>
      <c r="L4755" s="42" t="s">
        <v>5799</v>
      </c>
      <c r="M4755" s="42" t="s">
        <v>21</v>
      </c>
      <c r="N4755" s="42" t="s">
        <v>5800</v>
      </c>
      <c r="O4755" s="42" t="s">
        <v>537</v>
      </c>
      <c r="P4755" s="42" t="s">
        <v>395</v>
      </c>
      <c r="Q4755" s="56" t="s">
        <v>5801</v>
      </c>
      <c r="R4755" s="42" t="s">
        <v>23</v>
      </c>
      <c r="S4755" s="42" t="s">
        <v>22</v>
      </c>
    </row>
    <row r="4756" spans="1:19" ht="12" customHeight="1" x14ac:dyDescent="0.15">
      <c r="A4756" s="42" t="s">
        <v>5808</v>
      </c>
      <c r="B4756" s="42">
        <v>29</v>
      </c>
      <c r="C4756" s="42" t="s">
        <v>108</v>
      </c>
      <c r="D4756" s="42" t="s">
        <v>79</v>
      </c>
      <c r="E4756" s="42" t="s">
        <v>5809</v>
      </c>
      <c r="F4756" s="55">
        <v>41962</v>
      </c>
      <c r="G4756" s="42" t="s">
        <v>5810</v>
      </c>
      <c r="H4756" s="42" t="s">
        <v>1168</v>
      </c>
      <c r="I4756" s="42" t="s">
        <v>313</v>
      </c>
      <c r="J4756" s="42" t="s">
        <v>5811</v>
      </c>
      <c r="K4756" s="42" t="s">
        <v>1169</v>
      </c>
      <c r="L4756" s="42" t="s">
        <v>1170</v>
      </c>
      <c r="M4756" s="42" t="s">
        <v>21</v>
      </c>
      <c r="N4756" s="42" t="s">
        <v>5812</v>
      </c>
      <c r="O4756" s="42" t="s">
        <v>28696</v>
      </c>
      <c r="P4756" s="42" t="s">
        <v>28697</v>
      </c>
      <c r="Q4756" s="56" t="s">
        <v>5813</v>
      </c>
      <c r="R4756" s="42" t="s">
        <v>23</v>
      </c>
      <c r="S4756" s="42" t="s">
        <v>12</v>
      </c>
    </row>
    <row r="4757" spans="1:19" ht="12" customHeight="1" x14ac:dyDescent="0.15">
      <c r="A4757" s="42" t="s">
        <v>5814</v>
      </c>
      <c r="B4757" s="42">
        <v>41</v>
      </c>
      <c r="C4757" s="42" t="s">
        <v>14</v>
      </c>
      <c r="D4757" s="42" t="s">
        <v>31</v>
      </c>
      <c r="E4757" s="42" t="s">
        <v>5815</v>
      </c>
      <c r="F4757" s="55">
        <v>41962</v>
      </c>
      <c r="G4757" s="42" t="s">
        <v>5816</v>
      </c>
      <c r="H4757" s="42" t="s">
        <v>5817</v>
      </c>
      <c r="I4757" s="42" t="s">
        <v>425</v>
      </c>
      <c r="J4757" s="42" t="s">
        <v>5818</v>
      </c>
      <c r="K4757" s="42" t="s">
        <v>5819</v>
      </c>
      <c r="L4757" s="42" t="s">
        <v>5820</v>
      </c>
      <c r="M4757" s="42" t="s">
        <v>21</v>
      </c>
      <c r="N4757" s="42" t="s">
        <v>5821</v>
      </c>
      <c r="O4757" s="42" t="s">
        <v>994</v>
      </c>
      <c r="P4757" s="42" t="s">
        <v>395</v>
      </c>
      <c r="Q4757" s="56" t="s">
        <v>5822</v>
      </c>
      <c r="R4757" s="42" t="s">
        <v>94</v>
      </c>
      <c r="S4757" s="42" t="s">
        <v>22</v>
      </c>
    </row>
    <row r="4758" spans="1:19" ht="12" customHeight="1" x14ac:dyDescent="0.15">
      <c r="A4758" s="42" t="s">
        <v>5823</v>
      </c>
      <c r="B4758" s="42">
        <v>34</v>
      </c>
      <c r="C4758" s="42" t="s">
        <v>14</v>
      </c>
      <c r="D4758" s="42" t="s">
        <v>42</v>
      </c>
      <c r="E4758" s="42" t="s">
        <v>5824</v>
      </c>
      <c r="F4758" s="55">
        <v>41961</v>
      </c>
      <c r="G4758" s="42" t="s">
        <v>5825</v>
      </c>
      <c r="H4758" s="42" t="s">
        <v>767</v>
      </c>
      <c r="I4758" s="42" t="s">
        <v>39</v>
      </c>
      <c r="J4758" s="42" t="s">
        <v>5826</v>
      </c>
      <c r="K4758" s="42" t="s">
        <v>767</v>
      </c>
      <c r="L4758" s="42" t="s">
        <v>5827</v>
      </c>
      <c r="M4758" s="42" t="s">
        <v>21</v>
      </c>
      <c r="N4758" s="42" t="s">
        <v>5828</v>
      </c>
      <c r="O4758" s="42" t="s">
        <v>994</v>
      </c>
      <c r="P4758" s="42" t="s">
        <v>395</v>
      </c>
      <c r="Q4758" s="56" t="s">
        <v>5829</v>
      </c>
      <c r="R4758" s="42" t="s">
        <v>94</v>
      </c>
      <c r="S4758" s="42" t="s">
        <v>22</v>
      </c>
    </row>
    <row r="4759" spans="1:19" ht="12" customHeight="1" x14ac:dyDescent="0.15">
      <c r="A4759" s="42" t="s">
        <v>5837</v>
      </c>
      <c r="B4759" s="42">
        <v>45</v>
      </c>
      <c r="C4759" s="42" t="s">
        <v>14</v>
      </c>
      <c r="D4759" s="42" t="s">
        <v>31</v>
      </c>
      <c r="E4759" s="42" t="s">
        <v>5838</v>
      </c>
      <c r="F4759" s="55">
        <v>41961</v>
      </c>
      <c r="G4759" s="42" t="s">
        <v>5839</v>
      </c>
      <c r="H4759" s="42" t="s">
        <v>5840</v>
      </c>
      <c r="I4759" s="42" t="s">
        <v>360</v>
      </c>
      <c r="J4759" s="42" t="s">
        <v>5841</v>
      </c>
      <c r="K4759" s="42" t="s">
        <v>3086</v>
      </c>
      <c r="L4759" s="42" t="s">
        <v>5842</v>
      </c>
      <c r="M4759" s="42" t="s">
        <v>21</v>
      </c>
      <c r="N4759" s="42" t="s">
        <v>5843</v>
      </c>
      <c r="O4759" s="42" t="s">
        <v>994</v>
      </c>
      <c r="P4759" s="42" t="s">
        <v>395</v>
      </c>
      <c r="Q4759" s="56" t="str">
        <f>HYPERLINK("http://www.wral.com/family-man-who-shot-fayetteville-officer-suffered-from-mental-illness/14200793/","http://www.wral.com/family-man-who-shot-fayetteville-officer-suffered-from-mental-illness/14200793/")</f>
        <v>http://www.wral.com/family-man-who-shot-fayetteville-officer-suffered-from-mental-illness/14200793/</v>
      </c>
      <c r="R4759" s="42" t="s">
        <v>542</v>
      </c>
      <c r="S4759" s="42" t="s">
        <v>22</v>
      </c>
    </row>
    <row r="4760" spans="1:19" ht="12" customHeight="1" x14ac:dyDescent="0.15">
      <c r="A4760" s="42" t="s">
        <v>5830</v>
      </c>
      <c r="B4760" s="42">
        <v>34</v>
      </c>
      <c r="C4760" s="42" t="s">
        <v>14</v>
      </c>
      <c r="D4760" s="42" t="s">
        <v>31</v>
      </c>
      <c r="F4760" s="55">
        <v>41961</v>
      </c>
      <c r="G4760" s="42" t="s">
        <v>5831</v>
      </c>
      <c r="H4760" s="42" t="s">
        <v>5832</v>
      </c>
      <c r="I4760" s="42" t="s">
        <v>56</v>
      </c>
      <c r="J4760" s="42" t="s">
        <v>5833</v>
      </c>
      <c r="K4760" s="42" t="s">
        <v>2264</v>
      </c>
      <c r="L4760" s="42" t="s">
        <v>5834</v>
      </c>
      <c r="M4760" s="42" t="s">
        <v>21</v>
      </c>
      <c r="N4760" s="42" t="s">
        <v>5835</v>
      </c>
      <c r="O4760" s="42" t="s">
        <v>994</v>
      </c>
      <c r="P4760" s="42" t="s">
        <v>395</v>
      </c>
      <c r="Q4760" s="56" t="s">
        <v>5836</v>
      </c>
      <c r="R4760" s="42" t="s">
        <v>94</v>
      </c>
      <c r="S4760" s="42" t="s">
        <v>22</v>
      </c>
    </row>
    <row r="4761" spans="1:19" ht="12" customHeight="1" x14ac:dyDescent="0.15">
      <c r="A4761" s="42" t="s">
        <v>5848</v>
      </c>
      <c r="B4761" s="42">
        <v>16</v>
      </c>
      <c r="C4761" s="42" t="s">
        <v>14</v>
      </c>
      <c r="D4761" s="42" t="s">
        <v>79</v>
      </c>
      <c r="F4761" s="55">
        <v>41960</v>
      </c>
      <c r="G4761" s="42" t="s">
        <v>23806</v>
      </c>
      <c r="H4761" s="42" t="s">
        <v>5845</v>
      </c>
      <c r="I4761" s="42" t="s">
        <v>360</v>
      </c>
      <c r="J4761" s="42" t="s">
        <v>5846</v>
      </c>
      <c r="K4761" s="42" t="s">
        <v>5576</v>
      </c>
      <c r="L4761" s="42" t="s">
        <v>5577</v>
      </c>
      <c r="M4761" s="42" t="s">
        <v>373</v>
      </c>
      <c r="N4761" s="42" t="s">
        <v>20602</v>
      </c>
      <c r="O4761" s="42" t="s">
        <v>994</v>
      </c>
      <c r="P4761" s="42" t="s">
        <v>395</v>
      </c>
      <c r="Q4761" s="56" t="s">
        <v>5847</v>
      </c>
      <c r="R4761" s="42" t="s">
        <v>94</v>
      </c>
      <c r="S4761" s="42" t="s">
        <v>22</v>
      </c>
    </row>
    <row r="4762" spans="1:19" ht="12" customHeight="1" x14ac:dyDescent="0.15">
      <c r="A4762" s="42" t="s">
        <v>5844</v>
      </c>
      <c r="B4762" s="42">
        <v>19</v>
      </c>
      <c r="C4762" s="42" t="s">
        <v>14</v>
      </c>
      <c r="D4762" s="42" t="s">
        <v>79</v>
      </c>
      <c r="F4762" s="55">
        <v>41960</v>
      </c>
      <c r="G4762" s="42" t="s">
        <v>23806</v>
      </c>
      <c r="H4762" s="42" t="s">
        <v>5845</v>
      </c>
      <c r="I4762" s="42" t="s">
        <v>360</v>
      </c>
      <c r="J4762" s="42" t="s">
        <v>5846</v>
      </c>
      <c r="K4762" s="42" t="s">
        <v>5576</v>
      </c>
      <c r="L4762" s="42" t="s">
        <v>5577</v>
      </c>
      <c r="M4762" s="42" t="s">
        <v>373</v>
      </c>
      <c r="N4762" s="42" t="s">
        <v>20602</v>
      </c>
      <c r="O4762" s="42" t="s">
        <v>994</v>
      </c>
      <c r="P4762" s="42" t="s">
        <v>395</v>
      </c>
      <c r="Q4762" s="56" t="s">
        <v>5847</v>
      </c>
      <c r="R4762" s="42" t="s">
        <v>94</v>
      </c>
      <c r="S4762" s="42" t="s">
        <v>22</v>
      </c>
    </row>
    <row r="4763" spans="1:19" ht="12" customHeight="1" x14ac:dyDescent="0.15">
      <c r="A4763" s="42" t="s">
        <v>5849</v>
      </c>
      <c r="B4763" s="42">
        <v>18</v>
      </c>
      <c r="C4763" s="42" t="s">
        <v>14</v>
      </c>
      <c r="D4763" s="42" t="s">
        <v>79</v>
      </c>
      <c r="F4763" s="55">
        <v>41960</v>
      </c>
      <c r="G4763" s="42" t="s">
        <v>23806</v>
      </c>
      <c r="H4763" s="42" t="s">
        <v>5845</v>
      </c>
      <c r="I4763" s="42" t="s">
        <v>360</v>
      </c>
      <c r="J4763" s="42" t="s">
        <v>5846</v>
      </c>
      <c r="K4763" s="42" t="s">
        <v>5576</v>
      </c>
      <c r="L4763" s="42" t="s">
        <v>5577</v>
      </c>
      <c r="M4763" s="42" t="s">
        <v>373</v>
      </c>
      <c r="N4763" s="42" t="s">
        <v>20602</v>
      </c>
      <c r="O4763" s="42" t="s">
        <v>994</v>
      </c>
      <c r="P4763" s="42" t="s">
        <v>395</v>
      </c>
      <c r="Q4763" s="56" t="s">
        <v>5847</v>
      </c>
      <c r="R4763" s="42" t="s">
        <v>94</v>
      </c>
      <c r="S4763" s="42" t="s">
        <v>22</v>
      </c>
    </row>
    <row r="4764" spans="1:19" ht="12" customHeight="1" x14ac:dyDescent="0.15">
      <c r="A4764" s="42" t="s">
        <v>5850</v>
      </c>
      <c r="B4764" s="42">
        <v>15</v>
      </c>
      <c r="C4764" s="42" t="s">
        <v>14</v>
      </c>
      <c r="D4764" s="42" t="s">
        <v>31</v>
      </c>
      <c r="E4764" s="42" t="str">
        <f>HYPERLINK("http://www.revelsfh.com/obituaries/uploads/OI1223286732_FullSizeRender.jpg","http://www.revelsfh.com/obituaries/uploads/OI1223286732_FullSizeRender.jpg")</f>
        <v>http://www.revelsfh.com/obituaries/uploads/OI1223286732_FullSizeRender.jpg</v>
      </c>
      <c r="F4764" s="55">
        <v>41960</v>
      </c>
      <c r="G4764" s="42" t="s">
        <v>23806</v>
      </c>
      <c r="H4764" s="42" t="s">
        <v>5845</v>
      </c>
      <c r="I4764" s="42" t="s">
        <v>360</v>
      </c>
      <c r="J4764" s="42" t="s">
        <v>5846</v>
      </c>
      <c r="K4764" s="42" t="s">
        <v>5576</v>
      </c>
      <c r="L4764" s="42" t="s">
        <v>5577</v>
      </c>
      <c r="M4764" s="42" t="s">
        <v>373</v>
      </c>
      <c r="N4764" s="42" t="s">
        <v>20602</v>
      </c>
      <c r="O4764" s="42" t="s">
        <v>994</v>
      </c>
      <c r="P4764" s="42" t="s">
        <v>395</v>
      </c>
      <c r="Q4764" s="56" t="s">
        <v>5847</v>
      </c>
      <c r="R4764" s="42" t="s">
        <v>94</v>
      </c>
      <c r="S4764" s="42" t="s">
        <v>22</v>
      </c>
    </row>
    <row r="4765" spans="1:19" ht="12" customHeight="1" x14ac:dyDescent="0.15">
      <c r="A4765" s="42" t="s">
        <v>5851</v>
      </c>
      <c r="B4765" s="42">
        <v>36</v>
      </c>
      <c r="C4765" s="42" t="s">
        <v>14</v>
      </c>
      <c r="D4765" s="42" t="s">
        <v>31</v>
      </c>
      <c r="F4765" s="55">
        <v>41960</v>
      </c>
      <c r="G4765" s="42" t="s">
        <v>5852</v>
      </c>
      <c r="H4765" s="42" t="s">
        <v>5853</v>
      </c>
      <c r="I4765" s="42" t="s">
        <v>75</v>
      </c>
      <c r="J4765" s="42" t="s">
        <v>5854</v>
      </c>
      <c r="K4765" s="42" t="s">
        <v>5855</v>
      </c>
      <c r="L4765" s="42" t="s">
        <v>5856</v>
      </c>
      <c r="M4765" s="42" t="s">
        <v>21</v>
      </c>
      <c r="N4765" s="42" t="s">
        <v>5857</v>
      </c>
      <c r="O4765" s="42" t="s">
        <v>394</v>
      </c>
      <c r="P4765" s="42" t="s">
        <v>395</v>
      </c>
      <c r="Q4765" s="56"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4765" s="42" t="s">
        <v>542</v>
      </c>
      <c r="S4765" s="42" t="s">
        <v>22</v>
      </c>
    </row>
    <row r="4766" spans="1:19" ht="12" customHeight="1" x14ac:dyDescent="0.15">
      <c r="A4766" s="42" t="s">
        <v>5874</v>
      </c>
      <c r="B4766" s="42">
        <v>46</v>
      </c>
      <c r="C4766" s="42" t="s">
        <v>108</v>
      </c>
      <c r="D4766" s="42" t="s">
        <v>31</v>
      </c>
      <c r="E4766" s="42" t="s">
        <v>5875</v>
      </c>
      <c r="F4766" s="55">
        <v>41959</v>
      </c>
      <c r="G4766" s="42" t="s">
        <v>5876</v>
      </c>
      <c r="H4766" s="42" t="s">
        <v>5877</v>
      </c>
      <c r="I4766" s="42" t="s">
        <v>56</v>
      </c>
      <c r="J4766" s="42" t="s">
        <v>5878</v>
      </c>
      <c r="K4766" s="42" t="s">
        <v>5879</v>
      </c>
      <c r="L4766" s="42" t="s">
        <v>5880</v>
      </c>
      <c r="M4766" s="42" t="s">
        <v>21</v>
      </c>
      <c r="N4766" s="42" t="s">
        <v>5881</v>
      </c>
      <c r="O4766" s="42" t="s">
        <v>994</v>
      </c>
      <c r="P4766" s="42" t="s">
        <v>395</v>
      </c>
      <c r="Q4766" s="56" t="s">
        <v>5882</v>
      </c>
      <c r="R4766" s="42" t="s">
        <v>94</v>
      </c>
      <c r="S4766" s="42" t="s">
        <v>22</v>
      </c>
    </row>
    <row r="4767" spans="1:19" ht="12" customHeight="1" x14ac:dyDescent="0.15">
      <c r="A4767" s="42" t="s">
        <v>5858</v>
      </c>
      <c r="B4767" s="42">
        <v>37</v>
      </c>
      <c r="C4767" s="42" t="s">
        <v>14</v>
      </c>
      <c r="D4767" s="42" t="s">
        <v>79</v>
      </c>
      <c r="F4767" s="55">
        <v>41959</v>
      </c>
      <c r="G4767" s="42" t="s">
        <v>5859</v>
      </c>
      <c r="H4767" s="42" t="s">
        <v>5860</v>
      </c>
      <c r="I4767" s="42" t="s">
        <v>297</v>
      </c>
      <c r="J4767" s="42" t="s">
        <v>5861</v>
      </c>
      <c r="K4767" s="42" t="s">
        <v>3388</v>
      </c>
      <c r="L4767" s="42" t="s">
        <v>5862</v>
      </c>
      <c r="M4767" s="42" t="s">
        <v>21</v>
      </c>
      <c r="N4767" s="42" t="s">
        <v>5863</v>
      </c>
      <c r="O4767" s="42" t="s">
        <v>994</v>
      </c>
      <c r="P4767" s="42" t="s">
        <v>395</v>
      </c>
      <c r="Q4767" s="56" t="s">
        <v>5864</v>
      </c>
      <c r="R4767" s="42" t="s">
        <v>94</v>
      </c>
      <c r="S4767" s="42" t="s">
        <v>22</v>
      </c>
    </row>
    <row r="4768" spans="1:19" ht="12" customHeight="1" x14ac:dyDescent="0.15">
      <c r="A4768" s="42" t="s">
        <v>5883</v>
      </c>
      <c r="B4768" s="42">
        <v>42</v>
      </c>
      <c r="C4768" s="42" t="s">
        <v>14</v>
      </c>
      <c r="D4768" s="42" t="s">
        <v>31</v>
      </c>
      <c r="E4768" s="42" t="s">
        <v>5884</v>
      </c>
      <c r="F4768" s="55">
        <v>41959</v>
      </c>
      <c r="G4768" s="42" t="s">
        <v>5885</v>
      </c>
      <c r="H4768" s="42" t="s">
        <v>283</v>
      </c>
      <c r="I4768" s="42" t="s">
        <v>309</v>
      </c>
      <c r="J4768" s="42" t="s">
        <v>5886</v>
      </c>
      <c r="K4768" s="42" t="s">
        <v>1169</v>
      </c>
      <c r="L4768" s="42" t="s">
        <v>3289</v>
      </c>
      <c r="M4768" s="42" t="s">
        <v>21</v>
      </c>
      <c r="N4768" s="42" t="s">
        <v>5887</v>
      </c>
      <c r="O4768" s="42" t="s">
        <v>994</v>
      </c>
      <c r="P4768" s="42" t="s">
        <v>395</v>
      </c>
      <c r="Q4768" s="56" t="s">
        <v>5888</v>
      </c>
      <c r="R4768" s="42" t="s">
        <v>94</v>
      </c>
      <c r="S4768" s="42" t="s">
        <v>22</v>
      </c>
    </row>
    <row r="4769" spans="1:19" ht="12" customHeight="1" x14ac:dyDescent="0.15">
      <c r="A4769" s="42" t="s">
        <v>5898</v>
      </c>
      <c r="B4769" s="42">
        <v>40</v>
      </c>
      <c r="C4769" s="42" t="s">
        <v>14</v>
      </c>
      <c r="D4769" s="42" t="s">
        <v>31</v>
      </c>
      <c r="E4769" s="42" t="s">
        <v>5899</v>
      </c>
      <c r="F4769" s="55">
        <v>41959</v>
      </c>
      <c r="G4769" s="42" t="s">
        <v>5900</v>
      </c>
      <c r="H4769" s="42" t="s">
        <v>1038</v>
      </c>
      <c r="I4769" s="42" t="s">
        <v>63</v>
      </c>
      <c r="J4769" s="42" t="s">
        <v>5901</v>
      </c>
      <c r="K4769" s="42" t="s">
        <v>1039</v>
      </c>
      <c r="L4769" s="42" t="s">
        <v>5902</v>
      </c>
      <c r="M4769" s="42" t="s">
        <v>21</v>
      </c>
      <c r="N4769" s="42" t="s">
        <v>5903</v>
      </c>
      <c r="O4769" s="42" t="s">
        <v>537</v>
      </c>
      <c r="P4769" s="42" t="s">
        <v>395</v>
      </c>
      <c r="Q4769" s="56" t="s">
        <v>5904</v>
      </c>
      <c r="R4769" s="42" t="s">
        <v>94</v>
      </c>
      <c r="S4769" s="42" t="s">
        <v>22</v>
      </c>
    </row>
    <row r="4770" spans="1:19" ht="12" customHeight="1" x14ac:dyDescent="0.15">
      <c r="A4770" s="42" t="s">
        <v>5889</v>
      </c>
      <c r="B4770" s="42">
        <v>37</v>
      </c>
      <c r="C4770" s="42" t="s">
        <v>14</v>
      </c>
      <c r="D4770" s="42" t="s">
        <v>31</v>
      </c>
      <c r="E4770" s="42" t="s">
        <v>5890</v>
      </c>
      <c r="F4770" s="55">
        <v>41959</v>
      </c>
      <c r="G4770" s="42" t="s">
        <v>5891</v>
      </c>
      <c r="H4770" s="42" t="s">
        <v>5892</v>
      </c>
      <c r="I4770" s="42" t="s">
        <v>111</v>
      </c>
      <c r="J4770" s="42" t="s">
        <v>5893</v>
      </c>
      <c r="K4770" s="42" t="s">
        <v>5894</v>
      </c>
      <c r="L4770" s="42" t="s">
        <v>5895</v>
      </c>
      <c r="M4770" s="42" t="s">
        <v>21</v>
      </c>
      <c r="N4770" s="42" t="s">
        <v>5896</v>
      </c>
      <c r="O4770" s="42" t="s">
        <v>394</v>
      </c>
      <c r="P4770" s="42" t="s">
        <v>395</v>
      </c>
      <c r="Q4770" s="56" t="s">
        <v>5897</v>
      </c>
      <c r="R4770" s="42" t="s">
        <v>94</v>
      </c>
      <c r="S4770" s="42" t="s">
        <v>22</v>
      </c>
    </row>
    <row r="4771" spans="1:19" ht="12" customHeight="1" x14ac:dyDescent="0.15">
      <c r="A4771" s="42" t="s">
        <v>5865</v>
      </c>
      <c r="B4771" s="42">
        <v>26</v>
      </c>
      <c r="C4771" s="42" t="s">
        <v>14</v>
      </c>
      <c r="D4771" s="42" t="s">
        <v>42</v>
      </c>
      <c r="E4771" s="42" t="s">
        <v>5866</v>
      </c>
      <c r="F4771" s="55">
        <v>41959</v>
      </c>
      <c r="G4771" s="42" t="s">
        <v>5867</v>
      </c>
      <c r="H4771" s="42" t="s">
        <v>5868</v>
      </c>
      <c r="I4771" s="42" t="s">
        <v>39</v>
      </c>
      <c r="J4771" s="42" t="s">
        <v>5869</v>
      </c>
      <c r="K4771" s="42" t="s">
        <v>92</v>
      </c>
      <c r="L4771" s="42" t="s">
        <v>408</v>
      </c>
      <c r="M4771" s="42" t="s">
        <v>21</v>
      </c>
      <c r="N4771" s="42" t="s">
        <v>5870</v>
      </c>
      <c r="O4771" s="42" t="s">
        <v>994</v>
      </c>
      <c r="P4771" s="42" t="s">
        <v>395</v>
      </c>
      <c r="Q4771" s="56" t="s">
        <v>5871</v>
      </c>
      <c r="R4771" s="42" t="s">
        <v>94</v>
      </c>
      <c r="S4771" s="42" t="s">
        <v>12</v>
      </c>
    </row>
    <row r="4772" spans="1:19" ht="12" customHeight="1" x14ac:dyDescent="0.15">
      <c r="A4772" s="42" t="s">
        <v>5872</v>
      </c>
      <c r="B4772" s="42">
        <v>57</v>
      </c>
      <c r="C4772" s="42" t="s">
        <v>14</v>
      </c>
      <c r="D4772" s="42" t="s">
        <v>42</v>
      </c>
      <c r="E4772" s="42" t="s">
        <v>5873</v>
      </c>
      <c r="F4772" s="55">
        <v>41959</v>
      </c>
      <c r="G4772" s="42" t="s">
        <v>5867</v>
      </c>
      <c r="H4772" s="42" t="s">
        <v>5868</v>
      </c>
      <c r="I4772" s="42" t="s">
        <v>39</v>
      </c>
      <c r="J4772" s="42" t="s">
        <v>5869</v>
      </c>
      <c r="K4772" s="42" t="s">
        <v>92</v>
      </c>
      <c r="L4772" s="42" t="s">
        <v>408</v>
      </c>
      <c r="M4772" s="42" t="s">
        <v>21</v>
      </c>
      <c r="N4772" s="42" t="s">
        <v>5870</v>
      </c>
      <c r="O4772" s="42" t="s">
        <v>994</v>
      </c>
      <c r="P4772" s="42" t="s">
        <v>395</v>
      </c>
      <c r="Q4772" s="56" t="s">
        <v>5871</v>
      </c>
      <c r="R4772" s="42" t="s">
        <v>94</v>
      </c>
      <c r="S4772" s="42" t="s">
        <v>12</v>
      </c>
    </row>
    <row r="4773" spans="1:19" ht="12" customHeight="1" x14ac:dyDescent="0.15">
      <c r="A4773" s="42" t="s">
        <v>5905</v>
      </c>
      <c r="B4773" s="42">
        <v>33</v>
      </c>
      <c r="C4773" s="42" t="s">
        <v>14</v>
      </c>
      <c r="D4773" s="42" t="s">
        <v>42</v>
      </c>
      <c r="F4773" s="55">
        <v>41958</v>
      </c>
      <c r="G4773" s="42" t="s">
        <v>5906</v>
      </c>
      <c r="H4773" s="42" t="s">
        <v>1500</v>
      </c>
      <c r="I4773" s="42" t="s">
        <v>111</v>
      </c>
      <c r="J4773" s="42" t="s">
        <v>5907</v>
      </c>
      <c r="K4773" s="42" t="s">
        <v>1501</v>
      </c>
      <c r="L4773" s="42" t="s">
        <v>5908</v>
      </c>
      <c r="M4773" s="42" t="s">
        <v>21</v>
      </c>
      <c r="N4773" s="42" t="s">
        <v>5909</v>
      </c>
      <c r="O4773" s="42" t="s">
        <v>394</v>
      </c>
      <c r="P4773" s="42" t="s">
        <v>395</v>
      </c>
      <c r="Q4773" s="56" t="s">
        <v>5910</v>
      </c>
      <c r="R4773" s="42" t="s">
        <v>94</v>
      </c>
      <c r="S4773" s="42" t="s">
        <v>29</v>
      </c>
    </row>
    <row r="4774" spans="1:19" ht="12" customHeight="1" x14ac:dyDescent="0.15">
      <c r="A4774" s="42" t="s">
        <v>5933</v>
      </c>
      <c r="B4774" s="42">
        <v>33</v>
      </c>
      <c r="C4774" s="42" t="s">
        <v>108</v>
      </c>
      <c r="D4774" s="42" t="s">
        <v>31</v>
      </c>
      <c r="E4774" s="42" t="s">
        <v>5934</v>
      </c>
      <c r="F4774" s="55">
        <v>41957</v>
      </c>
      <c r="G4774" s="42" t="s">
        <v>5935</v>
      </c>
      <c r="H4774" s="42" t="s">
        <v>5936</v>
      </c>
      <c r="I4774" s="42" t="s">
        <v>432</v>
      </c>
      <c r="J4774" s="42" t="s">
        <v>5937</v>
      </c>
      <c r="K4774" s="42" t="s">
        <v>5938</v>
      </c>
      <c r="L4774" s="42" t="s">
        <v>5939</v>
      </c>
      <c r="M4774" s="42" t="s">
        <v>21</v>
      </c>
      <c r="N4774" s="42" t="s">
        <v>5940</v>
      </c>
      <c r="O4774" s="42" t="s">
        <v>994</v>
      </c>
      <c r="P4774" s="42" t="s">
        <v>395</v>
      </c>
      <c r="Q4774" s="56"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4774" s="42" t="s">
        <v>94</v>
      </c>
      <c r="S4774" s="42" t="s">
        <v>22</v>
      </c>
    </row>
    <row r="4775" spans="1:19" ht="12" customHeight="1" x14ac:dyDescent="0.15">
      <c r="A4775" s="42" t="s">
        <v>5911</v>
      </c>
      <c r="B4775" s="42">
        <v>20</v>
      </c>
      <c r="C4775" s="42" t="s">
        <v>14</v>
      </c>
      <c r="D4775" s="42" t="s">
        <v>15</v>
      </c>
      <c r="E4775" s="42" t="s">
        <v>5912</v>
      </c>
      <c r="F4775" s="55">
        <v>41957</v>
      </c>
      <c r="G4775" s="42" t="s">
        <v>5913</v>
      </c>
      <c r="H4775" s="42" t="s">
        <v>5914</v>
      </c>
      <c r="I4775" s="42" t="s">
        <v>432</v>
      </c>
      <c r="J4775" s="42" t="s">
        <v>5915</v>
      </c>
      <c r="K4775" s="42" t="s">
        <v>5916</v>
      </c>
      <c r="L4775" s="42" t="s">
        <v>5917</v>
      </c>
      <c r="M4775" s="42" t="s">
        <v>21</v>
      </c>
      <c r="N4775" s="42" t="s">
        <v>5918</v>
      </c>
      <c r="O4775" s="42" t="s">
        <v>394</v>
      </c>
      <c r="P4775" s="42" t="s">
        <v>395</v>
      </c>
      <c r="Q4775" s="56" t="s">
        <v>5919</v>
      </c>
      <c r="R4775" s="42" t="s">
        <v>94</v>
      </c>
      <c r="S4775" s="42" t="s">
        <v>22</v>
      </c>
    </row>
    <row r="4776" spans="1:19" ht="12" customHeight="1" x14ac:dyDescent="0.15">
      <c r="A4776" s="42" t="s">
        <v>5920</v>
      </c>
      <c r="B4776" s="42">
        <v>35</v>
      </c>
      <c r="C4776" s="42" t="s">
        <v>14</v>
      </c>
      <c r="D4776" s="42" t="s">
        <v>42</v>
      </c>
      <c r="F4776" s="55">
        <v>41957</v>
      </c>
      <c r="G4776" s="42" t="s">
        <v>5921</v>
      </c>
      <c r="H4776" s="42" t="s">
        <v>5922</v>
      </c>
      <c r="I4776" s="42" t="s">
        <v>39</v>
      </c>
      <c r="J4776" s="42" t="s">
        <v>5923</v>
      </c>
      <c r="K4776" s="42" t="s">
        <v>150</v>
      </c>
      <c r="L4776" s="42" t="s">
        <v>5924</v>
      </c>
      <c r="M4776" s="42" t="s">
        <v>21</v>
      </c>
      <c r="N4776" s="42" t="s">
        <v>5925</v>
      </c>
      <c r="O4776" s="42" t="s">
        <v>537</v>
      </c>
      <c r="P4776" s="42" t="s">
        <v>395</v>
      </c>
      <c r="Q4776" s="56" t="s">
        <v>5926</v>
      </c>
      <c r="R4776" s="42" t="s">
        <v>542</v>
      </c>
      <c r="S4776" s="42" t="s">
        <v>22</v>
      </c>
    </row>
    <row r="4777" spans="1:19" ht="12" customHeight="1" x14ac:dyDescent="0.15">
      <c r="A4777" s="42" t="s">
        <v>5927</v>
      </c>
      <c r="B4777" s="42">
        <v>41</v>
      </c>
      <c r="C4777" s="42" t="s">
        <v>14</v>
      </c>
      <c r="D4777" s="42" t="s">
        <v>31</v>
      </c>
      <c r="E4777" s="42" t="s">
        <v>5928</v>
      </c>
      <c r="F4777" s="55">
        <v>41957</v>
      </c>
      <c r="G4777" s="42" t="s">
        <v>5929</v>
      </c>
      <c r="H4777" s="42" t="s">
        <v>3717</v>
      </c>
      <c r="I4777" s="42" t="s">
        <v>219</v>
      </c>
      <c r="J4777" s="42" t="s">
        <v>3718</v>
      </c>
      <c r="K4777" s="42" t="s">
        <v>3719</v>
      </c>
      <c r="L4777" s="42" t="s">
        <v>5930</v>
      </c>
      <c r="M4777" s="42" t="s">
        <v>21</v>
      </c>
      <c r="N4777" s="42" t="s">
        <v>5931</v>
      </c>
      <c r="O4777" s="42" t="s">
        <v>394</v>
      </c>
      <c r="P4777" s="42" t="s">
        <v>395</v>
      </c>
      <c r="Q4777" s="56" t="s">
        <v>5932</v>
      </c>
      <c r="R4777" s="42" t="s">
        <v>94</v>
      </c>
      <c r="S4777" s="42" t="s">
        <v>22</v>
      </c>
    </row>
    <row r="4778" spans="1:19" ht="12" customHeight="1" x14ac:dyDescent="0.15">
      <c r="A4778" s="42" t="s">
        <v>5941</v>
      </c>
      <c r="B4778" s="42">
        <v>37</v>
      </c>
      <c r="C4778" s="42" t="s">
        <v>108</v>
      </c>
      <c r="D4778" s="42" t="s">
        <v>79</v>
      </c>
      <c r="E4778" s="42" t="s">
        <v>5942</v>
      </c>
      <c r="F4778" s="55">
        <v>41956</v>
      </c>
      <c r="G4778" s="42" t="s">
        <v>5943</v>
      </c>
      <c r="H4778" s="42" t="s">
        <v>968</v>
      </c>
      <c r="I4778" s="42" t="s">
        <v>63</v>
      </c>
      <c r="J4778" s="42" t="s">
        <v>5944</v>
      </c>
      <c r="K4778" s="42" t="s">
        <v>99</v>
      </c>
      <c r="L4778" s="42" t="s">
        <v>31903</v>
      </c>
      <c r="M4778" s="42" t="s">
        <v>5945</v>
      </c>
      <c r="N4778" s="42" t="s">
        <v>5946</v>
      </c>
      <c r="O4778" s="42" t="s">
        <v>994</v>
      </c>
      <c r="P4778" s="42" t="s">
        <v>395</v>
      </c>
      <c r="Q4778" s="56" t="s">
        <v>5947</v>
      </c>
      <c r="R4778" s="42" t="s">
        <v>542</v>
      </c>
      <c r="S4778" s="42" t="s">
        <v>12</v>
      </c>
    </row>
    <row r="4779" spans="1:19" ht="12" customHeight="1" x14ac:dyDescent="0.15">
      <c r="A4779" s="42" t="s">
        <v>5948</v>
      </c>
      <c r="B4779" s="42">
        <v>31</v>
      </c>
      <c r="C4779" s="42" t="s">
        <v>14</v>
      </c>
      <c r="D4779" s="42" t="s">
        <v>79</v>
      </c>
      <c r="E4779" s="42" t="s">
        <v>5949</v>
      </c>
      <c r="F4779" s="55">
        <v>41956</v>
      </c>
      <c r="G4779" s="42" t="s">
        <v>5950</v>
      </c>
      <c r="H4779" s="42" t="s">
        <v>2060</v>
      </c>
      <c r="I4779" s="42" t="s">
        <v>75</v>
      </c>
      <c r="J4779" s="42" t="s">
        <v>5951</v>
      </c>
      <c r="K4779" s="42" t="s">
        <v>2845</v>
      </c>
      <c r="L4779" s="42" t="s">
        <v>2062</v>
      </c>
      <c r="M4779" s="42" t="s">
        <v>21</v>
      </c>
      <c r="N4779" s="42" t="s">
        <v>5952</v>
      </c>
      <c r="P4779" s="42" t="s">
        <v>395</v>
      </c>
      <c r="Q4779" s="56" t="s">
        <v>5953</v>
      </c>
      <c r="R4779" s="42" t="s">
        <v>94</v>
      </c>
      <c r="S4779" s="42" t="s">
        <v>22</v>
      </c>
    </row>
    <row r="4780" spans="1:19" ht="12" customHeight="1" x14ac:dyDescent="0.15">
      <c r="A4780" s="42" t="s">
        <v>5960</v>
      </c>
      <c r="B4780" s="42">
        <v>35</v>
      </c>
      <c r="C4780" s="42" t="s">
        <v>14</v>
      </c>
      <c r="D4780" s="42" t="s">
        <v>42</v>
      </c>
      <c r="F4780" s="55">
        <v>41956</v>
      </c>
      <c r="G4780" s="42" t="s">
        <v>5961</v>
      </c>
      <c r="H4780" s="42" t="s">
        <v>303</v>
      </c>
      <c r="I4780" s="42" t="s">
        <v>39</v>
      </c>
      <c r="J4780" s="42" t="s">
        <v>5962</v>
      </c>
      <c r="K4780" s="42" t="s">
        <v>303</v>
      </c>
      <c r="L4780" s="42" t="s">
        <v>4223</v>
      </c>
      <c r="M4780" s="42" t="s">
        <v>21</v>
      </c>
      <c r="N4780" s="42" t="s">
        <v>5963</v>
      </c>
      <c r="P4780" s="42" t="s">
        <v>395</v>
      </c>
      <c r="Q4780" s="56" t="s">
        <v>5964</v>
      </c>
      <c r="R4780" s="42" t="s">
        <v>94</v>
      </c>
      <c r="S4780" s="42" t="s">
        <v>22</v>
      </c>
    </row>
    <row r="4781" spans="1:19" ht="12" customHeight="1" x14ac:dyDescent="0.15">
      <c r="A4781" s="42" t="s">
        <v>5965</v>
      </c>
      <c r="B4781" s="42">
        <v>33</v>
      </c>
      <c r="C4781" s="42" t="s">
        <v>14</v>
      </c>
      <c r="D4781" s="42" t="s">
        <v>31</v>
      </c>
      <c r="E4781" s="42" t="s">
        <v>5966</v>
      </c>
      <c r="F4781" s="55">
        <v>41956</v>
      </c>
      <c r="G4781" s="42" t="s">
        <v>5967</v>
      </c>
      <c r="H4781" s="42" t="s">
        <v>1038</v>
      </c>
      <c r="I4781" s="42" t="s">
        <v>63</v>
      </c>
      <c r="J4781" s="42" t="s">
        <v>5968</v>
      </c>
      <c r="K4781" s="42" t="s">
        <v>1039</v>
      </c>
      <c r="L4781" s="42" t="s">
        <v>5969</v>
      </c>
      <c r="M4781" s="42" t="s">
        <v>21</v>
      </c>
      <c r="N4781" s="42" t="s">
        <v>5970</v>
      </c>
      <c r="P4781" s="42" t="s">
        <v>395</v>
      </c>
      <c r="Q4781" s="56" t="s">
        <v>5971</v>
      </c>
      <c r="R4781" s="42" t="s">
        <v>94</v>
      </c>
      <c r="S4781" s="42" t="s">
        <v>22</v>
      </c>
    </row>
    <row r="4782" spans="1:19" ht="12" customHeight="1" x14ac:dyDescent="0.15">
      <c r="A4782" s="42" t="s">
        <v>5972</v>
      </c>
      <c r="B4782" s="42">
        <v>29</v>
      </c>
      <c r="C4782" s="42" t="s">
        <v>14</v>
      </c>
      <c r="D4782" s="42" t="s">
        <v>31</v>
      </c>
      <c r="E4782" s="42" t="s">
        <v>5973</v>
      </c>
      <c r="F4782" s="55">
        <v>41956</v>
      </c>
      <c r="G4782" s="42" t="s">
        <v>5974</v>
      </c>
      <c r="H4782" s="42" t="s">
        <v>381</v>
      </c>
      <c r="I4782" s="42" t="s">
        <v>313</v>
      </c>
      <c r="J4782" s="42" t="s">
        <v>5975</v>
      </c>
      <c r="K4782" s="42" t="s">
        <v>2628</v>
      </c>
      <c r="L4782" s="42" t="s">
        <v>2629</v>
      </c>
      <c r="M4782" s="42" t="s">
        <v>21</v>
      </c>
      <c r="N4782" s="42" t="s">
        <v>5976</v>
      </c>
      <c r="P4782" s="42" t="s">
        <v>395</v>
      </c>
      <c r="Q4782" s="56" t="str">
        <f>HYPERLINK("http://www.local8now.com/home/headlines/Shooting-investigation-in-South-Knox-County-282637501.html","http://www.local8now.com/home/headlines/Shooting-investigation-in-South-Knox-County-282637501.html")</f>
        <v>http://www.local8now.com/home/headlines/Shooting-investigation-in-South-Knox-County-282637501.html</v>
      </c>
      <c r="R4782" s="42" t="s">
        <v>94</v>
      </c>
      <c r="S4782" s="42" t="s">
        <v>22</v>
      </c>
    </row>
    <row r="4783" spans="1:19" ht="12" customHeight="1" x14ac:dyDescent="0.15">
      <c r="A4783" s="42" t="s">
        <v>5954</v>
      </c>
      <c r="B4783" s="42">
        <v>22</v>
      </c>
      <c r="C4783" s="42" t="s">
        <v>14</v>
      </c>
      <c r="D4783" s="42" t="s">
        <v>42</v>
      </c>
      <c r="E4783" s="42" t="s">
        <v>5955</v>
      </c>
      <c r="F4783" s="55">
        <v>41956</v>
      </c>
      <c r="G4783" s="42" t="s">
        <v>5956</v>
      </c>
      <c r="H4783" s="42" t="s">
        <v>663</v>
      </c>
      <c r="I4783" s="42" t="s">
        <v>39</v>
      </c>
      <c r="J4783" s="42" t="s">
        <v>5957</v>
      </c>
      <c r="K4783" s="42" t="s">
        <v>664</v>
      </c>
      <c r="L4783" s="42" t="s">
        <v>665</v>
      </c>
      <c r="M4783" s="42" t="s">
        <v>21</v>
      </c>
      <c r="N4783" s="42" t="s">
        <v>5958</v>
      </c>
      <c r="O4783" s="42" t="s">
        <v>994</v>
      </c>
      <c r="P4783" s="42" t="s">
        <v>395</v>
      </c>
      <c r="Q4783" s="56" t="s">
        <v>5959</v>
      </c>
      <c r="R4783" s="42" t="s">
        <v>94</v>
      </c>
      <c r="S4783" s="42" t="s">
        <v>12</v>
      </c>
    </row>
    <row r="4784" spans="1:19" ht="12" customHeight="1" x14ac:dyDescent="0.15">
      <c r="A4784" s="42" t="s">
        <v>5977</v>
      </c>
      <c r="B4784" s="42">
        <v>26</v>
      </c>
      <c r="C4784" s="42" t="s">
        <v>14</v>
      </c>
      <c r="D4784" s="42" t="s">
        <v>42</v>
      </c>
      <c r="F4784" s="55">
        <v>41955</v>
      </c>
      <c r="G4784" s="42" t="s">
        <v>5978</v>
      </c>
      <c r="H4784" s="42" t="s">
        <v>5979</v>
      </c>
      <c r="I4784" s="42" t="s">
        <v>39</v>
      </c>
      <c r="J4784" s="42" t="s">
        <v>5980</v>
      </c>
      <c r="K4784" s="42" t="s">
        <v>4403</v>
      </c>
      <c r="L4784" s="42" t="s">
        <v>5981</v>
      </c>
      <c r="M4784" s="42" t="s">
        <v>21</v>
      </c>
      <c r="N4784" s="42" t="s">
        <v>5982</v>
      </c>
      <c r="P4784" s="42" t="s">
        <v>395</v>
      </c>
      <c r="Q4784" s="56" t="s">
        <v>5983</v>
      </c>
      <c r="R4784" s="42" t="s">
        <v>94</v>
      </c>
      <c r="S4784" s="42" t="s">
        <v>22</v>
      </c>
    </row>
    <row r="4785" spans="1:19" ht="12" customHeight="1" x14ac:dyDescent="0.15">
      <c r="A4785" s="42" t="s">
        <v>5984</v>
      </c>
      <c r="B4785" s="42">
        <v>31</v>
      </c>
      <c r="C4785" s="42" t="s">
        <v>14</v>
      </c>
      <c r="D4785" s="42" t="s">
        <v>15</v>
      </c>
      <c r="F4785" s="55">
        <v>41954</v>
      </c>
      <c r="G4785" s="42" t="s">
        <v>5985</v>
      </c>
      <c r="H4785" s="42" t="s">
        <v>5986</v>
      </c>
      <c r="I4785" s="42" t="s">
        <v>56</v>
      </c>
      <c r="J4785" s="42" t="s">
        <v>5987</v>
      </c>
      <c r="K4785" s="42" t="s">
        <v>622</v>
      </c>
      <c r="L4785" s="42" t="s">
        <v>5988</v>
      </c>
      <c r="M4785" s="42" t="s">
        <v>21</v>
      </c>
      <c r="N4785" s="42" t="s">
        <v>5989</v>
      </c>
      <c r="O4785" s="42" t="s">
        <v>994</v>
      </c>
      <c r="P4785" s="42" t="s">
        <v>395</v>
      </c>
      <c r="Q4785" s="56" t="s">
        <v>5990</v>
      </c>
      <c r="R4785" s="42" t="s">
        <v>94</v>
      </c>
      <c r="S4785" s="42" t="s">
        <v>22</v>
      </c>
    </row>
    <row r="4786" spans="1:19" ht="12" customHeight="1" x14ac:dyDescent="0.15">
      <c r="A4786" s="42" t="s">
        <v>5991</v>
      </c>
      <c r="B4786" s="42">
        <v>26</v>
      </c>
      <c r="C4786" s="42" t="s">
        <v>14</v>
      </c>
      <c r="D4786" s="42" t="s">
        <v>31</v>
      </c>
      <c r="E4786" s="42" t="s">
        <v>5992</v>
      </c>
      <c r="F4786" s="55">
        <v>41954</v>
      </c>
      <c r="G4786" s="42" t="s">
        <v>5993</v>
      </c>
      <c r="H4786" s="42" t="s">
        <v>635</v>
      </c>
      <c r="I4786" s="42" t="s">
        <v>88</v>
      </c>
      <c r="J4786" s="42" t="s">
        <v>5994</v>
      </c>
      <c r="K4786" s="42" t="s">
        <v>5995</v>
      </c>
      <c r="L4786" s="42" t="s">
        <v>2307</v>
      </c>
      <c r="M4786" s="42" t="s">
        <v>21</v>
      </c>
      <c r="N4786" s="42" t="s">
        <v>5996</v>
      </c>
      <c r="P4786" s="42" t="s">
        <v>395</v>
      </c>
      <c r="Q4786" s="56" t="s">
        <v>5997</v>
      </c>
      <c r="R4786" s="42" t="s">
        <v>94</v>
      </c>
      <c r="S4786" s="42" t="s">
        <v>22</v>
      </c>
    </row>
    <row r="4787" spans="1:19" ht="12" customHeight="1" x14ac:dyDescent="0.15">
      <c r="A4787" s="42" t="s">
        <v>5998</v>
      </c>
      <c r="B4787" s="42">
        <v>52</v>
      </c>
      <c r="C4787" s="42" t="s">
        <v>14</v>
      </c>
      <c r="D4787" s="42" t="s">
        <v>31</v>
      </c>
      <c r="F4787" s="55">
        <v>41954</v>
      </c>
      <c r="G4787" s="42" t="s">
        <v>5999</v>
      </c>
      <c r="H4787" s="42" t="s">
        <v>6000</v>
      </c>
      <c r="I4787" s="42" t="s">
        <v>39</v>
      </c>
      <c r="J4787" s="42" t="s">
        <v>6001</v>
      </c>
      <c r="K4787" s="42" t="s">
        <v>4534</v>
      </c>
      <c r="L4787" s="42" t="s">
        <v>6002</v>
      </c>
      <c r="M4787" s="42" t="s">
        <v>21</v>
      </c>
      <c r="N4787" s="42" t="s">
        <v>6003</v>
      </c>
      <c r="O4787" s="42" t="s">
        <v>394</v>
      </c>
      <c r="P4787" s="42" t="s">
        <v>395</v>
      </c>
      <c r="Q4787" s="56" t="s">
        <v>6004</v>
      </c>
      <c r="R4787" s="42" t="s">
        <v>94</v>
      </c>
      <c r="S4787" s="42" t="s">
        <v>22</v>
      </c>
    </row>
    <row r="4788" spans="1:19" ht="12" customHeight="1" x14ac:dyDescent="0.15">
      <c r="A4788" s="42" t="s">
        <v>6005</v>
      </c>
      <c r="B4788" s="42">
        <v>38</v>
      </c>
      <c r="C4788" s="42" t="s">
        <v>14</v>
      </c>
      <c r="D4788" s="42" t="s">
        <v>31</v>
      </c>
      <c r="E4788" s="42" t="s">
        <v>6006</v>
      </c>
      <c r="F4788" s="55">
        <v>41954</v>
      </c>
      <c r="G4788" s="42" t="s">
        <v>6007</v>
      </c>
      <c r="H4788" s="42" t="s">
        <v>5383</v>
      </c>
      <c r="I4788" s="42" t="s">
        <v>39</v>
      </c>
      <c r="J4788" s="42" t="s">
        <v>6008</v>
      </c>
      <c r="K4788" s="42" t="s">
        <v>767</v>
      </c>
      <c r="L4788" s="42" t="s">
        <v>768</v>
      </c>
      <c r="M4788" s="42" t="s">
        <v>21</v>
      </c>
      <c r="N4788" s="42" t="s">
        <v>6009</v>
      </c>
      <c r="P4788" s="42" t="s">
        <v>395</v>
      </c>
      <c r="Q4788" s="56" t="s">
        <v>6010</v>
      </c>
      <c r="R4788" s="42" t="s">
        <v>94</v>
      </c>
      <c r="S4788" s="42" t="s">
        <v>12</v>
      </c>
    </row>
    <row r="4789" spans="1:19" ht="12" customHeight="1" x14ac:dyDescent="0.15">
      <c r="A4789" s="42" t="s">
        <v>6012</v>
      </c>
      <c r="B4789" s="42">
        <v>27</v>
      </c>
      <c r="C4789" s="42" t="s">
        <v>14</v>
      </c>
      <c r="D4789" s="42" t="s">
        <v>79</v>
      </c>
      <c r="E4789" s="42" t="str">
        <f>HYPERLINK("http://imgick.nj.com/home/njo-media/width620/img/middlesex_impact/photo/16419415-mmmain.png","http://imgick.nj.com/home/njo-media/width620/img/middlesex_impact/photo/16419415-mmmain.png")</f>
        <v>http://imgick.nj.com/home/njo-media/width620/img/middlesex_impact/photo/16419415-mmmain.png</v>
      </c>
      <c r="F4789" s="55">
        <v>41953</v>
      </c>
      <c r="G4789" s="42" t="s">
        <v>6013</v>
      </c>
      <c r="H4789" s="42" t="s">
        <v>6014</v>
      </c>
      <c r="I4789" s="42" t="s">
        <v>75</v>
      </c>
      <c r="J4789" s="42">
        <v>8902</v>
      </c>
      <c r="K4789" s="42" t="s">
        <v>36</v>
      </c>
      <c r="L4789" s="42" t="s">
        <v>6015</v>
      </c>
      <c r="M4789" s="42" t="s">
        <v>2246</v>
      </c>
      <c r="N4789" s="42" t="s">
        <v>20414</v>
      </c>
      <c r="O4789" s="42" t="s">
        <v>4581</v>
      </c>
      <c r="P4789" s="42" t="s">
        <v>395</v>
      </c>
      <c r="Q4789" s="56"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4789" s="42" t="s">
        <v>542</v>
      </c>
      <c r="S4789" s="42" t="s">
        <v>12</v>
      </c>
    </row>
    <row r="4790" spans="1:19" ht="12" customHeight="1" x14ac:dyDescent="0.15">
      <c r="A4790" s="42" t="s">
        <v>6024</v>
      </c>
      <c r="B4790" s="42">
        <v>40</v>
      </c>
      <c r="C4790" s="42" t="s">
        <v>108</v>
      </c>
      <c r="D4790" s="42" t="s">
        <v>79</v>
      </c>
      <c r="E4790" s="42" t="s">
        <v>6025</v>
      </c>
      <c r="F4790" s="55">
        <v>41952</v>
      </c>
      <c r="G4790" s="42" t="s">
        <v>6026</v>
      </c>
      <c r="H4790" s="42" t="s">
        <v>6027</v>
      </c>
      <c r="I4790" s="42" t="s">
        <v>51</v>
      </c>
      <c r="J4790" s="42" t="s">
        <v>6028</v>
      </c>
      <c r="K4790" s="42" t="s">
        <v>6029</v>
      </c>
      <c r="L4790" s="42" t="s">
        <v>6030</v>
      </c>
      <c r="M4790" s="42" t="s">
        <v>21</v>
      </c>
      <c r="N4790" s="42" t="s">
        <v>6031</v>
      </c>
      <c r="O4790" s="42" t="s">
        <v>394</v>
      </c>
      <c r="P4790" s="42" t="s">
        <v>395</v>
      </c>
      <c r="Q4790" s="56" t="s">
        <v>6032</v>
      </c>
      <c r="R4790" s="42" t="s">
        <v>23</v>
      </c>
      <c r="S4790" s="42" t="s">
        <v>22</v>
      </c>
    </row>
    <row r="4791" spans="1:19" ht="12" customHeight="1" x14ac:dyDescent="0.15">
      <c r="A4791" s="42" t="s">
        <v>6016</v>
      </c>
      <c r="B4791" s="42">
        <v>38</v>
      </c>
      <c r="C4791" s="42" t="s">
        <v>14</v>
      </c>
      <c r="D4791" s="42" t="s">
        <v>15</v>
      </c>
      <c r="E4791" s="42" t="s">
        <v>6017</v>
      </c>
      <c r="F4791" s="55">
        <v>41952</v>
      </c>
      <c r="G4791" s="42" t="s">
        <v>6018</v>
      </c>
      <c r="H4791" s="42" t="s">
        <v>6019</v>
      </c>
      <c r="I4791" s="42" t="s">
        <v>67</v>
      </c>
      <c r="J4791" s="42" t="s">
        <v>6020</v>
      </c>
      <c r="K4791" s="42" t="s">
        <v>279</v>
      </c>
      <c r="L4791" s="42" t="s">
        <v>6021</v>
      </c>
      <c r="M4791" s="42" t="s">
        <v>21</v>
      </c>
      <c r="N4791" s="42" t="s">
        <v>6022</v>
      </c>
      <c r="O4791" s="42" t="s">
        <v>994</v>
      </c>
      <c r="P4791" s="42" t="s">
        <v>395</v>
      </c>
      <c r="Q4791" s="56" t="s">
        <v>6023</v>
      </c>
      <c r="R4791" s="42" t="s">
        <v>94</v>
      </c>
      <c r="S4791" s="42" t="s">
        <v>22</v>
      </c>
    </row>
    <row r="4792" spans="1:19" ht="12" customHeight="1" x14ac:dyDescent="0.15">
      <c r="A4792" s="42" t="s">
        <v>6051</v>
      </c>
      <c r="B4792" s="42">
        <v>48</v>
      </c>
      <c r="C4792" s="42" t="s">
        <v>14</v>
      </c>
      <c r="D4792" s="42" t="s">
        <v>42</v>
      </c>
      <c r="E4792" s="42" t="s">
        <v>6052</v>
      </c>
      <c r="F4792" s="55">
        <v>41952</v>
      </c>
      <c r="G4792" s="42" t="s">
        <v>6053</v>
      </c>
      <c r="H4792" s="42" t="s">
        <v>616</v>
      </c>
      <c r="I4792" s="42" t="s">
        <v>117</v>
      </c>
      <c r="J4792" s="42" t="s">
        <v>6054</v>
      </c>
      <c r="K4792" s="42" t="s">
        <v>617</v>
      </c>
      <c r="L4792" s="42" t="s">
        <v>618</v>
      </c>
      <c r="M4792" s="42" t="s">
        <v>29842</v>
      </c>
      <c r="N4792" s="42" t="s">
        <v>6055</v>
      </c>
      <c r="O4792" s="42" t="s">
        <v>994</v>
      </c>
      <c r="P4792" s="42" t="s">
        <v>395</v>
      </c>
      <c r="Q4792" s="56" t="s">
        <v>6056</v>
      </c>
      <c r="R4792" s="42" t="s">
        <v>948</v>
      </c>
      <c r="S4792" s="42" t="s">
        <v>22</v>
      </c>
    </row>
    <row r="4793" spans="1:19" ht="12" customHeight="1" x14ac:dyDescent="0.15">
      <c r="A4793" s="42" t="s">
        <v>6040</v>
      </c>
      <c r="B4793" s="42">
        <v>31</v>
      </c>
      <c r="C4793" s="42" t="s">
        <v>14</v>
      </c>
      <c r="D4793" s="42" t="s">
        <v>42</v>
      </c>
      <c r="E4793" s="42" t="s">
        <v>6041</v>
      </c>
      <c r="F4793" s="55">
        <v>41952</v>
      </c>
      <c r="G4793" s="42" t="s">
        <v>6042</v>
      </c>
      <c r="H4793" s="42" t="s">
        <v>1273</v>
      </c>
      <c r="I4793" s="42" t="s">
        <v>203</v>
      </c>
      <c r="J4793" s="42" t="s">
        <v>6043</v>
      </c>
      <c r="K4793" s="42" t="s">
        <v>1273</v>
      </c>
      <c r="L4793" s="42" t="s">
        <v>1274</v>
      </c>
      <c r="M4793" s="42" t="s">
        <v>21</v>
      </c>
      <c r="N4793" s="42" t="s">
        <v>6044</v>
      </c>
      <c r="O4793" s="42" t="s">
        <v>994</v>
      </c>
      <c r="P4793" s="42" t="s">
        <v>395</v>
      </c>
      <c r="Q4793" s="56" t="s">
        <v>6045</v>
      </c>
      <c r="R4793" s="42" t="s">
        <v>23</v>
      </c>
      <c r="S4793" s="42" t="s">
        <v>22</v>
      </c>
    </row>
    <row r="4794" spans="1:19" ht="12" customHeight="1" x14ac:dyDescent="0.15">
      <c r="A4794" s="42" t="s">
        <v>6046</v>
      </c>
      <c r="B4794" s="42">
        <v>34</v>
      </c>
      <c r="C4794" s="42" t="s">
        <v>14</v>
      </c>
      <c r="D4794" s="42" t="s">
        <v>42</v>
      </c>
      <c r="F4794" s="55">
        <v>41952</v>
      </c>
      <c r="G4794" s="42" t="s">
        <v>6047</v>
      </c>
      <c r="H4794" s="42" t="s">
        <v>92</v>
      </c>
      <c r="I4794" s="42" t="s">
        <v>39</v>
      </c>
      <c r="J4794" s="42" t="s">
        <v>6048</v>
      </c>
      <c r="K4794" s="42" t="s">
        <v>92</v>
      </c>
      <c r="L4794" s="42" t="s">
        <v>93</v>
      </c>
      <c r="M4794" s="42" t="s">
        <v>21</v>
      </c>
      <c r="N4794" s="42" t="s">
        <v>6049</v>
      </c>
      <c r="O4794" s="42" t="s">
        <v>994</v>
      </c>
      <c r="P4794" s="42" t="s">
        <v>395</v>
      </c>
      <c r="Q4794" s="56" t="s">
        <v>6050</v>
      </c>
      <c r="R4794" s="42" t="s">
        <v>94</v>
      </c>
      <c r="S4794" s="42" t="s">
        <v>22</v>
      </c>
    </row>
    <row r="4795" spans="1:19" ht="12" customHeight="1" x14ac:dyDescent="0.15">
      <c r="A4795" s="42" t="s">
        <v>6033</v>
      </c>
      <c r="B4795" s="42">
        <v>22</v>
      </c>
      <c r="C4795" s="42" t="s">
        <v>14</v>
      </c>
      <c r="D4795" s="42" t="s">
        <v>42</v>
      </c>
      <c r="E4795" s="42" t="s">
        <v>6034</v>
      </c>
      <c r="F4795" s="55">
        <v>41952</v>
      </c>
      <c r="G4795" s="42" t="s">
        <v>6035</v>
      </c>
      <c r="H4795" s="42" t="s">
        <v>6036</v>
      </c>
      <c r="I4795" s="42" t="s">
        <v>39</v>
      </c>
      <c r="J4795" s="42" t="s">
        <v>6037</v>
      </c>
      <c r="K4795" s="42" t="s">
        <v>92</v>
      </c>
      <c r="L4795" s="42" t="s">
        <v>93</v>
      </c>
      <c r="M4795" s="42" t="s">
        <v>21</v>
      </c>
      <c r="N4795" s="42" t="s">
        <v>6038</v>
      </c>
      <c r="O4795" s="42" t="s">
        <v>994</v>
      </c>
      <c r="P4795" s="42" t="s">
        <v>395</v>
      </c>
      <c r="Q4795" s="56" t="s">
        <v>6039</v>
      </c>
      <c r="R4795" s="42" t="s">
        <v>542</v>
      </c>
      <c r="S4795" s="42" t="s">
        <v>22</v>
      </c>
    </row>
    <row r="4796" spans="1:19" ht="12" customHeight="1" x14ac:dyDescent="0.15">
      <c r="A4796" s="42" t="s">
        <v>6057</v>
      </c>
      <c r="B4796" s="42">
        <v>56</v>
      </c>
      <c r="C4796" s="42" t="s">
        <v>14</v>
      </c>
      <c r="D4796" s="42" t="s">
        <v>31</v>
      </c>
      <c r="F4796" s="55">
        <v>41952</v>
      </c>
      <c r="G4796" s="42" t="s">
        <v>6058</v>
      </c>
      <c r="H4796" s="42" t="s">
        <v>6059</v>
      </c>
      <c r="I4796" s="42" t="s">
        <v>39</v>
      </c>
      <c r="J4796" s="42" t="s">
        <v>6060</v>
      </c>
      <c r="K4796" s="42" t="s">
        <v>1231</v>
      </c>
      <c r="L4796" s="42" t="s">
        <v>1232</v>
      </c>
      <c r="M4796" s="42" t="s">
        <v>21</v>
      </c>
      <c r="N4796" s="42" t="s">
        <v>6061</v>
      </c>
      <c r="O4796" s="42" t="s">
        <v>394</v>
      </c>
      <c r="P4796" s="42" t="s">
        <v>395</v>
      </c>
      <c r="Q4796" s="56" t="s">
        <v>6062</v>
      </c>
      <c r="R4796" s="42" t="s">
        <v>94</v>
      </c>
      <c r="S4796" s="42" t="s">
        <v>22</v>
      </c>
    </row>
    <row r="4797" spans="1:19" ht="12" customHeight="1" x14ac:dyDescent="0.15">
      <c r="A4797" s="42" t="s">
        <v>6063</v>
      </c>
      <c r="B4797" s="42">
        <v>23</v>
      </c>
      <c r="C4797" s="42" t="s">
        <v>14</v>
      </c>
      <c r="D4797" s="42" t="s">
        <v>31</v>
      </c>
      <c r="F4797" s="55">
        <v>41952</v>
      </c>
      <c r="G4797" s="42" t="s">
        <v>6064</v>
      </c>
      <c r="H4797" s="42" t="s">
        <v>6065</v>
      </c>
      <c r="I4797" s="42" t="s">
        <v>75</v>
      </c>
      <c r="J4797" s="42">
        <v>8759</v>
      </c>
      <c r="K4797" s="42" t="s">
        <v>627</v>
      </c>
      <c r="L4797" s="42" t="s">
        <v>6066</v>
      </c>
      <c r="M4797" s="42" t="s">
        <v>373</v>
      </c>
      <c r="N4797" s="42" t="s">
        <v>6067</v>
      </c>
      <c r="P4797" s="42" t="s">
        <v>395</v>
      </c>
      <c r="Q4797" s="56" t="s">
        <v>6068</v>
      </c>
      <c r="R4797" s="42" t="s">
        <v>23</v>
      </c>
      <c r="S4797" s="42" t="s">
        <v>12</v>
      </c>
    </row>
    <row r="4798" spans="1:19" ht="12" customHeight="1" x14ac:dyDescent="0.15">
      <c r="A4798" s="42" t="s">
        <v>6074</v>
      </c>
      <c r="B4798" s="42">
        <v>52</v>
      </c>
      <c r="C4798" s="42" t="s">
        <v>108</v>
      </c>
      <c r="D4798" s="42" t="s">
        <v>133</v>
      </c>
      <c r="F4798" s="55">
        <v>41951</v>
      </c>
      <c r="G4798" s="42" t="s">
        <v>6075</v>
      </c>
      <c r="H4798" s="42" t="s">
        <v>501</v>
      </c>
      <c r="I4798" s="42" t="s">
        <v>137</v>
      </c>
      <c r="J4798" s="42" t="s">
        <v>6076</v>
      </c>
      <c r="K4798" s="42" t="s">
        <v>6077</v>
      </c>
      <c r="L4798" s="42" t="s">
        <v>6078</v>
      </c>
      <c r="M4798" s="42" t="s">
        <v>21</v>
      </c>
      <c r="N4798" s="42" t="s">
        <v>6079</v>
      </c>
      <c r="O4798" s="42" t="s">
        <v>537</v>
      </c>
      <c r="P4798" s="42" t="s">
        <v>395</v>
      </c>
      <c r="Q4798" s="56" t="s">
        <v>6080</v>
      </c>
      <c r="R4798" s="42" t="s">
        <v>948</v>
      </c>
      <c r="S4798" s="42" t="s">
        <v>22</v>
      </c>
    </row>
    <row r="4799" spans="1:19" ht="12" customHeight="1" x14ac:dyDescent="0.15">
      <c r="A4799" s="42" t="s">
        <v>6095</v>
      </c>
      <c r="B4799" s="42">
        <v>27</v>
      </c>
      <c r="C4799" s="42" t="s">
        <v>14</v>
      </c>
      <c r="D4799" s="42" t="s">
        <v>31</v>
      </c>
      <c r="F4799" s="55">
        <v>41951</v>
      </c>
      <c r="G4799" s="42" t="s">
        <v>6096</v>
      </c>
      <c r="H4799" s="42" t="s">
        <v>766</v>
      </c>
      <c r="I4799" s="42" t="s">
        <v>39</v>
      </c>
      <c r="J4799" s="42" t="s">
        <v>2775</v>
      </c>
      <c r="K4799" s="42" t="s">
        <v>767</v>
      </c>
      <c r="L4799" s="42" t="s">
        <v>4629</v>
      </c>
      <c r="M4799" s="42" t="s">
        <v>21</v>
      </c>
      <c r="N4799" s="42" t="s">
        <v>6097</v>
      </c>
      <c r="O4799" s="42" t="s">
        <v>28698</v>
      </c>
      <c r="P4799" s="42" t="s">
        <v>28691</v>
      </c>
      <c r="Q4799" s="56" t="s">
        <v>6098</v>
      </c>
      <c r="R4799" s="42" t="s">
        <v>94</v>
      </c>
      <c r="S4799" s="42" t="s">
        <v>22</v>
      </c>
    </row>
    <row r="4800" spans="1:19" ht="12" customHeight="1" x14ac:dyDescent="0.15">
      <c r="A4800" s="42" t="s">
        <v>6069</v>
      </c>
      <c r="B4800" s="42">
        <v>50</v>
      </c>
      <c r="C4800" s="42" t="s">
        <v>14</v>
      </c>
      <c r="D4800" s="42" t="s">
        <v>79</v>
      </c>
      <c r="F4800" s="55">
        <v>41951</v>
      </c>
      <c r="G4800" s="42" t="s">
        <v>6070</v>
      </c>
      <c r="H4800" s="42" t="s">
        <v>424</v>
      </c>
      <c r="I4800" s="42" t="s">
        <v>357</v>
      </c>
      <c r="J4800" s="42" t="s">
        <v>6071</v>
      </c>
      <c r="K4800" s="42" t="s">
        <v>585</v>
      </c>
      <c r="L4800" s="42" t="s">
        <v>2080</v>
      </c>
      <c r="M4800" s="42" t="s">
        <v>21</v>
      </c>
      <c r="N4800" s="42" t="s">
        <v>6072</v>
      </c>
      <c r="O4800" s="42" t="s">
        <v>394</v>
      </c>
      <c r="P4800" s="42" t="s">
        <v>395</v>
      </c>
      <c r="Q4800" s="56" t="s">
        <v>6073</v>
      </c>
      <c r="R4800" s="42" t="s">
        <v>23</v>
      </c>
      <c r="S4800" s="42" t="s">
        <v>22</v>
      </c>
    </row>
    <row r="4801" spans="1:19" ht="12" customHeight="1" x14ac:dyDescent="0.15">
      <c r="A4801" s="42" t="s">
        <v>6089</v>
      </c>
      <c r="B4801" s="42">
        <v>34</v>
      </c>
      <c r="C4801" s="42" t="s">
        <v>14</v>
      </c>
      <c r="D4801" s="42" t="s">
        <v>31</v>
      </c>
      <c r="E4801" s="42" t="s">
        <v>6090</v>
      </c>
      <c r="F4801" s="55">
        <v>41951</v>
      </c>
      <c r="G4801" s="42" t="s">
        <v>6091</v>
      </c>
      <c r="H4801" s="42" t="s">
        <v>1077</v>
      </c>
      <c r="I4801" s="42" t="s">
        <v>389</v>
      </c>
      <c r="J4801" s="42" t="s">
        <v>6092</v>
      </c>
      <c r="K4801" s="42" t="s">
        <v>1078</v>
      </c>
      <c r="L4801" s="42" t="s">
        <v>1079</v>
      </c>
      <c r="M4801" s="42" t="s">
        <v>21</v>
      </c>
      <c r="N4801" s="42" t="s">
        <v>6093</v>
      </c>
      <c r="P4801" s="42" t="s">
        <v>395</v>
      </c>
      <c r="Q4801" s="56" t="s">
        <v>6094</v>
      </c>
      <c r="R4801" s="42" t="s">
        <v>94</v>
      </c>
      <c r="S4801" s="42" t="s">
        <v>22</v>
      </c>
    </row>
    <row r="4802" spans="1:19" ht="12" customHeight="1" x14ac:dyDescent="0.15">
      <c r="A4802" s="42" t="s">
        <v>6081</v>
      </c>
      <c r="B4802" s="42">
        <v>27</v>
      </c>
      <c r="C4802" s="42" t="s">
        <v>14</v>
      </c>
      <c r="D4802" s="42" t="s">
        <v>31</v>
      </c>
      <c r="E4802" s="42" t="s">
        <v>6082</v>
      </c>
      <c r="F4802" s="55">
        <v>41951</v>
      </c>
      <c r="G4802" s="42" t="s">
        <v>6083</v>
      </c>
      <c r="H4802" s="42" t="s">
        <v>6084</v>
      </c>
      <c r="I4802" s="42" t="s">
        <v>51</v>
      </c>
      <c r="J4802" s="42" t="s">
        <v>6085</v>
      </c>
      <c r="K4802" s="42" t="s">
        <v>1107</v>
      </c>
      <c r="L4802" s="42" t="s">
        <v>6086</v>
      </c>
      <c r="M4802" s="42" t="s">
        <v>21</v>
      </c>
      <c r="N4802" s="42" t="s">
        <v>6087</v>
      </c>
      <c r="O4802" s="42" t="s">
        <v>994</v>
      </c>
      <c r="P4802" s="42" t="s">
        <v>395</v>
      </c>
      <c r="Q4802" s="56" t="s">
        <v>6088</v>
      </c>
      <c r="R4802" s="42" t="s">
        <v>542</v>
      </c>
      <c r="S4802" s="42" t="s">
        <v>22</v>
      </c>
    </row>
    <row r="4803" spans="1:19" ht="12" customHeight="1" x14ac:dyDescent="0.15">
      <c r="A4803" s="42" t="s">
        <v>6099</v>
      </c>
      <c r="B4803" s="42">
        <v>57</v>
      </c>
      <c r="C4803" s="42" t="s">
        <v>14</v>
      </c>
      <c r="D4803" s="42" t="s">
        <v>31</v>
      </c>
      <c r="F4803" s="55">
        <v>41950</v>
      </c>
      <c r="G4803" s="42" t="s">
        <v>6100</v>
      </c>
      <c r="H4803" s="42" t="s">
        <v>910</v>
      </c>
      <c r="I4803" s="42" t="s">
        <v>67</v>
      </c>
      <c r="J4803" s="42" t="s">
        <v>6101</v>
      </c>
      <c r="K4803" s="42" t="s">
        <v>68</v>
      </c>
      <c r="L4803" s="42" t="s">
        <v>6102</v>
      </c>
      <c r="M4803" s="42" t="s">
        <v>21</v>
      </c>
      <c r="N4803" s="42" t="s">
        <v>6103</v>
      </c>
      <c r="O4803" s="42" t="s">
        <v>994</v>
      </c>
      <c r="P4803" s="42" t="s">
        <v>395</v>
      </c>
      <c r="Q4803" s="56" t="s">
        <v>6104</v>
      </c>
      <c r="R4803" s="42" t="s">
        <v>94</v>
      </c>
      <c r="S4803" s="42" t="s">
        <v>22</v>
      </c>
    </row>
    <row r="4804" spans="1:19" ht="12" customHeight="1" x14ac:dyDescent="0.15">
      <c r="A4804" s="42" t="s">
        <v>6105</v>
      </c>
      <c r="B4804" s="42">
        <v>20</v>
      </c>
      <c r="C4804" s="42" t="s">
        <v>14</v>
      </c>
      <c r="D4804" s="42" t="s">
        <v>79</v>
      </c>
      <c r="E4804" s="42" t="s">
        <v>6106</v>
      </c>
      <c r="F4804" s="55">
        <v>41949</v>
      </c>
      <c r="G4804" s="42" t="s">
        <v>6107</v>
      </c>
      <c r="H4804" s="42" t="s">
        <v>427</v>
      </c>
      <c r="I4804" s="42" t="s">
        <v>313</v>
      </c>
      <c r="J4804" s="42" t="s">
        <v>6108</v>
      </c>
      <c r="K4804" s="42" t="s">
        <v>2119</v>
      </c>
      <c r="L4804" s="42" t="s">
        <v>6109</v>
      </c>
      <c r="M4804" s="42" t="s">
        <v>21</v>
      </c>
      <c r="N4804" s="42" t="s">
        <v>6110</v>
      </c>
      <c r="O4804" s="42" t="s">
        <v>394</v>
      </c>
      <c r="P4804" s="42" t="s">
        <v>395</v>
      </c>
      <c r="Q4804" s="56"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4804" s="42" t="s">
        <v>23</v>
      </c>
      <c r="S4804" s="42" t="s">
        <v>22</v>
      </c>
    </row>
    <row r="4805" spans="1:19" ht="12" customHeight="1" x14ac:dyDescent="0.15">
      <c r="A4805" s="42" t="s">
        <v>6124</v>
      </c>
      <c r="B4805" s="42">
        <v>26</v>
      </c>
      <c r="C4805" s="42" t="s">
        <v>14</v>
      </c>
      <c r="D4805" s="42" t="s">
        <v>31</v>
      </c>
      <c r="F4805" s="55">
        <v>41949</v>
      </c>
      <c r="G4805" s="42" t="s">
        <v>6125</v>
      </c>
      <c r="H4805" s="42" t="s">
        <v>6126</v>
      </c>
      <c r="I4805" s="42" t="s">
        <v>774</v>
      </c>
      <c r="J4805" s="42">
        <v>83338</v>
      </c>
      <c r="K4805" s="42" t="s">
        <v>6126</v>
      </c>
      <c r="L4805" s="42" t="s">
        <v>18876</v>
      </c>
      <c r="M4805" s="42" t="s">
        <v>21</v>
      </c>
      <c r="N4805" s="42" t="s">
        <v>6127</v>
      </c>
      <c r="P4805" s="42" t="s">
        <v>395</v>
      </c>
      <c r="Q4805" s="56"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4805" s="42" t="s">
        <v>23</v>
      </c>
      <c r="S4805" s="42" t="s">
        <v>22</v>
      </c>
    </row>
    <row r="4806" spans="1:19" ht="12" customHeight="1" x14ac:dyDescent="0.15">
      <c r="A4806" s="42" t="s">
        <v>6117</v>
      </c>
      <c r="B4806" s="42">
        <v>36</v>
      </c>
      <c r="C4806" s="42" t="s">
        <v>14</v>
      </c>
      <c r="D4806" s="42" t="s">
        <v>31</v>
      </c>
      <c r="E4806" s="42" t="s">
        <v>6118</v>
      </c>
      <c r="F4806" s="55">
        <v>41949</v>
      </c>
      <c r="G4806" s="42" t="s">
        <v>6119</v>
      </c>
      <c r="H4806" s="42" t="s">
        <v>6120</v>
      </c>
      <c r="I4806" s="42" t="s">
        <v>39</v>
      </c>
      <c r="J4806" s="42" t="s">
        <v>6121</v>
      </c>
      <c r="K4806" s="42" t="s">
        <v>92</v>
      </c>
      <c r="L4806" s="42" t="s">
        <v>408</v>
      </c>
      <c r="M4806" s="42" t="s">
        <v>21</v>
      </c>
      <c r="N4806" s="42" t="s">
        <v>6122</v>
      </c>
      <c r="O4806" s="42" t="s">
        <v>994</v>
      </c>
      <c r="P4806" s="42" t="s">
        <v>395</v>
      </c>
      <c r="Q4806" s="56" t="s">
        <v>6123</v>
      </c>
      <c r="R4806" s="42" t="s">
        <v>542</v>
      </c>
      <c r="S4806" s="42" t="s">
        <v>22</v>
      </c>
    </row>
    <row r="4807" spans="1:19" ht="12" customHeight="1" x14ac:dyDescent="0.15">
      <c r="A4807" s="42" t="s">
        <v>6111</v>
      </c>
      <c r="B4807" s="42">
        <v>71</v>
      </c>
      <c r="C4807" s="42" t="s">
        <v>14</v>
      </c>
      <c r="D4807" s="42" t="s">
        <v>24</v>
      </c>
      <c r="F4807" s="55">
        <v>41949</v>
      </c>
      <c r="G4807" s="42" t="s">
        <v>6112</v>
      </c>
      <c r="H4807" s="42" t="s">
        <v>6113</v>
      </c>
      <c r="I4807" s="42" t="s">
        <v>88</v>
      </c>
      <c r="J4807" s="42">
        <v>35640</v>
      </c>
      <c r="K4807" s="42" t="s">
        <v>5313</v>
      </c>
      <c r="L4807" s="42" t="s">
        <v>6114</v>
      </c>
      <c r="M4807" s="42" t="s">
        <v>373</v>
      </c>
      <c r="N4807" s="42" t="s">
        <v>6115</v>
      </c>
      <c r="P4807" s="42" t="s">
        <v>395</v>
      </c>
      <c r="Q4807" s="56" t="s">
        <v>6116</v>
      </c>
      <c r="R4807" s="42" t="s">
        <v>23</v>
      </c>
      <c r="S4807" s="42" t="s">
        <v>12</v>
      </c>
    </row>
    <row r="4808" spans="1:19" ht="12" customHeight="1" x14ac:dyDescent="0.15">
      <c r="A4808" s="42" t="s">
        <v>6128</v>
      </c>
      <c r="B4808" s="42">
        <v>33</v>
      </c>
      <c r="C4808" s="42" t="s">
        <v>14</v>
      </c>
      <c r="D4808" s="42" t="s">
        <v>24</v>
      </c>
      <c r="F4808" s="55">
        <v>41948</v>
      </c>
      <c r="G4808" s="42" t="s">
        <v>6129</v>
      </c>
      <c r="H4808" s="42" t="s">
        <v>1581</v>
      </c>
      <c r="I4808" s="42" t="s">
        <v>263</v>
      </c>
      <c r="J4808" s="42" t="s">
        <v>6130</v>
      </c>
      <c r="K4808" s="42" t="s">
        <v>6131</v>
      </c>
      <c r="L4808" s="42" t="s">
        <v>6132</v>
      </c>
      <c r="M4808" s="42" t="s">
        <v>21</v>
      </c>
      <c r="N4808" s="42" t="s">
        <v>6133</v>
      </c>
      <c r="O4808" s="42" t="s">
        <v>4581</v>
      </c>
      <c r="P4808" s="42" t="s">
        <v>395</v>
      </c>
      <c r="Q4808" s="56" t="str">
        <f>HYPERLINK("http://www.rgj.com/story/news/crime/2014/11/05/police-officer-involved-shooting-near-unr/18563353/","http://www.rgj.com/story/news/crime/2014/11/05/police-officer-involved-shooting-near-unr/18563353/")</f>
        <v>http://www.rgj.com/story/news/crime/2014/11/05/police-officer-involved-shooting-near-unr/18563353/</v>
      </c>
      <c r="R4808" s="42" t="s">
        <v>94</v>
      </c>
      <c r="S4808" s="42" t="s">
        <v>22</v>
      </c>
    </row>
    <row r="4809" spans="1:19" ht="12" customHeight="1" x14ac:dyDescent="0.15">
      <c r="A4809" s="42" t="s">
        <v>6134</v>
      </c>
      <c r="B4809" s="42">
        <v>27</v>
      </c>
      <c r="C4809" s="42" t="s">
        <v>14</v>
      </c>
      <c r="D4809" s="42" t="s">
        <v>31</v>
      </c>
      <c r="E4809" s="42" t="str">
        <f>HYPERLINK("https://www.facebook.com/groups/387178151407408/","https://www.facebook.com/groups/387178151407408/")</f>
        <v>https://www.facebook.com/groups/387178151407408/</v>
      </c>
      <c r="F4809" s="55">
        <v>41948</v>
      </c>
      <c r="G4809" s="42" t="s">
        <v>6135</v>
      </c>
      <c r="H4809" s="42" t="s">
        <v>6136</v>
      </c>
      <c r="I4809" s="42" t="s">
        <v>297</v>
      </c>
      <c r="J4809" s="42">
        <v>98908</v>
      </c>
      <c r="K4809" s="42" t="s">
        <v>6136</v>
      </c>
      <c r="L4809" s="42" t="s">
        <v>6137</v>
      </c>
      <c r="M4809" s="42" t="s">
        <v>21</v>
      </c>
      <c r="N4809" s="42" t="s">
        <v>6138</v>
      </c>
      <c r="P4809" s="42" t="s">
        <v>395</v>
      </c>
      <c r="Q4809" s="56" t="str">
        <f>HYPERLINK("http://www.yakimaherald.com/news/latestlocalnews/2632541-8/man-fatally-shot-by-yakima-county-deputy","http://www.yakimaherald.com/news/latestlocalnews/2632541-8/man-fatally-shot-by-yakima-county-deputy")</f>
        <v>http://www.yakimaherald.com/news/latestlocalnews/2632541-8/man-fatally-shot-by-yakima-county-deputy</v>
      </c>
      <c r="R4809" s="42" t="s">
        <v>94</v>
      </c>
      <c r="S4809" s="42" t="s">
        <v>373</v>
      </c>
    </row>
    <row r="4810" spans="1:19" ht="12" customHeight="1" x14ac:dyDescent="0.15">
      <c r="A4810" s="42" t="s">
        <v>6139</v>
      </c>
      <c r="B4810" s="42">
        <v>64</v>
      </c>
      <c r="C4810" s="42" t="s">
        <v>14</v>
      </c>
      <c r="D4810" s="42" t="s">
        <v>24</v>
      </c>
      <c r="F4810" s="55">
        <v>41947</v>
      </c>
      <c r="G4810" s="42" t="s">
        <v>6140</v>
      </c>
      <c r="H4810" s="42" t="s">
        <v>6141</v>
      </c>
      <c r="I4810" s="42" t="s">
        <v>63</v>
      </c>
      <c r="J4810" s="42">
        <v>45645</v>
      </c>
      <c r="K4810" s="42" t="s">
        <v>2028</v>
      </c>
      <c r="L4810" s="42" t="s">
        <v>338</v>
      </c>
      <c r="M4810" s="42" t="s">
        <v>21</v>
      </c>
      <c r="N4810" s="42" t="s">
        <v>6142</v>
      </c>
      <c r="O4810" s="42" t="s">
        <v>537</v>
      </c>
      <c r="P4810" s="42" t="s">
        <v>395</v>
      </c>
      <c r="Q4810" s="56"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4810" s="42" t="s">
        <v>23</v>
      </c>
      <c r="S4810" s="42" t="s">
        <v>22</v>
      </c>
    </row>
    <row r="4811" spans="1:19" ht="12" customHeight="1" x14ac:dyDescent="0.15">
      <c r="A4811" s="42" t="s">
        <v>749</v>
      </c>
      <c r="B4811" s="42">
        <v>27</v>
      </c>
      <c r="C4811" s="42" t="s">
        <v>14</v>
      </c>
      <c r="D4811" s="42" t="s">
        <v>79</v>
      </c>
      <c r="E4811" s="42" t="s">
        <v>6150</v>
      </c>
      <c r="F4811" s="55">
        <v>41946</v>
      </c>
      <c r="G4811" s="42" t="s">
        <v>6151</v>
      </c>
      <c r="H4811" s="42" t="s">
        <v>6152</v>
      </c>
      <c r="I4811" s="42" t="s">
        <v>38</v>
      </c>
      <c r="J4811" s="42" t="s">
        <v>6153</v>
      </c>
      <c r="K4811" s="42" t="s">
        <v>1231</v>
      </c>
      <c r="L4811" s="42" t="s">
        <v>6154</v>
      </c>
      <c r="M4811" s="42" t="s">
        <v>21</v>
      </c>
      <c r="N4811" s="42" t="s">
        <v>6155</v>
      </c>
      <c r="O4811" s="42" t="s">
        <v>537</v>
      </c>
      <c r="P4811" s="42" t="s">
        <v>395</v>
      </c>
      <c r="Q4811" s="56" t="s">
        <v>6156</v>
      </c>
      <c r="R4811" s="42" t="s">
        <v>94</v>
      </c>
      <c r="S4811" s="42" t="s">
        <v>22</v>
      </c>
    </row>
    <row r="4812" spans="1:19" ht="12" customHeight="1" x14ac:dyDescent="0.15">
      <c r="A4812" s="42" t="s">
        <v>6143</v>
      </c>
      <c r="B4812" s="42">
        <v>29</v>
      </c>
      <c r="C4812" s="42" t="s">
        <v>14</v>
      </c>
      <c r="D4812" s="42" t="s">
        <v>79</v>
      </c>
      <c r="E4812" s="42" t="s">
        <v>6144</v>
      </c>
      <c r="F4812" s="55">
        <v>41946</v>
      </c>
      <c r="G4812" s="42" t="s">
        <v>6145</v>
      </c>
      <c r="H4812" s="42" t="s">
        <v>198</v>
      </c>
      <c r="I4812" s="42" t="s">
        <v>63</v>
      </c>
      <c r="J4812" s="42" t="s">
        <v>6146</v>
      </c>
      <c r="K4812" s="42" t="s">
        <v>3381</v>
      </c>
      <c r="L4812" s="42" t="s">
        <v>6147</v>
      </c>
      <c r="M4812" s="42" t="s">
        <v>21</v>
      </c>
      <c r="N4812" s="42" t="s">
        <v>6148</v>
      </c>
      <c r="O4812" s="42" t="s">
        <v>394</v>
      </c>
      <c r="P4812" s="42" t="s">
        <v>395</v>
      </c>
      <c r="Q4812" s="56" t="s">
        <v>6149</v>
      </c>
      <c r="R4812" s="42" t="s">
        <v>94</v>
      </c>
      <c r="S4812" s="42" t="s">
        <v>22</v>
      </c>
    </row>
    <row r="4813" spans="1:19" ht="12" customHeight="1" x14ac:dyDescent="0.15">
      <c r="A4813" s="42" t="s">
        <v>6165</v>
      </c>
      <c r="B4813" s="42">
        <v>28</v>
      </c>
      <c r="C4813" s="42" t="s">
        <v>14</v>
      </c>
      <c r="D4813" s="42" t="s">
        <v>31</v>
      </c>
      <c r="E4813" s="42" t="s">
        <v>6166</v>
      </c>
      <c r="F4813" s="55">
        <v>41946</v>
      </c>
      <c r="G4813" s="42" t="s">
        <v>6167</v>
      </c>
      <c r="H4813" s="42" t="s">
        <v>6168</v>
      </c>
      <c r="I4813" s="42" t="s">
        <v>88</v>
      </c>
      <c r="J4813" s="42" t="s">
        <v>6169</v>
      </c>
      <c r="K4813" s="42" t="s">
        <v>6170</v>
      </c>
      <c r="L4813" s="42" t="s">
        <v>6171</v>
      </c>
      <c r="M4813" s="42" t="s">
        <v>21</v>
      </c>
      <c r="N4813" s="42" t="s">
        <v>6172</v>
      </c>
      <c r="O4813" s="42" t="s">
        <v>537</v>
      </c>
      <c r="P4813" s="42" t="s">
        <v>395</v>
      </c>
      <c r="Q4813" s="56" t="s">
        <v>6173</v>
      </c>
      <c r="R4813" s="42" t="s">
        <v>948</v>
      </c>
      <c r="S4813" s="42" t="s">
        <v>22</v>
      </c>
    </row>
    <row r="4814" spans="1:19" ht="12" customHeight="1" x14ac:dyDescent="0.15">
      <c r="A4814" s="42" t="s">
        <v>6161</v>
      </c>
      <c r="B4814" s="42">
        <v>28</v>
      </c>
      <c r="C4814" s="42" t="s">
        <v>14</v>
      </c>
      <c r="D4814" s="42" t="s">
        <v>24</v>
      </c>
      <c r="F4814" s="55">
        <v>41946</v>
      </c>
      <c r="G4814" s="42" t="s">
        <v>6162</v>
      </c>
      <c r="H4814" s="42" t="s">
        <v>6163</v>
      </c>
      <c r="I4814" s="42" t="s">
        <v>63</v>
      </c>
      <c r="J4814" s="42">
        <v>45750</v>
      </c>
      <c r="K4814" s="42" t="s">
        <v>112</v>
      </c>
      <c r="L4814" s="42" t="s">
        <v>113</v>
      </c>
      <c r="M4814" s="42" t="s">
        <v>373</v>
      </c>
      <c r="N4814" s="42" t="s">
        <v>6164</v>
      </c>
      <c r="O4814" s="42" t="s">
        <v>3301</v>
      </c>
      <c r="P4814" s="42" t="s">
        <v>395</v>
      </c>
      <c r="Q4814" s="56" t="str">
        <f>HYPERLINK("http://www.thenewscenter.tv/home/headlines/One-Person-Dead-in-Marietta-Crash-281400271.html","http://www.thenewscenter.tv/home/headlines/One-Person-Dead-in-Marietta-Crash-281400271.html")</f>
        <v>http://www.thenewscenter.tv/home/headlines/One-Person-Dead-in-Marietta-Crash-281400271.html</v>
      </c>
      <c r="R4814" s="42" t="s">
        <v>94</v>
      </c>
      <c r="S4814" s="42" t="s">
        <v>12</v>
      </c>
    </row>
    <row r="4815" spans="1:19" ht="12" customHeight="1" x14ac:dyDescent="0.15">
      <c r="A4815" s="42" t="s">
        <v>3186</v>
      </c>
      <c r="B4815" s="42" t="s">
        <v>23</v>
      </c>
      <c r="C4815" s="42" t="s">
        <v>23</v>
      </c>
      <c r="D4815" s="42" t="s">
        <v>24</v>
      </c>
      <c r="F4815" s="55">
        <v>41946</v>
      </c>
      <c r="G4815" s="42" t="s">
        <v>6157</v>
      </c>
      <c r="H4815" s="42" t="s">
        <v>6158</v>
      </c>
      <c r="I4815" s="42" t="s">
        <v>56</v>
      </c>
      <c r="J4815" s="42">
        <v>33169</v>
      </c>
      <c r="K4815" s="42" t="s">
        <v>155</v>
      </c>
      <c r="L4815" s="42" t="s">
        <v>156</v>
      </c>
      <c r="M4815" s="42" t="s">
        <v>21</v>
      </c>
      <c r="N4815" s="42" t="s">
        <v>6159</v>
      </c>
      <c r="P4815" s="42" t="s">
        <v>395</v>
      </c>
      <c r="Q4815" s="56" t="s">
        <v>6160</v>
      </c>
      <c r="R4815" s="42" t="s">
        <v>23</v>
      </c>
      <c r="S4815" s="42" t="s">
        <v>22</v>
      </c>
    </row>
    <row r="4816" spans="1:19" ht="12" customHeight="1" x14ac:dyDescent="0.15">
      <c r="A4816" s="42" t="s">
        <v>6174</v>
      </c>
      <c r="B4816" s="42">
        <v>68</v>
      </c>
      <c r="C4816" s="42" t="s">
        <v>14</v>
      </c>
      <c r="D4816" s="42" t="s">
        <v>79</v>
      </c>
      <c r="E4816" s="42" t="s">
        <v>6175</v>
      </c>
      <c r="F4816" s="55">
        <v>41945</v>
      </c>
      <c r="G4816" s="42" t="s">
        <v>6176</v>
      </c>
      <c r="H4816" s="42" t="s">
        <v>6177</v>
      </c>
      <c r="I4816" s="42" t="s">
        <v>127</v>
      </c>
      <c r="J4816" s="42" t="s">
        <v>6178</v>
      </c>
      <c r="K4816" s="42" t="s">
        <v>3503</v>
      </c>
      <c r="L4816" s="42" t="s">
        <v>6179</v>
      </c>
      <c r="M4816" s="42" t="s">
        <v>385</v>
      </c>
      <c r="N4816" s="42" t="s">
        <v>6180</v>
      </c>
      <c r="O4816" s="42" t="s">
        <v>394</v>
      </c>
      <c r="P4816" s="42" t="s">
        <v>395</v>
      </c>
      <c r="Q4816" s="56" t="s">
        <v>6181</v>
      </c>
      <c r="R4816" s="42" t="s">
        <v>542</v>
      </c>
      <c r="S4816" s="42" t="s">
        <v>22</v>
      </c>
    </row>
    <row r="4817" spans="1:20" ht="12" customHeight="1" x14ac:dyDescent="0.15">
      <c r="A4817" s="42" t="s">
        <v>6182</v>
      </c>
      <c r="B4817" s="42">
        <v>20</v>
      </c>
      <c r="C4817" s="42" t="s">
        <v>14</v>
      </c>
      <c r="D4817" s="42" t="s">
        <v>42</v>
      </c>
      <c r="F4817" s="55">
        <v>41945</v>
      </c>
      <c r="G4817" s="42" t="s">
        <v>6183</v>
      </c>
      <c r="H4817" s="42" t="s">
        <v>6184</v>
      </c>
      <c r="I4817" s="42" t="s">
        <v>39</v>
      </c>
      <c r="J4817" s="42" t="s">
        <v>6185</v>
      </c>
      <c r="K4817" s="42" t="s">
        <v>767</v>
      </c>
      <c r="L4817" s="42" t="s">
        <v>6186</v>
      </c>
      <c r="M4817" s="42" t="s">
        <v>21</v>
      </c>
      <c r="N4817" s="42" t="s">
        <v>6187</v>
      </c>
      <c r="O4817" s="42" t="s">
        <v>394</v>
      </c>
      <c r="P4817" s="42" t="s">
        <v>395</v>
      </c>
      <c r="Q4817" s="56" t="s">
        <v>6188</v>
      </c>
      <c r="R4817" s="42" t="s">
        <v>23</v>
      </c>
      <c r="S4817" s="42" t="s">
        <v>22</v>
      </c>
    </row>
    <row r="4818" spans="1:20" ht="12" customHeight="1" x14ac:dyDescent="0.15">
      <c r="A4818" s="42" t="s">
        <v>6189</v>
      </c>
      <c r="B4818" s="42">
        <v>28</v>
      </c>
      <c r="C4818" s="42" t="s">
        <v>14</v>
      </c>
      <c r="D4818" s="42" t="s">
        <v>31</v>
      </c>
      <c r="F4818" s="55">
        <v>41945</v>
      </c>
      <c r="G4818" s="42" t="s">
        <v>6190</v>
      </c>
      <c r="H4818" s="42" t="s">
        <v>6191</v>
      </c>
      <c r="I4818" s="42" t="s">
        <v>425</v>
      </c>
      <c r="J4818" s="42">
        <v>64744</v>
      </c>
      <c r="K4818" s="42" t="s">
        <v>6192</v>
      </c>
      <c r="L4818" s="42" t="s">
        <v>6193</v>
      </c>
      <c r="M4818" s="42" t="s">
        <v>21</v>
      </c>
      <c r="N4818" s="42" t="s">
        <v>6194</v>
      </c>
      <c r="P4818" s="42" t="s">
        <v>395</v>
      </c>
      <c r="Q4818" s="56" t="str">
        <f>HYPERLINK("http://www.kshb.com/news/crime/deputy-fatally-shot-in-cedar-county","http://www.kshb.com/news/crime/deputy-fatally-shot-in-cedar-county")</f>
        <v>http://www.kshb.com/news/crime/deputy-fatally-shot-in-cedar-county</v>
      </c>
      <c r="R4818" s="42" t="s">
        <v>23</v>
      </c>
      <c r="S4818" s="42" t="s">
        <v>22</v>
      </c>
    </row>
    <row r="4819" spans="1:20" ht="12" customHeight="1" x14ac:dyDescent="0.15">
      <c r="A4819" s="42" t="s">
        <v>6201</v>
      </c>
      <c r="B4819" s="42">
        <v>49</v>
      </c>
      <c r="C4819" s="42" t="s">
        <v>14</v>
      </c>
      <c r="D4819" s="42" t="s">
        <v>42</v>
      </c>
      <c r="E4819" s="42" t="s">
        <v>6202</v>
      </c>
      <c r="F4819" s="55">
        <v>41944</v>
      </c>
      <c r="G4819" s="42" t="s">
        <v>6203</v>
      </c>
      <c r="H4819" s="42" t="s">
        <v>548</v>
      </c>
      <c r="I4819" s="42" t="s">
        <v>117</v>
      </c>
      <c r="J4819" s="42" t="s">
        <v>6204</v>
      </c>
      <c r="K4819" s="42" t="s">
        <v>549</v>
      </c>
      <c r="L4819" s="42" t="s">
        <v>550</v>
      </c>
      <c r="M4819" s="42" t="s">
        <v>21</v>
      </c>
      <c r="N4819" s="42" t="s">
        <v>6205</v>
      </c>
      <c r="O4819" s="42" t="s">
        <v>394</v>
      </c>
      <c r="P4819" s="42" t="s">
        <v>395</v>
      </c>
      <c r="Q4819" s="56"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4819" s="42" t="s">
        <v>94</v>
      </c>
      <c r="S4819" s="42" t="s">
        <v>22</v>
      </c>
    </row>
    <row r="4820" spans="1:20" ht="12" customHeight="1" x14ac:dyDescent="0.15">
      <c r="A4820" s="42" t="s">
        <v>6210</v>
      </c>
      <c r="B4820" s="42">
        <v>43</v>
      </c>
      <c r="C4820" s="42" t="s">
        <v>14</v>
      </c>
      <c r="D4820" s="42" t="s">
        <v>31</v>
      </c>
      <c r="E4820" s="42" t="s">
        <v>6211</v>
      </c>
      <c r="F4820" s="55">
        <v>41944</v>
      </c>
      <c r="G4820" s="42" t="s">
        <v>6212</v>
      </c>
      <c r="H4820" s="42" t="s">
        <v>2553</v>
      </c>
      <c r="I4820" s="42" t="s">
        <v>39</v>
      </c>
      <c r="J4820" s="42" t="s">
        <v>6213</v>
      </c>
      <c r="K4820" s="42" t="s">
        <v>1044</v>
      </c>
      <c r="L4820" s="42" t="s">
        <v>6214</v>
      </c>
      <c r="M4820" s="42" t="s">
        <v>21</v>
      </c>
      <c r="N4820" s="42" t="s">
        <v>6215</v>
      </c>
      <c r="O4820" s="42" t="s">
        <v>394</v>
      </c>
      <c r="P4820" s="42" t="s">
        <v>395</v>
      </c>
      <c r="Q4820" s="56" t="s">
        <v>6216</v>
      </c>
      <c r="R4820" s="42" t="s">
        <v>94</v>
      </c>
      <c r="S4820" s="42" t="s">
        <v>22</v>
      </c>
    </row>
    <row r="4821" spans="1:20" ht="12" customHeight="1" x14ac:dyDescent="0.15">
      <c r="A4821" s="42" t="s">
        <v>6217</v>
      </c>
      <c r="B4821" s="42">
        <v>62</v>
      </c>
      <c r="C4821" s="42" t="s">
        <v>14</v>
      </c>
      <c r="D4821" s="42" t="s">
        <v>31</v>
      </c>
      <c r="F4821" s="55">
        <v>41944</v>
      </c>
      <c r="G4821" s="42" t="s">
        <v>6218</v>
      </c>
      <c r="H4821" s="42" t="s">
        <v>476</v>
      </c>
      <c r="I4821" s="42" t="s">
        <v>39</v>
      </c>
      <c r="J4821" s="42" t="s">
        <v>6219</v>
      </c>
      <c r="K4821" s="42" t="s">
        <v>92</v>
      </c>
      <c r="L4821" s="42" t="s">
        <v>477</v>
      </c>
      <c r="M4821" s="42" t="s">
        <v>21</v>
      </c>
      <c r="N4821" s="42" t="s">
        <v>6220</v>
      </c>
      <c r="O4821" s="42" t="s">
        <v>394</v>
      </c>
      <c r="P4821" s="42" t="s">
        <v>395</v>
      </c>
      <c r="Q4821" s="56" t="s">
        <v>6221</v>
      </c>
      <c r="R4821" s="42" t="s">
        <v>542</v>
      </c>
      <c r="S4821" s="42" t="s">
        <v>22</v>
      </c>
    </row>
    <row r="4822" spans="1:20" ht="12" customHeight="1" x14ac:dyDescent="0.15">
      <c r="A4822" s="42" t="s">
        <v>6195</v>
      </c>
      <c r="B4822" s="42">
        <v>22</v>
      </c>
      <c r="C4822" s="42" t="s">
        <v>14</v>
      </c>
      <c r="D4822" s="42" t="s">
        <v>79</v>
      </c>
      <c r="F4822" s="55">
        <v>41944</v>
      </c>
      <c r="G4822" s="42" t="s">
        <v>6196</v>
      </c>
      <c r="H4822" s="42" t="s">
        <v>639</v>
      </c>
      <c r="I4822" s="42" t="s">
        <v>263</v>
      </c>
      <c r="J4822" s="42" t="s">
        <v>6197</v>
      </c>
      <c r="K4822" s="42" t="s">
        <v>557</v>
      </c>
      <c r="L4822" s="42" t="s">
        <v>6198</v>
      </c>
      <c r="M4822" s="42" t="s">
        <v>21</v>
      </c>
      <c r="N4822" s="42" t="s">
        <v>6199</v>
      </c>
      <c r="O4822" s="42" t="s">
        <v>394</v>
      </c>
      <c r="P4822" s="42" t="s">
        <v>395</v>
      </c>
      <c r="Q4822" s="56" t="s">
        <v>6200</v>
      </c>
      <c r="R4822" s="42" t="s">
        <v>23</v>
      </c>
      <c r="S4822" s="42" t="s">
        <v>12</v>
      </c>
    </row>
    <row r="4823" spans="1:20" ht="12" customHeight="1" x14ac:dyDescent="0.15">
      <c r="A4823" s="42" t="s">
        <v>6206</v>
      </c>
      <c r="B4823" s="42">
        <v>27</v>
      </c>
      <c r="C4823" s="42" t="s">
        <v>14</v>
      </c>
      <c r="D4823" s="42" t="s">
        <v>42</v>
      </c>
      <c r="F4823" s="55">
        <v>41944</v>
      </c>
      <c r="G4823" s="42" t="s">
        <v>6207</v>
      </c>
      <c r="H4823" s="42" t="s">
        <v>1716</v>
      </c>
      <c r="I4823" s="42" t="s">
        <v>39</v>
      </c>
      <c r="J4823" s="42">
        <v>93291</v>
      </c>
      <c r="K4823" s="42" t="s">
        <v>1139</v>
      </c>
      <c r="L4823" s="42" t="s">
        <v>1718</v>
      </c>
      <c r="M4823" s="42" t="s">
        <v>373</v>
      </c>
      <c r="N4823" s="42" t="s">
        <v>6208</v>
      </c>
      <c r="O4823" s="42" t="s">
        <v>537</v>
      </c>
      <c r="P4823" s="42" t="s">
        <v>395</v>
      </c>
      <c r="Q4823" s="56" t="s">
        <v>6209</v>
      </c>
      <c r="R4823" s="42" t="s">
        <v>23</v>
      </c>
      <c r="S4823" s="42" t="s">
        <v>12</v>
      </c>
    </row>
    <row r="4824" spans="1:20" ht="12" customHeight="1" x14ac:dyDescent="0.15">
      <c r="A4824" s="42" t="s">
        <v>6222</v>
      </c>
      <c r="B4824" s="42">
        <v>35</v>
      </c>
      <c r="C4824" s="42" t="s">
        <v>14</v>
      </c>
      <c r="D4824" s="42" t="s">
        <v>42</v>
      </c>
      <c r="F4824" s="55">
        <v>41943</v>
      </c>
      <c r="G4824" s="42" t="s">
        <v>6223</v>
      </c>
      <c r="H4824" s="42" t="s">
        <v>6224</v>
      </c>
      <c r="I4824" s="42" t="s">
        <v>39</v>
      </c>
      <c r="J4824" s="42" t="s">
        <v>6225</v>
      </c>
      <c r="K4824" s="42" t="s">
        <v>59</v>
      </c>
      <c r="L4824" s="42" t="s">
        <v>6226</v>
      </c>
      <c r="M4824" s="42" t="s">
        <v>22964</v>
      </c>
      <c r="N4824" s="42" t="s">
        <v>6227</v>
      </c>
      <c r="O4824" s="42" t="s">
        <v>394</v>
      </c>
      <c r="P4824" s="42" t="s">
        <v>395</v>
      </c>
      <c r="Q4824" s="56" t="s">
        <v>6228</v>
      </c>
      <c r="R4824" s="42" t="s">
        <v>94</v>
      </c>
      <c r="S4824" s="42" t="s">
        <v>22</v>
      </c>
    </row>
    <row r="4825" spans="1:20" ht="12" customHeight="1" x14ac:dyDescent="0.15">
      <c r="A4825" s="42" t="s">
        <v>6229</v>
      </c>
      <c r="B4825" s="42">
        <v>54</v>
      </c>
      <c r="C4825" s="42" t="s">
        <v>14</v>
      </c>
      <c r="D4825" s="42" t="s">
        <v>31</v>
      </c>
      <c r="E4825" s="42" t="s">
        <v>6230</v>
      </c>
      <c r="F4825" s="55">
        <v>41942</v>
      </c>
      <c r="G4825" s="42" t="s">
        <v>6231</v>
      </c>
      <c r="H4825" s="42" t="s">
        <v>1077</v>
      </c>
      <c r="I4825" s="42" t="s">
        <v>389</v>
      </c>
      <c r="J4825" s="42" t="s">
        <v>3837</v>
      </c>
      <c r="K4825" s="42" t="s">
        <v>1078</v>
      </c>
      <c r="L4825" s="42" t="s">
        <v>1079</v>
      </c>
      <c r="M4825" s="42" t="s">
        <v>21</v>
      </c>
      <c r="N4825" s="42" t="s">
        <v>6232</v>
      </c>
      <c r="O4825" s="42" t="s">
        <v>394</v>
      </c>
      <c r="P4825" s="42" t="s">
        <v>395</v>
      </c>
      <c r="Q4825" s="56" t="s">
        <v>6233</v>
      </c>
      <c r="R4825" s="42" t="s">
        <v>94</v>
      </c>
      <c r="S4825" s="42" t="s">
        <v>22</v>
      </c>
    </row>
    <row r="4826" spans="1:20" ht="12" customHeight="1" x14ac:dyDescent="0.15">
      <c r="A4826" s="42" t="s">
        <v>6242</v>
      </c>
      <c r="B4826" s="42">
        <v>33</v>
      </c>
      <c r="C4826" s="42" t="s">
        <v>108</v>
      </c>
      <c r="D4826" s="42" t="s">
        <v>31</v>
      </c>
      <c r="E4826" s="42" t="s">
        <v>6243</v>
      </c>
      <c r="F4826" s="55">
        <v>41941</v>
      </c>
      <c r="G4826" s="42" t="s">
        <v>6244</v>
      </c>
      <c r="H4826" s="42" t="s">
        <v>6245</v>
      </c>
      <c r="I4826" s="42" t="s">
        <v>417</v>
      </c>
      <c r="J4826" s="42" t="s">
        <v>6246</v>
      </c>
      <c r="K4826" s="42" t="s">
        <v>6247</v>
      </c>
      <c r="L4826" s="42" t="s">
        <v>22274</v>
      </c>
      <c r="M4826" s="42" t="s">
        <v>373</v>
      </c>
      <c r="N4826" s="42" t="s">
        <v>6248</v>
      </c>
      <c r="O4826" s="42" t="s">
        <v>394</v>
      </c>
      <c r="P4826" s="42" t="s">
        <v>395</v>
      </c>
      <c r="Q4826" s="56" t="s">
        <v>6249</v>
      </c>
      <c r="R4826" s="42" t="s">
        <v>94</v>
      </c>
      <c r="S4826" s="42" t="s">
        <v>373</v>
      </c>
      <c r="T4826" s="42" t="s">
        <v>29599</v>
      </c>
    </row>
    <row r="4827" spans="1:20" ht="12" customHeight="1" x14ac:dyDescent="0.15">
      <c r="A4827" s="42" t="s">
        <v>6234</v>
      </c>
      <c r="B4827" s="42">
        <v>26</v>
      </c>
      <c r="C4827" s="42" t="s">
        <v>14</v>
      </c>
      <c r="D4827" s="42" t="s">
        <v>31</v>
      </c>
      <c r="E4827" s="42" t="s">
        <v>6235</v>
      </c>
      <c r="F4827" s="55">
        <v>41941</v>
      </c>
      <c r="G4827" s="42" t="s">
        <v>6236</v>
      </c>
      <c r="H4827" s="42" t="s">
        <v>6237</v>
      </c>
      <c r="I4827" s="42" t="s">
        <v>19</v>
      </c>
      <c r="J4827" s="42" t="s">
        <v>6238</v>
      </c>
      <c r="K4827" s="42" t="s">
        <v>6237</v>
      </c>
      <c r="L4827" s="42" t="s">
        <v>6239</v>
      </c>
      <c r="M4827" s="42" t="s">
        <v>21</v>
      </c>
      <c r="N4827" s="42" t="s">
        <v>6240</v>
      </c>
      <c r="O4827" s="42" t="s">
        <v>994</v>
      </c>
      <c r="P4827" s="42" t="s">
        <v>395</v>
      </c>
      <c r="Q4827" s="56" t="s">
        <v>6241</v>
      </c>
      <c r="R4827" s="42" t="s">
        <v>542</v>
      </c>
      <c r="S4827" s="42" t="s">
        <v>22</v>
      </c>
    </row>
    <row r="4828" spans="1:20" ht="12" customHeight="1" x14ac:dyDescent="0.15">
      <c r="A4828" s="42" t="s">
        <v>6284</v>
      </c>
      <c r="B4828" s="42">
        <v>29</v>
      </c>
      <c r="C4828" s="42" t="s">
        <v>14</v>
      </c>
      <c r="D4828" s="42" t="s">
        <v>31</v>
      </c>
      <c r="E4828" s="42" t="s">
        <v>6285</v>
      </c>
      <c r="F4828" s="55">
        <v>41940</v>
      </c>
      <c r="G4828" s="42" t="s">
        <v>6286</v>
      </c>
      <c r="H4828" s="42" t="s">
        <v>955</v>
      </c>
      <c r="I4828" s="42" t="s">
        <v>189</v>
      </c>
      <c r="J4828" s="42" t="s">
        <v>6287</v>
      </c>
      <c r="K4828" s="42" t="s">
        <v>6288</v>
      </c>
      <c r="L4828" s="42" t="s">
        <v>6289</v>
      </c>
      <c r="M4828" s="42" t="s">
        <v>21</v>
      </c>
      <c r="N4828" s="42" t="s">
        <v>6290</v>
      </c>
      <c r="O4828" s="42" t="s">
        <v>28695</v>
      </c>
      <c r="P4828" s="42" t="s">
        <v>28701</v>
      </c>
      <c r="Q4828" s="56" t="s">
        <v>6291</v>
      </c>
      <c r="R4828" s="42" t="s">
        <v>94</v>
      </c>
      <c r="S4828" s="42" t="s">
        <v>22</v>
      </c>
    </row>
    <row r="4829" spans="1:20" ht="12" customHeight="1" x14ac:dyDescent="0.15">
      <c r="A4829" s="42" t="s">
        <v>6265</v>
      </c>
      <c r="B4829" s="42">
        <v>49</v>
      </c>
      <c r="C4829" s="42" t="s">
        <v>14</v>
      </c>
      <c r="D4829" s="42" t="s">
        <v>24</v>
      </c>
      <c r="F4829" s="55">
        <v>41940</v>
      </c>
      <c r="G4829" s="42" t="s">
        <v>6266</v>
      </c>
      <c r="H4829" s="42" t="s">
        <v>6267</v>
      </c>
      <c r="I4829" s="42" t="s">
        <v>39</v>
      </c>
      <c r="J4829" s="42" t="s">
        <v>6268</v>
      </c>
      <c r="K4829" s="42" t="s">
        <v>3338</v>
      </c>
      <c r="L4829" s="42" t="s">
        <v>6269</v>
      </c>
      <c r="M4829" s="42" t="s">
        <v>21</v>
      </c>
      <c r="N4829" s="42" t="s">
        <v>6270</v>
      </c>
      <c r="O4829" s="42" t="s">
        <v>394</v>
      </c>
      <c r="P4829" s="42" t="s">
        <v>395</v>
      </c>
      <c r="Q4829" s="56" t="s">
        <v>6271</v>
      </c>
      <c r="R4829" s="42" t="s">
        <v>948</v>
      </c>
      <c r="S4829" s="42" t="s">
        <v>22</v>
      </c>
    </row>
    <row r="4830" spans="1:20" ht="12" customHeight="1" x14ac:dyDescent="0.15">
      <c r="A4830" s="42" t="s">
        <v>6272</v>
      </c>
      <c r="B4830" s="42">
        <v>37</v>
      </c>
      <c r="C4830" s="42" t="s">
        <v>14</v>
      </c>
      <c r="D4830" s="42" t="s">
        <v>31</v>
      </c>
      <c r="E4830" s="42" t="s">
        <v>6273</v>
      </c>
      <c r="F4830" s="55">
        <v>41940</v>
      </c>
      <c r="G4830" s="42" t="s">
        <v>6274</v>
      </c>
      <c r="H4830" s="42" t="s">
        <v>5184</v>
      </c>
      <c r="I4830" s="42" t="s">
        <v>238</v>
      </c>
      <c r="J4830" s="42" t="s">
        <v>6275</v>
      </c>
      <c r="K4830" s="42" t="s">
        <v>5184</v>
      </c>
      <c r="L4830" s="42" t="s">
        <v>6276</v>
      </c>
      <c r="M4830" s="42" t="s">
        <v>21</v>
      </c>
      <c r="N4830" s="42" t="s">
        <v>6277</v>
      </c>
      <c r="O4830" s="42" t="s">
        <v>537</v>
      </c>
      <c r="P4830" s="42" t="s">
        <v>395</v>
      </c>
      <c r="Q4830" s="56"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4830" s="42" t="s">
        <v>94</v>
      </c>
      <c r="S4830" s="42" t="s">
        <v>22</v>
      </c>
    </row>
    <row r="4831" spans="1:20" ht="12" customHeight="1" x14ac:dyDescent="0.15">
      <c r="A4831" s="42" t="s">
        <v>6278</v>
      </c>
      <c r="B4831" s="42">
        <v>38</v>
      </c>
      <c r="C4831" s="42" t="s">
        <v>14</v>
      </c>
      <c r="D4831" s="42" t="s">
        <v>31</v>
      </c>
      <c r="E4831" s="42" t="s">
        <v>6279</v>
      </c>
      <c r="F4831" s="55">
        <v>41940</v>
      </c>
      <c r="G4831" s="42" t="s">
        <v>6280</v>
      </c>
      <c r="H4831" s="42" t="s">
        <v>874</v>
      </c>
      <c r="I4831" s="42" t="s">
        <v>309</v>
      </c>
      <c r="J4831" s="42" t="s">
        <v>6281</v>
      </c>
      <c r="K4831" s="42" t="s">
        <v>1747</v>
      </c>
      <c r="L4831" s="42" t="s">
        <v>875</v>
      </c>
      <c r="M4831" s="42" t="s">
        <v>21</v>
      </c>
      <c r="N4831" s="42" t="s">
        <v>6282</v>
      </c>
      <c r="O4831" s="42" t="s">
        <v>994</v>
      </c>
      <c r="P4831" s="42" t="s">
        <v>395</v>
      </c>
      <c r="Q4831" s="56" t="s">
        <v>6283</v>
      </c>
      <c r="R4831" s="42" t="s">
        <v>94</v>
      </c>
      <c r="S4831" s="42" t="s">
        <v>22</v>
      </c>
    </row>
    <row r="4832" spans="1:20" ht="12" customHeight="1" x14ac:dyDescent="0.15">
      <c r="A4832" s="42" t="s">
        <v>6250</v>
      </c>
      <c r="B4832" s="42">
        <v>24</v>
      </c>
      <c r="C4832" s="42" t="s">
        <v>14</v>
      </c>
      <c r="D4832" s="42" t="s">
        <v>79</v>
      </c>
      <c r="E4832" s="42" t="s">
        <v>6251</v>
      </c>
      <c r="F4832" s="55">
        <v>41940</v>
      </c>
      <c r="G4832" s="42" t="s">
        <v>6252</v>
      </c>
      <c r="H4832" s="42" t="s">
        <v>6253</v>
      </c>
      <c r="I4832" s="42" t="s">
        <v>56</v>
      </c>
      <c r="J4832" s="42" t="s">
        <v>6254</v>
      </c>
      <c r="K4832" s="42" t="s">
        <v>6255</v>
      </c>
      <c r="L4832" s="42" t="s">
        <v>6256</v>
      </c>
      <c r="M4832" s="42" t="s">
        <v>21</v>
      </c>
      <c r="N4832" s="42" t="s">
        <v>6257</v>
      </c>
      <c r="O4832" s="42" t="s">
        <v>537</v>
      </c>
      <c r="P4832" s="42" t="s">
        <v>395</v>
      </c>
      <c r="Q4832" s="56" t="s">
        <v>6258</v>
      </c>
      <c r="R4832" s="42" t="s">
        <v>542</v>
      </c>
      <c r="S4832" s="42" t="s">
        <v>12</v>
      </c>
    </row>
    <row r="4833" spans="1:19" ht="12" customHeight="1" x14ac:dyDescent="0.15">
      <c r="A4833" s="42" t="s">
        <v>6259</v>
      </c>
      <c r="B4833" s="42">
        <v>22</v>
      </c>
      <c r="C4833" s="42" t="s">
        <v>14</v>
      </c>
      <c r="D4833" s="42" t="s">
        <v>42</v>
      </c>
      <c r="E4833" s="42" t="s">
        <v>6260</v>
      </c>
      <c r="F4833" s="55">
        <v>41940</v>
      </c>
      <c r="G4833" s="42" t="s">
        <v>6261</v>
      </c>
      <c r="H4833" s="42" t="s">
        <v>616</v>
      </c>
      <c r="I4833" s="42" t="s">
        <v>117</v>
      </c>
      <c r="J4833" s="42" t="s">
        <v>6262</v>
      </c>
      <c r="K4833" s="42" t="s">
        <v>617</v>
      </c>
      <c r="L4833" s="42" t="s">
        <v>14666</v>
      </c>
      <c r="M4833" s="42" t="s">
        <v>21</v>
      </c>
      <c r="N4833" s="42" t="s">
        <v>6263</v>
      </c>
      <c r="O4833" s="42" t="s">
        <v>394</v>
      </c>
      <c r="P4833" s="42" t="s">
        <v>395</v>
      </c>
      <c r="Q4833" s="56" t="s">
        <v>6264</v>
      </c>
      <c r="R4833" s="42" t="s">
        <v>94</v>
      </c>
      <c r="S4833" s="42" t="s">
        <v>29</v>
      </c>
    </row>
    <row r="4834" spans="1:19" ht="12" customHeight="1" x14ac:dyDescent="0.15">
      <c r="A4834" s="42" t="s">
        <v>6319</v>
      </c>
      <c r="B4834" s="42">
        <v>44</v>
      </c>
      <c r="C4834" s="42" t="s">
        <v>14</v>
      </c>
      <c r="D4834" s="42" t="s">
        <v>31</v>
      </c>
      <c r="F4834" s="55">
        <v>41939</v>
      </c>
      <c r="G4834" s="42" t="s">
        <v>6320</v>
      </c>
      <c r="H4834" s="42" t="s">
        <v>6321</v>
      </c>
      <c r="I4834" s="42" t="s">
        <v>56</v>
      </c>
      <c r="J4834" s="42">
        <v>33012</v>
      </c>
      <c r="K4834" s="42" t="s">
        <v>155</v>
      </c>
      <c r="L4834" s="42" t="s">
        <v>6322</v>
      </c>
      <c r="M4834" s="42" t="s">
        <v>21</v>
      </c>
      <c r="N4834" s="42" t="s">
        <v>6323</v>
      </c>
      <c r="P4834" s="42" t="s">
        <v>395</v>
      </c>
      <c r="Q4834" s="56" t="str">
        <f>HYPERLINK("http://www.wsvn.com/story/27025232/1-dead-in-hialeah-police-involved-shooting","http://www.wsvn.com/story/27025232/1-dead-in-hialeah-police-involved-shooting")</f>
        <v>http://www.wsvn.com/story/27025232/1-dead-in-hialeah-police-involved-shooting</v>
      </c>
      <c r="R4834" s="42" t="s">
        <v>23</v>
      </c>
      <c r="S4834" s="42" t="s">
        <v>22</v>
      </c>
    </row>
    <row r="4835" spans="1:19" ht="12" customHeight="1" x14ac:dyDescent="0.15">
      <c r="A4835" s="42" t="s">
        <v>6292</v>
      </c>
      <c r="B4835" s="42">
        <v>17</v>
      </c>
      <c r="C4835" s="42" t="s">
        <v>14</v>
      </c>
      <c r="D4835" s="42" t="s">
        <v>79</v>
      </c>
      <c r="E4835" s="42" t="s">
        <v>6293</v>
      </c>
      <c r="F4835" s="55">
        <v>41939</v>
      </c>
      <c r="G4835" s="42" t="s">
        <v>6294</v>
      </c>
      <c r="H4835" s="42" t="s">
        <v>5840</v>
      </c>
      <c r="I4835" s="42" t="s">
        <v>360</v>
      </c>
      <c r="J4835" s="42" t="s">
        <v>6295</v>
      </c>
      <c r="K4835" s="42" t="s">
        <v>3086</v>
      </c>
      <c r="L4835" s="42" t="s">
        <v>6296</v>
      </c>
      <c r="M4835" s="42" t="s">
        <v>373</v>
      </c>
      <c r="N4835" s="42" t="s">
        <v>6297</v>
      </c>
      <c r="O4835" s="42" t="s">
        <v>394</v>
      </c>
      <c r="P4835" s="42" t="s">
        <v>395</v>
      </c>
      <c r="Q4835" s="56" t="s">
        <v>6298</v>
      </c>
      <c r="R4835" s="42" t="s">
        <v>94</v>
      </c>
      <c r="S4835" s="42" t="s">
        <v>12</v>
      </c>
    </row>
    <row r="4836" spans="1:19" ht="12" customHeight="1" x14ac:dyDescent="0.15">
      <c r="A4836" s="42" t="s">
        <v>6299</v>
      </c>
      <c r="B4836" s="42">
        <v>28</v>
      </c>
      <c r="C4836" s="42" t="s">
        <v>14</v>
      </c>
      <c r="D4836" s="42" t="s">
        <v>42</v>
      </c>
      <c r="F4836" s="55">
        <v>41939</v>
      </c>
      <c r="G4836" s="42" t="s">
        <v>6300</v>
      </c>
      <c r="H4836" s="42" t="s">
        <v>6301</v>
      </c>
      <c r="I4836" s="42" t="s">
        <v>39</v>
      </c>
      <c r="J4836" s="42">
        <v>90723</v>
      </c>
      <c r="K4836" s="42" t="s">
        <v>92</v>
      </c>
      <c r="L4836" s="42" t="s">
        <v>408</v>
      </c>
      <c r="M4836" s="42" t="s">
        <v>21</v>
      </c>
      <c r="N4836" s="42" t="s">
        <v>6302</v>
      </c>
      <c r="P4836" s="42" t="s">
        <v>395</v>
      </c>
      <c r="Q4836" s="56" t="s">
        <v>6303</v>
      </c>
      <c r="R4836" s="42" t="s">
        <v>23</v>
      </c>
      <c r="S4836" s="42" t="s">
        <v>12</v>
      </c>
    </row>
    <row r="4837" spans="1:19" ht="12" customHeight="1" x14ac:dyDescent="0.15">
      <c r="A4837" s="42" t="s">
        <v>6311</v>
      </c>
      <c r="B4837" s="42">
        <v>41</v>
      </c>
      <c r="C4837" s="42" t="s">
        <v>14</v>
      </c>
      <c r="D4837" s="42" t="s">
        <v>31</v>
      </c>
      <c r="F4837" s="55">
        <v>41939</v>
      </c>
      <c r="G4837" s="42" t="s">
        <v>6312</v>
      </c>
      <c r="H4837" s="42" t="s">
        <v>6313</v>
      </c>
      <c r="I4837" s="42" t="s">
        <v>360</v>
      </c>
      <c r="J4837" s="42" t="s">
        <v>6314</v>
      </c>
      <c r="K4837" s="42" t="s">
        <v>6315</v>
      </c>
      <c r="L4837" s="42" t="s">
        <v>6316</v>
      </c>
      <c r="M4837" s="42" t="s">
        <v>21</v>
      </c>
      <c r="N4837" s="42" t="s">
        <v>6317</v>
      </c>
      <c r="O4837" s="42" t="s">
        <v>394</v>
      </c>
      <c r="P4837" s="42" t="s">
        <v>395</v>
      </c>
      <c r="Q4837" s="56" t="s">
        <v>6318</v>
      </c>
      <c r="R4837" s="42" t="s">
        <v>542</v>
      </c>
      <c r="S4837" s="42" t="s">
        <v>12</v>
      </c>
    </row>
    <row r="4838" spans="1:19" ht="12" customHeight="1" x14ac:dyDescent="0.15">
      <c r="A4838" s="42" t="s">
        <v>6304</v>
      </c>
      <c r="B4838" s="42">
        <v>30</v>
      </c>
      <c r="C4838" s="42" t="s">
        <v>14</v>
      </c>
      <c r="D4838" s="42" t="s">
        <v>31</v>
      </c>
      <c r="F4838" s="55">
        <v>41939</v>
      </c>
      <c r="G4838" s="42" t="s">
        <v>6305</v>
      </c>
      <c r="H4838" s="42" t="s">
        <v>6306</v>
      </c>
      <c r="I4838" s="42" t="s">
        <v>56</v>
      </c>
      <c r="J4838" s="42" t="s">
        <v>6307</v>
      </c>
      <c r="K4838" s="42" t="s">
        <v>1102</v>
      </c>
      <c r="L4838" s="42" t="s">
        <v>6308</v>
      </c>
      <c r="M4838" s="42" t="s">
        <v>385</v>
      </c>
      <c r="N4838" s="42" t="s">
        <v>6309</v>
      </c>
      <c r="O4838" s="42" t="s">
        <v>394</v>
      </c>
      <c r="P4838" s="42" t="s">
        <v>395</v>
      </c>
      <c r="Q4838" s="56" t="s">
        <v>6310</v>
      </c>
      <c r="R4838" s="42" t="s">
        <v>542</v>
      </c>
      <c r="S4838" s="42" t="s">
        <v>29</v>
      </c>
    </row>
    <row r="4839" spans="1:19" ht="12" customHeight="1" x14ac:dyDescent="0.15">
      <c r="A4839" s="42" t="s">
        <v>6324</v>
      </c>
      <c r="B4839" s="42">
        <v>29</v>
      </c>
      <c r="C4839" s="42" t="s">
        <v>14</v>
      </c>
      <c r="D4839" s="42" t="s">
        <v>79</v>
      </c>
      <c r="F4839" s="55">
        <v>41938</v>
      </c>
      <c r="G4839" s="42" t="s">
        <v>6325</v>
      </c>
      <c r="H4839" s="42" t="s">
        <v>738</v>
      </c>
      <c r="I4839" s="42" t="s">
        <v>417</v>
      </c>
      <c r="J4839" s="42" t="s">
        <v>6326</v>
      </c>
      <c r="K4839" s="42" t="s">
        <v>738</v>
      </c>
      <c r="L4839" s="42" t="s">
        <v>569</v>
      </c>
      <c r="M4839" s="42" t="s">
        <v>21</v>
      </c>
      <c r="N4839" s="42" t="s">
        <v>6327</v>
      </c>
      <c r="O4839" s="42" t="s">
        <v>994</v>
      </c>
      <c r="P4839" s="42" t="s">
        <v>395</v>
      </c>
      <c r="Q4839" s="56" t="s">
        <v>6328</v>
      </c>
      <c r="R4839" s="42" t="s">
        <v>23</v>
      </c>
      <c r="S4839" s="42" t="s">
        <v>22</v>
      </c>
    </row>
    <row r="4840" spans="1:19" ht="12" customHeight="1" x14ac:dyDescent="0.15">
      <c r="A4840" s="42" t="s">
        <v>6329</v>
      </c>
      <c r="B4840" s="42">
        <v>18</v>
      </c>
      <c r="C4840" s="42" t="s">
        <v>14</v>
      </c>
      <c r="D4840" s="42" t="s">
        <v>31</v>
      </c>
      <c r="E4840" s="42" t="s">
        <v>6330</v>
      </c>
      <c r="F4840" s="55">
        <v>41938</v>
      </c>
      <c r="G4840" s="42" t="s">
        <v>6331</v>
      </c>
      <c r="H4840" s="42" t="s">
        <v>667</v>
      </c>
      <c r="I4840" s="42" t="s">
        <v>357</v>
      </c>
      <c r="J4840" s="42" t="s">
        <v>6332</v>
      </c>
      <c r="K4840" s="42" t="s">
        <v>668</v>
      </c>
      <c r="L4840" s="42" t="s">
        <v>669</v>
      </c>
      <c r="M4840" s="42" t="s">
        <v>21</v>
      </c>
      <c r="N4840" s="42" t="s">
        <v>6333</v>
      </c>
      <c r="O4840" s="42" t="s">
        <v>394</v>
      </c>
      <c r="P4840" s="42" t="s">
        <v>395</v>
      </c>
      <c r="Q4840" s="56" t="s">
        <v>6334</v>
      </c>
      <c r="R4840" s="42" t="s">
        <v>542</v>
      </c>
      <c r="S4840" s="42" t="s">
        <v>22</v>
      </c>
    </row>
    <row r="4841" spans="1:19" ht="12" customHeight="1" x14ac:dyDescent="0.15">
      <c r="A4841" s="42" t="s">
        <v>6342</v>
      </c>
      <c r="B4841" s="42">
        <v>51</v>
      </c>
      <c r="C4841" s="42" t="s">
        <v>108</v>
      </c>
      <c r="D4841" s="42" t="s">
        <v>79</v>
      </c>
      <c r="F4841" s="55">
        <v>41937</v>
      </c>
      <c r="G4841" s="42" t="s">
        <v>6343</v>
      </c>
      <c r="H4841" s="42" t="s">
        <v>6344</v>
      </c>
      <c r="I4841" s="42" t="s">
        <v>360</v>
      </c>
      <c r="J4841" s="42" t="s">
        <v>6345</v>
      </c>
      <c r="K4841" s="42" t="s">
        <v>631</v>
      </c>
      <c r="L4841" s="42" t="s">
        <v>6011</v>
      </c>
      <c r="M4841" s="42" t="s">
        <v>373</v>
      </c>
      <c r="N4841" s="42" t="s">
        <v>6346</v>
      </c>
      <c r="O4841" s="42" t="s">
        <v>394</v>
      </c>
      <c r="P4841" s="42" t="s">
        <v>395</v>
      </c>
      <c r="Q4841" s="56" t="s">
        <v>6347</v>
      </c>
      <c r="R4841" s="42" t="s">
        <v>94</v>
      </c>
      <c r="S4841" s="42" t="s">
        <v>12</v>
      </c>
    </row>
    <row r="4842" spans="1:19" ht="12" customHeight="1" x14ac:dyDescent="0.15">
      <c r="A4842" s="42" t="s">
        <v>6335</v>
      </c>
      <c r="B4842" s="42">
        <v>29</v>
      </c>
      <c r="C4842" s="42" t="s">
        <v>14</v>
      </c>
      <c r="D4842" s="42" t="s">
        <v>79</v>
      </c>
      <c r="F4842" s="55">
        <v>41937</v>
      </c>
      <c r="G4842" s="42" t="s">
        <v>6336</v>
      </c>
      <c r="H4842" s="42" t="s">
        <v>6337</v>
      </c>
      <c r="I4842" s="42" t="s">
        <v>38</v>
      </c>
      <c r="J4842" s="42" t="s">
        <v>6338</v>
      </c>
      <c r="K4842" s="42" t="s">
        <v>82</v>
      </c>
      <c r="L4842" s="42" t="s">
        <v>6339</v>
      </c>
      <c r="M4842" s="42" t="s">
        <v>21</v>
      </c>
      <c r="N4842" s="42" t="s">
        <v>6340</v>
      </c>
      <c r="O4842" s="42" t="s">
        <v>537</v>
      </c>
      <c r="P4842" s="42" t="s">
        <v>395</v>
      </c>
      <c r="Q4842" s="56" t="s">
        <v>6341</v>
      </c>
      <c r="R4842" s="42" t="s">
        <v>94</v>
      </c>
      <c r="S4842" s="42" t="s">
        <v>22</v>
      </c>
    </row>
    <row r="4843" spans="1:19" ht="12" customHeight="1" x14ac:dyDescent="0.15">
      <c r="A4843" s="42" t="s">
        <v>6348</v>
      </c>
      <c r="B4843" s="42">
        <v>39</v>
      </c>
      <c r="C4843" s="42" t="s">
        <v>14</v>
      </c>
      <c r="D4843" s="42" t="s">
        <v>42</v>
      </c>
      <c r="E4843" s="42" t="s">
        <v>6349</v>
      </c>
      <c r="F4843" s="55">
        <v>41937</v>
      </c>
      <c r="G4843" s="42" t="s">
        <v>6350</v>
      </c>
      <c r="H4843" s="42" t="s">
        <v>6351</v>
      </c>
      <c r="I4843" s="42" t="s">
        <v>234</v>
      </c>
      <c r="J4843" s="42" t="s">
        <v>6352</v>
      </c>
      <c r="K4843" s="42" t="s">
        <v>595</v>
      </c>
      <c r="L4843" s="42" t="s">
        <v>6353</v>
      </c>
      <c r="M4843" s="42" t="s">
        <v>21</v>
      </c>
      <c r="N4843" s="42" t="s">
        <v>6354</v>
      </c>
      <c r="O4843" s="42" t="s">
        <v>537</v>
      </c>
      <c r="P4843" s="42" t="s">
        <v>395</v>
      </c>
      <c r="Q4843" s="56" t="s">
        <v>5156</v>
      </c>
      <c r="R4843" s="42" t="s">
        <v>542</v>
      </c>
      <c r="S4843" s="42" t="s">
        <v>22</v>
      </c>
    </row>
    <row r="4844" spans="1:19" ht="12" customHeight="1" x14ac:dyDescent="0.15">
      <c r="A4844" s="42" t="s">
        <v>6355</v>
      </c>
      <c r="B4844" s="42">
        <v>27</v>
      </c>
      <c r="C4844" s="42" t="s">
        <v>14</v>
      </c>
      <c r="D4844" s="42" t="s">
        <v>31</v>
      </c>
      <c r="E4844" s="42" t="s">
        <v>6356</v>
      </c>
      <c r="F4844" s="55">
        <v>41937</v>
      </c>
      <c r="G4844" s="42" t="s">
        <v>6357</v>
      </c>
      <c r="H4844" s="42" t="s">
        <v>6358</v>
      </c>
      <c r="I4844" s="42" t="s">
        <v>962</v>
      </c>
      <c r="J4844" s="42" t="s">
        <v>6359</v>
      </c>
      <c r="K4844" s="42" t="s">
        <v>6360</v>
      </c>
      <c r="L4844" s="42" t="s">
        <v>6361</v>
      </c>
      <c r="M4844" s="42" t="s">
        <v>21</v>
      </c>
      <c r="N4844" s="42" t="s">
        <v>6362</v>
      </c>
      <c r="O4844" s="42" t="s">
        <v>394</v>
      </c>
      <c r="P4844" s="42" t="s">
        <v>395</v>
      </c>
      <c r="Q4844" s="56" t="s">
        <v>6363</v>
      </c>
      <c r="R4844" s="42" t="s">
        <v>94</v>
      </c>
      <c r="S4844" s="42" t="s">
        <v>22</v>
      </c>
    </row>
    <row r="4845" spans="1:19" ht="12" customHeight="1" x14ac:dyDescent="0.15">
      <c r="A4845" s="42" t="s">
        <v>6364</v>
      </c>
      <c r="B4845" s="42">
        <v>27</v>
      </c>
      <c r="C4845" s="42" t="s">
        <v>14</v>
      </c>
      <c r="D4845" s="42" t="s">
        <v>31</v>
      </c>
      <c r="F4845" s="55">
        <v>41937</v>
      </c>
      <c r="G4845" s="42" t="s">
        <v>6365</v>
      </c>
      <c r="H4845" s="42" t="s">
        <v>6366</v>
      </c>
      <c r="I4845" s="42" t="s">
        <v>39</v>
      </c>
      <c r="J4845" s="42" t="s">
        <v>6367</v>
      </c>
      <c r="K4845" s="42" t="s">
        <v>1044</v>
      </c>
      <c r="L4845" s="42" t="s">
        <v>6368</v>
      </c>
      <c r="M4845" s="42" t="s">
        <v>21</v>
      </c>
      <c r="N4845" s="42" t="s">
        <v>6369</v>
      </c>
      <c r="O4845" s="42" t="s">
        <v>394</v>
      </c>
      <c r="P4845" s="42" t="s">
        <v>395</v>
      </c>
      <c r="Q4845" s="56" t="s">
        <v>6370</v>
      </c>
      <c r="R4845" s="42" t="s">
        <v>94</v>
      </c>
      <c r="S4845" s="42" t="s">
        <v>22</v>
      </c>
    </row>
    <row r="4846" spans="1:19" ht="12" customHeight="1" x14ac:dyDescent="0.15">
      <c r="A4846" s="42" t="s">
        <v>6371</v>
      </c>
      <c r="B4846" s="42">
        <v>38</v>
      </c>
      <c r="C4846" s="42" t="s">
        <v>14</v>
      </c>
      <c r="D4846" s="42" t="s">
        <v>79</v>
      </c>
      <c r="F4846" s="55">
        <v>41936</v>
      </c>
      <c r="G4846" s="42" t="s">
        <v>6372</v>
      </c>
      <c r="H4846" s="42" t="s">
        <v>5840</v>
      </c>
      <c r="I4846" s="42" t="s">
        <v>360</v>
      </c>
      <c r="J4846" s="42">
        <v>28314</v>
      </c>
      <c r="K4846" s="42" t="s">
        <v>3086</v>
      </c>
      <c r="L4846" s="42" t="s">
        <v>6373</v>
      </c>
      <c r="M4846" s="42" t="s">
        <v>21</v>
      </c>
      <c r="N4846" s="42" t="s">
        <v>6374</v>
      </c>
      <c r="P4846" s="42" t="s">
        <v>395</v>
      </c>
      <c r="Q4846" s="56"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4846" s="42" t="s">
        <v>23</v>
      </c>
      <c r="S4846" s="42" t="s">
        <v>22</v>
      </c>
    </row>
    <row r="4847" spans="1:19" ht="12" customHeight="1" x14ac:dyDescent="0.15">
      <c r="A4847" s="42" t="s">
        <v>6375</v>
      </c>
      <c r="B4847" s="42">
        <v>23</v>
      </c>
      <c r="C4847" s="42" t="s">
        <v>14</v>
      </c>
      <c r="D4847" s="42" t="s">
        <v>42</v>
      </c>
      <c r="F4847" s="55">
        <v>41936</v>
      </c>
      <c r="G4847" s="42" t="s">
        <v>6376</v>
      </c>
      <c r="H4847" s="42" t="s">
        <v>548</v>
      </c>
      <c r="I4847" s="42" t="s">
        <v>117</v>
      </c>
      <c r="J4847" s="42" t="s">
        <v>6377</v>
      </c>
      <c r="K4847" s="42" t="s">
        <v>549</v>
      </c>
      <c r="L4847" s="42" t="s">
        <v>4629</v>
      </c>
      <c r="M4847" s="42" t="s">
        <v>21</v>
      </c>
      <c r="N4847" s="42" t="s">
        <v>6378</v>
      </c>
      <c r="O4847" s="42" t="s">
        <v>994</v>
      </c>
      <c r="P4847" s="42" t="s">
        <v>395</v>
      </c>
      <c r="Q4847" s="56"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4847" s="42" t="s">
        <v>94</v>
      </c>
      <c r="S4847" s="42" t="s">
        <v>22</v>
      </c>
    </row>
    <row r="4848" spans="1:19" ht="12" customHeight="1" x14ac:dyDescent="0.15">
      <c r="A4848" s="42" t="s">
        <v>6379</v>
      </c>
      <c r="B4848" s="42">
        <v>22</v>
      </c>
      <c r="C4848" s="42" t="s">
        <v>14</v>
      </c>
      <c r="D4848" s="42" t="s">
        <v>42</v>
      </c>
      <c r="E4848" s="42" t="s">
        <v>6380</v>
      </c>
      <c r="F4848" s="55">
        <v>41936</v>
      </c>
      <c r="G4848" s="42" t="s">
        <v>6381</v>
      </c>
      <c r="H4848" s="42" t="s">
        <v>6382</v>
      </c>
      <c r="I4848" s="42" t="s">
        <v>189</v>
      </c>
      <c r="J4848" s="42" t="s">
        <v>6383</v>
      </c>
      <c r="K4848" s="42" t="s">
        <v>6384</v>
      </c>
      <c r="L4848" s="42" t="s">
        <v>3019</v>
      </c>
      <c r="M4848" s="42" t="s">
        <v>21</v>
      </c>
      <c r="N4848" s="42" t="s">
        <v>6385</v>
      </c>
      <c r="O4848" s="42" t="s">
        <v>537</v>
      </c>
      <c r="P4848" s="42" t="s">
        <v>395</v>
      </c>
      <c r="Q4848" s="56" t="s">
        <v>6386</v>
      </c>
      <c r="R4848" s="42" t="s">
        <v>94</v>
      </c>
      <c r="S4848" s="42" t="s">
        <v>22</v>
      </c>
    </row>
    <row r="4849" spans="1:20" ht="12" customHeight="1" x14ac:dyDescent="0.15">
      <c r="A4849" s="42" t="s">
        <v>6387</v>
      </c>
      <c r="B4849" s="42">
        <v>39</v>
      </c>
      <c r="C4849" s="42" t="s">
        <v>14</v>
      </c>
      <c r="D4849" s="42" t="s">
        <v>31</v>
      </c>
      <c r="E4849" s="42" t="s">
        <v>6388</v>
      </c>
      <c r="F4849" s="55">
        <v>41936</v>
      </c>
      <c r="G4849" s="42" t="s">
        <v>6389</v>
      </c>
      <c r="H4849" s="42" t="s">
        <v>6390</v>
      </c>
      <c r="I4849" s="42" t="s">
        <v>398</v>
      </c>
      <c r="J4849" s="42" t="s">
        <v>6391</v>
      </c>
      <c r="K4849" s="42" t="s">
        <v>6392</v>
      </c>
      <c r="L4849" s="42" t="s">
        <v>6393</v>
      </c>
      <c r="M4849" s="42" t="s">
        <v>6394</v>
      </c>
      <c r="N4849" s="42" t="s">
        <v>6395</v>
      </c>
      <c r="O4849" s="42" t="s">
        <v>394</v>
      </c>
      <c r="P4849" s="42" t="s">
        <v>395</v>
      </c>
      <c r="Q4849" s="56" t="s">
        <v>6396</v>
      </c>
      <c r="R4849" s="42" t="s">
        <v>948</v>
      </c>
      <c r="S4849" s="42" t="s">
        <v>22</v>
      </c>
    </row>
    <row r="4850" spans="1:20" ht="12" customHeight="1" x14ac:dyDescent="0.15">
      <c r="A4850" s="42" t="s">
        <v>6405</v>
      </c>
      <c r="B4850" s="42">
        <v>36</v>
      </c>
      <c r="C4850" s="42" t="s">
        <v>14</v>
      </c>
      <c r="D4850" s="42" t="s">
        <v>31</v>
      </c>
      <c r="E4850" s="42" t="s">
        <v>6406</v>
      </c>
      <c r="F4850" s="55">
        <v>41936</v>
      </c>
      <c r="G4850" s="42" t="s">
        <v>6407</v>
      </c>
      <c r="H4850" s="42" t="s">
        <v>6408</v>
      </c>
      <c r="I4850" s="42" t="s">
        <v>19</v>
      </c>
      <c r="J4850" s="42" t="s">
        <v>6409</v>
      </c>
      <c r="K4850" s="42" t="s">
        <v>6410</v>
      </c>
      <c r="L4850" s="42" t="s">
        <v>6411</v>
      </c>
      <c r="M4850" s="42" t="s">
        <v>21</v>
      </c>
      <c r="N4850" s="42" t="s">
        <v>6412</v>
      </c>
      <c r="O4850" s="42" t="s">
        <v>394</v>
      </c>
      <c r="P4850" s="42" t="s">
        <v>395</v>
      </c>
      <c r="Q4850" s="56" t="s">
        <v>6413</v>
      </c>
      <c r="R4850" s="42" t="s">
        <v>94</v>
      </c>
      <c r="S4850" s="42" t="s">
        <v>22</v>
      </c>
    </row>
    <row r="4851" spans="1:20" ht="12" customHeight="1" x14ac:dyDescent="0.15">
      <c r="A4851" s="42" t="s">
        <v>6397</v>
      </c>
      <c r="B4851" s="42">
        <v>34</v>
      </c>
      <c r="C4851" s="42" t="s">
        <v>14</v>
      </c>
      <c r="D4851" s="42" t="s">
        <v>31</v>
      </c>
      <c r="E4851" s="42" t="s">
        <v>6398</v>
      </c>
      <c r="F4851" s="55">
        <v>41936</v>
      </c>
      <c r="G4851" s="42" t="s">
        <v>6399</v>
      </c>
      <c r="H4851" s="42" t="s">
        <v>6400</v>
      </c>
      <c r="I4851" s="42" t="s">
        <v>56</v>
      </c>
      <c r="J4851" s="42" t="s">
        <v>6401</v>
      </c>
      <c r="K4851" s="42" t="s">
        <v>3800</v>
      </c>
      <c r="L4851" s="42" t="s">
        <v>6402</v>
      </c>
      <c r="M4851" s="42" t="s">
        <v>21</v>
      </c>
      <c r="N4851" s="42" t="s">
        <v>6403</v>
      </c>
      <c r="O4851" s="42" t="s">
        <v>537</v>
      </c>
      <c r="P4851" s="42" t="s">
        <v>395</v>
      </c>
      <c r="Q4851" s="56" t="s">
        <v>6404</v>
      </c>
      <c r="R4851" s="42" t="s">
        <v>94</v>
      </c>
      <c r="S4851" s="42" t="s">
        <v>22</v>
      </c>
    </row>
    <row r="4852" spans="1:20" ht="12" customHeight="1" x14ac:dyDescent="0.15">
      <c r="A4852" s="42" t="s">
        <v>6414</v>
      </c>
      <c r="B4852" s="42">
        <v>25</v>
      </c>
      <c r="C4852" s="42" t="s">
        <v>14</v>
      </c>
      <c r="D4852" s="42" t="s">
        <v>15</v>
      </c>
      <c r="F4852" s="55">
        <v>41935</v>
      </c>
      <c r="G4852" s="42" t="s">
        <v>6415</v>
      </c>
      <c r="H4852" s="42" t="s">
        <v>6416</v>
      </c>
      <c r="I4852" s="42" t="s">
        <v>263</v>
      </c>
      <c r="J4852" s="42" t="s">
        <v>6417</v>
      </c>
      <c r="K4852" s="42" t="s">
        <v>557</v>
      </c>
      <c r="L4852" s="42" t="s">
        <v>941</v>
      </c>
      <c r="M4852" s="42" t="s">
        <v>21</v>
      </c>
      <c r="N4852" s="42" t="s">
        <v>6418</v>
      </c>
      <c r="O4852" s="42" t="s">
        <v>394</v>
      </c>
      <c r="P4852" s="42" t="s">
        <v>395</v>
      </c>
      <c r="Q4852" s="56" t="s">
        <v>6419</v>
      </c>
      <c r="R4852" s="42" t="s">
        <v>542</v>
      </c>
      <c r="S4852" s="42" t="s">
        <v>22</v>
      </c>
    </row>
    <row r="4853" spans="1:20" ht="12" customHeight="1" x14ac:dyDescent="0.15">
      <c r="A4853" s="42" t="s">
        <v>6428</v>
      </c>
      <c r="B4853" s="42">
        <v>32</v>
      </c>
      <c r="C4853" s="42" t="s">
        <v>14</v>
      </c>
      <c r="D4853" s="42" t="s">
        <v>79</v>
      </c>
      <c r="E4853" s="42" t="s">
        <v>6429</v>
      </c>
      <c r="F4853" s="55">
        <v>41935</v>
      </c>
      <c r="G4853" s="42" t="s">
        <v>6430</v>
      </c>
      <c r="H4853" s="42" t="s">
        <v>738</v>
      </c>
      <c r="I4853" s="42" t="s">
        <v>417</v>
      </c>
      <c r="J4853" s="42" t="s">
        <v>2621</v>
      </c>
      <c r="K4853" s="42" t="s">
        <v>2622</v>
      </c>
      <c r="L4853" s="42" t="s">
        <v>569</v>
      </c>
      <c r="M4853" s="42" t="s">
        <v>21</v>
      </c>
      <c r="N4853" s="42" t="s">
        <v>6431</v>
      </c>
      <c r="O4853" s="42" t="s">
        <v>994</v>
      </c>
      <c r="P4853" s="42" t="s">
        <v>395</v>
      </c>
      <c r="Q4853" s="56" t="str">
        <f>HYPERLINK("http://www.nydailynews.com/new-york/nyc-crime/police-shoots-kills-man-ax-queens-article-1.1984914","http://www.nydailynews.com/new-york/nyc-crime/police-shoots-kills-man-ax-queens-article-1.1984914")</f>
        <v>http://www.nydailynews.com/new-york/nyc-crime/police-shoots-kills-man-ax-queens-article-1.1984914</v>
      </c>
      <c r="R4853" s="42" t="s">
        <v>94</v>
      </c>
      <c r="S4853" s="42" t="s">
        <v>22</v>
      </c>
    </row>
    <row r="4854" spans="1:20" ht="12" customHeight="1" x14ac:dyDescent="0.15">
      <c r="A4854" s="42" t="s">
        <v>6432</v>
      </c>
      <c r="B4854" s="42">
        <v>43</v>
      </c>
      <c r="C4854" s="42" t="s">
        <v>14</v>
      </c>
      <c r="D4854" s="42" t="s">
        <v>42</v>
      </c>
      <c r="E4854" s="42" t="s">
        <v>6433</v>
      </c>
      <c r="F4854" s="55">
        <v>41935</v>
      </c>
      <c r="G4854" s="42" t="s">
        <v>6434</v>
      </c>
      <c r="H4854" s="42" t="s">
        <v>6435</v>
      </c>
      <c r="I4854" s="42" t="s">
        <v>117</v>
      </c>
      <c r="J4854" s="42" t="s">
        <v>6436</v>
      </c>
      <c r="K4854" s="42" t="s">
        <v>617</v>
      </c>
      <c r="L4854" s="42" t="s">
        <v>6437</v>
      </c>
      <c r="M4854" s="42" t="s">
        <v>21</v>
      </c>
      <c r="N4854" s="42" t="s">
        <v>6438</v>
      </c>
      <c r="O4854" s="42" t="s">
        <v>994</v>
      </c>
      <c r="P4854" s="42" t="s">
        <v>395</v>
      </c>
      <c r="Q4854" s="56" t="s">
        <v>6439</v>
      </c>
      <c r="R4854" s="42" t="s">
        <v>948</v>
      </c>
      <c r="S4854" s="42" t="s">
        <v>22</v>
      </c>
    </row>
    <row r="4855" spans="1:20" ht="12" customHeight="1" x14ac:dyDescent="0.15">
      <c r="A4855" s="42" t="s">
        <v>6440</v>
      </c>
      <c r="B4855" s="42">
        <v>25</v>
      </c>
      <c r="C4855" s="42" t="s">
        <v>14</v>
      </c>
      <c r="D4855" s="42" t="s">
        <v>42</v>
      </c>
      <c r="E4855" s="42" t="s">
        <v>6441</v>
      </c>
      <c r="F4855" s="55">
        <v>41935</v>
      </c>
      <c r="G4855" s="42" t="s">
        <v>6442</v>
      </c>
      <c r="H4855" s="42" t="s">
        <v>6443</v>
      </c>
      <c r="I4855" s="42" t="s">
        <v>40</v>
      </c>
      <c r="J4855" s="42" t="s">
        <v>6444</v>
      </c>
      <c r="K4855" s="42" t="s">
        <v>6445</v>
      </c>
      <c r="L4855" s="42" t="s">
        <v>6446</v>
      </c>
      <c r="M4855" s="42" t="s">
        <v>21</v>
      </c>
      <c r="N4855" s="42" t="s">
        <v>6447</v>
      </c>
      <c r="O4855" s="42" t="s">
        <v>994</v>
      </c>
      <c r="P4855" s="42" t="s">
        <v>395</v>
      </c>
      <c r="Q4855" s="56" t="s">
        <v>6448</v>
      </c>
      <c r="R4855" s="42" t="s">
        <v>94</v>
      </c>
      <c r="S4855" s="42" t="s">
        <v>22</v>
      </c>
    </row>
    <row r="4856" spans="1:20" ht="12" customHeight="1" x14ac:dyDescent="0.15">
      <c r="A4856" s="42" t="s">
        <v>6420</v>
      </c>
      <c r="B4856" s="42">
        <v>38</v>
      </c>
      <c r="C4856" s="42" t="s">
        <v>14</v>
      </c>
      <c r="D4856" s="42" t="s">
        <v>79</v>
      </c>
      <c r="F4856" s="55">
        <v>41935</v>
      </c>
      <c r="G4856" s="42" t="s">
        <v>6421</v>
      </c>
      <c r="H4856" s="42" t="s">
        <v>6422</v>
      </c>
      <c r="I4856" s="42" t="s">
        <v>46</v>
      </c>
      <c r="J4856" s="42" t="s">
        <v>6423</v>
      </c>
      <c r="K4856" s="42" t="s">
        <v>6424</v>
      </c>
      <c r="L4856" s="42" t="s">
        <v>6425</v>
      </c>
      <c r="M4856" s="42" t="s">
        <v>21</v>
      </c>
      <c r="N4856" s="42" t="s">
        <v>6426</v>
      </c>
      <c r="O4856" s="42" t="s">
        <v>994</v>
      </c>
      <c r="P4856" s="42" t="s">
        <v>395</v>
      </c>
      <c r="Q4856" s="56" t="s">
        <v>6427</v>
      </c>
      <c r="R4856" s="42" t="s">
        <v>948</v>
      </c>
      <c r="S4856" s="42" t="s">
        <v>12</v>
      </c>
    </row>
    <row r="4857" spans="1:20" ht="12" customHeight="1" x14ac:dyDescent="0.15">
      <c r="A4857" s="42" t="s">
        <v>6449</v>
      </c>
      <c r="B4857" s="42">
        <v>27</v>
      </c>
      <c r="C4857" s="42" t="s">
        <v>14</v>
      </c>
      <c r="D4857" s="42" t="s">
        <v>42</v>
      </c>
      <c r="E4857" s="42" t="s">
        <v>6450</v>
      </c>
      <c r="F4857" s="55">
        <v>41934</v>
      </c>
      <c r="G4857" s="42" t="s">
        <v>6451</v>
      </c>
      <c r="H4857" s="42" t="s">
        <v>1174</v>
      </c>
      <c r="I4857" s="42" t="s">
        <v>67</v>
      </c>
      <c r="J4857" s="42" t="s">
        <v>6452</v>
      </c>
      <c r="K4857" s="42" t="s">
        <v>1175</v>
      </c>
      <c r="L4857" s="42" t="s">
        <v>1176</v>
      </c>
      <c r="M4857" s="42" t="s">
        <v>21</v>
      </c>
      <c r="N4857" s="42" t="s">
        <v>6453</v>
      </c>
      <c r="O4857" s="42" t="s">
        <v>994</v>
      </c>
      <c r="P4857" s="42" t="s">
        <v>395</v>
      </c>
      <c r="Q4857" s="56" t="s">
        <v>6454</v>
      </c>
      <c r="R4857" s="42" t="s">
        <v>94</v>
      </c>
      <c r="S4857" s="42" t="s">
        <v>22</v>
      </c>
    </row>
    <row r="4858" spans="1:20" ht="12" customHeight="1" x14ac:dyDescent="0.15">
      <c r="A4858" s="42" t="s">
        <v>6455</v>
      </c>
      <c r="B4858" s="42">
        <v>30</v>
      </c>
      <c r="C4858" s="42" t="s">
        <v>14</v>
      </c>
      <c r="D4858" s="42" t="s">
        <v>31</v>
      </c>
      <c r="F4858" s="55">
        <v>41934</v>
      </c>
      <c r="G4858" s="42" t="s">
        <v>6456</v>
      </c>
      <c r="H4858" s="42" t="s">
        <v>6457</v>
      </c>
      <c r="I4858" s="42" t="s">
        <v>38</v>
      </c>
      <c r="J4858" s="42" t="s">
        <v>6458</v>
      </c>
      <c r="K4858" s="42" t="s">
        <v>6459</v>
      </c>
      <c r="L4858" s="42" t="s">
        <v>6460</v>
      </c>
      <c r="M4858" s="42" t="s">
        <v>373</v>
      </c>
      <c r="N4858" s="42" t="s">
        <v>6461</v>
      </c>
      <c r="O4858" s="42" t="s">
        <v>994</v>
      </c>
      <c r="P4858" s="42" t="s">
        <v>395</v>
      </c>
      <c r="Q4858" s="56" t="s">
        <v>6462</v>
      </c>
      <c r="R4858" s="42" t="s">
        <v>94</v>
      </c>
      <c r="S4858" s="42" t="s">
        <v>373</v>
      </c>
      <c r="T4858" s="42" t="s">
        <v>29599</v>
      </c>
    </row>
    <row r="4859" spans="1:20" ht="12" customHeight="1" x14ac:dyDescent="0.15">
      <c r="A4859" s="42" t="s">
        <v>6463</v>
      </c>
      <c r="B4859" s="42">
        <v>35</v>
      </c>
      <c r="C4859" s="42" t="s">
        <v>14</v>
      </c>
      <c r="D4859" s="42" t="s">
        <v>42</v>
      </c>
      <c r="F4859" s="55">
        <v>41933</v>
      </c>
      <c r="G4859" s="42" t="s">
        <v>6464</v>
      </c>
      <c r="H4859" s="42" t="s">
        <v>6465</v>
      </c>
      <c r="I4859" s="42" t="s">
        <v>234</v>
      </c>
      <c r="J4859" s="42" t="s">
        <v>6466</v>
      </c>
      <c r="K4859" s="42" t="s">
        <v>1422</v>
      </c>
      <c r="L4859" s="42" t="s">
        <v>6467</v>
      </c>
      <c r="M4859" s="42" t="s">
        <v>21</v>
      </c>
      <c r="N4859" s="42" t="s">
        <v>6468</v>
      </c>
      <c r="P4859" s="42" t="s">
        <v>395</v>
      </c>
      <c r="Q4859" s="56" t="s">
        <v>6469</v>
      </c>
      <c r="R4859" s="42" t="s">
        <v>542</v>
      </c>
      <c r="S4859" s="42" t="s">
        <v>29</v>
      </c>
    </row>
    <row r="4860" spans="1:20" ht="12" customHeight="1" x14ac:dyDescent="0.15">
      <c r="A4860" s="42" t="s">
        <v>6470</v>
      </c>
      <c r="B4860" s="42">
        <v>17</v>
      </c>
      <c r="C4860" s="42" t="s">
        <v>14</v>
      </c>
      <c r="D4860" s="42" t="s">
        <v>79</v>
      </c>
      <c r="F4860" s="55">
        <v>41932</v>
      </c>
      <c r="G4860" s="42" t="s">
        <v>6471</v>
      </c>
      <c r="H4860" s="42" t="s">
        <v>81</v>
      </c>
      <c r="I4860" s="42" t="s">
        <v>38</v>
      </c>
      <c r="J4860" s="42" t="s">
        <v>6472</v>
      </c>
      <c r="K4860" s="42" t="s">
        <v>82</v>
      </c>
      <c r="L4860" s="42" t="s">
        <v>83</v>
      </c>
      <c r="M4860" s="42" t="s">
        <v>21</v>
      </c>
      <c r="N4860" s="42" t="s">
        <v>6473</v>
      </c>
      <c r="O4860" s="42" t="s">
        <v>27620</v>
      </c>
      <c r="P4860" s="42" t="s">
        <v>1135</v>
      </c>
      <c r="Q4860" s="56" t="s">
        <v>6474</v>
      </c>
      <c r="R4860" s="42" t="s">
        <v>94</v>
      </c>
      <c r="S4860" s="42" t="s">
        <v>22</v>
      </c>
    </row>
    <row r="4861" spans="1:20" ht="12" customHeight="1" x14ac:dyDescent="0.15">
      <c r="A4861" s="42" t="s">
        <v>6475</v>
      </c>
      <c r="B4861" s="42">
        <v>29</v>
      </c>
      <c r="C4861" s="42" t="s">
        <v>14</v>
      </c>
      <c r="D4861" s="42" t="s">
        <v>42</v>
      </c>
      <c r="E4861" s="42" t="s">
        <v>6476</v>
      </c>
      <c r="F4861" s="55">
        <v>41932</v>
      </c>
      <c r="G4861" s="42" t="s">
        <v>6477</v>
      </c>
      <c r="H4861" s="42" t="s">
        <v>783</v>
      </c>
      <c r="I4861" s="42" t="s">
        <v>67</v>
      </c>
      <c r="J4861" s="42" t="s">
        <v>6478</v>
      </c>
      <c r="K4861" s="42" t="s">
        <v>784</v>
      </c>
      <c r="L4861" s="42" t="s">
        <v>6479</v>
      </c>
      <c r="M4861" s="42" t="s">
        <v>21</v>
      </c>
      <c r="N4861" s="42" t="s">
        <v>6480</v>
      </c>
      <c r="O4861" s="42" t="s">
        <v>537</v>
      </c>
      <c r="P4861" s="42" t="s">
        <v>395</v>
      </c>
      <c r="Q4861" s="56" t="s">
        <v>6481</v>
      </c>
      <c r="R4861" s="42" t="s">
        <v>94</v>
      </c>
      <c r="S4861" s="42" t="s">
        <v>22</v>
      </c>
    </row>
    <row r="4862" spans="1:20" ht="12" customHeight="1" x14ac:dyDescent="0.15">
      <c r="A4862" s="42" t="s">
        <v>6482</v>
      </c>
      <c r="B4862" s="42">
        <v>22</v>
      </c>
      <c r="C4862" s="42" t="s">
        <v>14</v>
      </c>
      <c r="D4862" s="42" t="s">
        <v>42</v>
      </c>
      <c r="F4862" s="55">
        <v>41932</v>
      </c>
      <c r="G4862" s="42" t="s">
        <v>6483</v>
      </c>
      <c r="H4862" s="42" t="s">
        <v>841</v>
      </c>
      <c r="I4862" s="42" t="s">
        <v>67</v>
      </c>
      <c r="J4862" s="42" t="s">
        <v>6484</v>
      </c>
      <c r="K4862" s="42" t="s">
        <v>841</v>
      </c>
      <c r="L4862" s="42" t="s">
        <v>842</v>
      </c>
      <c r="M4862" s="42" t="s">
        <v>21</v>
      </c>
      <c r="N4862" s="42" t="s">
        <v>6485</v>
      </c>
      <c r="O4862" s="42" t="s">
        <v>994</v>
      </c>
      <c r="P4862" s="42" t="s">
        <v>395</v>
      </c>
      <c r="Q4862" s="56" t="s">
        <v>6486</v>
      </c>
      <c r="R4862" s="42" t="s">
        <v>94</v>
      </c>
      <c r="S4862" s="42" t="s">
        <v>22</v>
      </c>
    </row>
    <row r="4863" spans="1:20" ht="12" customHeight="1" x14ac:dyDescent="0.15">
      <c r="A4863" s="42" t="s">
        <v>6487</v>
      </c>
      <c r="B4863" s="42">
        <v>54</v>
      </c>
      <c r="C4863" s="42" t="s">
        <v>14</v>
      </c>
      <c r="D4863" s="42" t="s">
        <v>42</v>
      </c>
      <c r="F4863" s="55">
        <v>41932</v>
      </c>
      <c r="G4863" s="42" t="s">
        <v>6488</v>
      </c>
      <c r="H4863" s="42" t="s">
        <v>2986</v>
      </c>
      <c r="I4863" s="42" t="s">
        <v>56</v>
      </c>
      <c r="J4863" s="42" t="s">
        <v>6489</v>
      </c>
      <c r="K4863" s="42" t="s">
        <v>414</v>
      </c>
      <c r="L4863" s="42" t="s">
        <v>2988</v>
      </c>
      <c r="M4863" s="42" t="s">
        <v>21</v>
      </c>
      <c r="N4863" s="42" t="s">
        <v>6490</v>
      </c>
      <c r="O4863" s="42" t="s">
        <v>537</v>
      </c>
      <c r="P4863" s="42" t="s">
        <v>395</v>
      </c>
      <c r="Q4863" s="56" t="s">
        <v>6491</v>
      </c>
      <c r="R4863" s="42" t="s">
        <v>94</v>
      </c>
      <c r="S4863" s="42" t="s">
        <v>22</v>
      </c>
    </row>
    <row r="4864" spans="1:20" ht="12" customHeight="1" x14ac:dyDescent="0.15">
      <c r="A4864" s="42" t="s">
        <v>6492</v>
      </c>
      <c r="B4864" s="42">
        <v>54</v>
      </c>
      <c r="C4864" s="42" t="s">
        <v>14</v>
      </c>
      <c r="D4864" s="42" t="s">
        <v>24</v>
      </c>
      <c r="F4864" s="55">
        <v>41932</v>
      </c>
      <c r="G4864" s="42" t="s">
        <v>6493</v>
      </c>
      <c r="H4864" s="42" t="s">
        <v>6494</v>
      </c>
      <c r="I4864" s="42" t="s">
        <v>238</v>
      </c>
      <c r="J4864" s="42" t="s">
        <v>6495</v>
      </c>
      <c r="K4864" s="42" t="s">
        <v>6494</v>
      </c>
      <c r="L4864" s="42" t="s">
        <v>6496</v>
      </c>
      <c r="M4864" s="42" t="s">
        <v>21</v>
      </c>
      <c r="N4864" s="42" t="s">
        <v>6497</v>
      </c>
      <c r="O4864" s="42" t="s">
        <v>994</v>
      </c>
      <c r="P4864" s="42" t="s">
        <v>395</v>
      </c>
      <c r="Q4864" s="56" t="s">
        <v>6498</v>
      </c>
      <c r="R4864" s="42" t="s">
        <v>23</v>
      </c>
      <c r="S4864" s="42" t="s">
        <v>12</v>
      </c>
    </row>
    <row r="4865" spans="1:20" ht="12" customHeight="1" x14ac:dyDescent="0.15">
      <c r="A4865" s="42" t="s">
        <v>6499</v>
      </c>
      <c r="B4865" s="42">
        <v>44</v>
      </c>
      <c r="C4865" s="42" t="s">
        <v>14</v>
      </c>
      <c r="D4865" s="42" t="s">
        <v>79</v>
      </c>
      <c r="F4865" s="55">
        <v>41930</v>
      </c>
      <c r="G4865" s="42" t="s">
        <v>6500</v>
      </c>
      <c r="H4865" s="42" t="s">
        <v>6501</v>
      </c>
      <c r="I4865" s="42" t="s">
        <v>63</v>
      </c>
      <c r="J4865" s="42" t="s">
        <v>6502</v>
      </c>
      <c r="K4865" s="42" t="s">
        <v>99</v>
      </c>
      <c r="L4865" s="42" t="s">
        <v>6503</v>
      </c>
      <c r="M4865" s="42" t="s">
        <v>21</v>
      </c>
      <c r="N4865" s="42" t="s">
        <v>6504</v>
      </c>
      <c r="P4865" s="42" t="s">
        <v>395</v>
      </c>
      <c r="Q4865" s="56" t="s">
        <v>6505</v>
      </c>
      <c r="R4865" s="42" t="s">
        <v>94</v>
      </c>
      <c r="S4865" s="42" t="s">
        <v>22</v>
      </c>
    </row>
    <row r="4866" spans="1:20" ht="12" customHeight="1" x14ac:dyDescent="0.15">
      <c r="A4866" s="42" t="s">
        <v>6506</v>
      </c>
      <c r="B4866" s="42">
        <v>22</v>
      </c>
      <c r="C4866" s="42" t="s">
        <v>14</v>
      </c>
      <c r="D4866" s="42" t="s">
        <v>79</v>
      </c>
      <c r="F4866" s="55">
        <v>41930</v>
      </c>
      <c r="G4866" s="42" t="s">
        <v>6507</v>
      </c>
      <c r="H4866" s="42" t="s">
        <v>210</v>
      </c>
      <c r="I4866" s="42" t="s">
        <v>211</v>
      </c>
      <c r="J4866" s="42" t="s">
        <v>6508</v>
      </c>
      <c r="K4866" s="42" t="s">
        <v>414</v>
      </c>
      <c r="L4866" s="42" t="s">
        <v>212</v>
      </c>
      <c r="M4866" s="42" t="s">
        <v>21</v>
      </c>
      <c r="N4866" s="42" t="s">
        <v>6509</v>
      </c>
      <c r="O4866" s="42" t="s">
        <v>994</v>
      </c>
      <c r="P4866" s="42" t="s">
        <v>395</v>
      </c>
      <c r="Q4866" s="56" t="s">
        <v>6510</v>
      </c>
      <c r="R4866" s="42" t="s">
        <v>94</v>
      </c>
      <c r="S4866" s="42" t="s">
        <v>22</v>
      </c>
    </row>
    <row r="4867" spans="1:20" ht="12" customHeight="1" x14ac:dyDescent="0.15">
      <c r="A4867" s="42" t="s">
        <v>6518</v>
      </c>
      <c r="B4867" s="42">
        <v>38</v>
      </c>
      <c r="C4867" s="42" t="s">
        <v>14</v>
      </c>
      <c r="D4867" s="42" t="s">
        <v>31</v>
      </c>
      <c r="E4867" s="42" t="s">
        <v>6519</v>
      </c>
      <c r="F4867" s="55">
        <v>41930</v>
      </c>
      <c r="G4867" s="42" t="s">
        <v>23807</v>
      </c>
      <c r="H4867" s="42" t="s">
        <v>6520</v>
      </c>
      <c r="I4867" s="42" t="s">
        <v>653</v>
      </c>
      <c r="J4867" s="42" t="s">
        <v>6521</v>
      </c>
      <c r="K4867" s="42" t="s">
        <v>1159</v>
      </c>
      <c r="L4867" s="42" t="s">
        <v>1160</v>
      </c>
      <c r="M4867" s="42" t="s">
        <v>21</v>
      </c>
      <c r="N4867" s="42" t="s">
        <v>6522</v>
      </c>
      <c r="O4867" s="42" t="s">
        <v>994</v>
      </c>
      <c r="P4867" s="42" t="s">
        <v>395</v>
      </c>
      <c r="Q4867" s="56" t="s">
        <v>6523</v>
      </c>
      <c r="R4867" s="42" t="s">
        <v>94</v>
      </c>
      <c r="S4867" s="42" t="s">
        <v>22</v>
      </c>
    </row>
    <row r="4868" spans="1:20" ht="12" customHeight="1" x14ac:dyDescent="0.15">
      <c r="A4868" s="42" t="s">
        <v>6511</v>
      </c>
      <c r="B4868" s="42">
        <v>63</v>
      </c>
      <c r="C4868" s="42" t="s">
        <v>14</v>
      </c>
      <c r="D4868" s="42" t="s">
        <v>31</v>
      </c>
      <c r="E4868" s="42" t="s">
        <v>6512</v>
      </c>
      <c r="F4868" s="55">
        <v>41930</v>
      </c>
      <c r="G4868" s="42" t="s">
        <v>6513</v>
      </c>
      <c r="H4868" s="42" t="s">
        <v>6514</v>
      </c>
      <c r="I4868" s="42" t="s">
        <v>67</v>
      </c>
      <c r="J4868" s="42">
        <v>79404</v>
      </c>
      <c r="K4868" s="42" t="s">
        <v>6514</v>
      </c>
      <c r="L4868" s="42" t="s">
        <v>6515</v>
      </c>
      <c r="M4868" s="42" t="s">
        <v>2246</v>
      </c>
      <c r="N4868" s="42" t="s">
        <v>6516</v>
      </c>
      <c r="P4868" s="42" t="s">
        <v>395</v>
      </c>
      <c r="Q4868" s="56" t="s">
        <v>6517</v>
      </c>
      <c r="R4868" s="42" t="s">
        <v>23</v>
      </c>
      <c r="S4868" s="42" t="s">
        <v>12</v>
      </c>
    </row>
    <row r="4869" spans="1:20" ht="12" customHeight="1" x14ac:dyDescent="0.15">
      <c r="A4869" s="42" t="s">
        <v>6532</v>
      </c>
      <c r="B4869" s="42">
        <v>75</v>
      </c>
      <c r="C4869" s="42" t="s">
        <v>14</v>
      </c>
      <c r="D4869" s="42" t="s">
        <v>31</v>
      </c>
      <c r="E4869" s="42" t="s">
        <v>6533</v>
      </c>
      <c r="F4869" s="55">
        <v>41929</v>
      </c>
      <c r="G4869" s="42" t="s">
        <v>6534</v>
      </c>
      <c r="H4869" s="42" t="s">
        <v>6535</v>
      </c>
      <c r="I4869" s="42" t="s">
        <v>962</v>
      </c>
      <c r="J4869" s="42" t="s">
        <v>6536</v>
      </c>
      <c r="K4869" s="42" t="s">
        <v>6537</v>
      </c>
      <c r="L4869" s="42" t="s">
        <v>6538</v>
      </c>
      <c r="M4869" s="42" t="s">
        <v>21</v>
      </c>
      <c r="N4869" s="42" t="s">
        <v>6539</v>
      </c>
      <c r="O4869" s="42" t="s">
        <v>394</v>
      </c>
      <c r="P4869" s="42" t="s">
        <v>395</v>
      </c>
      <c r="Q4869" s="56" t="s">
        <v>6540</v>
      </c>
      <c r="R4869" s="42" t="s">
        <v>23</v>
      </c>
      <c r="S4869" s="42" t="s">
        <v>22</v>
      </c>
    </row>
    <row r="4870" spans="1:20" ht="12" customHeight="1" x14ac:dyDescent="0.15">
      <c r="A4870" s="42" t="s">
        <v>6524</v>
      </c>
      <c r="B4870" s="42">
        <v>28</v>
      </c>
      <c r="C4870" s="42" t="s">
        <v>14</v>
      </c>
      <c r="D4870" s="42" t="s">
        <v>79</v>
      </c>
      <c r="E4870" s="42" t="s">
        <v>6525</v>
      </c>
      <c r="F4870" s="55">
        <v>41929</v>
      </c>
      <c r="G4870" s="42" t="s">
        <v>6526</v>
      </c>
      <c r="H4870" s="42" t="s">
        <v>6527</v>
      </c>
      <c r="I4870" s="42" t="s">
        <v>88</v>
      </c>
      <c r="J4870" s="42" t="s">
        <v>6528</v>
      </c>
      <c r="K4870" s="42" t="s">
        <v>1747</v>
      </c>
      <c r="L4870" s="42" t="s">
        <v>6529</v>
      </c>
      <c r="M4870" s="42" t="s">
        <v>21</v>
      </c>
      <c r="N4870" s="42" t="s">
        <v>6530</v>
      </c>
      <c r="O4870" s="42" t="s">
        <v>994</v>
      </c>
      <c r="P4870" s="42" t="s">
        <v>395</v>
      </c>
      <c r="Q4870" s="56" t="s">
        <v>6531</v>
      </c>
      <c r="R4870" s="42" t="s">
        <v>94</v>
      </c>
      <c r="S4870" s="42" t="s">
        <v>12</v>
      </c>
    </row>
    <row r="4871" spans="1:20" ht="12" customHeight="1" x14ac:dyDescent="0.15">
      <c r="A4871" s="42" t="s">
        <v>6541</v>
      </c>
      <c r="B4871" s="42">
        <v>31</v>
      </c>
      <c r="C4871" s="42" t="s">
        <v>14</v>
      </c>
      <c r="D4871" s="42" t="s">
        <v>31</v>
      </c>
      <c r="E4871" s="42" t="s">
        <v>6542</v>
      </c>
      <c r="F4871" s="55">
        <v>41929</v>
      </c>
      <c r="G4871" s="42" t="s">
        <v>6543</v>
      </c>
      <c r="H4871" s="42" t="s">
        <v>5143</v>
      </c>
      <c r="I4871" s="42" t="s">
        <v>117</v>
      </c>
      <c r="J4871" s="42" t="s">
        <v>5144</v>
      </c>
      <c r="K4871" s="42" t="s">
        <v>617</v>
      </c>
      <c r="L4871" s="42" t="s">
        <v>6544</v>
      </c>
      <c r="M4871" s="42" t="s">
        <v>21</v>
      </c>
      <c r="N4871" s="42" t="s">
        <v>6545</v>
      </c>
      <c r="O4871" s="42" t="s">
        <v>394</v>
      </c>
      <c r="P4871" s="42" t="s">
        <v>395</v>
      </c>
      <c r="Q4871" s="56" t="s">
        <v>6546</v>
      </c>
      <c r="R4871" s="42" t="s">
        <v>23</v>
      </c>
      <c r="S4871" s="42" t="s">
        <v>29</v>
      </c>
    </row>
    <row r="4872" spans="1:20" ht="12" customHeight="1" x14ac:dyDescent="0.15">
      <c r="A4872" s="42" t="s">
        <v>6547</v>
      </c>
      <c r="B4872" s="42">
        <v>59</v>
      </c>
      <c r="C4872" s="42" t="s">
        <v>14</v>
      </c>
      <c r="D4872" s="42" t="s">
        <v>31</v>
      </c>
      <c r="E4872" s="42" t="s">
        <v>6548</v>
      </c>
      <c r="F4872" s="55">
        <v>41928</v>
      </c>
      <c r="G4872" s="42" t="s">
        <v>6549</v>
      </c>
      <c r="H4872" s="42" t="s">
        <v>6550</v>
      </c>
      <c r="I4872" s="42" t="s">
        <v>364</v>
      </c>
      <c r="J4872" s="42" t="s">
        <v>6551</v>
      </c>
      <c r="K4872" s="42" t="s">
        <v>6552</v>
      </c>
      <c r="L4872" s="42" t="s">
        <v>6553</v>
      </c>
      <c r="M4872" s="42" t="s">
        <v>21</v>
      </c>
      <c r="N4872" s="42" t="s">
        <v>6554</v>
      </c>
      <c r="O4872" s="42" t="s">
        <v>537</v>
      </c>
      <c r="P4872" s="42" t="s">
        <v>395</v>
      </c>
      <c r="Q4872" s="56" t="s">
        <v>6555</v>
      </c>
      <c r="R4872" s="42" t="s">
        <v>23</v>
      </c>
      <c r="S4872" s="42" t="s">
        <v>22</v>
      </c>
    </row>
    <row r="4873" spans="1:20" ht="12" customHeight="1" x14ac:dyDescent="0.15">
      <c r="A4873" s="42" t="s">
        <v>6556</v>
      </c>
      <c r="B4873" s="42">
        <v>36</v>
      </c>
      <c r="C4873" s="42" t="s">
        <v>14</v>
      </c>
      <c r="D4873" s="42" t="s">
        <v>42</v>
      </c>
      <c r="F4873" s="55">
        <v>41925</v>
      </c>
      <c r="G4873" s="42" t="s">
        <v>6557</v>
      </c>
      <c r="H4873" s="42" t="s">
        <v>6558</v>
      </c>
      <c r="I4873" s="42" t="s">
        <v>67</v>
      </c>
      <c r="J4873" s="42" t="s">
        <v>6559</v>
      </c>
      <c r="K4873" s="42" t="s">
        <v>6560</v>
      </c>
      <c r="L4873" s="42" t="s">
        <v>6561</v>
      </c>
      <c r="M4873" s="42" t="s">
        <v>21</v>
      </c>
      <c r="N4873" s="42" t="s">
        <v>6562</v>
      </c>
      <c r="O4873" s="42" t="s">
        <v>994</v>
      </c>
      <c r="P4873" s="42" t="s">
        <v>395</v>
      </c>
      <c r="Q4873" s="56" t="s">
        <v>6563</v>
      </c>
      <c r="R4873" s="42" t="s">
        <v>94</v>
      </c>
      <c r="S4873" s="42" t="s">
        <v>22</v>
      </c>
    </row>
    <row r="4874" spans="1:20" ht="12" customHeight="1" x14ac:dyDescent="0.15">
      <c r="A4874" s="42" t="s">
        <v>6564</v>
      </c>
      <c r="B4874" s="42">
        <v>36</v>
      </c>
      <c r="C4874" s="42" t="s">
        <v>14</v>
      </c>
      <c r="D4874" s="42" t="s">
        <v>31</v>
      </c>
      <c r="F4874" s="55">
        <v>41925</v>
      </c>
      <c r="G4874" s="42" t="s">
        <v>6565</v>
      </c>
      <c r="H4874" s="42" t="s">
        <v>6566</v>
      </c>
      <c r="I4874" s="42" t="s">
        <v>389</v>
      </c>
      <c r="J4874" s="42" t="s">
        <v>6567</v>
      </c>
      <c r="K4874" s="42" t="s">
        <v>6568</v>
      </c>
      <c r="L4874" s="42" t="s">
        <v>6569</v>
      </c>
      <c r="M4874" s="42" t="s">
        <v>21</v>
      </c>
      <c r="N4874" s="42" t="s">
        <v>6570</v>
      </c>
      <c r="O4874" s="42" t="s">
        <v>537</v>
      </c>
      <c r="P4874" s="42" t="s">
        <v>395</v>
      </c>
      <c r="Q4874" s="56" t="s">
        <v>6571</v>
      </c>
      <c r="R4874" s="42" t="s">
        <v>94</v>
      </c>
      <c r="S4874" s="42" t="s">
        <v>22</v>
      </c>
    </row>
    <row r="4875" spans="1:20" ht="12" customHeight="1" x14ac:dyDescent="0.15">
      <c r="A4875" s="42" t="s">
        <v>6572</v>
      </c>
      <c r="B4875" s="42">
        <v>35</v>
      </c>
      <c r="C4875" s="42" t="s">
        <v>14</v>
      </c>
      <c r="D4875" s="42" t="s">
        <v>31</v>
      </c>
      <c r="E4875" s="42" t="s">
        <v>6573</v>
      </c>
      <c r="F4875" s="55">
        <v>41925</v>
      </c>
      <c r="G4875" s="42" t="s">
        <v>6574</v>
      </c>
      <c r="H4875" s="42" t="s">
        <v>414</v>
      </c>
      <c r="I4875" s="42" t="s">
        <v>67</v>
      </c>
      <c r="J4875" s="42" t="s">
        <v>6575</v>
      </c>
      <c r="K4875" s="42" t="s">
        <v>6576</v>
      </c>
      <c r="L4875" s="42" t="s">
        <v>5525</v>
      </c>
      <c r="M4875" s="42" t="s">
        <v>21</v>
      </c>
      <c r="N4875" s="42" t="s">
        <v>6577</v>
      </c>
      <c r="O4875" s="42" t="s">
        <v>994</v>
      </c>
      <c r="P4875" s="42" t="s">
        <v>395</v>
      </c>
      <c r="Q4875" s="56" t="s">
        <v>6578</v>
      </c>
      <c r="R4875" s="42" t="s">
        <v>94</v>
      </c>
      <c r="S4875" s="42" t="s">
        <v>22</v>
      </c>
    </row>
    <row r="4876" spans="1:20" ht="12" customHeight="1" x14ac:dyDescent="0.15">
      <c r="A4876" s="42" t="s">
        <v>6605</v>
      </c>
      <c r="B4876" s="42">
        <v>49</v>
      </c>
      <c r="C4876" s="42" t="s">
        <v>108</v>
      </c>
      <c r="D4876" s="42" t="s">
        <v>31</v>
      </c>
      <c r="E4876" s="42" t="s">
        <v>6606</v>
      </c>
      <c r="F4876" s="55">
        <v>41924</v>
      </c>
      <c r="G4876" s="42" t="s">
        <v>6607</v>
      </c>
      <c r="H4876" s="42" t="s">
        <v>6608</v>
      </c>
      <c r="I4876" s="42" t="s">
        <v>313</v>
      </c>
      <c r="J4876" s="42" t="s">
        <v>6609</v>
      </c>
      <c r="K4876" s="42" t="s">
        <v>1169</v>
      </c>
      <c r="L4876" s="42" t="s">
        <v>6610</v>
      </c>
      <c r="M4876" s="42" t="s">
        <v>373</v>
      </c>
      <c r="N4876" s="42" t="s">
        <v>6611</v>
      </c>
      <c r="O4876" s="42" t="s">
        <v>994</v>
      </c>
      <c r="P4876" s="42" t="s">
        <v>395</v>
      </c>
      <c r="Q4876" s="56" t="s">
        <v>6612</v>
      </c>
      <c r="R4876" s="42" t="s">
        <v>94</v>
      </c>
      <c r="S4876" s="42" t="s">
        <v>373</v>
      </c>
      <c r="T4876" s="42" t="s">
        <v>29599</v>
      </c>
    </row>
    <row r="4877" spans="1:20" ht="12" customHeight="1" x14ac:dyDescent="0.15">
      <c r="A4877" s="42" t="s">
        <v>6590</v>
      </c>
      <c r="B4877" s="42">
        <v>27</v>
      </c>
      <c r="C4877" s="42" t="s">
        <v>14</v>
      </c>
      <c r="D4877" s="42" t="s">
        <v>42</v>
      </c>
      <c r="E4877" s="42" t="s">
        <v>6591</v>
      </c>
      <c r="F4877" s="55">
        <v>41924</v>
      </c>
      <c r="G4877" s="42" t="s">
        <v>6592</v>
      </c>
      <c r="H4877" s="42" t="s">
        <v>6593</v>
      </c>
      <c r="I4877" s="42" t="s">
        <v>203</v>
      </c>
      <c r="J4877" s="42" t="s">
        <v>6594</v>
      </c>
      <c r="K4877" s="42" t="s">
        <v>6595</v>
      </c>
      <c r="L4877" s="42" t="s">
        <v>6596</v>
      </c>
      <c r="M4877" s="42" t="s">
        <v>21</v>
      </c>
      <c r="N4877" s="42" t="s">
        <v>6597</v>
      </c>
      <c r="O4877" s="42" t="s">
        <v>28691</v>
      </c>
      <c r="P4877" s="42" t="s">
        <v>28692</v>
      </c>
      <c r="Q4877" s="56" t="s">
        <v>6598</v>
      </c>
      <c r="R4877" s="42" t="s">
        <v>94</v>
      </c>
      <c r="S4877" s="42" t="s">
        <v>12</v>
      </c>
    </row>
    <row r="4878" spans="1:20" ht="12" customHeight="1" x14ac:dyDescent="0.15">
      <c r="A4878" s="42" t="s">
        <v>6584</v>
      </c>
      <c r="B4878" s="42">
        <v>20</v>
      </c>
      <c r="C4878" s="42" t="s">
        <v>14</v>
      </c>
      <c r="D4878" s="42" t="s">
        <v>79</v>
      </c>
      <c r="E4878" s="42" t="s">
        <v>6585</v>
      </c>
      <c r="F4878" s="55">
        <v>41924</v>
      </c>
      <c r="G4878" s="42" t="s">
        <v>6586</v>
      </c>
      <c r="H4878" s="42" t="s">
        <v>1537</v>
      </c>
      <c r="I4878" s="42" t="s">
        <v>56</v>
      </c>
      <c r="J4878" s="42" t="s">
        <v>6587</v>
      </c>
      <c r="K4878" s="42" t="s">
        <v>622</v>
      </c>
      <c r="L4878" s="42" t="s">
        <v>1539</v>
      </c>
      <c r="M4878" s="42" t="s">
        <v>21</v>
      </c>
      <c r="N4878" s="42" t="s">
        <v>6588</v>
      </c>
      <c r="O4878" s="42" t="s">
        <v>994</v>
      </c>
      <c r="P4878" s="42" t="s">
        <v>395</v>
      </c>
      <c r="Q4878" s="56" t="s">
        <v>6589</v>
      </c>
      <c r="R4878" s="42" t="s">
        <v>94</v>
      </c>
      <c r="S4878" s="42" t="s">
        <v>22</v>
      </c>
    </row>
    <row r="4879" spans="1:20" ht="12" customHeight="1" x14ac:dyDescent="0.15">
      <c r="A4879" s="42" t="s">
        <v>6599</v>
      </c>
      <c r="B4879" s="42">
        <v>52</v>
      </c>
      <c r="C4879" s="42" t="s">
        <v>14</v>
      </c>
      <c r="D4879" s="42" t="s">
        <v>31</v>
      </c>
      <c r="F4879" s="55">
        <v>41924</v>
      </c>
      <c r="G4879" s="42" t="s">
        <v>6600</v>
      </c>
      <c r="H4879" s="42" t="s">
        <v>6601</v>
      </c>
      <c r="I4879" s="42" t="s">
        <v>4274</v>
      </c>
      <c r="J4879" s="42" t="s">
        <v>6602</v>
      </c>
      <c r="K4879" s="42" t="s">
        <v>4276</v>
      </c>
      <c r="L4879" s="42" t="s">
        <v>4277</v>
      </c>
      <c r="M4879" s="42" t="s">
        <v>21</v>
      </c>
      <c r="N4879" s="42" t="s">
        <v>6603</v>
      </c>
      <c r="O4879" s="42" t="s">
        <v>994</v>
      </c>
      <c r="P4879" s="42" t="s">
        <v>395</v>
      </c>
      <c r="Q4879" s="56" t="s">
        <v>6604</v>
      </c>
      <c r="R4879" s="42" t="s">
        <v>94</v>
      </c>
      <c r="S4879" s="42" t="s">
        <v>22</v>
      </c>
    </row>
    <row r="4880" spans="1:20" ht="12" customHeight="1" x14ac:dyDescent="0.15">
      <c r="A4880" s="42" t="s">
        <v>6579</v>
      </c>
      <c r="B4880" s="42">
        <v>25</v>
      </c>
      <c r="C4880" s="42" t="s">
        <v>14</v>
      </c>
      <c r="D4880" s="42" t="s">
        <v>79</v>
      </c>
      <c r="F4880" s="55">
        <v>41924</v>
      </c>
      <c r="G4880" s="42" t="s">
        <v>6580</v>
      </c>
      <c r="H4880" s="42" t="s">
        <v>81</v>
      </c>
      <c r="I4880" s="42" t="s">
        <v>38</v>
      </c>
      <c r="J4880" s="42" t="s">
        <v>6581</v>
      </c>
      <c r="K4880" s="42" t="s">
        <v>82</v>
      </c>
      <c r="L4880" s="42" t="s">
        <v>83</v>
      </c>
      <c r="M4880" s="42" t="s">
        <v>21</v>
      </c>
      <c r="N4880" s="42" t="s">
        <v>6582</v>
      </c>
      <c r="O4880" s="42" t="s">
        <v>994</v>
      </c>
      <c r="P4880" s="42" t="s">
        <v>395</v>
      </c>
      <c r="Q4880" s="56" t="s">
        <v>6583</v>
      </c>
      <c r="R4880" s="42" t="s">
        <v>94</v>
      </c>
      <c r="S4880" s="42" t="s">
        <v>29</v>
      </c>
    </row>
    <row r="4881" spans="1:20" ht="12" customHeight="1" x14ac:dyDescent="0.15">
      <c r="A4881" s="42" t="s">
        <v>6613</v>
      </c>
      <c r="B4881" s="42">
        <v>63</v>
      </c>
      <c r="C4881" s="42" t="s">
        <v>14</v>
      </c>
      <c r="D4881" s="42" t="s">
        <v>31</v>
      </c>
      <c r="E4881" s="42" t="s">
        <v>6606</v>
      </c>
      <c r="F4881" s="55">
        <v>41924</v>
      </c>
      <c r="G4881" s="42" t="s">
        <v>6607</v>
      </c>
      <c r="H4881" s="42" t="s">
        <v>6608</v>
      </c>
      <c r="I4881" s="42" t="s">
        <v>313</v>
      </c>
      <c r="J4881" s="42" t="s">
        <v>6609</v>
      </c>
      <c r="K4881" s="42" t="s">
        <v>1169</v>
      </c>
      <c r="L4881" s="42" t="s">
        <v>6610</v>
      </c>
      <c r="M4881" s="42" t="s">
        <v>373</v>
      </c>
      <c r="N4881" s="42" t="s">
        <v>6614</v>
      </c>
      <c r="O4881" s="42" t="s">
        <v>994</v>
      </c>
      <c r="P4881" s="42" t="s">
        <v>395</v>
      </c>
      <c r="Q4881" s="56" t="s">
        <v>6612</v>
      </c>
      <c r="R4881" s="42" t="s">
        <v>94</v>
      </c>
      <c r="S4881" s="42" t="s">
        <v>373</v>
      </c>
      <c r="T4881" s="42" t="s">
        <v>29599</v>
      </c>
    </row>
    <row r="4882" spans="1:20" ht="12" customHeight="1" x14ac:dyDescent="0.15">
      <c r="A4882" s="42" t="s">
        <v>6615</v>
      </c>
      <c r="B4882" s="42">
        <v>51</v>
      </c>
      <c r="C4882" s="42" t="s">
        <v>14</v>
      </c>
      <c r="D4882" s="42" t="s">
        <v>79</v>
      </c>
      <c r="E4882" s="42" t="s">
        <v>6616</v>
      </c>
      <c r="F4882" s="55">
        <v>41923</v>
      </c>
      <c r="G4882" s="42" t="s">
        <v>6617</v>
      </c>
      <c r="H4882" s="42" t="s">
        <v>6618</v>
      </c>
      <c r="I4882" s="42" t="s">
        <v>26</v>
      </c>
      <c r="J4882" s="42" t="s">
        <v>6619</v>
      </c>
      <c r="K4882" s="42" t="s">
        <v>2175</v>
      </c>
      <c r="L4882" s="42" t="s">
        <v>6620</v>
      </c>
      <c r="M4882" s="42" t="s">
        <v>21</v>
      </c>
      <c r="N4882" s="42" t="s">
        <v>6621</v>
      </c>
      <c r="O4882" s="42" t="s">
        <v>994</v>
      </c>
      <c r="P4882" s="42" t="s">
        <v>395</v>
      </c>
      <c r="Q4882" s="56" t="s">
        <v>6622</v>
      </c>
      <c r="R4882" s="42" t="s">
        <v>542</v>
      </c>
      <c r="S4882" s="42" t="s">
        <v>22</v>
      </c>
    </row>
    <row r="4883" spans="1:20" ht="12" customHeight="1" x14ac:dyDescent="0.15">
      <c r="A4883" s="42" t="s">
        <v>6623</v>
      </c>
      <c r="B4883" s="42">
        <v>40</v>
      </c>
      <c r="C4883" s="42" t="s">
        <v>14</v>
      </c>
      <c r="D4883" s="42" t="s">
        <v>24</v>
      </c>
      <c r="F4883" s="55">
        <v>41923</v>
      </c>
      <c r="G4883" s="42" t="s">
        <v>6624</v>
      </c>
      <c r="H4883" s="42" t="s">
        <v>424</v>
      </c>
      <c r="I4883" s="42" t="s">
        <v>425</v>
      </c>
      <c r="J4883" s="42" t="s">
        <v>6625</v>
      </c>
      <c r="K4883" s="42" t="s">
        <v>3310</v>
      </c>
      <c r="L4883" s="42" t="s">
        <v>428</v>
      </c>
      <c r="M4883" s="42" t="s">
        <v>21</v>
      </c>
      <c r="N4883" s="42" t="s">
        <v>6626</v>
      </c>
      <c r="O4883" s="42" t="s">
        <v>394</v>
      </c>
      <c r="P4883" s="42" t="s">
        <v>395</v>
      </c>
      <c r="Q4883" s="56" t="s">
        <v>6627</v>
      </c>
      <c r="R4883" s="42" t="s">
        <v>542</v>
      </c>
      <c r="S4883" s="42" t="s">
        <v>22</v>
      </c>
    </row>
    <row r="4884" spans="1:20" ht="12" customHeight="1" x14ac:dyDescent="0.15">
      <c r="A4884" s="42" t="s">
        <v>6628</v>
      </c>
      <c r="B4884" s="42">
        <v>33</v>
      </c>
      <c r="C4884" s="42" t="s">
        <v>14</v>
      </c>
      <c r="D4884" s="42" t="s">
        <v>31</v>
      </c>
      <c r="F4884" s="55">
        <v>41923</v>
      </c>
      <c r="G4884" s="42" t="s">
        <v>6629</v>
      </c>
      <c r="H4884" s="42" t="s">
        <v>910</v>
      </c>
      <c r="I4884" s="42" t="s">
        <v>67</v>
      </c>
      <c r="J4884" s="42" t="s">
        <v>6630</v>
      </c>
      <c r="K4884" s="42" t="s">
        <v>68</v>
      </c>
      <c r="L4884" s="42" t="s">
        <v>911</v>
      </c>
      <c r="M4884" s="42" t="s">
        <v>21</v>
      </c>
      <c r="N4884" s="42" t="s">
        <v>6631</v>
      </c>
      <c r="O4884" s="42" t="s">
        <v>994</v>
      </c>
      <c r="P4884" s="42" t="s">
        <v>395</v>
      </c>
      <c r="Q4884" s="56" t="s">
        <v>6632</v>
      </c>
      <c r="R4884" s="42" t="s">
        <v>94</v>
      </c>
      <c r="S4884" s="42" t="s">
        <v>22</v>
      </c>
    </row>
    <row r="4885" spans="1:20" ht="12" customHeight="1" x14ac:dyDescent="0.15">
      <c r="A4885" s="42" t="s">
        <v>6638</v>
      </c>
      <c r="B4885" s="42">
        <v>20</v>
      </c>
      <c r="C4885" s="42" t="s">
        <v>14</v>
      </c>
      <c r="D4885" s="42" t="s">
        <v>79</v>
      </c>
      <c r="E4885" s="42" t="s">
        <v>6639</v>
      </c>
      <c r="F4885" s="55">
        <v>41922</v>
      </c>
      <c r="G4885" s="42" t="s">
        <v>6635</v>
      </c>
      <c r="H4885" s="42" t="s">
        <v>1262</v>
      </c>
      <c r="I4885" s="42" t="s">
        <v>63</v>
      </c>
      <c r="J4885" s="42" t="s">
        <v>4511</v>
      </c>
      <c r="K4885" s="42" t="s">
        <v>1263</v>
      </c>
      <c r="L4885" s="42" t="s">
        <v>12268</v>
      </c>
      <c r="M4885" s="42" t="s">
        <v>21</v>
      </c>
      <c r="N4885" s="42" t="s">
        <v>6640</v>
      </c>
      <c r="O4885" s="42" t="s">
        <v>994</v>
      </c>
      <c r="P4885" s="42" t="s">
        <v>395</v>
      </c>
      <c r="Q4885" s="56" t="s">
        <v>6637</v>
      </c>
      <c r="R4885" s="42" t="s">
        <v>94</v>
      </c>
      <c r="S4885" s="42" t="s">
        <v>22</v>
      </c>
    </row>
    <row r="4886" spans="1:20" ht="12" customHeight="1" x14ac:dyDescent="0.15">
      <c r="A4886" s="42" t="s">
        <v>6633</v>
      </c>
      <c r="B4886" s="42">
        <v>18</v>
      </c>
      <c r="C4886" s="42" t="s">
        <v>14</v>
      </c>
      <c r="D4886" s="42" t="s">
        <v>79</v>
      </c>
      <c r="E4886" s="42" t="s">
        <v>6634</v>
      </c>
      <c r="F4886" s="55">
        <v>41922</v>
      </c>
      <c r="G4886" s="42" t="s">
        <v>6635</v>
      </c>
      <c r="H4886" s="42" t="s">
        <v>1262</v>
      </c>
      <c r="I4886" s="42" t="s">
        <v>63</v>
      </c>
      <c r="J4886" s="42" t="s">
        <v>4511</v>
      </c>
      <c r="K4886" s="42" t="s">
        <v>1263</v>
      </c>
      <c r="L4886" s="42" t="s">
        <v>12268</v>
      </c>
      <c r="M4886" s="42" t="s">
        <v>21</v>
      </c>
      <c r="N4886" s="42" t="s">
        <v>6636</v>
      </c>
      <c r="O4886" s="42" t="s">
        <v>994</v>
      </c>
      <c r="P4886" s="42" t="s">
        <v>395</v>
      </c>
      <c r="Q4886" s="56" t="s">
        <v>6637</v>
      </c>
      <c r="R4886" s="42" t="s">
        <v>94</v>
      </c>
      <c r="S4886" s="42" t="s">
        <v>22</v>
      </c>
    </row>
    <row r="4887" spans="1:20" ht="12" customHeight="1" x14ac:dyDescent="0.15">
      <c r="A4887" s="42" t="s">
        <v>6641</v>
      </c>
      <c r="B4887" s="42">
        <v>40</v>
      </c>
      <c r="C4887" s="42" t="s">
        <v>14</v>
      </c>
      <c r="D4887" s="42" t="s">
        <v>31</v>
      </c>
      <c r="E4887" s="42" t="s">
        <v>6642</v>
      </c>
      <c r="F4887" s="55">
        <v>41922</v>
      </c>
      <c r="G4887" s="42" t="s">
        <v>6643</v>
      </c>
      <c r="H4887" s="42" t="s">
        <v>548</v>
      </c>
      <c r="I4887" s="42" t="s">
        <v>117</v>
      </c>
      <c r="J4887" s="42" t="s">
        <v>6644</v>
      </c>
      <c r="K4887" s="42" t="s">
        <v>549</v>
      </c>
      <c r="L4887" s="42" t="s">
        <v>6645</v>
      </c>
      <c r="M4887" s="42" t="s">
        <v>21</v>
      </c>
      <c r="N4887" s="42" t="s">
        <v>6646</v>
      </c>
      <c r="O4887" s="42" t="s">
        <v>994</v>
      </c>
      <c r="P4887" s="42" t="s">
        <v>395</v>
      </c>
      <c r="Q4887" s="56" t="s">
        <v>6647</v>
      </c>
      <c r="R4887" s="42" t="s">
        <v>94</v>
      </c>
      <c r="S4887" s="42" t="s">
        <v>22</v>
      </c>
    </row>
    <row r="4888" spans="1:20" ht="12" customHeight="1" x14ac:dyDescent="0.15">
      <c r="A4888" s="42" t="s">
        <v>6648</v>
      </c>
      <c r="B4888" s="42">
        <v>39</v>
      </c>
      <c r="C4888" s="42" t="s">
        <v>14</v>
      </c>
      <c r="D4888" s="42" t="s">
        <v>79</v>
      </c>
      <c r="E4888" s="42" t="s">
        <v>6649</v>
      </c>
      <c r="F4888" s="55">
        <v>41921</v>
      </c>
      <c r="G4888" s="42" t="s">
        <v>6650</v>
      </c>
      <c r="H4888" s="42" t="s">
        <v>1018</v>
      </c>
      <c r="I4888" s="42" t="s">
        <v>167</v>
      </c>
      <c r="J4888" s="42" t="s">
        <v>6651</v>
      </c>
      <c r="K4888" s="42" t="s">
        <v>1279</v>
      </c>
      <c r="L4888" s="42" t="s">
        <v>846</v>
      </c>
      <c r="M4888" s="42" t="s">
        <v>21</v>
      </c>
      <c r="N4888" s="42" t="s">
        <v>6652</v>
      </c>
      <c r="O4888" s="42" t="s">
        <v>994</v>
      </c>
      <c r="P4888" s="42" t="s">
        <v>395</v>
      </c>
      <c r="Q4888" s="56" t="s">
        <v>6653</v>
      </c>
      <c r="R4888" s="42" t="s">
        <v>94</v>
      </c>
      <c r="S4888" s="42" t="s">
        <v>22</v>
      </c>
    </row>
    <row r="4889" spans="1:20" ht="12" customHeight="1" x14ac:dyDescent="0.15">
      <c r="A4889" s="42" t="s">
        <v>6654</v>
      </c>
      <c r="B4889" s="42">
        <v>51</v>
      </c>
      <c r="C4889" s="42" t="s">
        <v>14</v>
      </c>
      <c r="D4889" s="42" t="s">
        <v>31</v>
      </c>
      <c r="E4889" s="42" t="s">
        <v>6655</v>
      </c>
      <c r="F4889" s="55">
        <v>41921</v>
      </c>
      <c r="G4889" s="42" t="s">
        <v>6656</v>
      </c>
      <c r="H4889" s="42" t="s">
        <v>6657</v>
      </c>
      <c r="I4889" s="42" t="s">
        <v>127</v>
      </c>
      <c r="J4889" s="42" t="s">
        <v>6658</v>
      </c>
      <c r="K4889" s="42" t="s">
        <v>1055</v>
      </c>
      <c r="L4889" s="42" t="s">
        <v>6659</v>
      </c>
      <c r="M4889" s="42" t="s">
        <v>21</v>
      </c>
      <c r="N4889" s="42" t="s">
        <v>6660</v>
      </c>
      <c r="O4889" s="42" t="s">
        <v>394</v>
      </c>
      <c r="P4889" s="42" t="s">
        <v>395</v>
      </c>
      <c r="Q4889" s="56" t="s">
        <v>6661</v>
      </c>
      <c r="R4889" s="42" t="s">
        <v>94</v>
      </c>
      <c r="S4889" s="42" t="s">
        <v>22</v>
      </c>
    </row>
    <row r="4890" spans="1:20" ht="12" customHeight="1" x14ac:dyDescent="0.15">
      <c r="A4890" s="42" t="s">
        <v>6674</v>
      </c>
      <c r="B4890" s="42">
        <v>41</v>
      </c>
      <c r="C4890" s="42" t="s">
        <v>14</v>
      </c>
      <c r="D4890" s="42" t="s">
        <v>926</v>
      </c>
      <c r="F4890" s="55">
        <v>41920</v>
      </c>
      <c r="G4890" s="42" t="s">
        <v>6675</v>
      </c>
      <c r="H4890" s="42" t="s">
        <v>424</v>
      </c>
      <c r="I4890" s="42" t="s">
        <v>425</v>
      </c>
      <c r="J4890" s="42" t="s">
        <v>6676</v>
      </c>
      <c r="K4890" s="42" t="s">
        <v>6677</v>
      </c>
      <c r="L4890" s="42" t="s">
        <v>428</v>
      </c>
      <c r="M4890" s="42" t="s">
        <v>21</v>
      </c>
      <c r="N4890" s="42" t="s">
        <v>6678</v>
      </c>
      <c r="O4890" s="42" t="s">
        <v>394</v>
      </c>
      <c r="P4890" s="42" t="s">
        <v>395</v>
      </c>
      <c r="Q4890" s="56" t="s">
        <v>6679</v>
      </c>
      <c r="R4890" s="42" t="s">
        <v>23</v>
      </c>
      <c r="S4890" s="42" t="s">
        <v>22</v>
      </c>
    </row>
    <row r="4891" spans="1:20" ht="12" customHeight="1" x14ac:dyDescent="0.15">
      <c r="A4891" s="42" t="s">
        <v>6680</v>
      </c>
      <c r="B4891" s="42">
        <v>35</v>
      </c>
      <c r="C4891" s="42" t="s">
        <v>14</v>
      </c>
      <c r="D4891" s="42" t="s">
        <v>31</v>
      </c>
      <c r="E4891" s="42" t="s">
        <v>6681</v>
      </c>
      <c r="F4891" s="55">
        <v>41920</v>
      </c>
      <c r="G4891" s="42" t="s">
        <v>6682</v>
      </c>
      <c r="H4891" s="42" t="s">
        <v>2442</v>
      </c>
      <c r="I4891" s="42" t="s">
        <v>389</v>
      </c>
      <c r="J4891" s="42" t="s">
        <v>6683</v>
      </c>
      <c r="K4891" s="42" t="s">
        <v>2442</v>
      </c>
      <c r="L4891" s="42" t="s">
        <v>3299</v>
      </c>
      <c r="M4891" s="42" t="s">
        <v>21</v>
      </c>
      <c r="N4891" s="42" t="s">
        <v>6684</v>
      </c>
      <c r="O4891" s="42" t="s">
        <v>994</v>
      </c>
      <c r="P4891" s="42" t="s">
        <v>395</v>
      </c>
      <c r="Q4891" s="56" t="s">
        <v>6685</v>
      </c>
      <c r="R4891" s="42" t="s">
        <v>94</v>
      </c>
      <c r="S4891" s="42" t="s">
        <v>22</v>
      </c>
    </row>
    <row r="4892" spans="1:20" ht="12" customHeight="1" x14ac:dyDescent="0.15">
      <c r="A4892" s="42" t="s">
        <v>6662</v>
      </c>
      <c r="B4892" s="42">
        <v>18</v>
      </c>
      <c r="C4892" s="42" t="s">
        <v>14</v>
      </c>
      <c r="D4892" s="42" t="s">
        <v>79</v>
      </c>
      <c r="E4892" s="42" t="s">
        <v>6663</v>
      </c>
      <c r="F4892" s="55">
        <v>41920</v>
      </c>
      <c r="G4892" s="42" t="s">
        <v>6664</v>
      </c>
      <c r="H4892" s="42" t="s">
        <v>693</v>
      </c>
      <c r="I4892" s="42" t="s">
        <v>425</v>
      </c>
      <c r="J4892" s="42" t="s">
        <v>6665</v>
      </c>
      <c r="K4892" s="42" t="s">
        <v>693</v>
      </c>
      <c r="L4892" s="42" t="s">
        <v>4419</v>
      </c>
      <c r="M4892" s="42" t="s">
        <v>21</v>
      </c>
      <c r="N4892" s="42" t="s">
        <v>6666</v>
      </c>
      <c r="O4892" s="42" t="s">
        <v>537</v>
      </c>
      <c r="P4892" s="42" t="s">
        <v>395</v>
      </c>
      <c r="Q4892" s="56" t="s">
        <v>6667</v>
      </c>
      <c r="R4892" s="42" t="s">
        <v>94</v>
      </c>
      <c r="S4892" s="42" t="s">
        <v>29</v>
      </c>
    </row>
    <row r="4893" spans="1:20" ht="12" customHeight="1" x14ac:dyDescent="0.15">
      <c r="A4893" s="42" t="s">
        <v>6668</v>
      </c>
      <c r="B4893" s="42">
        <v>20</v>
      </c>
      <c r="C4893" s="42" t="s">
        <v>14</v>
      </c>
      <c r="D4893" s="42" t="s">
        <v>42</v>
      </c>
      <c r="F4893" s="55">
        <v>41920</v>
      </c>
      <c r="G4893" s="42" t="s">
        <v>6669</v>
      </c>
      <c r="H4893" s="42" t="s">
        <v>1798</v>
      </c>
      <c r="I4893" s="42" t="s">
        <v>75</v>
      </c>
      <c r="J4893" s="42" t="s">
        <v>6670</v>
      </c>
      <c r="K4893" s="42" t="s">
        <v>1798</v>
      </c>
      <c r="L4893" s="42" t="s">
        <v>6671</v>
      </c>
      <c r="M4893" s="42" t="s">
        <v>21</v>
      </c>
      <c r="N4893" s="42" t="s">
        <v>6672</v>
      </c>
      <c r="O4893" s="42" t="s">
        <v>537</v>
      </c>
      <c r="P4893" s="42" t="s">
        <v>395</v>
      </c>
      <c r="Q4893" s="56" t="s">
        <v>6673</v>
      </c>
      <c r="R4893" s="42" t="s">
        <v>94</v>
      </c>
      <c r="S4893" s="42" t="s">
        <v>373</v>
      </c>
    </row>
    <row r="4894" spans="1:20" ht="12" customHeight="1" x14ac:dyDescent="0.15">
      <c r="A4894" s="42" t="s">
        <v>6691</v>
      </c>
      <c r="B4894" s="42">
        <v>37</v>
      </c>
      <c r="C4894" s="42" t="s">
        <v>108</v>
      </c>
      <c r="D4894" s="42" t="s">
        <v>79</v>
      </c>
      <c r="E4894" s="42"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894" s="55">
        <v>41919</v>
      </c>
      <c r="G4894" s="42" t="s">
        <v>6692</v>
      </c>
      <c r="H4894" s="42" t="s">
        <v>783</v>
      </c>
      <c r="I4894" s="42" t="s">
        <v>67</v>
      </c>
      <c r="J4894" s="42">
        <v>76705</v>
      </c>
      <c r="K4894" s="42" t="s">
        <v>784</v>
      </c>
      <c r="L4894" s="42" t="s">
        <v>6693</v>
      </c>
      <c r="M4894" s="42" t="s">
        <v>385</v>
      </c>
      <c r="N4894" s="42" t="s">
        <v>6694</v>
      </c>
      <c r="O4894" s="42" t="s">
        <v>537</v>
      </c>
      <c r="P4894" s="42" t="s">
        <v>395</v>
      </c>
      <c r="Q4894" s="56"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4894" s="42" t="s">
        <v>948</v>
      </c>
      <c r="S4894" s="42" t="s">
        <v>12</v>
      </c>
    </row>
    <row r="4895" spans="1:20" ht="12" customHeight="1" x14ac:dyDescent="0.15">
      <c r="A4895" s="42" t="s">
        <v>6695</v>
      </c>
      <c r="B4895" s="42">
        <v>36</v>
      </c>
      <c r="C4895" s="42" t="s">
        <v>108</v>
      </c>
      <c r="D4895" s="42" t="s">
        <v>79</v>
      </c>
      <c r="E4895" s="42"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4895" s="55">
        <v>41919</v>
      </c>
      <c r="G4895" s="42" t="s">
        <v>6696</v>
      </c>
      <c r="H4895" s="42" t="s">
        <v>2986</v>
      </c>
      <c r="I4895" s="42" t="s">
        <v>56</v>
      </c>
      <c r="J4895" s="42">
        <v>34482</v>
      </c>
      <c r="K4895" s="42" t="s">
        <v>414</v>
      </c>
      <c r="L4895" s="42" t="s">
        <v>6697</v>
      </c>
      <c r="M4895" s="42" t="s">
        <v>23</v>
      </c>
      <c r="N4895" s="42" t="s">
        <v>6698</v>
      </c>
      <c r="O4895" s="42" t="s">
        <v>994</v>
      </c>
      <c r="P4895" s="42" t="s">
        <v>395</v>
      </c>
      <c r="Q4895" s="56" t="str">
        <f>HYPERLINK("http://www.miamiherald.com/news/state/florida/article2564576.html","http://www.miamiherald.com/news/state/florida/article2564576.html")</f>
        <v>http://www.miamiherald.com/news/state/florida/article2564576.html</v>
      </c>
      <c r="R4895" s="42" t="s">
        <v>94</v>
      </c>
      <c r="S4895" s="42" t="s">
        <v>12</v>
      </c>
    </row>
    <row r="4896" spans="1:20" ht="12" customHeight="1" x14ac:dyDescent="0.15">
      <c r="A4896" s="42" t="s">
        <v>6699</v>
      </c>
      <c r="B4896" s="42">
        <v>29</v>
      </c>
      <c r="C4896" s="42" t="s">
        <v>14</v>
      </c>
      <c r="D4896" s="42" t="s">
        <v>79</v>
      </c>
      <c r="E4896" s="42" t="s">
        <v>6700</v>
      </c>
      <c r="F4896" s="55">
        <v>41919</v>
      </c>
      <c r="G4896" s="42" t="s">
        <v>6701</v>
      </c>
      <c r="H4896" s="42" t="s">
        <v>262</v>
      </c>
      <c r="I4896" s="42" t="s">
        <v>263</v>
      </c>
      <c r="J4896" s="42" t="s">
        <v>6702</v>
      </c>
      <c r="K4896" s="42" t="s">
        <v>557</v>
      </c>
      <c r="L4896" s="42" t="s">
        <v>264</v>
      </c>
      <c r="M4896" s="42" t="s">
        <v>21</v>
      </c>
      <c r="N4896" s="42" t="s">
        <v>6703</v>
      </c>
      <c r="O4896" s="42" t="s">
        <v>994</v>
      </c>
      <c r="P4896" s="42" t="s">
        <v>395</v>
      </c>
      <c r="Q4896" s="56" t="str">
        <f>HYPERLINK("http://www.jrn.com/ktnv/news/Family-speaks-out-after-man-killed-by-police-in-shootout-278597311.html","http://www.jrn.com/ktnv/news/Family-speaks-out-after-man-killed-by-police-in-shootout-278597311.html")</f>
        <v>http://www.jrn.com/ktnv/news/Family-speaks-out-after-man-killed-by-police-in-shootout-278597311.html</v>
      </c>
      <c r="R4896" s="42" t="s">
        <v>94</v>
      </c>
      <c r="S4896" s="42" t="s">
        <v>22</v>
      </c>
    </row>
    <row r="4897" spans="1:19" ht="12" customHeight="1" x14ac:dyDescent="0.15">
      <c r="A4897" s="42" t="s">
        <v>6704</v>
      </c>
      <c r="B4897" s="42">
        <v>26</v>
      </c>
      <c r="C4897" s="42" t="s">
        <v>14</v>
      </c>
      <c r="D4897" s="42" t="s">
        <v>79</v>
      </c>
      <c r="E4897" s="42" t="s">
        <v>6705</v>
      </c>
      <c r="F4897" s="55">
        <v>41919</v>
      </c>
      <c r="G4897" s="42" t="s">
        <v>6706</v>
      </c>
      <c r="H4897" s="42" t="s">
        <v>929</v>
      </c>
      <c r="I4897" s="42" t="s">
        <v>39</v>
      </c>
      <c r="J4897" s="42" t="s">
        <v>6707</v>
      </c>
      <c r="K4897" s="42" t="s">
        <v>929</v>
      </c>
      <c r="L4897" s="42" t="s">
        <v>930</v>
      </c>
      <c r="M4897" s="42" t="s">
        <v>21</v>
      </c>
      <c r="N4897" s="42" t="s">
        <v>6708</v>
      </c>
      <c r="O4897" s="42" t="s">
        <v>994</v>
      </c>
      <c r="P4897" s="42" t="s">
        <v>395</v>
      </c>
      <c r="Q4897" s="56" t="s">
        <v>6709</v>
      </c>
      <c r="R4897" s="42" t="s">
        <v>94</v>
      </c>
      <c r="S4897" s="42" t="s">
        <v>22</v>
      </c>
    </row>
    <row r="4898" spans="1:19" ht="12" customHeight="1" x14ac:dyDescent="0.15">
      <c r="A4898" s="42" t="s">
        <v>6686</v>
      </c>
      <c r="B4898" s="42">
        <v>34</v>
      </c>
      <c r="C4898" s="42" t="s">
        <v>14</v>
      </c>
      <c r="D4898" s="42" t="s">
        <v>79</v>
      </c>
      <c r="E4898" s="42" t="s">
        <v>6687</v>
      </c>
      <c r="F4898" s="55">
        <v>41919</v>
      </c>
      <c r="G4898" s="42" t="s">
        <v>6688</v>
      </c>
      <c r="H4898" s="42" t="s">
        <v>2117</v>
      </c>
      <c r="I4898" s="42" t="s">
        <v>88</v>
      </c>
      <c r="J4898" s="42" t="s">
        <v>6689</v>
      </c>
      <c r="K4898" s="42" t="s">
        <v>2119</v>
      </c>
      <c r="L4898" s="42" t="s">
        <v>2120</v>
      </c>
      <c r="M4898" s="42" t="s">
        <v>21</v>
      </c>
      <c r="N4898" s="42" t="s">
        <v>6690</v>
      </c>
      <c r="O4898" s="42" t="s">
        <v>394</v>
      </c>
      <c r="P4898" s="42" t="s">
        <v>395</v>
      </c>
      <c r="Q4898" s="56" t="str">
        <f>HYPERLINK("http://www.al.com/news/huntsville/index.ssf/2014/10/officer-involved_shooting_at_m.html#incart_2box","http://www.al.com/news/huntsville/index.ssf/2014/10/officer-involved_shooting_at_m.html#incart_2box")</f>
        <v>http://www.al.com/news/huntsville/index.ssf/2014/10/officer-involved_shooting_at_m.html#incart_2box</v>
      </c>
      <c r="R4898" s="42" t="s">
        <v>23</v>
      </c>
      <c r="S4898" s="42" t="s">
        <v>22</v>
      </c>
    </row>
    <row r="4899" spans="1:19" ht="12" customHeight="1" x14ac:dyDescent="0.15">
      <c r="A4899" s="42" t="s">
        <v>6710</v>
      </c>
      <c r="B4899" s="42">
        <v>36</v>
      </c>
      <c r="C4899" s="42" t="s">
        <v>14</v>
      </c>
      <c r="D4899" s="42" t="s">
        <v>42</v>
      </c>
      <c r="F4899" s="55">
        <v>41919</v>
      </c>
      <c r="G4899" s="42" t="s">
        <v>6711</v>
      </c>
      <c r="H4899" s="42" t="s">
        <v>707</v>
      </c>
      <c r="I4899" s="42" t="s">
        <v>67</v>
      </c>
      <c r="J4899" s="42" t="s">
        <v>6712</v>
      </c>
      <c r="K4899" s="42" t="s">
        <v>545</v>
      </c>
      <c r="L4899" s="42" t="s">
        <v>708</v>
      </c>
      <c r="M4899" s="42" t="s">
        <v>21</v>
      </c>
      <c r="N4899" s="42" t="s">
        <v>6713</v>
      </c>
      <c r="O4899" s="42" t="s">
        <v>994</v>
      </c>
      <c r="P4899" s="42" t="s">
        <v>395</v>
      </c>
      <c r="Q4899" s="56" t="s">
        <v>6714</v>
      </c>
      <c r="R4899" s="42" t="s">
        <v>94</v>
      </c>
      <c r="S4899" s="42" t="s">
        <v>22</v>
      </c>
    </row>
    <row r="4900" spans="1:19" ht="12" customHeight="1" x14ac:dyDescent="0.15">
      <c r="A4900" s="42" t="s">
        <v>6715</v>
      </c>
      <c r="B4900" s="42">
        <v>65</v>
      </c>
      <c r="C4900" s="42" t="s">
        <v>14</v>
      </c>
      <c r="D4900" s="42" t="s">
        <v>79</v>
      </c>
      <c r="E4900" s="42" t="s">
        <v>6716</v>
      </c>
      <c r="F4900" s="55">
        <v>41918</v>
      </c>
      <c r="G4900" s="42" t="s">
        <v>6717</v>
      </c>
      <c r="H4900" s="42" t="s">
        <v>616</v>
      </c>
      <c r="I4900" s="42" t="s">
        <v>117</v>
      </c>
      <c r="J4900" s="42" t="s">
        <v>6054</v>
      </c>
      <c r="K4900" s="42" t="s">
        <v>617</v>
      </c>
      <c r="L4900" s="42" t="s">
        <v>618</v>
      </c>
      <c r="M4900" s="42" t="s">
        <v>385</v>
      </c>
      <c r="N4900" s="42" t="s">
        <v>6718</v>
      </c>
      <c r="O4900" s="42" t="s">
        <v>994</v>
      </c>
      <c r="P4900" s="42" t="s">
        <v>395</v>
      </c>
      <c r="Q4900" s="56" t="s">
        <v>6719</v>
      </c>
      <c r="R4900" s="42" t="s">
        <v>94</v>
      </c>
      <c r="S4900" s="42" t="s">
        <v>12</v>
      </c>
    </row>
    <row r="4901" spans="1:19" ht="12" customHeight="1" x14ac:dyDescent="0.15">
      <c r="A4901" s="42" t="s">
        <v>6720</v>
      </c>
      <c r="B4901" s="42">
        <v>27</v>
      </c>
      <c r="C4901" s="42" t="s">
        <v>14</v>
      </c>
      <c r="D4901" s="42" t="s">
        <v>42</v>
      </c>
      <c r="E4901" s="42" t="s">
        <v>6721</v>
      </c>
      <c r="F4901" s="55">
        <v>41917</v>
      </c>
      <c r="G4901" s="42" t="s">
        <v>6722</v>
      </c>
      <c r="H4901" s="42" t="s">
        <v>1147</v>
      </c>
      <c r="I4901" s="42" t="s">
        <v>203</v>
      </c>
      <c r="J4901" s="42" t="s">
        <v>6723</v>
      </c>
      <c r="K4901" s="42" t="s">
        <v>540</v>
      </c>
      <c r="L4901" s="42" t="s">
        <v>1148</v>
      </c>
      <c r="M4901" s="42" t="s">
        <v>21</v>
      </c>
      <c r="N4901" s="42" t="s">
        <v>6724</v>
      </c>
      <c r="O4901" s="42" t="s">
        <v>537</v>
      </c>
      <c r="P4901" s="42" t="s">
        <v>395</v>
      </c>
      <c r="Q4901" s="56" t="s">
        <v>6725</v>
      </c>
      <c r="R4901" s="42" t="s">
        <v>94</v>
      </c>
      <c r="S4901" s="42" t="s">
        <v>22</v>
      </c>
    </row>
    <row r="4902" spans="1:19" ht="12" customHeight="1" x14ac:dyDescent="0.15">
      <c r="A4902" s="42" t="s">
        <v>6734</v>
      </c>
      <c r="B4902" s="42">
        <v>36</v>
      </c>
      <c r="C4902" s="42" t="s">
        <v>14</v>
      </c>
      <c r="D4902" s="42" t="s">
        <v>79</v>
      </c>
      <c r="F4902" s="55">
        <v>41916</v>
      </c>
      <c r="G4902" s="42" t="s">
        <v>6735</v>
      </c>
      <c r="H4902" s="42" t="s">
        <v>112</v>
      </c>
      <c r="I4902" s="42" t="s">
        <v>3573</v>
      </c>
      <c r="J4902" s="42" t="s">
        <v>6736</v>
      </c>
      <c r="K4902" s="42" t="s">
        <v>3575</v>
      </c>
      <c r="L4902" s="42" t="s">
        <v>18877</v>
      </c>
      <c r="M4902" s="42" t="s">
        <v>21</v>
      </c>
      <c r="N4902" s="42" t="s">
        <v>6737</v>
      </c>
      <c r="O4902" s="42" t="s">
        <v>994</v>
      </c>
      <c r="P4902" s="42" t="s">
        <v>395</v>
      </c>
      <c r="Q4902" s="56"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4902" s="42" t="s">
        <v>94</v>
      </c>
      <c r="S4902" s="42" t="s">
        <v>22</v>
      </c>
    </row>
    <row r="4903" spans="1:19" ht="12" customHeight="1" x14ac:dyDescent="0.15">
      <c r="A4903" s="42" t="s">
        <v>6738</v>
      </c>
      <c r="B4903" s="42">
        <v>29</v>
      </c>
      <c r="C4903" s="42" t="s">
        <v>14</v>
      </c>
      <c r="D4903" s="42" t="s">
        <v>42</v>
      </c>
      <c r="E4903" s="42" t="s">
        <v>6739</v>
      </c>
      <c r="F4903" s="55">
        <v>41916</v>
      </c>
      <c r="G4903" s="42" t="s">
        <v>23808</v>
      </c>
      <c r="H4903" s="42" t="s">
        <v>92</v>
      </c>
      <c r="I4903" s="42" t="s">
        <v>39</v>
      </c>
      <c r="J4903" s="42" t="s">
        <v>3230</v>
      </c>
      <c r="K4903" s="42" t="s">
        <v>92</v>
      </c>
      <c r="L4903" s="42" t="s">
        <v>93</v>
      </c>
      <c r="M4903" s="42" t="s">
        <v>6740</v>
      </c>
      <c r="N4903" s="42" t="s">
        <v>6741</v>
      </c>
      <c r="O4903" s="42" t="s">
        <v>23</v>
      </c>
      <c r="P4903" s="42" t="s">
        <v>395</v>
      </c>
      <c r="Q4903" s="56" t="s">
        <v>6742</v>
      </c>
      <c r="R4903" s="42" t="s">
        <v>23</v>
      </c>
      <c r="S4903" s="42" t="s">
        <v>22</v>
      </c>
    </row>
    <row r="4904" spans="1:19" ht="12" customHeight="1" x14ac:dyDescent="0.15">
      <c r="A4904" s="42" t="s">
        <v>6726</v>
      </c>
      <c r="B4904" s="42">
        <v>31</v>
      </c>
      <c r="C4904" s="42" t="s">
        <v>14</v>
      </c>
      <c r="D4904" s="42" t="s">
        <v>79</v>
      </c>
      <c r="E4904" s="42" t="s">
        <v>6727</v>
      </c>
      <c r="F4904" s="55">
        <v>41916</v>
      </c>
      <c r="G4904" s="42" t="s">
        <v>6728</v>
      </c>
      <c r="H4904" s="42" t="s">
        <v>6729</v>
      </c>
      <c r="I4904" s="42" t="s">
        <v>35</v>
      </c>
      <c r="J4904" s="42" t="s">
        <v>6730</v>
      </c>
      <c r="K4904" s="42" t="s">
        <v>6729</v>
      </c>
      <c r="L4904" s="42" t="s">
        <v>6731</v>
      </c>
      <c r="M4904" s="42" t="s">
        <v>385</v>
      </c>
      <c r="N4904" s="42" t="s">
        <v>6732</v>
      </c>
      <c r="O4904" s="42" t="s">
        <v>537</v>
      </c>
      <c r="P4904" s="42" t="s">
        <v>395</v>
      </c>
      <c r="Q4904" s="56" t="s">
        <v>6733</v>
      </c>
      <c r="R4904" s="42" t="s">
        <v>23</v>
      </c>
      <c r="S4904" s="42" t="s">
        <v>12</v>
      </c>
    </row>
    <row r="4905" spans="1:19" ht="12" customHeight="1" x14ac:dyDescent="0.15">
      <c r="A4905" s="42" t="s">
        <v>6743</v>
      </c>
      <c r="B4905" s="42">
        <v>48</v>
      </c>
      <c r="C4905" s="42" t="s">
        <v>14</v>
      </c>
      <c r="D4905" s="42" t="s">
        <v>24</v>
      </c>
      <c r="F4905" s="55">
        <v>41915</v>
      </c>
      <c r="G4905" s="42" t="s">
        <v>6744</v>
      </c>
      <c r="H4905" s="42" t="s">
        <v>303</v>
      </c>
      <c r="I4905" s="42" t="s">
        <v>39</v>
      </c>
      <c r="J4905" s="42" t="s">
        <v>6745</v>
      </c>
      <c r="K4905" s="42" t="s">
        <v>303</v>
      </c>
      <c r="L4905" s="42" t="s">
        <v>4223</v>
      </c>
      <c r="M4905" s="42" t="s">
        <v>21</v>
      </c>
      <c r="N4905" s="42" t="s">
        <v>6746</v>
      </c>
      <c r="O4905" s="42" t="s">
        <v>994</v>
      </c>
      <c r="P4905" s="42" t="s">
        <v>395</v>
      </c>
      <c r="Q4905" s="56" t="s">
        <v>6747</v>
      </c>
      <c r="R4905" s="42" t="s">
        <v>94</v>
      </c>
      <c r="S4905" s="42" t="s">
        <v>22</v>
      </c>
    </row>
    <row r="4906" spans="1:19" ht="12" customHeight="1" x14ac:dyDescent="0.15">
      <c r="A4906" s="42" t="s">
        <v>6748</v>
      </c>
      <c r="B4906" s="42">
        <v>28</v>
      </c>
      <c r="C4906" s="42" t="s">
        <v>14</v>
      </c>
      <c r="D4906" s="42" t="s">
        <v>31</v>
      </c>
      <c r="F4906" s="55">
        <v>41915</v>
      </c>
      <c r="G4906" s="42" t="s">
        <v>6749</v>
      </c>
      <c r="H4906" s="42" t="s">
        <v>738</v>
      </c>
      <c r="I4906" s="42" t="s">
        <v>417</v>
      </c>
      <c r="J4906" s="42" t="s">
        <v>1680</v>
      </c>
      <c r="K4906" s="42" t="s">
        <v>1681</v>
      </c>
      <c r="L4906" s="42" t="s">
        <v>569</v>
      </c>
      <c r="M4906" s="42" t="s">
        <v>21</v>
      </c>
      <c r="N4906" s="42" t="s">
        <v>6750</v>
      </c>
      <c r="O4906" s="42" t="s">
        <v>994</v>
      </c>
      <c r="P4906" s="42" t="s">
        <v>395</v>
      </c>
      <c r="Q4906" s="56" t="s">
        <v>6751</v>
      </c>
      <c r="R4906" s="42" t="s">
        <v>542</v>
      </c>
      <c r="S4906" s="42" t="s">
        <v>22</v>
      </c>
    </row>
    <row r="4907" spans="1:19" ht="12" customHeight="1" x14ac:dyDescent="0.15">
      <c r="A4907" s="42" t="s">
        <v>6752</v>
      </c>
      <c r="B4907" s="42">
        <v>49</v>
      </c>
      <c r="C4907" s="42" t="s">
        <v>14</v>
      </c>
      <c r="D4907" s="42" t="s">
        <v>31</v>
      </c>
      <c r="F4907" s="55">
        <v>41915</v>
      </c>
      <c r="G4907" s="42" t="s">
        <v>6753</v>
      </c>
      <c r="H4907" s="42" t="s">
        <v>6754</v>
      </c>
      <c r="I4907" s="42" t="s">
        <v>117</v>
      </c>
      <c r="J4907" s="42">
        <v>86001</v>
      </c>
      <c r="K4907" s="42" t="s">
        <v>23248</v>
      </c>
      <c r="L4907" s="42" t="s">
        <v>6755</v>
      </c>
      <c r="M4907" s="42" t="s">
        <v>2246</v>
      </c>
      <c r="N4907" s="42" t="s">
        <v>6756</v>
      </c>
      <c r="P4907" s="42" t="s">
        <v>395</v>
      </c>
      <c r="Q4907" s="56" t="s">
        <v>6757</v>
      </c>
      <c r="R4907" s="42" t="s">
        <v>542</v>
      </c>
      <c r="S4907" s="42" t="s">
        <v>12</v>
      </c>
    </row>
    <row r="4908" spans="1:19" ht="12" customHeight="1" x14ac:dyDescent="0.15">
      <c r="A4908" s="42" t="s">
        <v>6758</v>
      </c>
      <c r="B4908" s="42">
        <v>19</v>
      </c>
      <c r="C4908" s="42" t="s">
        <v>14</v>
      </c>
      <c r="D4908" s="42" t="s">
        <v>79</v>
      </c>
      <c r="E4908" s="42"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4908" s="55">
        <v>41914</v>
      </c>
      <c r="G4908" s="42" t="s">
        <v>6759</v>
      </c>
      <c r="H4908" s="42" t="s">
        <v>1018</v>
      </c>
      <c r="I4908" s="42" t="s">
        <v>167</v>
      </c>
      <c r="J4908" s="42">
        <v>30032</v>
      </c>
      <c r="K4908" s="42" t="s">
        <v>845</v>
      </c>
      <c r="L4908" s="42" t="s">
        <v>846</v>
      </c>
      <c r="M4908" s="42" t="s">
        <v>21</v>
      </c>
      <c r="N4908" s="42" t="s">
        <v>6760</v>
      </c>
      <c r="P4908" s="42" t="s">
        <v>395</v>
      </c>
      <c r="Q4908" s="56" t="s">
        <v>6761</v>
      </c>
      <c r="R4908" s="42" t="s">
        <v>94</v>
      </c>
      <c r="S4908" s="42" t="s">
        <v>22</v>
      </c>
    </row>
    <row r="4909" spans="1:19" ht="12" customHeight="1" x14ac:dyDescent="0.15">
      <c r="A4909" s="42" t="s">
        <v>6762</v>
      </c>
      <c r="B4909" s="42">
        <v>69</v>
      </c>
      <c r="C4909" s="42" t="s">
        <v>14</v>
      </c>
      <c r="D4909" s="42" t="s">
        <v>24</v>
      </c>
      <c r="F4909" s="55">
        <v>41914</v>
      </c>
      <c r="G4909" s="42" t="s">
        <v>6763</v>
      </c>
      <c r="H4909" s="42" t="s">
        <v>6764</v>
      </c>
      <c r="I4909" s="42" t="s">
        <v>238</v>
      </c>
      <c r="J4909" s="42" t="s">
        <v>6765</v>
      </c>
      <c r="K4909" s="42" t="s">
        <v>1039</v>
      </c>
      <c r="L4909" s="42" t="s">
        <v>3246</v>
      </c>
      <c r="M4909" s="42" t="s">
        <v>21</v>
      </c>
      <c r="N4909" s="42" t="s">
        <v>6766</v>
      </c>
      <c r="O4909" s="42" t="s">
        <v>4581</v>
      </c>
      <c r="P4909" s="42" t="s">
        <v>395</v>
      </c>
      <c r="Q4909" s="56" t="s">
        <v>6767</v>
      </c>
      <c r="R4909" s="42" t="s">
        <v>94</v>
      </c>
      <c r="S4909" s="42" t="s">
        <v>22</v>
      </c>
    </row>
    <row r="4910" spans="1:19" ht="12" customHeight="1" x14ac:dyDescent="0.15">
      <c r="A4910" s="42" t="s">
        <v>6768</v>
      </c>
      <c r="B4910" s="42">
        <v>39</v>
      </c>
      <c r="C4910" s="42" t="s">
        <v>108</v>
      </c>
      <c r="D4910" s="42" t="s">
        <v>79</v>
      </c>
      <c r="E4910" s="42" t="s">
        <v>6769</v>
      </c>
      <c r="F4910" s="55">
        <v>41913</v>
      </c>
      <c r="G4910" s="42" t="s">
        <v>6770</v>
      </c>
      <c r="H4910" s="42" t="s">
        <v>874</v>
      </c>
      <c r="I4910" s="42" t="s">
        <v>309</v>
      </c>
      <c r="J4910" s="42" t="s">
        <v>6771</v>
      </c>
      <c r="K4910" s="42" t="s">
        <v>1747</v>
      </c>
      <c r="L4910" s="42" t="s">
        <v>875</v>
      </c>
      <c r="M4910" s="42" t="s">
        <v>21</v>
      </c>
      <c r="N4910" s="42" t="s">
        <v>6772</v>
      </c>
      <c r="O4910" s="42" t="s">
        <v>4581</v>
      </c>
      <c r="P4910" s="42" t="s">
        <v>395</v>
      </c>
      <c r="Q4910" s="56" t="str">
        <f>HYPERLINK("http://www.wlky.com/news/woman-shot-by-lmpd-officers-in-swat-situation-dies/28371462","http://www.wlky.com/news/woman-shot-by-lmpd-officers-in-swat-situation-dies/28371462")</f>
        <v>http://www.wlky.com/news/woman-shot-by-lmpd-officers-in-swat-situation-dies/28371462</v>
      </c>
      <c r="R4910" s="42" t="s">
        <v>94</v>
      </c>
      <c r="S4910" s="42" t="s">
        <v>22</v>
      </c>
    </row>
    <row r="4911" spans="1:19" ht="12" customHeight="1" x14ac:dyDescent="0.15">
      <c r="A4911" s="42" t="s">
        <v>6773</v>
      </c>
      <c r="B4911" s="42">
        <v>33</v>
      </c>
      <c r="C4911" s="42" t="s">
        <v>14</v>
      </c>
      <c r="D4911" s="42" t="s">
        <v>42</v>
      </c>
      <c r="F4911" s="55">
        <v>41913</v>
      </c>
      <c r="G4911" s="42" t="s">
        <v>6774</v>
      </c>
      <c r="H4911" s="42" t="s">
        <v>2830</v>
      </c>
      <c r="I4911" s="42" t="s">
        <v>39</v>
      </c>
      <c r="J4911" s="42" t="s">
        <v>6775</v>
      </c>
      <c r="K4911" s="42" t="s">
        <v>303</v>
      </c>
      <c r="L4911" s="42" t="s">
        <v>304</v>
      </c>
      <c r="M4911" s="42" t="s">
        <v>21</v>
      </c>
      <c r="N4911" s="42" t="s">
        <v>6776</v>
      </c>
      <c r="O4911" s="42" t="s">
        <v>4581</v>
      </c>
      <c r="P4911" s="42" t="s">
        <v>395</v>
      </c>
      <c r="Q4911" s="56" t="s">
        <v>6777</v>
      </c>
      <c r="R4911" s="42" t="s">
        <v>94</v>
      </c>
      <c r="S4911" s="42" t="s">
        <v>22</v>
      </c>
    </row>
    <row r="4912" spans="1:19" ht="12" customHeight="1" x14ac:dyDescent="0.15">
      <c r="A4912" s="42" t="s">
        <v>6778</v>
      </c>
      <c r="B4912" s="42">
        <v>34</v>
      </c>
      <c r="C4912" s="42" t="s">
        <v>14</v>
      </c>
      <c r="D4912" s="42" t="s">
        <v>31</v>
      </c>
      <c r="F4912" s="55">
        <v>41913</v>
      </c>
      <c r="G4912" s="42" t="s">
        <v>6779</v>
      </c>
      <c r="H4912" s="42" t="s">
        <v>707</v>
      </c>
      <c r="I4912" s="42" t="s">
        <v>67</v>
      </c>
      <c r="J4912" s="42" t="s">
        <v>6780</v>
      </c>
      <c r="K4912" s="42" t="s">
        <v>545</v>
      </c>
      <c r="L4912" s="42" t="s">
        <v>708</v>
      </c>
      <c r="M4912" s="42" t="s">
        <v>21</v>
      </c>
      <c r="N4912" s="42" t="s">
        <v>6781</v>
      </c>
      <c r="O4912" s="42" t="s">
        <v>4581</v>
      </c>
      <c r="P4912" s="42" t="s">
        <v>395</v>
      </c>
      <c r="Q4912" s="56" t="s">
        <v>6782</v>
      </c>
      <c r="R4912" s="42" t="s">
        <v>94</v>
      </c>
      <c r="S4912" s="42" t="s">
        <v>22</v>
      </c>
    </row>
    <row r="4913" spans="1:20" ht="12" customHeight="1" x14ac:dyDescent="0.15">
      <c r="A4913" s="42" t="s">
        <v>6791</v>
      </c>
      <c r="B4913" s="42">
        <v>20</v>
      </c>
      <c r="C4913" s="42" t="s">
        <v>14</v>
      </c>
      <c r="D4913" s="42" t="s">
        <v>79</v>
      </c>
      <c r="E4913" s="42" t="s">
        <v>6792</v>
      </c>
      <c r="F4913" s="55">
        <v>41912</v>
      </c>
      <c r="G4913" s="42" t="s">
        <v>6793</v>
      </c>
      <c r="H4913" s="42" t="s">
        <v>6794</v>
      </c>
      <c r="I4913" s="42" t="s">
        <v>167</v>
      </c>
      <c r="J4913" s="42" t="s">
        <v>6795</v>
      </c>
      <c r="K4913" s="42" t="s">
        <v>1345</v>
      </c>
      <c r="L4913" s="42" t="s">
        <v>6796</v>
      </c>
      <c r="M4913" s="42" t="s">
        <v>21</v>
      </c>
      <c r="N4913" s="42" t="s">
        <v>6797</v>
      </c>
      <c r="O4913" s="42" t="s">
        <v>4581</v>
      </c>
      <c r="P4913" s="42" t="s">
        <v>395</v>
      </c>
      <c r="Q4913" s="56" t="s">
        <v>6798</v>
      </c>
      <c r="R4913" s="42" t="s">
        <v>94</v>
      </c>
      <c r="S4913" s="42" t="s">
        <v>22</v>
      </c>
    </row>
    <row r="4914" spans="1:20" ht="12" customHeight="1" x14ac:dyDescent="0.15">
      <c r="A4914" s="42" t="s">
        <v>6783</v>
      </c>
      <c r="B4914" s="42">
        <v>38</v>
      </c>
      <c r="C4914" s="42" t="s">
        <v>14</v>
      </c>
      <c r="D4914" s="42" t="s">
        <v>79</v>
      </c>
      <c r="E4914" s="42" t="s">
        <v>6784</v>
      </c>
      <c r="F4914" s="55">
        <v>41912</v>
      </c>
      <c r="G4914" s="42" t="s">
        <v>6785</v>
      </c>
      <c r="H4914" s="42" t="s">
        <v>6786</v>
      </c>
      <c r="I4914" s="42" t="s">
        <v>56</v>
      </c>
      <c r="J4914" s="42" t="s">
        <v>6787</v>
      </c>
      <c r="K4914" s="42" t="s">
        <v>1102</v>
      </c>
      <c r="L4914" s="42" t="s">
        <v>6788</v>
      </c>
      <c r="M4914" s="42" t="s">
        <v>21</v>
      </c>
      <c r="N4914" s="42" t="s">
        <v>6789</v>
      </c>
      <c r="O4914" s="42" t="s">
        <v>4581</v>
      </c>
      <c r="P4914" s="42" t="s">
        <v>395</v>
      </c>
      <c r="Q4914" s="56" t="s">
        <v>6790</v>
      </c>
      <c r="R4914" s="42" t="s">
        <v>542</v>
      </c>
      <c r="S4914" s="42" t="s">
        <v>22</v>
      </c>
    </row>
    <row r="4915" spans="1:20" ht="12" customHeight="1" x14ac:dyDescent="0.15">
      <c r="A4915" s="42" t="s">
        <v>6811</v>
      </c>
      <c r="B4915" s="42">
        <v>26</v>
      </c>
      <c r="C4915" s="42" t="s">
        <v>14</v>
      </c>
      <c r="D4915" s="42" t="s">
        <v>31</v>
      </c>
      <c r="E4915" s="42" t="s">
        <v>6812</v>
      </c>
      <c r="F4915" s="55">
        <v>41912</v>
      </c>
      <c r="G4915" s="42" t="s">
        <v>6813</v>
      </c>
      <c r="H4915" s="42" t="s">
        <v>6814</v>
      </c>
      <c r="I4915" s="42" t="s">
        <v>398</v>
      </c>
      <c r="J4915" s="42" t="s">
        <v>6815</v>
      </c>
      <c r="K4915" s="42" t="s">
        <v>1039</v>
      </c>
      <c r="L4915" s="42" t="s">
        <v>9162</v>
      </c>
      <c r="M4915" s="42" t="s">
        <v>21</v>
      </c>
      <c r="N4915" s="42" t="s">
        <v>6816</v>
      </c>
      <c r="O4915" s="42" t="s">
        <v>3301</v>
      </c>
      <c r="P4915" s="42" t="s">
        <v>395</v>
      </c>
      <c r="Q4915" s="56" t="s">
        <v>6817</v>
      </c>
      <c r="R4915" s="42" t="s">
        <v>94</v>
      </c>
      <c r="S4915" s="42" t="s">
        <v>22</v>
      </c>
    </row>
    <row r="4916" spans="1:20" ht="12" customHeight="1" x14ac:dyDescent="0.15">
      <c r="A4916" s="42" t="s">
        <v>6805</v>
      </c>
      <c r="B4916" s="42">
        <v>40</v>
      </c>
      <c r="C4916" s="42" t="s">
        <v>14</v>
      </c>
      <c r="D4916" s="42" t="s">
        <v>31</v>
      </c>
      <c r="E4916" s="42" t="s">
        <v>6806</v>
      </c>
      <c r="F4916" s="55">
        <v>41912</v>
      </c>
      <c r="G4916" s="42" t="s">
        <v>6807</v>
      </c>
      <c r="H4916" s="42" t="s">
        <v>1294</v>
      </c>
      <c r="I4916" s="42" t="s">
        <v>1066</v>
      </c>
      <c r="J4916" s="42" t="s">
        <v>6808</v>
      </c>
      <c r="K4916" s="42" t="s">
        <v>1295</v>
      </c>
      <c r="L4916" s="42" t="s">
        <v>1296</v>
      </c>
      <c r="M4916" s="42" t="s">
        <v>21</v>
      </c>
      <c r="N4916" s="42" t="s">
        <v>6809</v>
      </c>
      <c r="O4916" s="42" t="s">
        <v>4581</v>
      </c>
      <c r="P4916" s="42" t="s">
        <v>395</v>
      </c>
      <c r="Q4916" s="56" t="s">
        <v>6810</v>
      </c>
      <c r="R4916" s="42" t="s">
        <v>94</v>
      </c>
      <c r="S4916" s="42" t="s">
        <v>22</v>
      </c>
    </row>
    <row r="4917" spans="1:20" ht="12" customHeight="1" x14ac:dyDescent="0.15">
      <c r="A4917" s="42" t="s">
        <v>6799</v>
      </c>
      <c r="B4917" s="42">
        <v>32</v>
      </c>
      <c r="C4917" s="42" t="s">
        <v>14</v>
      </c>
      <c r="D4917" s="42" t="s">
        <v>31</v>
      </c>
      <c r="E4917" s="42" t="s">
        <v>6800</v>
      </c>
      <c r="F4917" s="55">
        <v>41912</v>
      </c>
      <c r="G4917" s="42" t="s">
        <v>6801</v>
      </c>
      <c r="H4917" s="42" t="s">
        <v>6802</v>
      </c>
      <c r="I4917" s="42" t="s">
        <v>67</v>
      </c>
      <c r="J4917" s="42" t="s">
        <v>6803</v>
      </c>
      <c r="K4917" s="42" t="s">
        <v>5178</v>
      </c>
      <c r="L4917" s="42" t="s">
        <v>708</v>
      </c>
      <c r="M4917" s="42" t="s">
        <v>21</v>
      </c>
      <c r="N4917" s="42" t="s">
        <v>6804</v>
      </c>
      <c r="O4917" s="42" t="s">
        <v>4581</v>
      </c>
      <c r="P4917" s="42" t="s">
        <v>395</v>
      </c>
      <c r="Q4917" s="56" t="str">
        <f>HYPERLINK("http://www.houstontx.gov/police/nr/2014/oct/nr141001-3.htm","http://www.houstontx.gov/police/nr/2014/oct/nr141001-3.htm")</f>
        <v>http://www.houstontx.gov/police/nr/2014/oct/nr141001-3.htm</v>
      </c>
      <c r="R4917" s="42" t="s">
        <v>94</v>
      </c>
      <c r="S4917" s="42" t="s">
        <v>22</v>
      </c>
    </row>
    <row r="4918" spans="1:20" ht="12" customHeight="1" x14ac:dyDescent="0.15">
      <c r="A4918" s="42" t="s">
        <v>6824</v>
      </c>
      <c r="B4918" s="42">
        <v>47</v>
      </c>
      <c r="C4918" s="42" t="s">
        <v>14</v>
      </c>
      <c r="D4918" s="42" t="s">
        <v>42</v>
      </c>
      <c r="F4918" s="55">
        <v>41911</v>
      </c>
      <c r="G4918" s="42" t="s">
        <v>6820</v>
      </c>
      <c r="H4918" s="42" t="s">
        <v>738</v>
      </c>
      <c r="I4918" s="42" t="s">
        <v>417</v>
      </c>
      <c r="J4918" s="42" t="s">
        <v>6821</v>
      </c>
      <c r="K4918" s="42" t="s">
        <v>738</v>
      </c>
      <c r="L4918" s="42" t="s">
        <v>569</v>
      </c>
      <c r="M4918" s="42" t="s">
        <v>21</v>
      </c>
      <c r="N4918" s="42" t="s">
        <v>6825</v>
      </c>
      <c r="O4918" s="42" t="s">
        <v>4581</v>
      </c>
      <c r="P4918" s="42" t="s">
        <v>395</v>
      </c>
      <c r="Q4918" s="56" t="s">
        <v>6823</v>
      </c>
      <c r="R4918" s="42" t="s">
        <v>94</v>
      </c>
      <c r="S4918" s="42" t="s">
        <v>22</v>
      </c>
    </row>
    <row r="4919" spans="1:20" ht="12" customHeight="1" x14ac:dyDescent="0.15">
      <c r="A4919" s="42" t="s">
        <v>6818</v>
      </c>
      <c r="B4919" s="42">
        <v>51</v>
      </c>
      <c r="C4919" s="42" t="s">
        <v>14</v>
      </c>
      <c r="D4919" s="42" t="s">
        <v>42</v>
      </c>
      <c r="E4919" s="42" t="s">
        <v>6819</v>
      </c>
      <c r="F4919" s="55">
        <v>41911</v>
      </c>
      <c r="G4919" s="42" t="s">
        <v>6820</v>
      </c>
      <c r="H4919" s="42" t="s">
        <v>738</v>
      </c>
      <c r="I4919" s="42" t="s">
        <v>417</v>
      </c>
      <c r="J4919" s="42" t="s">
        <v>6821</v>
      </c>
      <c r="K4919" s="42" t="s">
        <v>738</v>
      </c>
      <c r="L4919" s="42" t="s">
        <v>569</v>
      </c>
      <c r="M4919" s="42" t="s">
        <v>21</v>
      </c>
      <c r="N4919" s="42" t="s">
        <v>6822</v>
      </c>
      <c r="O4919" s="42" t="s">
        <v>4581</v>
      </c>
      <c r="P4919" s="42" t="s">
        <v>395</v>
      </c>
      <c r="Q4919" s="56" t="s">
        <v>6823</v>
      </c>
      <c r="R4919" s="42" t="s">
        <v>94</v>
      </c>
      <c r="S4919" s="42" t="s">
        <v>12</v>
      </c>
    </row>
    <row r="4920" spans="1:20" ht="12" customHeight="1" x14ac:dyDescent="0.15">
      <c r="A4920" s="42" t="s">
        <v>6839</v>
      </c>
      <c r="B4920" s="42">
        <v>72</v>
      </c>
      <c r="C4920" s="42" t="s">
        <v>108</v>
      </c>
      <c r="D4920" s="42" t="s">
        <v>31</v>
      </c>
      <c r="E4920" s="42" t="s">
        <v>6840</v>
      </c>
      <c r="F4920" s="55">
        <v>41910</v>
      </c>
      <c r="G4920" s="42" t="s">
        <v>6841</v>
      </c>
      <c r="H4920" s="42" t="s">
        <v>663</v>
      </c>
      <c r="I4920" s="42" t="s">
        <v>39</v>
      </c>
      <c r="J4920" s="42" t="s">
        <v>3394</v>
      </c>
      <c r="K4920" s="42" t="s">
        <v>664</v>
      </c>
      <c r="L4920" s="42" t="s">
        <v>731</v>
      </c>
      <c r="M4920" s="42" t="s">
        <v>373</v>
      </c>
      <c r="N4920" s="42" t="s">
        <v>6842</v>
      </c>
      <c r="O4920" s="42" t="s">
        <v>4581</v>
      </c>
      <c r="P4920" s="42" t="s">
        <v>395</v>
      </c>
      <c r="Q4920" s="56" t="s">
        <v>6843</v>
      </c>
      <c r="R4920" s="42" t="s">
        <v>94</v>
      </c>
      <c r="S4920" s="42" t="s">
        <v>373</v>
      </c>
      <c r="T4920" s="42" t="s">
        <v>29599</v>
      </c>
    </row>
    <row r="4921" spans="1:20" ht="12" customHeight="1" x14ac:dyDescent="0.15">
      <c r="A4921" s="42" t="s">
        <v>6826</v>
      </c>
      <c r="B4921" s="42">
        <v>26</v>
      </c>
      <c r="C4921" s="42" t="s">
        <v>14</v>
      </c>
      <c r="D4921" s="42" t="s">
        <v>79</v>
      </c>
      <c r="E4921" s="42" t="s">
        <v>6827</v>
      </c>
      <c r="F4921" s="55">
        <v>41910</v>
      </c>
      <c r="G4921" s="42" t="s">
        <v>6828</v>
      </c>
      <c r="H4921" s="42" t="s">
        <v>3094</v>
      </c>
      <c r="I4921" s="42" t="s">
        <v>67</v>
      </c>
      <c r="J4921" s="42" t="s">
        <v>6829</v>
      </c>
      <c r="K4921" s="42" t="s">
        <v>1127</v>
      </c>
      <c r="L4921" s="42" t="s">
        <v>6830</v>
      </c>
      <c r="M4921" s="42" t="s">
        <v>385</v>
      </c>
      <c r="N4921" s="42" t="s">
        <v>6831</v>
      </c>
      <c r="O4921" s="42" t="s">
        <v>537</v>
      </c>
      <c r="P4921" s="42" t="s">
        <v>395</v>
      </c>
      <c r="Q4921" s="56" t="s">
        <v>20415</v>
      </c>
      <c r="R4921" s="42" t="s">
        <v>94</v>
      </c>
      <c r="S4921" s="42" t="s">
        <v>12</v>
      </c>
    </row>
    <row r="4922" spans="1:20" ht="12" customHeight="1" x14ac:dyDescent="0.15">
      <c r="A4922" s="42" t="s">
        <v>6832</v>
      </c>
      <c r="B4922" s="42">
        <v>26</v>
      </c>
      <c r="C4922" s="42" t="s">
        <v>14</v>
      </c>
      <c r="D4922" s="42" t="s">
        <v>24</v>
      </c>
      <c r="F4922" s="55">
        <v>41910</v>
      </c>
      <c r="G4922" s="42" t="s">
        <v>6833</v>
      </c>
      <c r="H4922" s="42" t="s">
        <v>6834</v>
      </c>
      <c r="I4922" s="42" t="s">
        <v>364</v>
      </c>
      <c r="J4922" s="42" t="s">
        <v>6835</v>
      </c>
      <c r="K4922" s="42" t="s">
        <v>4995</v>
      </c>
      <c r="L4922" s="42" t="s">
        <v>6836</v>
      </c>
      <c r="M4922" s="42" t="s">
        <v>373</v>
      </c>
      <c r="N4922" s="42" t="s">
        <v>6837</v>
      </c>
      <c r="O4922" s="42" t="s">
        <v>4581</v>
      </c>
      <c r="P4922" s="42" t="s">
        <v>395</v>
      </c>
      <c r="Q4922" s="56" t="s">
        <v>6838</v>
      </c>
      <c r="R4922" s="42" t="s">
        <v>94</v>
      </c>
      <c r="S4922" s="42" t="s">
        <v>373</v>
      </c>
    </row>
    <row r="4923" spans="1:20" ht="12" customHeight="1" x14ac:dyDescent="0.15">
      <c r="A4923" s="42" t="s">
        <v>3186</v>
      </c>
      <c r="B4923" s="42" t="s">
        <v>23</v>
      </c>
      <c r="C4923" s="42" t="s">
        <v>14</v>
      </c>
      <c r="D4923" s="42" t="s">
        <v>24</v>
      </c>
      <c r="F4923" s="55">
        <v>41909</v>
      </c>
      <c r="G4923" s="42" t="s">
        <v>6850</v>
      </c>
      <c r="H4923" s="42" t="s">
        <v>1200</v>
      </c>
      <c r="I4923" s="42" t="s">
        <v>56</v>
      </c>
      <c r="J4923" s="42" t="s">
        <v>6851</v>
      </c>
      <c r="K4923" s="42" t="s">
        <v>155</v>
      </c>
      <c r="L4923" s="42" t="s">
        <v>6852</v>
      </c>
      <c r="M4923" s="42" t="s">
        <v>21</v>
      </c>
      <c r="N4923" s="42" t="s">
        <v>6853</v>
      </c>
      <c r="O4923" s="42" t="s">
        <v>4581</v>
      </c>
      <c r="P4923" s="42" t="s">
        <v>395</v>
      </c>
      <c r="Q4923" s="56" t="s">
        <v>6854</v>
      </c>
      <c r="R4923" s="42" t="s">
        <v>94</v>
      </c>
      <c r="S4923" s="42" t="s">
        <v>22</v>
      </c>
    </row>
    <row r="4924" spans="1:20" ht="12" customHeight="1" x14ac:dyDescent="0.15">
      <c r="A4924" s="42" t="s">
        <v>6855</v>
      </c>
      <c r="B4924" s="42">
        <v>34</v>
      </c>
      <c r="C4924" s="42" t="s">
        <v>14</v>
      </c>
      <c r="D4924" s="42" t="s">
        <v>31</v>
      </c>
      <c r="F4924" s="55">
        <v>41909</v>
      </c>
      <c r="G4924" s="42" t="s">
        <v>6856</v>
      </c>
      <c r="H4924" s="42" t="s">
        <v>397</v>
      </c>
      <c r="I4924" s="42" t="s">
        <v>4274</v>
      </c>
      <c r="J4924" s="42" t="s">
        <v>6857</v>
      </c>
      <c r="K4924" s="42" t="s">
        <v>6858</v>
      </c>
      <c r="L4924" s="42" t="s">
        <v>4277</v>
      </c>
      <c r="M4924" s="42" t="s">
        <v>21</v>
      </c>
      <c r="N4924" s="42" t="s">
        <v>6859</v>
      </c>
      <c r="O4924" s="42" t="s">
        <v>994</v>
      </c>
      <c r="P4924" s="42" t="s">
        <v>395</v>
      </c>
      <c r="Q4924" s="56" t="s">
        <v>6860</v>
      </c>
      <c r="R4924" s="42" t="s">
        <v>94</v>
      </c>
      <c r="S4924" s="42" t="s">
        <v>22</v>
      </c>
    </row>
    <row r="4925" spans="1:20" ht="12" customHeight="1" x14ac:dyDescent="0.15">
      <c r="A4925" s="42" t="s">
        <v>6844</v>
      </c>
      <c r="B4925" s="42">
        <v>38</v>
      </c>
      <c r="C4925" s="42" t="s">
        <v>14</v>
      </c>
      <c r="D4925" s="42" t="s">
        <v>79</v>
      </c>
      <c r="E4925" s="42" t="s">
        <v>6845</v>
      </c>
      <c r="F4925" s="55">
        <v>41909</v>
      </c>
      <c r="G4925" s="42" t="s">
        <v>6846</v>
      </c>
      <c r="H4925" s="42" t="s">
        <v>424</v>
      </c>
      <c r="I4925" s="42" t="s">
        <v>425</v>
      </c>
      <c r="J4925" s="42" t="s">
        <v>6847</v>
      </c>
      <c r="K4925" s="42" t="s">
        <v>427</v>
      </c>
      <c r="L4925" s="42" t="s">
        <v>428</v>
      </c>
      <c r="M4925" s="42" t="s">
        <v>385</v>
      </c>
      <c r="N4925" s="42" t="s">
        <v>6848</v>
      </c>
      <c r="O4925" s="42" t="s">
        <v>994</v>
      </c>
      <c r="P4925" s="42" t="s">
        <v>395</v>
      </c>
      <c r="Q4925" s="56" t="s">
        <v>6849</v>
      </c>
      <c r="R4925" s="42" t="s">
        <v>948</v>
      </c>
      <c r="S4925" s="42" t="s">
        <v>12</v>
      </c>
    </row>
    <row r="4926" spans="1:20" ht="12" customHeight="1" x14ac:dyDescent="0.15">
      <c r="A4926" s="42" t="s">
        <v>6861</v>
      </c>
      <c r="B4926" s="42">
        <v>18</v>
      </c>
      <c r="C4926" s="42" t="s">
        <v>14</v>
      </c>
      <c r="D4926" s="42" t="s">
        <v>31</v>
      </c>
      <c r="E4926" s="42" t="s">
        <v>6862</v>
      </c>
      <c r="F4926" s="55">
        <v>41909</v>
      </c>
      <c r="G4926" s="42" t="s">
        <v>6863</v>
      </c>
      <c r="H4926" s="42" t="s">
        <v>6864</v>
      </c>
      <c r="I4926" s="42" t="s">
        <v>313</v>
      </c>
      <c r="J4926" s="42" t="s">
        <v>6865</v>
      </c>
      <c r="K4926" s="42" t="s">
        <v>2119</v>
      </c>
      <c r="L4926" s="42" t="s">
        <v>6866</v>
      </c>
      <c r="M4926" s="42" t="s">
        <v>21</v>
      </c>
      <c r="N4926" s="42" t="s">
        <v>6867</v>
      </c>
      <c r="O4926" s="42" t="s">
        <v>394</v>
      </c>
      <c r="P4926" s="42" t="s">
        <v>395</v>
      </c>
      <c r="Q4926" s="56" t="s">
        <v>6868</v>
      </c>
      <c r="R4926" s="42" t="s">
        <v>94</v>
      </c>
      <c r="S4926" s="42" t="s">
        <v>373</v>
      </c>
    </row>
    <row r="4927" spans="1:20" ht="12" customHeight="1" x14ac:dyDescent="0.15">
      <c r="A4927" s="42" t="s">
        <v>6869</v>
      </c>
      <c r="B4927" s="42">
        <v>25</v>
      </c>
      <c r="C4927" s="42" t="s">
        <v>14</v>
      </c>
      <c r="D4927" s="42" t="s">
        <v>31</v>
      </c>
      <c r="E4927" s="42" t="s">
        <v>6870</v>
      </c>
      <c r="F4927" s="55">
        <v>41908</v>
      </c>
      <c r="G4927" s="42" t="s">
        <v>6871</v>
      </c>
      <c r="H4927" s="42" t="s">
        <v>6872</v>
      </c>
      <c r="I4927" s="42" t="s">
        <v>63</v>
      </c>
      <c r="J4927" s="42" t="s">
        <v>6873</v>
      </c>
      <c r="K4927" s="42" t="s">
        <v>1237</v>
      </c>
      <c r="L4927" s="42" t="s">
        <v>6874</v>
      </c>
      <c r="M4927" s="42" t="s">
        <v>21</v>
      </c>
      <c r="N4927" s="42" t="s">
        <v>6875</v>
      </c>
      <c r="O4927" s="42" t="s">
        <v>394</v>
      </c>
      <c r="P4927" s="42" t="s">
        <v>395</v>
      </c>
      <c r="Q4927" s="56" t="s">
        <v>6876</v>
      </c>
      <c r="R4927" s="42" t="s">
        <v>94</v>
      </c>
      <c r="S4927" s="42" t="s">
        <v>22</v>
      </c>
    </row>
    <row r="4928" spans="1:20" ht="12" customHeight="1" x14ac:dyDescent="0.15">
      <c r="A4928" s="42" t="s">
        <v>6877</v>
      </c>
      <c r="B4928" s="42">
        <v>34</v>
      </c>
      <c r="C4928" s="42" t="s">
        <v>14</v>
      </c>
      <c r="D4928" s="42" t="s">
        <v>31</v>
      </c>
      <c r="F4928" s="55">
        <v>41908</v>
      </c>
      <c r="G4928" s="42" t="s">
        <v>6878</v>
      </c>
      <c r="H4928" s="42" t="s">
        <v>6879</v>
      </c>
      <c r="I4928" s="42" t="s">
        <v>67</v>
      </c>
      <c r="J4928" s="42" t="s">
        <v>6880</v>
      </c>
      <c r="K4928" s="42" t="s">
        <v>6881</v>
      </c>
      <c r="L4928" s="42" t="s">
        <v>6882</v>
      </c>
      <c r="M4928" s="42" t="s">
        <v>21</v>
      </c>
      <c r="N4928" s="42" t="s">
        <v>6883</v>
      </c>
      <c r="O4928" s="42" t="s">
        <v>994</v>
      </c>
      <c r="P4928" s="42" t="s">
        <v>395</v>
      </c>
      <c r="Q4928" s="56" t="s">
        <v>6884</v>
      </c>
      <c r="R4928" s="42" t="s">
        <v>94</v>
      </c>
      <c r="S4928" s="42" t="s">
        <v>22</v>
      </c>
    </row>
    <row r="4929" spans="1:19" ht="12" customHeight="1" x14ac:dyDescent="0.15">
      <c r="A4929" s="42" t="s">
        <v>6885</v>
      </c>
      <c r="B4929" s="42">
        <v>34</v>
      </c>
      <c r="C4929" s="42" t="s">
        <v>14</v>
      </c>
      <c r="D4929" s="42" t="s">
        <v>42</v>
      </c>
      <c r="F4929" s="55">
        <v>41907</v>
      </c>
      <c r="G4929" s="42" t="s">
        <v>6886</v>
      </c>
      <c r="H4929" s="42" t="s">
        <v>929</v>
      </c>
      <c r="I4929" s="42" t="s">
        <v>39</v>
      </c>
      <c r="J4929" s="42" t="s">
        <v>6887</v>
      </c>
      <c r="K4929" s="42" t="s">
        <v>929</v>
      </c>
      <c r="L4929" s="42" t="s">
        <v>930</v>
      </c>
      <c r="M4929" s="42" t="s">
        <v>21</v>
      </c>
      <c r="N4929" s="42" t="s">
        <v>6888</v>
      </c>
      <c r="O4929" s="42" t="s">
        <v>394</v>
      </c>
      <c r="P4929" s="42" t="s">
        <v>395</v>
      </c>
      <c r="Q4929" s="56" t="s">
        <v>6889</v>
      </c>
      <c r="R4929" s="42" t="s">
        <v>94</v>
      </c>
      <c r="S4929" s="42" t="s">
        <v>22</v>
      </c>
    </row>
    <row r="4930" spans="1:19" ht="12" customHeight="1" x14ac:dyDescent="0.15">
      <c r="A4930" s="42" t="s">
        <v>6890</v>
      </c>
      <c r="B4930" s="42">
        <v>59</v>
      </c>
      <c r="C4930" s="42" t="s">
        <v>14</v>
      </c>
      <c r="D4930" s="42" t="s">
        <v>31</v>
      </c>
      <c r="E4930" s="42" t="s">
        <v>6891</v>
      </c>
      <c r="F4930" s="55">
        <v>41907</v>
      </c>
      <c r="G4930" s="42" t="s">
        <v>6892</v>
      </c>
      <c r="H4930" s="42" t="s">
        <v>3460</v>
      </c>
      <c r="I4930" s="42" t="s">
        <v>167</v>
      </c>
      <c r="J4930" s="42" t="s">
        <v>6893</v>
      </c>
      <c r="K4930" s="42" t="s">
        <v>6894</v>
      </c>
      <c r="L4930" s="42" t="s">
        <v>6895</v>
      </c>
      <c r="M4930" s="42" t="s">
        <v>21</v>
      </c>
      <c r="N4930" s="42" t="s">
        <v>6896</v>
      </c>
      <c r="O4930" s="42" t="s">
        <v>4581</v>
      </c>
      <c r="P4930" s="42" t="s">
        <v>395</v>
      </c>
      <c r="Q4930" s="56" t="s">
        <v>6897</v>
      </c>
      <c r="R4930" s="42" t="s">
        <v>94</v>
      </c>
      <c r="S4930" s="42" t="s">
        <v>22</v>
      </c>
    </row>
    <row r="4931" spans="1:19" ht="12" customHeight="1" x14ac:dyDescent="0.15">
      <c r="A4931" s="42" t="s">
        <v>6898</v>
      </c>
      <c r="B4931" s="42">
        <v>50</v>
      </c>
      <c r="C4931" s="42" t="s">
        <v>14</v>
      </c>
      <c r="D4931" s="42" t="s">
        <v>79</v>
      </c>
      <c r="E4931" s="42" t="s">
        <v>6899</v>
      </c>
      <c r="F4931" s="55">
        <v>41906</v>
      </c>
      <c r="G4931" s="42" t="s">
        <v>6900</v>
      </c>
      <c r="H4931" s="42" t="s">
        <v>6901</v>
      </c>
      <c r="I4931" s="42" t="s">
        <v>19</v>
      </c>
      <c r="J4931" s="42" t="s">
        <v>6902</v>
      </c>
      <c r="K4931" s="42" t="s">
        <v>6903</v>
      </c>
      <c r="L4931" s="42" t="s">
        <v>6904</v>
      </c>
      <c r="M4931" s="42" t="s">
        <v>21</v>
      </c>
      <c r="N4931" s="42" t="s">
        <v>6905</v>
      </c>
      <c r="O4931" s="42" t="s">
        <v>4581</v>
      </c>
      <c r="P4931" s="42" t="s">
        <v>395</v>
      </c>
      <c r="Q4931" s="56" t="s">
        <v>6906</v>
      </c>
      <c r="R4931" s="42" t="s">
        <v>94</v>
      </c>
      <c r="S4931" s="42" t="s">
        <v>22</v>
      </c>
    </row>
    <row r="4932" spans="1:19" ht="12" customHeight="1" x14ac:dyDescent="0.15">
      <c r="A4932" s="42" t="s">
        <v>6907</v>
      </c>
      <c r="B4932" s="42">
        <v>25</v>
      </c>
      <c r="C4932" s="42" t="s">
        <v>14</v>
      </c>
      <c r="D4932" s="42" t="s">
        <v>31</v>
      </c>
      <c r="E4932" s="42" t="s">
        <v>6908</v>
      </c>
      <c r="F4932" s="55">
        <v>41906</v>
      </c>
      <c r="G4932" s="42" t="s">
        <v>6909</v>
      </c>
      <c r="H4932" s="42" t="s">
        <v>4256</v>
      </c>
      <c r="I4932" s="42" t="s">
        <v>297</v>
      </c>
      <c r="J4932" s="42" t="s">
        <v>4257</v>
      </c>
      <c r="K4932" s="42" t="s">
        <v>822</v>
      </c>
      <c r="L4932" s="42" t="s">
        <v>4258</v>
      </c>
      <c r="M4932" s="42" t="s">
        <v>21</v>
      </c>
      <c r="N4932" s="42" t="s">
        <v>6910</v>
      </c>
      <c r="O4932" s="42" t="s">
        <v>994</v>
      </c>
      <c r="P4932" s="42" t="s">
        <v>395</v>
      </c>
      <c r="Q4932" s="56" t="s">
        <v>6911</v>
      </c>
      <c r="R4932" s="42" t="s">
        <v>94</v>
      </c>
      <c r="S4932" s="42" t="s">
        <v>22</v>
      </c>
    </row>
    <row r="4933" spans="1:19" ht="12" customHeight="1" x14ac:dyDescent="0.15">
      <c r="A4933" s="42" t="s">
        <v>6912</v>
      </c>
      <c r="B4933" s="42">
        <v>28</v>
      </c>
      <c r="C4933" s="42" t="s">
        <v>14</v>
      </c>
      <c r="D4933" s="42" t="s">
        <v>79</v>
      </c>
      <c r="F4933" s="55">
        <v>41905</v>
      </c>
      <c r="G4933" s="42" t="s">
        <v>6913</v>
      </c>
      <c r="H4933" s="42" t="s">
        <v>874</v>
      </c>
      <c r="I4933" s="42" t="s">
        <v>309</v>
      </c>
      <c r="J4933" s="42" t="s">
        <v>1746</v>
      </c>
      <c r="K4933" s="42" t="s">
        <v>1747</v>
      </c>
      <c r="L4933" s="42" t="s">
        <v>875</v>
      </c>
      <c r="M4933" s="42" t="s">
        <v>21</v>
      </c>
      <c r="N4933" s="42" t="s">
        <v>6914</v>
      </c>
      <c r="O4933" s="42" t="s">
        <v>394</v>
      </c>
      <c r="P4933" s="42" t="s">
        <v>395</v>
      </c>
      <c r="Q4933" s="56" t="s">
        <v>6915</v>
      </c>
      <c r="R4933" s="42" t="s">
        <v>94</v>
      </c>
      <c r="S4933" s="42" t="s">
        <v>22</v>
      </c>
    </row>
    <row r="4934" spans="1:19" ht="12" customHeight="1" x14ac:dyDescent="0.15">
      <c r="A4934" s="42" t="s">
        <v>6942</v>
      </c>
      <c r="B4934" s="42">
        <v>57</v>
      </c>
      <c r="C4934" s="42" t="s">
        <v>14</v>
      </c>
      <c r="D4934" s="42" t="s">
        <v>31</v>
      </c>
      <c r="E4934" s="42" t="s">
        <v>6943</v>
      </c>
      <c r="F4934" s="55">
        <v>41905</v>
      </c>
      <c r="G4934" s="42" t="s">
        <v>6944</v>
      </c>
      <c r="H4934" s="42" t="s">
        <v>6945</v>
      </c>
      <c r="I4934" s="42" t="s">
        <v>26</v>
      </c>
      <c r="J4934" s="42" t="s">
        <v>6946</v>
      </c>
      <c r="K4934" s="42" t="s">
        <v>5225</v>
      </c>
      <c r="L4934" s="42" t="s">
        <v>6947</v>
      </c>
      <c r="M4934" s="42" t="s">
        <v>21</v>
      </c>
      <c r="N4934" s="42" t="s">
        <v>6948</v>
      </c>
      <c r="O4934" s="42" t="s">
        <v>4581</v>
      </c>
      <c r="P4934" s="42" t="s">
        <v>395</v>
      </c>
      <c r="Q4934" s="56" t="s">
        <v>6949</v>
      </c>
      <c r="R4934" s="42" t="s">
        <v>542</v>
      </c>
      <c r="S4934" s="42" t="s">
        <v>22</v>
      </c>
    </row>
    <row r="4935" spans="1:19" ht="12" customHeight="1" x14ac:dyDescent="0.15">
      <c r="A4935" s="42" t="s">
        <v>6921</v>
      </c>
      <c r="B4935" s="42">
        <v>54</v>
      </c>
      <c r="C4935" s="42" t="s">
        <v>14</v>
      </c>
      <c r="D4935" s="42" t="s">
        <v>31</v>
      </c>
      <c r="E4935" s="42" t="s">
        <v>6922</v>
      </c>
      <c r="F4935" s="55">
        <v>41905</v>
      </c>
      <c r="G4935" s="42" t="s">
        <v>6923</v>
      </c>
      <c r="H4935" s="42" t="s">
        <v>6924</v>
      </c>
      <c r="I4935" s="42" t="s">
        <v>364</v>
      </c>
      <c r="J4935" s="42" t="s">
        <v>6925</v>
      </c>
      <c r="K4935" s="42" t="s">
        <v>6926</v>
      </c>
      <c r="L4935" s="42" t="s">
        <v>6927</v>
      </c>
      <c r="M4935" s="42" t="s">
        <v>21</v>
      </c>
      <c r="N4935" s="42" t="s">
        <v>6928</v>
      </c>
      <c r="O4935" s="42" t="s">
        <v>394</v>
      </c>
      <c r="P4935" s="42" t="s">
        <v>395</v>
      </c>
      <c r="Q4935" s="56" t="s">
        <v>6929</v>
      </c>
      <c r="R4935" s="42" t="s">
        <v>948</v>
      </c>
      <c r="S4935" s="42" t="s">
        <v>22</v>
      </c>
    </row>
    <row r="4936" spans="1:19" ht="12" customHeight="1" x14ac:dyDescent="0.15">
      <c r="A4936" s="42" t="s">
        <v>6930</v>
      </c>
      <c r="B4936" s="42">
        <v>39</v>
      </c>
      <c r="C4936" s="42" t="s">
        <v>14</v>
      </c>
      <c r="D4936" s="42" t="s">
        <v>31</v>
      </c>
      <c r="E4936" s="42" t="s">
        <v>6931</v>
      </c>
      <c r="F4936" s="55">
        <v>41905</v>
      </c>
      <c r="G4936" s="42" t="s">
        <v>6932</v>
      </c>
      <c r="H4936" s="42" t="s">
        <v>6933</v>
      </c>
      <c r="I4936" s="42" t="s">
        <v>653</v>
      </c>
      <c r="J4936" s="42">
        <v>39652</v>
      </c>
      <c r="K4936" s="42" t="s">
        <v>3157</v>
      </c>
      <c r="L4936" s="42" t="s">
        <v>3158</v>
      </c>
      <c r="M4936" s="42" t="s">
        <v>23</v>
      </c>
      <c r="N4936" s="42" t="s">
        <v>6934</v>
      </c>
      <c r="P4936" s="42" t="s">
        <v>395</v>
      </c>
      <c r="Q4936" s="56" t="s">
        <v>6935</v>
      </c>
      <c r="R4936" s="42" t="s">
        <v>23</v>
      </c>
      <c r="S4936" s="42" t="s">
        <v>22</v>
      </c>
    </row>
    <row r="4937" spans="1:19" ht="12" customHeight="1" x14ac:dyDescent="0.15">
      <c r="A4937" s="42" t="s">
        <v>6950</v>
      </c>
      <c r="B4937" s="42">
        <v>32</v>
      </c>
      <c r="C4937" s="42" t="s">
        <v>14</v>
      </c>
      <c r="D4937" s="42" t="s">
        <v>31</v>
      </c>
      <c r="E4937" s="42" t="s">
        <v>6951</v>
      </c>
      <c r="F4937" s="55">
        <v>41905</v>
      </c>
      <c r="G4937" s="42" t="s">
        <v>6952</v>
      </c>
      <c r="H4937" s="42" t="s">
        <v>6953</v>
      </c>
      <c r="I4937" s="42" t="s">
        <v>211</v>
      </c>
      <c r="J4937" s="42" t="s">
        <v>6954</v>
      </c>
      <c r="K4937" s="42" t="s">
        <v>6953</v>
      </c>
      <c r="L4937" s="42" t="s">
        <v>6955</v>
      </c>
      <c r="M4937" s="42" t="s">
        <v>21</v>
      </c>
      <c r="N4937" s="42" t="s">
        <v>6956</v>
      </c>
      <c r="O4937" s="42" t="s">
        <v>394</v>
      </c>
      <c r="P4937" s="42" t="s">
        <v>395</v>
      </c>
      <c r="Q4937" s="56"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4937" s="42" t="s">
        <v>94</v>
      </c>
      <c r="S4937" s="42" t="s">
        <v>22</v>
      </c>
    </row>
    <row r="4938" spans="1:19" ht="12" customHeight="1" x14ac:dyDescent="0.15">
      <c r="A4938" s="42" t="s">
        <v>6916</v>
      </c>
      <c r="B4938" s="42">
        <v>14</v>
      </c>
      <c r="C4938" s="42" t="s">
        <v>14</v>
      </c>
      <c r="D4938" s="42" t="s">
        <v>79</v>
      </c>
      <c r="E4938" s="42" t="s">
        <v>6917</v>
      </c>
      <c r="F4938" s="55">
        <v>41905</v>
      </c>
      <c r="G4938" s="42" t="s">
        <v>6918</v>
      </c>
      <c r="H4938" s="42" t="s">
        <v>985</v>
      </c>
      <c r="I4938" s="42" t="s">
        <v>19</v>
      </c>
      <c r="J4938" s="42" t="s">
        <v>6919</v>
      </c>
      <c r="K4938" s="42" t="s">
        <v>986</v>
      </c>
      <c r="L4938" s="42" t="s">
        <v>6920</v>
      </c>
      <c r="M4938" s="42" t="s">
        <v>21</v>
      </c>
      <c r="N4938" s="42" t="s">
        <v>20416</v>
      </c>
      <c r="O4938" s="42" t="s">
        <v>537</v>
      </c>
      <c r="P4938" s="42" t="s">
        <v>395</v>
      </c>
      <c r="Q4938" s="56" t="s">
        <v>20417</v>
      </c>
      <c r="R4938" s="42" t="s">
        <v>94</v>
      </c>
      <c r="S4938" s="42" t="s">
        <v>12</v>
      </c>
    </row>
    <row r="4939" spans="1:19" ht="12" customHeight="1" x14ac:dyDescent="0.15">
      <c r="A4939" s="42" t="s">
        <v>6936</v>
      </c>
      <c r="B4939" s="42">
        <v>23</v>
      </c>
      <c r="C4939" s="42" t="s">
        <v>14</v>
      </c>
      <c r="D4939" s="42" t="s">
        <v>31</v>
      </c>
      <c r="E4939" s="42" t="s">
        <v>6937</v>
      </c>
      <c r="F4939" s="55">
        <v>41905</v>
      </c>
      <c r="G4939" s="42" t="s">
        <v>6938</v>
      </c>
      <c r="H4939" s="42" t="s">
        <v>279</v>
      </c>
      <c r="I4939" s="42" t="s">
        <v>67</v>
      </c>
      <c r="J4939" s="42" t="s">
        <v>6939</v>
      </c>
      <c r="K4939" s="42" t="s">
        <v>279</v>
      </c>
      <c r="L4939" s="42" t="s">
        <v>6940</v>
      </c>
      <c r="M4939" s="42" t="s">
        <v>5519</v>
      </c>
      <c r="N4939" s="42" t="s">
        <v>6941</v>
      </c>
      <c r="O4939" s="42" t="s">
        <v>994</v>
      </c>
      <c r="P4939" s="42" t="s">
        <v>395</v>
      </c>
      <c r="Q4939" s="56"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4939" s="42" t="s">
        <v>94</v>
      </c>
      <c r="S4939" s="42" t="s">
        <v>12</v>
      </c>
    </row>
    <row r="4940" spans="1:19" ht="12" customHeight="1" x14ac:dyDescent="0.15">
      <c r="A4940" s="42" t="s">
        <v>6957</v>
      </c>
      <c r="B4940" s="42">
        <v>36</v>
      </c>
      <c r="C4940" s="42" t="s">
        <v>14</v>
      </c>
      <c r="D4940" s="42" t="s">
        <v>42</v>
      </c>
      <c r="E4940" s="42" t="s">
        <v>6958</v>
      </c>
      <c r="F4940" s="55">
        <v>41904</v>
      </c>
      <c r="G4940" s="42" t="s">
        <v>6959</v>
      </c>
      <c r="H4940" s="42" t="s">
        <v>194</v>
      </c>
      <c r="I4940" s="42" t="s">
        <v>39</v>
      </c>
      <c r="J4940" s="42" t="s">
        <v>6960</v>
      </c>
      <c r="K4940" s="42" t="s">
        <v>194</v>
      </c>
      <c r="L4940" s="42" t="s">
        <v>195</v>
      </c>
      <c r="M4940" s="42" t="s">
        <v>21</v>
      </c>
      <c r="N4940" s="42" t="s">
        <v>6961</v>
      </c>
      <c r="O4940" s="42" t="s">
        <v>537</v>
      </c>
      <c r="P4940" s="42" t="s">
        <v>395</v>
      </c>
      <c r="Q4940" s="56" t="s">
        <v>6962</v>
      </c>
      <c r="R4940" s="42" t="s">
        <v>542</v>
      </c>
      <c r="S4940" s="42" t="s">
        <v>22</v>
      </c>
    </row>
    <row r="4941" spans="1:19" ht="12" customHeight="1" x14ac:dyDescent="0.15">
      <c r="A4941" s="42" t="s">
        <v>6963</v>
      </c>
      <c r="B4941" s="42">
        <v>39</v>
      </c>
      <c r="C4941" s="42" t="s">
        <v>14</v>
      </c>
      <c r="D4941" s="42" t="s">
        <v>31</v>
      </c>
      <c r="E4941" s="42" t="s">
        <v>6964</v>
      </c>
      <c r="F4941" s="55">
        <v>41904</v>
      </c>
      <c r="G4941" s="42" t="s">
        <v>6965</v>
      </c>
      <c r="H4941" s="42" t="s">
        <v>2543</v>
      </c>
      <c r="I4941" s="42" t="s">
        <v>63</v>
      </c>
      <c r="J4941" s="42" t="s">
        <v>6966</v>
      </c>
      <c r="K4941" s="42" t="s">
        <v>2544</v>
      </c>
      <c r="L4941" s="42" t="s">
        <v>2545</v>
      </c>
      <c r="M4941" s="42" t="s">
        <v>21</v>
      </c>
      <c r="N4941" s="42" t="s">
        <v>6967</v>
      </c>
      <c r="O4941" s="42" t="s">
        <v>537</v>
      </c>
      <c r="P4941" s="42" t="s">
        <v>395</v>
      </c>
      <c r="Q4941" s="56" t="s">
        <v>6968</v>
      </c>
      <c r="R4941" s="42" t="s">
        <v>94</v>
      </c>
      <c r="S4941" s="42" t="s">
        <v>29</v>
      </c>
    </row>
    <row r="4942" spans="1:19" ht="12" customHeight="1" x14ac:dyDescent="0.15">
      <c r="A4942" s="42" t="s">
        <v>6969</v>
      </c>
      <c r="B4942" s="42">
        <v>29</v>
      </c>
      <c r="C4942" s="42" t="s">
        <v>14</v>
      </c>
      <c r="D4942" s="42" t="s">
        <v>42</v>
      </c>
      <c r="F4942" s="55">
        <v>41903</v>
      </c>
      <c r="G4942" s="42" t="s">
        <v>6970</v>
      </c>
      <c r="H4942" s="42" t="s">
        <v>2008</v>
      </c>
      <c r="I4942" s="42" t="s">
        <v>111</v>
      </c>
      <c r="J4942" s="42" t="s">
        <v>6971</v>
      </c>
      <c r="K4942" s="42" t="s">
        <v>1507</v>
      </c>
      <c r="L4942" s="42" t="s">
        <v>6972</v>
      </c>
      <c r="M4942" s="42" t="s">
        <v>21</v>
      </c>
      <c r="N4942" s="42" t="s">
        <v>6973</v>
      </c>
      <c r="O4942" s="42" t="s">
        <v>994</v>
      </c>
      <c r="P4942" s="42" t="s">
        <v>395</v>
      </c>
      <c r="Q4942" s="56" t="s">
        <v>6974</v>
      </c>
      <c r="R4942" s="42" t="s">
        <v>94</v>
      </c>
      <c r="S4942" s="42" t="s">
        <v>22</v>
      </c>
    </row>
    <row r="4943" spans="1:19" ht="12" customHeight="1" x14ac:dyDescent="0.15">
      <c r="A4943" s="42" t="s">
        <v>6975</v>
      </c>
      <c r="B4943" s="42">
        <v>43</v>
      </c>
      <c r="C4943" s="42" t="s">
        <v>14</v>
      </c>
      <c r="D4943" s="42" t="s">
        <v>31</v>
      </c>
      <c r="F4943" s="55">
        <v>41903</v>
      </c>
      <c r="G4943" s="42" t="s">
        <v>6976</v>
      </c>
      <c r="H4943" s="42" t="s">
        <v>1844</v>
      </c>
      <c r="I4943" s="42" t="s">
        <v>39</v>
      </c>
      <c r="J4943" s="42" t="s">
        <v>6977</v>
      </c>
      <c r="K4943" s="42" t="s">
        <v>1044</v>
      </c>
      <c r="L4943" s="42" t="s">
        <v>1846</v>
      </c>
      <c r="M4943" s="42" t="s">
        <v>21</v>
      </c>
      <c r="N4943" s="42" t="s">
        <v>6978</v>
      </c>
      <c r="O4943" s="42" t="s">
        <v>994</v>
      </c>
      <c r="P4943" s="42" t="s">
        <v>395</v>
      </c>
      <c r="Q4943" s="56" t="s">
        <v>6979</v>
      </c>
      <c r="R4943" s="42" t="s">
        <v>94</v>
      </c>
      <c r="S4943" s="42" t="s">
        <v>22</v>
      </c>
    </row>
    <row r="4944" spans="1:19" ht="12" customHeight="1" x14ac:dyDescent="0.15">
      <c r="A4944" s="42" t="s">
        <v>6988</v>
      </c>
      <c r="B4944" s="42">
        <v>49</v>
      </c>
      <c r="C4944" s="42" t="s">
        <v>108</v>
      </c>
      <c r="D4944" s="42" t="s">
        <v>31</v>
      </c>
      <c r="E4944" s="42" t="s">
        <v>6989</v>
      </c>
      <c r="F4944" s="55">
        <v>41902</v>
      </c>
      <c r="G4944" s="42" t="s">
        <v>6990</v>
      </c>
      <c r="H4944" s="42" t="s">
        <v>6991</v>
      </c>
      <c r="I4944" s="42" t="s">
        <v>56</v>
      </c>
      <c r="J4944" s="42" t="s">
        <v>6992</v>
      </c>
      <c r="K4944" s="42" t="s">
        <v>5879</v>
      </c>
      <c r="L4944" s="42" t="s">
        <v>5880</v>
      </c>
      <c r="M4944" s="42" t="s">
        <v>21</v>
      </c>
      <c r="N4944" s="42" t="s">
        <v>6993</v>
      </c>
      <c r="O4944" s="42" t="s">
        <v>4581</v>
      </c>
      <c r="P4944" s="42" t="s">
        <v>395</v>
      </c>
      <c r="Q4944" s="56" t="s">
        <v>6994</v>
      </c>
      <c r="R4944" s="42" t="s">
        <v>542</v>
      </c>
      <c r="S4944" s="42" t="s">
        <v>22</v>
      </c>
    </row>
    <row r="4945" spans="1:19" ht="12" customHeight="1" x14ac:dyDescent="0.15">
      <c r="A4945" s="42" t="s">
        <v>6995</v>
      </c>
      <c r="B4945" s="42">
        <v>52</v>
      </c>
      <c r="C4945" s="42" t="s">
        <v>14</v>
      </c>
      <c r="D4945" s="42" t="s">
        <v>31</v>
      </c>
      <c r="E4945" s="42" t="s">
        <v>6996</v>
      </c>
      <c r="F4945" s="55">
        <v>41902</v>
      </c>
      <c r="G4945" s="42" t="s">
        <v>6997</v>
      </c>
      <c r="H4945" s="42" t="s">
        <v>6998</v>
      </c>
      <c r="I4945" s="42" t="s">
        <v>56</v>
      </c>
      <c r="J4945" s="42" t="s">
        <v>6999</v>
      </c>
      <c r="K4945" s="42" t="s">
        <v>3800</v>
      </c>
      <c r="L4945" s="42" t="s">
        <v>255</v>
      </c>
      <c r="M4945" s="42" t="s">
        <v>21</v>
      </c>
      <c r="N4945" s="42" t="s">
        <v>7000</v>
      </c>
      <c r="O4945" s="42" t="s">
        <v>994</v>
      </c>
      <c r="P4945" s="42" t="s">
        <v>395</v>
      </c>
      <c r="Q4945" s="56" t="s">
        <v>7001</v>
      </c>
      <c r="R4945" s="42" t="s">
        <v>94</v>
      </c>
      <c r="S4945" s="42" t="s">
        <v>22</v>
      </c>
    </row>
    <row r="4946" spans="1:19" ht="12" customHeight="1" x14ac:dyDescent="0.15">
      <c r="A4946" s="42" t="s">
        <v>6980</v>
      </c>
      <c r="B4946" s="42">
        <v>43</v>
      </c>
      <c r="C4946" s="42" t="s">
        <v>14</v>
      </c>
      <c r="D4946" s="42" t="s">
        <v>31</v>
      </c>
      <c r="F4946" s="55">
        <v>41902</v>
      </c>
      <c r="G4946" s="42" t="s">
        <v>6981</v>
      </c>
      <c r="H4946" s="42" t="s">
        <v>6982</v>
      </c>
      <c r="I4946" s="42" t="s">
        <v>417</v>
      </c>
      <c r="J4946" s="42" t="s">
        <v>6983</v>
      </c>
      <c r="K4946" s="42" t="s">
        <v>6984</v>
      </c>
      <c r="L4946" s="42" t="s">
        <v>6985</v>
      </c>
      <c r="M4946" s="42" t="s">
        <v>385</v>
      </c>
      <c r="N4946" s="42" t="s">
        <v>6986</v>
      </c>
      <c r="O4946" s="42" t="s">
        <v>994</v>
      </c>
      <c r="P4946" s="42" t="s">
        <v>395</v>
      </c>
      <c r="Q4946" s="56" t="s">
        <v>6987</v>
      </c>
      <c r="R4946" s="42" t="s">
        <v>23</v>
      </c>
      <c r="S4946" s="42" t="s">
        <v>12</v>
      </c>
    </row>
    <row r="4947" spans="1:19" ht="12" customHeight="1" x14ac:dyDescent="0.15">
      <c r="A4947" s="42" t="s">
        <v>769</v>
      </c>
      <c r="B4947" s="42">
        <v>33</v>
      </c>
      <c r="C4947" s="42" t="s">
        <v>14</v>
      </c>
      <c r="D4947" s="42" t="s">
        <v>15</v>
      </c>
      <c r="E4947" s="42" t="s">
        <v>7002</v>
      </c>
      <c r="F4947" s="55">
        <v>41901</v>
      </c>
      <c r="G4947" s="42" t="s">
        <v>7003</v>
      </c>
      <c r="H4947" s="42" t="s">
        <v>955</v>
      </c>
      <c r="I4947" s="42" t="s">
        <v>189</v>
      </c>
      <c r="J4947" s="42" t="s">
        <v>7004</v>
      </c>
      <c r="K4947" s="42" t="s">
        <v>6288</v>
      </c>
      <c r="L4947" s="42" t="s">
        <v>7005</v>
      </c>
      <c r="M4947" s="42" t="s">
        <v>21</v>
      </c>
      <c r="N4947" s="42" t="s">
        <v>7006</v>
      </c>
      <c r="O4947" s="42" t="s">
        <v>994</v>
      </c>
      <c r="P4947" s="42" t="s">
        <v>395</v>
      </c>
      <c r="Q4947" s="56"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4947" s="42" t="s">
        <v>94</v>
      </c>
      <c r="S4947" s="42" t="s">
        <v>22</v>
      </c>
    </row>
    <row r="4948" spans="1:19" ht="12" customHeight="1" x14ac:dyDescent="0.15">
      <c r="A4948" s="42" t="s">
        <v>7007</v>
      </c>
      <c r="B4948" s="42">
        <v>66</v>
      </c>
      <c r="C4948" s="42" t="s">
        <v>14</v>
      </c>
      <c r="D4948" s="42" t="s">
        <v>24</v>
      </c>
      <c r="F4948" s="55">
        <v>41901</v>
      </c>
      <c r="G4948" s="42" t="s">
        <v>7008</v>
      </c>
      <c r="H4948" s="42" t="s">
        <v>7009</v>
      </c>
      <c r="I4948" s="42" t="s">
        <v>117</v>
      </c>
      <c r="J4948" s="42" t="s">
        <v>7010</v>
      </c>
      <c r="K4948" s="42" t="s">
        <v>7011</v>
      </c>
      <c r="L4948" s="42" t="s">
        <v>18884</v>
      </c>
      <c r="M4948" s="42" t="s">
        <v>21</v>
      </c>
      <c r="N4948" s="42" t="s">
        <v>7012</v>
      </c>
      <c r="O4948" s="42" t="s">
        <v>994</v>
      </c>
      <c r="P4948" s="42" t="s">
        <v>395</v>
      </c>
      <c r="Q4948" s="56" t="s">
        <v>7013</v>
      </c>
      <c r="R4948" s="42" t="s">
        <v>94</v>
      </c>
      <c r="S4948" s="42" t="s">
        <v>22</v>
      </c>
    </row>
    <row r="4949" spans="1:19" ht="12" customHeight="1" x14ac:dyDescent="0.15">
      <c r="A4949" s="42" t="s">
        <v>7014</v>
      </c>
      <c r="B4949" s="42">
        <v>18</v>
      </c>
      <c r="C4949" s="42" t="s">
        <v>14</v>
      </c>
      <c r="D4949" s="42" t="s">
        <v>31</v>
      </c>
      <c r="F4949" s="55">
        <v>41901</v>
      </c>
      <c r="G4949" s="42" t="s">
        <v>7015</v>
      </c>
      <c r="H4949" s="42" t="s">
        <v>7016</v>
      </c>
      <c r="I4949" s="42" t="s">
        <v>167</v>
      </c>
      <c r="J4949" s="42" t="s">
        <v>7017</v>
      </c>
      <c r="K4949" s="42" t="s">
        <v>1829</v>
      </c>
      <c r="L4949" s="42" t="s">
        <v>7018</v>
      </c>
      <c r="M4949" s="42" t="s">
        <v>21</v>
      </c>
      <c r="N4949" s="42" t="s">
        <v>7019</v>
      </c>
      <c r="O4949" s="42" t="s">
        <v>994</v>
      </c>
      <c r="P4949" s="42" t="s">
        <v>395</v>
      </c>
      <c r="Q4949" s="56"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4949" s="42" t="s">
        <v>23</v>
      </c>
      <c r="S4949" s="42" t="s">
        <v>22</v>
      </c>
    </row>
    <row r="4950" spans="1:19" ht="12" customHeight="1" x14ac:dyDescent="0.15">
      <c r="A4950" s="42" t="s">
        <v>7020</v>
      </c>
      <c r="B4950" s="42">
        <v>49</v>
      </c>
      <c r="C4950" s="42" t="s">
        <v>14</v>
      </c>
      <c r="D4950" s="42" t="s">
        <v>31</v>
      </c>
      <c r="E4950" s="42" t="s">
        <v>7021</v>
      </c>
      <c r="F4950" s="55">
        <v>41901</v>
      </c>
      <c r="G4950" s="42" t="s">
        <v>7022</v>
      </c>
      <c r="H4950" s="42" t="s">
        <v>7023</v>
      </c>
      <c r="I4950" s="42" t="s">
        <v>127</v>
      </c>
      <c r="J4950" s="42">
        <v>55811</v>
      </c>
      <c r="K4950" s="42" t="s">
        <v>693</v>
      </c>
      <c r="L4950" s="42" t="s">
        <v>7024</v>
      </c>
      <c r="M4950" s="42" t="s">
        <v>385</v>
      </c>
      <c r="N4950" s="42" t="s">
        <v>7025</v>
      </c>
      <c r="P4950" s="42" t="s">
        <v>395</v>
      </c>
      <c r="Q4950" s="56" t="str">
        <f>HYPERLINK("http://www.twincities.com/localnews/ci_26675527/hermantown-man-dies-after-police-use-taser","http://www.twincities.com/localnews/ci_26675527/hermantown-man-dies-after-police-use-taser")</f>
        <v>http://www.twincities.com/localnews/ci_26675527/hermantown-man-dies-after-police-use-taser</v>
      </c>
      <c r="R4950" s="42" t="s">
        <v>542</v>
      </c>
      <c r="S4950" s="42" t="s">
        <v>29</v>
      </c>
    </row>
    <row r="4951" spans="1:19" ht="12" customHeight="1" x14ac:dyDescent="0.15">
      <c r="A4951" s="42" t="s">
        <v>7026</v>
      </c>
      <c r="B4951" s="42">
        <v>42</v>
      </c>
      <c r="C4951" s="42" t="s">
        <v>14</v>
      </c>
      <c r="D4951" s="42" t="s">
        <v>79</v>
      </c>
      <c r="E4951" s="42" t="s">
        <v>7027</v>
      </c>
      <c r="F4951" s="55">
        <v>41900</v>
      </c>
      <c r="G4951" s="42" t="s">
        <v>7028</v>
      </c>
      <c r="H4951" s="42" t="s">
        <v>2744</v>
      </c>
      <c r="I4951" s="42" t="s">
        <v>425</v>
      </c>
      <c r="J4951" s="42" t="s">
        <v>2745</v>
      </c>
      <c r="K4951" s="42" t="s">
        <v>693</v>
      </c>
      <c r="L4951" s="42" t="s">
        <v>7029</v>
      </c>
      <c r="M4951" s="42" t="s">
        <v>21</v>
      </c>
      <c r="N4951" s="42" t="s">
        <v>7030</v>
      </c>
      <c r="O4951" s="42" t="s">
        <v>4581</v>
      </c>
      <c r="P4951" s="42" t="s">
        <v>395</v>
      </c>
      <c r="Q4951" s="56" t="s">
        <v>7031</v>
      </c>
      <c r="R4951" s="42" t="s">
        <v>94</v>
      </c>
      <c r="S4951" s="42" t="s">
        <v>22</v>
      </c>
    </row>
    <row r="4952" spans="1:19" ht="12" customHeight="1" x14ac:dyDescent="0.15">
      <c r="A4952" s="42" t="s">
        <v>7038</v>
      </c>
      <c r="B4952" s="42">
        <v>40</v>
      </c>
      <c r="C4952" s="42" t="s">
        <v>14</v>
      </c>
      <c r="D4952" s="42" t="s">
        <v>31</v>
      </c>
      <c r="E4952" s="42" t="s">
        <v>7039</v>
      </c>
      <c r="F4952" s="55">
        <v>41900</v>
      </c>
      <c r="G4952" s="42" t="s">
        <v>7040</v>
      </c>
      <c r="H4952" s="42" t="s">
        <v>7041</v>
      </c>
      <c r="I4952" s="42" t="s">
        <v>313</v>
      </c>
      <c r="J4952" s="42" t="s">
        <v>7042</v>
      </c>
      <c r="K4952" s="42" t="s">
        <v>7043</v>
      </c>
      <c r="L4952" s="42" t="s">
        <v>7044</v>
      </c>
      <c r="M4952" s="42" t="s">
        <v>21</v>
      </c>
      <c r="N4952" s="42" t="s">
        <v>7045</v>
      </c>
      <c r="O4952" s="42" t="s">
        <v>4581</v>
      </c>
      <c r="P4952" s="42" t="s">
        <v>395</v>
      </c>
      <c r="Q4952" s="56" t="s">
        <v>7046</v>
      </c>
      <c r="R4952" s="42" t="s">
        <v>94</v>
      </c>
      <c r="S4952" s="42" t="s">
        <v>22</v>
      </c>
    </row>
    <row r="4953" spans="1:19" ht="12" customHeight="1" x14ac:dyDescent="0.15">
      <c r="A4953" s="42" t="s">
        <v>7032</v>
      </c>
      <c r="B4953" s="42">
        <v>29</v>
      </c>
      <c r="C4953" s="42" t="s">
        <v>14</v>
      </c>
      <c r="D4953" s="42" t="s">
        <v>79</v>
      </c>
      <c r="E4953" s="42" t="s">
        <v>7033</v>
      </c>
      <c r="F4953" s="55">
        <v>41900</v>
      </c>
      <c r="G4953" s="42" t="s">
        <v>7034</v>
      </c>
      <c r="H4953" s="42" t="s">
        <v>5054</v>
      </c>
      <c r="I4953" s="42" t="s">
        <v>167</v>
      </c>
      <c r="J4953" s="42" t="s">
        <v>7035</v>
      </c>
      <c r="K4953" s="42" t="s">
        <v>3645</v>
      </c>
      <c r="L4953" s="42" t="s">
        <v>7036</v>
      </c>
      <c r="M4953" s="42" t="s">
        <v>21</v>
      </c>
      <c r="N4953" s="42" t="s">
        <v>7037</v>
      </c>
      <c r="O4953" s="42" t="s">
        <v>394</v>
      </c>
      <c r="P4953" s="42" t="s">
        <v>395</v>
      </c>
      <c r="Q4953" s="56" t="str">
        <f>HYPERLINK("http://www.ajc.com/news/news/man-fatally-shot-by-police-on-savannah-street/nhP97/","http://www.ajc.com/news/news/man-fatally-shot-by-police-on-savannah-street/nhP97/")</f>
        <v>http://www.ajc.com/news/news/man-fatally-shot-by-police-on-savannah-street/nhP97/</v>
      </c>
      <c r="R4953" s="42" t="s">
        <v>23</v>
      </c>
      <c r="S4953" s="42" t="s">
        <v>29</v>
      </c>
    </row>
    <row r="4954" spans="1:19" ht="12" customHeight="1" x14ac:dyDescent="0.15">
      <c r="A4954" s="42" t="s">
        <v>7047</v>
      </c>
      <c r="B4954" s="42">
        <v>41</v>
      </c>
      <c r="C4954" s="42" t="s">
        <v>14</v>
      </c>
      <c r="D4954" s="42" t="s">
        <v>31</v>
      </c>
      <c r="E4954" s="42" t="s">
        <v>7048</v>
      </c>
      <c r="F4954" s="55">
        <v>41899</v>
      </c>
      <c r="G4954" s="42" t="s">
        <v>7049</v>
      </c>
      <c r="H4954" s="42" t="s">
        <v>1827</v>
      </c>
      <c r="I4954" s="42" t="s">
        <v>364</v>
      </c>
      <c r="J4954" s="42" t="s">
        <v>7050</v>
      </c>
      <c r="K4954" s="42" t="s">
        <v>1829</v>
      </c>
      <c r="L4954" s="42" t="s">
        <v>1830</v>
      </c>
      <c r="M4954" s="42" t="s">
        <v>21</v>
      </c>
      <c r="N4954" s="42" t="s">
        <v>7051</v>
      </c>
      <c r="O4954" s="42" t="s">
        <v>4581</v>
      </c>
      <c r="P4954" s="42" t="s">
        <v>395</v>
      </c>
      <c r="Q4954" s="56" t="s">
        <v>7052</v>
      </c>
      <c r="R4954" s="42" t="s">
        <v>94</v>
      </c>
      <c r="S4954" s="42" t="s">
        <v>22</v>
      </c>
    </row>
    <row r="4955" spans="1:19" ht="12" customHeight="1" x14ac:dyDescent="0.15">
      <c r="A4955" s="42" t="s">
        <v>7053</v>
      </c>
      <c r="B4955" s="42">
        <v>22</v>
      </c>
      <c r="C4955" s="42" t="s">
        <v>14</v>
      </c>
      <c r="D4955" s="42" t="s">
        <v>31</v>
      </c>
      <c r="E4955" s="42" t="s">
        <v>7054</v>
      </c>
      <c r="F4955" s="55">
        <v>41899</v>
      </c>
      <c r="G4955" s="42" t="s">
        <v>7055</v>
      </c>
      <c r="H4955" s="42" t="s">
        <v>7056</v>
      </c>
      <c r="I4955" s="42" t="s">
        <v>39</v>
      </c>
      <c r="J4955" s="42" t="s">
        <v>7057</v>
      </c>
      <c r="K4955" s="42" t="s">
        <v>5306</v>
      </c>
      <c r="L4955" s="42" t="s">
        <v>7058</v>
      </c>
      <c r="M4955" s="42" t="s">
        <v>21</v>
      </c>
      <c r="N4955" s="42" t="s">
        <v>7059</v>
      </c>
      <c r="O4955" s="42" t="s">
        <v>394</v>
      </c>
      <c r="P4955" s="42" t="s">
        <v>395</v>
      </c>
      <c r="Q4955" s="56" t="s">
        <v>7060</v>
      </c>
      <c r="R4955" s="42" t="s">
        <v>94</v>
      </c>
      <c r="S4955" s="42" t="s">
        <v>22</v>
      </c>
    </row>
    <row r="4956" spans="1:19" ht="12" customHeight="1" x14ac:dyDescent="0.15">
      <c r="A4956" s="42" t="s">
        <v>7061</v>
      </c>
      <c r="B4956" s="42">
        <v>23</v>
      </c>
      <c r="C4956" s="42" t="s">
        <v>14</v>
      </c>
      <c r="D4956" s="42" t="s">
        <v>79</v>
      </c>
      <c r="E4956" s="42" t="s">
        <v>7062</v>
      </c>
      <c r="F4956" s="55">
        <v>41898</v>
      </c>
      <c r="G4956" s="42" t="s">
        <v>7063</v>
      </c>
      <c r="H4956" s="42" t="s">
        <v>7064</v>
      </c>
      <c r="I4956" s="42" t="s">
        <v>75</v>
      </c>
      <c r="J4956" s="42" t="s">
        <v>7065</v>
      </c>
      <c r="K4956" s="42" t="s">
        <v>1798</v>
      </c>
      <c r="L4956" s="42" t="s">
        <v>7066</v>
      </c>
      <c r="M4956" s="42" t="s">
        <v>21</v>
      </c>
      <c r="N4956" s="42" t="s">
        <v>7067</v>
      </c>
      <c r="O4956" s="42" t="s">
        <v>4581</v>
      </c>
      <c r="P4956" s="42" t="s">
        <v>395</v>
      </c>
      <c r="Q4956" s="56" t="s">
        <v>7068</v>
      </c>
      <c r="R4956" s="42" t="s">
        <v>94</v>
      </c>
      <c r="S4956" s="42" t="s">
        <v>22</v>
      </c>
    </row>
    <row r="4957" spans="1:19" ht="12" customHeight="1" x14ac:dyDescent="0.15">
      <c r="A4957" s="42" t="s">
        <v>7074</v>
      </c>
      <c r="B4957" s="42">
        <v>40</v>
      </c>
      <c r="C4957" s="42" t="s">
        <v>14</v>
      </c>
      <c r="D4957" s="42" t="s">
        <v>31</v>
      </c>
      <c r="E4957" s="42" t="s">
        <v>7075</v>
      </c>
      <c r="F4957" s="55">
        <v>41898</v>
      </c>
      <c r="G4957" s="42" t="s">
        <v>7076</v>
      </c>
      <c r="H4957" s="42" t="s">
        <v>7077</v>
      </c>
      <c r="I4957" s="42" t="s">
        <v>653</v>
      </c>
      <c r="J4957" s="42" t="s">
        <v>7078</v>
      </c>
      <c r="K4957" s="42" t="s">
        <v>5640</v>
      </c>
      <c r="L4957" s="42" t="s">
        <v>7079</v>
      </c>
      <c r="M4957" s="42" t="s">
        <v>21</v>
      </c>
      <c r="N4957" s="42" t="s">
        <v>7080</v>
      </c>
      <c r="O4957" s="42" t="s">
        <v>4581</v>
      </c>
      <c r="P4957" s="42" t="s">
        <v>395</v>
      </c>
      <c r="Q4957" s="56" t="s">
        <v>7081</v>
      </c>
      <c r="R4957" s="42" t="s">
        <v>94</v>
      </c>
      <c r="S4957" s="42" t="s">
        <v>22</v>
      </c>
    </row>
    <row r="4958" spans="1:19" ht="12" customHeight="1" x14ac:dyDescent="0.15">
      <c r="A4958" s="42" t="s">
        <v>7069</v>
      </c>
      <c r="B4958" s="42">
        <v>21</v>
      </c>
      <c r="C4958" s="42" t="s">
        <v>14</v>
      </c>
      <c r="D4958" s="42" t="s">
        <v>42</v>
      </c>
      <c r="E4958" s="42" t="s">
        <v>7070</v>
      </c>
      <c r="F4958" s="55">
        <v>41898</v>
      </c>
      <c r="G4958" s="42" t="s">
        <v>7071</v>
      </c>
      <c r="H4958" s="42" t="s">
        <v>194</v>
      </c>
      <c r="I4958" s="42" t="s">
        <v>39</v>
      </c>
      <c r="J4958" s="42" t="s">
        <v>7072</v>
      </c>
      <c r="K4958" s="42" t="s">
        <v>194</v>
      </c>
      <c r="L4958" s="42" t="s">
        <v>195</v>
      </c>
      <c r="M4958" s="42" t="s">
        <v>21</v>
      </c>
      <c r="N4958" s="42" t="s">
        <v>7073</v>
      </c>
      <c r="O4958" s="42" t="s">
        <v>994</v>
      </c>
      <c r="P4958" s="42" t="s">
        <v>395</v>
      </c>
      <c r="Q4958" s="56" t="s">
        <v>20418</v>
      </c>
      <c r="R4958" s="42" t="s">
        <v>94</v>
      </c>
      <c r="S4958" s="42" t="s">
        <v>12</v>
      </c>
    </row>
    <row r="4959" spans="1:19" ht="12" customHeight="1" x14ac:dyDescent="0.15">
      <c r="A4959" s="42" t="s">
        <v>7091</v>
      </c>
      <c r="B4959" s="42">
        <v>26</v>
      </c>
      <c r="C4959" s="42" t="s">
        <v>14</v>
      </c>
      <c r="D4959" s="42" t="s">
        <v>79</v>
      </c>
      <c r="E4959" s="42" t="s">
        <v>7092</v>
      </c>
      <c r="F4959" s="55">
        <v>41897</v>
      </c>
      <c r="G4959" s="42" t="s">
        <v>7093</v>
      </c>
      <c r="H4959" s="42" t="s">
        <v>7094</v>
      </c>
      <c r="I4959" s="42" t="s">
        <v>297</v>
      </c>
      <c r="J4959" s="42" t="s">
        <v>7095</v>
      </c>
      <c r="K4959" s="42" t="s">
        <v>7096</v>
      </c>
      <c r="L4959" s="42" t="s">
        <v>7097</v>
      </c>
      <c r="M4959" s="42" t="s">
        <v>21</v>
      </c>
      <c r="N4959" s="42" t="s">
        <v>7098</v>
      </c>
      <c r="O4959" s="42" t="s">
        <v>4581</v>
      </c>
      <c r="P4959" s="42" t="s">
        <v>395</v>
      </c>
      <c r="Q4959" s="56" t="s">
        <v>7099</v>
      </c>
      <c r="R4959" s="42" t="s">
        <v>542</v>
      </c>
      <c r="S4959" s="42" t="s">
        <v>22</v>
      </c>
    </row>
    <row r="4960" spans="1:19" ht="12" customHeight="1" x14ac:dyDescent="0.15">
      <c r="A4960" s="42" t="s">
        <v>7082</v>
      </c>
      <c r="B4960" s="42">
        <v>23</v>
      </c>
      <c r="C4960" s="42" t="s">
        <v>14</v>
      </c>
      <c r="D4960" s="42" t="s">
        <v>79</v>
      </c>
      <c r="E4960" s="42" t="s">
        <v>7083</v>
      </c>
      <c r="F4960" s="55">
        <v>41897</v>
      </c>
      <c r="G4960" s="42" t="s">
        <v>7084</v>
      </c>
      <c r="H4960" s="42" t="s">
        <v>7085</v>
      </c>
      <c r="I4960" s="42" t="s">
        <v>324</v>
      </c>
      <c r="J4960" s="42" t="s">
        <v>7086</v>
      </c>
      <c r="K4960" s="42" t="s">
        <v>7087</v>
      </c>
      <c r="L4960" s="42" t="s">
        <v>7088</v>
      </c>
      <c r="M4960" s="42" t="s">
        <v>21</v>
      </c>
      <c r="N4960" s="42" t="s">
        <v>7089</v>
      </c>
      <c r="O4960" s="42" t="s">
        <v>4581</v>
      </c>
      <c r="P4960" s="42" t="s">
        <v>395</v>
      </c>
      <c r="Q4960" s="56" t="s">
        <v>7090</v>
      </c>
      <c r="R4960" s="42" t="s">
        <v>23</v>
      </c>
      <c r="S4960" s="42" t="s">
        <v>22</v>
      </c>
    </row>
    <row r="4961" spans="1:19" ht="12" customHeight="1" x14ac:dyDescent="0.15">
      <c r="A4961" s="42" t="s">
        <v>7100</v>
      </c>
      <c r="B4961" s="42">
        <v>36</v>
      </c>
      <c r="C4961" s="42" t="s">
        <v>14</v>
      </c>
      <c r="D4961" s="42" t="s">
        <v>79</v>
      </c>
      <c r="F4961" s="55">
        <v>41896</v>
      </c>
      <c r="G4961" s="42" t="s">
        <v>7101</v>
      </c>
      <c r="H4961" s="42" t="s">
        <v>6253</v>
      </c>
      <c r="I4961" s="42" t="s">
        <v>19</v>
      </c>
      <c r="J4961" s="42" t="s">
        <v>7102</v>
      </c>
      <c r="K4961" s="42" t="s">
        <v>1747</v>
      </c>
      <c r="L4961" s="42" t="s">
        <v>1024</v>
      </c>
      <c r="M4961" s="42" t="s">
        <v>21</v>
      </c>
      <c r="N4961" s="42" t="s">
        <v>7103</v>
      </c>
      <c r="O4961" s="42" t="s">
        <v>537</v>
      </c>
      <c r="P4961" s="42" t="s">
        <v>395</v>
      </c>
      <c r="Q4961" s="56" t="str">
        <f>HYPERLINK("http://www.wwltv.com/story/news/local/orleans/2014/09/15/officer-shot-on-duty-in-good-spirits/15700815/","http://www.wwltv.com/story/news/local/orleans/2014/09/15/officer-shot-on-duty-in-good-spirits/15700815/")</f>
        <v>http://www.wwltv.com/story/news/local/orleans/2014/09/15/officer-shot-on-duty-in-good-spirits/15700815/</v>
      </c>
      <c r="R4961" s="42" t="s">
        <v>94</v>
      </c>
      <c r="S4961" s="42" t="s">
        <v>22</v>
      </c>
    </row>
    <row r="4962" spans="1:19" ht="12" customHeight="1" x14ac:dyDescent="0.15">
      <c r="A4962" s="42" t="s">
        <v>7104</v>
      </c>
      <c r="B4962" s="42">
        <v>24</v>
      </c>
      <c r="C4962" s="42" t="s">
        <v>14</v>
      </c>
      <c r="D4962" s="42" t="s">
        <v>42</v>
      </c>
      <c r="E4962" s="42" t="s">
        <v>7105</v>
      </c>
      <c r="F4962" s="55">
        <v>41896</v>
      </c>
      <c r="G4962" s="42" t="s">
        <v>7106</v>
      </c>
      <c r="H4962" s="42" t="s">
        <v>858</v>
      </c>
      <c r="I4962" s="42" t="s">
        <v>39</v>
      </c>
      <c r="J4962" s="42" t="s">
        <v>7107</v>
      </c>
      <c r="K4962" s="42" t="s">
        <v>4403</v>
      </c>
      <c r="L4962" s="42" t="s">
        <v>18881</v>
      </c>
      <c r="M4962" s="42" t="s">
        <v>21</v>
      </c>
      <c r="N4962" s="42" t="s">
        <v>7108</v>
      </c>
      <c r="O4962" s="42" t="s">
        <v>994</v>
      </c>
      <c r="P4962" s="42" t="s">
        <v>395</v>
      </c>
      <c r="Q4962" s="56" t="s">
        <v>7109</v>
      </c>
      <c r="R4962" s="42" t="s">
        <v>948</v>
      </c>
      <c r="S4962" s="42" t="s">
        <v>22</v>
      </c>
    </row>
    <row r="4963" spans="1:19" ht="12" customHeight="1" x14ac:dyDescent="0.15">
      <c r="A4963" s="42" t="s">
        <v>3641</v>
      </c>
      <c r="B4963" s="42">
        <v>37</v>
      </c>
      <c r="C4963" s="42" t="s">
        <v>14</v>
      </c>
      <c r="D4963" s="42" t="s">
        <v>31</v>
      </c>
      <c r="F4963" s="55">
        <v>41896</v>
      </c>
      <c r="G4963" s="42" t="s">
        <v>7118</v>
      </c>
      <c r="H4963" s="42" t="s">
        <v>534</v>
      </c>
      <c r="I4963" s="42" t="s">
        <v>63</v>
      </c>
      <c r="J4963" s="42" t="s">
        <v>7119</v>
      </c>
      <c r="K4963" s="42" t="s">
        <v>535</v>
      </c>
      <c r="L4963" s="42" t="s">
        <v>536</v>
      </c>
      <c r="M4963" s="42" t="s">
        <v>21</v>
      </c>
      <c r="N4963" s="42" t="s">
        <v>7120</v>
      </c>
      <c r="O4963" s="42" t="s">
        <v>537</v>
      </c>
      <c r="P4963" s="42" t="s">
        <v>395</v>
      </c>
      <c r="Q4963" s="56" t="s">
        <v>7121</v>
      </c>
      <c r="R4963" s="42" t="s">
        <v>542</v>
      </c>
      <c r="S4963" s="42" t="s">
        <v>22</v>
      </c>
    </row>
    <row r="4964" spans="1:19" ht="12" customHeight="1" x14ac:dyDescent="0.15">
      <c r="A4964" s="42" t="s">
        <v>7110</v>
      </c>
      <c r="B4964" s="42">
        <v>20</v>
      </c>
      <c r="C4964" s="42" t="s">
        <v>14</v>
      </c>
      <c r="D4964" s="42" t="s">
        <v>42</v>
      </c>
      <c r="E4964" s="42" t="s">
        <v>7111</v>
      </c>
      <c r="F4964" s="55">
        <v>41896</v>
      </c>
      <c r="G4964" s="42" t="s">
        <v>7112</v>
      </c>
      <c r="H4964" s="42" t="s">
        <v>7113</v>
      </c>
      <c r="I4964" s="42" t="s">
        <v>38</v>
      </c>
      <c r="J4964" s="42" t="s">
        <v>7114</v>
      </c>
      <c r="K4964" s="42" t="s">
        <v>82</v>
      </c>
      <c r="L4964" s="42" t="s">
        <v>7115</v>
      </c>
      <c r="M4964" s="42" t="s">
        <v>373</v>
      </c>
      <c r="N4964" s="42" t="s">
        <v>7116</v>
      </c>
      <c r="O4964" s="42" t="s">
        <v>994</v>
      </c>
      <c r="P4964" s="42" t="s">
        <v>395</v>
      </c>
      <c r="Q4964" s="56" t="s">
        <v>7117</v>
      </c>
      <c r="R4964" s="42" t="s">
        <v>94</v>
      </c>
      <c r="S4964" s="42" t="s">
        <v>12</v>
      </c>
    </row>
    <row r="4965" spans="1:19" ht="12" customHeight="1" x14ac:dyDescent="0.15">
      <c r="A4965" s="42" t="s">
        <v>7132</v>
      </c>
      <c r="B4965" s="42">
        <v>29</v>
      </c>
      <c r="C4965" s="42" t="s">
        <v>14</v>
      </c>
      <c r="D4965" s="42" t="s">
        <v>31</v>
      </c>
      <c r="E4965" s="42" t="s">
        <v>7133</v>
      </c>
      <c r="F4965" s="55">
        <v>41895</v>
      </c>
      <c r="G4965" s="42" t="s">
        <v>7134</v>
      </c>
      <c r="H4965" s="42" t="s">
        <v>991</v>
      </c>
      <c r="I4965" s="42" t="s">
        <v>309</v>
      </c>
      <c r="J4965" s="42" t="s">
        <v>7135</v>
      </c>
      <c r="K4965" s="42" t="s">
        <v>1486</v>
      </c>
      <c r="L4965" s="42" t="s">
        <v>15300</v>
      </c>
      <c r="M4965" s="42" t="s">
        <v>21</v>
      </c>
      <c r="N4965" s="42" t="s">
        <v>7136</v>
      </c>
      <c r="O4965" s="42" t="s">
        <v>994</v>
      </c>
      <c r="P4965" s="42" t="s">
        <v>395</v>
      </c>
      <c r="Q4965" s="56"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4965" s="42" t="s">
        <v>94</v>
      </c>
      <c r="S4965" s="42" t="s">
        <v>22</v>
      </c>
    </row>
    <row r="4966" spans="1:19" ht="12" customHeight="1" x14ac:dyDescent="0.15">
      <c r="A4966" s="42" t="s">
        <v>7122</v>
      </c>
      <c r="B4966" s="42">
        <v>25</v>
      </c>
      <c r="C4966" s="42" t="s">
        <v>14</v>
      </c>
      <c r="D4966" s="42" t="s">
        <v>79</v>
      </c>
      <c r="E4966" s="42" t="s">
        <v>7123</v>
      </c>
      <c r="F4966" s="55">
        <v>41895</v>
      </c>
      <c r="G4966" s="42" t="s">
        <v>7124</v>
      </c>
      <c r="H4966" s="42" t="s">
        <v>4848</v>
      </c>
      <c r="I4966" s="42" t="s">
        <v>234</v>
      </c>
      <c r="J4966" s="42" t="s">
        <v>4849</v>
      </c>
      <c r="K4966" s="42" t="s">
        <v>595</v>
      </c>
      <c r="L4966" s="42" t="s">
        <v>7125</v>
      </c>
      <c r="M4966" s="42" t="s">
        <v>5519</v>
      </c>
      <c r="N4966" s="42" t="s">
        <v>7126</v>
      </c>
      <c r="O4966" s="42" t="s">
        <v>537</v>
      </c>
      <c r="P4966" s="42" t="s">
        <v>395</v>
      </c>
      <c r="Q4966" s="56" t="s">
        <v>7127</v>
      </c>
      <c r="R4966" s="42" t="s">
        <v>94</v>
      </c>
      <c r="S4966" s="42" t="s">
        <v>12</v>
      </c>
    </row>
    <row r="4967" spans="1:19" ht="12" customHeight="1" x14ac:dyDescent="0.15">
      <c r="A4967" s="42" t="s">
        <v>7128</v>
      </c>
      <c r="B4967" s="42">
        <v>47</v>
      </c>
      <c r="C4967" s="42" t="s">
        <v>14</v>
      </c>
      <c r="D4967" s="42" t="s">
        <v>79</v>
      </c>
      <c r="E4967" s="42"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4967" s="55">
        <v>41895</v>
      </c>
      <c r="G4967" s="42" t="s">
        <v>7129</v>
      </c>
      <c r="H4967" s="42" t="s">
        <v>4047</v>
      </c>
      <c r="I4967" s="42" t="s">
        <v>88</v>
      </c>
      <c r="J4967" s="42">
        <v>35203</v>
      </c>
      <c r="K4967" s="42" t="s">
        <v>1747</v>
      </c>
      <c r="L4967" s="42" t="s">
        <v>7130</v>
      </c>
      <c r="M4967" s="42" t="s">
        <v>385</v>
      </c>
      <c r="N4967" s="42" t="s">
        <v>7131</v>
      </c>
      <c r="O4967" s="42" t="s">
        <v>994</v>
      </c>
      <c r="P4967" s="42" t="s">
        <v>395</v>
      </c>
      <c r="Q4967" s="56" t="str">
        <f>HYPERLINK("http://www.al.com/news/birmingham/index.ssf/2014/09/jefferson_county_inmate_dies_a.html","http://www.al.com/news/birmingham/index.ssf/2014/09/jefferson_county_inmate_dies_a.html")</f>
        <v>http://www.al.com/news/birmingham/index.ssf/2014/09/jefferson_county_inmate_dies_a.html</v>
      </c>
      <c r="R4967" s="42" t="s">
        <v>23</v>
      </c>
      <c r="S4967" s="42" t="s">
        <v>12</v>
      </c>
    </row>
    <row r="4968" spans="1:19" ht="12" customHeight="1" x14ac:dyDescent="0.15">
      <c r="A4968" s="42" t="s">
        <v>7137</v>
      </c>
      <c r="B4968" s="42">
        <v>43</v>
      </c>
      <c r="C4968" s="42" t="s">
        <v>14</v>
      </c>
      <c r="D4968" s="42" t="s">
        <v>31</v>
      </c>
      <c r="E4968" s="42" t="s">
        <v>7138</v>
      </c>
      <c r="F4968" s="55">
        <v>41895</v>
      </c>
      <c r="G4968" s="42" t="s">
        <v>7139</v>
      </c>
      <c r="H4968" s="42" t="s">
        <v>7140</v>
      </c>
      <c r="I4968" s="42" t="s">
        <v>313</v>
      </c>
      <c r="J4968" s="42" t="s">
        <v>7141</v>
      </c>
      <c r="K4968" s="42" t="s">
        <v>5393</v>
      </c>
      <c r="L4968" s="42" t="s">
        <v>7142</v>
      </c>
      <c r="M4968" s="42" t="s">
        <v>21</v>
      </c>
      <c r="N4968" s="42" t="s">
        <v>7143</v>
      </c>
      <c r="O4968" s="42" t="s">
        <v>537</v>
      </c>
      <c r="P4968" s="42" t="s">
        <v>395</v>
      </c>
      <c r="Q4968" s="56" t="s">
        <v>7144</v>
      </c>
      <c r="R4968" s="42" t="s">
        <v>94</v>
      </c>
      <c r="S4968" s="42" t="s">
        <v>12</v>
      </c>
    </row>
    <row r="4969" spans="1:19" ht="12" customHeight="1" x14ac:dyDescent="0.15">
      <c r="A4969" s="42" t="s">
        <v>7159</v>
      </c>
      <c r="B4969" s="42">
        <v>33</v>
      </c>
      <c r="C4969" s="42" t="s">
        <v>14</v>
      </c>
      <c r="D4969" s="42" t="s">
        <v>31</v>
      </c>
      <c r="E4969" s="42" t="s">
        <v>7160</v>
      </c>
      <c r="F4969" s="55">
        <v>41894</v>
      </c>
      <c r="G4969" s="42" t="s">
        <v>7161</v>
      </c>
      <c r="H4969" s="42" t="s">
        <v>7162</v>
      </c>
      <c r="I4969" s="42" t="s">
        <v>67</v>
      </c>
      <c r="J4969" s="42" t="s">
        <v>7163</v>
      </c>
      <c r="K4969" s="42" t="s">
        <v>7164</v>
      </c>
      <c r="L4969" s="42" t="s">
        <v>7165</v>
      </c>
      <c r="M4969" s="42" t="s">
        <v>21</v>
      </c>
      <c r="N4969" s="42" t="s">
        <v>7166</v>
      </c>
      <c r="O4969" s="42" t="s">
        <v>994</v>
      </c>
      <c r="P4969" s="42" t="s">
        <v>395</v>
      </c>
      <c r="Q4969" s="56" t="s">
        <v>7167</v>
      </c>
      <c r="R4969" s="42" t="s">
        <v>542</v>
      </c>
      <c r="S4969" s="42" t="s">
        <v>22</v>
      </c>
    </row>
    <row r="4970" spans="1:19" ht="12" customHeight="1" x14ac:dyDescent="0.15">
      <c r="A4970" s="42" t="s">
        <v>7145</v>
      </c>
      <c r="B4970" s="42">
        <v>22</v>
      </c>
      <c r="C4970" s="42" t="s">
        <v>14</v>
      </c>
      <c r="D4970" s="42" t="s">
        <v>79</v>
      </c>
      <c r="E4970" s="42" t="s">
        <v>7146</v>
      </c>
      <c r="F4970" s="55">
        <v>41894</v>
      </c>
      <c r="G4970" s="42" t="s">
        <v>7147</v>
      </c>
      <c r="H4970" s="42" t="s">
        <v>7148</v>
      </c>
      <c r="I4970" s="42" t="s">
        <v>234</v>
      </c>
      <c r="J4970" s="42" t="s">
        <v>7149</v>
      </c>
      <c r="K4970" s="42" t="s">
        <v>577</v>
      </c>
      <c r="L4970" s="42" t="s">
        <v>7150</v>
      </c>
      <c r="M4970" s="42" t="s">
        <v>21</v>
      </c>
      <c r="N4970" s="42" t="s">
        <v>7151</v>
      </c>
      <c r="O4970" s="42" t="s">
        <v>394</v>
      </c>
      <c r="P4970" s="42" t="s">
        <v>395</v>
      </c>
      <c r="Q4970" s="56" t="s">
        <v>7152</v>
      </c>
      <c r="R4970" s="42" t="s">
        <v>94</v>
      </c>
      <c r="S4970" s="42" t="s">
        <v>12</v>
      </c>
    </row>
    <row r="4971" spans="1:19" ht="12" customHeight="1" x14ac:dyDescent="0.15">
      <c r="A4971" s="42" t="s">
        <v>7153</v>
      </c>
      <c r="B4971" s="42">
        <v>33</v>
      </c>
      <c r="C4971" s="42" t="s">
        <v>14</v>
      </c>
      <c r="D4971" s="42" t="s">
        <v>79</v>
      </c>
      <c r="E4971" s="42" t="s">
        <v>7154</v>
      </c>
      <c r="F4971" s="55">
        <v>41894</v>
      </c>
      <c r="G4971" s="42" t="s">
        <v>7155</v>
      </c>
      <c r="H4971" s="42" t="s">
        <v>381</v>
      </c>
      <c r="I4971" s="42" t="s">
        <v>313</v>
      </c>
      <c r="J4971" s="42" t="s">
        <v>7156</v>
      </c>
      <c r="K4971" s="42" t="s">
        <v>2628</v>
      </c>
      <c r="L4971" s="42" t="s">
        <v>2629</v>
      </c>
      <c r="M4971" s="42" t="s">
        <v>21</v>
      </c>
      <c r="N4971" s="42" t="s">
        <v>7157</v>
      </c>
      <c r="O4971" s="42" t="s">
        <v>994</v>
      </c>
      <c r="P4971" s="42" t="s">
        <v>395</v>
      </c>
      <c r="Q4971" s="56" t="s">
        <v>7158</v>
      </c>
      <c r="R4971" s="42" t="s">
        <v>94</v>
      </c>
      <c r="S4971" s="42" t="s">
        <v>373</v>
      </c>
    </row>
    <row r="4972" spans="1:19" ht="12" customHeight="1" x14ac:dyDescent="0.15">
      <c r="A4972" s="42" t="s">
        <v>7176</v>
      </c>
      <c r="B4972" s="42">
        <v>37</v>
      </c>
      <c r="C4972" s="42" t="s">
        <v>14</v>
      </c>
      <c r="D4972" s="42" t="s">
        <v>31</v>
      </c>
      <c r="E4972" s="42" t="s">
        <v>7177</v>
      </c>
      <c r="F4972" s="55">
        <v>41893</v>
      </c>
      <c r="G4972" s="42" t="s">
        <v>7178</v>
      </c>
      <c r="H4972" s="42" t="s">
        <v>7179</v>
      </c>
      <c r="I4972" s="42" t="s">
        <v>234</v>
      </c>
      <c r="J4972" s="42" t="s">
        <v>7180</v>
      </c>
      <c r="K4972" s="42" t="s">
        <v>112</v>
      </c>
      <c r="L4972" s="42" t="s">
        <v>7181</v>
      </c>
      <c r="M4972" s="42" t="s">
        <v>21</v>
      </c>
      <c r="N4972" s="42" t="s">
        <v>7182</v>
      </c>
      <c r="O4972" s="42" t="s">
        <v>537</v>
      </c>
      <c r="P4972" s="42" t="s">
        <v>395</v>
      </c>
      <c r="Q4972" s="56" t="s">
        <v>5156</v>
      </c>
      <c r="R4972" s="42" t="s">
        <v>94</v>
      </c>
      <c r="S4972" s="42" t="s">
        <v>22</v>
      </c>
    </row>
    <row r="4973" spans="1:19" ht="12" customHeight="1" x14ac:dyDescent="0.15">
      <c r="A4973" s="42" t="s">
        <v>7168</v>
      </c>
      <c r="B4973" s="42">
        <v>54</v>
      </c>
      <c r="C4973" s="42" t="s">
        <v>14</v>
      </c>
      <c r="D4973" s="42" t="s">
        <v>31</v>
      </c>
      <c r="F4973" s="55">
        <v>41893</v>
      </c>
      <c r="G4973" s="42" t="s">
        <v>7169</v>
      </c>
      <c r="H4973" s="42" t="s">
        <v>7170</v>
      </c>
      <c r="I4973" s="42" t="s">
        <v>67</v>
      </c>
      <c r="J4973" s="42" t="s">
        <v>7171</v>
      </c>
      <c r="K4973" s="42" t="s">
        <v>7172</v>
      </c>
      <c r="L4973" s="42" t="s">
        <v>7173</v>
      </c>
      <c r="M4973" s="42" t="s">
        <v>21</v>
      </c>
      <c r="N4973" s="42" t="s">
        <v>7174</v>
      </c>
      <c r="O4973" s="42" t="s">
        <v>4581</v>
      </c>
      <c r="P4973" s="42" t="s">
        <v>395</v>
      </c>
      <c r="Q4973" s="56" t="s">
        <v>7175</v>
      </c>
      <c r="R4973" s="42" t="s">
        <v>94</v>
      </c>
      <c r="S4973" s="42" t="s">
        <v>22</v>
      </c>
    </row>
    <row r="4974" spans="1:19" ht="12" customHeight="1" x14ac:dyDescent="0.15">
      <c r="A4974" s="42" t="s">
        <v>7183</v>
      </c>
      <c r="B4974" s="42">
        <v>40</v>
      </c>
      <c r="C4974" s="42" t="s">
        <v>14</v>
      </c>
      <c r="D4974" s="42" t="s">
        <v>31</v>
      </c>
      <c r="E4974" s="42" t="s">
        <v>7184</v>
      </c>
      <c r="F4974" s="55">
        <v>41893</v>
      </c>
      <c r="G4974" s="42" t="s">
        <v>7185</v>
      </c>
      <c r="H4974" s="42" t="s">
        <v>7186</v>
      </c>
      <c r="I4974" s="42" t="s">
        <v>67</v>
      </c>
      <c r="J4974" s="42" t="s">
        <v>2812</v>
      </c>
      <c r="K4974" s="42" t="s">
        <v>545</v>
      </c>
      <c r="L4974" s="42" t="s">
        <v>5525</v>
      </c>
      <c r="M4974" s="42" t="s">
        <v>21</v>
      </c>
      <c r="N4974" s="42" t="s">
        <v>7187</v>
      </c>
      <c r="O4974" s="42" t="s">
        <v>994</v>
      </c>
      <c r="P4974" s="42" t="s">
        <v>395</v>
      </c>
      <c r="Q4974" s="56" t="s">
        <v>7188</v>
      </c>
      <c r="R4974" s="42" t="s">
        <v>94</v>
      </c>
      <c r="S4974" s="42" t="s">
        <v>22</v>
      </c>
    </row>
    <row r="4975" spans="1:19" ht="12" customHeight="1" x14ac:dyDescent="0.15">
      <c r="A4975" s="42" t="s">
        <v>7189</v>
      </c>
      <c r="B4975" s="42">
        <v>20</v>
      </c>
      <c r="C4975" s="42" t="s">
        <v>14</v>
      </c>
      <c r="D4975" s="42" t="s">
        <v>79</v>
      </c>
      <c r="F4975" s="55">
        <v>41891</v>
      </c>
      <c r="G4975" s="42" t="s">
        <v>7190</v>
      </c>
      <c r="H4975" s="42" t="s">
        <v>1374</v>
      </c>
      <c r="I4975" s="42" t="s">
        <v>75</v>
      </c>
      <c r="J4975" s="42" t="s">
        <v>7191</v>
      </c>
      <c r="K4975" s="42" t="s">
        <v>1375</v>
      </c>
      <c r="L4975" s="42" t="s">
        <v>1376</v>
      </c>
      <c r="M4975" s="42" t="s">
        <v>21</v>
      </c>
      <c r="N4975" s="42" t="s">
        <v>7192</v>
      </c>
      <c r="O4975" s="42" t="s">
        <v>994</v>
      </c>
      <c r="P4975" s="42" t="s">
        <v>395</v>
      </c>
      <c r="Q4975" s="56" t="s">
        <v>7193</v>
      </c>
      <c r="R4975" s="42" t="s">
        <v>94</v>
      </c>
      <c r="S4975" s="42" t="s">
        <v>22</v>
      </c>
    </row>
    <row r="4976" spans="1:19" ht="12" customHeight="1" x14ac:dyDescent="0.15">
      <c r="A4976" s="42" t="s">
        <v>7194</v>
      </c>
      <c r="B4976" s="42">
        <v>38</v>
      </c>
      <c r="C4976" s="42" t="s">
        <v>14</v>
      </c>
      <c r="D4976" s="42" t="s">
        <v>31</v>
      </c>
      <c r="E4976" s="42" t="s">
        <v>7195</v>
      </c>
      <c r="F4976" s="55">
        <v>41891</v>
      </c>
      <c r="G4976" s="42" t="s">
        <v>7196</v>
      </c>
      <c r="H4976" s="42" t="s">
        <v>1421</v>
      </c>
      <c r="I4976" s="42" t="s">
        <v>234</v>
      </c>
      <c r="J4976" s="42" t="s">
        <v>7197</v>
      </c>
      <c r="K4976" s="42" t="s">
        <v>1422</v>
      </c>
      <c r="L4976" s="42" t="s">
        <v>7198</v>
      </c>
      <c r="M4976" s="42" t="s">
        <v>21</v>
      </c>
      <c r="N4976" s="42" t="s">
        <v>7199</v>
      </c>
      <c r="O4976" s="42" t="s">
        <v>4581</v>
      </c>
      <c r="P4976" s="42" t="s">
        <v>395</v>
      </c>
      <c r="Q4976" s="56" t="s">
        <v>7200</v>
      </c>
      <c r="R4976" s="42" t="s">
        <v>94</v>
      </c>
      <c r="S4976" s="42" t="s">
        <v>22</v>
      </c>
    </row>
    <row r="4977" spans="1:19" ht="12" customHeight="1" x14ac:dyDescent="0.15">
      <c r="A4977" s="42" t="s">
        <v>7201</v>
      </c>
      <c r="B4977" s="42">
        <v>50</v>
      </c>
      <c r="C4977" s="42" t="s">
        <v>14</v>
      </c>
      <c r="D4977" s="42" t="s">
        <v>79</v>
      </c>
      <c r="F4977" s="55">
        <v>41890</v>
      </c>
      <c r="G4977" s="42" t="s">
        <v>7202</v>
      </c>
      <c r="H4977" s="42" t="s">
        <v>92</v>
      </c>
      <c r="I4977" s="42" t="s">
        <v>39</v>
      </c>
      <c r="J4977" s="42" t="s">
        <v>3230</v>
      </c>
      <c r="K4977" s="42" t="s">
        <v>92</v>
      </c>
      <c r="L4977" s="42" t="s">
        <v>93</v>
      </c>
      <c r="M4977" s="42" t="s">
        <v>21</v>
      </c>
      <c r="N4977" s="42" t="s">
        <v>7203</v>
      </c>
      <c r="O4977" s="42" t="s">
        <v>994</v>
      </c>
      <c r="P4977" s="42" t="s">
        <v>395</v>
      </c>
      <c r="Q4977" s="56" t="s">
        <v>7204</v>
      </c>
      <c r="R4977" s="42" t="s">
        <v>94</v>
      </c>
      <c r="S4977" s="42" t="s">
        <v>22</v>
      </c>
    </row>
    <row r="4978" spans="1:19" ht="12" customHeight="1" x14ac:dyDescent="0.15">
      <c r="A4978" s="42" t="s">
        <v>7205</v>
      </c>
      <c r="B4978" s="42">
        <v>45</v>
      </c>
      <c r="C4978" s="42" t="s">
        <v>14</v>
      </c>
      <c r="D4978" s="42" t="s">
        <v>42</v>
      </c>
      <c r="F4978" s="55">
        <v>41890</v>
      </c>
      <c r="G4978" s="42" t="s">
        <v>7206</v>
      </c>
      <c r="H4978" s="42" t="s">
        <v>7207</v>
      </c>
      <c r="I4978" s="42" t="s">
        <v>67</v>
      </c>
      <c r="J4978" s="42" t="s">
        <v>7208</v>
      </c>
      <c r="K4978" s="42" t="s">
        <v>7209</v>
      </c>
      <c r="L4978" s="42" t="s">
        <v>7210</v>
      </c>
      <c r="M4978" s="42" t="s">
        <v>21</v>
      </c>
      <c r="N4978" s="42" t="s">
        <v>7211</v>
      </c>
      <c r="O4978" s="42" t="s">
        <v>994</v>
      </c>
      <c r="P4978" s="42" t="s">
        <v>395</v>
      </c>
      <c r="Q4978" s="56" t="s">
        <v>7212</v>
      </c>
      <c r="R4978" s="42" t="s">
        <v>94</v>
      </c>
      <c r="S4978" s="42" t="s">
        <v>22</v>
      </c>
    </row>
    <row r="4979" spans="1:19" ht="12" customHeight="1" x14ac:dyDescent="0.15">
      <c r="A4979" s="42" t="s">
        <v>7213</v>
      </c>
      <c r="B4979" s="42">
        <v>40</v>
      </c>
      <c r="C4979" s="42" t="s">
        <v>14</v>
      </c>
      <c r="D4979" s="42" t="s">
        <v>31</v>
      </c>
      <c r="E4979" s="42" t="s">
        <v>7214</v>
      </c>
      <c r="F4979" s="55">
        <v>41890</v>
      </c>
      <c r="G4979" s="42" t="s">
        <v>7215</v>
      </c>
      <c r="H4979" s="42" t="s">
        <v>3059</v>
      </c>
      <c r="I4979" s="42" t="s">
        <v>19</v>
      </c>
      <c r="J4979" s="42" t="s">
        <v>3060</v>
      </c>
      <c r="K4979" s="42" t="s">
        <v>3061</v>
      </c>
      <c r="L4979" s="42" t="s">
        <v>7216</v>
      </c>
      <c r="M4979" s="42" t="s">
        <v>21</v>
      </c>
      <c r="N4979" s="42" t="s">
        <v>7217</v>
      </c>
      <c r="O4979" s="42" t="s">
        <v>537</v>
      </c>
      <c r="P4979" s="42" t="s">
        <v>395</v>
      </c>
      <c r="Q4979" s="56" t="s">
        <v>7218</v>
      </c>
      <c r="R4979" s="42" t="s">
        <v>948</v>
      </c>
      <c r="S4979" s="42" t="s">
        <v>22</v>
      </c>
    </row>
    <row r="4980" spans="1:19" ht="12" customHeight="1" x14ac:dyDescent="0.15">
      <c r="A4980" s="42" t="s">
        <v>7226</v>
      </c>
      <c r="B4980" s="42">
        <v>35</v>
      </c>
      <c r="C4980" s="42" t="s">
        <v>14</v>
      </c>
      <c r="D4980" s="42" t="s">
        <v>31</v>
      </c>
      <c r="F4980" s="55">
        <v>41890</v>
      </c>
      <c r="G4980" s="42" t="s">
        <v>7227</v>
      </c>
      <c r="H4980" s="42" t="s">
        <v>279</v>
      </c>
      <c r="I4980" s="42" t="s">
        <v>67</v>
      </c>
      <c r="J4980" s="42" t="s">
        <v>7228</v>
      </c>
      <c r="K4980" s="42" t="s">
        <v>279</v>
      </c>
      <c r="L4980" s="42" t="s">
        <v>280</v>
      </c>
      <c r="M4980" s="42" t="s">
        <v>21</v>
      </c>
      <c r="N4980" s="42" t="s">
        <v>7229</v>
      </c>
      <c r="O4980" s="42" t="s">
        <v>4581</v>
      </c>
      <c r="P4980" s="42" t="s">
        <v>395</v>
      </c>
      <c r="Q4980" s="56" t="s">
        <v>7230</v>
      </c>
      <c r="R4980" s="42" t="s">
        <v>94</v>
      </c>
      <c r="S4980" s="42" t="s">
        <v>22</v>
      </c>
    </row>
    <row r="4981" spans="1:19" ht="12" customHeight="1" x14ac:dyDescent="0.15">
      <c r="A4981" s="42" t="s">
        <v>7219</v>
      </c>
      <c r="B4981" s="42">
        <v>38</v>
      </c>
      <c r="C4981" s="42" t="s">
        <v>14</v>
      </c>
      <c r="D4981" s="42" t="s">
        <v>31</v>
      </c>
      <c r="E4981" s="42" t="s">
        <v>7220</v>
      </c>
      <c r="F4981" s="55">
        <v>41890</v>
      </c>
      <c r="G4981" s="42" t="s">
        <v>7221</v>
      </c>
      <c r="H4981" s="42" t="s">
        <v>2175</v>
      </c>
      <c r="I4981" s="42" t="s">
        <v>26</v>
      </c>
      <c r="J4981" s="42" t="s">
        <v>7222</v>
      </c>
      <c r="K4981" s="42" t="s">
        <v>2175</v>
      </c>
      <c r="L4981" s="42" t="s">
        <v>7223</v>
      </c>
      <c r="M4981" s="42" t="s">
        <v>21</v>
      </c>
      <c r="N4981" s="42" t="s">
        <v>7224</v>
      </c>
      <c r="O4981" s="42" t="s">
        <v>994</v>
      </c>
      <c r="P4981" s="42" t="s">
        <v>395</v>
      </c>
      <c r="Q4981" s="56" t="s">
        <v>7225</v>
      </c>
      <c r="R4981" s="42" t="s">
        <v>948</v>
      </c>
      <c r="S4981" s="42" t="s">
        <v>22</v>
      </c>
    </row>
    <row r="4982" spans="1:19" ht="12" customHeight="1" x14ac:dyDescent="0.15">
      <c r="A4982" s="42" t="s">
        <v>7231</v>
      </c>
      <c r="B4982" s="42">
        <v>24</v>
      </c>
      <c r="C4982" s="42" t="s">
        <v>14</v>
      </c>
      <c r="D4982" s="42" t="s">
        <v>31</v>
      </c>
      <c r="E4982" s="42" t="s">
        <v>7232</v>
      </c>
      <c r="F4982" s="55">
        <v>41890</v>
      </c>
      <c r="G4982" s="42" t="s">
        <v>7233</v>
      </c>
      <c r="H4982" s="42" t="s">
        <v>1288</v>
      </c>
      <c r="I4982" s="42" t="s">
        <v>67</v>
      </c>
      <c r="J4982" s="42" t="s">
        <v>7234</v>
      </c>
      <c r="K4982" s="42" t="s">
        <v>1289</v>
      </c>
      <c r="L4982" s="42" t="s">
        <v>1290</v>
      </c>
      <c r="M4982" s="42" t="s">
        <v>21</v>
      </c>
      <c r="N4982" s="42" t="s">
        <v>7235</v>
      </c>
      <c r="O4982" s="42" t="s">
        <v>4581</v>
      </c>
      <c r="P4982" s="42" t="s">
        <v>395</v>
      </c>
      <c r="Q4982" s="56" t="s">
        <v>7236</v>
      </c>
      <c r="R4982" s="42" t="s">
        <v>94</v>
      </c>
      <c r="S4982" s="42" t="s">
        <v>22</v>
      </c>
    </row>
    <row r="4983" spans="1:19" ht="12" customHeight="1" x14ac:dyDescent="0.15">
      <c r="A4983" s="42" t="s">
        <v>7237</v>
      </c>
      <c r="B4983" s="42">
        <v>50</v>
      </c>
      <c r="C4983" s="42" t="s">
        <v>14</v>
      </c>
      <c r="D4983" s="42" t="s">
        <v>31</v>
      </c>
      <c r="E4983" s="42" t="s">
        <v>7238</v>
      </c>
      <c r="F4983" s="55">
        <v>41889</v>
      </c>
      <c r="G4983" s="42" t="s">
        <v>7239</v>
      </c>
      <c r="H4983" s="42" t="s">
        <v>7240</v>
      </c>
      <c r="I4983" s="42" t="s">
        <v>56</v>
      </c>
      <c r="J4983" s="42" t="s">
        <v>2156</v>
      </c>
      <c r="K4983" s="42" t="s">
        <v>1102</v>
      </c>
      <c r="L4983" s="42" t="s">
        <v>7241</v>
      </c>
      <c r="M4983" s="42" t="s">
        <v>21</v>
      </c>
      <c r="N4983" s="42" t="s">
        <v>7242</v>
      </c>
      <c r="O4983" s="42" t="s">
        <v>994</v>
      </c>
      <c r="P4983" s="42" t="s">
        <v>395</v>
      </c>
      <c r="Q4983" s="56" t="s">
        <v>7243</v>
      </c>
      <c r="R4983" s="42" t="s">
        <v>948</v>
      </c>
      <c r="S4983" s="42" t="s">
        <v>22</v>
      </c>
    </row>
    <row r="4984" spans="1:19" ht="12" customHeight="1" x14ac:dyDescent="0.15">
      <c r="A4984" s="42" t="s">
        <v>7244</v>
      </c>
      <c r="B4984" s="42">
        <v>43</v>
      </c>
      <c r="C4984" s="42" t="s">
        <v>14</v>
      </c>
      <c r="D4984" s="42" t="s">
        <v>31</v>
      </c>
      <c r="E4984" s="42" t="s">
        <v>7245</v>
      </c>
      <c r="F4984" s="55">
        <v>41888</v>
      </c>
      <c r="G4984" s="42" t="s">
        <v>7246</v>
      </c>
      <c r="H4984" s="42" t="s">
        <v>2352</v>
      </c>
      <c r="I4984" s="42" t="s">
        <v>56</v>
      </c>
      <c r="J4984" s="42" t="s">
        <v>7247</v>
      </c>
      <c r="K4984" s="42" t="s">
        <v>2352</v>
      </c>
      <c r="L4984" s="42" t="s">
        <v>5126</v>
      </c>
      <c r="M4984" s="42" t="s">
        <v>21</v>
      </c>
      <c r="N4984" s="42" t="s">
        <v>7248</v>
      </c>
      <c r="O4984" s="42" t="s">
        <v>994</v>
      </c>
      <c r="P4984" s="42" t="s">
        <v>395</v>
      </c>
      <c r="Q4984" s="56" t="s">
        <v>7249</v>
      </c>
      <c r="R4984" s="42" t="s">
        <v>23</v>
      </c>
      <c r="S4984" s="42" t="s">
        <v>22</v>
      </c>
    </row>
    <row r="4985" spans="1:19" ht="12" customHeight="1" x14ac:dyDescent="0.15">
      <c r="A4985" s="42" t="s">
        <v>7250</v>
      </c>
      <c r="B4985" s="42">
        <v>23</v>
      </c>
      <c r="C4985" s="42" t="s">
        <v>14</v>
      </c>
      <c r="D4985" s="42" t="s">
        <v>31</v>
      </c>
      <c r="E4985" s="42" t="s">
        <v>7251</v>
      </c>
      <c r="F4985" s="55">
        <v>41887</v>
      </c>
      <c r="G4985" s="42" t="s">
        <v>7252</v>
      </c>
      <c r="H4985" s="42" t="s">
        <v>1038</v>
      </c>
      <c r="I4985" s="42" t="s">
        <v>313</v>
      </c>
      <c r="J4985" s="42" t="s">
        <v>7253</v>
      </c>
      <c r="K4985" s="42" t="s">
        <v>7254</v>
      </c>
      <c r="L4985" s="42" t="s">
        <v>7255</v>
      </c>
      <c r="M4985" s="42" t="s">
        <v>21</v>
      </c>
      <c r="N4985" s="42" t="s">
        <v>7256</v>
      </c>
      <c r="O4985" s="42" t="s">
        <v>994</v>
      </c>
      <c r="P4985" s="42" t="s">
        <v>395</v>
      </c>
      <c r="Q4985" s="56" t="s">
        <v>7257</v>
      </c>
      <c r="R4985" s="42" t="s">
        <v>23</v>
      </c>
      <c r="S4985" s="42" t="s">
        <v>22</v>
      </c>
    </row>
    <row r="4986" spans="1:19" ht="12" customHeight="1" x14ac:dyDescent="0.15">
      <c r="A4986" s="42" t="s">
        <v>7258</v>
      </c>
      <c r="B4986" s="42">
        <v>44</v>
      </c>
      <c r="C4986" s="42" t="s">
        <v>14</v>
      </c>
      <c r="D4986" s="42" t="s">
        <v>31</v>
      </c>
      <c r="E4986" s="42" t="s">
        <v>7259</v>
      </c>
      <c r="F4986" s="55">
        <v>41887</v>
      </c>
      <c r="G4986" s="42" t="s">
        <v>7260</v>
      </c>
      <c r="H4986" s="42" t="s">
        <v>7261</v>
      </c>
      <c r="I4986" s="42" t="s">
        <v>854</v>
      </c>
      <c r="J4986" s="42" t="s">
        <v>7262</v>
      </c>
      <c r="K4986" s="42" t="s">
        <v>2317</v>
      </c>
      <c r="L4986" s="42" t="s">
        <v>3493</v>
      </c>
      <c r="M4986" s="42" t="s">
        <v>373</v>
      </c>
      <c r="N4986" s="42" t="s">
        <v>7263</v>
      </c>
      <c r="O4986" s="42" t="s">
        <v>994</v>
      </c>
      <c r="P4986" s="42" t="s">
        <v>395</v>
      </c>
      <c r="Q4986" s="56" t="s">
        <v>7264</v>
      </c>
      <c r="R4986" s="42" t="s">
        <v>94</v>
      </c>
      <c r="S4986" s="42" t="s">
        <v>12</v>
      </c>
    </row>
    <row r="4987" spans="1:19" ht="12" customHeight="1" x14ac:dyDescent="0.15">
      <c r="A4987" s="42" t="s">
        <v>7269</v>
      </c>
      <c r="B4987" s="42">
        <v>19</v>
      </c>
      <c r="C4987" s="42" t="s">
        <v>108</v>
      </c>
      <c r="D4987" s="42" t="s">
        <v>42</v>
      </c>
      <c r="F4987" s="55">
        <v>41885</v>
      </c>
      <c r="G4987" s="42" t="s">
        <v>7270</v>
      </c>
      <c r="H4987" s="42" t="s">
        <v>1077</v>
      </c>
      <c r="I4987" s="42" t="s">
        <v>389</v>
      </c>
      <c r="J4987" s="42" t="s">
        <v>7271</v>
      </c>
      <c r="K4987" s="42" t="s">
        <v>1078</v>
      </c>
      <c r="L4987" s="42" t="s">
        <v>1079</v>
      </c>
      <c r="M4987" s="42" t="s">
        <v>21</v>
      </c>
      <c r="N4987" s="42" t="s">
        <v>7272</v>
      </c>
      <c r="O4987" s="42" t="s">
        <v>394</v>
      </c>
      <c r="P4987" s="42" t="s">
        <v>395</v>
      </c>
      <c r="Q4987" s="56" t="s">
        <v>7273</v>
      </c>
      <c r="R4987" s="42" t="s">
        <v>94</v>
      </c>
      <c r="S4987" s="42" t="s">
        <v>22</v>
      </c>
    </row>
    <row r="4988" spans="1:19" ht="12" customHeight="1" x14ac:dyDescent="0.15">
      <c r="A4988" s="42" t="s">
        <v>7274</v>
      </c>
      <c r="B4988" s="42">
        <v>58</v>
      </c>
      <c r="C4988" s="42" t="s">
        <v>14</v>
      </c>
      <c r="D4988" s="42" t="s">
        <v>24</v>
      </c>
      <c r="F4988" s="55">
        <v>41885</v>
      </c>
      <c r="G4988" s="42" t="s">
        <v>7275</v>
      </c>
      <c r="H4988" s="42" t="s">
        <v>548</v>
      </c>
      <c r="I4988" s="42" t="s">
        <v>117</v>
      </c>
      <c r="J4988" s="42" t="s">
        <v>7276</v>
      </c>
      <c r="K4988" s="42" t="s">
        <v>549</v>
      </c>
      <c r="L4988" s="42" t="s">
        <v>550</v>
      </c>
      <c r="M4988" s="42" t="s">
        <v>21</v>
      </c>
      <c r="N4988" s="42" t="s">
        <v>7277</v>
      </c>
      <c r="O4988" s="42" t="s">
        <v>994</v>
      </c>
      <c r="P4988" s="42" t="s">
        <v>395</v>
      </c>
      <c r="Q4988" s="56" t="s">
        <v>7278</v>
      </c>
      <c r="R4988" s="42" t="s">
        <v>542</v>
      </c>
      <c r="S4988" s="42" t="s">
        <v>22</v>
      </c>
    </row>
    <row r="4989" spans="1:19" ht="12" customHeight="1" x14ac:dyDescent="0.15">
      <c r="A4989" s="42" t="s">
        <v>7284</v>
      </c>
      <c r="B4989" s="42">
        <v>48</v>
      </c>
      <c r="C4989" s="42" t="s">
        <v>14</v>
      </c>
      <c r="D4989" s="42" t="s">
        <v>31</v>
      </c>
      <c r="E4989" s="42" t="s">
        <v>7285</v>
      </c>
      <c r="F4989" s="55">
        <v>41885</v>
      </c>
      <c r="G4989" s="42" t="s">
        <v>7286</v>
      </c>
      <c r="H4989" s="42" t="s">
        <v>759</v>
      </c>
      <c r="I4989" s="42" t="s">
        <v>63</v>
      </c>
      <c r="J4989" s="42" t="s">
        <v>7287</v>
      </c>
      <c r="K4989" s="42" t="s">
        <v>760</v>
      </c>
      <c r="L4989" s="42" t="s">
        <v>761</v>
      </c>
      <c r="M4989" s="42" t="s">
        <v>21</v>
      </c>
      <c r="N4989" s="42" t="s">
        <v>7288</v>
      </c>
      <c r="O4989" s="42" t="s">
        <v>537</v>
      </c>
      <c r="P4989" s="42" t="s">
        <v>395</v>
      </c>
      <c r="Q4989" s="56" t="s">
        <v>7289</v>
      </c>
      <c r="R4989" s="42" t="s">
        <v>948</v>
      </c>
      <c r="S4989" s="42" t="s">
        <v>22</v>
      </c>
    </row>
    <row r="4990" spans="1:19" ht="12" customHeight="1" x14ac:dyDescent="0.15">
      <c r="A4990" s="42" t="s">
        <v>7265</v>
      </c>
      <c r="B4990" s="42">
        <v>58</v>
      </c>
      <c r="C4990" s="42" t="s">
        <v>14</v>
      </c>
      <c r="D4990" s="42" t="s">
        <v>15</v>
      </c>
      <c r="F4990" s="55">
        <v>41885</v>
      </c>
      <c r="G4990" s="42" t="s">
        <v>7266</v>
      </c>
      <c r="H4990" s="42" t="s">
        <v>588</v>
      </c>
      <c r="I4990" s="42" t="s">
        <v>39</v>
      </c>
      <c r="J4990" s="42">
        <v>94606</v>
      </c>
      <c r="K4990" s="42" t="s">
        <v>589</v>
      </c>
      <c r="L4990" s="42" t="s">
        <v>590</v>
      </c>
      <c r="M4990" s="42" t="s">
        <v>373</v>
      </c>
      <c r="N4990" s="42" t="s">
        <v>7267</v>
      </c>
      <c r="P4990" s="42" t="s">
        <v>395</v>
      </c>
      <c r="Q4990" s="56" t="s">
        <v>7268</v>
      </c>
      <c r="R4990" s="42" t="s">
        <v>23</v>
      </c>
      <c r="S4990" s="42" t="s">
        <v>12</v>
      </c>
    </row>
    <row r="4991" spans="1:19" ht="12" customHeight="1" x14ac:dyDescent="0.15">
      <c r="A4991" s="42" t="s">
        <v>7279</v>
      </c>
      <c r="B4991" s="42">
        <v>43</v>
      </c>
      <c r="C4991" s="42" t="s">
        <v>14</v>
      </c>
      <c r="D4991" s="42" t="s">
        <v>31</v>
      </c>
      <c r="F4991" s="55">
        <v>41885</v>
      </c>
      <c r="G4991" s="42" t="s">
        <v>7280</v>
      </c>
      <c r="H4991" s="42" t="s">
        <v>1581</v>
      </c>
      <c r="I4991" s="42" t="s">
        <v>263</v>
      </c>
      <c r="J4991" s="42" t="s">
        <v>7281</v>
      </c>
      <c r="K4991" s="42" t="s">
        <v>6131</v>
      </c>
      <c r="L4991" s="42" t="s">
        <v>7282</v>
      </c>
      <c r="M4991" s="42" t="s">
        <v>21</v>
      </c>
      <c r="N4991" s="42" t="s">
        <v>7283</v>
      </c>
      <c r="O4991" s="42" t="s">
        <v>394</v>
      </c>
      <c r="P4991" s="42" t="s">
        <v>395</v>
      </c>
      <c r="Q4991" s="56" t="str">
        <f>HYPERLINK("http://www.kolotv.com/home/headlines/Officer-Involved-Shooting-Shuts-Down-Sutro-and-So-273796761.html","http://www.kolotv.com/home/headlines/Officer-Involved-Shooting-Shuts-Down-Sutro-and-So-273796761.html")</f>
        <v>http://www.kolotv.com/home/headlines/Officer-Involved-Shooting-Shuts-Down-Sutro-and-So-273796761.html</v>
      </c>
      <c r="R4991" s="42" t="s">
        <v>23</v>
      </c>
      <c r="S4991" s="42" t="s">
        <v>29</v>
      </c>
    </row>
    <row r="4992" spans="1:19" ht="12" customHeight="1" x14ac:dyDescent="0.15">
      <c r="A4992" s="42" t="s">
        <v>7290</v>
      </c>
      <c r="B4992" s="42">
        <v>35</v>
      </c>
      <c r="C4992" s="42" t="s">
        <v>14</v>
      </c>
      <c r="D4992" s="42" t="s">
        <v>79</v>
      </c>
      <c r="E4992" s="42" t="s">
        <v>7291</v>
      </c>
      <c r="F4992" s="55">
        <v>41884</v>
      </c>
      <c r="G4992" s="42" t="s">
        <v>7292</v>
      </c>
      <c r="H4992" s="42" t="s">
        <v>968</v>
      </c>
      <c r="I4992" s="42" t="s">
        <v>63</v>
      </c>
      <c r="J4992" s="42" t="s">
        <v>7293</v>
      </c>
      <c r="K4992" s="42" t="s">
        <v>99</v>
      </c>
      <c r="L4992" s="42" t="s">
        <v>31903</v>
      </c>
      <c r="M4992" s="42" t="s">
        <v>21</v>
      </c>
      <c r="N4992" s="42" t="s">
        <v>7294</v>
      </c>
      <c r="O4992" s="42" t="s">
        <v>394</v>
      </c>
      <c r="P4992" s="42" t="s">
        <v>395</v>
      </c>
      <c r="Q4992" s="56" t="str">
        <f>HYPERLINK("http://www.cleveland.com/metro/index.ssf/2014/09/man_shot_killed_by_cleveland_p.html","http://www.cleveland.com/metro/index.ssf/2014/09/man_shot_killed_by_cleveland_p.html")</f>
        <v>http://www.cleveland.com/metro/index.ssf/2014/09/man_shot_killed_by_cleveland_p.html</v>
      </c>
      <c r="R4992" s="42" t="s">
        <v>23</v>
      </c>
      <c r="S4992" s="42" t="s">
        <v>22</v>
      </c>
    </row>
    <row r="4993" spans="1:20" ht="12" customHeight="1" x14ac:dyDescent="0.15">
      <c r="A4993" s="42" t="s">
        <v>7295</v>
      </c>
      <c r="B4993" s="42">
        <v>45</v>
      </c>
      <c r="C4993" s="42" t="s">
        <v>14</v>
      </c>
      <c r="D4993" s="42" t="s">
        <v>31</v>
      </c>
      <c r="E4993" s="42" t="s">
        <v>7296</v>
      </c>
      <c r="F4993" s="55">
        <v>41884</v>
      </c>
      <c r="G4993" s="42" t="s">
        <v>7297</v>
      </c>
      <c r="H4993" s="42" t="s">
        <v>2442</v>
      </c>
      <c r="I4993" s="42" t="s">
        <v>389</v>
      </c>
      <c r="J4993" s="42" t="s">
        <v>4055</v>
      </c>
      <c r="K4993" s="42" t="s">
        <v>2442</v>
      </c>
      <c r="L4993" s="42" t="s">
        <v>3299</v>
      </c>
      <c r="M4993" s="42" t="s">
        <v>21</v>
      </c>
      <c r="N4993" s="42" t="s">
        <v>7298</v>
      </c>
      <c r="O4993" s="42" t="s">
        <v>537</v>
      </c>
      <c r="P4993" s="42" t="s">
        <v>395</v>
      </c>
      <c r="Q4993" s="56" t="s">
        <v>7299</v>
      </c>
      <c r="R4993" s="42" t="s">
        <v>542</v>
      </c>
      <c r="S4993" s="42" t="s">
        <v>22</v>
      </c>
    </row>
    <row r="4994" spans="1:20" ht="12" customHeight="1" x14ac:dyDescent="0.15">
      <c r="A4994" s="42" t="s">
        <v>7300</v>
      </c>
      <c r="B4994" s="42">
        <v>64</v>
      </c>
      <c r="C4994" s="42" t="s">
        <v>14</v>
      </c>
      <c r="D4994" s="42" t="s">
        <v>31</v>
      </c>
      <c r="F4994" s="55">
        <v>41884</v>
      </c>
      <c r="G4994" s="42" t="s">
        <v>1006</v>
      </c>
      <c r="H4994" s="42" t="s">
        <v>759</v>
      </c>
      <c r="I4994" s="42" t="s">
        <v>63</v>
      </c>
      <c r="J4994" s="42" t="s">
        <v>7287</v>
      </c>
      <c r="K4994" s="42" t="s">
        <v>760</v>
      </c>
      <c r="L4994" s="42" t="s">
        <v>761</v>
      </c>
      <c r="M4994" s="42" t="s">
        <v>373</v>
      </c>
      <c r="N4994" s="42" t="s">
        <v>7301</v>
      </c>
      <c r="O4994" s="42" t="s">
        <v>537</v>
      </c>
      <c r="P4994" s="42" t="s">
        <v>395</v>
      </c>
      <c r="Q4994" s="56" t="s">
        <v>7302</v>
      </c>
      <c r="R4994" s="42" t="s">
        <v>94</v>
      </c>
      <c r="S4994" s="42" t="s">
        <v>373</v>
      </c>
      <c r="T4994" s="42" t="s">
        <v>29599</v>
      </c>
    </row>
    <row r="4995" spans="1:20" ht="12" customHeight="1" x14ac:dyDescent="0.15">
      <c r="A4995" s="42" t="s">
        <v>7311</v>
      </c>
      <c r="B4995" s="42">
        <v>55</v>
      </c>
      <c r="C4995" s="42" t="s">
        <v>14</v>
      </c>
      <c r="D4995" s="42" t="s">
        <v>31</v>
      </c>
      <c r="E4995" s="42" t="s">
        <v>7312</v>
      </c>
      <c r="F4995" s="55">
        <v>41883</v>
      </c>
      <c r="G4995" s="42" t="s">
        <v>7313</v>
      </c>
      <c r="H4995" s="42" t="s">
        <v>616</v>
      </c>
      <c r="I4995" s="42" t="s">
        <v>117</v>
      </c>
      <c r="J4995" s="42" t="s">
        <v>7314</v>
      </c>
      <c r="K4995" s="42" t="s">
        <v>617</v>
      </c>
      <c r="L4995" s="42" t="s">
        <v>618</v>
      </c>
      <c r="M4995" s="42" t="s">
        <v>21</v>
      </c>
      <c r="N4995" s="42" t="s">
        <v>7315</v>
      </c>
      <c r="O4995" s="42" t="s">
        <v>994</v>
      </c>
      <c r="P4995" s="42" t="s">
        <v>395</v>
      </c>
      <c r="Q4995" s="56" t="s">
        <v>7316</v>
      </c>
      <c r="R4995" s="42" t="s">
        <v>23</v>
      </c>
      <c r="S4995" s="42" t="s">
        <v>22</v>
      </c>
    </row>
    <row r="4996" spans="1:20" ht="12" customHeight="1" x14ac:dyDescent="0.15">
      <c r="A4996" s="42" t="s">
        <v>7303</v>
      </c>
      <c r="B4996" s="42">
        <v>45</v>
      </c>
      <c r="C4996" s="42" t="s">
        <v>14</v>
      </c>
      <c r="D4996" s="42" t="s">
        <v>42</v>
      </c>
      <c r="F4996" s="55">
        <v>41883</v>
      </c>
      <c r="G4996" s="42" t="s">
        <v>7304</v>
      </c>
      <c r="H4996" s="42" t="s">
        <v>7305</v>
      </c>
      <c r="I4996" s="42" t="s">
        <v>389</v>
      </c>
      <c r="J4996" s="42" t="s">
        <v>7306</v>
      </c>
      <c r="K4996" s="42" t="s">
        <v>7307</v>
      </c>
      <c r="L4996" s="42" t="s">
        <v>7308</v>
      </c>
      <c r="M4996" s="42" t="s">
        <v>21</v>
      </c>
      <c r="N4996" s="42" t="s">
        <v>7309</v>
      </c>
      <c r="O4996" s="42" t="s">
        <v>994</v>
      </c>
      <c r="P4996" s="42" t="s">
        <v>395</v>
      </c>
      <c r="Q4996" s="56" t="s">
        <v>7310</v>
      </c>
      <c r="R4996" s="42" t="s">
        <v>94</v>
      </c>
      <c r="S4996" s="42" t="s">
        <v>29</v>
      </c>
    </row>
    <row r="4997" spans="1:20" ht="12" customHeight="1" x14ac:dyDescent="0.15">
      <c r="A4997" s="42" t="s">
        <v>7317</v>
      </c>
      <c r="B4997" s="42">
        <v>28</v>
      </c>
      <c r="C4997" s="42" t="s">
        <v>14</v>
      </c>
      <c r="D4997" s="42" t="s">
        <v>79</v>
      </c>
      <c r="E4997" s="42" t="s">
        <v>7318</v>
      </c>
      <c r="F4997" s="55">
        <v>41882</v>
      </c>
      <c r="G4997" s="42" t="s">
        <v>7319</v>
      </c>
      <c r="H4997" s="42" t="s">
        <v>424</v>
      </c>
      <c r="I4997" s="42" t="s">
        <v>425</v>
      </c>
      <c r="J4997" s="42" t="s">
        <v>7320</v>
      </c>
      <c r="K4997" s="42" t="s">
        <v>427</v>
      </c>
      <c r="L4997" s="42" t="s">
        <v>428</v>
      </c>
      <c r="M4997" s="42" t="s">
        <v>21</v>
      </c>
      <c r="N4997" s="42" t="s">
        <v>7321</v>
      </c>
      <c r="O4997" s="42" t="s">
        <v>394</v>
      </c>
      <c r="P4997" s="42" t="s">
        <v>395</v>
      </c>
      <c r="Q4997" s="56" t="s">
        <v>7322</v>
      </c>
      <c r="R4997" s="42" t="s">
        <v>94</v>
      </c>
      <c r="S4997" s="42" t="s">
        <v>22</v>
      </c>
    </row>
    <row r="4998" spans="1:20" ht="12" customHeight="1" x14ac:dyDescent="0.15">
      <c r="A4998" s="42" t="s">
        <v>7323</v>
      </c>
      <c r="B4998" s="42">
        <v>22</v>
      </c>
      <c r="C4998" s="42" t="s">
        <v>14</v>
      </c>
      <c r="D4998" s="42" t="s">
        <v>79</v>
      </c>
      <c r="E4998" s="42" t="s">
        <v>7324</v>
      </c>
      <c r="F4998" s="55">
        <v>41882</v>
      </c>
      <c r="G4998" s="42" t="s">
        <v>7325</v>
      </c>
      <c r="H4998" s="42" t="s">
        <v>738</v>
      </c>
      <c r="I4998" s="42" t="s">
        <v>417</v>
      </c>
      <c r="J4998" s="42" t="s">
        <v>7326</v>
      </c>
      <c r="K4998" s="42" t="s">
        <v>738</v>
      </c>
      <c r="L4998" s="42" t="s">
        <v>569</v>
      </c>
      <c r="M4998" s="42" t="s">
        <v>21</v>
      </c>
      <c r="N4998" s="42" t="s">
        <v>7327</v>
      </c>
      <c r="O4998" s="42" t="s">
        <v>994</v>
      </c>
      <c r="P4998" s="42" t="s">
        <v>395</v>
      </c>
      <c r="Q4998" s="56" t="str">
        <f>HYPERLINK("http://nypost.com/2014/09/06/man-who-shot-nypd-cop-dies-after-surgery/","http://nypost.com/2014/09/06/man-who-shot-nypd-cop-dies-after-surgery/")</f>
        <v>http://nypost.com/2014/09/06/man-who-shot-nypd-cop-dies-after-surgery/</v>
      </c>
      <c r="R4998" s="42" t="s">
        <v>94</v>
      </c>
      <c r="S4998" s="42" t="s">
        <v>22</v>
      </c>
    </row>
    <row r="4999" spans="1:20" ht="12" customHeight="1" x14ac:dyDescent="0.15">
      <c r="A4999" s="42" t="s">
        <v>7328</v>
      </c>
      <c r="B4999" s="42">
        <v>52</v>
      </c>
      <c r="C4999" s="42" t="s">
        <v>14</v>
      </c>
      <c r="D4999" s="42" t="s">
        <v>31</v>
      </c>
      <c r="E4999" s="42" t="s">
        <v>7329</v>
      </c>
      <c r="F4999" s="55">
        <v>41882</v>
      </c>
      <c r="G4999" s="42" t="s">
        <v>7330</v>
      </c>
      <c r="H4999" s="42" t="s">
        <v>7331</v>
      </c>
      <c r="I4999" s="42" t="s">
        <v>67</v>
      </c>
      <c r="J4999" s="42" t="s">
        <v>7332</v>
      </c>
      <c r="K4999" s="42" t="s">
        <v>7333</v>
      </c>
      <c r="L4999" s="42" t="s">
        <v>7334</v>
      </c>
      <c r="M4999" s="42" t="s">
        <v>21</v>
      </c>
      <c r="N4999" s="42" t="s">
        <v>7335</v>
      </c>
      <c r="O4999" s="42" t="s">
        <v>537</v>
      </c>
      <c r="P4999" s="42" t="s">
        <v>395</v>
      </c>
      <c r="Q4999" s="56" t="s">
        <v>7336</v>
      </c>
      <c r="R4999" s="42" t="s">
        <v>948</v>
      </c>
      <c r="S4999" s="42" t="s">
        <v>22</v>
      </c>
    </row>
    <row r="5000" spans="1:20" ht="12" customHeight="1" x14ac:dyDescent="0.15">
      <c r="A5000" s="42" t="s">
        <v>7337</v>
      </c>
      <c r="B5000" s="42">
        <v>42</v>
      </c>
      <c r="C5000" s="42" t="s">
        <v>14</v>
      </c>
      <c r="D5000" s="42" t="s">
        <v>31</v>
      </c>
      <c r="F5000" s="55">
        <v>41882</v>
      </c>
      <c r="G5000" s="42" t="s">
        <v>7338</v>
      </c>
      <c r="H5000" s="42" t="s">
        <v>1581</v>
      </c>
      <c r="I5000" s="42" t="s">
        <v>263</v>
      </c>
      <c r="J5000" s="42" t="s">
        <v>7339</v>
      </c>
      <c r="K5000" s="42" t="s">
        <v>6131</v>
      </c>
      <c r="L5000" s="42" t="s">
        <v>7340</v>
      </c>
      <c r="M5000" s="42" t="s">
        <v>21</v>
      </c>
      <c r="N5000" s="42" t="s">
        <v>7341</v>
      </c>
      <c r="O5000" s="42" t="s">
        <v>394</v>
      </c>
      <c r="P5000" s="42" t="s">
        <v>395</v>
      </c>
      <c r="Q5000" s="56" t="s">
        <v>7342</v>
      </c>
      <c r="R5000" s="42" t="s">
        <v>94</v>
      </c>
      <c r="S5000" s="42" t="s">
        <v>22</v>
      </c>
    </row>
    <row r="5001" spans="1:20" ht="12" customHeight="1" x14ac:dyDescent="0.15">
      <c r="A5001" s="42" t="s">
        <v>7347</v>
      </c>
      <c r="B5001" s="42">
        <v>71</v>
      </c>
      <c r="C5001" s="42" t="s">
        <v>14</v>
      </c>
      <c r="D5001" s="42" t="s">
        <v>31</v>
      </c>
      <c r="F5001" s="55">
        <v>41881</v>
      </c>
      <c r="G5001" s="42" t="s">
        <v>7348</v>
      </c>
      <c r="H5001" s="42" t="s">
        <v>7349</v>
      </c>
      <c r="I5001" s="42" t="s">
        <v>357</v>
      </c>
      <c r="J5001" s="42" t="s">
        <v>7350</v>
      </c>
      <c r="K5001" s="42" t="s">
        <v>7351</v>
      </c>
      <c r="L5001" s="42" t="s">
        <v>7352</v>
      </c>
      <c r="M5001" s="42" t="s">
        <v>21</v>
      </c>
      <c r="N5001" s="42" t="s">
        <v>7353</v>
      </c>
      <c r="O5001" s="42" t="s">
        <v>394</v>
      </c>
      <c r="P5001" s="42" t="s">
        <v>395</v>
      </c>
      <c r="Q5001" s="56" t="s">
        <v>7354</v>
      </c>
      <c r="R5001" s="42" t="s">
        <v>94</v>
      </c>
      <c r="S5001" s="42" t="s">
        <v>22</v>
      </c>
    </row>
    <row r="5002" spans="1:20" ht="12" customHeight="1" x14ac:dyDescent="0.15">
      <c r="A5002" s="42" t="s">
        <v>7355</v>
      </c>
      <c r="B5002" s="42">
        <v>21</v>
      </c>
      <c r="C5002" s="42" t="s">
        <v>14</v>
      </c>
      <c r="D5002" s="42" t="s">
        <v>31</v>
      </c>
      <c r="F5002" s="55">
        <v>41881</v>
      </c>
      <c r="G5002" s="42" t="s">
        <v>7356</v>
      </c>
      <c r="H5002" s="42" t="s">
        <v>7357</v>
      </c>
      <c r="I5002" s="42" t="s">
        <v>653</v>
      </c>
      <c r="J5002" s="42" t="s">
        <v>7358</v>
      </c>
      <c r="K5002" s="42" t="s">
        <v>414</v>
      </c>
      <c r="L5002" s="42" t="s">
        <v>7359</v>
      </c>
      <c r="M5002" s="42" t="s">
        <v>21</v>
      </c>
      <c r="N5002" s="42" t="s">
        <v>7360</v>
      </c>
      <c r="O5002" s="42" t="s">
        <v>994</v>
      </c>
      <c r="P5002" s="42" t="s">
        <v>395</v>
      </c>
      <c r="Q5002" s="56" t="s">
        <v>7361</v>
      </c>
      <c r="R5002" s="42" t="s">
        <v>94</v>
      </c>
      <c r="S5002" s="42" t="s">
        <v>22</v>
      </c>
    </row>
    <row r="5003" spans="1:20" ht="12" customHeight="1" x14ac:dyDescent="0.15">
      <c r="A5003" s="42" t="s">
        <v>7362</v>
      </c>
      <c r="B5003" s="42">
        <v>51</v>
      </c>
      <c r="C5003" s="42" t="s">
        <v>14</v>
      </c>
      <c r="D5003" s="42" t="s">
        <v>31</v>
      </c>
      <c r="F5003" s="55">
        <v>41881</v>
      </c>
      <c r="G5003" s="42" t="s">
        <v>7363</v>
      </c>
      <c r="H5003" s="42" t="s">
        <v>1184</v>
      </c>
      <c r="I5003" s="42" t="s">
        <v>297</v>
      </c>
      <c r="J5003" s="42" t="s">
        <v>7364</v>
      </c>
      <c r="K5003" s="42" t="s">
        <v>1185</v>
      </c>
      <c r="L5003" s="42" t="s">
        <v>1186</v>
      </c>
      <c r="M5003" s="42" t="s">
        <v>21</v>
      </c>
      <c r="N5003" s="42" t="s">
        <v>7365</v>
      </c>
      <c r="O5003" s="42" t="s">
        <v>994</v>
      </c>
      <c r="P5003" s="42" t="s">
        <v>395</v>
      </c>
      <c r="Q5003" s="56"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003" s="42" t="s">
        <v>94</v>
      </c>
      <c r="S5003" s="42" t="s">
        <v>22</v>
      </c>
    </row>
    <row r="5004" spans="1:20" ht="12" customHeight="1" x14ac:dyDescent="0.15">
      <c r="A5004" s="42" t="s">
        <v>7343</v>
      </c>
      <c r="B5004" s="42">
        <v>30</v>
      </c>
      <c r="C5004" s="42" t="s">
        <v>14</v>
      </c>
      <c r="D5004" s="42" t="s">
        <v>42</v>
      </c>
      <c r="F5004" s="55">
        <v>41881</v>
      </c>
      <c r="G5004" s="42" t="s">
        <v>7344</v>
      </c>
      <c r="H5004" s="42" t="s">
        <v>4182</v>
      </c>
      <c r="I5004" s="42" t="s">
        <v>67</v>
      </c>
      <c r="J5004" s="42" t="s">
        <v>4183</v>
      </c>
      <c r="K5004" s="42" t="s">
        <v>4184</v>
      </c>
      <c r="L5004" s="42" t="s">
        <v>4185</v>
      </c>
      <c r="M5004" s="42" t="s">
        <v>21</v>
      </c>
      <c r="N5004" s="42" t="s">
        <v>7345</v>
      </c>
      <c r="O5004" s="42" t="s">
        <v>537</v>
      </c>
      <c r="P5004" s="42" t="s">
        <v>395</v>
      </c>
      <c r="Q5004" s="56" t="s">
        <v>7346</v>
      </c>
      <c r="R5004" s="42" t="s">
        <v>94</v>
      </c>
      <c r="S5004" s="42" t="s">
        <v>12</v>
      </c>
    </row>
    <row r="5005" spans="1:20" ht="12" customHeight="1" x14ac:dyDescent="0.15">
      <c r="A5005" s="42" t="s">
        <v>7369</v>
      </c>
      <c r="B5005" s="42">
        <v>33</v>
      </c>
      <c r="C5005" s="42" t="s">
        <v>14</v>
      </c>
      <c r="D5005" s="42" t="s">
        <v>79</v>
      </c>
      <c r="E5005" s="42" t="s">
        <v>7370</v>
      </c>
      <c r="F5005" s="55">
        <v>41880</v>
      </c>
      <c r="G5005" s="42" t="s">
        <v>7371</v>
      </c>
      <c r="H5005" s="42" t="s">
        <v>1043</v>
      </c>
      <c r="I5005" s="42" t="s">
        <v>56</v>
      </c>
      <c r="J5005" s="42" t="s">
        <v>7372</v>
      </c>
      <c r="K5005" s="42" t="s">
        <v>1044</v>
      </c>
      <c r="L5005" s="42" t="s">
        <v>4327</v>
      </c>
      <c r="M5005" s="42" t="s">
        <v>21</v>
      </c>
      <c r="N5005" s="42" t="s">
        <v>7373</v>
      </c>
      <c r="O5005" s="42" t="s">
        <v>994</v>
      </c>
      <c r="P5005" s="42" t="s">
        <v>395</v>
      </c>
      <c r="Q5005" s="56" t="s">
        <v>7374</v>
      </c>
      <c r="R5005" s="42" t="s">
        <v>94</v>
      </c>
      <c r="S5005" s="42" t="s">
        <v>22</v>
      </c>
    </row>
    <row r="5006" spans="1:20" ht="12" customHeight="1" x14ac:dyDescent="0.15">
      <c r="A5006" s="42" t="s">
        <v>7375</v>
      </c>
      <c r="B5006" s="42">
        <v>45</v>
      </c>
      <c r="C5006" s="42" t="s">
        <v>14</v>
      </c>
      <c r="D5006" s="42" t="s">
        <v>42</v>
      </c>
      <c r="E5006" s="42" t="s">
        <v>7376</v>
      </c>
      <c r="F5006" s="55">
        <v>41880</v>
      </c>
      <c r="G5006" s="42" t="s">
        <v>7377</v>
      </c>
      <c r="H5006" s="42" t="s">
        <v>7378</v>
      </c>
      <c r="I5006" s="42" t="s">
        <v>67</v>
      </c>
      <c r="J5006" s="42" t="s">
        <v>7379</v>
      </c>
      <c r="K5006" s="42" t="s">
        <v>6576</v>
      </c>
      <c r="L5006" s="42" t="s">
        <v>7380</v>
      </c>
      <c r="M5006" s="42" t="s">
        <v>21</v>
      </c>
      <c r="N5006" s="42" t="s">
        <v>7381</v>
      </c>
      <c r="O5006" s="42" t="s">
        <v>994</v>
      </c>
      <c r="P5006" s="42" t="s">
        <v>395</v>
      </c>
      <c r="Q5006" s="56" t="s">
        <v>7382</v>
      </c>
      <c r="R5006" s="42" t="s">
        <v>94</v>
      </c>
      <c r="S5006" s="42" t="s">
        <v>22</v>
      </c>
    </row>
    <row r="5007" spans="1:20" ht="12" customHeight="1" x14ac:dyDescent="0.15">
      <c r="A5007" s="42" t="s">
        <v>7366</v>
      </c>
      <c r="B5007" s="42">
        <v>45</v>
      </c>
      <c r="C5007" s="42" t="s">
        <v>14</v>
      </c>
      <c r="D5007" s="42" t="s">
        <v>79</v>
      </c>
      <c r="E5007" s="42" t="str">
        <f>HYPERLINK("https://cbsnewyork.files.wordpress.com/2014/08/singelton2.jpg?w=620&amp;h=349&amp;crop=1","https://cbsnewyork.files.wordpress.com/2014/08/singelton2.jpg?w=620&amp;h=349&amp;crop=1")</f>
        <v>https://cbsnewyork.files.wordpress.com/2014/08/singelton2.jpg?w=620&amp;h=349&amp;crop=1</v>
      </c>
      <c r="F5007" s="55">
        <v>41880</v>
      </c>
      <c r="G5007" s="42" t="s">
        <v>7367</v>
      </c>
      <c r="H5007" s="42" t="s">
        <v>738</v>
      </c>
      <c r="I5007" s="42" t="s">
        <v>417</v>
      </c>
      <c r="J5007" s="42">
        <v>10111</v>
      </c>
      <c r="K5007" s="42" t="s">
        <v>738</v>
      </c>
      <c r="L5007" s="42" t="s">
        <v>569</v>
      </c>
      <c r="M5007" s="42" t="s">
        <v>2246</v>
      </c>
      <c r="N5007" s="42" t="s">
        <v>7368</v>
      </c>
      <c r="O5007" s="42" t="s">
        <v>394</v>
      </c>
      <c r="P5007" s="42" t="s">
        <v>395</v>
      </c>
      <c r="Q5007" s="56"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5007" s="42" t="s">
        <v>948</v>
      </c>
      <c r="S5007" s="42" t="s">
        <v>12</v>
      </c>
    </row>
    <row r="5008" spans="1:20" ht="12" customHeight="1" x14ac:dyDescent="0.15">
      <c r="A5008" s="42" t="s">
        <v>7391</v>
      </c>
      <c r="B5008" s="42">
        <v>44</v>
      </c>
      <c r="C5008" s="42" t="s">
        <v>14</v>
      </c>
      <c r="D5008" s="42" t="s">
        <v>31</v>
      </c>
      <c r="E5008" s="42" t="s">
        <v>7392</v>
      </c>
      <c r="F5008" s="55">
        <v>41880</v>
      </c>
      <c r="G5008" s="42" t="s">
        <v>7393</v>
      </c>
      <c r="H5008" s="42" t="s">
        <v>7394</v>
      </c>
      <c r="I5008" s="42" t="s">
        <v>117</v>
      </c>
      <c r="J5008" s="42" t="s">
        <v>7395</v>
      </c>
      <c r="K5008" s="42" t="s">
        <v>5727</v>
      </c>
      <c r="L5008" s="42" t="s">
        <v>18878</v>
      </c>
      <c r="M5008" s="42" t="s">
        <v>385</v>
      </c>
      <c r="N5008" s="42" t="s">
        <v>7396</v>
      </c>
      <c r="O5008" s="42" t="s">
        <v>994</v>
      </c>
      <c r="P5008" s="42" t="s">
        <v>395</v>
      </c>
      <c r="Q5008" s="56" t="s">
        <v>7397</v>
      </c>
      <c r="R5008" s="42" t="s">
        <v>94</v>
      </c>
      <c r="S5008" s="42" t="s">
        <v>12</v>
      </c>
    </row>
    <row r="5009" spans="1:19" ht="12" customHeight="1" x14ac:dyDescent="0.15">
      <c r="A5009" s="42" t="s">
        <v>7383</v>
      </c>
      <c r="B5009" s="42">
        <v>26</v>
      </c>
      <c r="C5009" s="42" t="s">
        <v>14</v>
      </c>
      <c r="D5009" s="42" t="s">
        <v>31</v>
      </c>
      <c r="E5009" s="42" t="s">
        <v>7384</v>
      </c>
      <c r="F5009" s="55">
        <v>41880</v>
      </c>
      <c r="G5009" s="42" t="s">
        <v>7385</v>
      </c>
      <c r="H5009" s="42" t="s">
        <v>7386</v>
      </c>
      <c r="I5009" s="42" t="s">
        <v>111</v>
      </c>
      <c r="J5009" s="42">
        <v>97801</v>
      </c>
      <c r="K5009" s="42" t="s">
        <v>7387</v>
      </c>
      <c r="L5009" s="42" t="s">
        <v>7388</v>
      </c>
      <c r="M5009" s="42" t="s">
        <v>21</v>
      </c>
      <c r="N5009" s="42" t="s">
        <v>7389</v>
      </c>
      <c r="P5009" s="42" t="s">
        <v>395</v>
      </c>
      <c r="Q5009" s="56" t="s">
        <v>7390</v>
      </c>
      <c r="R5009" s="42" t="s">
        <v>23</v>
      </c>
      <c r="S5009" s="42" t="s">
        <v>29</v>
      </c>
    </row>
    <row r="5010" spans="1:19" ht="12" customHeight="1" x14ac:dyDescent="0.15">
      <c r="A5010" s="42" t="s">
        <v>7398</v>
      </c>
      <c r="B5010" s="42">
        <v>36</v>
      </c>
      <c r="C5010" s="42" t="s">
        <v>14</v>
      </c>
      <c r="D5010" s="42" t="s">
        <v>42</v>
      </c>
      <c r="F5010" s="55">
        <v>41879</v>
      </c>
      <c r="G5010" s="42" t="s">
        <v>7399</v>
      </c>
      <c r="H5010" s="42" t="s">
        <v>3501</v>
      </c>
      <c r="I5010" s="42" t="s">
        <v>127</v>
      </c>
      <c r="J5010" s="42" t="s">
        <v>7400</v>
      </c>
      <c r="K5010" s="42" t="s">
        <v>3503</v>
      </c>
      <c r="L5010" s="42" t="s">
        <v>4810</v>
      </c>
      <c r="M5010" s="42" t="s">
        <v>21</v>
      </c>
      <c r="N5010" s="42" t="s">
        <v>7401</v>
      </c>
      <c r="O5010" s="42" t="s">
        <v>394</v>
      </c>
      <c r="P5010" s="42" t="s">
        <v>395</v>
      </c>
      <c r="Q5010" s="56" t="s">
        <v>7402</v>
      </c>
      <c r="R5010" s="42" t="s">
        <v>94</v>
      </c>
      <c r="S5010" s="42" t="s">
        <v>22</v>
      </c>
    </row>
    <row r="5011" spans="1:19" ht="12" customHeight="1" x14ac:dyDescent="0.15">
      <c r="A5011" s="42" t="s">
        <v>7403</v>
      </c>
      <c r="B5011" s="42">
        <v>21</v>
      </c>
      <c r="C5011" s="42" t="s">
        <v>14</v>
      </c>
      <c r="D5011" s="42" t="s">
        <v>31</v>
      </c>
      <c r="E5011" s="42" t="s">
        <v>7404</v>
      </c>
      <c r="F5011" s="55">
        <v>41879</v>
      </c>
      <c r="G5011" s="42" t="s">
        <v>7405</v>
      </c>
      <c r="H5011" s="42" t="s">
        <v>3503</v>
      </c>
      <c r="I5011" s="42" t="s">
        <v>127</v>
      </c>
      <c r="J5011" s="42" t="s">
        <v>7406</v>
      </c>
      <c r="K5011" s="42" t="s">
        <v>2372</v>
      </c>
      <c r="L5011" s="42" t="s">
        <v>7407</v>
      </c>
      <c r="M5011" s="42" t="s">
        <v>21</v>
      </c>
      <c r="N5011" s="42" t="s">
        <v>7408</v>
      </c>
      <c r="O5011" s="42" t="s">
        <v>537</v>
      </c>
      <c r="P5011" s="42" t="s">
        <v>395</v>
      </c>
      <c r="Q5011" s="56" t="str">
        <f>HYPERLINK("http://www.mprnews.org/story/2014/11/17/police-justified-in-ramsey-shooting","http://www.mprnews.org/story/2014/11/17/police-justified-in-ramsey-shooting")</f>
        <v>http://www.mprnews.org/story/2014/11/17/police-justified-in-ramsey-shooting</v>
      </c>
      <c r="R5011" s="42" t="s">
        <v>94</v>
      </c>
      <c r="S5011" s="42" t="s">
        <v>22</v>
      </c>
    </row>
    <row r="5012" spans="1:19" ht="12" customHeight="1" x14ac:dyDescent="0.15">
      <c r="A5012" s="42" t="s">
        <v>7409</v>
      </c>
      <c r="B5012" s="42">
        <v>32</v>
      </c>
      <c r="C5012" s="42" t="s">
        <v>14</v>
      </c>
      <c r="D5012" s="42" t="s">
        <v>31</v>
      </c>
      <c r="F5012" s="55">
        <v>41879</v>
      </c>
      <c r="G5012" s="42" t="s">
        <v>7410</v>
      </c>
      <c r="H5012" s="42" t="s">
        <v>7411</v>
      </c>
      <c r="I5012" s="42" t="s">
        <v>39</v>
      </c>
      <c r="J5012" s="42" t="s">
        <v>7412</v>
      </c>
      <c r="K5012" s="42" t="s">
        <v>7413</v>
      </c>
      <c r="L5012" s="42" t="s">
        <v>7414</v>
      </c>
      <c r="M5012" s="42" t="s">
        <v>21</v>
      </c>
      <c r="N5012" s="42" t="s">
        <v>7415</v>
      </c>
      <c r="O5012" s="42" t="s">
        <v>394</v>
      </c>
      <c r="P5012" s="42" t="s">
        <v>395</v>
      </c>
      <c r="Q5012" s="56" t="str">
        <f>HYPERLINK("http://www.redding.com/news/local-news/deputies-person-shot-on-fig-tree-lane","http://www.redding.com/news/local-news/deputies-person-shot-on-fig-tree-lane")</f>
        <v>http://www.redding.com/news/local-news/deputies-person-shot-on-fig-tree-lane</v>
      </c>
      <c r="R5012" s="42" t="s">
        <v>542</v>
      </c>
      <c r="S5012" s="42" t="s">
        <v>22</v>
      </c>
    </row>
    <row r="5013" spans="1:19" ht="12" customHeight="1" x14ac:dyDescent="0.15">
      <c r="A5013" s="42" t="s">
        <v>7416</v>
      </c>
      <c r="B5013" s="42">
        <v>31</v>
      </c>
      <c r="C5013" s="42" t="s">
        <v>14</v>
      </c>
      <c r="D5013" s="42" t="s">
        <v>31</v>
      </c>
      <c r="E5013" s="42" t="s">
        <v>7417</v>
      </c>
      <c r="F5013" s="55">
        <v>41879</v>
      </c>
      <c r="G5013" s="42" t="s">
        <v>7418</v>
      </c>
      <c r="H5013" s="42" t="s">
        <v>3487</v>
      </c>
      <c r="I5013" s="42" t="s">
        <v>56</v>
      </c>
      <c r="J5013" s="42" t="s">
        <v>7419</v>
      </c>
      <c r="K5013" s="42" t="s">
        <v>3489</v>
      </c>
      <c r="L5013" s="42" t="s">
        <v>7420</v>
      </c>
      <c r="M5013" s="42" t="s">
        <v>21</v>
      </c>
      <c r="N5013" s="42" t="s">
        <v>7421</v>
      </c>
      <c r="O5013" s="42" t="s">
        <v>994</v>
      </c>
      <c r="P5013" s="42" t="s">
        <v>395</v>
      </c>
      <c r="Q5013" s="56" t="s">
        <v>7422</v>
      </c>
      <c r="R5013" s="42" t="s">
        <v>94</v>
      </c>
      <c r="S5013" s="42" t="s">
        <v>22</v>
      </c>
    </row>
    <row r="5014" spans="1:19" ht="12" customHeight="1" x14ac:dyDescent="0.15">
      <c r="A5014" s="42" t="s">
        <v>7423</v>
      </c>
      <c r="B5014" s="42">
        <v>45</v>
      </c>
      <c r="C5014" s="42" t="s">
        <v>14</v>
      </c>
      <c r="D5014" s="42" t="s">
        <v>79</v>
      </c>
      <c r="F5014" s="55">
        <v>41878</v>
      </c>
      <c r="G5014" s="42" t="s">
        <v>7424</v>
      </c>
      <c r="H5014" s="42" t="s">
        <v>7425</v>
      </c>
      <c r="I5014" s="42" t="s">
        <v>39</v>
      </c>
      <c r="J5014" s="42" t="s">
        <v>7426</v>
      </c>
      <c r="K5014" s="42" t="s">
        <v>92</v>
      </c>
      <c r="L5014" s="42" t="s">
        <v>93</v>
      </c>
      <c r="M5014" s="42" t="s">
        <v>21</v>
      </c>
      <c r="N5014" s="42" t="s">
        <v>7427</v>
      </c>
      <c r="O5014" s="42" t="s">
        <v>537</v>
      </c>
      <c r="P5014" s="42" t="s">
        <v>395</v>
      </c>
      <c r="Q5014" s="56" t="s">
        <v>7428</v>
      </c>
      <c r="R5014" s="42" t="s">
        <v>94</v>
      </c>
      <c r="S5014" s="42" t="s">
        <v>22</v>
      </c>
    </row>
    <row r="5015" spans="1:19" ht="12" customHeight="1" x14ac:dyDescent="0.15">
      <c r="A5015" s="42" t="s">
        <v>7429</v>
      </c>
      <c r="B5015" s="42">
        <v>18</v>
      </c>
      <c r="C5015" s="42" t="s">
        <v>14</v>
      </c>
      <c r="D5015" s="42" t="s">
        <v>42</v>
      </c>
      <c r="E5015" s="42" t="s">
        <v>7430</v>
      </c>
      <c r="F5015" s="55">
        <v>41878</v>
      </c>
      <c r="G5015" s="42" t="s">
        <v>7431</v>
      </c>
      <c r="H5015" s="42" t="s">
        <v>279</v>
      </c>
      <c r="I5015" s="42" t="s">
        <v>67</v>
      </c>
      <c r="J5015" s="42" t="s">
        <v>7432</v>
      </c>
      <c r="K5015" s="42" t="s">
        <v>279</v>
      </c>
      <c r="L5015" s="42" t="s">
        <v>280</v>
      </c>
      <c r="M5015" s="42" t="s">
        <v>21</v>
      </c>
      <c r="N5015" s="42" t="s">
        <v>7433</v>
      </c>
      <c r="O5015" s="42" t="s">
        <v>994</v>
      </c>
      <c r="P5015" s="42" t="s">
        <v>395</v>
      </c>
      <c r="Q5015" s="56" t="s">
        <v>7434</v>
      </c>
      <c r="R5015" s="42" t="s">
        <v>94</v>
      </c>
      <c r="S5015" s="42" t="s">
        <v>22</v>
      </c>
    </row>
    <row r="5016" spans="1:19" ht="12" customHeight="1" x14ac:dyDescent="0.15">
      <c r="A5016" s="42" t="s">
        <v>7443</v>
      </c>
      <c r="B5016" s="42">
        <v>54</v>
      </c>
      <c r="C5016" s="42" t="s">
        <v>14</v>
      </c>
      <c r="D5016" s="42" t="s">
        <v>24</v>
      </c>
      <c r="F5016" s="55">
        <v>41878</v>
      </c>
      <c r="G5016" s="42" t="s">
        <v>7444</v>
      </c>
      <c r="H5016" s="42" t="s">
        <v>7445</v>
      </c>
      <c r="I5016" s="42" t="s">
        <v>39</v>
      </c>
      <c r="J5016" s="42" t="s">
        <v>7446</v>
      </c>
      <c r="K5016" s="42" t="s">
        <v>7447</v>
      </c>
      <c r="L5016" s="42" t="s">
        <v>7448</v>
      </c>
      <c r="M5016" s="42" t="s">
        <v>21</v>
      </c>
      <c r="N5016" s="42" t="s">
        <v>7449</v>
      </c>
      <c r="O5016" s="42" t="s">
        <v>394</v>
      </c>
      <c r="P5016" s="42" t="s">
        <v>395</v>
      </c>
      <c r="Q5016" s="56" t="s">
        <v>7450</v>
      </c>
      <c r="R5016" s="42" t="s">
        <v>542</v>
      </c>
      <c r="S5016" s="42" t="s">
        <v>22</v>
      </c>
    </row>
    <row r="5017" spans="1:19" ht="12" customHeight="1" x14ac:dyDescent="0.15">
      <c r="A5017" s="42" t="s">
        <v>7451</v>
      </c>
      <c r="B5017" s="42">
        <v>48</v>
      </c>
      <c r="C5017" s="42" t="s">
        <v>14</v>
      </c>
      <c r="D5017" s="42" t="s">
        <v>31</v>
      </c>
      <c r="E5017" s="42" t="s">
        <v>7452</v>
      </c>
      <c r="F5017" s="55">
        <v>41878</v>
      </c>
      <c r="G5017" s="42" t="s">
        <v>7453</v>
      </c>
      <c r="H5017" s="42" t="s">
        <v>7454</v>
      </c>
      <c r="I5017" s="42" t="s">
        <v>19</v>
      </c>
      <c r="J5017" s="42" t="s">
        <v>7455</v>
      </c>
      <c r="K5017" s="42" t="s">
        <v>3981</v>
      </c>
      <c r="L5017" s="42" t="s">
        <v>7456</v>
      </c>
      <c r="M5017" s="42" t="s">
        <v>21</v>
      </c>
      <c r="N5017" s="42" t="s">
        <v>7457</v>
      </c>
      <c r="O5017" s="42" t="s">
        <v>994</v>
      </c>
      <c r="P5017" s="42" t="s">
        <v>395</v>
      </c>
      <c r="Q5017" s="56" t="s">
        <v>7458</v>
      </c>
      <c r="R5017" s="42" t="s">
        <v>94</v>
      </c>
      <c r="S5017" s="42" t="s">
        <v>22</v>
      </c>
    </row>
    <row r="5018" spans="1:19" ht="12" customHeight="1" x14ac:dyDescent="0.15">
      <c r="A5018" s="42" t="s">
        <v>7435</v>
      </c>
      <c r="B5018" s="42">
        <v>61</v>
      </c>
      <c r="C5018" s="42" t="s">
        <v>14</v>
      </c>
      <c r="D5018" s="42" t="s">
        <v>133</v>
      </c>
      <c r="E5018" s="42" t="s">
        <v>7436</v>
      </c>
      <c r="F5018" s="55">
        <v>41878</v>
      </c>
      <c r="G5018" s="42" t="s">
        <v>7437</v>
      </c>
      <c r="H5018" s="42" t="s">
        <v>7438</v>
      </c>
      <c r="I5018" s="42" t="s">
        <v>189</v>
      </c>
      <c r="J5018" s="42" t="s">
        <v>7439</v>
      </c>
      <c r="K5018" s="42" t="s">
        <v>5627</v>
      </c>
      <c r="L5018" s="42" t="s">
        <v>7440</v>
      </c>
      <c r="M5018" s="42" t="s">
        <v>21</v>
      </c>
      <c r="N5018" s="42" t="s">
        <v>7441</v>
      </c>
      <c r="O5018" s="42" t="s">
        <v>994</v>
      </c>
      <c r="P5018" s="42" t="s">
        <v>395</v>
      </c>
      <c r="Q5018" s="56" t="s">
        <v>7442</v>
      </c>
      <c r="R5018" s="42" t="s">
        <v>94</v>
      </c>
      <c r="S5018" s="42" t="s">
        <v>29</v>
      </c>
    </row>
    <row r="5019" spans="1:19" ht="12" customHeight="1" x14ac:dyDescent="0.15">
      <c r="A5019" s="42" t="s">
        <v>7465</v>
      </c>
      <c r="B5019" s="42">
        <v>18</v>
      </c>
      <c r="C5019" s="42" t="s">
        <v>14</v>
      </c>
      <c r="D5019" s="42" t="s">
        <v>79</v>
      </c>
      <c r="E5019" s="42" t="s">
        <v>7466</v>
      </c>
      <c r="F5019" s="55">
        <v>41877</v>
      </c>
      <c r="G5019" s="42" t="s">
        <v>7467</v>
      </c>
      <c r="H5019" s="42" t="s">
        <v>81</v>
      </c>
      <c r="I5019" s="42" t="s">
        <v>38</v>
      </c>
      <c r="J5019" s="42" t="s">
        <v>7468</v>
      </c>
      <c r="K5019" s="42" t="s">
        <v>82</v>
      </c>
      <c r="L5019" s="42" t="s">
        <v>83</v>
      </c>
      <c r="M5019" s="42" t="s">
        <v>21</v>
      </c>
      <c r="N5019" s="42" t="s">
        <v>7469</v>
      </c>
      <c r="O5019" s="42" t="s">
        <v>394</v>
      </c>
      <c r="P5019" s="42" t="s">
        <v>395</v>
      </c>
      <c r="Q5019" s="56" t="s">
        <v>7470</v>
      </c>
      <c r="R5019" s="42" t="s">
        <v>94</v>
      </c>
      <c r="S5019" s="42" t="s">
        <v>22</v>
      </c>
    </row>
    <row r="5020" spans="1:19" ht="12" customHeight="1" x14ac:dyDescent="0.15">
      <c r="A5020" s="42" t="s">
        <v>7471</v>
      </c>
      <c r="B5020" s="42">
        <v>38</v>
      </c>
      <c r="C5020" s="42" t="s">
        <v>14</v>
      </c>
      <c r="D5020" s="42" t="s">
        <v>31</v>
      </c>
      <c r="E5020" s="42" t="s">
        <v>7472</v>
      </c>
      <c r="F5020" s="55">
        <v>41877</v>
      </c>
      <c r="G5020" s="42" t="s">
        <v>7473</v>
      </c>
      <c r="H5020" s="42" t="s">
        <v>1597</v>
      </c>
      <c r="I5020" s="42" t="s">
        <v>457</v>
      </c>
      <c r="J5020" s="42" t="s">
        <v>7462</v>
      </c>
      <c r="K5020" s="42" t="s">
        <v>922</v>
      </c>
      <c r="L5020" s="42" t="s">
        <v>2212</v>
      </c>
      <c r="M5020" s="42" t="s">
        <v>21</v>
      </c>
      <c r="N5020" s="42" t="s">
        <v>7474</v>
      </c>
      <c r="O5020" s="42" t="s">
        <v>394</v>
      </c>
      <c r="P5020" s="42" t="s">
        <v>395</v>
      </c>
      <c r="Q5020" s="56" t="s">
        <v>7475</v>
      </c>
      <c r="R5020" s="42" t="s">
        <v>94</v>
      </c>
      <c r="S5020" s="42" t="s">
        <v>22</v>
      </c>
    </row>
    <row r="5021" spans="1:19" ht="12" customHeight="1" x14ac:dyDescent="0.15">
      <c r="A5021" s="42" t="s">
        <v>7476</v>
      </c>
      <c r="B5021" s="42">
        <v>20</v>
      </c>
      <c r="C5021" s="42" t="s">
        <v>14</v>
      </c>
      <c r="D5021" s="42" t="s">
        <v>31</v>
      </c>
      <c r="E5021" s="42" t="s">
        <v>7477</v>
      </c>
      <c r="F5021" s="55">
        <v>41877</v>
      </c>
      <c r="G5021" s="42" t="s">
        <v>7478</v>
      </c>
      <c r="H5021" s="42" t="s">
        <v>7479</v>
      </c>
      <c r="I5021" s="42" t="s">
        <v>144</v>
      </c>
      <c r="J5021" s="42" t="s">
        <v>7480</v>
      </c>
      <c r="K5021" s="42" t="s">
        <v>3310</v>
      </c>
      <c r="L5021" s="42" t="s">
        <v>7481</v>
      </c>
      <c r="M5021" s="42" t="s">
        <v>21</v>
      </c>
      <c r="N5021" s="42" t="s">
        <v>7482</v>
      </c>
      <c r="O5021" s="42" t="s">
        <v>537</v>
      </c>
      <c r="P5021" s="42" t="s">
        <v>395</v>
      </c>
      <c r="Q5021" s="56" t="s">
        <v>7483</v>
      </c>
      <c r="R5021" s="42" t="s">
        <v>23</v>
      </c>
      <c r="S5021" s="42" t="s">
        <v>22</v>
      </c>
    </row>
    <row r="5022" spans="1:19" ht="12" customHeight="1" x14ac:dyDescent="0.15">
      <c r="A5022" s="42" t="s">
        <v>7459</v>
      </c>
      <c r="B5022" s="42">
        <v>32</v>
      </c>
      <c r="C5022" s="42" t="s">
        <v>14</v>
      </c>
      <c r="D5022" s="42" t="s">
        <v>79</v>
      </c>
      <c r="E5022" s="42" t="s">
        <v>7460</v>
      </c>
      <c r="F5022" s="55">
        <v>41877</v>
      </c>
      <c r="G5022" s="42" t="s">
        <v>7461</v>
      </c>
      <c r="H5022" s="42" t="s">
        <v>1597</v>
      </c>
      <c r="I5022" s="42" t="s">
        <v>457</v>
      </c>
      <c r="J5022" s="42" t="s">
        <v>7462</v>
      </c>
      <c r="K5022" s="42" t="s">
        <v>922</v>
      </c>
      <c r="L5022" s="42" t="s">
        <v>2212</v>
      </c>
      <c r="M5022" s="42" t="s">
        <v>21</v>
      </c>
      <c r="N5022" s="42" t="s">
        <v>7463</v>
      </c>
      <c r="O5022" s="42" t="s">
        <v>994</v>
      </c>
      <c r="P5022" s="42" t="s">
        <v>395</v>
      </c>
      <c r="Q5022" s="56" t="s">
        <v>7464</v>
      </c>
      <c r="R5022" s="42" t="s">
        <v>23</v>
      </c>
      <c r="S5022" s="42" t="s">
        <v>12</v>
      </c>
    </row>
    <row r="5023" spans="1:19" ht="12" customHeight="1" x14ac:dyDescent="0.15">
      <c r="A5023" s="42" t="s">
        <v>7484</v>
      </c>
      <c r="B5023" s="42">
        <v>20</v>
      </c>
      <c r="C5023" s="42" t="s">
        <v>14</v>
      </c>
      <c r="D5023" s="42" t="s">
        <v>79</v>
      </c>
      <c r="E5023" s="42" t="s">
        <v>7485</v>
      </c>
      <c r="F5023" s="55">
        <v>41876</v>
      </c>
      <c r="G5023" s="42" t="s">
        <v>7467</v>
      </c>
      <c r="H5023" s="42" t="s">
        <v>81</v>
      </c>
      <c r="I5023" s="42" t="s">
        <v>38</v>
      </c>
      <c r="J5023" s="42" t="s">
        <v>7468</v>
      </c>
      <c r="K5023" s="42" t="s">
        <v>82</v>
      </c>
      <c r="L5023" s="42" t="s">
        <v>83</v>
      </c>
      <c r="M5023" s="42" t="s">
        <v>21</v>
      </c>
      <c r="N5023" s="42" t="s">
        <v>7486</v>
      </c>
      <c r="O5023" s="42" t="s">
        <v>994</v>
      </c>
      <c r="P5023" s="42" t="s">
        <v>395</v>
      </c>
      <c r="Q5023" s="56" t="s">
        <v>7487</v>
      </c>
      <c r="R5023" s="42" t="s">
        <v>94</v>
      </c>
      <c r="S5023" s="42" t="s">
        <v>22</v>
      </c>
    </row>
    <row r="5024" spans="1:19" ht="12" customHeight="1" x14ac:dyDescent="0.15">
      <c r="A5024" s="42" t="s">
        <v>7488</v>
      </c>
      <c r="B5024" s="42">
        <v>29</v>
      </c>
      <c r="C5024" s="42" t="s">
        <v>14</v>
      </c>
      <c r="D5024" s="42" t="s">
        <v>79</v>
      </c>
      <c r="E5024" s="42" t="s">
        <v>7489</v>
      </c>
      <c r="F5024" s="55">
        <v>41876</v>
      </c>
      <c r="G5024" s="42" t="s">
        <v>7490</v>
      </c>
      <c r="H5024" s="42" t="s">
        <v>279</v>
      </c>
      <c r="I5024" s="42" t="s">
        <v>67</v>
      </c>
      <c r="J5024" s="42" t="s">
        <v>7491</v>
      </c>
      <c r="K5024" s="42" t="s">
        <v>279</v>
      </c>
      <c r="L5024" s="42" t="s">
        <v>280</v>
      </c>
      <c r="M5024" s="42" t="s">
        <v>21</v>
      </c>
      <c r="N5024" s="42" t="s">
        <v>7492</v>
      </c>
      <c r="O5024" s="42" t="s">
        <v>394</v>
      </c>
      <c r="P5024" s="42" t="s">
        <v>395</v>
      </c>
      <c r="Q5024" s="56" t="s">
        <v>7493</v>
      </c>
      <c r="R5024" s="42" t="s">
        <v>94</v>
      </c>
      <c r="S5024" s="42" t="s">
        <v>22</v>
      </c>
    </row>
    <row r="5025" spans="1:20" ht="12" customHeight="1" x14ac:dyDescent="0.15">
      <c r="A5025" s="42" t="s">
        <v>7494</v>
      </c>
      <c r="B5025" s="42">
        <v>51</v>
      </c>
      <c r="C5025" s="42" t="s">
        <v>14</v>
      </c>
      <c r="D5025" s="42" t="s">
        <v>42</v>
      </c>
      <c r="E5025" s="42" t="s">
        <v>7495</v>
      </c>
      <c r="F5025" s="55">
        <v>41876</v>
      </c>
      <c r="G5025" s="42" t="s">
        <v>7496</v>
      </c>
      <c r="H5025" s="42" t="s">
        <v>6514</v>
      </c>
      <c r="I5025" s="42" t="s">
        <v>67</v>
      </c>
      <c r="J5025" s="42" t="s">
        <v>7497</v>
      </c>
      <c r="K5025" s="42" t="s">
        <v>6514</v>
      </c>
      <c r="L5025" s="42" t="s">
        <v>7498</v>
      </c>
      <c r="M5025" s="42" t="s">
        <v>21</v>
      </c>
      <c r="N5025" s="42" t="s">
        <v>7499</v>
      </c>
      <c r="O5025" s="42" t="s">
        <v>994</v>
      </c>
      <c r="P5025" s="42" t="s">
        <v>395</v>
      </c>
      <c r="Q5025" s="56" t="s">
        <v>7500</v>
      </c>
      <c r="R5025" s="42" t="s">
        <v>94</v>
      </c>
      <c r="S5025" s="42" t="s">
        <v>22</v>
      </c>
    </row>
    <row r="5026" spans="1:20" ht="12" customHeight="1" x14ac:dyDescent="0.15">
      <c r="A5026" s="42" t="s">
        <v>7501</v>
      </c>
      <c r="B5026" s="42">
        <v>29</v>
      </c>
      <c r="C5026" s="42" t="s">
        <v>14</v>
      </c>
      <c r="D5026" s="42" t="s">
        <v>31</v>
      </c>
      <c r="F5026" s="55">
        <v>41876</v>
      </c>
      <c r="G5026" s="42" t="s">
        <v>7502</v>
      </c>
      <c r="H5026" s="42" t="s">
        <v>2241</v>
      </c>
      <c r="I5026" s="42" t="s">
        <v>203</v>
      </c>
      <c r="J5026" s="42" t="s">
        <v>2242</v>
      </c>
      <c r="K5026" s="42" t="s">
        <v>1403</v>
      </c>
      <c r="L5026" s="42" t="s">
        <v>2243</v>
      </c>
      <c r="M5026" s="42" t="s">
        <v>21</v>
      </c>
      <c r="N5026" s="42" t="s">
        <v>7503</v>
      </c>
      <c r="O5026" s="42" t="s">
        <v>537</v>
      </c>
      <c r="P5026" s="42" t="s">
        <v>395</v>
      </c>
      <c r="Q5026" s="56" t="s">
        <v>7504</v>
      </c>
      <c r="R5026" s="42" t="s">
        <v>94</v>
      </c>
      <c r="S5026" s="42" t="s">
        <v>22</v>
      </c>
    </row>
    <row r="5027" spans="1:20" ht="12" customHeight="1" x14ac:dyDescent="0.15">
      <c r="A5027" s="42" t="s">
        <v>7511</v>
      </c>
      <c r="B5027" s="42">
        <v>22</v>
      </c>
      <c r="C5027" s="42" t="s">
        <v>14</v>
      </c>
      <c r="D5027" s="42" t="s">
        <v>42</v>
      </c>
      <c r="E5027" s="42" t="s">
        <v>7512</v>
      </c>
      <c r="F5027" s="55">
        <v>41875</v>
      </c>
      <c r="G5027" s="42" t="s">
        <v>7513</v>
      </c>
      <c r="H5027" s="42" t="s">
        <v>1077</v>
      </c>
      <c r="I5027" s="42" t="s">
        <v>389</v>
      </c>
      <c r="J5027" s="42" t="s">
        <v>7514</v>
      </c>
      <c r="K5027" s="42" t="s">
        <v>1078</v>
      </c>
      <c r="L5027" s="42" t="s">
        <v>1079</v>
      </c>
      <c r="M5027" s="42" t="s">
        <v>21</v>
      </c>
      <c r="N5027" s="42" t="s">
        <v>7515</v>
      </c>
      <c r="O5027" s="42" t="s">
        <v>394</v>
      </c>
      <c r="P5027" s="42" t="s">
        <v>395</v>
      </c>
      <c r="Q5027" s="56" t="s">
        <v>7516</v>
      </c>
      <c r="R5027" s="42" t="s">
        <v>94</v>
      </c>
      <c r="S5027" s="42" t="s">
        <v>22</v>
      </c>
    </row>
    <row r="5028" spans="1:20" ht="12" customHeight="1" x14ac:dyDescent="0.15">
      <c r="A5028" s="42" t="s">
        <v>7530</v>
      </c>
      <c r="B5028" s="42">
        <v>31</v>
      </c>
      <c r="C5028" s="42" t="s">
        <v>14</v>
      </c>
      <c r="D5028" s="42" t="s">
        <v>31</v>
      </c>
      <c r="F5028" s="55">
        <v>41875</v>
      </c>
      <c r="G5028" s="42" t="s">
        <v>7531</v>
      </c>
      <c r="H5028" s="42" t="s">
        <v>7532</v>
      </c>
      <c r="I5028" s="42" t="s">
        <v>144</v>
      </c>
      <c r="J5028" s="42" t="s">
        <v>7533</v>
      </c>
      <c r="K5028" s="42" t="s">
        <v>7534</v>
      </c>
      <c r="L5028" s="42" t="s">
        <v>16759</v>
      </c>
      <c r="M5028" s="42" t="s">
        <v>21</v>
      </c>
      <c r="N5028" s="42" t="s">
        <v>7535</v>
      </c>
      <c r="O5028" s="42" t="s">
        <v>23</v>
      </c>
      <c r="P5028" s="42" t="s">
        <v>395</v>
      </c>
      <c r="Q5028" s="56" t="s">
        <v>7536</v>
      </c>
      <c r="R5028" s="42" t="s">
        <v>94</v>
      </c>
      <c r="S5028" s="42" t="s">
        <v>22</v>
      </c>
    </row>
    <row r="5029" spans="1:20" ht="12" customHeight="1" x14ac:dyDescent="0.15">
      <c r="A5029" s="42" t="s">
        <v>7517</v>
      </c>
      <c r="B5029" s="42">
        <v>52</v>
      </c>
      <c r="C5029" s="42" t="s">
        <v>14</v>
      </c>
      <c r="D5029" s="42" t="s">
        <v>31</v>
      </c>
      <c r="E5029" s="42" t="s">
        <v>7518</v>
      </c>
      <c r="F5029" s="55">
        <v>41875</v>
      </c>
      <c r="G5029" s="42" t="s">
        <v>7519</v>
      </c>
      <c r="H5029" s="42" t="s">
        <v>1979</v>
      </c>
      <c r="I5029" s="42" t="s">
        <v>111</v>
      </c>
      <c r="J5029" s="42" t="s">
        <v>3468</v>
      </c>
      <c r="K5029" s="42" t="s">
        <v>427</v>
      </c>
      <c r="L5029" s="42" t="s">
        <v>1981</v>
      </c>
      <c r="M5029" s="42" t="s">
        <v>21</v>
      </c>
      <c r="N5029" s="42" t="s">
        <v>7520</v>
      </c>
      <c r="O5029" s="42" t="s">
        <v>994</v>
      </c>
      <c r="P5029" s="42" t="s">
        <v>395</v>
      </c>
      <c r="Q5029" s="56" t="s">
        <v>7521</v>
      </c>
      <c r="R5029" s="42" t="s">
        <v>542</v>
      </c>
      <c r="S5029" s="42" t="s">
        <v>22</v>
      </c>
    </row>
    <row r="5030" spans="1:20" ht="12" customHeight="1" x14ac:dyDescent="0.15">
      <c r="A5030" s="42" t="s">
        <v>7522</v>
      </c>
      <c r="B5030" s="42">
        <v>41</v>
      </c>
      <c r="C5030" s="42" t="s">
        <v>14</v>
      </c>
      <c r="D5030" s="42" t="s">
        <v>31</v>
      </c>
      <c r="E5030" s="42" t="s">
        <v>7523</v>
      </c>
      <c r="F5030" s="55">
        <v>41875</v>
      </c>
      <c r="G5030" s="42" t="s">
        <v>7524</v>
      </c>
      <c r="H5030" s="42" t="s">
        <v>7525</v>
      </c>
      <c r="I5030" s="42" t="s">
        <v>56</v>
      </c>
      <c r="J5030" s="42" t="s">
        <v>7526</v>
      </c>
      <c r="K5030" s="42" t="s">
        <v>45</v>
      </c>
      <c r="L5030" s="42" t="s">
        <v>7527</v>
      </c>
      <c r="M5030" s="42" t="s">
        <v>385</v>
      </c>
      <c r="N5030" s="42" t="s">
        <v>7528</v>
      </c>
      <c r="O5030" s="42" t="s">
        <v>994</v>
      </c>
      <c r="P5030" s="42" t="s">
        <v>395</v>
      </c>
      <c r="Q5030" s="56" t="s">
        <v>7529</v>
      </c>
      <c r="R5030" s="42" t="s">
        <v>94</v>
      </c>
      <c r="S5030" s="42" t="s">
        <v>22</v>
      </c>
    </row>
    <row r="5031" spans="1:20" ht="12" customHeight="1" x14ac:dyDescent="0.15">
      <c r="A5031" s="42" t="s">
        <v>7505</v>
      </c>
      <c r="B5031" s="42">
        <v>38</v>
      </c>
      <c r="C5031" s="42" t="s">
        <v>14</v>
      </c>
      <c r="D5031" s="42" t="s">
        <v>79</v>
      </c>
      <c r="E5031" s="42" t="s">
        <v>7506</v>
      </c>
      <c r="F5031" s="55">
        <v>41875</v>
      </c>
      <c r="G5031" s="42" t="s">
        <v>7507</v>
      </c>
      <c r="H5031" s="42" t="s">
        <v>800</v>
      </c>
      <c r="I5031" s="42" t="s">
        <v>389</v>
      </c>
      <c r="J5031" s="42" t="s">
        <v>7508</v>
      </c>
      <c r="K5031" s="42" t="s">
        <v>801</v>
      </c>
      <c r="L5031" s="42" t="s">
        <v>802</v>
      </c>
      <c r="M5031" s="42" t="s">
        <v>23</v>
      </c>
      <c r="N5031" s="42" t="s">
        <v>7509</v>
      </c>
      <c r="O5031" s="42" t="s">
        <v>994</v>
      </c>
      <c r="P5031" s="42" t="s">
        <v>395</v>
      </c>
      <c r="Q5031" s="56" t="s">
        <v>7510</v>
      </c>
      <c r="R5031" s="42" t="s">
        <v>94</v>
      </c>
      <c r="S5031" s="42" t="s">
        <v>12</v>
      </c>
    </row>
    <row r="5032" spans="1:20" ht="12" customHeight="1" x14ac:dyDescent="0.15">
      <c r="A5032" s="42" t="s">
        <v>7544</v>
      </c>
      <c r="B5032" s="42">
        <v>26</v>
      </c>
      <c r="C5032" s="42" t="s">
        <v>14</v>
      </c>
      <c r="D5032" s="42" t="s">
        <v>79</v>
      </c>
      <c r="E5032" s="42" t="s">
        <v>7545</v>
      </c>
      <c r="F5032" s="55">
        <v>41874</v>
      </c>
      <c r="G5032" s="42" t="s">
        <v>7546</v>
      </c>
      <c r="H5032" s="42" t="s">
        <v>7547</v>
      </c>
      <c r="I5032" s="42" t="s">
        <v>40</v>
      </c>
      <c r="J5032" s="42" t="s">
        <v>7548</v>
      </c>
      <c r="K5032" s="42" t="s">
        <v>515</v>
      </c>
      <c r="L5032" s="42" t="s">
        <v>7549</v>
      </c>
      <c r="M5032" s="42" t="s">
        <v>373</v>
      </c>
      <c r="N5032" s="42" t="s">
        <v>7550</v>
      </c>
      <c r="O5032" s="42" t="s">
        <v>28702</v>
      </c>
      <c r="P5032" s="42" t="s">
        <v>28703</v>
      </c>
      <c r="Q5032" s="56" t="s">
        <v>7551</v>
      </c>
      <c r="R5032" s="42" t="s">
        <v>94</v>
      </c>
      <c r="S5032" s="42" t="s">
        <v>373</v>
      </c>
      <c r="T5032" s="42" t="s">
        <v>29599</v>
      </c>
    </row>
    <row r="5033" spans="1:20" ht="12" customHeight="1" x14ac:dyDescent="0.15">
      <c r="A5033" s="42" t="s">
        <v>7537</v>
      </c>
      <c r="B5033" s="42">
        <v>39</v>
      </c>
      <c r="C5033" s="42" t="s">
        <v>14</v>
      </c>
      <c r="D5033" s="42" t="s">
        <v>79</v>
      </c>
      <c r="E5033" s="42" t="s">
        <v>7538</v>
      </c>
      <c r="F5033" s="55">
        <v>41874</v>
      </c>
      <c r="G5033" s="42" t="s">
        <v>7539</v>
      </c>
      <c r="H5033" s="42" t="s">
        <v>55</v>
      </c>
      <c r="I5033" s="42" t="s">
        <v>56</v>
      </c>
      <c r="J5033" s="42" t="s">
        <v>7540</v>
      </c>
      <c r="K5033" s="42" t="s">
        <v>5214</v>
      </c>
      <c r="L5033" s="42" t="s">
        <v>7541</v>
      </c>
      <c r="M5033" s="42" t="s">
        <v>21</v>
      </c>
      <c r="N5033" s="42" t="s">
        <v>7542</v>
      </c>
      <c r="O5033" s="42" t="s">
        <v>994</v>
      </c>
      <c r="P5033" s="42" t="s">
        <v>395</v>
      </c>
      <c r="Q5033" s="56" t="s">
        <v>7543</v>
      </c>
      <c r="R5033" s="42" t="s">
        <v>94</v>
      </c>
      <c r="S5033" s="42" t="s">
        <v>22</v>
      </c>
    </row>
    <row r="5034" spans="1:20" ht="12" customHeight="1" x14ac:dyDescent="0.15">
      <c r="A5034" s="42" t="s">
        <v>7552</v>
      </c>
      <c r="B5034" s="42">
        <v>61</v>
      </c>
      <c r="C5034" s="42" t="s">
        <v>14</v>
      </c>
      <c r="D5034" s="42" t="s">
        <v>42</v>
      </c>
      <c r="F5034" s="55">
        <v>41874</v>
      </c>
      <c r="G5034" s="42" t="s">
        <v>7553</v>
      </c>
      <c r="H5034" s="42" t="s">
        <v>7554</v>
      </c>
      <c r="I5034" s="42" t="s">
        <v>46</v>
      </c>
      <c r="J5034" s="42" t="s">
        <v>7555</v>
      </c>
      <c r="K5034" s="42" t="s">
        <v>47</v>
      </c>
      <c r="L5034" s="42" t="s">
        <v>48</v>
      </c>
      <c r="M5034" s="42" t="s">
        <v>21</v>
      </c>
      <c r="N5034" s="42" t="s">
        <v>7556</v>
      </c>
      <c r="O5034" s="42" t="s">
        <v>994</v>
      </c>
      <c r="P5034" s="42" t="s">
        <v>395</v>
      </c>
      <c r="Q5034" s="56" t="s">
        <v>7557</v>
      </c>
      <c r="R5034" s="42" t="s">
        <v>542</v>
      </c>
      <c r="S5034" s="42" t="s">
        <v>22</v>
      </c>
    </row>
    <row r="5035" spans="1:20" ht="12" customHeight="1" x14ac:dyDescent="0.15">
      <c r="A5035" s="42" t="s">
        <v>7558</v>
      </c>
      <c r="B5035" s="42">
        <v>39</v>
      </c>
      <c r="C5035" s="42" t="s">
        <v>14</v>
      </c>
      <c r="D5035" s="42" t="s">
        <v>42</v>
      </c>
      <c r="F5035" s="55">
        <v>41874</v>
      </c>
      <c r="G5035" s="42" t="s">
        <v>7559</v>
      </c>
      <c r="H5035" s="42" t="s">
        <v>616</v>
      </c>
      <c r="I5035" s="42" t="s">
        <v>117</v>
      </c>
      <c r="J5035" s="42" t="s">
        <v>4517</v>
      </c>
      <c r="K5035" s="42" t="s">
        <v>617</v>
      </c>
      <c r="L5035" s="42" t="s">
        <v>618</v>
      </c>
      <c r="M5035" s="42" t="s">
        <v>21</v>
      </c>
      <c r="N5035" s="42" t="s">
        <v>7560</v>
      </c>
      <c r="O5035" s="42" t="s">
        <v>994</v>
      </c>
      <c r="P5035" s="42" t="s">
        <v>395</v>
      </c>
      <c r="Q5035" s="56" t="s">
        <v>7561</v>
      </c>
      <c r="R5035" s="42" t="s">
        <v>94</v>
      </c>
      <c r="S5035" s="42" t="s">
        <v>22</v>
      </c>
    </row>
    <row r="5036" spans="1:20" ht="12" customHeight="1" x14ac:dyDescent="0.15">
      <c r="A5036" s="42" t="s">
        <v>7562</v>
      </c>
      <c r="B5036" s="42">
        <v>18</v>
      </c>
      <c r="C5036" s="42" t="s">
        <v>14</v>
      </c>
      <c r="D5036" s="42" t="s">
        <v>31</v>
      </c>
      <c r="E5036" s="42" t="s">
        <v>7563</v>
      </c>
      <c r="F5036" s="55">
        <v>41874</v>
      </c>
      <c r="G5036" s="42" t="s">
        <v>7564</v>
      </c>
      <c r="H5036" s="42" t="s">
        <v>7565</v>
      </c>
      <c r="I5036" s="42" t="s">
        <v>357</v>
      </c>
      <c r="J5036" s="42" t="s">
        <v>7566</v>
      </c>
      <c r="K5036" s="42" t="s">
        <v>1263</v>
      </c>
      <c r="L5036" s="42" t="s">
        <v>7567</v>
      </c>
      <c r="M5036" s="42" t="s">
        <v>21</v>
      </c>
      <c r="N5036" s="42" t="s">
        <v>7568</v>
      </c>
      <c r="O5036" s="42" t="s">
        <v>394</v>
      </c>
      <c r="P5036" s="42" t="s">
        <v>395</v>
      </c>
      <c r="Q5036" s="56" t="s">
        <v>7569</v>
      </c>
      <c r="R5036" s="42" t="s">
        <v>542</v>
      </c>
      <c r="S5036" s="42" t="s">
        <v>22</v>
      </c>
    </row>
    <row r="5037" spans="1:20" ht="12" customHeight="1" x14ac:dyDescent="0.15">
      <c r="A5037" s="42" t="s">
        <v>7570</v>
      </c>
      <c r="B5037" s="42">
        <v>44</v>
      </c>
      <c r="C5037" s="42" t="s">
        <v>14</v>
      </c>
      <c r="D5037" s="42" t="s">
        <v>31</v>
      </c>
      <c r="F5037" s="55">
        <v>41874</v>
      </c>
      <c r="G5037" s="42" t="s">
        <v>7571</v>
      </c>
      <c r="H5037" s="42" t="s">
        <v>7572</v>
      </c>
      <c r="I5037" s="42" t="s">
        <v>67</v>
      </c>
      <c r="J5037" s="42" t="s">
        <v>7573</v>
      </c>
      <c r="K5037" s="42" t="s">
        <v>7209</v>
      </c>
      <c r="L5037" s="42" t="s">
        <v>7574</v>
      </c>
      <c r="M5037" s="42" t="s">
        <v>21</v>
      </c>
      <c r="N5037" s="42" t="s">
        <v>7575</v>
      </c>
      <c r="O5037" s="42" t="s">
        <v>994</v>
      </c>
      <c r="P5037" s="42" t="s">
        <v>395</v>
      </c>
      <c r="Q5037" s="56" t="s">
        <v>7576</v>
      </c>
      <c r="R5037" s="42" t="s">
        <v>94</v>
      </c>
      <c r="S5037" s="42" t="s">
        <v>22</v>
      </c>
    </row>
    <row r="5038" spans="1:20" ht="12" customHeight="1" x14ac:dyDescent="0.15">
      <c r="A5038" s="42" t="s">
        <v>7577</v>
      </c>
      <c r="B5038" s="42">
        <v>26</v>
      </c>
      <c r="C5038" s="42" t="s">
        <v>108</v>
      </c>
      <c r="D5038" s="42" t="s">
        <v>79</v>
      </c>
      <c r="E5038" s="42" t="s">
        <v>7578</v>
      </c>
      <c r="F5038" s="55">
        <v>41873</v>
      </c>
      <c r="G5038" s="42" t="s">
        <v>7579</v>
      </c>
      <c r="H5038" s="42" t="s">
        <v>7580</v>
      </c>
      <c r="I5038" s="42" t="s">
        <v>167</v>
      </c>
      <c r="J5038" s="42" t="s">
        <v>7581</v>
      </c>
      <c r="K5038" s="42" t="s">
        <v>1526</v>
      </c>
      <c r="L5038" s="42" t="s">
        <v>2495</v>
      </c>
      <c r="M5038" s="42" t="s">
        <v>21</v>
      </c>
      <c r="N5038" s="42" t="s">
        <v>7582</v>
      </c>
      <c r="O5038" s="42" t="s">
        <v>28704</v>
      </c>
      <c r="P5038" s="42" t="s">
        <v>28705</v>
      </c>
      <c r="Q5038" s="56" t="s">
        <v>7583</v>
      </c>
      <c r="R5038" s="42" t="s">
        <v>94</v>
      </c>
      <c r="S5038" s="42" t="s">
        <v>12</v>
      </c>
    </row>
    <row r="5039" spans="1:20" ht="12" customHeight="1" x14ac:dyDescent="0.15">
      <c r="A5039" s="42" t="s">
        <v>7590</v>
      </c>
      <c r="B5039" s="42">
        <v>15</v>
      </c>
      <c r="C5039" s="42" t="s">
        <v>14</v>
      </c>
      <c r="D5039" s="42" t="s">
        <v>31</v>
      </c>
      <c r="E5039" s="42" t="s">
        <v>7591</v>
      </c>
      <c r="F5039" s="55">
        <v>41873</v>
      </c>
      <c r="G5039" s="42" t="s">
        <v>7592</v>
      </c>
      <c r="H5039" s="42" t="s">
        <v>7593</v>
      </c>
      <c r="I5039" s="42" t="s">
        <v>56</v>
      </c>
      <c r="J5039" s="42" t="s">
        <v>7594</v>
      </c>
      <c r="K5039" s="42" t="s">
        <v>5429</v>
      </c>
      <c r="L5039" s="42" t="s">
        <v>7595</v>
      </c>
      <c r="M5039" s="42" t="s">
        <v>373</v>
      </c>
      <c r="N5039" s="42" t="s">
        <v>7596</v>
      </c>
      <c r="O5039" s="42" t="s">
        <v>7597</v>
      </c>
      <c r="P5039" s="42" t="s">
        <v>19931</v>
      </c>
      <c r="Q5039" s="56" t="s">
        <v>7598</v>
      </c>
      <c r="R5039" s="42" t="s">
        <v>94</v>
      </c>
      <c r="S5039" s="42" t="s">
        <v>12</v>
      </c>
    </row>
    <row r="5040" spans="1:20" ht="12" customHeight="1" x14ac:dyDescent="0.15">
      <c r="A5040" s="42" t="s">
        <v>7584</v>
      </c>
      <c r="B5040" s="42">
        <v>38</v>
      </c>
      <c r="C5040" s="42" t="s">
        <v>14</v>
      </c>
      <c r="D5040" s="42" t="s">
        <v>42</v>
      </c>
      <c r="E5040" s="42" t="s">
        <v>7585</v>
      </c>
      <c r="F5040" s="55">
        <v>41873</v>
      </c>
      <c r="G5040" s="42" t="s">
        <v>7586</v>
      </c>
      <c r="H5040" s="42" t="s">
        <v>303</v>
      </c>
      <c r="I5040" s="42" t="s">
        <v>39</v>
      </c>
      <c r="J5040" s="42" t="s">
        <v>7587</v>
      </c>
      <c r="K5040" s="42" t="s">
        <v>303</v>
      </c>
      <c r="L5040" s="42" t="s">
        <v>4223</v>
      </c>
      <c r="M5040" s="42" t="s">
        <v>21</v>
      </c>
      <c r="N5040" s="42" t="s">
        <v>7588</v>
      </c>
      <c r="O5040" s="42" t="s">
        <v>394</v>
      </c>
      <c r="P5040" s="42" t="s">
        <v>395</v>
      </c>
      <c r="Q5040" s="56" t="s">
        <v>7589</v>
      </c>
      <c r="R5040" s="42" t="s">
        <v>94</v>
      </c>
      <c r="S5040" s="42" t="s">
        <v>22</v>
      </c>
    </row>
    <row r="5041" spans="1:19" ht="12" customHeight="1" x14ac:dyDescent="0.15">
      <c r="A5041" s="42" t="s">
        <v>7614</v>
      </c>
      <c r="B5041" s="42">
        <v>45</v>
      </c>
      <c r="C5041" s="42" t="s">
        <v>14</v>
      </c>
      <c r="D5041" s="42" t="s">
        <v>31</v>
      </c>
      <c r="F5041" s="55">
        <v>41871</v>
      </c>
      <c r="G5041" s="42" t="s">
        <v>7615</v>
      </c>
      <c r="H5041" s="42" t="s">
        <v>7554</v>
      </c>
      <c r="I5041" s="42" t="s">
        <v>46</v>
      </c>
      <c r="J5041" s="42" t="s">
        <v>7555</v>
      </c>
      <c r="K5041" s="42" t="s">
        <v>47</v>
      </c>
      <c r="L5041" s="42" t="s">
        <v>48</v>
      </c>
      <c r="M5041" s="42" t="s">
        <v>21</v>
      </c>
      <c r="N5041" s="42" t="s">
        <v>7616</v>
      </c>
      <c r="O5041" s="42" t="s">
        <v>994</v>
      </c>
      <c r="P5041" s="42" t="s">
        <v>395</v>
      </c>
      <c r="Q5041" s="56" t="s">
        <v>7617</v>
      </c>
      <c r="R5041" s="42" t="s">
        <v>542</v>
      </c>
      <c r="S5041" s="42" t="s">
        <v>22</v>
      </c>
    </row>
    <row r="5042" spans="1:19" ht="12" customHeight="1" x14ac:dyDescent="0.15">
      <c r="A5042" s="42" t="s">
        <v>7599</v>
      </c>
      <c r="B5042" s="42">
        <v>30</v>
      </c>
      <c r="C5042" s="42" t="s">
        <v>14</v>
      </c>
      <c r="D5042" s="42" t="s">
        <v>79</v>
      </c>
      <c r="E5042" s="42" t="s">
        <v>7600</v>
      </c>
      <c r="F5042" s="55">
        <v>41871</v>
      </c>
      <c r="G5042" s="42" t="s">
        <v>7601</v>
      </c>
      <c r="H5042" s="42" t="s">
        <v>7602</v>
      </c>
      <c r="I5042" s="42" t="s">
        <v>46</v>
      </c>
      <c r="J5042" s="42" t="s">
        <v>7603</v>
      </c>
      <c r="K5042" s="42" t="s">
        <v>1562</v>
      </c>
      <c r="L5042" s="42" t="s">
        <v>225</v>
      </c>
      <c r="M5042" s="42" t="s">
        <v>385</v>
      </c>
      <c r="N5042" s="42" t="s">
        <v>7604</v>
      </c>
      <c r="O5042" s="42" t="s">
        <v>994</v>
      </c>
      <c r="P5042" s="42" t="s">
        <v>395</v>
      </c>
      <c r="Q5042" s="56"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042" s="42" t="s">
        <v>948</v>
      </c>
      <c r="S5042" s="42" t="s">
        <v>12</v>
      </c>
    </row>
    <row r="5043" spans="1:19" ht="12" customHeight="1" x14ac:dyDescent="0.15">
      <c r="A5043" s="42" t="s">
        <v>7605</v>
      </c>
      <c r="B5043" s="42">
        <v>25</v>
      </c>
      <c r="C5043" s="42" t="s">
        <v>14</v>
      </c>
      <c r="D5043" s="42" t="s">
        <v>42</v>
      </c>
      <c r="E5043" s="42" t="s">
        <v>7606</v>
      </c>
      <c r="F5043" s="55">
        <v>41871</v>
      </c>
      <c r="G5043" s="42" t="s">
        <v>7607</v>
      </c>
      <c r="H5043" s="42" t="s">
        <v>7608</v>
      </c>
      <c r="I5043" s="42" t="s">
        <v>19</v>
      </c>
      <c r="J5043" s="42" t="s">
        <v>7609</v>
      </c>
      <c r="K5043" s="42" t="s">
        <v>7610</v>
      </c>
      <c r="L5043" s="42" t="s">
        <v>7611</v>
      </c>
      <c r="M5043" s="42" t="s">
        <v>21</v>
      </c>
      <c r="N5043" s="42" t="s">
        <v>7612</v>
      </c>
      <c r="O5043" s="42" t="s">
        <v>994</v>
      </c>
      <c r="P5043" s="42" t="s">
        <v>395</v>
      </c>
      <c r="Q5043" s="56" t="s">
        <v>7613</v>
      </c>
      <c r="R5043" s="42" t="s">
        <v>94</v>
      </c>
      <c r="S5043" s="42" t="s">
        <v>373</v>
      </c>
    </row>
    <row r="5044" spans="1:19" ht="12" customHeight="1" x14ac:dyDescent="0.15">
      <c r="A5044" s="42" t="s">
        <v>7647</v>
      </c>
      <c r="B5044" s="42">
        <v>28</v>
      </c>
      <c r="C5044" s="42" t="s">
        <v>108</v>
      </c>
      <c r="D5044" s="42" t="s">
        <v>31</v>
      </c>
      <c r="E5044" s="42" t="s">
        <v>7648</v>
      </c>
      <c r="F5044" s="55">
        <v>41870</v>
      </c>
      <c r="G5044" s="42" t="s">
        <v>7649</v>
      </c>
      <c r="H5044" s="42" t="s">
        <v>7650</v>
      </c>
      <c r="I5044" s="42" t="s">
        <v>313</v>
      </c>
      <c r="J5044" s="42" t="s">
        <v>7651</v>
      </c>
      <c r="K5044" s="42" t="s">
        <v>7652</v>
      </c>
      <c r="L5044" s="42" t="s">
        <v>7653</v>
      </c>
      <c r="M5044" s="42" t="s">
        <v>21</v>
      </c>
      <c r="N5044" s="42" t="s">
        <v>7654</v>
      </c>
      <c r="O5044" s="42" t="s">
        <v>994</v>
      </c>
      <c r="P5044" s="42" t="s">
        <v>395</v>
      </c>
      <c r="Q5044" s="56" t="s">
        <v>7655</v>
      </c>
      <c r="R5044" s="42" t="s">
        <v>94</v>
      </c>
      <c r="S5044" s="42" t="s">
        <v>22</v>
      </c>
    </row>
    <row r="5045" spans="1:19" ht="12" customHeight="1" x14ac:dyDescent="0.15">
      <c r="A5045" s="42" t="s">
        <v>7634</v>
      </c>
      <c r="B5045" s="42">
        <v>22</v>
      </c>
      <c r="C5045" s="42" t="s">
        <v>108</v>
      </c>
      <c r="D5045" s="42" t="s">
        <v>42</v>
      </c>
      <c r="E5045" s="42" t="s">
        <v>7635</v>
      </c>
      <c r="F5045" s="55">
        <v>41870</v>
      </c>
      <c r="G5045" s="42" t="s">
        <v>7636</v>
      </c>
      <c r="H5045" s="42" t="s">
        <v>1043</v>
      </c>
      <c r="I5045" s="42" t="s">
        <v>56</v>
      </c>
      <c r="J5045" s="42" t="s">
        <v>7637</v>
      </c>
      <c r="K5045" s="42" t="s">
        <v>1044</v>
      </c>
      <c r="L5045" s="42" t="s">
        <v>1045</v>
      </c>
      <c r="M5045" s="42" t="s">
        <v>21</v>
      </c>
      <c r="N5045" s="42" t="s">
        <v>7638</v>
      </c>
      <c r="O5045" s="42" t="s">
        <v>537</v>
      </c>
      <c r="P5045" s="42" t="s">
        <v>395</v>
      </c>
      <c r="Q5045" s="56" t="s">
        <v>7639</v>
      </c>
      <c r="R5045" s="42" t="s">
        <v>94</v>
      </c>
      <c r="S5045" s="42" t="s">
        <v>12</v>
      </c>
    </row>
    <row r="5046" spans="1:19" ht="12" customHeight="1" x14ac:dyDescent="0.15">
      <c r="A5046" s="42" t="s">
        <v>7618</v>
      </c>
      <c r="B5046" s="42">
        <v>21</v>
      </c>
      <c r="C5046" s="42" t="s">
        <v>14</v>
      </c>
      <c r="D5046" s="42" t="s">
        <v>79</v>
      </c>
      <c r="E5046" s="42" t="s">
        <v>7619</v>
      </c>
      <c r="F5046" s="55">
        <v>41870</v>
      </c>
      <c r="G5046" s="42" t="s">
        <v>7620</v>
      </c>
      <c r="H5046" s="42" t="s">
        <v>81</v>
      </c>
      <c r="I5046" s="42" t="s">
        <v>38</v>
      </c>
      <c r="J5046" s="42" t="s">
        <v>7621</v>
      </c>
      <c r="K5046" s="42" t="s">
        <v>82</v>
      </c>
      <c r="L5046" s="42" t="s">
        <v>83</v>
      </c>
      <c r="M5046" s="42" t="s">
        <v>21</v>
      </c>
      <c r="N5046" s="42" t="s">
        <v>7622</v>
      </c>
      <c r="O5046" s="42" t="s">
        <v>994</v>
      </c>
      <c r="P5046" s="42" t="s">
        <v>395</v>
      </c>
      <c r="Q5046" s="56" t="s">
        <v>7623</v>
      </c>
      <c r="R5046" s="42" t="s">
        <v>23</v>
      </c>
      <c r="S5046" s="42" t="s">
        <v>22</v>
      </c>
    </row>
    <row r="5047" spans="1:19" ht="12" customHeight="1" x14ac:dyDescent="0.15">
      <c r="A5047" s="42" t="s">
        <v>7630</v>
      </c>
      <c r="B5047" s="42">
        <v>29</v>
      </c>
      <c r="C5047" s="42" t="s">
        <v>14</v>
      </c>
      <c r="D5047" s="42" t="s">
        <v>79</v>
      </c>
      <c r="F5047" s="55">
        <v>41870</v>
      </c>
      <c r="G5047" s="42" t="s">
        <v>7631</v>
      </c>
      <c r="H5047" s="42" t="s">
        <v>1083</v>
      </c>
      <c r="I5047" s="42" t="s">
        <v>398</v>
      </c>
      <c r="J5047" s="42" t="s">
        <v>7632</v>
      </c>
      <c r="K5047" s="42" t="s">
        <v>1083</v>
      </c>
      <c r="L5047" s="42" t="s">
        <v>1084</v>
      </c>
      <c r="M5047" s="42" t="s">
        <v>21</v>
      </c>
      <c r="N5047" s="42" t="s">
        <v>7633</v>
      </c>
      <c r="O5047" s="42" t="s">
        <v>394</v>
      </c>
      <c r="P5047" s="42" t="s">
        <v>395</v>
      </c>
      <c r="Q5047" s="56" t="str">
        <f>HYPERLINK("http://www.philly.com/philly/news/20140820_Cop_grazed_by_bullet__suspect_killed.html","http://www.philly.com/philly/news/20140820_Cop_grazed_by_bullet__suspect_killed.html")</f>
        <v>http://www.philly.com/philly/news/20140820_Cop_grazed_by_bullet__suspect_killed.html</v>
      </c>
      <c r="R5047" s="42" t="s">
        <v>94</v>
      </c>
      <c r="S5047" s="42" t="s">
        <v>22</v>
      </c>
    </row>
    <row r="5048" spans="1:19" ht="12" customHeight="1" x14ac:dyDescent="0.15">
      <c r="A5048" s="42" t="s">
        <v>7624</v>
      </c>
      <c r="B5048" s="42">
        <v>25</v>
      </c>
      <c r="C5048" s="42" t="s">
        <v>14</v>
      </c>
      <c r="D5048" s="42" t="s">
        <v>79</v>
      </c>
      <c r="E5048" s="42" t="s">
        <v>7625</v>
      </c>
      <c r="F5048" s="55">
        <v>41870</v>
      </c>
      <c r="G5048" s="42" t="s">
        <v>7626</v>
      </c>
      <c r="H5048" s="42" t="s">
        <v>693</v>
      </c>
      <c r="I5048" s="42" t="s">
        <v>425</v>
      </c>
      <c r="J5048" s="42" t="s">
        <v>7627</v>
      </c>
      <c r="K5048" s="42" t="s">
        <v>693</v>
      </c>
      <c r="L5048" s="42" t="s">
        <v>4419</v>
      </c>
      <c r="M5048" s="42" t="s">
        <v>21</v>
      </c>
      <c r="N5048" s="42" t="s">
        <v>7628</v>
      </c>
      <c r="O5048" s="42" t="s">
        <v>23</v>
      </c>
      <c r="P5048" s="42" t="s">
        <v>395</v>
      </c>
      <c r="Q5048" s="56" t="s">
        <v>7629</v>
      </c>
      <c r="R5048" s="42" t="s">
        <v>542</v>
      </c>
      <c r="S5048" s="42" t="s">
        <v>22</v>
      </c>
    </row>
    <row r="5049" spans="1:19" ht="12" customHeight="1" x14ac:dyDescent="0.15">
      <c r="A5049" s="42" t="s">
        <v>7640</v>
      </c>
      <c r="B5049" s="42">
        <v>40</v>
      </c>
      <c r="C5049" s="42" t="s">
        <v>14</v>
      </c>
      <c r="D5049" s="42" t="s">
        <v>31</v>
      </c>
      <c r="E5049" s="42" t="s">
        <v>7641</v>
      </c>
      <c r="F5049" s="55">
        <v>41870</v>
      </c>
      <c r="G5049" s="42" t="s">
        <v>7642</v>
      </c>
      <c r="H5049" s="42" t="s">
        <v>7643</v>
      </c>
      <c r="I5049" s="42" t="s">
        <v>357</v>
      </c>
      <c r="J5049" s="42">
        <v>67060</v>
      </c>
      <c r="K5049" s="42" t="s">
        <v>668</v>
      </c>
      <c r="L5049" s="42" t="s">
        <v>7644</v>
      </c>
      <c r="M5049" s="42" t="s">
        <v>21</v>
      </c>
      <c r="N5049" s="42" t="s">
        <v>7645</v>
      </c>
      <c r="O5049" s="42" t="s">
        <v>23</v>
      </c>
      <c r="P5049" s="42" t="s">
        <v>395</v>
      </c>
      <c r="Q5049" s="56" t="s">
        <v>7646</v>
      </c>
      <c r="R5049" s="42" t="s">
        <v>23</v>
      </c>
      <c r="S5049" s="42" t="s">
        <v>22</v>
      </c>
    </row>
    <row r="5050" spans="1:19" ht="12" customHeight="1" x14ac:dyDescent="0.15">
      <c r="A5050" s="42" t="s">
        <v>7662</v>
      </c>
      <c r="B5050" s="42">
        <v>37</v>
      </c>
      <c r="C5050" s="42" t="s">
        <v>14</v>
      </c>
      <c r="D5050" s="42" t="s">
        <v>79</v>
      </c>
      <c r="E5050" s="42" t="s">
        <v>7663</v>
      </c>
      <c r="F5050" s="55">
        <v>41869</v>
      </c>
      <c r="G5050" s="42" t="s">
        <v>7664</v>
      </c>
      <c r="H5050" s="42" t="s">
        <v>92</v>
      </c>
      <c r="I5050" s="42" t="s">
        <v>39</v>
      </c>
      <c r="J5050" s="42" t="s">
        <v>3581</v>
      </c>
      <c r="K5050" s="42" t="s">
        <v>92</v>
      </c>
      <c r="L5050" s="42" t="s">
        <v>93</v>
      </c>
      <c r="M5050" s="42" t="s">
        <v>21</v>
      </c>
      <c r="N5050" s="42" t="s">
        <v>7665</v>
      </c>
      <c r="O5050" s="42" t="s">
        <v>994</v>
      </c>
      <c r="P5050" s="42" t="s">
        <v>395</v>
      </c>
      <c r="Q5050" s="56" t="str">
        <f>HYPERLINK("http://homicide.latimes.com/post/andre-maurice-jones/","http://homicide.latimes.com/post/andre-maurice-jones/")</f>
        <v>http://homicide.latimes.com/post/andre-maurice-jones/</v>
      </c>
      <c r="R5050" s="42" t="s">
        <v>94</v>
      </c>
      <c r="S5050" s="42" t="s">
        <v>22</v>
      </c>
    </row>
    <row r="5051" spans="1:19" ht="12" customHeight="1" x14ac:dyDescent="0.15">
      <c r="A5051" s="42" t="s">
        <v>7656</v>
      </c>
      <c r="B5051" s="42">
        <v>38</v>
      </c>
      <c r="C5051" s="42" t="s">
        <v>14</v>
      </c>
      <c r="D5051" s="42" t="s">
        <v>79</v>
      </c>
      <c r="F5051" s="55">
        <v>41869</v>
      </c>
      <c r="G5051" s="42" t="s">
        <v>7657</v>
      </c>
      <c r="H5051" s="42" t="s">
        <v>7658</v>
      </c>
      <c r="I5051" s="42" t="s">
        <v>39</v>
      </c>
      <c r="J5051" s="42" t="s">
        <v>7659</v>
      </c>
      <c r="K5051" s="42" t="s">
        <v>92</v>
      </c>
      <c r="L5051" s="42" t="s">
        <v>408</v>
      </c>
      <c r="M5051" s="42" t="s">
        <v>21</v>
      </c>
      <c r="N5051" s="42" t="s">
        <v>7660</v>
      </c>
      <c r="O5051" s="42" t="s">
        <v>994</v>
      </c>
      <c r="P5051" s="42" t="s">
        <v>395</v>
      </c>
      <c r="Q5051" s="56" t="s">
        <v>7661</v>
      </c>
      <c r="R5051" s="42" t="s">
        <v>94</v>
      </c>
      <c r="S5051" s="42" t="s">
        <v>22</v>
      </c>
    </row>
    <row r="5052" spans="1:19" ht="12" customHeight="1" x14ac:dyDescent="0.15">
      <c r="A5052" s="42" t="s">
        <v>7675</v>
      </c>
      <c r="B5052" s="42">
        <v>53</v>
      </c>
      <c r="C5052" s="42" t="s">
        <v>14</v>
      </c>
      <c r="D5052" s="42" t="s">
        <v>31</v>
      </c>
      <c r="F5052" s="55">
        <v>41869</v>
      </c>
      <c r="G5052" s="42" t="s">
        <v>7676</v>
      </c>
      <c r="H5052" s="42" t="s">
        <v>1872</v>
      </c>
      <c r="I5052" s="42" t="s">
        <v>39</v>
      </c>
      <c r="J5052" s="42" t="s">
        <v>7677</v>
      </c>
      <c r="K5052" s="42" t="s">
        <v>7678</v>
      </c>
      <c r="L5052" s="42" t="s">
        <v>1874</v>
      </c>
      <c r="M5052" s="42" t="s">
        <v>21</v>
      </c>
      <c r="N5052" s="42" t="s">
        <v>7679</v>
      </c>
      <c r="O5052" s="42" t="s">
        <v>537</v>
      </c>
      <c r="P5052" s="42" t="s">
        <v>395</v>
      </c>
      <c r="Q5052" s="56" t="s">
        <v>7680</v>
      </c>
      <c r="R5052" s="42" t="s">
        <v>542</v>
      </c>
      <c r="S5052" s="42" t="s">
        <v>22</v>
      </c>
    </row>
    <row r="5053" spans="1:19" ht="12" customHeight="1" x14ac:dyDescent="0.15">
      <c r="A5053" s="42" t="s">
        <v>7666</v>
      </c>
      <c r="B5053" s="42">
        <v>31</v>
      </c>
      <c r="C5053" s="42" t="s">
        <v>14</v>
      </c>
      <c r="D5053" s="42" t="s">
        <v>31</v>
      </c>
      <c r="E5053" s="42" t="s">
        <v>7667</v>
      </c>
      <c r="F5053" s="55">
        <v>41869</v>
      </c>
      <c r="G5053" s="42" t="s">
        <v>7668</v>
      </c>
      <c r="H5053" s="42" t="s">
        <v>7669</v>
      </c>
      <c r="I5053" s="42" t="s">
        <v>38</v>
      </c>
      <c r="J5053" s="42" t="s">
        <v>7670</v>
      </c>
      <c r="K5053" s="42" t="s">
        <v>7671</v>
      </c>
      <c r="L5053" s="42" t="s">
        <v>7672</v>
      </c>
      <c r="M5053" s="42" t="s">
        <v>2246</v>
      </c>
      <c r="N5053" s="42" t="s">
        <v>7673</v>
      </c>
      <c r="O5053" s="42" t="s">
        <v>537</v>
      </c>
      <c r="P5053" s="42" t="s">
        <v>395</v>
      </c>
      <c r="Q5053" s="56" t="s">
        <v>7674</v>
      </c>
      <c r="R5053" s="42" t="s">
        <v>94</v>
      </c>
      <c r="S5053" s="42" t="s">
        <v>12</v>
      </c>
    </row>
    <row r="5054" spans="1:19" ht="12" customHeight="1" x14ac:dyDescent="0.15">
      <c r="A5054" s="42" t="s">
        <v>7685</v>
      </c>
      <c r="B5054" s="42">
        <v>52</v>
      </c>
      <c r="C5054" s="42" t="s">
        <v>14</v>
      </c>
      <c r="D5054" s="42" t="s">
        <v>31</v>
      </c>
      <c r="E5054" s="42" t="s">
        <v>7686</v>
      </c>
      <c r="F5054" s="55">
        <v>41868</v>
      </c>
      <c r="G5054" s="42" t="s">
        <v>7687</v>
      </c>
      <c r="H5054" s="42" t="s">
        <v>7688</v>
      </c>
      <c r="I5054" s="42" t="s">
        <v>4274</v>
      </c>
      <c r="J5054" s="42" t="s">
        <v>7689</v>
      </c>
      <c r="K5054" s="42" t="s">
        <v>7690</v>
      </c>
      <c r="L5054" s="42" t="s">
        <v>4277</v>
      </c>
      <c r="M5054" s="42" t="s">
        <v>21</v>
      </c>
      <c r="N5054" s="42" t="s">
        <v>7691</v>
      </c>
      <c r="O5054" s="42" t="s">
        <v>994</v>
      </c>
      <c r="P5054" s="42" t="s">
        <v>395</v>
      </c>
      <c r="Q5054" s="56" t="s">
        <v>7692</v>
      </c>
      <c r="R5054" s="42" t="s">
        <v>94</v>
      </c>
      <c r="S5054" s="42" t="s">
        <v>22</v>
      </c>
    </row>
    <row r="5055" spans="1:19" ht="12" customHeight="1" x14ac:dyDescent="0.15">
      <c r="A5055" s="42" t="s">
        <v>7681</v>
      </c>
      <c r="B5055" s="42">
        <v>44</v>
      </c>
      <c r="C5055" s="42" t="s">
        <v>14</v>
      </c>
      <c r="D5055" s="42" t="s">
        <v>79</v>
      </c>
      <c r="F5055" s="55">
        <v>41868</v>
      </c>
      <c r="G5055" s="42" t="s">
        <v>7682</v>
      </c>
      <c r="H5055" s="42" t="s">
        <v>562</v>
      </c>
      <c r="I5055" s="42" t="s">
        <v>67</v>
      </c>
      <c r="J5055" s="42" t="s">
        <v>2952</v>
      </c>
      <c r="K5055" s="42" t="s">
        <v>563</v>
      </c>
      <c r="L5055" s="42" t="s">
        <v>564</v>
      </c>
      <c r="M5055" s="42" t="s">
        <v>385</v>
      </c>
      <c r="N5055" s="42" t="s">
        <v>7683</v>
      </c>
      <c r="O5055" s="42" t="s">
        <v>4581</v>
      </c>
      <c r="P5055" s="42" t="s">
        <v>395</v>
      </c>
      <c r="Q5055" s="56" t="s">
        <v>7684</v>
      </c>
      <c r="R5055" s="42" t="s">
        <v>94</v>
      </c>
      <c r="S5055" s="42" t="s">
        <v>12</v>
      </c>
    </row>
    <row r="5056" spans="1:19" ht="12" customHeight="1" x14ac:dyDescent="0.15">
      <c r="A5056" s="42" t="s">
        <v>7693</v>
      </c>
      <c r="B5056" s="42">
        <v>38</v>
      </c>
      <c r="C5056" s="42" t="s">
        <v>14</v>
      </c>
      <c r="D5056" s="42" t="s">
        <v>79</v>
      </c>
      <c r="F5056" s="55">
        <v>41867</v>
      </c>
      <c r="G5056" s="42" t="s">
        <v>7694</v>
      </c>
      <c r="H5056" s="42" t="s">
        <v>7695</v>
      </c>
      <c r="I5056" s="42" t="s">
        <v>46</v>
      </c>
      <c r="J5056" s="42" t="s">
        <v>7696</v>
      </c>
      <c r="K5056" s="42" t="s">
        <v>2332</v>
      </c>
      <c r="L5056" s="42" t="s">
        <v>7697</v>
      </c>
      <c r="M5056" s="42" t="s">
        <v>21</v>
      </c>
      <c r="N5056" s="42" t="s">
        <v>7698</v>
      </c>
      <c r="O5056" s="42" t="s">
        <v>994</v>
      </c>
      <c r="P5056" s="42" t="s">
        <v>395</v>
      </c>
      <c r="Q5056" s="56" t="s">
        <v>7699</v>
      </c>
      <c r="R5056" s="42" t="s">
        <v>94</v>
      </c>
      <c r="S5056" s="42" t="s">
        <v>22</v>
      </c>
    </row>
    <row r="5057" spans="1:20" ht="12" customHeight="1" x14ac:dyDescent="0.15">
      <c r="A5057" s="42" t="s">
        <v>7700</v>
      </c>
      <c r="B5057" s="42">
        <v>28</v>
      </c>
      <c r="C5057" s="42" t="s">
        <v>14</v>
      </c>
      <c r="D5057" s="42" t="s">
        <v>31</v>
      </c>
      <c r="E5057" s="42" t="s">
        <v>7701</v>
      </c>
      <c r="F5057" s="55">
        <v>41866</v>
      </c>
      <c r="G5057" s="42" t="s">
        <v>7702</v>
      </c>
      <c r="H5057" s="42" t="s">
        <v>381</v>
      </c>
      <c r="I5057" s="42" t="s">
        <v>313</v>
      </c>
      <c r="J5057" s="42" t="s">
        <v>7703</v>
      </c>
      <c r="K5057" s="42" t="s">
        <v>2628</v>
      </c>
      <c r="L5057" s="42" t="s">
        <v>7704</v>
      </c>
      <c r="M5057" s="42" t="s">
        <v>21</v>
      </c>
      <c r="N5057" s="42" t="s">
        <v>7705</v>
      </c>
      <c r="O5057" s="42" t="s">
        <v>994</v>
      </c>
      <c r="P5057" s="42" t="s">
        <v>395</v>
      </c>
      <c r="Q5057" s="56" t="s">
        <v>7706</v>
      </c>
      <c r="R5057" s="42" t="s">
        <v>542</v>
      </c>
      <c r="S5057" s="42" t="s">
        <v>12</v>
      </c>
    </row>
    <row r="5058" spans="1:20" ht="12" customHeight="1" x14ac:dyDescent="0.15">
      <c r="A5058" s="42" t="s">
        <v>7708</v>
      </c>
      <c r="B5058" s="42">
        <v>50</v>
      </c>
      <c r="C5058" s="42" t="s">
        <v>108</v>
      </c>
      <c r="D5058" s="42" t="s">
        <v>79</v>
      </c>
      <c r="E5058" s="42" t="s">
        <v>7709</v>
      </c>
      <c r="F5058" s="55">
        <v>41865</v>
      </c>
      <c r="G5058" s="42" t="s">
        <v>7710</v>
      </c>
      <c r="H5058" s="42" t="s">
        <v>616</v>
      </c>
      <c r="I5058" s="42" t="s">
        <v>117</v>
      </c>
      <c r="J5058" s="42" t="s">
        <v>7711</v>
      </c>
      <c r="K5058" s="42" t="s">
        <v>617</v>
      </c>
      <c r="L5058" s="42" t="s">
        <v>618</v>
      </c>
      <c r="M5058" s="42" t="s">
        <v>21</v>
      </c>
      <c r="N5058" s="42" t="s">
        <v>7712</v>
      </c>
      <c r="O5058" s="42" t="s">
        <v>394</v>
      </c>
      <c r="P5058" s="42" t="s">
        <v>395</v>
      </c>
      <c r="Q5058" s="56" t="s">
        <v>7713</v>
      </c>
      <c r="R5058" s="42" t="s">
        <v>542</v>
      </c>
      <c r="S5058" s="42" t="s">
        <v>22</v>
      </c>
    </row>
    <row r="5059" spans="1:20" ht="12" customHeight="1" x14ac:dyDescent="0.15">
      <c r="A5059" s="42" t="s">
        <v>7714</v>
      </c>
      <c r="B5059" s="42">
        <v>19</v>
      </c>
      <c r="C5059" s="42" t="s">
        <v>108</v>
      </c>
      <c r="D5059" s="42" t="s">
        <v>31</v>
      </c>
      <c r="E5059" s="42" t="s">
        <v>7715</v>
      </c>
      <c r="F5059" s="55">
        <v>41865</v>
      </c>
      <c r="G5059" s="42" t="s">
        <v>7716</v>
      </c>
      <c r="H5059" s="42" t="s">
        <v>591</v>
      </c>
      <c r="I5059" s="42" t="s">
        <v>39</v>
      </c>
      <c r="J5059" s="42" t="s">
        <v>7717</v>
      </c>
      <c r="K5059" s="42" t="s">
        <v>592</v>
      </c>
      <c r="L5059" s="42" t="s">
        <v>711</v>
      </c>
      <c r="M5059" s="42" t="s">
        <v>21</v>
      </c>
      <c r="N5059" s="42" t="s">
        <v>20595</v>
      </c>
      <c r="O5059" s="42" t="s">
        <v>994</v>
      </c>
      <c r="P5059" s="42" t="s">
        <v>395</v>
      </c>
      <c r="Q5059" s="56" t="s">
        <v>7718</v>
      </c>
      <c r="R5059" s="42" t="s">
        <v>542</v>
      </c>
      <c r="S5059" s="42" t="s">
        <v>12</v>
      </c>
    </row>
    <row r="5060" spans="1:20" ht="12" customHeight="1" x14ac:dyDescent="0.15">
      <c r="A5060" s="42" t="s">
        <v>7719</v>
      </c>
      <c r="B5060" s="42">
        <v>52</v>
      </c>
      <c r="C5060" s="42" t="s">
        <v>14</v>
      </c>
      <c r="D5060" s="42" t="s">
        <v>31</v>
      </c>
      <c r="E5060" s="42" t="s">
        <v>7720</v>
      </c>
      <c r="F5060" s="55">
        <v>41865</v>
      </c>
      <c r="G5060" s="42" t="s">
        <v>7721</v>
      </c>
      <c r="H5060" s="42" t="s">
        <v>1313</v>
      </c>
      <c r="I5060" s="42" t="s">
        <v>357</v>
      </c>
      <c r="J5060" s="42" t="s">
        <v>7722</v>
      </c>
      <c r="K5060" s="42" t="s">
        <v>2250</v>
      </c>
      <c r="L5060" s="42" t="s">
        <v>7723</v>
      </c>
      <c r="M5060" s="42" t="s">
        <v>21</v>
      </c>
      <c r="N5060" s="42" t="s">
        <v>7724</v>
      </c>
      <c r="O5060" s="42" t="s">
        <v>23</v>
      </c>
      <c r="P5060" s="42" t="s">
        <v>395</v>
      </c>
      <c r="Q5060" s="56" t="s">
        <v>7725</v>
      </c>
      <c r="R5060" s="42" t="s">
        <v>23</v>
      </c>
      <c r="S5060" s="42" t="s">
        <v>22</v>
      </c>
    </row>
    <row r="5061" spans="1:20" ht="12" customHeight="1" x14ac:dyDescent="0.15">
      <c r="A5061" s="42" t="s">
        <v>7758</v>
      </c>
      <c r="B5061" s="42">
        <v>20</v>
      </c>
      <c r="C5061" s="42" t="s">
        <v>108</v>
      </c>
      <c r="D5061" s="42" t="s">
        <v>31</v>
      </c>
      <c r="E5061" s="42" t="s">
        <v>7759</v>
      </c>
      <c r="F5061" s="55">
        <v>41864</v>
      </c>
      <c r="G5061" s="42" t="s">
        <v>7760</v>
      </c>
      <c r="H5061" s="42" t="s">
        <v>6514</v>
      </c>
      <c r="I5061" s="42" t="s">
        <v>67</v>
      </c>
      <c r="J5061" s="42" t="s">
        <v>7497</v>
      </c>
      <c r="K5061" s="42" t="s">
        <v>6514</v>
      </c>
      <c r="L5061" s="42" t="s">
        <v>7498</v>
      </c>
      <c r="M5061" s="42" t="s">
        <v>373</v>
      </c>
      <c r="N5061" s="42" t="s">
        <v>7761</v>
      </c>
      <c r="O5061" s="42" t="s">
        <v>3301</v>
      </c>
      <c r="P5061" s="42" t="s">
        <v>395</v>
      </c>
      <c r="Q5061" s="56" t="s">
        <v>7762</v>
      </c>
      <c r="R5061" s="42" t="s">
        <v>94</v>
      </c>
      <c r="S5061" s="42" t="s">
        <v>373</v>
      </c>
      <c r="T5061" s="42" t="s">
        <v>29599</v>
      </c>
    </row>
    <row r="5062" spans="1:20" ht="12" customHeight="1" x14ac:dyDescent="0.15">
      <c r="A5062" s="42" t="s">
        <v>7733</v>
      </c>
      <c r="B5062" s="42">
        <v>40</v>
      </c>
      <c r="C5062" s="42" t="s">
        <v>14</v>
      </c>
      <c r="D5062" s="42" t="s">
        <v>42</v>
      </c>
      <c r="E5062" s="42" t="s">
        <v>7734</v>
      </c>
      <c r="F5062" s="55">
        <v>41864</v>
      </c>
      <c r="G5062" s="42" t="s">
        <v>7735</v>
      </c>
      <c r="H5062" s="42" t="s">
        <v>707</v>
      </c>
      <c r="I5062" s="42" t="s">
        <v>67</v>
      </c>
      <c r="J5062" s="42" t="s">
        <v>7736</v>
      </c>
      <c r="K5062" s="42" t="s">
        <v>545</v>
      </c>
      <c r="L5062" s="42" t="s">
        <v>708</v>
      </c>
      <c r="M5062" s="42" t="s">
        <v>21</v>
      </c>
      <c r="N5062" s="42" t="s">
        <v>7737</v>
      </c>
      <c r="P5062" s="42" t="s">
        <v>395</v>
      </c>
      <c r="Q5062" s="56" t="s">
        <v>7738</v>
      </c>
      <c r="R5062" s="42" t="s">
        <v>948</v>
      </c>
      <c r="S5062" s="42" t="s">
        <v>22</v>
      </c>
    </row>
    <row r="5063" spans="1:20" ht="12" customHeight="1" x14ac:dyDescent="0.15">
      <c r="A5063" s="42" t="s">
        <v>7742</v>
      </c>
      <c r="B5063" s="42">
        <v>30</v>
      </c>
      <c r="C5063" s="42" t="s">
        <v>14</v>
      </c>
      <c r="D5063" s="42" t="s">
        <v>42</v>
      </c>
      <c r="E5063" s="42" t="s">
        <v>7743</v>
      </c>
      <c r="F5063" s="55">
        <v>41864</v>
      </c>
      <c r="G5063" s="42" t="s">
        <v>7744</v>
      </c>
      <c r="H5063" s="42" t="s">
        <v>707</v>
      </c>
      <c r="I5063" s="42" t="s">
        <v>67</v>
      </c>
      <c r="J5063" s="42" t="s">
        <v>2860</v>
      </c>
      <c r="K5063" s="42" t="s">
        <v>545</v>
      </c>
      <c r="L5063" s="42" t="s">
        <v>708</v>
      </c>
      <c r="M5063" s="42" t="s">
        <v>21</v>
      </c>
      <c r="N5063" s="42" t="s">
        <v>7745</v>
      </c>
      <c r="O5063" s="42" t="s">
        <v>4581</v>
      </c>
      <c r="P5063" s="42" t="s">
        <v>395</v>
      </c>
      <c r="Q5063" s="56" t="s">
        <v>7746</v>
      </c>
      <c r="R5063" s="42" t="s">
        <v>94</v>
      </c>
      <c r="S5063" s="42" t="s">
        <v>22</v>
      </c>
    </row>
    <row r="5064" spans="1:20" ht="12" customHeight="1" x14ac:dyDescent="0.15">
      <c r="A5064" s="42" t="s">
        <v>7747</v>
      </c>
      <c r="B5064" s="42">
        <v>61</v>
      </c>
      <c r="C5064" s="42" t="s">
        <v>14</v>
      </c>
      <c r="D5064" s="42" t="s">
        <v>31</v>
      </c>
      <c r="E5064" s="42" t="s">
        <v>7748</v>
      </c>
      <c r="F5064" s="55">
        <v>41864</v>
      </c>
      <c r="G5064" s="42" t="s">
        <v>7749</v>
      </c>
      <c r="H5064" s="42" t="s">
        <v>6924</v>
      </c>
      <c r="I5064" s="42" t="s">
        <v>364</v>
      </c>
      <c r="J5064" s="42" t="s">
        <v>6925</v>
      </c>
      <c r="K5064" s="42" t="s">
        <v>6926</v>
      </c>
      <c r="L5064" s="42" t="s">
        <v>6927</v>
      </c>
      <c r="M5064" s="42" t="s">
        <v>21</v>
      </c>
      <c r="N5064" s="42" t="s">
        <v>7750</v>
      </c>
      <c r="O5064" s="42" t="s">
        <v>23</v>
      </c>
      <c r="P5064" s="42" t="s">
        <v>395</v>
      </c>
      <c r="Q5064" s="56" t="s">
        <v>7751</v>
      </c>
      <c r="R5064" s="42" t="s">
        <v>542</v>
      </c>
      <c r="S5064" s="42" t="s">
        <v>22</v>
      </c>
    </row>
    <row r="5065" spans="1:20" ht="12" customHeight="1" x14ac:dyDescent="0.15">
      <c r="A5065" s="42" t="s">
        <v>7752</v>
      </c>
      <c r="B5065" s="42">
        <v>35</v>
      </c>
      <c r="C5065" s="42" t="s">
        <v>14</v>
      </c>
      <c r="D5065" s="42" t="s">
        <v>31</v>
      </c>
      <c r="F5065" s="55">
        <v>41864</v>
      </c>
      <c r="G5065" s="42" t="s">
        <v>7753</v>
      </c>
      <c r="H5065" s="42" t="s">
        <v>87</v>
      </c>
      <c r="I5065" s="42" t="s">
        <v>88</v>
      </c>
      <c r="J5065" s="42" t="s">
        <v>7754</v>
      </c>
      <c r="K5065" s="42" t="s">
        <v>89</v>
      </c>
      <c r="L5065" s="42" t="s">
        <v>7755</v>
      </c>
      <c r="M5065" s="42" t="s">
        <v>21</v>
      </c>
      <c r="N5065" s="42" t="s">
        <v>7756</v>
      </c>
      <c r="O5065" s="42" t="s">
        <v>394</v>
      </c>
      <c r="P5065" s="42" t="s">
        <v>395</v>
      </c>
      <c r="Q5065" s="56" t="s">
        <v>7757</v>
      </c>
      <c r="R5065" s="42" t="s">
        <v>542</v>
      </c>
      <c r="S5065" s="42" t="s">
        <v>22</v>
      </c>
    </row>
    <row r="5066" spans="1:20" ht="12" customHeight="1" x14ac:dyDescent="0.15">
      <c r="A5066" s="42" t="s">
        <v>7726</v>
      </c>
      <c r="B5066" s="42">
        <v>24</v>
      </c>
      <c r="C5066" s="42" t="s">
        <v>14</v>
      </c>
      <c r="D5066" s="42" t="s">
        <v>79</v>
      </c>
      <c r="E5066" s="42" t="s">
        <v>7727</v>
      </c>
      <c r="F5066" s="55">
        <v>41864</v>
      </c>
      <c r="G5066" s="42" t="s">
        <v>7728</v>
      </c>
      <c r="H5066" s="42" t="s">
        <v>7729</v>
      </c>
      <c r="I5066" s="42" t="s">
        <v>56</v>
      </c>
      <c r="J5066" s="42" t="s">
        <v>7730</v>
      </c>
      <c r="K5066" s="42" t="s">
        <v>7731</v>
      </c>
      <c r="L5066" s="42" t="s">
        <v>5525</v>
      </c>
      <c r="M5066" s="42" t="s">
        <v>21</v>
      </c>
      <c r="N5066" s="42" t="s">
        <v>7732</v>
      </c>
      <c r="O5066" s="42" t="s">
        <v>537</v>
      </c>
      <c r="P5066" s="42" t="s">
        <v>395</v>
      </c>
      <c r="Q5066" s="56" t="s">
        <v>20422</v>
      </c>
      <c r="R5066" s="42" t="s">
        <v>94</v>
      </c>
      <c r="S5066" s="42" t="s">
        <v>12</v>
      </c>
    </row>
    <row r="5067" spans="1:20" ht="12" customHeight="1" x14ac:dyDescent="0.15">
      <c r="A5067" s="42" t="s">
        <v>7739</v>
      </c>
      <c r="B5067" s="42">
        <v>21</v>
      </c>
      <c r="C5067" s="42" t="s">
        <v>14</v>
      </c>
      <c r="D5067" s="42" t="s">
        <v>42</v>
      </c>
      <c r="F5067" s="55">
        <v>41864</v>
      </c>
      <c r="G5067" s="42" t="s">
        <v>7740</v>
      </c>
      <c r="H5067" s="42" t="s">
        <v>1672</v>
      </c>
      <c r="I5067" s="42" t="s">
        <v>203</v>
      </c>
      <c r="J5067" s="42" t="s">
        <v>1673</v>
      </c>
      <c r="K5067" s="42" t="s">
        <v>1674</v>
      </c>
      <c r="L5067" s="42" t="s">
        <v>1675</v>
      </c>
      <c r="M5067" s="42" t="s">
        <v>21</v>
      </c>
      <c r="N5067" s="42" t="s">
        <v>7741</v>
      </c>
      <c r="O5067" s="42" t="s">
        <v>994</v>
      </c>
      <c r="P5067" s="42" t="s">
        <v>395</v>
      </c>
      <c r="Q5067" s="56"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067" s="42" t="s">
        <v>542</v>
      </c>
      <c r="S5067" s="42" t="s">
        <v>29</v>
      </c>
    </row>
    <row r="5068" spans="1:20" ht="12" customHeight="1" x14ac:dyDescent="0.15">
      <c r="A5068" s="42" t="s">
        <v>7771</v>
      </c>
      <c r="B5068" s="42">
        <v>22</v>
      </c>
      <c r="C5068" s="42" t="s">
        <v>14</v>
      </c>
      <c r="D5068" s="42" t="s">
        <v>42</v>
      </c>
      <c r="E5068" s="42" t="s">
        <v>7772</v>
      </c>
      <c r="F5068" s="55">
        <v>41863</v>
      </c>
      <c r="G5068" s="42" t="s">
        <v>7773</v>
      </c>
      <c r="H5068" s="42" t="s">
        <v>7774</v>
      </c>
      <c r="I5068" s="42" t="s">
        <v>39</v>
      </c>
      <c r="J5068" s="42" t="s">
        <v>7775</v>
      </c>
      <c r="K5068" s="42" t="s">
        <v>92</v>
      </c>
      <c r="L5068" s="42" t="s">
        <v>93</v>
      </c>
      <c r="M5068" s="42" t="s">
        <v>21</v>
      </c>
      <c r="N5068" s="42" t="s">
        <v>7776</v>
      </c>
      <c r="O5068" s="42" t="s">
        <v>4581</v>
      </c>
      <c r="P5068" s="42" t="s">
        <v>395</v>
      </c>
      <c r="Q5068" s="56" t="s">
        <v>7777</v>
      </c>
      <c r="R5068" s="42" t="s">
        <v>94</v>
      </c>
      <c r="S5068" s="42" t="s">
        <v>22</v>
      </c>
    </row>
    <row r="5069" spans="1:20" ht="12" customHeight="1" x14ac:dyDescent="0.15">
      <c r="A5069" s="42" t="s">
        <v>7778</v>
      </c>
      <c r="B5069" s="42">
        <v>30</v>
      </c>
      <c r="C5069" s="42" t="s">
        <v>14</v>
      </c>
      <c r="D5069" s="42" t="s">
        <v>133</v>
      </c>
      <c r="F5069" s="55">
        <v>41863</v>
      </c>
      <c r="G5069" s="42" t="s">
        <v>7779</v>
      </c>
      <c r="H5069" s="42" t="s">
        <v>1121</v>
      </c>
      <c r="I5069" s="42" t="s">
        <v>653</v>
      </c>
      <c r="J5069" s="42" t="s">
        <v>7780</v>
      </c>
      <c r="K5069" s="42" t="s">
        <v>7781</v>
      </c>
      <c r="L5069" s="42" t="s">
        <v>7782</v>
      </c>
      <c r="M5069" s="42" t="s">
        <v>21</v>
      </c>
      <c r="N5069" s="42" t="s">
        <v>7783</v>
      </c>
      <c r="O5069" s="42" t="s">
        <v>994</v>
      </c>
      <c r="P5069" s="42" t="s">
        <v>395</v>
      </c>
      <c r="Q5069" s="56" t="str">
        <f>HYPERLINK("http://neshobademocrat.com/main.asp?SectionID=2&amp;SubSectionID=297&amp;ArticleID=33427","http://neshobademocrat.com/main.asp?SectionID=2&amp;SubSectionID=297&amp;ArticleID=33427")</f>
        <v>http://neshobademocrat.com/main.asp?SectionID=2&amp;SubSectionID=297&amp;ArticleID=33427</v>
      </c>
      <c r="R5069" s="42" t="s">
        <v>23</v>
      </c>
      <c r="S5069" s="42" t="s">
        <v>22</v>
      </c>
    </row>
    <row r="5070" spans="1:20" ht="12" customHeight="1" x14ac:dyDescent="0.15">
      <c r="A5070" s="42" t="s">
        <v>7792</v>
      </c>
      <c r="B5070" s="42">
        <v>59</v>
      </c>
      <c r="C5070" s="42" t="s">
        <v>14</v>
      </c>
      <c r="D5070" s="42" t="s">
        <v>31</v>
      </c>
      <c r="E5070" s="42"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5070" s="55">
        <v>41863</v>
      </c>
      <c r="G5070" s="42" t="s">
        <v>7793</v>
      </c>
      <c r="H5070" s="42" t="s">
        <v>7794</v>
      </c>
      <c r="I5070" s="42" t="s">
        <v>417</v>
      </c>
      <c r="J5070" s="42" t="s">
        <v>7795</v>
      </c>
      <c r="K5070" s="42" t="s">
        <v>4308</v>
      </c>
      <c r="L5070" s="42" t="s">
        <v>569</v>
      </c>
      <c r="M5070" s="42" t="s">
        <v>373</v>
      </c>
      <c r="N5070" s="42" t="s">
        <v>7796</v>
      </c>
      <c r="O5070" s="42" t="s">
        <v>994</v>
      </c>
      <c r="P5070" s="42" t="s">
        <v>395</v>
      </c>
      <c r="Q5070" s="56" t="s">
        <v>7797</v>
      </c>
      <c r="R5070" s="42" t="s">
        <v>94</v>
      </c>
      <c r="S5070" s="42" t="s">
        <v>22</v>
      </c>
    </row>
    <row r="5071" spans="1:20" ht="12" customHeight="1" x14ac:dyDescent="0.15">
      <c r="A5071" s="42" t="s">
        <v>7784</v>
      </c>
      <c r="B5071" s="42">
        <v>54</v>
      </c>
      <c r="C5071" s="42" t="s">
        <v>14</v>
      </c>
      <c r="D5071" s="42" t="s">
        <v>31</v>
      </c>
      <c r="F5071" s="55">
        <v>41863</v>
      </c>
      <c r="G5071" s="42" t="s">
        <v>7785</v>
      </c>
      <c r="H5071" s="42" t="s">
        <v>7786</v>
      </c>
      <c r="I5071" s="42" t="s">
        <v>51</v>
      </c>
      <c r="J5071" s="42" t="s">
        <v>7787</v>
      </c>
      <c r="K5071" s="42" t="s">
        <v>7788</v>
      </c>
      <c r="L5071" s="42" t="s">
        <v>7789</v>
      </c>
      <c r="M5071" s="42" t="s">
        <v>21</v>
      </c>
      <c r="N5071" s="42" t="s">
        <v>7790</v>
      </c>
      <c r="O5071" s="42" t="s">
        <v>537</v>
      </c>
      <c r="P5071" s="42" t="s">
        <v>395</v>
      </c>
      <c r="Q5071" s="56" t="s">
        <v>7791</v>
      </c>
      <c r="R5071" s="42" t="s">
        <v>542</v>
      </c>
      <c r="S5071" s="42" t="s">
        <v>22</v>
      </c>
    </row>
    <row r="5072" spans="1:20" ht="12" customHeight="1" x14ac:dyDescent="0.15">
      <c r="A5072" s="42" t="s">
        <v>7763</v>
      </c>
      <c r="B5072" s="42">
        <v>36</v>
      </c>
      <c r="C5072" s="42" t="s">
        <v>14</v>
      </c>
      <c r="D5072" s="42" t="s">
        <v>79</v>
      </c>
      <c r="E5072" s="42" t="s">
        <v>7764</v>
      </c>
      <c r="F5072" s="55">
        <v>41863</v>
      </c>
      <c r="G5072" s="42" t="s">
        <v>7765</v>
      </c>
      <c r="H5072" s="42" t="s">
        <v>7766</v>
      </c>
      <c r="I5072" s="42" t="s">
        <v>39</v>
      </c>
      <c r="J5072" s="42" t="s">
        <v>7767</v>
      </c>
      <c r="K5072" s="42" t="s">
        <v>303</v>
      </c>
      <c r="L5072" s="42" t="s">
        <v>7768</v>
      </c>
      <c r="M5072" s="42" t="s">
        <v>385</v>
      </c>
      <c r="N5072" s="42" t="s">
        <v>7769</v>
      </c>
      <c r="O5072" s="42" t="s">
        <v>994</v>
      </c>
      <c r="P5072" s="42" t="s">
        <v>395</v>
      </c>
      <c r="Q5072" s="56" t="s">
        <v>7770</v>
      </c>
      <c r="R5072" s="42" t="s">
        <v>94</v>
      </c>
      <c r="S5072" s="42" t="s">
        <v>12</v>
      </c>
    </row>
    <row r="5073" spans="1:19" ht="12" customHeight="1" x14ac:dyDescent="0.15">
      <c r="A5073" s="42" t="s">
        <v>7824</v>
      </c>
      <c r="B5073" s="42">
        <v>67</v>
      </c>
      <c r="C5073" s="42" t="s">
        <v>14</v>
      </c>
      <c r="D5073" s="42" t="s">
        <v>79</v>
      </c>
      <c r="E5073" s="42" t="s">
        <v>7825</v>
      </c>
      <c r="F5073" s="55">
        <v>41862</v>
      </c>
      <c r="G5073" s="42" t="s">
        <v>7826</v>
      </c>
      <c r="H5073" s="42" t="s">
        <v>1279</v>
      </c>
      <c r="I5073" s="42" t="s">
        <v>67</v>
      </c>
      <c r="J5073" s="42" t="s">
        <v>7827</v>
      </c>
      <c r="K5073" s="42" t="s">
        <v>5365</v>
      </c>
      <c r="L5073" s="42" t="s">
        <v>7828</v>
      </c>
      <c r="M5073" s="42" t="s">
        <v>21</v>
      </c>
      <c r="N5073" s="42" t="s">
        <v>7829</v>
      </c>
      <c r="O5073" s="42" t="s">
        <v>23</v>
      </c>
      <c r="P5073" s="42" t="s">
        <v>395</v>
      </c>
      <c r="Q5073" s="56"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073" s="42" t="s">
        <v>23</v>
      </c>
      <c r="S5073" s="42" t="s">
        <v>22</v>
      </c>
    </row>
    <row r="5074" spans="1:19" ht="12" customHeight="1" x14ac:dyDescent="0.15">
      <c r="A5074" s="42" t="s">
        <v>7816</v>
      </c>
      <c r="B5074" s="42">
        <v>52</v>
      </c>
      <c r="C5074" s="42" t="s">
        <v>14</v>
      </c>
      <c r="D5074" s="42" t="s">
        <v>79</v>
      </c>
      <c r="E5074" s="42" t="s">
        <v>7817</v>
      </c>
      <c r="F5074" s="55">
        <v>41862</v>
      </c>
      <c r="G5074" s="42" t="s">
        <v>7818</v>
      </c>
      <c r="H5074" s="42" t="s">
        <v>7819</v>
      </c>
      <c r="I5074" s="42" t="s">
        <v>653</v>
      </c>
      <c r="J5074" s="42" t="s">
        <v>7820</v>
      </c>
      <c r="K5074" s="42" t="s">
        <v>2119</v>
      </c>
      <c r="L5074" s="42" t="s">
        <v>7821</v>
      </c>
      <c r="M5074" s="42" t="s">
        <v>21</v>
      </c>
      <c r="N5074" s="42" t="s">
        <v>7822</v>
      </c>
      <c r="O5074" s="42" t="s">
        <v>994</v>
      </c>
      <c r="P5074" s="42" t="s">
        <v>395</v>
      </c>
      <c r="Q5074" s="56" t="s">
        <v>7823</v>
      </c>
      <c r="R5074" s="42" t="s">
        <v>94</v>
      </c>
      <c r="S5074" s="42" t="s">
        <v>22</v>
      </c>
    </row>
    <row r="5075" spans="1:19" ht="12" customHeight="1" x14ac:dyDescent="0.15">
      <c r="A5075" s="42" t="s">
        <v>7830</v>
      </c>
      <c r="B5075" s="42">
        <v>18</v>
      </c>
      <c r="C5075" s="42" t="s">
        <v>14</v>
      </c>
      <c r="D5075" s="42" t="s">
        <v>42</v>
      </c>
      <c r="F5075" s="55">
        <v>41862</v>
      </c>
      <c r="G5075" s="42" t="s">
        <v>7831</v>
      </c>
      <c r="H5075" s="42" t="s">
        <v>279</v>
      </c>
      <c r="I5075" s="42" t="s">
        <v>67</v>
      </c>
      <c r="J5075" s="42" t="s">
        <v>7832</v>
      </c>
      <c r="K5075" s="42" t="s">
        <v>279</v>
      </c>
      <c r="L5075" s="42" t="s">
        <v>280</v>
      </c>
      <c r="M5075" s="42" t="s">
        <v>21</v>
      </c>
      <c r="N5075" s="42" t="s">
        <v>7833</v>
      </c>
      <c r="O5075" s="42" t="s">
        <v>4581</v>
      </c>
      <c r="P5075" s="42" t="s">
        <v>395</v>
      </c>
      <c r="Q5075" s="56" t="s">
        <v>7834</v>
      </c>
      <c r="R5075" s="42" t="s">
        <v>94</v>
      </c>
      <c r="S5075" s="42" t="s">
        <v>22</v>
      </c>
    </row>
    <row r="5076" spans="1:19" ht="12" customHeight="1" x14ac:dyDescent="0.15">
      <c r="A5076" s="42" t="s">
        <v>7835</v>
      </c>
      <c r="B5076" s="42">
        <v>53</v>
      </c>
      <c r="C5076" s="42" t="s">
        <v>14</v>
      </c>
      <c r="D5076" s="42" t="s">
        <v>24</v>
      </c>
      <c r="F5076" s="55">
        <v>41862</v>
      </c>
      <c r="G5076" s="42" t="s">
        <v>7836</v>
      </c>
      <c r="H5076" s="42" t="s">
        <v>7837</v>
      </c>
      <c r="I5076" s="42" t="s">
        <v>19</v>
      </c>
      <c r="J5076" s="42" t="s">
        <v>7838</v>
      </c>
      <c r="K5076" s="42" t="s">
        <v>7839</v>
      </c>
      <c r="L5076" s="42" t="s">
        <v>7840</v>
      </c>
      <c r="M5076" s="42" t="s">
        <v>21</v>
      </c>
      <c r="N5076" s="42" t="s">
        <v>7841</v>
      </c>
      <c r="O5076" s="42" t="s">
        <v>994</v>
      </c>
      <c r="P5076" s="42" t="s">
        <v>395</v>
      </c>
      <c r="Q5076" s="56" t="str">
        <f>HYPERLINK("http://kpel965.com/la-state-police-handling-shooting-involving-crowley-police-officers/","http://kpel965.com/la-state-police-handling-shooting-involving-crowley-police-officers/")</f>
        <v>http://kpel965.com/la-state-police-handling-shooting-involving-crowley-police-officers/</v>
      </c>
      <c r="R5076" s="42" t="s">
        <v>94</v>
      </c>
      <c r="S5076" s="42" t="s">
        <v>22</v>
      </c>
    </row>
    <row r="5077" spans="1:19" ht="12" customHeight="1" x14ac:dyDescent="0.15">
      <c r="A5077" s="42" t="s">
        <v>7798</v>
      </c>
      <c r="B5077" s="42">
        <v>27</v>
      </c>
      <c r="C5077" s="42" t="s">
        <v>14</v>
      </c>
      <c r="D5077" s="42" t="s">
        <v>79</v>
      </c>
      <c r="E5077" s="42" t="str">
        <f>HYPERLINK("http://kbmt.images.worldnow.com/images/4452029_G.jpg","http://kbmt.images.worldnow.com/images/4452029_G.jpg")</f>
        <v>http://kbmt.images.worldnow.com/images/4452029_G.jpg</v>
      </c>
      <c r="F5077" s="55">
        <v>41862</v>
      </c>
      <c r="G5077" s="42" t="s">
        <v>7799</v>
      </c>
      <c r="H5077" s="42" t="s">
        <v>7800</v>
      </c>
      <c r="I5077" s="42" t="s">
        <v>67</v>
      </c>
      <c r="J5077" s="42">
        <v>77640</v>
      </c>
      <c r="K5077" s="42" t="s">
        <v>1747</v>
      </c>
      <c r="L5077" s="42" t="s">
        <v>7801</v>
      </c>
      <c r="M5077" s="42" t="s">
        <v>385</v>
      </c>
      <c r="N5077" s="42" t="s">
        <v>7802</v>
      </c>
      <c r="O5077" s="42" t="s">
        <v>394</v>
      </c>
      <c r="P5077" s="42" t="s">
        <v>395</v>
      </c>
      <c r="Q5077" s="56"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077" s="42" t="s">
        <v>948</v>
      </c>
      <c r="S5077" s="42" t="s">
        <v>12</v>
      </c>
    </row>
    <row r="5078" spans="1:19" ht="12" customHeight="1" x14ac:dyDescent="0.15">
      <c r="A5078" s="42" t="s">
        <v>7803</v>
      </c>
      <c r="B5078" s="42">
        <v>25</v>
      </c>
      <c r="C5078" s="42" t="s">
        <v>14</v>
      </c>
      <c r="D5078" s="42" t="s">
        <v>79</v>
      </c>
      <c r="E5078" s="42" t="s">
        <v>7804</v>
      </c>
      <c r="F5078" s="55">
        <v>41862</v>
      </c>
      <c r="G5078" s="42" t="s">
        <v>7805</v>
      </c>
      <c r="H5078" s="42" t="s">
        <v>92</v>
      </c>
      <c r="I5078" s="42" t="s">
        <v>39</v>
      </c>
      <c r="J5078" s="42" t="s">
        <v>7806</v>
      </c>
      <c r="K5078" s="42" t="s">
        <v>92</v>
      </c>
      <c r="L5078" s="42" t="s">
        <v>93</v>
      </c>
      <c r="M5078" s="42" t="s">
        <v>21</v>
      </c>
      <c r="N5078" s="42" t="s">
        <v>7807</v>
      </c>
      <c r="O5078" s="42" t="s">
        <v>4581</v>
      </c>
      <c r="P5078" s="42" t="s">
        <v>395</v>
      </c>
      <c r="Q5078" s="56" t="s">
        <v>7808</v>
      </c>
      <c r="R5078" s="42" t="s">
        <v>542</v>
      </c>
      <c r="S5078" s="42" t="s">
        <v>12</v>
      </c>
    </row>
    <row r="5079" spans="1:19" ht="12" customHeight="1" x14ac:dyDescent="0.15">
      <c r="A5079" s="42" t="s">
        <v>7809</v>
      </c>
      <c r="B5079" s="42">
        <v>34</v>
      </c>
      <c r="C5079" s="42" t="s">
        <v>14</v>
      </c>
      <c r="D5079" s="42" t="s">
        <v>79</v>
      </c>
      <c r="E5079" s="42" t="s">
        <v>7810</v>
      </c>
      <c r="F5079" s="55">
        <v>41862</v>
      </c>
      <c r="G5079" s="42" t="s">
        <v>7811</v>
      </c>
      <c r="H5079" s="42" t="s">
        <v>7812</v>
      </c>
      <c r="I5079" s="42" t="s">
        <v>19</v>
      </c>
      <c r="J5079" s="42">
        <v>71040</v>
      </c>
      <c r="K5079" s="42" t="s">
        <v>7813</v>
      </c>
      <c r="L5079" s="42" t="s">
        <v>7814</v>
      </c>
      <c r="M5079" s="42" t="s">
        <v>2246</v>
      </c>
      <c r="N5079" s="42" t="s">
        <v>7815</v>
      </c>
      <c r="O5079" s="42" t="s">
        <v>394</v>
      </c>
      <c r="P5079" s="42" t="s">
        <v>395</v>
      </c>
      <c r="Q5079" s="56"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5079" s="42" t="s">
        <v>94</v>
      </c>
      <c r="S5079" s="42" t="s">
        <v>12</v>
      </c>
    </row>
    <row r="5080" spans="1:19" ht="12" customHeight="1" x14ac:dyDescent="0.15">
      <c r="A5080" s="42" t="s">
        <v>7842</v>
      </c>
      <c r="B5080" s="42">
        <v>26</v>
      </c>
      <c r="C5080" s="42" t="s">
        <v>14</v>
      </c>
      <c r="D5080" s="42" t="s">
        <v>31</v>
      </c>
      <c r="E5080" s="42" t="s">
        <v>7843</v>
      </c>
      <c r="F5080" s="55">
        <v>41862</v>
      </c>
      <c r="G5080" s="42" t="s">
        <v>7844</v>
      </c>
      <c r="H5080" s="42" t="s">
        <v>279</v>
      </c>
      <c r="I5080" s="42" t="s">
        <v>67</v>
      </c>
      <c r="J5080" s="42" t="s">
        <v>7845</v>
      </c>
      <c r="K5080" s="42" t="s">
        <v>279</v>
      </c>
      <c r="L5080" s="42" t="s">
        <v>280</v>
      </c>
      <c r="M5080" s="42" t="s">
        <v>21</v>
      </c>
      <c r="N5080" s="42" t="s">
        <v>7846</v>
      </c>
      <c r="O5080" s="42" t="s">
        <v>23</v>
      </c>
      <c r="P5080" s="42" t="s">
        <v>395</v>
      </c>
      <c r="Q5080" s="56" t="s">
        <v>7847</v>
      </c>
      <c r="R5080" s="42" t="s">
        <v>542</v>
      </c>
      <c r="S5080" s="42" t="s">
        <v>12</v>
      </c>
    </row>
    <row r="5081" spans="1:19" ht="12" customHeight="1" x14ac:dyDescent="0.15">
      <c r="A5081" s="42" t="s">
        <v>7857</v>
      </c>
      <c r="B5081" s="42">
        <v>49</v>
      </c>
      <c r="C5081" s="42" t="s">
        <v>108</v>
      </c>
      <c r="D5081" s="42" t="s">
        <v>31</v>
      </c>
      <c r="E5081" s="42" t="s">
        <v>7858</v>
      </c>
      <c r="F5081" s="55">
        <v>41861</v>
      </c>
      <c r="G5081" s="42" t="s">
        <v>7859</v>
      </c>
      <c r="H5081" s="42" t="s">
        <v>7860</v>
      </c>
      <c r="I5081" s="42" t="s">
        <v>417</v>
      </c>
      <c r="J5081" s="42" t="s">
        <v>7861</v>
      </c>
      <c r="K5081" s="42" t="s">
        <v>4842</v>
      </c>
      <c r="L5081" s="42" t="s">
        <v>7862</v>
      </c>
      <c r="M5081" s="42" t="s">
        <v>21</v>
      </c>
      <c r="N5081" s="42" t="s">
        <v>7863</v>
      </c>
      <c r="O5081" s="42" t="s">
        <v>994</v>
      </c>
      <c r="P5081" s="42" t="s">
        <v>395</v>
      </c>
      <c r="Q5081" s="56" t="s">
        <v>7864</v>
      </c>
      <c r="R5081" s="42" t="s">
        <v>23</v>
      </c>
      <c r="S5081" s="42" t="s">
        <v>12</v>
      </c>
    </row>
    <row r="5082" spans="1:19" ht="12" customHeight="1" x14ac:dyDescent="0.15">
      <c r="A5082" s="42" t="s">
        <v>7850</v>
      </c>
      <c r="B5082" s="42">
        <v>45</v>
      </c>
      <c r="C5082" s="42" t="s">
        <v>14</v>
      </c>
      <c r="D5082" s="42" t="s">
        <v>31</v>
      </c>
      <c r="F5082" s="55">
        <v>41861</v>
      </c>
      <c r="G5082" s="42" t="s">
        <v>7851</v>
      </c>
      <c r="H5082" s="42" t="s">
        <v>7852</v>
      </c>
      <c r="I5082" s="42" t="s">
        <v>297</v>
      </c>
      <c r="J5082" s="42" t="s">
        <v>7853</v>
      </c>
      <c r="K5082" s="42" t="s">
        <v>1185</v>
      </c>
      <c r="L5082" s="42" t="s">
        <v>7854</v>
      </c>
      <c r="M5082" s="42" t="s">
        <v>21</v>
      </c>
      <c r="N5082" s="42" t="s">
        <v>7855</v>
      </c>
      <c r="O5082" s="42" t="s">
        <v>4581</v>
      </c>
      <c r="P5082" s="42" t="s">
        <v>395</v>
      </c>
      <c r="Q5082" s="56" t="s">
        <v>7856</v>
      </c>
      <c r="R5082" s="42" t="s">
        <v>948</v>
      </c>
      <c r="S5082" s="42" t="s">
        <v>22</v>
      </c>
    </row>
    <row r="5083" spans="1:19" ht="12" customHeight="1" x14ac:dyDescent="0.15">
      <c r="A5083" s="42" t="s">
        <v>7865</v>
      </c>
      <c r="B5083" s="42">
        <v>51</v>
      </c>
      <c r="C5083" s="42" t="s">
        <v>14</v>
      </c>
      <c r="D5083" s="42" t="s">
        <v>31</v>
      </c>
      <c r="E5083" s="42" t="s">
        <v>7866</v>
      </c>
      <c r="F5083" s="55">
        <v>41861</v>
      </c>
      <c r="G5083" s="42" t="s">
        <v>7859</v>
      </c>
      <c r="H5083" s="42" t="s">
        <v>7860</v>
      </c>
      <c r="I5083" s="42" t="s">
        <v>417</v>
      </c>
      <c r="J5083" s="42" t="s">
        <v>7861</v>
      </c>
      <c r="K5083" s="42" t="s">
        <v>4842</v>
      </c>
      <c r="L5083" s="42" t="s">
        <v>7862</v>
      </c>
      <c r="M5083" s="42" t="s">
        <v>21</v>
      </c>
      <c r="N5083" s="42" t="s">
        <v>7863</v>
      </c>
      <c r="O5083" s="42" t="s">
        <v>994</v>
      </c>
      <c r="P5083" s="42" t="s">
        <v>395</v>
      </c>
      <c r="Q5083" s="56" t="s">
        <v>7864</v>
      </c>
      <c r="R5083" s="42" t="s">
        <v>23</v>
      </c>
      <c r="S5083" s="42" t="s">
        <v>12</v>
      </c>
    </row>
    <row r="5084" spans="1:19" ht="12" customHeight="1" x14ac:dyDescent="0.15">
      <c r="A5084" s="42" t="s">
        <v>7867</v>
      </c>
      <c r="B5084" s="42">
        <v>22</v>
      </c>
      <c r="C5084" s="42" t="s">
        <v>14</v>
      </c>
      <c r="D5084" s="42" t="s">
        <v>79</v>
      </c>
      <c r="F5084" s="55">
        <v>41860</v>
      </c>
      <c r="G5084" s="42" t="s">
        <v>23809</v>
      </c>
      <c r="H5084" s="42" t="s">
        <v>7868</v>
      </c>
      <c r="I5084" s="42" t="s">
        <v>38</v>
      </c>
      <c r="J5084" s="42" t="s">
        <v>7869</v>
      </c>
      <c r="K5084" s="42" t="s">
        <v>82</v>
      </c>
      <c r="L5084" s="42" t="s">
        <v>83</v>
      </c>
      <c r="M5084" s="42" t="s">
        <v>21</v>
      </c>
      <c r="N5084" s="42" t="s">
        <v>7870</v>
      </c>
      <c r="O5084" s="42" t="s">
        <v>537</v>
      </c>
      <c r="P5084" s="42" t="s">
        <v>395</v>
      </c>
      <c r="Q5084" s="56" t="s">
        <v>7871</v>
      </c>
      <c r="R5084" s="42" t="s">
        <v>23</v>
      </c>
      <c r="S5084" s="42" t="s">
        <v>22</v>
      </c>
    </row>
    <row r="5085" spans="1:19" ht="12" customHeight="1" x14ac:dyDescent="0.15">
      <c r="A5085" s="42" t="s">
        <v>7879</v>
      </c>
      <c r="B5085" s="42">
        <v>41</v>
      </c>
      <c r="C5085" s="42" t="s">
        <v>14</v>
      </c>
      <c r="D5085" s="42" t="s">
        <v>42</v>
      </c>
      <c r="F5085" s="55">
        <v>41860</v>
      </c>
      <c r="G5085" s="42" t="s">
        <v>7880</v>
      </c>
      <c r="H5085" s="42" t="s">
        <v>7881</v>
      </c>
      <c r="I5085" s="42" t="s">
        <v>39</v>
      </c>
      <c r="J5085" s="42" t="s">
        <v>7882</v>
      </c>
      <c r="K5085" s="42" t="s">
        <v>92</v>
      </c>
      <c r="L5085" s="42" t="s">
        <v>408</v>
      </c>
      <c r="M5085" s="42" t="s">
        <v>21</v>
      </c>
      <c r="N5085" s="42" t="s">
        <v>7883</v>
      </c>
      <c r="O5085" s="42" t="s">
        <v>994</v>
      </c>
      <c r="P5085" s="42" t="s">
        <v>395</v>
      </c>
      <c r="Q5085" s="56" t="s">
        <v>7884</v>
      </c>
      <c r="R5085" s="42" t="s">
        <v>94</v>
      </c>
      <c r="S5085" s="42" t="s">
        <v>22</v>
      </c>
    </row>
    <row r="5086" spans="1:19" ht="12" customHeight="1" x14ac:dyDescent="0.15">
      <c r="A5086" s="42" t="s">
        <v>7891</v>
      </c>
      <c r="B5086" s="42">
        <v>40</v>
      </c>
      <c r="C5086" s="42" t="s">
        <v>14</v>
      </c>
      <c r="D5086" s="42" t="s">
        <v>31</v>
      </c>
      <c r="E5086" s="42" t="s">
        <v>7892</v>
      </c>
      <c r="F5086" s="55">
        <v>41860</v>
      </c>
      <c r="G5086" s="42" t="s">
        <v>7893</v>
      </c>
      <c r="H5086" s="42" t="s">
        <v>7894</v>
      </c>
      <c r="I5086" s="42" t="s">
        <v>398</v>
      </c>
      <c r="J5086" s="42" t="s">
        <v>7895</v>
      </c>
      <c r="K5086" s="42" t="s">
        <v>1574</v>
      </c>
      <c r="L5086" s="42" t="s">
        <v>9162</v>
      </c>
      <c r="M5086" s="42" t="s">
        <v>21</v>
      </c>
      <c r="N5086" s="42" t="s">
        <v>7896</v>
      </c>
      <c r="O5086" s="42" t="s">
        <v>994</v>
      </c>
      <c r="P5086" s="42" t="s">
        <v>395</v>
      </c>
      <c r="Q5086" s="56" t="s">
        <v>7897</v>
      </c>
      <c r="R5086" s="42" t="s">
        <v>94</v>
      </c>
      <c r="S5086" s="42" t="s">
        <v>22</v>
      </c>
    </row>
    <row r="5087" spans="1:19" ht="12" customHeight="1" x14ac:dyDescent="0.15">
      <c r="A5087" s="42" t="s">
        <v>7898</v>
      </c>
      <c r="B5087" s="42">
        <v>23</v>
      </c>
      <c r="C5087" s="42" t="s">
        <v>14</v>
      </c>
      <c r="D5087" s="42" t="s">
        <v>31</v>
      </c>
      <c r="E5087" s="42" t="s">
        <v>7899</v>
      </c>
      <c r="F5087" s="55">
        <v>41860</v>
      </c>
      <c r="G5087" s="42" t="s">
        <v>7900</v>
      </c>
      <c r="H5087" s="42" t="s">
        <v>7901</v>
      </c>
      <c r="I5087" s="42" t="s">
        <v>962</v>
      </c>
      <c r="J5087" s="42" t="s">
        <v>7902</v>
      </c>
      <c r="K5087" s="42" t="s">
        <v>7903</v>
      </c>
      <c r="L5087" s="42" t="s">
        <v>7904</v>
      </c>
      <c r="M5087" s="42" t="s">
        <v>21</v>
      </c>
      <c r="N5087" s="42" t="s">
        <v>7905</v>
      </c>
      <c r="O5087" s="42" t="s">
        <v>994</v>
      </c>
      <c r="P5087" s="42" t="s">
        <v>395</v>
      </c>
      <c r="Q5087" s="56" t="s">
        <v>7906</v>
      </c>
      <c r="R5087" s="42" t="s">
        <v>94</v>
      </c>
      <c r="S5087" s="42" t="s">
        <v>22</v>
      </c>
    </row>
    <row r="5088" spans="1:19" ht="12" customHeight="1" x14ac:dyDescent="0.15">
      <c r="A5088" s="42" t="s">
        <v>7872</v>
      </c>
      <c r="B5088" s="42">
        <v>18</v>
      </c>
      <c r="C5088" s="42" t="s">
        <v>14</v>
      </c>
      <c r="D5088" s="42" t="s">
        <v>79</v>
      </c>
      <c r="E5088" s="42" t="s">
        <v>7873</v>
      </c>
      <c r="F5088" s="55">
        <v>41860</v>
      </c>
      <c r="G5088" s="42" t="s">
        <v>7874</v>
      </c>
      <c r="H5088" s="42" t="s">
        <v>7875</v>
      </c>
      <c r="I5088" s="42" t="s">
        <v>425</v>
      </c>
      <c r="J5088" s="42" t="s">
        <v>2745</v>
      </c>
      <c r="K5088" s="42" t="s">
        <v>693</v>
      </c>
      <c r="L5088" s="42" t="s">
        <v>7876</v>
      </c>
      <c r="M5088" s="42" t="s">
        <v>21</v>
      </c>
      <c r="N5088" s="42" t="s">
        <v>7877</v>
      </c>
      <c r="O5088" s="42" t="s">
        <v>537</v>
      </c>
      <c r="P5088" s="42" t="s">
        <v>395</v>
      </c>
      <c r="Q5088" s="56" t="s">
        <v>7878</v>
      </c>
      <c r="R5088" s="42" t="s">
        <v>94</v>
      </c>
      <c r="S5088" s="42" t="s">
        <v>12</v>
      </c>
    </row>
    <row r="5089" spans="1:19" ht="12" customHeight="1" x14ac:dyDescent="0.15">
      <c r="A5089" s="42" t="s">
        <v>7885</v>
      </c>
      <c r="B5089" s="42">
        <v>20</v>
      </c>
      <c r="C5089" s="42" t="s">
        <v>14</v>
      </c>
      <c r="D5089" s="42" t="s">
        <v>31</v>
      </c>
      <c r="E5089" s="42" t="s">
        <v>7886</v>
      </c>
      <c r="F5089" s="55">
        <v>41860</v>
      </c>
      <c r="G5089" s="42" t="s">
        <v>7887</v>
      </c>
      <c r="H5089" s="42" t="s">
        <v>233</v>
      </c>
      <c r="I5089" s="42" t="s">
        <v>234</v>
      </c>
      <c r="J5089" s="42" t="s">
        <v>7888</v>
      </c>
      <c r="K5089" s="42" t="s">
        <v>595</v>
      </c>
      <c r="L5089" s="42" t="s">
        <v>235</v>
      </c>
      <c r="M5089" s="42" t="s">
        <v>21</v>
      </c>
      <c r="N5089" s="42" t="s">
        <v>7889</v>
      </c>
      <c r="O5089" s="42" t="s">
        <v>394</v>
      </c>
      <c r="P5089" s="42" t="s">
        <v>395</v>
      </c>
      <c r="Q5089" s="56" t="s">
        <v>7890</v>
      </c>
      <c r="R5089" s="42" t="s">
        <v>94</v>
      </c>
      <c r="S5089" s="42" t="s">
        <v>12</v>
      </c>
    </row>
    <row r="5090" spans="1:19" ht="12" customHeight="1" x14ac:dyDescent="0.15">
      <c r="A5090" s="42" t="s">
        <v>3186</v>
      </c>
      <c r="B5090" s="42">
        <v>31</v>
      </c>
      <c r="C5090" s="42" t="s">
        <v>14</v>
      </c>
      <c r="D5090" s="42" t="s">
        <v>24</v>
      </c>
      <c r="F5090" s="55">
        <v>41859</v>
      </c>
      <c r="G5090" s="42" t="s">
        <v>7915</v>
      </c>
      <c r="H5090" s="42" t="s">
        <v>438</v>
      </c>
      <c r="I5090" s="42" t="s">
        <v>51</v>
      </c>
      <c r="J5090" s="42" t="s">
        <v>7916</v>
      </c>
      <c r="K5090" s="42" t="s">
        <v>1107</v>
      </c>
      <c r="L5090" s="42" t="s">
        <v>2136</v>
      </c>
      <c r="M5090" s="42" t="s">
        <v>21</v>
      </c>
      <c r="N5090" s="42" t="s">
        <v>7917</v>
      </c>
      <c r="O5090" s="42" t="s">
        <v>994</v>
      </c>
      <c r="P5090" s="42" t="s">
        <v>395</v>
      </c>
      <c r="Q5090" s="56" t="s">
        <v>7918</v>
      </c>
      <c r="R5090" s="42" t="s">
        <v>94</v>
      </c>
      <c r="S5090" s="42" t="s">
        <v>22</v>
      </c>
    </row>
    <row r="5091" spans="1:19" ht="12" customHeight="1" x14ac:dyDescent="0.15">
      <c r="A5091" s="42" t="s">
        <v>7919</v>
      </c>
      <c r="B5091" s="42">
        <v>26</v>
      </c>
      <c r="C5091" s="42" t="s">
        <v>14</v>
      </c>
      <c r="D5091" s="42" t="s">
        <v>31</v>
      </c>
      <c r="E5091" s="42" t="s">
        <v>7920</v>
      </c>
      <c r="F5091" s="55">
        <v>41859</v>
      </c>
      <c r="G5091" s="42" t="s">
        <v>7921</v>
      </c>
      <c r="H5091" s="42" t="s">
        <v>1273</v>
      </c>
      <c r="I5091" s="42" t="s">
        <v>203</v>
      </c>
      <c r="J5091" s="42" t="s">
        <v>7922</v>
      </c>
      <c r="K5091" s="42" t="s">
        <v>1273</v>
      </c>
      <c r="L5091" s="42" t="s">
        <v>7923</v>
      </c>
      <c r="M5091" s="42" t="s">
        <v>21</v>
      </c>
      <c r="N5091" s="42" t="s">
        <v>7924</v>
      </c>
      <c r="O5091" s="42" t="s">
        <v>537</v>
      </c>
      <c r="P5091" s="42" t="s">
        <v>395</v>
      </c>
      <c r="Q5091" s="56" t="s">
        <v>7925</v>
      </c>
      <c r="R5091" s="42" t="s">
        <v>94</v>
      </c>
      <c r="S5091" s="42" t="s">
        <v>22</v>
      </c>
    </row>
    <row r="5092" spans="1:19" ht="12" customHeight="1" x14ac:dyDescent="0.15">
      <c r="A5092" s="42" t="s">
        <v>7926</v>
      </c>
      <c r="B5092" s="42">
        <v>23</v>
      </c>
      <c r="C5092" s="42" t="s">
        <v>14</v>
      </c>
      <c r="D5092" s="42" t="s">
        <v>31</v>
      </c>
      <c r="E5092" s="42" t="s">
        <v>7927</v>
      </c>
      <c r="F5092" s="55">
        <v>41859</v>
      </c>
      <c r="G5092" s="42" t="s">
        <v>7928</v>
      </c>
      <c r="H5092" s="42" t="s">
        <v>580</v>
      </c>
      <c r="I5092" s="42" t="s">
        <v>67</v>
      </c>
      <c r="J5092" s="42" t="s">
        <v>7929</v>
      </c>
      <c r="K5092" s="42" t="s">
        <v>581</v>
      </c>
      <c r="L5092" s="42" t="s">
        <v>582</v>
      </c>
      <c r="M5092" s="42" t="s">
        <v>21</v>
      </c>
      <c r="N5092" s="42" t="s">
        <v>7930</v>
      </c>
      <c r="O5092" s="42" t="s">
        <v>394</v>
      </c>
      <c r="P5092" s="42" t="s">
        <v>395</v>
      </c>
      <c r="Q5092" s="56" t="s">
        <v>7931</v>
      </c>
      <c r="R5092" s="42" t="s">
        <v>542</v>
      </c>
      <c r="S5092" s="42" t="s">
        <v>22</v>
      </c>
    </row>
    <row r="5093" spans="1:19" ht="12" customHeight="1" x14ac:dyDescent="0.15">
      <c r="A5093" s="42" t="s">
        <v>7907</v>
      </c>
      <c r="B5093" s="42">
        <v>38</v>
      </c>
      <c r="C5093" s="42" t="s">
        <v>14</v>
      </c>
      <c r="D5093" s="42" t="s">
        <v>42</v>
      </c>
      <c r="F5093" s="55">
        <v>41859</v>
      </c>
      <c r="G5093" s="42" t="s">
        <v>7908</v>
      </c>
      <c r="H5093" s="42" t="s">
        <v>7909</v>
      </c>
      <c r="I5093" s="42" t="s">
        <v>398</v>
      </c>
      <c r="J5093" s="42" t="s">
        <v>7910</v>
      </c>
      <c r="K5093" s="42" t="s">
        <v>7911</v>
      </c>
      <c r="L5093" s="42" t="s">
        <v>7912</v>
      </c>
      <c r="M5093" s="42" t="s">
        <v>385</v>
      </c>
      <c r="N5093" s="42" t="s">
        <v>7913</v>
      </c>
      <c r="O5093" s="42" t="s">
        <v>394</v>
      </c>
      <c r="P5093" s="42" t="s">
        <v>395</v>
      </c>
      <c r="Q5093" s="56" t="s">
        <v>7914</v>
      </c>
      <c r="R5093" s="42" t="s">
        <v>94</v>
      </c>
      <c r="S5093" s="42" t="s">
        <v>12</v>
      </c>
    </row>
    <row r="5094" spans="1:19" ht="12" customHeight="1" x14ac:dyDescent="0.15">
      <c r="A5094" s="42" t="s">
        <v>7932</v>
      </c>
      <c r="B5094" s="42">
        <v>20</v>
      </c>
      <c r="C5094" s="42" t="s">
        <v>14</v>
      </c>
      <c r="D5094" s="42" t="s">
        <v>42</v>
      </c>
      <c r="F5094" s="55">
        <v>41858</v>
      </c>
      <c r="G5094" s="42" t="s">
        <v>7933</v>
      </c>
      <c r="H5094" s="42" t="s">
        <v>7934</v>
      </c>
      <c r="I5094" s="42" t="s">
        <v>39</v>
      </c>
      <c r="J5094" s="42" t="s">
        <v>7935</v>
      </c>
      <c r="K5094" s="42" t="s">
        <v>1612</v>
      </c>
      <c r="L5094" s="42" t="s">
        <v>7936</v>
      </c>
      <c r="M5094" s="42" t="s">
        <v>21</v>
      </c>
      <c r="N5094" s="42" t="s">
        <v>7937</v>
      </c>
      <c r="O5094" s="42" t="s">
        <v>994</v>
      </c>
      <c r="P5094" s="42" t="s">
        <v>395</v>
      </c>
      <c r="Q5094" s="56" t="s">
        <v>7938</v>
      </c>
      <c r="R5094" s="42" t="s">
        <v>23</v>
      </c>
      <c r="S5094" s="42" t="s">
        <v>22</v>
      </c>
    </row>
    <row r="5095" spans="1:19" ht="12" customHeight="1" x14ac:dyDescent="0.15">
      <c r="A5095" s="42" t="s">
        <v>7939</v>
      </c>
      <c r="B5095" s="42">
        <v>26</v>
      </c>
      <c r="C5095" s="42" t="s">
        <v>14</v>
      </c>
      <c r="D5095" s="42" t="s">
        <v>79</v>
      </c>
      <c r="E5095" s="42" t="s">
        <v>7940</v>
      </c>
      <c r="F5095" s="55">
        <v>41857</v>
      </c>
      <c r="G5095" s="42" t="s">
        <v>7941</v>
      </c>
      <c r="H5095" s="42" t="s">
        <v>663</v>
      </c>
      <c r="I5095" s="42" t="s">
        <v>39</v>
      </c>
      <c r="J5095" s="42" t="s">
        <v>7942</v>
      </c>
      <c r="K5095" s="42" t="s">
        <v>664</v>
      </c>
      <c r="L5095" s="42" t="s">
        <v>665</v>
      </c>
      <c r="M5095" s="42" t="s">
        <v>21</v>
      </c>
      <c r="N5095" s="42" t="s">
        <v>7943</v>
      </c>
      <c r="O5095" s="42" t="s">
        <v>537</v>
      </c>
      <c r="P5095" s="42" t="s">
        <v>395</v>
      </c>
      <c r="Q5095" s="56" t="s">
        <v>7944</v>
      </c>
      <c r="R5095" s="42" t="s">
        <v>23</v>
      </c>
      <c r="S5095" s="42" t="s">
        <v>29</v>
      </c>
    </row>
    <row r="5096" spans="1:19" ht="12" customHeight="1" x14ac:dyDescent="0.15">
      <c r="A5096" s="42" t="s">
        <v>7945</v>
      </c>
      <c r="B5096" s="42">
        <v>51</v>
      </c>
      <c r="C5096" s="42" t="s">
        <v>14</v>
      </c>
      <c r="D5096" s="42" t="s">
        <v>42</v>
      </c>
      <c r="E5096" s="42" t="s">
        <v>7946</v>
      </c>
      <c r="F5096" s="55">
        <v>41857</v>
      </c>
      <c r="G5096" s="42" t="s">
        <v>7947</v>
      </c>
      <c r="H5096" s="42" t="s">
        <v>7948</v>
      </c>
      <c r="I5096" s="42" t="s">
        <v>854</v>
      </c>
      <c r="J5096" s="42" t="s">
        <v>7949</v>
      </c>
      <c r="K5096" s="42" t="s">
        <v>2317</v>
      </c>
      <c r="L5096" s="42" t="s">
        <v>3493</v>
      </c>
      <c r="M5096" s="42" t="s">
        <v>21</v>
      </c>
      <c r="N5096" s="42" t="s">
        <v>7950</v>
      </c>
      <c r="O5096" s="42" t="s">
        <v>994</v>
      </c>
      <c r="P5096" s="42" t="s">
        <v>395</v>
      </c>
      <c r="Q5096" s="56" t="s">
        <v>7951</v>
      </c>
      <c r="R5096" s="42" t="s">
        <v>94</v>
      </c>
      <c r="S5096" s="42" t="s">
        <v>373</v>
      </c>
    </row>
    <row r="5097" spans="1:19" ht="12" customHeight="1" x14ac:dyDescent="0.15">
      <c r="A5097" s="42" t="s">
        <v>7952</v>
      </c>
      <c r="B5097" s="42">
        <v>19</v>
      </c>
      <c r="C5097" s="42" t="s">
        <v>14</v>
      </c>
      <c r="D5097" s="42" t="s">
        <v>79</v>
      </c>
      <c r="E5097" s="42" t="s">
        <v>7953</v>
      </c>
      <c r="F5097" s="55">
        <v>41856</v>
      </c>
      <c r="G5097" s="42" t="s">
        <v>7954</v>
      </c>
      <c r="H5097" s="42" t="s">
        <v>2442</v>
      </c>
      <c r="I5097" s="42" t="s">
        <v>389</v>
      </c>
      <c r="J5097" s="42" t="s">
        <v>4055</v>
      </c>
      <c r="K5097" s="42" t="s">
        <v>2442</v>
      </c>
      <c r="L5097" s="42" t="s">
        <v>3299</v>
      </c>
      <c r="M5097" s="42" t="s">
        <v>21</v>
      </c>
      <c r="N5097" s="42" t="s">
        <v>7955</v>
      </c>
      <c r="O5097" s="42" t="s">
        <v>28706</v>
      </c>
      <c r="P5097" s="42" t="s">
        <v>28707</v>
      </c>
      <c r="Q5097" s="56" t="s">
        <v>7956</v>
      </c>
      <c r="R5097" s="42" t="s">
        <v>94</v>
      </c>
      <c r="S5097" s="42" t="s">
        <v>12</v>
      </c>
    </row>
    <row r="5098" spans="1:19" ht="12" customHeight="1" x14ac:dyDescent="0.15">
      <c r="A5098" s="42" t="s">
        <v>7976</v>
      </c>
      <c r="B5098" s="42">
        <v>37</v>
      </c>
      <c r="C5098" s="42" t="s">
        <v>14</v>
      </c>
      <c r="D5098" s="42" t="s">
        <v>79</v>
      </c>
      <c r="F5098" s="55">
        <v>41856</v>
      </c>
      <c r="G5098" s="42" t="s">
        <v>7977</v>
      </c>
      <c r="H5098" s="42" t="s">
        <v>534</v>
      </c>
      <c r="I5098" s="42" t="s">
        <v>63</v>
      </c>
      <c r="J5098" s="42" t="s">
        <v>7978</v>
      </c>
      <c r="K5098" s="42" t="s">
        <v>535</v>
      </c>
      <c r="L5098" s="42" t="s">
        <v>536</v>
      </c>
      <c r="M5098" s="42" t="s">
        <v>21</v>
      </c>
      <c r="N5098" s="42" t="s">
        <v>7979</v>
      </c>
      <c r="O5098" s="42" t="s">
        <v>994</v>
      </c>
      <c r="P5098" s="42" t="s">
        <v>395</v>
      </c>
      <c r="Q5098" s="56"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098" s="42" t="s">
        <v>94</v>
      </c>
      <c r="S5098" s="42" t="s">
        <v>22</v>
      </c>
    </row>
    <row r="5099" spans="1:19" ht="12" customHeight="1" x14ac:dyDescent="0.15">
      <c r="A5099" s="42" t="s">
        <v>7986</v>
      </c>
      <c r="B5099" s="42">
        <v>40</v>
      </c>
      <c r="C5099" s="42" t="s">
        <v>14</v>
      </c>
      <c r="D5099" s="42" t="s">
        <v>24</v>
      </c>
      <c r="F5099" s="55">
        <v>41856</v>
      </c>
      <c r="G5099" s="42" t="s">
        <v>7987</v>
      </c>
      <c r="H5099" s="42" t="s">
        <v>2756</v>
      </c>
      <c r="I5099" s="42" t="s">
        <v>56</v>
      </c>
      <c r="J5099" s="42" t="s">
        <v>2757</v>
      </c>
      <c r="K5099" s="42" t="s">
        <v>2758</v>
      </c>
      <c r="L5099" s="42" t="s">
        <v>7988</v>
      </c>
      <c r="M5099" s="42" t="s">
        <v>21</v>
      </c>
      <c r="N5099" s="42" t="s">
        <v>7989</v>
      </c>
      <c r="O5099" s="42" t="s">
        <v>994</v>
      </c>
      <c r="P5099" s="42" t="s">
        <v>395</v>
      </c>
      <c r="Q5099" s="56" t="str">
        <f>HYPERLINK("http://www.newsherald.com/news/crime-public-safety/man-shot-during-standoff-dies-1.357594","http://www.newsherald.com/news/crime-public-safety/man-shot-during-standoff-dies-1.357594")</f>
        <v>http://www.newsherald.com/news/crime-public-safety/man-shot-during-standoff-dies-1.357594</v>
      </c>
      <c r="R5099" s="42" t="s">
        <v>94</v>
      </c>
      <c r="S5099" s="42" t="s">
        <v>22</v>
      </c>
    </row>
    <row r="5100" spans="1:19" ht="12" customHeight="1" x14ac:dyDescent="0.15">
      <c r="A5100" s="42" t="s">
        <v>7980</v>
      </c>
      <c r="B5100" s="42">
        <v>55</v>
      </c>
      <c r="C5100" s="42" t="s">
        <v>14</v>
      </c>
      <c r="D5100" s="42" t="s">
        <v>24</v>
      </c>
      <c r="F5100" s="55">
        <v>41856</v>
      </c>
      <c r="G5100" s="42" t="s">
        <v>7981</v>
      </c>
      <c r="H5100" s="42" t="s">
        <v>6445</v>
      </c>
      <c r="I5100" s="42" t="s">
        <v>238</v>
      </c>
      <c r="J5100" s="42" t="s">
        <v>7982</v>
      </c>
      <c r="K5100" s="42" t="s">
        <v>112</v>
      </c>
      <c r="L5100" s="42" t="s">
        <v>7983</v>
      </c>
      <c r="M5100" s="42" t="s">
        <v>21</v>
      </c>
      <c r="N5100" s="42" t="s">
        <v>7984</v>
      </c>
      <c r="O5100" s="42" t="s">
        <v>537</v>
      </c>
      <c r="P5100" s="42" t="s">
        <v>395</v>
      </c>
      <c r="Q5100" s="56" t="s">
        <v>7985</v>
      </c>
      <c r="R5100" s="42" t="s">
        <v>23</v>
      </c>
      <c r="S5100" s="42" t="s">
        <v>22</v>
      </c>
    </row>
    <row r="5101" spans="1:19" ht="12" customHeight="1" x14ac:dyDescent="0.15">
      <c r="A5101" s="42" t="s">
        <v>7970</v>
      </c>
      <c r="B5101" s="42">
        <v>35</v>
      </c>
      <c r="C5101" s="42" t="s">
        <v>14</v>
      </c>
      <c r="D5101" s="42" t="s">
        <v>79</v>
      </c>
      <c r="E5101" s="42" t="s">
        <v>7971</v>
      </c>
      <c r="F5101" s="55">
        <v>41856</v>
      </c>
      <c r="G5101" s="42" t="s">
        <v>7972</v>
      </c>
      <c r="H5101" s="42" t="s">
        <v>7973</v>
      </c>
      <c r="I5101" s="42" t="s">
        <v>56</v>
      </c>
      <c r="J5101" s="42" t="s">
        <v>7974</v>
      </c>
      <c r="K5101" s="42" t="s">
        <v>155</v>
      </c>
      <c r="L5101" s="42" t="s">
        <v>156</v>
      </c>
      <c r="M5101" s="42" t="s">
        <v>21</v>
      </c>
      <c r="N5101" s="42" t="s">
        <v>7975</v>
      </c>
      <c r="O5101" s="42" t="s">
        <v>994</v>
      </c>
      <c r="P5101" s="42" t="s">
        <v>395</v>
      </c>
      <c r="Q5101" s="56" t="str">
        <f>HYPERLINK("http://www.local10.com/news/1-killed-in-policeinvolved-shooting-in-miami-springs/26847256","http://www.local10.com/news/1-killed-in-policeinvolved-shooting-in-miami-springs/26847256")</f>
        <v>http://www.local10.com/news/1-killed-in-policeinvolved-shooting-in-miami-springs/26847256</v>
      </c>
      <c r="R5101" s="42" t="s">
        <v>23</v>
      </c>
      <c r="S5101" s="42" t="s">
        <v>12</v>
      </c>
    </row>
    <row r="5102" spans="1:19" ht="12" customHeight="1" x14ac:dyDescent="0.15">
      <c r="A5102" s="42" t="s">
        <v>7957</v>
      </c>
      <c r="B5102" s="42">
        <v>22</v>
      </c>
      <c r="C5102" s="42" t="s">
        <v>14</v>
      </c>
      <c r="D5102" s="42" t="s">
        <v>79</v>
      </c>
      <c r="E5102" s="42" t="s">
        <v>7958</v>
      </c>
      <c r="F5102" s="55">
        <v>41856</v>
      </c>
      <c r="G5102" s="42" t="s">
        <v>7959</v>
      </c>
      <c r="H5102" s="42" t="s">
        <v>7960</v>
      </c>
      <c r="I5102" s="42" t="s">
        <v>63</v>
      </c>
      <c r="J5102" s="42" t="s">
        <v>7961</v>
      </c>
      <c r="K5102" s="42" t="s">
        <v>4842</v>
      </c>
      <c r="L5102" s="42" t="s">
        <v>7962</v>
      </c>
      <c r="M5102" s="42" t="s">
        <v>21</v>
      </c>
      <c r="N5102" s="42" t="s">
        <v>7963</v>
      </c>
      <c r="O5102" s="42" t="s">
        <v>537</v>
      </c>
      <c r="P5102" s="42" t="s">
        <v>395</v>
      </c>
      <c r="Q5102" s="56" t="s">
        <v>7964</v>
      </c>
      <c r="R5102" s="42" t="s">
        <v>94</v>
      </c>
      <c r="S5102" s="42" t="s">
        <v>12</v>
      </c>
    </row>
    <row r="5103" spans="1:19" ht="12" customHeight="1" x14ac:dyDescent="0.15">
      <c r="A5103" s="42" t="s">
        <v>7965</v>
      </c>
      <c r="B5103" s="42">
        <v>38</v>
      </c>
      <c r="C5103" s="42" t="s">
        <v>14</v>
      </c>
      <c r="D5103" s="42" t="s">
        <v>79</v>
      </c>
      <c r="E5103" s="42" t="s">
        <v>7966</v>
      </c>
      <c r="F5103" s="55">
        <v>41856</v>
      </c>
      <c r="G5103" s="42" t="s">
        <v>7967</v>
      </c>
      <c r="H5103" s="42" t="s">
        <v>1562</v>
      </c>
      <c r="I5103" s="42" t="s">
        <v>46</v>
      </c>
      <c r="J5103" s="42" t="s">
        <v>4593</v>
      </c>
      <c r="K5103" s="42" t="s">
        <v>4594</v>
      </c>
      <c r="L5103" s="42" t="s">
        <v>2717</v>
      </c>
      <c r="M5103" s="42" t="s">
        <v>21</v>
      </c>
      <c r="N5103" s="42" t="s">
        <v>7968</v>
      </c>
      <c r="P5103" s="42" t="s">
        <v>395</v>
      </c>
      <c r="Q5103" s="56" t="s">
        <v>7969</v>
      </c>
      <c r="R5103" s="42" t="s">
        <v>94</v>
      </c>
      <c r="S5103" s="42" t="s">
        <v>12</v>
      </c>
    </row>
    <row r="5104" spans="1:19" ht="12" customHeight="1" x14ac:dyDescent="0.15">
      <c r="A5104" s="42" t="s">
        <v>7990</v>
      </c>
      <c r="B5104" s="42">
        <v>17</v>
      </c>
      <c r="C5104" s="42" t="s">
        <v>14</v>
      </c>
      <c r="D5104" s="42" t="s">
        <v>79</v>
      </c>
      <c r="E5104" s="42" t="s">
        <v>7991</v>
      </c>
      <c r="F5104" s="55">
        <v>41855</v>
      </c>
      <c r="G5104" s="42" t="s">
        <v>7992</v>
      </c>
      <c r="H5104" s="42" t="s">
        <v>112</v>
      </c>
      <c r="I5104" s="42" t="s">
        <v>3573</v>
      </c>
      <c r="J5104" s="42" t="s">
        <v>7993</v>
      </c>
      <c r="K5104" s="42" t="s">
        <v>3575</v>
      </c>
      <c r="L5104" s="42" t="s">
        <v>18877</v>
      </c>
      <c r="M5104" s="42" t="s">
        <v>373</v>
      </c>
      <c r="N5104" s="42" t="s">
        <v>7994</v>
      </c>
      <c r="O5104" s="42" t="s">
        <v>994</v>
      </c>
      <c r="P5104" s="42" t="s">
        <v>395</v>
      </c>
      <c r="Q5104" s="56" t="s">
        <v>7995</v>
      </c>
      <c r="R5104" s="42" t="s">
        <v>94</v>
      </c>
      <c r="S5104" s="42" t="s">
        <v>12</v>
      </c>
    </row>
    <row r="5105" spans="1:19" ht="12" customHeight="1" x14ac:dyDescent="0.15">
      <c r="A5105" s="42" t="s">
        <v>7996</v>
      </c>
      <c r="B5105" s="42">
        <v>28</v>
      </c>
      <c r="C5105" s="42" t="s">
        <v>14</v>
      </c>
      <c r="D5105" s="42" t="s">
        <v>42</v>
      </c>
      <c r="E5105" s="42" t="s">
        <v>7997</v>
      </c>
      <c r="F5105" s="55">
        <v>41855</v>
      </c>
      <c r="G5105" s="42" t="s">
        <v>7998</v>
      </c>
      <c r="H5105" s="42" t="s">
        <v>906</v>
      </c>
      <c r="I5105" s="42" t="s">
        <v>189</v>
      </c>
      <c r="J5105" s="42" t="s">
        <v>5319</v>
      </c>
      <c r="K5105" s="42" t="s">
        <v>458</v>
      </c>
      <c r="L5105" s="42" t="s">
        <v>7999</v>
      </c>
      <c r="M5105" s="42" t="s">
        <v>21</v>
      </c>
      <c r="N5105" s="42" t="s">
        <v>8000</v>
      </c>
      <c r="O5105" s="42" t="s">
        <v>994</v>
      </c>
      <c r="P5105" s="42" t="s">
        <v>395</v>
      </c>
      <c r="Q5105" s="56" t="s">
        <v>8001</v>
      </c>
      <c r="R5105" s="42" t="s">
        <v>94</v>
      </c>
      <c r="S5105" s="42" t="s">
        <v>373</v>
      </c>
    </row>
    <row r="5106" spans="1:19" ht="12" customHeight="1" x14ac:dyDescent="0.15">
      <c r="A5106" s="42" t="s">
        <v>8011</v>
      </c>
      <c r="B5106" s="42">
        <v>42</v>
      </c>
      <c r="C5106" s="42" t="s">
        <v>108</v>
      </c>
      <c r="D5106" s="42" t="s">
        <v>42</v>
      </c>
      <c r="E5106" s="42" t="s">
        <v>8012</v>
      </c>
      <c r="F5106" s="55">
        <v>41854</v>
      </c>
      <c r="G5106" s="42" t="s">
        <v>8013</v>
      </c>
      <c r="H5106" s="42" t="s">
        <v>663</v>
      </c>
      <c r="I5106" s="42" t="s">
        <v>39</v>
      </c>
      <c r="J5106" s="42" t="s">
        <v>7942</v>
      </c>
      <c r="K5106" s="42" t="s">
        <v>664</v>
      </c>
      <c r="L5106" s="42" t="s">
        <v>731</v>
      </c>
      <c r="M5106" s="42" t="s">
        <v>21</v>
      </c>
      <c r="N5106" s="42" t="s">
        <v>8014</v>
      </c>
      <c r="P5106" s="42" t="s">
        <v>395</v>
      </c>
      <c r="Q5106" s="56" t="s">
        <v>8015</v>
      </c>
      <c r="R5106" s="42" t="s">
        <v>23</v>
      </c>
      <c r="S5106" s="42" t="s">
        <v>12</v>
      </c>
    </row>
    <row r="5107" spans="1:19" ht="12" customHeight="1" x14ac:dyDescent="0.15">
      <c r="A5107" s="42" t="s">
        <v>8002</v>
      </c>
      <c r="B5107" s="42">
        <v>20</v>
      </c>
      <c r="C5107" s="42" t="s">
        <v>14</v>
      </c>
      <c r="D5107" s="42" t="s">
        <v>15</v>
      </c>
      <c r="F5107" s="55">
        <v>41854</v>
      </c>
      <c r="G5107" s="42" t="s">
        <v>8003</v>
      </c>
      <c r="H5107" s="42" t="s">
        <v>3501</v>
      </c>
      <c r="I5107" s="42" t="s">
        <v>127</v>
      </c>
      <c r="J5107" s="42" t="s">
        <v>8004</v>
      </c>
      <c r="K5107" s="42" t="s">
        <v>3503</v>
      </c>
      <c r="L5107" s="42" t="s">
        <v>4810</v>
      </c>
      <c r="M5107" s="42" t="s">
        <v>21</v>
      </c>
      <c r="N5107" s="42" t="s">
        <v>8005</v>
      </c>
      <c r="O5107" s="42" t="s">
        <v>994</v>
      </c>
      <c r="P5107" s="42" t="s">
        <v>395</v>
      </c>
      <c r="Q5107" s="56" t="s">
        <v>8006</v>
      </c>
      <c r="R5107" s="42" t="s">
        <v>94</v>
      </c>
      <c r="S5107" s="42" t="s">
        <v>22</v>
      </c>
    </row>
    <row r="5108" spans="1:19" ht="12" customHeight="1" x14ac:dyDescent="0.15">
      <c r="A5108" s="42" t="s">
        <v>8029</v>
      </c>
      <c r="B5108" s="42">
        <v>49</v>
      </c>
      <c r="C5108" s="42" t="s">
        <v>14</v>
      </c>
      <c r="D5108" s="42" t="s">
        <v>31</v>
      </c>
      <c r="E5108" s="42" t="s">
        <v>8030</v>
      </c>
      <c r="F5108" s="55">
        <v>41854</v>
      </c>
      <c r="G5108" s="42" t="s">
        <v>8031</v>
      </c>
      <c r="H5108" s="42" t="s">
        <v>8032</v>
      </c>
      <c r="I5108" s="42" t="s">
        <v>4274</v>
      </c>
      <c r="J5108" s="42" t="s">
        <v>8033</v>
      </c>
      <c r="K5108" s="42" t="s">
        <v>6858</v>
      </c>
      <c r="L5108" s="42" t="s">
        <v>4277</v>
      </c>
      <c r="M5108" s="42" t="s">
        <v>21</v>
      </c>
      <c r="N5108" s="42" t="s">
        <v>8034</v>
      </c>
      <c r="O5108" s="42" t="s">
        <v>994</v>
      </c>
      <c r="P5108" s="42" t="s">
        <v>395</v>
      </c>
      <c r="Q5108" s="56"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108" s="42" t="s">
        <v>94</v>
      </c>
      <c r="S5108" s="42" t="s">
        <v>22</v>
      </c>
    </row>
    <row r="5109" spans="1:19" ht="12" customHeight="1" x14ac:dyDescent="0.15">
      <c r="A5109" s="42" t="s">
        <v>8016</v>
      </c>
      <c r="B5109" s="42">
        <v>27</v>
      </c>
      <c r="C5109" s="42" t="s">
        <v>14</v>
      </c>
      <c r="D5109" s="42" t="s">
        <v>31</v>
      </c>
      <c r="E5109" s="42" t="s">
        <v>8017</v>
      </c>
      <c r="F5109" s="55">
        <v>41854</v>
      </c>
      <c r="G5109" s="42" t="s">
        <v>8018</v>
      </c>
      <c r="H5109" s="42" t="s">
        <v>8019</v>
      </c>
      <c r="I5109" s="42" t="s">
        <v>364</v>
      </c>
      <c r="J5109" s="42" t="s">
        <v>8020</v>
      </c>
      <c r="K5109" s="42" t="s">
        <v>5429</v>
      </c>
      <c r="L5109" s="42" t="s">
        <v>8021</v>
      </c>
      <c r="M5109" s="42" t="s">
        <v>21</v>
      </c>
      <c r="N5109" s="42" t="s">
        <v>8022</v>
      </c>
      <c r="O5109" s="42" t="s">
        <v>994</v>
      </c>
      <c r="P5109" s="42" t="s">
        <v>395</v>
      </c>
      <c r="Q5109" s="56" t="s">
        <v>8023</v>
      </c>
      <c r="R5109" s="42" t="s">
        <v>94</v>
      </c>
      <c r="S5109" s="42" t="s">
        <v>22</v>
      </c>
    </row>
    <row r="5110" spans="1:19" ht="12" customHeight="1" x14ac:dyDescent="0.15">
      <c r="A5110" s="42" t="s">
        <v>8024</v>
      </c>
      <c r="B5110" s="42">
        <v>49</v>
      </c>
      <c r="C5110" s="42" t="s">
        <v>14</v>
      </c>
      <c r="D5110" s="42" t="s">
        <v>31</v>
      </c>
      <c r="E5110" s="42" t="s">
        <v>8025</v>
      </c>
      <c r="F5110" s="55">
        <v>41854</v>
      </c>
      <c r="G5110" s="42" t="s">
        <v>8026</v>
      </c>
      <c r="H5110" s="42" t="s">
        <v>707</v>
      </c>
      <c r="I5110" s="42" t="s">
        <v>67</v>
      </c>
      <c r="J5110" s="42">
        <v>77041</v>
      </c>
      <c r="K5110" s="42" t="s">
        <v>545</v>
      </c>
      <c r="L5110" s="42" t="s">
        <v>546</v>
      </c>
      <c r="M5110" s="42" t="s">
        <v>21</v>
      </c>
      <c r="N5110" s="42" t="s">
        <v>8027</v>
      </c>
      <c r="O5110" s="42" t="s">
        <v>994</v>
      </c>
      <c r="P5110" s="42" t="s">
        <v>395</v>
      </c>
      <c r="Q5110" s="56" t="s">
        <v>8028</v>
      </c>
      <c r="R5110" s="42" t="s">
        <v>23</v>
      </c>
      <c r="S5110" s="42" t="s">
        <v>22</v>
      </c>
    </row>
    <row r="5111" spans="1:19" ht="12" customHeight="1" x14ac:dyDescent="0.15">
      <c r="A5111" s="42" t="s">
        <v>8007</v>
      </c>
      <c r="B5111" s="42">
        <v>23</v>
      </c>
      <c r="C5111" s="42" t="s">
        <v>14</v>
      </c>
      <c r="D5111" s="42" t="s">
        <v>79</v>
      </c>
      <c r="E5111" s="42" t="s">
        <v>8008</v>
      </c>
      <c r="F5111" s="55">
        <v>41854</v>
      </c>
      <c r="G5111" s="42" t="s">
        <v>8009</v>
      </c>
      <c r="H5111" s="42" t="s">
        <v>588</v>
      </c>
      <c r="I5111" s="42" t="s">
        <v>39</v>
      </c>
      <c r="J5111" s="42" t="s">
        <v>5484</v>
      </c>
      <c r="K5111" s="42" t="s">
        <v>589</v>
      </c>
      <c r="L5111" s="42" t="s">
        <v>243</v>
      </c>
      <c r="M5111" s="42" t="s">
        <v>21</v>
      </c>
      <c r="N5111" s="42" t="s">
        <v>8010</v>
      </c>
      <c r="O5111" s="42" t="s">
        <v>994</v>
      </c>
      <c r="P5111" s="42" t="s">
        <v>395</v>
      </c>
      <c r="Q5111" s="56" t="s">
        <v>20423</v>
      </c>
      <c r="R5111" s="42" t="s">
        <v>94</v>
      </c>
      <c r="S5111" s="42" t="s">
        <v>12</v>
      </c>
    </row>
    <row r="5112" spans="1:19" ht="12" customHeight="1" x14ac:dyDescent="0.15">
      <c r="A5112" s="42" t="s">
        <v>8040</v>
      </c>
      <c r="B5112" s="42">
        <v>24</v>
      </c>
      <c r="C5112" s="42" t="s">
        <v>14</v>
      </c>
      <c r="D5112" s="42" t="s">
        <v>42</v>
      </c>
      <c r="E5112" s="42" t="s">
        <v>8041</v>
      </c>
      <c r="F5112" s="55">
        <v>41853</v>
      </c>
      <c r="G5112" s="42" t="s">
        <v>8042</v>
      </c>
      <c r="H5112" s="42" t="s">
        <v>8043</v>
      </c>
      <c r="I5112" s="42" t="s">
        <v>39</v>
      </c>
      <c r="J5112" s="42" t="s">
        <v>8044</v>
      </c>
      <c r="K5112" s="42" t="s">
        <v>92</v>
      </c>
      <c r="L5112" s="42" t="s">
        <v>408</v>
      </c>
      <c r="M5112" s="42" t="s">
        <v>21</v>
      </c>
      <c r="N5112" s="42" t="s">
        <v>8045</v>
      </c>
      <c r="O5112" s="42" t="s">
        <v>994</v>
      </c>
      <c r="P5112" s="42" t="s">
        <v>395</v>
      </c>
      <c r="Q5112" s="56" t="s">
        <v>8046</v>
      </c>
      <c r="R5112" s="42" t="s">
        <v>94</v>
      </c>
      <c r="S5112" s="42" t="s">
        <v>22</v>
      </c>
    </row>
    <row r="5113" spans="1:19" ht="12" customHeight="1" x14ac:dyDescent="0.15">
      <c r="A5113" s="42" t="s">
        <v>8051</v>
      </c>
      <c r="B5113" s="42">
        <v>28</v>
      </c>
      <c r="C5113" s="42" t="s">
        <v>14</v>
      </c>
      <c r="D5113" s="42" t="s">
        <v>42</v>
      </c>
      <c r="F5113" s="55">
        <v>41853</v>
      </c>
      <c r="G5113" s="42" t="s">
        <v>8052</v>
      </c>
      <c r="H5113" s="42" t="s">
        <v>8053</v>
      </c>
      <c r="I5113" s="42" t="s">
        <v>117</v>
      </c>
      <c r="J5113" s="42" t="s">
        <v>8054</v>
      </c>
      <c r="K5113" s="42" t="s">
        <v>8055</v>
      </c>
      <c r="L5113" s="42" t="s">
        <v>8056</v>
      </c>
      <c r="M5113" s="42" t="s">
        <v>21</v>
      </c>
      <c r="N5113" s="42" t="s">
        <v>8057</v>
      </c>
      <c r="O5113" s="42" t="s">
        <v>994</v>
      </c>
      <c r="P5113" s="42" t="s">
        <v>395</v>
      </c>
      <c r="Q5113" s="56" t="s">
        <v>8058</v>
      </c>
      <c r="R5113" s="42" t="s">
        <v>23</v>
      </c>
      <c r="S5113" s="42" t="s">
        <v>22</v>
      </c>
    </row>
    <row r="5114" spans="1:19" ht="12" customHeight="1" x14ac:dyDescent="0.15">
      <c r="A5114" s="42" t="s">
        <v>8047</v>
      </c>
      <c r="B5114" s="42">
        <v>23</v>
      </c>
      <c r="C5114" s="42" t="s">
        <v>14</v>
      </c>
      <c r="D5114" s="42" t="s">
        <v>42</v>
      </c>
      <c r="F5114" s="55">
        <v>41853</v>
      </c>
      <c r="G5114" s="42" t="s">
        <v>8048</v>
      </c>
      <c r="H5114" s="42" t="s">
        <v>616</v>
      </c>
      <c r="I5114" s="42" t="s">
        <v>117</v>
      </c>
      <c r="J5114" s="42" t="s">
        <v>6054</v>
      </c>
      <c r="K5114" s="42" t="s">
        <v>617</v>
      </c>
      <c r="L5114" s="42" t="s">
        <v>618</v>
      </c>
      <c r="M5114" s="42" t="s">
        <v>21</v>
      </c>
      <c r="N5114" s="42" t="s">
        <v>8049</v>
      </c>
      <c r="O5114" s="42" t="s">
        <v>994</v>
      </c>
      <c r="P5114" s="42" t="s">
        <v>395</v>
      </c>
      <c r="Q5114" s="56" t="s">
        <v>8050</v>
      </c>
      <c r="R5114" s="42" t="s">
        <v>94</v>
      </c>
      <c r="S5114" s="42" t="s">
        <v>22</v>
      </c>
    </row>
    <row r="5115" spans="1:19" ht="12" customHeight="1" x14ac:dyDescent="0.15">
      <c r="A5115" s="42" t="s">
        <v>8059</v>
      </c>
      <c r="B5115" s="42">
        <v>40</v>
      </c>
      <c r="C5115" s="42" t="s">
        <v>14</v>
      </c>
      <c r="D5115" s="42" t="s">
        <v>31</v>
      </c>
      <c r="F5115" s="55">
        <v>41853</v>
      </c>
      <c r="G5115" s="42" t="s">
        <v>8060</v>
      </c>
      <c r="H5115" s="42" t="s">
        <v>1729</v>
      </c>
      <c r="I5115" s="42" t="s">
        <v>39</v>
      </c>
      <c r="J5115" s="42" t="s">
        <v>8061</v>
      </c>
      <c r="K5115" s="42" t="s">
        <v>1731</v>
      </c>
      <c r="L5115" s="42" t="s">
        <v>941</v>
      </c>
      <c r="M5115" s="42" t="s">
        <v>21</v>
      </c>
      <c r="N5115" s="42" t="s">
        <v>8062</v>
      </c>
      <c r="O5115" s="42" t="s">
        <v>994</v>
      </c>
      <c r="P5115" s="42" t="s">
        <v>395</v>
      </c>
      <c r="Q5115" s="56" t="s">
        <v>8063</v>
      </c>
      <c r="R5115" s="42" t="s">
        <v>94</v>
      </c>
      <c r="S5115" s="42" t="s">
        <v>22</v>
      </c>
    </row>
    <row r="5116" spans="1:19" ht="12" customHeight="1" x14ac:dyDescent="0.15">
      <c r="A5116" s="42" t="s">
        <v>8035</v>
      </c>
      <c r="B5116" s="42">
        <v>37</v>
      </c>
      <c r="C5116" s="42" t="s">
        <v>14</v>
      </c>
      <c r="D5116" s="42" t="s">
        <v>42</v>
      </c>
      <c r="E5116" s="42" t="s">
        <v>8036</v>
      </c>
      <c r="F5116" s="55">
        <v>41853</v>
      </c>
      <c r="G5116" s="42" t="s">
        <v>8037</v>
      </c>
      <c r="H5116" s="42" t="s">
        <v>92</v>
      </c>
      <c r="I5116" s="42" t="s">
        <v>39</v>
      </c>
      <c r="J5116" s="42" t="s">
        <v>7806</v>
      </c>
      <c r="K5116" s="42" t="s">
        <v>92</v>
      </c>
      <c r="L5116" s="42" t="s">
        <v>93</v>
      </c>
      <c r="M5116" s="42" t="s">
        <v>3088</v>
      </c>
      <c r="N5116" s="42" t="s">
        <v>8038</v>
      </c>
      <c r="O5116" s="42" t="s">
        <v>394</v>
      </c>
      <c r="P5116" s="42" t="s">
        <v>395</v>
      </c>
      <c r="Q5116" s="56" t="s">
        <v>8039</v>
      </c>
      <c r="R5116" s="42" t="s">
        <v>542</v>
      </c>
      <c r="S5116" s="42" t="s">
        <v>12</v>
      </c>
    </row>
    <row r="5117" spans="1:19" ht="12" customHeight="1" x14ac:dyDescent="0.15">
      <c r="A5117" s="42" t="s">
        <v>8064</v>
      </c>
      <c r="B5117" s="42">
        <v>27</v>
      </c>
      <c r="C5117" s="42" t="s">
        <v>14</v>
      </c>
      <c r="D5117" s="42" t="s">
        <v>79</v>
      </c>
      <c r="F5117" s="55">
        <v>41852</v>
      </c>
      <c r="G5117" s="42" t="s">
        <v>8065</v>
      </c>
      <c r="H5117" s="42" t="s">
        <v>8066</v>
      </c>
      <c r="I5117" s="42" t="s">
        <v>167</v>
      </c>
      <c r="J5117" s="42" t="s">
        <v>8067</v>
      </c>
      <c r="K5117" s="42" t="s">
        <v>1526</v>
      </c>
      <c r="L5117" s="42" t="s">
        <v>8068</v>
      </c>
      <c r="M5117" s="42" t="s">
        <v>21</v>
      </c>
      <c r="N5117" s="42" t="s">
        <v>8069</v>
      </c>
      <c r="O5117" s="42" t="s">
        <v>994</v>
      </c>
      <c r="P5117" s="42" t="s">
        <v>395</v>
      </c>
      <c r="Q5117" s="56" t="str">
        <f>HYPERLINK("http://www.ajc.com/news/news/police-investigating-shooting-in-east-point/ngsX4/","http://www.ajc.com/news/news/police-investigating-shooting-in-east-point/ngsX4/")</f>
        <v>http://www.ajc.com/news/news/police-investigating-shooting-in-east-point/ngsX4/</v>
      </c>
      <c r="R5117" s="42" t="s">
        <v>94</v>
      </c>
      <c r="S5117" s="42" t="s">
        <v>22</v>
      </c>
    </row>
    <row r="5118" spans="1:19" ht="12" customHeight="1" x14ac:dyDescent="0.15">
      <c r="A5118" s="42" t="s">
        <v>8081</v>
      </c>
      <c r="B5118" s="42">
        <v>54</v>
      </c>
      <c r="C5118" s="42" t="s">
        <v>14</v>
      </c>
      <c r="D5118" s="42" t="s">
        <v>42</v>
      </c>
      <c r="F5118" s="55">
        <v>41852</v>
      </c>
      <c r="G5118" s="42" t="s">
        <v>8082</v>
      </c>
      <c r="H5118" s="42" t="s">
        <v>480</v>
      </c>
      <c r="I5118" s="42" t="s">
        <v>360</v>
      </c>
      <c r="J5118" s="42" t="s">
        <v>8083</v>
      </c>
      <c r="K5118" s="42" t="s">
        <v>480</v>
      </c>
      <c r="L5118" s="42" t="s">
        <v>482</v>
      </c>
      <c r="M5118" s="42" t="s">
        <v>373</v>
      </c>
      <c r="N5118" s="42" t="s">
        <v>8084</v>
      </c>
      <c r="O5118" s="42" t="s">
        <v>994</v>
      </c>
      <c r="P5118" s="42" t="s">
        <v>395</v>
      </c>
      <c r="Q5118" s="56" t="s">
        <v>8085</v>
      </c>
      <c r="R5118" s="42" t="s">
        <v>94</v>
      </c>
      <c r="S5118" s="42" t="s">
        <v>22</v>
      </c>
    </row>
    <row r="5119" spans="1:19" ht="12" customHeight="1" x14ac:dyDescent="0.15">
      <c r="A5119" s="42" t="s">
        <v>3186</v>
      </c>
      <c r="B5119" s="42">
        <v>41</v>
      </c>
      <c r="C5119" s="42" t="s">
        <v>14</v>
      </c>
      <c r="D5119" s="42" t="s">
        <v>24</v>
      </c>
      <c r="F5119" s="55">
        <v>41852</v>
      </c>
      <c r="G5119" s="42" t="s">
        <v>8086</v>
      </c>
      <c r="H5119" s="42" t="s">
        <v>1083</v>
      </c>
      <c r="I5119" s="42" t="s">
        <v>398</v>
      </c>
      <c r="J5119" s="42" t="s">
        <v>8087</v>
      </c>
      <c r="K5119" s="42" t="s">
        <v>1083</v>
      </c>
      <c r="L5119" s="42" t="s">
        <v>1084</v>
      </c>
      <c r="M5119" s="42" t="s">
        <v>21</v>
      </c>
      <c r="N5119" s="42" t="s">
        <v>8088</v>
      </c>
      <c r="O5119" s="42" t="s">
        <v>994</v>
      </c>
      <c r="P5119" s="42" t="s">
        <v>395</v>
      </c>
      <c r="Q5119" s="56" t="s">
        <v>8089</v>
      </c>
      <c r="R5119" s="42" t="s">
        <v>94</v>
      </c>
      <c r="S5119" s="42" t="s">
        <v>22</v>
      </c>
    </row>
    <row r="5120" spans="1:19" ht="12" customHeight="1" x14ac:dyDescent="0.15">
      <c r="A5120" s="42" t="s">
        <v>8077</v>
      </c>
      <c r="B5120" s="42">
        <v>54</v>
      </c>
      <c r="C5120" s="42" t="s">
        <v>14</v>
      </c>
      <c r="D5120" s="42" t="s">
        <v>42</v>
      </c>
      <c r="E5120" s="42" t="s">
        <v>8078</v>
      </c>
      <c r="F5120" s="55">
        <v>41852</v>
      </c>
      <c r="G5120" s="42" t="s">
        <v>8079</v>
      </c>
      <c r="H5120" s="42" t="s">
        <v>8043</v>
      </c>
      <c r="I5120" s="42" t="s">
        <v>39</v>
      </c>
      <c r="J5120" s="42" t="s">
        <v>8044</v>
      </c>
      <c r="K5120" s="42" t="s">
        <v>92</v>
      </c>
      <c r="L5120" s="42" t="s">
        <v>408</v>
      </c>
      <c r="M5120" s="42" t="s">
        <v>21</v>
      </c>
      <c r="N5120" s="42" t="s">
        <v>20419</v>
      </c>
      <c r="O5120" s="42" t="s">
        <v>994</v>
      </c>
      <c r="P5120" s="42" t="s">
        <v>395</v>
      </c>
      <c r="Q5120" s="56" t="s">
        <v>8080</v>
      </c>
      <c r="R5120" s="42" t="s">
        <v>94</v>
      </c>
      <c r="S5120" s="42" t="s">
        <v>12</v>
      </c>
    </row>
    <row r="5121" spans="1:19" ht="12" customHeight="1" x14ac:dyDescent="0.15">
      <c r="A5121" s="42" t="s">
        <v>8070</v>
      </c>
      <c r="B5121" s="42">
        <v>42</v>
      </c>
      <c r="C5121" s="42" t="s">
        <v>14</v>
      </c>
      <c r="D5121" s="42" t="s">
        <v>79</v>
      </c>
      <c r="F5121" s="55">
        <v>41852</v>
      </c>
      <c r="G5121" s="42" t="s">
        <v>8071</v>
      </c>
      <c r="H5121" s="42" t="s">
        <v>8072</v>
      </c>
      <c r="I5121" s="42" t="s">
        <v>75</v>
      </c>
      <c r="J5121" s="42" t="s">
        <v>8073</v>
      </c>
      <c r="K5121" s="42" t="s">
        <v>1476</v>
      </c>
      <c r="L5121" s="42" t="s">
        <v>8074</v>
      </c>
      <c r="M5121" s="42" t="s">
        <v>21</v>
      </c>
      <c r="N5121" s="42" t="s">
        <v>8075</v>
      </c>
      <c r="O5121" s="42" t="s">
        <v>994</v>
      </c>
      <c r="P5121" s="42" t="s">
        <v>395</v>
      </c>
      <c r="Q5121" s="56" t="s">
        <v>8076</v>
      </c>
      <c r="R5121" s="42" t="s">
        <v>23</v>
      </c>
      <c r="S5121" s="42" t="s">
        <v>29</v>
      </c>
    </row>
    <row r="5122" spans="1:19" ht="12" customHeight="1" x14ac:dyDescent="0.15">
      <c r="A5122" s="42" t="s">
        <v>8090</v>
      </c>
      <c r="B5122" s="42">
        <v>50</v>
      </c>
      <c r="C5122" s="42" t="s">
        <v>14</v>
      </c>
      <c r="D5122" s="42" t="s">
        <v>31</v>
      </c>
      <c r="E5122" s="42" t="s">
        <v>8091</v>
      </c>
      <c r="F5122" s="55">
        <v>41851</v>
      </c>
      <c r="G5122" s="42" t="s">
        <v>8092</v>
      </c>
      <c r="H5122" s="42" t="s">
        <v>562</v>
      </c>
      <c r="I5122" s="42" t="s">
        <v>67</v>
      </c>
      <c r="J5122" s="42" t="s">
        <v>8093</v>
      </c>
      <c r="K5122" s="42" t="s">
        <v>563</v>
      </c>
      <c r="L5122" s="42" t="s">
        <v>564</v>
      </c>
      <c r="M5122" s="42" t="s">
        <v>21</v>
      </c>
      <c r="N5122" s="42" t="s">
        <v>8094</v>
      </c>
      <c r="O5122" s="42" t="s">
        <v>994</v>
      </c>
      <c r="P5122" s="42" t="s">
        <v>395</v>
      </c>
      <c r="Q5122" s="56" t="s">
        <v>8095</v>
      </c>
      <c r="R5122" s="42" t="s">
        <v>94</v>
      </c>
      <c r="S5122" s="42" t="s">
        <v>22</v>
      </c>
    </row>
    <row r="5123" spans="1:19" ht="12" customHeight="1" x14ac:dyDescent="0.15">
      <c r="A5123" s="42" t="s">
        <v>8106</v>
      </c>
      <c r="B5123" s="42">
        <v>42</v>
      </c>
      <c r="C5123" s="42" t="s">
        <v>14</v>
      </c>
      <c r="D5123" s="42" t="s">
        <v>24</v>
      </c>
      <c r="F5123" s="55">
        <v>41850</v>
      </c>
      <c r="G5123" s="42" t="s">
        <v>8107</v>
      </c>
      <c r="H5123" s="42" t="s">
        <v>1184</v>
      </c>
      <c r="I5123" s="42" t="s">
        <v>297</v>
      </c>
      <c r="J5123" s="42" t="s">
        <v>8108</v>
      </c>
      <c r="K5123" s="42" t="s">
        <v>1185</v>
      </c>
      <c r="L5123" s="42" t="s">
        <v>1186</v>
      </c>
      <c r="M5123" s="42" t="s">
        <v>21</v>
      </c>
      <c r="N5123" s="42" t="s">
        <v>8109</v>
      </c>
      <c r="O5123" s="42" t="s">
        <v>23</v>
      </c>
      <c r="P5123" s="42" t="s">
        <v>395</v>
      </c>
      <c r="Q5123" s="56" t="s">
        <v>8110</v>
      </c>
      <c r="R5123" s="42" t="s">
        <v>948</v>
      </c>
      <c r="S5123" s="42" t="s">
        <v>22</v>
      </c>
    </row>
    <row r="5124" spans="1:19" ht="12" customHeight="1" x14ac:dyDescent="0.15">
      <c r="A5124" s="42" t="s">
        <v>8101</v>
      </c>
      <c r="B5124" s="42">
        <v>52</v>
      </c>
      <c r="C5124" s="42" t="s">
        <v>14</v>
      </c>
      <c r="D5124" s="42" t="s">
        <v>24</v>
      </c>
      <c r="F5124" s="55">
        <v>41850</v>
      </c>
      <c r="G5124" s="42" t="s">
        <v>8102</v>
      </c>
      <c r="H5124" s="42" t="s">
        <v>2317</v>
      </c>
      <c r="I5124" s="42" t="s">
        <v>854</v>
      </c>
      <c r="J5124" s="42" t="s">
        <v>8103</v>
      </c>
      <c r="K5124" s="42" t="s">
        <v>2317</v>
      </c>
      <c r="L5124" s="42" t="s">
        <v>3493</v>
      </c>
      <c r="M5124" s="42" t="s">
        <v>21</v>
      </c>
      <c r="N5124" s="42" t="s">
        <v>8104</v>
      </c>
      <c r="O5124" s="42" t="s">
        <v>394</v>
      </c>
      <c r="P5124" s="42" t="s">
        <v>395</v>
      </c>
      <c r="Q5124" s="56" t="s">
        <v>8105</v>
      </c>
      <c r="R5124" s="42" t="s">
        <v>948</v>
      </c>
      <c r="S5124" s="42" t="s">
        <v>22</v>
      </c>
    </row>
    <row r="5125" spans="1:19" ht="12" customHeight="1" x14ac:dyDescent="0.15">
      <c r="A5125" s="42" t="s">
        <v>8111</v>
      </c>
      <c r="B5125" s="42">
        <v>41</v>
      </c>
      <c r="C5125" s="42" t="s">
        <v>14</v>
      </c>
      <c r="D5125" s="42" t="s">
        <v>31</v>
      </c>
      <c r="E5125" s="42" t="s">
        <v>8112</v>
      </c>
      <c r="F5125" s="55">
        <v>41850</v>
      </c>
      <c r="G5125" s="42" t="s">
        <v>8113</v>
      </c>
      <c r="H5125" s="42" t="s">
        <v>5840</v>
      </c>
      <c r="I5125" s="42" t="s">
        <v>360</v>
      </c>
      <c r="J5125" s="42" t="s">
        <v>8114</v>
      </c>
      <c r="K5125" s="42" t="s">
        <v>3086</v>
      </c>
      <c r="L5125" s="42" t="s">
        <v>6373</v>
      </c>
      <c r="M5125" s="42" t="s">
        <v>21</v>
      </c>
      <c r="N5125" s="42" t="s">
        <v>8115</v>
      </c>
      <c r="O5125" s="42" t="s">
        <v>994</v>
      </c>
      <c r="P5125" s="42" t="s">
        <v>395</v>
      </c>
      <c r="Q5125" s="56" t="s">
        <v>8116</v>
      </c>
      <c r="R5125" s="42" t="s">
        <v>23</v>
      </c>
      <c r="S5125" s="42" t="s">
        <v>22</v>
      </c>
    </row>
    <row r="5126" spans="1:19" ht="12" customHeight="1" x14ac:dyDescent="0.15">
      <c r="A5126" s="42" t="s">
        <v>8096</v>
      </c>
      <c r="B5126" s="42">
        <v>32</v>
      </c>
      <c r="C5126" s="42" t="s">
        <v>14</v>
      </c>
      <c r="D5126" s="42" t="s">
        <v>79</v>
      </c>
      <c r="F5126" s="55">
        <v>41850</v>
      </c>
      <c r="G5126" s="42" t="s">
        <v>8097</v>
      </c>
      <c r="H5126" s="42" t="s">
        <v>5184</v>
      </c>
      <c r="I5126" s="42" t="s">
        <v>238</v>
      </c>
      <c r="J5126" s="42" t="s">
        <v>6275</v>
      </c>
      <c r="K5126" s="42" t="s">
        <v>5184</v>
      </c>
      <c r="L5126" s="42" t="s">
        <v>8098</v>
      </c>
      <c r="M5126" s="42" t="s">
        <v>21</v>
      </c>
      <c r="N5126" s="42" t="s">
        <v>8099</v>
      </c>
      <c r="O5126" s="42" t="s">
        <v>537</v>
      </c>
      <c r="P5126" s="42" t="s">
        <v>395</v>
      </c>
      <c r="Q5126" s="56" t="s">
        <v>8100</v>
      </c>
      <c r="R5126" s="42" t="s">
        <v>94</v>
      </c>
      <c r="S5126" s="42" t="s">
        <v>373</v>
      </c>
    </row>
    <row r="5127" spans="1:19" ht="12" customHeight="1" x14ac:dyDescent="0.15">
      <c r="A5127" s="42" t="s">
        <v>8121</v>
      </c>
      <c r="B5127" s="42">
        <v>36</v>
      </c>
      <c r="C5127" s="42" t="s">
        <v>14</v>
      </c>
      <c r="D5127" s="42" t="s">
        <v>42</v>
      </c>
      <c r="E5127" s="42" t="s">
        <v>8122</v>
      </c>
      <c r="F5127" s="55">
        <v>41849</v>
      </c>
      <c r="H5127" s="42" t="s">
        <v>8123</v>
      </c>
      <c r="I5127" s="42" t="s">
        <v>67</v>
      </c>
      <c r="J5127" s="42">
        <v>77024</v>
      </c>
      <c r="K5127" s="42" t="s">
        <v>545</v>
      </c>
      <c r="L5127" s="42" t="s">
        <v>8124</v>
      </c>
      <c r="M5127" s="42" t="s">
        <v>21</v>
      </c>
      <c r="N5127" s="42" t="s">
        <v>8125</v>
      </c>
      <c r="P5127" s="42" t="s">
        <v>395</v>
      </c>
      <c r="Q5127" s="56" t="s">
        <v>8126</v>
      </c>
      <c r="R5127" s="42" t="s">
        <v>23</v>
      </c>
      <c r="S5127" s="42" t="s">
        <v>22</v>
      </c>
    </row>
    <row r="5128" spans="1:19" ht="12" customHeight="1" x14ac:dyDescent="0.15">
      <c r="A5128" s="42" t="s">
        <v>8117</v>
      </c>
      <c r="B5128" s="42">
        <v>51</v>
      </c>
      <c r="C5128" s="42" t="s">
        <v>14</v>
      </c>
      <c r="D5128" s="42" t="s">
        <v>42</v>
      </c>
      <c r="F5128" s="55">
        <v>41849</v>
      </c>
      <c r="G5128" s="42" t="s">
        <v>8118</v>
      </c>
      <c r="H5128" s="42" t="s">
        <v>1252</v>
      </c>
      <c r="I5128" s="42" t="s">
        <v>263</v>
      </c>
      <c r="J5128" s="42" t="s">
        <v>8119</v>
      </c>
      <c r="K5128" s="42" t="s">
        <v>557</v>
      </c>
      <c r="L5128" s="42" t="s">
        <v>1457</v>
      </c>
      <c r="M5128" s="42" t="s">
        <v>21</v>
      </c>
      <c r="N5128" s="42" t="s">
        <v>8120</v>
      </c>
      <c r="O5128" s="42" t="s">
        <v>994</v>
      </c>
      <c r="P5128" s="42" t="s">
        <v>395</v>
      </c>
      <c r="Q5128" s="56" t="str">
        <f>HYPERLINK("http://www.8newsnow.com/story/26137424/breaking-news-police-investigate-officer-involved-shooting","http://www.8newsnow.com/story/26137424/breaking-news-police-investigate-officer-involved-shooting")</f>
        <v>http://www.8newsnow.com/story/26137424/breaking-news-police-investigate-officer-involved-shooting</v>
      </c>
      <c r="R5128" s="42" t="s">
        <v>94</v>
      </c>
      <c r="S5128" s="42" t="s">
        <v>22</v>
      </c>
    </row>
    <row r="5129" spans="1:19" ht="12" customHeight="1" x14ac:dyDescent="0.15">
      <c r="A5129" s="42" t="s">
        <v>8127</v>
      </c>
      <c r="B5129" s="42">
        <v>34</v>
      </c>
      <c r="C5129" s="42" t="s">
        <v>14</v>
      </c>
      <c r="D5129" s="42" t="s">
        <v>24</v>
      </c>
      <c r="F5129" s="55">
        <v>41849</v>
      </c>
      <c r="G5129" s="42" t="s">
        <v>8128</v>
      </c>
      <c r="H5129" s="42" t="s">
        <v>4256</v>
      </c>
      <c r="I5129" s="42" t="s">
        <v>297</v>
      </c>
      <c r="J5129" s="42" t="s">
        <v>4257</v>
      </c>
      <c r="K5129" s="42" t="s">
        <v>1263</v>
      </c>
      <c r="L5129" s="42" t="s">
        <v>4258</v>
      </c>
      <c r="M5129" s="42" t="s">
        <v>21</v>
      </c>
      <c r="N5129" s="42" t="s">
        <v>8129</v>
      </c>
      <c r="O5129" s="42" t="s">
        <v>994</v>
      </c>
      <c r="P5129" s="42" t="s">
        <v>395</v>
      </c>
      <c r="Q5129" s="56" t="str">
        <f>HYPERLINK("http://www.tri-cityherald.com/2014/07/29/3083195_pasco-man-with-knife-killed-by.html?rh=1","http://www.tri-cityherald.com/2014/07/29/3083195_pasco-man-with-knife-killed-by.html?rh=1")</f>
        <v>http://www.tri-cityherald.com/2014/07/29/3083195_pasco-man-with-knife-killed-by.html?rh=1</v>
      </c>
      <c r="R5129" s="42" t="s">
        <v>23</v>
      </c>
      <c r="S5129" s="42" t="s">
        <v>22</v>
      </c>
    </row>
    <row r="5130" spans="1:19" ht="12" customHeight="1" x14ac:dyDescent="0.15">
      <c r="A5130" s="42" t="s">
        <v>8145</v>
      </c>
      <c r="B5130" s="42">
        <v>27</v>
      </c>
      <c r="C5130" s="42" t="s">
        <v>14</v>
      </c>
      <c r="D5130" s="42" t="s">
        <v>31</v>
      </c>
      <c r="E5130" s="42" t="s">
        <v>8146</v>
      </c>
      <c r="F5130" s="55">
        <v>41849</v>
      </c>
      <c r="G5130" s="42" t="s">
        <v>8147</v>
      </c>
      <c r="H5130" s="42" t="s">
        <v>639</v>
      </c>
      <c r="I5130" s="42" t="s">
        <v>263</v>
      </c>
      <c r="J5130" s="42" t="s">
        <v>8148</v>
      </c>
      <c r="K5130" s="42" t="s">
        <v>557</v>
      </c>
      <c r="L5130" s="42" t="s">
        <v>558</v>
      </c>
      <c r="M5130" s="42" t="s">
        <v>21</v>
      </c>
      <c r="N5130" s="42" t="s">
        <v>8149</v>
      </c>
      <c r="O5130" s="42" t="s">
        <v>994</v>
      </c>
      <c r="P5130" s="42" t="s">
        <v>395</v>
      </c>
      <c r="Q5130" s="56" t="s">
        <v>8150</v>
      </c>
      <c r="R5130" s="42" t="s">
        <v>23</v>
      </c>
      <c r="S5130" s="42" t="s">
        <v>22</v>
      </c>
    </row>
    <row r="5131" spans="1:19" ht="12" customHeight="1" x14ac:dyDescent="0.15">
      <c r="A5131" s="42" t="s">
        <v>8130</v>
      </c>
      <c r="B5131" s="42">
        <v>25</v>
      </c>
      <c r="C5131" s="42" t="s">
        <v>14</v>
      </c>
      <c r="D5131" s="42" t="s">
        <v>31</v>
      </c>
      <c r="F5131" s="55">
        <v>41849</v>
      </c>
      <c r="G5131" s="42" t="s">
        <v>8131</v>
      </c>
      <c r="H5131" s="42" t="s">
        <v>8132</v>
      </c>
      <c r="I5131" s="42" t="s">
        <v>38</v>
      </c>
      <c r="J5131" s="42" t="s">
        <v>8133</v>
      </c>
      <c r="K5131" s="42" t="s">
        <v>4087</v>
      </c>
      <c r="L5131" s="42" t="s">
        <v>8134</v>
      </c>
      <c r="M5131" s="42" t="s">
        <v>21</v>
      </c>
      <c r="N5131" s="42" t="s">
        <v>8135</v>
      </c>
      <c r="O5131" s="42" t="s">
        <v>994</v>
      </c>
      <c r="P5131" s="42" t="s">
        <v>395</v>
      </c>
      <c r="Q5131" s="56" t="s">
        <v>8136</v>
      </c>
      <c r="R5131" s="42" t="s">
        <v>23</v>
      </c>
      <c r="S5131" s="42" t="s">
        <v>22</v>
      </c>
    </row>
    <row r="5132" spans="1:19" ht="12" customHeight="1" x14ac:dyDescent="0.15">
      <c r="A5132" s="42" t="s">
        <v>8137</v>
      </c>
      <c r="B5132" s="42">
        <v>26</v>
      </c>
      <c r="C5132" s="42" t="s">
        <v>14</v>
      </c>
      <c r="D5132" s="42" t="s">
        <v>31</v>
      </c>
      <c r="E5132" s="42" t="s">
        <v>8138</v>
      </c>
      <c r="F5132" s="55">
        <v>41849</v>
      </c>
      <c r="G5132" s="42" t="s">
        <v>8139</v>
      </c>
      <c r="H5132" s="42" t="s">
        <v>8140</v>
      </c>
      <c r="I5132" s="42" t="s">
        <v>1066</v>
      </c>
      <c r="J5132" s="42" t="s">
        <v>8141</v>
      </c>
      <c r="K5132" s="42" t="s">
        <v>1117</v>
      </c>
      <c r="L5132" s="42" t="s">
        <v>8142</v>
      </c>
      <c r="M5132" s="42" t="s">
        <v>21</v>
      </c>
      <c r="N5132" s="42" t="s">
        <v>8143</v>
      </c>
      <c r="O5132" s="42" t="s">
        <v>994</v>
      </c>
      <c r="P5132" s="42" t="s">
        <v>395</v>
      </c>
      <c r="Q5132" s="56" t="s">
        <v>8144</v>
      </c>
      <c r="R5132" s="42" t="s">
        <v>94</v>
      </c>
      <c r="S5132" s="42" t="s">
        <v>22</v>
      </c>
    </row>
    <row r="5133" spans="1:19" ht="12" customHeight="1" x14ac:dyDescent="0.15">
      <c r="A5133" s="42" t="s">
        <v>8157</v>
      </c>
      <c r="B5133" s="42">
        <v>27</v>
      </c>
      <c r="C5133" s="42" t="s">
        <v>14</v>
      </c>
      <c r="D5133" s="42" t="s">
        <v>79</v>
      </c>
      <c r="E5133" s="42" t="s">
        <v>8158</v>
      </c>
      <c r="F5133" s="55">
        <v>41848</v>
      </c>
      <c r="G5133" s="42" t="s">
        <v>8159</v>
      </c>
      <c r="H5133" s="42" t="s">
        <v>3224</v>
      </c>
      <c r="I5133" s="42" t="s">
        <v>26</v>
      </c>
      <c r="J5133" s="42" t="s">
        <v>8160</v>
      </c>
      <c r="K5133" s="42" t="s">
        <v>3224</v>
      </c>
      <c r="L5133" s="42" t="s">
        <v>8161</v>
      </c>
      <c r="M5133" s="42" t="s">
        <v>21</v>
      </c>
      <c r="N5133" s="42" t="s">
        <v>8162</v>
      </c>
      <c r="O5133" s="42" t="s">
        <v>994</v>
      </c>
      <c r="P5133" s="42" t="s">
        <v>395</v>
      </c>
      <c r="Q5133" s="56" t="s">
        <v>8163</v>
      </c>
      <c r="R5133" s="42" t="s">
        <v>94</v>
      </c>
      <c r="S5133" s="42" t="s">
        <v>22</v>
      </c>
    </row>
    <row r="5134" spans="1:19" ht="12" customHeight="1" x14ac:dyDescent="0.15">
      <c r="A5134" s="42" t="s">
        <v>8164</v>
      </c>
      <c r="B5134" s="42">
        <v>32</v>
      </c>
      <c r="C5134" s="42" t="s">
        <v>14</v>
      </c>
      <c r="D5134" s="42" t="s">
        <v>31</v>
      </c>
      <c r="E5134" s="42" t="s">
        <v>8165</v>
      </c>
      <c r="F5134" s="55">
        <v>41848</v>
      </c>
      <c r="G5134" s="42" t="s">
        <v>8166</v>
      </c>
      <c r="H5134" s="42" t="s">
        <v>738</v>
      </c>
      <c r="I5134" s="42" t="s">
        <v>417</v>
      </c>
      <c r="J5134" s="42" t="s">
        <v>8167</v>
      </c>
      <c r="K5134" s="42" t="s">
        <v>738</v>
      </c>
      <c r="L5134" s="42" t="s">
        <v>569</v>
      </c>
      <c r="M5134" s="42" t="s">
        <v>21</v>
      </c>
      <c r="N5134" s="42" t="s">
        <v>8168</v>
      </c>
      <c r="O5134" s="42" t="s">
        <v>994</v>
      </c>
      <c r="P5134" s="42" t="s">
        <v>395</v>
      </c>
      <c r="Q5134" s="56" t="s">
        <v>8169</v>
      </c>
      <c r="R5134" s="42" t="s">
        <v>23</v>
      </c>
      <c r="S5134" s="42" t="s">
        <v>22</v>
      </c>
    </row>
    <row r="5135" spans="1:19" ht="12" customHeight="1" x14ac:dyDescent="0.15">
      <c r="A5135" s="42" t="s">
        <v>8151</v>
      </c>
      <c r="B5135" s="42">
        <v>53</v>
      </c>
      <c r="C5135" s="42" t="s">
        <v>14</v>
      </c>
      <c r="D5135" s="42" t="s">
        <v>79</v>
      </c>
      <c r="E5135" s="42" t="s">
        <v>8152</v>
      </c>
      <c r="F5135" s="55">
        <v>41848</v>
      </c>
      <c r="G5135" s="42" t="s">
        <v>8153</v>
      </c>
      <c r="H5135" s="42" t="s">
        <v>81</v>
      </c>
      <c r="I5135" s="42" t="s">
        <v>38</v>
      </c>
      <c r="J5135" s="42" t="s">
        <v>8154</v>
      </c>
      <c r="K5135" s="42" t="s">
        <v>82</v>
      </c>
      <c r="L5135" s="42" t="s">
        <v>83</v>
      </c>
      <c r="M5135" s="42" t="s">
        <v>21</v>
      </c>
      <c r="N5135" s="42" t="s">
        <v>8155</v>
      </c>
      <c r="O5135" s="42" t="s">
        <v>994</v>
      </c>
      <c r="P5135" s="42" t="s">
        <v>395</v>
      </c>
      <c r="Q5135" s="56" t="s">
        <v>8156</v>
      </c>
      <c r="R5135" s="42" t="s">
        <v>23</v>
      </c>
      <c r="S5135" s="42" t="s">
        <v>12</v>
      </c>
    </row>
    <row r="5136" spans="1:19" ht="12" customHeight="1" x14ac:dyDescent="0.15">
      <c r="A5136" s="42" t="s">
        <v>8170</v>
      </c>
      <c r="B5136" s="42">
        <v>57</v>
      </c>
      <c r="C5136" s="42" t="s">
        <v>14</v>
      </c>
      <c r="D5136" s="42" t="s">
        <v>24</v>
      </c>
      <c r="F5136" s="55">
        <v>41847</v>
      </c>
      <c r="G5136" s="42" t="s">
        <v>8171</v>
      </c>
      <c r="H5136" s="42" t="s">
        <v>92</v>
      </c>
      <c r="I5136" s="42" t="s">
        <v>39</v>
      </c>
      <c r="J5136" s="42" t="s">
        <v>8172</v>
      </c>
      <c r="K5136" s="42" t="s">
        <v>92</v>
      </c>
      <c r="L5136" s="42" t="s">
        <v>93</v>
      </c>
      <c r="M5136" s="42" t="s">
        <v>373</v>
      </c>
      <c r="N5136" s="42" t="s">
        <v>8173</v>
      </c>
      <c r="O5136" s="42" t="s">
        <v>994</v>
      </c>
      <c r="P5136" s="42" t="s">
        <v>395</v>
      </c>
      <c r="Q5136" s="56" t="s">
        <v>8174</v>
      </c>
      <c r="R5136" s="42" t="s">
        <v>23</v>
      </c>
      <c r="S5136" s="42" t="s">
        <v>22</v>
      </c>
    </row>
    <row r="5137" spans="1:19" ht="12" customHeight="1" x14ac:dyDescent="0.15">
      <c r="A5137" s="42" t="s">
        <v>8176</v>
      </c>
      <c r="B5137" s="42">
        <v>45</v>
      </c>
      <c r="C5137" s="42" t="s">
        <v>14</v>
      </c>
      <c r="D5137" s="42" t="s">
        <v>31</v>
      </c>
      <c r="E5137" s="42" t="s">
        <v>8177</v>
      </c>
      <c r="F5137" s="55">
        <v>41847</v>
      </c>
      <c r="G5137" s="42" t="s">
        <v>8178</v>
      </c>
      <c r="H5137" s="42" t="s">
        <v>381</v>
      </c>
      <c r="I5137" s="42" t="s">
        <v>313</v>
      </c>
      <c r="J5137" s="42" t="s">
        <v>8179</v>
      </c>
      <c r="K5137" s="42" t="s">
        <v>2628</v>
      </c>
      <c r="L5137" s="42" t="s">
        <v>7704</v>
      </c>
      <c r="M5137" s="42" t="s">
        <v>21</v>
      </c>
      <c r="N5137" s="42" t="s">
        <v>8180</v>
      </c>
      <c r="O5137" s="42" t="s">
        <v>994</v>
      </c>
      <c r="P5137" s="42" t="s">
        <v>395</v>
      </c>
      <c r="Q5137" s="56"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137" s="42" t="s">
        <v>94</v>
      </c>
      <c r="S5137" s="42" t="s">
        <v>22</v>
      </c>
    </row>
    <row r="5138" spans="1:19" ht="12" customHeight="1" x14ac:dyDescent="0.15">
      <c r="A5138" s="42" t="s">
        <v>8181</v>
      </c>
      <c r="B5138" s="42">
        <v>33</v>
      </c>
      <c r="C5138" s="42" t="s">
        <v>14</v>
      </c>
      <c r="D5138" s="42" t="s">
        <v>31</v>
      </c>
      <c r="E5138" s="42" t="s">
        <v>8182</v>
      </c>
      <c r="F5138" s="55">
        <v>41847</v>
      </c>
      <c r="G5138" s="42" t="s">
        <v>8183</v>
      </c>
      <c r="H5138" s="42" t="s">
        <v>8184</v>
      </c>
      <c r="I5138" s="42" t="s">
        <v>67</v>
      </c>
      <c r="J5138" s="42" t="s">
        <v>8185</v>
      </c>
      <c r="K5138" s="42" t="s">
        <v>8186</v>
      </c>
      <c r="L5138" s="42" t="s">
        <v>8187</v>
      </c>
      <c r="M5138" s="42" t="s">
        <v>21</v>
      </c>
      <c r="N5138" s="42" t="s">
        <v>8188</v>
      </c>
      <c r="O5138" s="42" t="s">
        <v>994</v>
      </c>
      <c r="P5138" s="42" t="s">
        <v>395</v>
      </c>
      <c r="Q5138" s="56" t="s">
        <v>8189</v>
      </c>
      <c r="R5138" s="42" t="s">
        <v>94</v>
      </c>
      <c r="S5138" s="42" t="s">
        <v>29</v>
      </c>
    </row>
    <row r="5139" spans="1:19" ht="12" customHeight="1" x14ac:dyDescent="0.15">
      <c r="A5139" s="42" t="s">
        <v>8198</v>
      </c>
      <c r="B5139" s="42">
        <v>95</v>
      </c>
      <c r="C5139" s="42" t="s">
        <v>14</v>
      </c>
      <c r="D5139" s="42" t="s">
        <v>31</v>
      </c>
      <c r="E5139" s="42" t="s">
        <v>8199</v>
      </c>
      <c r="F5139" s="55">
        <v>41846</v>
      </c>
      <c r="G5139" s="42" t="s">
        <v>8200</v>
      </c>
      <c r="H5139" s="42" t="s">
        <v>8201</v>
      </c>
      <c r="I5139" s="42" t="s">
        <v>38</v>
      </c>
      <c r="J5139" s="42" t="s">
        <v>8202</v>
      </c>
      <c r="K5139" s="42" t="s">
        <v>82</v>
      </c>
      <c r="L5139" s="42" t="s">
        <v>8203</v>
      </c>
      <c r="M5139" s="42" t="s">
        <v>8204</v>
      </c>
      <c r="N5139" s="42" t="s">
        <v>8205</v>
      </c>
      <c r="O5139" s="42" t="s">
        <v>7597</v>
      </c>
      <c r="P5139" s="42" t="s">
        <v>19931</v>
      </c>
      <c r="Q5139" s="56" t="s">
        <v>8206</v>
      </c>
      <c r="R5139" s="42" t="s">
        <v>23</v>
      </c>
      <c r="S5139" s="42" t="s">
        <v>22</v>
      </c>
    </row>
    <row r="5140" spans="1:19" ht="12" customHeight="1" x14ac:dyDescent="0.15">
      <c r="A5140" s="42" t="s">
        <v>8190</v>
      </c>
      <c r="B5140" s="42">
        <v>37</v>
      </c>
      <c r="C5140" s="42" t="s">
        <v>14</v>
      </c>
      <c r="D5140" s="42" t="s">
        <v>79</v>
      </c>
      <c r="F5140" s="55">
        <v>41846</v>
      </c>
      <c r="G5140" s="42" t="s">
        <v>8191</v>
      </c>
      <c r="H5140" s="42" t="s">
        <v>8192</v>
      </c>
      <c r="I5140" s="42" t="s">
        <v>144</v>
      </c>
      <c r="J5140" s="42" t="s">
        <v>8193</v>
      </c>
      <c r="K5140" s="42" t="s">
        <v>8194</v>
      </c>
      <c r="L5140" s="42" t="s">
        <v>8195</v>
      </c>
      <c r="M5140" s="42" t="s">
        <v>21</v>
      </c>
      <c r="N5140" s="42" t="s">
        <v>8196</v>
      </c>
      <c r="O5140" s="42" t="s">
        <v>994</v>
      </c>
      <c r="P5140" s="42" t="s">
        <v>395</v>
      </c>
      <c r="Q5140" s="56" t="s">
        <v>8197</v>
      </c>
      <c r="R5140" s="42" t="s">
        <v>23</v>
      </c>
      <c r="S5140" s="42" t="s">
        <v>22</v>
      </c>
    </row>
    <row r="5141" spans="1:19" ht="12" customHeight="1" x14ac:dyDescent="0.15">
      <c r="A5141" s="42" t="s">
        <v>8216</v>
      </c>
      <c r="B5141" s="42">
        <v>31</v>
      </c>
      <c r="C5141" s="42" t="s">
        <v>14</v>
      </c>
      <c r="D5141" s="42" t="s">
        <v>31</v>
      </c>
      <c r="E5141" s="42" t="s">
        <v>8217</v>
      </c>
      <c r="F5141" s="55">
        <v>41845</v>
      </c>
      <c r="G5141" s="42" t="s">
        <v>8218</v>
      </c>
      <c r="H5141" s="42" t="s">
        <v>595</v>
      </c>
      <c r="I5141" s="42" t="s">
        <v>234</v>
      </c>
      <c r="J5141" s="42" t="s">
        <v>8219</v>
      </c>
      <c r="K5141" s="42" t="s">
        <v>595</v>
      </c>
      <c r="L5141" s="42" t="s">
        <v>8220</v>
      </c>
      <c r="M5141" s="42" t="s">
        <v>21</v>
      </c>
      <c r="N5141" s="42" t="s">
        <v>8221</v>
      </c>
      <c r="O5141" s="42" t="s">
        <v>537</v>
      </c>
      <c r="P5141" s="42" t="s">
        <v>395</v>
      </c>
      <c r="Q5141" s="56" t="str">
        <f>HYPERLINK("http://www.sltrib.com/news/justice/1618808-155/officers-shot-lister-police-gill-gun","http://www.sltrib.com/news/justice/1618808-155/officers-shot-lister-police-gill-gun")</f>
        <v>http://www.sltrib.com/news/justice/1618808-155/officers-shot-lister-police-gill-gun</v>
      </c>
      <c r="R5141" s="42" t="s">
        <v>948</v>
      </c>
      <c r="S5141" s="42" t="s">
        <v>22</v>
      </c>
    </row>
    <row r="5142" spans="1:19" ht="12" customHeight="1" x14ac:dyDescent="0.15">
      <c r="A5142" s="42" t="s">
        <v>8210</v>
      </c>
      <c r="B5142" s="42">
        <v>33</v>
      </c>
      <c r="C5142" s="42" t="s">
        <v>14</v>
      </c>
      <c r="D5142" s="42" t="s">
        <v>31</v>
      </c>
      <c r="F5142" s="55">
        <v>41845</v>
      </c>
      <c r="G5142" s="42" t="s">
        <v>8211</v>
      </c>
      <c r="H5142" s="42" t="s">
        <v>1288</v>
      </c>
      <c r="I5142" s="42" t="s">
        <v>67</v>
      </c>
      <c r="J5142" s="42" t="s">
        <v>8212</v>
      </c>
      <c r="K5142" s="42" t="s">
        <v>1289</v>
      </c>
      <c r="L5142" s="42" t="s">
        <v>1290</v>
      </c>
      <c r="M5142" s="42" t="s">
        <v>8213</v>
      </c>
      <c r="N5142" s="42" t="s">
        <v>8214</v>
      </c>
      <c r="O5142" s="42" t="s">
        <v>23</v>
      </c>
      <c r="P5142" s="42" t="s">
        <v>395</v>
      </c>
      <c r="Q5142" s="56" t="s">
        <v>8215</v>
      </c>
      <c r="R5142" s="42" t="s">
        <v>542</v>
      </c>
      <c r="S5142" s="42" t="s">
        <v>22</v>
      </c>
    </row>
    <row r="5143" spans="1:19" ht="12" customHeight="1" x14ac:dyDescent="0.15">
      <c r="A5143" s="42" t="s">
        <v>8207</v>
      </c>
      <c r="B5143" s="42">
        <v>33</v>
      </c>
      <c r="C5143" s="42" t="s">
        <v>14</v>
      </c>
      <c r="D5143" s="42" t="s">
        <v>42</v>
      </c>
      <c r="F5143" s="55">
        <v>41845</v>
      </c>
      <c r="G5143" s="42" t="s">
        <v>8208</v>
      </c>
      <c r="H5143" s="42" t="s">
        <v>6036</v>
      </c>
      <c r="I5143" s="42" t="s">
        <v>39</v>
      </c>
      <c r="J5143" s="42" t="s">
        <v>6037</v>
      </c>
      <c r="K5143" s="42" t="s">
        <v>92</v>
      </c>
      <c r="L5143" s="42" t="s">
        <v>93</v>
      </c>
      <c r="M5143" s="42" t="s">
        <v>21</v>
      </c>
      <c r="N5143" s="42" t="s">
        <v>20429</v>
      </c>
      <c r="O5143" s="42" t="s">
        <v>994</v>
      </c>
      <c r="P5143" s="42" t="s">
        <v>395</v>
      </c>
      <c r="Q5143" s="56" t="s">
        <v>8209</v>
      </c>
      <c r="R5143" s="42" t="s">
        <v>94</v>
      </c>
      <c r="S5143" s="42" t="s">
        <v>29</v>
      </c>
    </row>
    <row r="5144" spans="1:19" ht="12" customHeight="1" x14ac:dyDescent="0.15">
      <c r="A5144" s="42" t="s">
        <v>8222</v>
      </c>
      <c r="B5144" s="42">
        <v>37</v>
      </c>
      <c r="C5144" s="42" t="s">
        <v>108</v>
      </c>
      <c r="D5144" s="42" t="s">
        <v>31</v>
      </c>
      <c r="F5144" s="55">
        <v>41844</v>
      </c>
      <c r="G5144" s="42" t="s">
        <v>8223</v>
      </c>
      <c r="H5144" s="42" t="s">
        <v>8224</v>
      </c>
      <c r="I5144" s="42" t="s">
        <v>167</v>
      </c>
      <c r="J5144" s="42" t="s">
        <v>8225</v>
      </c>
      <c r="K5144" s="42" t="s">
        <v>8226</v>
      </c>
      <c r="L5144" s="42" t="s">
        <v>8227</v>
      </c>
      <c r="M5144" s="42" t="s">
        <v>21</v>
      </c>
      <c r="N5144" s="42" t="s">
        <v>8228</v>
      </c>
      <c r="O5144" s="42" t="s">
        <v>994</v>
      </c>
      <c r="P5144" s="42" t="s">
        <v>395</v>
      </c>
      <c r="Q5144" s="56" t="s">
        <v>8229</v>
      </c>
      <c r="R5144" s="42" t="s">
        <v>23</v>
      </c>
      <c r="S5144" s="42" t="s">
        <v>22</v>
      </c>
    </row>
    <row r="5145" spans="1:19" ht="12" customHeight="1" x14ac:dyDescent="0.15">
      <c r="A5145" s="42" t="s">
        <v>8230</v>
      </c>
      <c r="B5145" s="42">
        <v>29</v>
      </c>
      <c r="C5145" s="42" t="s">
        <v>14</v>
      </c>
      <c r="D5145" s="42" t="s">
        <v>79</v>
      </c>
      <c r="E5145" s="42" t="s">
        <v>8231</v>
      </c>
      <c r="F5145" s="55">
        <v>41843</v>
      </c>
      <c r="G5145" s="42" t="s">
        <v>8232</v>
      </c>
      <c r="H5145" s="42" t="s">
        <v>8233</v>
      </c>
      <c r="I5145" s="42" t="s">
        <v>56</v>
      </c>
      <c r="J5145" s="42" t="s">
        <v>8234</v>
      </c>
      <c r="K5145" s="42" t="s">
        <v>1044</v>
      </c>
      <c r="L5145" s="42" t="s">
        <v>4327</v>
      </c>
      <c r="M5145" s="42" t="s">
        <v>21</v>
      </c>
      <c r="N5145" s="42" t="s">
        <v>8235</v>
      </c>
      <c r="O5145" s="42" t="s">
        <v>994</v>
      </c>
      <c r="P5145" s="42" t="s">
        <v>395</v>
      </c>
      <c r="Q5145" s="56" t="s">
        <v>8236</v>
      </c>
      <c r="R5145" s="42" t="s">
        <v>94</v>
      </c>
      <c r="S5145" s="42" t="s">
        <v>22</v>
      </c>
    </row>
    <row r="5146" spans="1:19" ht="12" customHeight="1" x14ac:dyDescent="0.15">
      <c r="A5146" s="42" t="s">
        <v>8237</v>
      </c>
      <c r="B5146" s="42">
        <v>17</v>
      </c>
      <c r="C5146" s="42" t="s">
        <v>14</v>
      </c>
      <c r="D5146" s="42" t="s">
        <v>31</v>
      </c>
      <c r="E5146" s="42" t="s">
        <v>8238</v>
      </c>
      <c r="F5146" s="55">
        <v>41843</v>
      </c>
      <c r="G5146" s="42" t="s">
        <v>8239</v>
      </c>
      <c r="H5146" s="42" t="s">
        <v>8240</v>
      </c>
      <c r="I5146" s="42" t="s">
        <v>56</v>
      </c>
      <c r="J5146" s="42" t="s">
        <v>8241</v>
      </c>
      <c r="K5146" s="42" t="s">
        <v>8242</v>
      </c>
      <c r="L5146" s="42" t="s">
        <v>8243</v>
      </c>
      <c r="M5146" s="42" t="s">
        <v>373</v>
      </c>
      <c r="N5146" s="42" t="s">
        <v>8244</v>
      </c>
      <c r="O5146" s="42" t="s">
        <v>994</v>
      </c>
      <c r="P5146" s="42" t="s">
        <v>395</v>
      </c>
      <c r="Q5146" s="56" t="s">
        <v>8245</v>
      </c>
      <c r="R5146" s="42" t="s">
        <v>94</v>
      </c>
      <c r="S5146" s="42" t="s">
        <v>22</v>
      </c>
    </row>
    <row r="5147" spans="1:19" ht="12" customHeight="1" x14ac:dyDescent="0.15">
      <c r="A5147" s="42" t="s">
        <v>8253</v>
      </c>
      <c r="B5147" s="42">
        <v>37</v>
      </c>
      <c r="C5147" s="42" t="s">
        <v>14</v>
      </c>
      <c r="D5147" s="42" t="s">
        <v>79</v>
      </c>
      <c r="E5147" s="42" t="s">
        <v>8254</v>
      </c>
      <c r="F5147" s="55">
        <v>41842</v>
      </c>
      <c r="G5147" s="42" t="s">
        <v>8255</v>
      </c>
      <c r="H5147" s="42" t="s">
        <v>8256</v>
      </c>
      <c r="I5147" s="42" t="s">
        <v>26</v>
      </c>
      <c r="J5147" s="42" t="s">
        <v>8257</v>
      </c>
      <c r="K5147" s="42" t="s">
        <v>806</v>
      </c>
      <c r="L5147" s="42" t="s">
        <v>5525</v>
      </c>
      <c r="M5147" s="42" t="s">
        <v>21</v>
      </c>
      <c r="N5147" s="42" t="s">
        <v>8258</v>
      </c>
      <c r="O5147" s="42" t="s">
        <v>537</v>
      </c>
      <c r="P5147" s="42" t="s">
        <v>395</v>
      </c>
      <c r="Q5147" s="56" t="s">
        <v>8259</v>
      </c>
      <c r="R5147" s="42" t="s">
        <v>94</v>
      </c>
      <c r="S5147" s="42" t="s">
        <v>22</v>
      </c>
    </row>
    <row r="5148" spans="1:19" ht="12" customHeight="1" x14ac:dyDescent="0.15">
      <c r="A5148" s="42" t="s">
        <v>8267</v>
      </c>
      <c r="B5148" s="42">
        <v>29</v>
      </c>
      <c r="C5148" s="42" t="s">
        <v>14</v>
      </c>
      <c r="D5148" s="42" t="s">
        <v>42</v>
      </c>
      <c r="E5148" s="42" t="s">
        <v>8268</v>
      </c>
      <c r="F5148" s="55">
        <v>41842</v>
      </c>
      <c r="G5148" s="42" t="s">
        <v>8269</v>
      </c>
      <c r="H5148" s="42" t="s">
        <v>8270</v>
      </c>
      <c r="I5148" s="42" t="s">
        <v>67</v>
      </c>
      <c r="J5148" s="42" t="s">
        <v>8271</v>
      </c>
      <c r="K5148" s="42" t="s">
        <v>1369</v>
      </c>
      <c r="L5148" s="42" t="s">
        <v>8272</v>
      </c>
      <c r="M5148" s="42" t="s">
        <v>21</v>
      </c>
      <c r="N5148" s="42" t="s">
        <v>8273</v>
      </c>
      <c r="O5148" s="42" t="s">
        <v>994</v>
      </c>
      <c r="P5148" s="42" t="s">
        <v>395</v>
      </c>
      <c r="Q5148" s="56" t="s">
        <v>8274</v>
      </c>
      <c r="R5148" s="42" t="s">
        <v>94</v>
      </c>
      <c r="S5148" s="42" t="s">
        <v>22</v>
      </c>
    </row>
    <row r="5149" spans="1:19" ht="12" customHeight="1" x14ac:dyDescent="0.15">
      <c r="A5149" s="42" t="s">
        <v>29558</v>
      </c>
      <c r="B5149" s="42">
        <v>25</v>
      </c>
      <c r="C5149" s="42" t="s">
        <v>14</v>
      </c>
      <c r="D5149" s="42" t="s">
        <v>31</v>
      </c>
      <c r="F5149" s="55">
        <v>41842</v>
      </c>
      <c r="G5149" s="42" t="s">
        <v>29559</v>
      </c>
      <c r="H5149" s="42" t="s">
        <v>8332</v>
      </c>
      <c r="I5149" s="42" t="s">
        <v>56</v>
      </c>
      <c r="J5149" s="42">
        <v>32619</v>
      </c>
      <c r="K5149" s="42" t="s">
        <v>29560</v>
      </c>
      <c r="L5149" s="42" t="s">
        <v>15493</v>
      </c>
      <c r="M5149" s="42" t="s">
        <v>21</v>
      </c>
      <c r="N5149" s="42" t="s">
        <v>29561</v>
      </c>
      <c r="O5149" s="42" t="s">
        <v>994</v>
      </c>
      <c r="P5149" s="42" t="s">
        <v>395</v>
      </c>
      <c r="Q5149" s="56" t="s">
        <v>29562</v>
      </c>
      <c r="R5149" s="42" t="s">
        <v>542</v>
      </c>
      <c r="S5149" s="42" t="s">
        <v>22</v>
      </c>
    </row>
    <row r="5150" spans="1:19" ht="12" customHeight="1" x14ac:dyDescent="0.15">
      <c r="A5150" s="42" t="s">
        <v>8275</v>
      </c>
      <c r="B5150" s="42">
        <v>33</v>
      </c>
      <c r="C5150" s="42" t="s">
        <v>14</v>
      </c>
      <c r="D5150" s="42" t="s">
        <v>31</v>
      </c>
      <c r="E5150" s="42" t="s">
        <v>8276</v>
      </c>
      <c r="F5150" s="55">
        <v>41842</v>
      </c>
      <c r="G5150" s="42" t="s">
        <v>8277</v>
      </c>
      <c r="H5150" s="42" t="s">
        <v>906</v>
      </c>
      <c r="I5150" s="42" t="s">
        <v>189</v>
      </c>
      <c r="J5150" s="42" t="s">
        <v>8278</v>
      </c>
      <c r="K5150" s="42" t="s">
        <v>458</v>
      </c>
      <c r="L5150" s="42" t="s">
        <v>4857</v>
      </c>
      <c r="M5150" s="42" t="s">
        <v>21</v>
      </c>
      <c r="N5150" s="42" t="s">
        <v>8279</v>
      </c>
      <c r="O5150" s="42" t="s">
        <v>994</v>
      </c>
      <c r="P5150" s="42" t="s">
        <v>395</v>
      </c>
      <c r="Q5150" s="56" t="str">
        <f>HYPERLINK("http://www.koat.com/news/apd-involved-in-shooting-near-eubank-central/27095580","http://www.koat.com/news/apd-involved-in-shooting-near-eubank-central/27095580")</f>
        <v>http://www.koat.com/news/apd-involved-in-shooting-near-eubank-central/27095580</v>
      </c>
      <c r="R5150" s="42" t="s">
        <v>94</v>
      </c>
      <c r="S5150" s="42" t="s">
        <v>22</v>
      </c>
    </row>
    <row r="5151" spans="1:19" ht="12" customHeight="1" x14ac:dyDescent="0.15">
      <c r="A5151" s="42" t="s">
        <v>8260</v>
      </c>
      <c r="B5151" s="42">
        <v>19</v>
      </c>
      <c r="C5151" s="42" t="s">
        <v>14</v>
      </c>
      <c r="D5151" s="42" t="s">
        <v>79</v>
      </c>
      <c r="E5151" s="42" t="s">
        <v>8261</v>
      </c>
      <c r="F5151" s="55">
        <v>41842</v>
      </c>
      <c r="G5151" s="42" t="s">
        <v>8262</v>
      </c>
      <c r="H5151" s="42" t="s">
        <v>8263</v>
      </c>
      <c r="I5151" s="42" t="s">
        <v>46</v>
      </c>
      <c r="J5151" s="42" t="s">
        <v>8264</v>
      </c>
      <c r="K5151" s="42" t="s">
        <v>1562</v>
      </c>
      <c r="L5151" s="42" t="s">
        <v>225</v>
      </c>
      <c r="M5151" s="42" t="s">
        <v>21</v>
      </c>
      <c r="N5151" s="42" t="s">
        <v>8265</v>
      </c>
      <c r="O5151" s="42" t="s">
        <v>994</v>
      </c>
      <c r="P5151" s="42" t="s">
        <v>395</v>
      </c>
      <c r="Q5151" s="56" t="s">
        <v>8266</v>
      </c>
      <c r="R5151" s="42" t="s">
        <v>94</v>
      </c>
      <c r="S5151" s="42" t="s">
        <v>12</v>
      </c>
    </row>
    <row r="5152" spans="1:19" ht="12" customHeight="1" x14ac:dyDescent="0.15">
      <c r="A5152" s="42" t="s">
        <v>8246</v>
      </c>
      <c r="B5152" s="42">
        <v>29</v>
      </c>
      <c r="C5152" s="42" t="s">
        <v>14</v>
      </c>
      <c r="D5152" s="42" t="s">
        <v>79</v>
      </c>
      <c r="E5152" s="42" t="s">
        <v>8247</v>
      </c>
      <c r="F5152" s="55">
        <v>41842</v>
      </c>
      <c r="G5152" s="42" t="s">
        <v>8248</v>
      </c>
      <c r="H5152" s="42" t="s">
        <v>8249</v>
      </c>
      <c r="I5152" s="42" t="s">
        <v>167</v>
      </c>
      <c r="J5152" s="42" t="s">
        <v>8250</v>
      </c>
      <c r="K5152" s="42" t="s">
        <v>1096</v>
      </c>
      <c r="L5152" s="42" t="s">
        <v>8251</v>
      </c>
      <c r="M5152" s="42" t="s">
        <v>21</v>
      </c>
      <c r="N5152" s="42" t="s">
        <v>8252</v>
      </c>
      <c r="O5152" s="42" t="s">
        <v>394</v>
      </c>
      <c r="P5152" s="42" t="s">
        <v>395</v>
      </c>
      <c r="Q5152" s="56"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152" s="42" t="s">
        <v>94</v>
      </c>
      <c r="S5152" s="42" t="s">
        <v>373</v>
      </c>
    </row>
    <row r="5153" spans="1:19" ht="12" customHeight="1" x14ac:dyDescent="0.15">
      <c r="A5153" s="42" t="s">
        <v>8280</v>
      </c>
      <c r="B5153" s="42">
        <v>54</v>
      </c>
      <c r="C5153" s="42" t="s">
        <v>14</v>
      </c>
      <c r="D5153" s="42" t="s">
        <v>79</v>
      </c>
      <c r="F5153" s="55">
        <v>41841</v>
      </c>
      <c r="G5153" s="42" t="s">
        <v>8281</v>
      </c>
      <c r="H5153" s="42" t="s">
        <v>2310</v>
      </c>
      <c r="I5153" s="42" t="s">
        <v>46</v>
      </c>
      <c r="J5153" s="42" t="s">
        <v>8282</v>
      </c>
      <c r="K5153" s="42" t="s">
        <v>1039</v>
      </c>
      <c r="L5153" s="42" t="s">
        <v>2312</v>
      </c>
      <c r="M5153" s="42" t="s">
        <v>21</v>
      </c>
      <c r="N5153" s="42" t="s">
        <v>8283</v>
      </c>
      <c r="O5153" s="42" t="s">
        <v>994</v>
      </c>
      <c r="P5153" s="42" t="s">
        <v>395</v>
      </c>
      <c r="Q5153" s="56" t="s">
        <v>8284</v>
      </c>
      <c r="R5153" s="42" t="s">
        <v>542</v>
      </c>
      <c r="S5153" s="42" t="s">
        <v>22</v>
      </c>
    </row>
    <row r="5154" spans="1:19" ht="12" customHeight="1" x14ac:dyDescent="0.15">
      <c r="A5154" s="42" t="s">
        <v>8289</v>
      </c>
      <c r="B5154" s="42">
        <v>52</v>
      </c>
      <c r="C5154" s="42" t="s">
        <v>14</v>
      </c>
      <c r="D5154" s="42" t="s">
        <v>31</v>
      </c>
      <c r="F5154" s="55">
        <v>41840</v>
      </c>
      <c r="G5154" s="42" t="s">
        <v>8290</v>
      </c>
      <c r="H5154" s="42" t="s">
        <v>8291</v>
      </c>
      <c r="I5154" s="42" t="s">
        <v>88</v>
      </c>
      <c r="J5154" s="42" t="s">
        <v>8292</v>
      </c>
      <c r="K5154" s="42" t="s">
        <v>3616</v>
      </c>
      <c r="L5154" s="42" t="s">
        <v>8293</v>
      </c>
      <c r="M5154" s="42" t="s">
        <v>21</v>
      </c>
      <c r="N5154" s="42" t="s">
        <v>8294</v>
      </c>
      <c r="O5154" s="42" t="s">
        <v>38429</v>
      </c>
      <c r="P5154" s="42" t="s">
        <v>28691</v>
      </c>
      <c r="Q5154" s="56" t="s">
        <v>8295</v>
      </c>
      <c r="R5154" s="42" t="s">
        <v>94</v>
      </c>
      <c r="S5154" s="42" t="s">
        <v>12</v>
      </c>
    </row>
    <row r="5155" spans="1:19" ht="12" customHeight="1" x14ac:dyDescent="0.15">
      <c r="A5155" s="42" t="s">
        <v>8285</v>
      </c>
      <c r="B5155" s="42">
        <v>28</v>
      </c>
      <c r="C5155" s="42" t="s">
        <v>14</v>
      </c>
      <c r="D5155" s="42" t="s">
        <v>31</v>
      </c>
      <c r="F5155" s="55">
        <v>41840</v>
      </c>
      <c r="G5155" s="42" t="s">
        <v>8286</v>
      </c>
      <c r="H5155" s="42" t="s">
        <v>2489</v>
      </c>
      <c r="I5155" s="42" t="s">
        <v>297</v>
      </c>
      <c r="J5155" s="42" t="s">
        <v>8287</v>
      </c>
      <c r="K5155" s="42" t="s">
        <v>1185</v>
      </c>
      <c r="L5155" s="42" t="s">
        <v>3382</v>
      </c>
      <c r="M5155" s="42" t="s">
        <v>21</v>
      </c>
      <c r="N5155" s="42" t="s">
        <v>8288</v>
      </c>
      <c r="O5155" s="42" t="s">
        <v>994</v>
      </c>
      <c r="P5155" s="42" t="s">
        <v>395</v>
      </c>
      <c r="Q5155" s="56" t="str">
        <f>HYPERLINK("http://www.kentreporter.com/news/272307371.html","http://www.kentreporter.com/news/272307371.html#")</f>
        <v>http://www.kentreporter.com/news/272307371.html#</v>
      </c>
      <c r="R5155" s="42" t="s">
        <v>94</v>
      </c>
      <c r="S5155" s="42" t="s">
        <v>22</v>
      </c>
    </row>
    <row r="5156" spans="1:19" ht="12" customHeight="1" x14ac:dyDescent="0.15">
      <c r="A5156" s="42" t="s">
        <v>8296</v>
      </c>
      <c r="B5156" s="42">
        <v>41</v>
      </c>
      <c r="C5156" s="42" t="s">
        <v>14</v>
      </c>
      <c r="D5156" s="42" t="s">
        <v>42</v>
      </c>
      <c r="F5156" s="55">
        <v>41839</v>
      </c>
      <c r="G5156" s="42" t="s">
        <v>8297</v>
      </c>
      <c r="H5156" s="42" t="s">
        <v>81</v>
      </c>
      <c r="I5156" s="42" t="s">
        <v>38</v>
      </c>
      <c r="J5156" s="42" t="s">
        <v>8298</v>
      </c>
      <c r="K5156" s="42" t="s">
        <v>82</v>
      </c>
      <c r="L5156" s="42" t="s">
        <v>83</v>
      </c>
      <c r="M5156" s="42" t="s">
        <v>385</v>
      </c>
      <c r="N5156" s="42" t="s">
        <v>8299</v>
      </c>
      <c r="O5156" s="42" t="s">
        <v>994</v>
      </c>
      <c r="P5156" s="42" t="s">
        <v>395</v>
      </c>
      <c r="Q5156" s="56" t="s">
        <v>8300</v>
      </c>
      <c r="R5156" s="42" t="s">
        <v>94</v>
      </c>
      <c r="S5156" s="42" t="s">
        <v>12</v>
      </c>
    </row>
    <row r="5157" spans="1:19" ht="12" customHeight="1" x14ac:dyDescent="0.15">
      <c r="A5157" s="42" t="s">
        <v>8305</v>
      </c>
      <c r="B5157" s="42">
        <v>5</v>
      </c>
      <c r="C5157" s="42" t="s">
        <v>108</v>
      </c>
      <c r="D5157" s="42" t="s">
        <v>31</v>
      </c>
      <c r="E5157" s="42" t="s">
        <v>8306</v>
      </c>
      <c r="F5157" s="55">
        <v>41838</v>
      </c>
      <c r="G5157" s="42" t="s">
        <v>8307</v>
      </c>
      <c r="H5157" s="42" t="s">
        <v>8308</v>
      </c>
      <c r="I5157" s="42" t="s">
        <v>357</v>
      </c>
      <c r="J5157" s="42" t="s">
        <v>8309</v>
      </c>
      <c r="K5157" s="42" t="s">
        <v>8308</v>
      </c>
      <c r="L5157" s="42" t="s">
        <v>8310</v>
      </c>
      <c r="M5157" s="42" t="s">
        <v>21</v>
      </c>
      <c r="N5157" s="42" t="s">
        <v>8311</v>
      </c>
      <c r="O5157" s="42" t="s">
        <v>994</v>
      </c>
      <c r="P5157" s="42" t="s">
        <v>395</v>
      </c>
      <c r="Q5157" s="56" t="s">
        <v>8312</v>
      </c>
      <c r="R5157" s="42" t="s">
        <v>94</v>
      </c>
      <c r="S5157" s="42" t="s">
        <v>12</v>
      </c>
    </row>
    <row r="5158" spans="1:19" ht="12" customHeight="1" x14ac:dyDescent="0.15">
      <c r="A5158" s="42" t="s">
        <v>8301</v>
      </c>
      <c r="B5158" s="42">
        <v>25</v>
      </c>
      <c r="C5158" s="42" t="s">
        <v>14</v>
      </c>
      <c r="D5158" s="42" t="s">
        <v>79</v>
      </c>
      <c r="E5158" s="42" t="s">
        <v>8302</v>
      </c>
      <c r="F5158" s="55">
        <v>41838</v>
      </c>
      <c r="G5158" s="42" t="s">
        <v>8303</v>
      </c>
      <c r="H5158" s="42" t="s">
        <v>3814</v>
      </c>
      <c r="I5158" s="42" t="s">
        <v>117</v>
      </c>
      <c r="J5158" s="42" t="s">
        <v>3815</v>
      </c>
      <c r="K5158" s="42" t="s">
        <v>617</v>
      </c>
      <c r="L5158" s="42" t="s">
        <v>3816</v>
      </c>
      <c r="M5158" s="42" t="s">
        <v>21</v>
      </c>
      <c r="N5158" s="42" t="s">
        <v>8304</v>
      </c>
      <c r="O5158" s="42" t="s">
        <v>994</v>
      </c>
      <c r="P5158" s="42" t="s">
        <v>395</v>
      </c>
      <c r="Q5158" s="56"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158" s="42" t="s">
        <v>94</v>
      </c>
      <c r="S5158" s="42" t="s">
        <v>22</v>
      </c>
    </row>
    <row r="5159" spans="1:19" ht="12" customHeight="1" x14ac:dyDescent="0.15">
      <c r="A5159" s="42" t="s">
        <v>8313</v>
      </c>
      <c r="B5159" s="42">
        <v>34</v>
      </c>
      <c r="C5159" s="42" t="s">
        <v>14</v>
      </c>
      <c r="D5159" s="42" t="s">
        <v>31</v>
      </c>
      <c r="F5159" s="55">
        <v>41838</v>
      </c>
      <c r="G5159" s="42" t="s">
        <v>8314</v>
      </c>
      <c r="H5159" s="42" t="s">
        <v>262</v>
      </c>
      <c r="I5159" s="42" t="s">
        <v>263</v>
      </c>
      <c r="J5159" s="42" t="s">
        <v>8315</v>
      </c>
      <c r="K5159" s="42" t="s">
        <v>557</v>
      </c>
      <c r="L5159" s="42" t="s">
        <v>264</v>
      </c>
      <c r="M5159" s="42" t="s">
        <v>21</v>
      </c>
      <c r="N5159" s="42" t="s">
        <v>8316</v>
      </c>
      <c r="O5159" s="42" t="s">
        <v>994</v>
      </c>
      <c r="P5159" s="42" t="s">
        <v>395</v>
      </c>
      <c r="Q5159" s="56" t="str">
        <f>HYPERLINK("http://www.fox5vegas.com/story/26071249/coroner-identifies-man-shot-by-nlv-police","http://www.fox5vegas.com/story/26071249/coroner-identifies-man-shot-by-nlv-police")</f>
        <v>http://www.fox5vegas.com/story/26071249/coroner-identifies-man-shot-by-nlv-police</v>
      </c>
      <c r="R5159" s="42" t="s">
        <v>94</v>
      </c>
      <c r="S5159" s="42" t="s">
        <v>12</v>
      </c>
    </row>
    <row r="5160" spans="1:19" ht="12" customHeight="1" x14ac:dyDescent="0.15">
      <c r="A5160" s="42" t="s">
        <v>8328</v>
      </c>
      <c r="B5160" s="42">
        <v>49</v>
      </c>
      <c r="C5160" s="42" t="s">
        <v>14</v>
      </c>
      <c r="D5160" s="42" t="s">
        <v>24</v>
      </c>
      <c r="F5160" s="55">
        <v>41837</v>
      </c>
      <c r="G5160" s="42" t="s">
        <v>8329</v>
      </c>
      <c r="H5160" s="42" t="s">
        <v>8330</v>
      </c>
      <c r="I5160" s="42" t="s">
        <v>67</v>
      </c>
      <c r="J5160" s="42" t="s">
        <v>8331</v>
      </c>
      <c r="K5160" s="42" t="s">
        <v>8332</v>
      </c>
      <c r="L5160" s="42" t="s">
        <v>8333</v>
      </c>
      <c r="M5160" s="42" t="s">
        <v>21</v>
      </c>
      <c r="N5160" s="42" t="s">
        <v>8334</v>
      </c>
      <c r="O5160" s="42" t="s">
        <v>394</v>
      </c>
      <c r="P5160" s="42" t="s">
        <v>395</v>
      </c>
      <c r="Q5160" s="56" t="s">
        <v>8335</v>
      </c>
      <c r="R5160" s="42" t="s">
        <v>542</v>
      </c>
      <c r="S5160" s="42" t="s">
        <v>22</v>
      </c>
    </row>
    <row r="5161" spans="1:19" ht="12" customHeight="1" x14ac:dyDescent="0.15">
      <c r="A5161" s="42" t="s">
        <v>8336</v>
      </c>
      <c r="B5161" s="42">
        <v>71</v>
      </c>
      <c r="C5161" s="42" t="s">
        <v>14</v>
      </c>
      <c r="D5161" s="42" t="s">
        <v>31</v>
      </c>
      <c r="F5161" s="55">
        <v>41837</v>
      </c>
      <c r="G5161" s="42" t="s">
        <v>8337</v>
      </c>
      <c r="H5161" s="42" t="s">
        <v>5208</v>
      </c>
      <c r="I5161" s="42" t="s">
        <v>111</v>
      </c>
      <c r="J5161" s="42" t="s">
        <v>8338</v>
      </c>
      <c r="K5161" s="42" t="s">
        <v>922</v>
      </c>
      <c r="L5161" s="42" t="s">
        <v>8339</v>
      </c>
      <c r="M5161" s="42" t="s">
        <v>21</v>
      </c>
      <c r="N5161" s="42" t="s">
        <v>8340</v>
      </c>
      <c r="O5161" s="42" t="s">
        <v>994</v>
      </c>
      <c r="P5161" s="42" t="s">
        <v>395</v>
      </c>
      <c r="Q5161" s="56" t="s">
        <v>8341</v>
      </c>
      <c r="R5161" s="42" t="s">
        <v>94</v>
      </c>
      <c r="S5161" s="42" t="s">
        <v>22</v>
      </c>
    </row>
    <row r="5162" spans="1:19" ht="12" customHeight="1" x14ac:dyDescent="0.15">
      <c r="A5162" s="42" t="s">
        <v>8317</v>
      </c>
      <c r="B5162" s="42">
        <v>36</v>
      </c>
      <c r="C5162" s="42" t="s">
        <v>14</v>
      </c>
      <c r="D5162" s="42" t="s">
        <v>79</v>
      </c>
      <c r="F5162" s="55">
        <v>41837</v>
      </c>
      <c r="G5162" s="42" t="s">
        <v>8318</v>
      </c>
      <c r="H5162" s="42" t="s">
        <v>242</v>
      </c>
      <c r="I5162" s="42" t="s">
        <v>39</v>
      </c>
      <c r="J5162" s="42" t="s">
        <v>8319</v>
      </c>
      <c r="K5162" s="42" t="s">
        <v>589</v>
      </c>
      <c r="L5162" s="42" t="s">
        <v>243</v>
      </c>
      <c r="M5162" s="42" t="s">
        <v>21</v>
      </c>
      <c r="N5162" s="42" t="s">
        <v>8320</v>
      </c>
      <c r="O5162" s="42" t="s">
        <v>994</v>
      </c>
      <c r="P5162" s="42" t="s">
        <v>395</v>
      </c>
      <c r="Q5162" s="56" t="s">
        <v>8321</v>
      </c>
      <c r="R5162" s="42" t="s">
        <v>23</v>
      </c>
      <c r="S5162" s="42" t="s">
        <v>12</v>
      </c>
    </row>
    <row r="5163" spans="1:19" ht="12" customHeight="1" x14ac:dyDescent="0.15">
      <c r="A5163" s="42" t="s">
        <v>8322</v>
      </c>
      <c r="B5163" s="42" t="s">
        <v>8323</v>
      </c>
      <c r="C5163" s="42" t="s">
        <v>14</v>
      </c>
      <c r="D5163" s="42" t="s">
        <v>79</v>
      </c>
      <c r="E5163" s="42" t="s">
        <v>8324</v>
      </c>
      <c r="F5163" s="55">
        <v>41837</v>
      </c>
      <c r="G5163" s="42" t="s">
        <v>8325</v>
      </c>
      <c r="H5163" s="42" t="s">
        <v>738</v>
      </c>
      <c r="I5163" s="42" t="s">
        <v>417</v>
      </c>
      <c r="J5163" s="42" t="s">
        <v>8326</v>
      </c>
      <c r="K5163" s="42" t="s">
        <v>738</v>
      </c>
      <c r="L5163" s="42" t="s">
        <v>569</v>
      </c>
      <c r="M5163" s="42" t="s">
        <v>12501</v>
      </c>
      <c r="N5163" s="42" t="s">
        <v>20420</v>
      </c>
      <c r="O5163" s="42" t="s">
        <v>537</v>
      </c>
      <c r="P5163" s="42" t="s">
        <v>395</v>
      </c>
      <c r="Q5163" s="56" t="s">
        <v>8327</v>
      </c>
      <c r="R5163" s="42" t="s">
        <v>94</v>
      </c>
      <c r="S5163" s="42" t="s">
        <v>12</v>
      </c>
    </row>
    <row r="5164" spans="1:19" ht="12" customHeight="1" x14ac:dyDescent="0.15">
      <c r="A5164" s="42" t="s">
        <v>8356</v>
      </c>
      <c r="B5164" s="42">
        <v>41</v>
      </c>
      <c r="C5164" s="42" t="s">
        <v>108</v>
      </c>
      <c r="D5164" s="42" t="s">
        <v>31</v>
      </c>
      <c r="E5164" s="42" t="s">
        <v>8357</v>
      </c>
      <c r="F5164" s="55">
        <v>41836</v>
      </c>
      <c r="G5164" s="42" t="s">
        <v>8358</v>
      </c>
      <c r="H5164" s="42" t="s">
        <v>1729</v>
      </c>
      <c r="I5164" s="42" t="s">
        <v>39</v>
      </c>
      <c r="J5164" s="42" t="s">
        <v>8359</v>
      </c>
      <c r="K5164" s="42" t="s">
        <v>1731</v>
      </c>
      <c r="L5164" s="42" t="s">
        <v>1732</v>
      </c>
      <c r="M5164" s="42" t="s">
        <v>21</v>
      </c>
      <c r="N5164" s="42" t="s">
        <v>8360</v>
      </c>
      <c r="O5164" s="42" t="s">
        <v>394</v>
      </c>
      <c r="P5164" s="42" t="s">
        <v>395</v>
      </c>
      <c r="Q5164" s="56" t="s">
        <v>8361</v>
      </c>
      <c r="R5164" s="42" t="s">
        <v>94</v>
      </c>
      <c r="S5164" s="42" t="s">
        <v>12</v>
      </c>
    </row>
    <row r="5165" spans="1:19" ht="12" customHeight="1" x14ac:dyDescent="0.15">
      <c r="A5165" s="42" t="s">
        <v>8350</v>
      </c>
      <c r="B5165" s="42">
        <v>27</v>
      </c>
      <c r="C5165" s="42" t="s">
        <v>14</v>
      </c>
      <c r="D5165" s="42" t="s">
        <v>42</v>
      </c>
      <c r="E5165" s="42" t="s">
        <v>8351</v>
      </c>
      <c r="F5165" s="55">
        <v>41836</v>
      </c>
      <c r="G5165" s="42" t="s">
        <v>8352</v>
      </c>
      <c r="H5165" s="42" t="s">
        <v>1729</v>
      </c>
      <c r="I5165" s="42" t="s">
        <v>39</v>
      </c>
      <c r="J5165" s="42" t="s">
        <v>4522</v>
      </c>
      <c r="K5165" s="42" t="s">
        <v>1731</v>
      </c>
      <c r="L5165" s="42" t="s">
        <v>1732</v>
      </c>
      <c r="M5165" s="42" t="s">
        <v>21</v>
      </c>
      <c r="N5165" s="42" t="s">
        <v>8353</v>
      </c>
      <c r="O5165" s="42" t="s">
        <v>994</v>
      </c>
      <c r="P5165" s="42" t="s">
        <v>395</v>
      </c>
      <c r="Q5165" s="56" t="s">
        <v>8354</v>
      </c>
      <c r="R5165" s="42" t="s">
        <v>94</v>
      </c>
      <c r="S5165" s="42" t="s">
        <v>22</v>
      </c>
    </row>
    <row r="5166" spans="1:19" ht="12" customHeight="1" x14ac:dyDescent="0.15">
      <c r="A5166" s="42" t="s">
        <v>8355</v>
      </c>
      <c r="B5166" s="42">
        <v>30</v>
      </c>
      <c r="C5166" s="42" t="s">
        <v>14</v>
      </c>
      <c r="D5166" s="42" t="s">
        <v>42</v>
      </c>
      <c r="E5166" s="42" t="s">
        <v>8351</v>
      </c>
      <c r="F5166" s="55">
        <v>41836</v>
      </c>
      <c r="G5166" s="42" t="s">
        <v>8352</v>
      </c>
      <c r="H5166" s="42" t="s">
        <v>1729</v>
      </c>
      <c r="I5166" s="42" t="s">
        <v>39</v>
      </c>
      <c r="J5166" s="42" t="s">
        <v>4522</v>
      </c>
      <c r="K5166" s="42" t="s">
        <v>1731</v>
      </c>
      <c r="L5166" s="42" t="s">
        <v>1732</v>
      </c>
      <c r="M5166" s="42" t="s">
        <v>21</v>
      </c>
      <c r="N5166" s="42" t="s">
        <v>8353</v>
      </c>
      <c r="O5166" s="42" t="s">
        <v>994</v>
      </c>
      <c r="P5166" s="42" t="s">
        <v>395</v>
      </c>
      <c r="Q5166" s="56" t="s">
        <v>8354</v>
      </c>
      <c r="R5166" s="42" t="s">
        <v>94</v>
      </c>
      <c r="S5166" s="42" t="s">
        <v>22</v>
      </c>
    </row>
    <row r="5167" spans="1:19" ht="12" customHeight="1" x14ac:dyDescent="0.15">
      <c r="A5167" s="42" t="s">
        <v>8342</v>
      </c>
      <c r="B5167" s="42">
        <v>23</v>
      </c>
      <c r="C5167" s="42" t="s">
        <v>14</v>
      </c>
      <c r="D5167" s="42" t="s">
        <v>79</v>
      </c>
      <c r="F5167" s="55">
        <v>41836</v>
      </c>
      <c r="G5167" s="42" t="s">
        <v>8343</v>
      </c>
      <c r="H5167" s="42" t="s">
        <v>8344</v>
      </c>
      <c r="I5167" s="42" t="s">
        <v>51</v>
      </c>
      <c r="J5167" s="42" t="s">
        <v>8345</v>
      </c>
      <c r="K5167" s="42" t="s">
        <v>8346</v>
      </c>
      <c r="L5167" s="42" t="s">
        <v>8347</v>
      </c>
      <c r="M5167" s="42" t="s">
        <v>21</v>
      </c>
      <c r="N5167" s="42" t="s">
        <v>8348</v>
      </c>
      <c r="O5167" s="42" t="s">
        <v>994</v>
      </c>
      <c r="P5167" s="42" t="s">
        <v>395</v>
      </c>
      <c r="Q5167" s="56" t="s">
        <v>8349</v>
      </c>
      <c r="R5167" s="42" t="s">
        <v>23</v>
      </c>
      <c r="S5167" s="42" t="s">
        <v>373</v>
      </c>
    </row>
    <row r="5168" spans="1:19" ht="12" customHeight="1" x14ac:dyDescent="0.15">
      <c r="A5168" s="42" t="s">
        <v>8362</v>
      </c>
      <c r="B5168" s="42">
        <v>24</v>
      </c>
      <c r="C5168" s="42" t="s">
        <v>14</v>
      </c>
      <c r="D5168" s="42" t="s">
        <v>31</v>
      </c>
      <c r="E5168" s="42" t="s">
        <v>8363</v>
      </c>
      <c r="F5168" s="55">
        <v>41835</v>
      </c>
      <c r="G5168" s="42" t="s">
        <v>8364</v>
      </c>
      <c r="H5168" s="42" t="s">
        <v>8365</v>
      </c>
      <c r="I5168" s="42" t="s">
        <v>313</v>
      </c>
      <c r="J5168" s="42" t="s">
        <v>8366</v>
      </c>
      <c r="K5168" s="42" t="s">
        <v>1169</v>
      </c>
      <c r="L5168" s="42" t="s">
        <v>8367</v>
      </c>
      <c r="M5168" s="42" t="s">
        <v>21</v>
      </c>
      <c r="N5168" s="42" t="s">
        <v>8368</v>
      </c>
      <c r="O5168" s="42" t="s">
        <v>994</v>
      </c>
      <c r="P5168" s="42" t="s">
        <v>395</v>
      </c>
      <c r="Q5168" s="56" t="s">
        <v>8369</v>
      </c>
      <c r="R5168" s="42" t="s">
        <v>542</v>
      </c>
      <c r="S5168" s="42" t="s">
        <v>22</v>
      </c>
    </row>
    <row r="5169" spans="1:19" ht="12" customHeight="1" x14ac:dyDescent="0.15">
      <c r="A5169" s="42" t="s">
        <v>8370</v>
      </c>
      <c r="B5169" s="42">
        <v>47</v>
      </c>
      <c r="C5169" s="42" t="s">
        <v>14</v>
      </c>
      <c r="D5169" s="42" t="s">
        <v>79</v>
      </c>
      <c r="E5169" s="42" t="s">
        <v>8371</v>
      </c>
      <c r="F5169" s="55">
        <v>41834</v>
      </c>
      <c r="G5169" s="42" t="s">
        <v>8372</v>
      </c>
      <c r="H5169" s="42" t="s">
        <v>194</v>
      </c>
      <c r="I5169" s="42" t="s">
        <v>39</v>
      </c>
      <c r="J5169" s="42" t="s">
        <v>6960</v>
      </c>
      <c r="K5169" s="42" t="s">
        <v>194</v>
      </c>
      <c r="L5169" s="42" t="s">
        <v>195</v>
      </c>
      <c r="M5169" s="42" t="s">
        <v>21</v>
      </c>
      <c r="N5169" s="42" t="s">
        <v>8373</v>
      </c>
      <c r="O5169" s="42" t="s">
        <v>994</v>
      </c>
      <c r="P5169" s="42" t="s">
        <v>395</v>
      </c>
      <c r="Q5169" s="56" t="s">
        <v>8374</v>
      </c>
      <c r="R5169" s="42" t="s">
        <v>23</v>
      </c>
      <c r="S5169" s="42" t="s">
        <v>22</v>
      </c>
    </row>
    <row r="5170" spans="1:19" ht="12" customHeight="1" x14ac:dyDescent="0.15">
      <c r="A5170" s="42" t="s">
        <v>8384</v>
      </c>
      <c r="B5170" s="42">
        <v>34</v>
      </c>
      <c r="C5170" s="42" t="s">
        <v>14</v>
      </c>
      <c r="D5170" s="42" t="s">
        <v>31</v>
      </c>
      <c r="E5170" s="42" t="s">
        <v>8385</v>
      </c>
      <c r="F5170" s="55">
        <v>41834</v>
      </c>
      <c r="G5170" s="42" t="s">
        <v>8386</v>
      </c>
      <c r="H5170" s="42" t="s">
        <v>8387</v>
      </c>
      <c r="I5170" s="42" t="s">
        <v>67</v>
      </c>
      <c r="J5170" s="42" t="s">
        <v>8388</v>
      </c>
      <c r="K5170" s="42" t="s">
        <v>667</v>
      </c>
      <c r="L5170" s="42" t="s">
        <v>8389</v>
      </c>
      <c r="M5170" s="42" t="s">
        <v>21</v>
      </c>
      <c r="N5170" s="42" t="s">
        <v>8390</v>
      </c>
      <c r="O5170" s="42" t="s">
        <v>994</v>
      </c>
      <c r="P5170" s="42" t="s">
        <v>395</v>
      </c>
      <c r="Q5170" s="56" t="s">
        <v>8391</v>
      </c>
      <c r="R5170" s="42" t="s">
        <v>94</v>
      </c>
      <c r="S5170" s="42" t="s">
        <v>22</v>
      </c>
    </row>
    <row r="5171" spans="1:19" ht="12" customHeight="1" x14ac:dyDescent="0.15">
      <c r="A5171" s="42" t="s">
        <v>8375</v>
      </c>
      <c r="B5171" s="42">
        <v>46</v>
      </c>
      <c r="C5171" s="42" t="s">
        <v>14</v>
      </c>
      <c r="D5171" s="42" t="s">
        <v>31</v>
      </c>
      <c r="E5171" s="42" t="s">
        <v>8376</v>
      </c>
      <c r="F5171" s="55">
        <v>41834</v>
      </c>
      <c r="G5171" s="42" t="s">
        <v>8377</v>
      </c>
      <c r="H5171" s="42" t="s">
        <v>8378</v>
      </c>
      <c r="I5171" s="42" t="s">
        <v>51</v>
      </c>
      <c r="J5171" s="42" t="s">
        <v>8379</v>
      </c>
      <c r="K5171" s="42" t="s">
        <v>8380</v>
      </c>
      <c r="L5171" s="42" t="s">
        <v>8381</v>
      </c>
      <c r="M5171" s="42" t="s">
        <v>21</v>
      </c>
      <c r="N5171" s="42" t="s">
        <v>8382</v>
      </c>
      <c r="O5171" s="42" t="s">
        <v>537</v>
      </c>
      <c r="P5171" s="42" t="s">
        <v>395</v>
      </c>
      <c r="Q5171" s="56" t="s">
        <v>8383</v>
      </c>
      <c r="R5171" s="42" t="s">
        <v>948</v>
      </c>
      <c r="S5171" s="42" t="s">
        <v>12</v>
      </c>
    </row>
    <row r="5172" spans="1:19" ht="12" customHeight="1" x14ac:dyDescent="0.15">
      <c r="A5172" s="42" t="s">
        <v>8392</v>
      </c>
      <c r="B5172" s="42">
        <v>21</v>
      </c>
      <c r="C5172" s="42" t="s">
        <v>14</v>
      </c>
      <c r="D5172" s="42" t="s">
        <v>15</v>
      </c>
      <c r="E5172" s="42" t="s">
        <v>8393</v>
      </c>
      <c r="F5172" s="55">
        <v>41833</v>
      </c>
      <c r="G5172" s="42" t="s">
        <v>8394</v>
      </c>
      <c r="H5172" s="42" t="s">
        <v>150</v>
      </c>
      <c r="I5172" s="42" t="s">
        <v>39</v>
      </c>
      <c r="J5172" s="42" t="s">
        <v>8395</v>
      </c>
      <c r="K5172" s="42" t="s">
        <v>150</v>
      </c>
      <c r="L5172" s="42" t="s">
        <v>151</v>
      </c>
      <c r="M5172" s="42" t="s">
        <v>21</v>
      </c>
      <c r="N5172" s="42" t="s">
        <v>8396</v>
      </c>
      <c r="O5172" s="42" t="s">
        <v>994</v>
      </c>
      <c r="P5172" s="42" t="s">
        <v>395</v>
      </c>
      <c r="Q5172" s="56" t="s">
        <v>8397</v>
      </c>
      <c r="R5172" s="42" t="s">
        <v>542</v>
      </c>
      <c r="S5172" s="42" t="s">
        <v>22</v>
      </c>
    </row>
    <row r="5173" spans="1:19" ht="12" customHeight="1" x14ac:dyDescent="0.15">
      <c r="A5173" s="42" t="s">
        <v>8398</v>
      </c>
      <c r="B5173" s="42">
        <v>27</v>
      </c>
      <c r="C5173" s="42" t="s">
        <v>14</v>
      </c>
      <c r="D5173" s="42" t="s">
        <v>79</v>
      </c>
      <c r="E5173" s="42" t="s">
        <v>8399</v>
      </c>
      <c r="F5173" s="55">
        <v>41833</v>
      </c>
      <c r="G5173" s="42" t="s">
        <v>8400</v>
      </c>
      <c r="H5173" s="42" t="s">
        <v>8401</v>
      </c>
      <c r="I5173" s="42" t="s">
        <v>75</v>
      </c>
      <c r="J5173" s="42" t="s">
        <v>8402</v>
      </c>
      <c r="K5173" s="42" t="s">
        <v>2431</v>
      </c>
      <c r="L5173" s="42" t="s">
        <v>8403</v>
      </c>
      <c r="M5173" s="42" t="s">
        <v>21</v>
      </c>
      <c r="N5173" s="42" t="s">
        <v>8404</v>
      </c>
      <c r="O5173" s="42" t="s">
        <v>537</v>
      </c>
      <c r="P5173" s="42" t="s">
        <v>395</v>
      </c>
      <c r="Q5173" s="56" t="s">
        <v>8405</v>
      </c>
      <c r="R5173" s="42" t="s">
        <v>94</v>
      </c>
      <c r="S5173" s="42" t="s">
        <v>22</v>
      </c>
    </row>
    <row r="5174" spans="1:19" ht="12" customHeight="1" x14ac:dyDescent="0.15">
      <c r="A5174" s="42" t="s">
        <v>8406</v>
      </c>
      <c r="B5174" s="42">
        <v>46</v>
      </c>
      <c r="C5174" s="42" t="s">
        <v>14</v>
      </c>
      <c r="D5174" s="42" t="s">
        <v>24</v>
      </c>
      <c r="F5174" s="55">
        <v>41833</v>
      </c>
      <c r="G5174" s="42" t="s">
        <v>8407</v>
      </c>
      <c r="H5174" s="42" t="s">
        <v>603</v>
      </c>
      <c r="I5174" s="42" t="s">
        <v>360</v>
      </c>
      <c r="J5174" s="42" t="s">
        <v>8408</v>
      </c>
      <c r="K5174" s="42" t="s">
        <v>1252</v>
      </c>
      <c r="L5174" s="42" t="s">
        <v>39011</v>
      </c>
      <c r="M5174" s="42" t="s">
        <v>21</v>
      </c>
      <c r="N5174" s="42" t="s">
        <v>8409</v>
      </c>
      <c r="O5174" s="42" t="s">
        <v>994</v>
      </c>
      <c r="P5174" s="42" t="s">
        <v>395</v>
      </c>
      <c r="Q5174" s="56"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5174" s="42" t="s">
        <v>94</v>
      </c>
      <c r="S5174" s="42" t="s">
        <v>22</v>
      </c>
    </row>
    <row r="5175" spans="1:19" ht="12" customHeight="1" x14ac:dyDescent="0.15">
      <c r="A5175" s="42" t="s">
        <v>8410</v>
      </c>
      <c r="B5175" s="42">
        <v>55</v>
      </c>
      <c r="C5175" s="42" t="s">
        <v>14</v>
      </c>
      <c r="D5175" s="42" t="s">
        <v>24</v>
      </c>
      <c r="F5175" s="55">
        <v>41833</v>
      </c>
      <c r="G5175" s="42" t="s">
        <v>8411</v>
      </c>
      <c r="H5175" s="42" t="s">
        <v>8412</v>
      </c>
      <c r="I5175" s="42" t="s">
        <v>1066</v>
      </c>
      <c r="J5175" s="42" t="s">
        <v>8413</v>
      </c>
      <c r="K5175" s="42" t="s">
        <v>8414</v>
      </c>
      <c r="L5175" s="42" t="s">
        <v>8415</v>
      </c>
      <c r="M5175" s="42" t="s">
        <v>21</v>
      </c>
      <c r="N5175" s="42" t="s">
        <v>8416</v>
      </c>
      <c r="O5175" s="42" t="s">
        <v>994</v>
      </c>
      <c r="P5175" s="42" t="s">
        <v>395</v>
      </c>
      <c r="Q5175" s="56" t="s">
        <v>8417</v>
      </c>
      <c r="R5175" s="42" t="s">
        <v>23</v>
      </c>
      <c r="S5175" s="42" t="s">
        <v>22</v>
      </c>
    </row>
    <row r="5176" spans="1:19" ht="12" customHeight="1" x14ac:dyDescent="0.15">
      <c r="A5176" s="42" t="s">
        <v>8418</v>
      </c>
      <c r="B5176" s="42">
        <v>51</v>
      </c>
      <c r="C5176" s="42" t="s">
        <v>14</v>
      </c>
      <c r="D5176" s="42" t="s">
        <v>31</v>
      </c>
      <c r="F5176" s="55">
        <v>41833</v>
      </c>
      <c r="G5176" s="42" t="s">
        <v>8419</v>
      </c>
      <c r="H5176" s="42" t="s">
        <v>8420</v>
      </c>
      <c r="I5176" s="42" t="s">
        <v>360</v>
      </c>
      <c r="J5176" s="42">
        <v>28429</v>
      </c>
      <c r="K5176" s="42" t="s">
        <v>8421</v>
      </c>
      <c r="L5176" s="42" t="s">
        <v>8422</v>
      </c>
      <c r="M5176" s="42" t="s">
        <v>23</v>
      </c>
      <c r="N5176" s="42" t="s">
        <v>8423</v>
      </c>
      <c r="P5176" s="42" t="s">
        <v>395</v>
      </c>
      <c r="Q5176" s="56" t="s">
        <v>8424</v>
      </c>
      <c r="R5176" s="42" t="s">
        <v>23</v>
      </c>
      <c r="S5176" s="42" t="s">
        <v>22</v>
      </c>
    </row>
    <row r="5177" spans="1:19" ht="12" customHeight="1" x14ac:dyDescent="0.15">
      <c r="A5177" s="42" t="s">
        <v>8425</v>
      </c>
      <c r="B5177" s="42">
        <v>26</v>
      </c>
      <c r="C5177" s="42" t="s">
        <v>14</v>
      </c>
      <c r="D5177" s="42" t="s">
        <v>31</v>
      </c>
      <c r="E5177" s="42" t="s">
        <v>8426</v>
      </c>
      <c r="F5177" s="55">
        <v>41833</v>
      </c>
      <c r="G5177" s="42" t="s">
        <v>8427</v>
      </c>
      <c r="H5177" s="42" t="s">
        <v>8428</v>
      </c>
      <c r="I5177" s="42" t="s">
        <v>117</v>
      </c>
      <c r="J5177" s="42" t="s">
        <v>8429</v>
      </c>
      <c r="K5177" s="42" t="s">
        <v>617</v>
      </c>
      <c r="L5177" s="42" t="s">
        <v>1858</v>
      </c>
      <c r="M5177" s="42" t="s">
        <v>21</v>
      </c>
      <c r="N5177" s="42" t="s">
        <v>8430</v>
      </c>
      <c r="O5177" s="42" t="s">
        <v>537</v>
      </c>
      <c r="P5177" s="42" t="s">
        <v>395</v>
      </c>
      <c r="Q5177" s="56" t="s">
        <v>8431</v>
      </c>
      <c r="R5177" s="42" t="s">
        <v>542</v>
      </c>
      <c r="S5177" s="42" t="s">
        <v>12</v>
      </c>
    </row>
    <row r="5178" spans="1:19" ht="12" customHeight="1" x14ac:dyDescent="0.15">
      <c r="A5178" s="42" t="s">
        <v>8432</v>
      </c>
      <c r="B5178" s="42">
        <v>36</v>
      </c>
      <c r="C5178" s="42" t="s">
        <v>108</v>
      </c>
      <c r="D5178" s="42" t="s">
        <v>31</v>
      </c>
      <c r="E5178" s="42" t="s">
        <v>8433</v>
      </c>
      <c r="F5178" s="55">
        <v>41832</v>
      </c>
      <c r="G5178" s="42" t="s">
        <v>8434</v>
      </c>
      <c r="H5178" s="42" t="s">
        <v>8435</v>
      </c>
      <c r="I5178" s="42" t="s">
        <v>26</v>
      </c>
      <c r="J5178" s="42" t="s">
        <v>8436</v>
      </c>
      <c r="K5178" s="42" t="s">
        <v>8437</v>
      </c>
      <c r="L5178" s="42" t="s">
        <v>8438</v>
      </c>
      <c r="M5178" s="42" t="s">
        <v>21</v>
      </c>
      <c r="N5178" s="42" t="s">
        <v>8439</v>
      </c>
      <c r="O5178" s="42" t="s">
        <v>994</v>
      </c>
      <c r="P5178" s="42" t="s">
        <v>395</v>
      </c>
      <c r="Q5178" s="56" t="s">
        <v>8440</v>
      </c>
      <c r="R5178" s="42" t="s">
        <v>23</v>
      </c>
      <c r="S5178" s="42" t="s">
        <v>22</v>
      </c>
    </row>
    <row r="5179" spans="1:19" ht="12" customHeight="1" x14ac:dyDescent="0.15">
      <c r="A5179" s="42" t="s">
        <v>8448</v>
      </c>
      <c r="B5179" s="42">
        <v>33</v>
      </c>
      <c r="C5179" s="42" t="s">
        <v>14</v>
      </c>
      <c r="D5179" s="42" t="s">
        <v>31</v>
      </c>
      <c r="E5179" s="42" t="s">
        <v>8449</v>
      </c>
      <c r="F5179" s="55">
        <v>41832</v>
      </c>
      <c r="G5179" s="42" t="s">
        <v>8450</v>
      </c>
      <c r="H5179" s="42" t="s">
        <v>8451</v>
      </c>
      <c r="I5179" s="42" t="s">
        <v>19</v>
      </c>
      <c r="J5179" s="42" t="s">
        <v>8452</v>
      </c>
      <c r="K5179" s="42" t="s">
        <v>8453</v>
      </c>
      <c r="L5179" s="42" t="s">
        <v>8454</v>
      </c>
      <c r="M5179" s="42" t="s">
        <v>21</v>
      </c>
      <c r="N5179" s="42" t="s">
        <v>8455</v>
      </c>
      <c r="O5179" s="42" t="s">
        <v>994</v>
      </c>
      <c r="P5179" s="42" t="s">
        <v>395</v>
      </c>
      <c r="Q5179" s="56" t="s">
        <v>8456</v>
      </c>
      <c r="R5179" s="42" t="s">
        <v>94</v>
      </c>
      <c r="S5179" s="42" t="s">
        <v>22</v>
      </c>
    </row>
    <row r="5180" spans="1:19" ht="12" customHeight="1" x14ac:dyDescent="0.15">
      <c r="A5180" s="42" t="s">
        <v>8441</v>
      </c>
      <c r="B5180" s="42">
        <v>54</v>
      </c>
      <c r="C5180" s="42" t="s">
        <v>14</v>
      </c>
      <c r="D5180" s="42" t="s">
        <v>31</v>
      </c>
      <c r="F5180" s="55">
        <v>41832</v>
      </c>
      <c r="G5180" s="42" t="s">
        <v>8442</v>
      </c>
      <c r="H5180" s="42" t="s">
        <v>8443</v>
      </c>
      <c r="I5180" s="42" t="s">
        <v>56</v>
      </c>
      <c r="J5180" s="42" t="s">
        <v>8444</v>
      </c>
      <c r="K5180" s="42" t="s">
        <v>1231</v>
      </c>
      <c r="L5180" s="42" t="s">
        <v>8445</v>
      </c>
      <c r="M5180" s="42" t="s">
        <v>21</v>
      </c>
      <c r="N5180" s="42" t="s">
        <v>8446</v>
      </c>
      <c r="O5180" s="42" t="s">
        <v>994</v>
      </c>
      <c r="P5180" s="42" t="s">
        <v>395</v>
      </c>
      <c r="Q5180" s="56" t="s">
        <v>8447</v>
      </c>
      <c r="R5180" s="42" t="s">
        <v>542</v>
      </c>
      <c r="S5180" s="42" t="s">
        <v>22</v>
      </c>
    </row>
    <row r="5181" spans="1:19" ht="12" customHeight="1" x14ac:dyDescent="0.15">
      <c r="A5181" s="42" t="s">
        <v>8457</v>
      </c>
      <c r="B5181" s="42">
        <v>42</v>
      </c>
      <c r="C5181" s="42" t="s">
        <v>14</v>
      </c>
      <c r="D5181" s="42" t="s">
        <v>133</v>
      </c>
      <c r="E5181" s="42" t="s">
        <v>8458</v>
      </c>
      <c r="F5181" s="55">
        <v>41831</v>
      </c>
      <c r="G5181" s="42" t="s">
        <v>8459</v>
      </c>
      <c r="H5181" s="42" t="s">
        <v>8460</v>
      </c>
      <c r="I5181" s="42" t="s">
        <v>297</v>
      </c>
      <c r="J5181" s="42" t="s">
        <v>8461</v>
      </c>
      <c r="K5181" s="42" t="s">
        <v>6136</v>
      </c>
      <c r="L5181" s="42" t="s">
        <v>8462</v>
      </c>
      <c r="M5181" s="42" t="s">
        <v>21</v>
      </c>
      <c r="N5181" s="42" t="s">
        <v>8463</v>
      </c>
      <c r="O5181" s="42" t="s">
        <v>4581</v>
      </c>
      <c r="P5181" s="42" t="s">
        <v>395</v>
      </c>
      <c r="Q5181" s="56" t="s">
        <v>8464</v>
      </c>
      <c r="R5181" s="42" t="s">
        <v>94</v>
      </c>
      <c r="S5181" s="42" t="s">
        <v>22</v>
      </c>
    </row>
    <row r="5182" spans="1:19" ht="12" customHeight="1" x14ac:dyDescent="0.15">
      <c r="A5182" s="42" t="s">
        <v>8472</v>
      </c>
      <c r="B5182" s="42">
        <v>67</v>
      </c>
      <c r="C5182" s="42" t="s">
        <v>14</v>
      </c>
      <c r="D5182" s="42" t="s">
        <v>31</v>
      </c>
      <c r="F5182" s="55">
        <v>41831</v>
      </c>
      <c r="G5182" s="42" t="s">
        <v>8473</v>
      </c>
      <c r="H5182" s="42" t="s">
        <v>8474</v>
      </c>
      <c r="I5182" s="42" t="s">
        <v>309</v>
      </c>
      <c r="J5182" s="42" t="s">
        <v>8475</v>
      </c>
      <c r="K5182" s="42" t="s">
        <v>8476</v>
      </c>
      <c r="L5182" s="42" t="s">
        <v>8477</v>
      </c>
      <c r="M5182" s="42" t="s">
        <v>21</v>
      </c>
      <c r="N5182" s="42" t="s">
        <v>8478</v>
      </c>
      <c r="O5182" s="42" t="s">
        <v>537</v>
      </c>
      <c r="P5182" s="42" t="s">
        <v>395</v>
      </c>
      <c r="Q5182" s="56" t="s">
        <v>8479</v>
      </c>
      <c r="R5182" s="42" t="s">
        <v>94</v>
      </c>
      <c r="S5182" s="42" t="s">
        <v>22</v>
      </c>
    </row>
    <row r="5183" spans="1:19" ht="12" customHeight="1" x14ac:dyDescent="0.15">
      <c r="A5183" s="42" t="s">
        <v>8465</v>
      </c>
      <c r="B5183" s="42">
        <v>41</v>
      </c>
      <c r="C5183" s="42" t="s">
        <v>14</v>
      </c>
      <c r="D5183" s="42" t="s">
        <v>31</v>
      </c>
      <c r="E5183" s="42" t="s">
        <v>8466</v>
      </c>
      <c r="F5183" s="55">
        <v>41831</v>
      </c>
      <c r="G5183" s="42" t="s">
        <v>8467</v>
      </c>
      <c r="H5183" s="42" t="s">
        <v>8468</v>
      </c>
      <c r="I5183" s="42" t="s">
        <v>67</v>
      </c>
      <c r="J5183" s="42" t="s">
        <v>8469</v>
      </c>
      <c r="K5183" s="42" t="s">
        <v>1044</v>
      </c>
      <c r="L5183" s="42" t="s">
        <v>8470</v>
      </c>
      <c r="M5183" s="42" t="s">
        <v>21</v>
      </c>
      <c r="N5183" s="42" t="s">
        <v>8471</v>
      </c>
      <c r="O5183" s="42" t="s">
        <v>537</v>
      </c>
      <c r="P5183" s="42" t="s">
        <v>395</v>
      </c>
      <c r="Q5183" s="56"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5183" s="42" t="s">
        <v>23</v>
      </c>
      <c r="S5183" s="42" t="s">
        <v>22</v>
      </c>
    </row>
    <row r="5184" spans="1:19" ht="12" customHeight="1" x14ac:dyDescent="0.15">
      <c r="A5184" s="42" t="s">
        <v>8490</v>
      </c>
      <c r="B5184" s="42">
        <v>27</v>
      </c>
      <c r="C5184" s="42" t="s">
        <v>14</v>
      </c>
      <c r="D5184" s="42" t="s">
        <v>31</v>
      </c>
      <c r="E5184" s="42" t="s">
        <v>8491</v>
      </c>
      <c r="F5184" s="55">
        <v>41830</v>
      </c>
      <c r="G5184" s="42" t="s">
        <v>8492</v>
      </c>
      <c r="H5184" s="42" t="s">
        <v>8493</v>
      </c>
      <c r="I5184" s="42" t="s">
        <v>297</v>
      </c>
      <c r="J5184" s="42" t="s">
        <v>8494</v>
      </c>
      <c r="K5184" s="42" t="s">
        <v>2109</v>
      </c>
      <c r="L5184" s="42" t="s">
        <v>2111</v>
      </c>
      <c r="M5184" s="42" t="s">
        <v>21</v>
      </c>
      <c r="N5184" s="42" t="s">
        <v>20433</v>
      </c>
      <c r="O5184" s="42" t="s">
        <v>994</v>
      </c>
      <c r="P5184" s="42" t="s">
        <v>395</v>
      </c>
      <c r="Q5184" s="56" t="s">
        <v>8495</v>
      </c>
      <c r="R5184" s="42" t="s">
        <v>542</v>
      </c>
      <c r="S5184" s="42" t="s">
        <v>22</v>
      </c>
    </row>
    <row r="5185" spans="1:19" ht="12" customHeight="1" x14ac:dyDescent="0.15">
      <c r="A5185" s="42" t="s">
        <v>8485</v>
      </c>
      <c r="B5185" s="42">
        <v>40</v>
      </c>
      <c r="C5185" s="42" t="s">
        <v>14</v>
      </c>
      <c r="D5185" s="42" t="s">
        <v>42</v>
      </c>
      <c r="E5185" s="42" t="s">
        <v>8486</v>
      </c>
      <c r="F5185" s="55">
        <v>41830</v>
      </c>
      <c r="G5185" s="42" t="s">
        <v>8487</v>
      </c>
      <c r="H5185" s="42" t="s">
        <v>6224</v>
      </c>
      <c r="I5185" s="42" t="s">
        <v>39</v>
      </c>
      <c r="J5185" s="42" t="s">
        <v>6225</v>
      </c>
      <c r="K5185" s="42" t="s">
        <v>59</v>
      </c>
      <c r="L5185" s="42" t="s">
        <v>6226</v>
      </c>
      <c r="M5185" s="42" t="s">
        <v>21</v>
      </c>
      <c r="N5185" s="42" t="s">
        <v>8488</v>
      </c>
      <c r="O5185" s="42" t="s">
        <v>4581</v>
      </c>
      <c r="P5185" s="42" t="s">
        <v>395</v>
      </c>
      <c r="Q5185" s="56" t="s">
        <v>8489</v>
      </c>
      <c r="R5185" s="42" t="s">
        <v>94</v>
      </c>
      <c r="S5185" s="42" t="s">
        <v>12</v>
      </c>
    </row>
    <row r="5186" spans="1:19" ht="12" customHeight="1" x14ac:dyDescent="0.15">
      <c r="A5186" s="42" t="s">
        <v>8480</v>
      </c>
      <c r="B5186" s="42">
        <v>37</v>
      </c>
      <c r="C5186" s="42" t="s">
        <v>14</v>
      </c>
      <c r="D5186" s="42" t="s">
        <v>79</v>
      </c>
      <c r="E5186" s="42" t="s">
        <v>8481</v>
      </c>
      <c r="F5186" s="55">
        <v>41830</v>
      </c>
      <c r="G5186" s="42" t="s">
        <v>8482</v>
      </c>
      <c r="H5186" s="42" t="s">
        <v>1262</v>
      </c>
      <c r="I5186" s="42" t="s">
        <v>63</v>
      </c>
      <c r="J5186" s="42" t="s">
        <v>8483</v>
      </c>
      <c r="K5186" s="42" t="s">
        <v>1263</v>
      </c>
      <c r="L5186" s="42" t="s">
        <v>12268</v>
      </c>
      <c r="M5186" s="42" t="s">
        <v>21</v>
      </c>
      <c r="N5186" s="42" t="s">
        <v>8484</v>
      </c>
      <c r="O5186" s="42" t="s">
        <v>4581</v>
      </c>
      <c r="P5186" s="42" t="s">
        <v>395</v>
      </c>
      <c r="Q5186" s="56"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5186" s="42" t="s">
        <v>542</v>
      </c>
      <c r="S5186" s="42" t="s">
        <v>29</v>
      </c>
    </row>
    <row r="5187" spans="1:19" ht="12" customHeight="1" x14ac:dyDescent="0.15">
      <c r="A5187" s="42" t="s">
        <v>8526</v>
      </c>
      <c r="B5187" s="42">
        <v>26</v>
      </c>
      <c r="C5187" s="42" t="s">
        <v>14</v>
      </c>
      <c r="D5187" s="42" t="s">
        <v>31</v>
      </c>
      <c r="E5187" s="42" t="s">
        <v>8527</v>
      </c>
      <c r="F5187" s="55">
        <v>41829</v>
      </c>
      <c r="G5187" s="42" t="s">
        <v>8528</v>
      </c>
      <c r="H5187" s="42" t="s">
        <v>8529</v>
      </c>
      <c r="I5187" s="42" t="s">
        <v>67</v>
      </c>
      <c r="J5187" s="42" t="s">
        <v>8530</v>
      </c>
      <c r="K5187" s="42" t="s">
        <v>1361</v>
      </c>
      <c r="L5187" s="42" t="s">
        <v>8531</v>
      </c>
      <c r="M5187" s="42" t="s">
        <v>21</v>
      </c>
      <c r="N5187" s="42" t="s">
        <v>8532</v>
      </c>
      <c r="O5187" s="42" t="s">
        <v>994</v>
      </c>
      <c r="P5187" s="42" t="s">
        <v>395</v>
      </c>
      <c r="Q5187" s="56" t="s">
        <v>8533</v>
      </c>
      <c r="R5187" s="42" t="s">
        <v>94</v>
      </c>
      <c r="S5187" s="42" t="s">
        <v>22</v>
      </c>
    </row>
    <row r="5188" spans="1:19" ht="12" customHeight="1" x14ac:dyDescent="0.15">
      <c r="A5188" s="42" t="s">
        <v>8518</v>
      </c>
      <c r="B5188" s="42">
        <v>37</v>
      </c>
      <c r="C5188" s="42" t="s">
        <v>14</v>
      </c>
      <c r="D5188" s="42" t="s">
        <v>31</v>
      </c>
      <c r="E5188" s="42" t="s">
        <v>8519</v>
      </c>
      <c r="F5188" s="55">
        <v>41829</v>
      </c>
      <c r="G5188" s="42" t="s">
        <v>8520</v>
      </c>
      <c r="H5188" s="42" t="s">
        <v>8521</v>
      </c>
      <c r="I5188" s="42" t="s">
        <v>56</v>
      </c>
      <c r="J5188" s="42" t="s">
        <v>8522</v>
      </c>
      <c r="K5188" s="42" t="s">
        <v>5429</v>
      </c>
      <c r="L5188" s="42" t="s">
        <v>8523</v>
      </c>
      <c r="M5188" s="42" t="s">
        <v>21</v>
      </c>
      <c r="N5188" s="42" t="s">
        <v>8524</v>
      </c>
      <c r="O5188" s="42" t="s">
        <v>3301</v>
      </c>
      <c r="P5188" s="42" t="s">
        <v>395</v>
      </c>
      <c r="Q5188" s="56" t="s">
        <v>8525</v>
      </c>
      <c r="R5188" s="42" t="s">
        <v>94</v>
      </c>
      <c r="S5188" s="42" t="s">
        <v>22</v>
      </c>
    </row>
    <row r="5189" spans="1:19" ht="12" customHeight="1" x14ac:dyDescent="0.15">
      <c r="A5189" s="42" t="s">
        <v>8504</v>
      </c>
      <c r="B5189" s="42">
        <v>49</v>
      </c>
      <c r="C5189" s="42" t="s">
        <v>14</v>
      </c>
      <c r="D5189" s="42" t="s">
        <v>31</v>
      </c>
      <c r="E5189" s="42" t="s">
        <v>8505</v>
      </c>
      <c r="F5189" s="55">
        <v>41829</v>
      </c>
      <c r="G5189" s="42" t="s">
        <v>8506</v>
      </c>
      <c r="H5189" s="42" t="s">
        <v>4256</v>
      </c>
      <c r="I5189" s="42" t="s">
        <v>297</v>
      </c>
      <c r="J5189" s="42" t="s">
        <v>4257</v>
      </c>
      <c r="K5189" s="42" t="s">
        <v>1263</v>
      </c>
      <c r="L5189" s="42" t="s">
        <v>8507</v>
      </c>
      <c r="M5189" s="42" t="s">
        <v>21</v>
      </c>
      <c r="N5189" s="42" t="s">
        <v>8508</v>
      </c>
      <c r="O5189" s="42" t="s">
        <v>994</v>
      </c>
      <c r="P5189" s="42" t="s">
        <v>395</v>
      </c>
      <c r="Q5189" s="56" t="s">
        <v>8509</v>
      </c>
      <c r="R5189" s="42" t="s">
        <v>542</v>
      </c>
      <c r="S5189" s="42" t="s">
        <v>22</v>
      </c>
    </row>
    <row r="5190" spans="1:19" ht="12" customHeight="1" x14ac:dyDescent="0.15">
      <c r="A5190" s="42" t="s">
        <v>8510</v>
      </c>
      <c r="B5190" s="42">
        <v>45</v>
      </c>
      <c r="C5190" s="42" t="s">
        <v>14</v>
      </c>
      <c r="D5190" s="42" t="s">
        <v>31</v>
      </c>
      <c r="E5190" s="42" t="s">
        <v>8511</v>
      </c>
      <c r="F5190" s="55">
        <v>41829</v>
      </c>
      <c r="G5190" s="42" t="s">
        <v>8512</v>
      </c>
      <c r="H5190" s="42" t="s">
        <v>8513</v>
      </c>
      <c r="I5190" s="42" t="s">
        <v>38</v>
      </c>
      <c r="J5190" s="42" t="s">
        <v>8514</v>
      </c>
      <c r="K5190" s="42" t="s">
        <v>2119</v>
      </c>
      <c r="L5190" s="42" t="s">
        <v>8515</v>
      </c>
      <c r="M5190" s="42" t="s">
        <v>21</v>
      </c>
      <c r="N5190" s="42" t="s">
        <v>8516</v>
      </c>
      <c r="O5190" s="42" t="s">
        <v>994</v>
      </c>
      <c r="P5190" s="42" t="s">
        <v>395</v>
      </c>
      <c r="Q5190" s="56" t="s">
        <v>8517</v>
      </c>
      <c r="R5190" s="42" t="s">
        <v>23</v>
      </c>
      <c r="S5190" s="42" t="s">
        <v>22</v>
      </c>
    </row>
    <row r="5191" spans="1:19" ht="12" customHeight="1" x14ac:dyDescent="0.15">
      <c r="A5191" s="42" t="s">
        <v>8496</v>
      </c>
      <c r="B5191" s="42">
        <v>53</v>
      </c>
      <c r="C5191" s="42" t="s">
        <v>14</v>
      </c>
      <c r="D5191" s="42" t="s">
        <v>79</v>
      </c>
      <c r="E5191" s="42" t="s">
        <v>8497</v>
      </c>
      <c r="F5191" s="55">
        <v>41829</v>
      </c>
      <c r="G5191" s="42" t="s">
        <v>8498</v>
      </c>
      <c r="H5191" s="42" t="s">
        <v>8499</v>
      </c>
      <c r="I5191" s="42" t="s">
        <v>67</v>
      </c>
      <c r="J5191" s="42" t="s">
        <v>8500</v>
      </c>
      <c r="K5191" s="42" t="s">
        <v>545</v>
      </c>
      <c r="L5191" s="42" t="s">
        <v>8501</v>
      </c>
      <c r="M5191" s="42" t="s">
        <v>21</v>
      </c>
      <c r="N5191" s="42" t="s">
        <v>8502</v>
      </c>
      <c r="O5191" s="42" t="s">
        <v>4581</v>
      </c>
      <c r="P5191" s="42" t="s">
        <v>395</v>
      </c>
      <c r="Q5191" s="56" t="s">
        <v>8503</v>
      </c>
      <c r="R5191" s="42" t="s">
        <v>94</v>
      </c>
      <c r="S5191" s="42" t="s">
        <v>12</v>
      </c>
    </row>
    <row r="5192" spans="1:19" ht="12" customHeight="1" x14ac:dyDescent="0.15">
      <c r="A5192" s="42" t="s">
        <v>8534</v>
      </c>
      <c r="B5192" s="42">
        <v>35</v>
      </c>
      <c r="C5192" s="42" t="s">
        <v>108</v>
      </c>
      <c r="D5192" s="42" t="s">
        <v>133</v>
      </c>
      <c r="E5192" s="42" t="s">
        <v>8535</v>
      </c>
      <c r="F5192" s="55">
        <v>41828</v>
      </c>
      <c r="G5192" s="42" t="s">
        <v>8536</v>
      </c>
      <c r="H5192" s="42" t="s">
        <v>773</v>
      </c>
      <c r="I5192" s="42" t="s">
        <v>774</v>
      </c>
      <c r="J5192" s="42" t="s">
        <v>8537</v>
      </c>
      <c r="K5192" s="42" t="s">
        <v>775</v>
      </c>
      <c r="L5192" s="42" t="s">
        <v>8538</v>
      </c>
      <c r="M5192" s="42" t="s">
        <v>21</v>
      </c>
      <c r="N5192" s="42" t="s">
        <v>8539</v>
      </c>
      <c r="O5192" s="42" t="s">
        <v>537</v>
      </c>
      <c r="P5192" s="42" t="s">
        <v>395</v>
      </c>
      <c r="Q5192" s="56" t="s">
        <v>8540</v>
      </c>
      <c r="R5192" s="42" t="s">
        <v>23</v>
      </c>
      <c r="S5192" s="42" t="s">
        <v>22</v>
      </c>
    </row>
    <row r="5193" spans="1:19" ht="12" customHeight="1" x14ac:dyDescent="0.15">
      <c r="A5193" s="42" t="s">
        <v>8541</v>
      </c>
      <c r="B5193" s="42">
        <v>36</v>
      </c>
      <c r="C5193" s="42" t="s">
        <v>14</v>
      </c>
      <c r="D5193" s="42" t="s">
        <v>31</v>
      </c>
      <c r="F5193" s="55">
        <v>41827</v>
      </c>
      <c r="G5193" s="42" t="s">
        <v>8542</v>
      </c>
      <c r="H5193" s="42" t="s">
        <v>8543</v>
      </c>
      <c r="I5193" s="42" t="s">
        <v>111</v>
      </c>
      <c r="J5193" s="42" t="s">
        <v>8544</v>
      </c>
      <c r="K5193" s="42" t="s">
        <v>4159</v>
      </c>
      <c r="L5193" s="42" t="s">
        <v>4160</v>
      </c>
      <c r="M5193" s="42" t="s">
        <v>21</v>
      </c>
      <c r="N5193" s="42" t="s">
        <v>8545</v>
      </c>
      <c r="O5193" s="42" t="s">
        <v>994</v>
      </c>
      <c r="P5193" s="42" t="s">
        <v>395</v>
      </c>
      <c r="Q5193" s="56" t="s">
        <v>8546</v>
      </c>
      <c r="R5193" s="42" t="s">
        <v>94</v>
      </c>
      <c r="S5193" s="42" t="s">
        <v>22</v>
      </c>
    </row>
    <row r="5194" spans="1:19" ht="12" customHeight="1" x14ac:dyDescent="0.15">
      <c r="A5194" s="42" t="s">
        <v>8554</v>
      </c>
      <c r="B5194" s="42" t="s">
        <v>8555</v>
      </c>
      <c r="C5194" s="42" t="s">
        <v>14</v>
      </c>
      <c r="D5194" s="42" t="s">
        <v>31</v>
      </c>
      <c r="E5194" s="42" t="s">
        <v>8556</v>
      </c>
      <c r="F5194" s="55">
        <v>41826</v>
      </c>
      <c r="G5194" s="42" t="s">
        <v>8557</v>
      </c>
      <c r="H5194" s="42" t="s">
        <v>8558</v>
      </c>
      <c r="I5194" s="42" t="s">
        <v>432</v>
      </c>
      <c r="J5194" s="42" t="s">
        <v>8559</v>
      </c>
      <c r="K5194" s="42" t="s">
        <v>8560</v>
      </c>
      <c r="L5194" s="42" t="s">
        <v>8561</v>
      </c>
      <c r="M5194" s="42" t="s">
        <v>21</v>
      </c>
      <c r="N5194" s="42" t="s">
        <v>8562</v>
      </c>
      <c r="O5194" s="42" t="s">
        <v>23</v>
      </c>
      <c r="P5194" s="42" t="s">
        <v>395</v>
      </c>
      <c r="Q5194" s="56"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5194" s="42" t="s">
        <v>542</v>
      </c>
      <c r="S5194" s="42" t="s">
        <v>22</v>
      </c>
    </row>
    <row r="5195" spans="1:19" ht="12" customHeight="1" x14ac:dyDescent="0.15">
      <c r="A5195" s="42" t="s">
        <v>8547</v>
      </c>
      <c r="B5195" s="42">
        <v>29</v>
      </c>
      <c r="C5195" s="42" t="s">
        <v>14</v>
      </c>
      <c r="D5195" s="42" t="s">
        <v>24</v>
      </c>
      <c r="F5195" s="55">
        <v>41826</v>
      </c>
      <c r="G5195" s="42" t="s">
        <v>8548</v>
      </c>
      <c r="H5195" s="42" t="s">
        <v>8549</v>
      </c>
      <c r="I5195" s="42" t="s">
        <v>39</v>
      </c>
      <c r="J5195" s="42" t="s">
        <v>8550</v>
      </c>
      <c r="K5195" s="42" t="s">
        <v>589</v>
      </c>
      <c r="L5195" s="42" t="s">
        <v>8551</v>
      </c>
      <c r="M5195" s="42" t="s">
        <v>21</v>
      </c>
      <c r="N5195" s="42" t="s">
        <v>8552</v>
      </c>
      <c r="O5195" s="42" t="s">
        <v>994</v>
      </c>
      <c r="P5195" s="42" t="s">
        <v>395</v>
      </c>
      <c r="Q5195" s="56" t="s">
        <v>8553</v>
      </c>
      <c r="R5195" s="42" t="s">
        <v>948</v>
      </c>
      <c r="S5195" s="42" t="s">
        <v>12</v>
      </c>
    </row>
    <row r="5196" spans="1:19" ht="12" customHeight="1" x14ac:dyDescent="0.15">
      <c r="A5196" s="42" t="s">
        <v>8591</v>
      </c>
      <c r="B5196" s="42">
        <v>57</v>
      </c>
      <c r="C5196" s="42" t="s">
        <v>108</v>
      </c>
      <c r="D5196" s="42" t="s">
        <v>31</v>
      </c>
      <c r="E5196" s="42" t="s">
        <v>8592</v>
      </c>
      <c r="F5196" s="55">
        <v>41825</v>
      </c>
      <c r="G5196" s="42" t="s">
        <v>8593</v>
      </c>
      <c r="H5196" s="42" t="s">
        <v>8594</v>
      </c>
      <c r="I5196" s="42" t="s">
        <v>398</v>
      </c>
      <c r="J5196" s="42" t="s">
        <v>8595</v>
      </c>
      <c r="K5196" s="42" t="s">
        <v>8596</v>
      </c>
      <c r="L5196" s="42" t="s">
        <v>9162</v>
      </c>
      <c r="M5196" s="42" t="s">
        <v>373</v>
      </c>
      <c r="N5196" s="42" t="s">
        <v>8597</v>
      </c>
      <c r="O5196" s="42" t="s">
        <v>28709</v>
      </c>
      <c r="P5196" s="42" t="s">
        <v>28710</v>
      </c>
      <c r="Q5196" s="56" t="s">
        <v>8598</v>
      </c>
      <c r="R5196" s="42" t="s">
        <v>94</v>
      </c>
      <c r="S5196" s="42" t="s">
        <v>12</v>
      </c>
    </row>
    <row r="5197" spans="1:19" ht="12" customHeight="1" x14ac:dyDescent="0.15">
      <c r="A5197" s="42" t="s">
        <v>8578</v>
      </c>
      <c r="B5197" s="42">
        <v>59</v>
      </c>
      <c r="C5197" s="42" t="s">
        <v>108</v>
      </c>
      <c r="D5197" s="42" t="s">
        <v>31</v>
      </c>
      <c r="F5197" s="55">
        <v>41825</v>
      </c>
      <c r="G5197" s="42" t="s">
        <v>8579</v>
      </c>
      <c r="H5197" s="42" t="s">
        <v>8580</v>
      </c>
      <c r="I5197" s="42" t="s">
        <v>364</v>
      </c>
      <c r="J5197" s="42" t="s">
        <v>8581</v>
      </c>
      <c r="K5197" s="42" t="s">
        <v>1829</v>
      </c>
      <c r="L5197" s="42" t="s">
        <v>8582</v>
      </c>
      <c r="M5197" s="42" t="s">
        <v>21</v>
      </c>
      <c r="N5197" s="42" t="s">
        <v>8583</v>
      </c>
      <c r="O5197" s="42" t="s">
        <v>537</v>
      </c>
      <c r="P5197" s="42" t="s">
        <v>395</v>
      </c>
      <c r="Q5197" s="56" t="s">
        <v>8584</v>
      </c>
      <c r="R5197" s="42" t="s">
        <v>542</v>
      </c>
      <c r="S5197" s="42" t="s">
        <v>22</v>
      </c>
    </row>
    <row r="5198" spans="1:19" ht="12" customHeight="1" x14ac:dyDescent="0.15">
      <c r="A5198" s="42" t="s">
        <v>8563</v>
      </c>
      <c r="B5198" s="42">
        <v>37</v>
      </c>
      <c r="C5198" s="42" t="s">
        <v>14</v>
      </c>
      <c r="D5198" s="42" t="s">
        <v>79</v>
      </c>
      <c r="F5198" s="55">
        <v>41825</v>
      </c>
      <c r="G5198" s="42" t="s">
        <v>8564</v>
      </c>
      <c r="H5198" s="42" t="s">
        <v>6901</v>
      </c>
      <c r="I5198" s="42" t="s">
        <v>19</v>
      </c>
      <c r="J5198" s="42" t="s">
        <v>6902</v>
      </c>
      <c r="K5198" s="42" t="s">
        <v>6903</v>
      </c>
      <c r="L5198" s="42" t="s">
        <v>6904</v>
      </c>
      <c r="M5198" s="42" t="s">
        <v>12501</v>
      </c>
      <c r="N5198" s="42" t="s">
        <v>8565</v>
      </c>
      <c r="O5198" s="42" t="s">
        <v>994</v>
      </c>
      <c r="P5198" s="42" t="s">
        <v>395</v>
      </c>
      <c r="Q5198" s="56" t="s">
        <v>8566</v>
      </c>
      <c r="R5198" s="42" t="s">
        <v>23</v>
      </c>
      <c r="S5198" s="42" t="s">
        <v>22</v>
      </c>
    </row>
    <row r="5199" spans="1:19" ht="12" customHeight="1" x14ac:dyDescent="0.15">
      <c r="A5199" s="42" t="s">
        <v>8585</v>
      </c>
      <c r="B5199" s="42">
        <v>27</v>
      </c>
      <c r="C5199" s="42" t="s">
        <v>14</v>
      </c>
      <c r="D5199" s="42" t="s">
        <v>31</v>
      </c>
      <c r="E5199" s="42" t="s">
        <v>8586</v>
      </c>
      <c r="F5199" s="55">
        <v>41825</v>
      </c>
      <c r="G5199" s="42" t="s">
        <v>8587</v>
      </c>
      <c r="H5199" s="42" t="s">
        <v>5081</v>
      </c>
      <c r="I5199" s="42" t="s">
        <v>389</v>
      </c>
      <c r="J5199" s="42" t="s">
        <v>8588</v>
      </c>
      <c r="K5199" s="42" t="s">
        <v>968</v>
      </c>
      <c r="L5199" s="42" t="s">
        <v>18873</v>
      </c>
      <c r="M5199" s="42" t="s">
        <v>21</v>
      </c>
      <c r="N5199" s="42" t="s">
        <v>8589</v>
      </c>
      <c r="O5199" s="42" t="s">
        <v>994</v>
      </c>
      <c r="P5199" s="42" t="s">
        <v>395</v>
      </c>
      <c r="Q5199" s="56" t="s">
        <v>8590</v>
      </c>
      <c r="R5199" s="42" t="s">
        <v>94</v>
      </c>
      <c r="S5199" s="42" t="s">
        <v>22</v>
      </c>
    </row>
    <row r="5200" spans="1:19" ht="12" customHeight="1" x14ac:dyDescent="0.15">
      <c r="A5200" s="42" t="s">
        <v>8567</v>
      </c>
      <c r="B5200" s="42">
        <v>30</v>
      </c>
      <c r="C5200" s="42" t="s">
        <v>14</v>
      </c>
      <c r="D5200" s="42" t="s">
        <v>79</v>
      </c>
      <c r="E5200" s="42" t="s">
        <v>8568</v>
      </c>
      <c r="F5200" s="55">
        <v>41825</v>
      </c>
      <c r="G5200" s="42" t="s">
        <v>8569</v>
      </c>
      <c r="H5200" s="42" t="s">
        <v>8570</v>
      </c>
      <c r="I5200" s="42" t="s">
        <v>425</v>
      </c>
      <c r="J5200" s="42">
        <v>63121</v>
      </c>
      <c r="K5200" s="42" t="s">
        <v>693</v>
      </c>
      <c r="L5200" s="42" t="s">
        <v>8571</v>
      </c>
      <c r="M5200" s="42" t="s">
        <v>21</v>
      </c>
      <c r="N5200" s="42" t="s">
        <v>8572</v>
      </c>
      <c r="O5200" s="42" t="s">
        <v>537</v>
      </c>
      <c r="P5200" s="42" t="s">
        <v>395</v>
      </c>
      <c r="Q5200" s="56" t="s">
        <v>20425</v>
      </c>
      <c r="R5200" s="42" t="s">
        <v>94</v>
      </c>
      <c r="S5200" s="42" t="s">
        <v>12</v>
      </c>
    </row>
    <row r="5201" spans="1:20" ht="12" customHeight="1" x14ac:dyDescent="0.15">
      <c r="A5201" s="42" t="s">
        <v>8573</v>
      </c>
      <c r="B5201" s="42">
        <v>16</v>
      </c>
      <c r="C5201" s="42" t="s">
        <v>14</v>
      </c>
      <c r="D5201" s="42" t="s">
        <v>79</v>
      </c>
      <c r="E5201" s="42" t="s">
        <v>8574</v>
      </c>
      <c r="F5201" s="55">
        <v>41825</v>
      </c>
      <c r="G5201" s="42" t="s">
        <v>8575</v>
      </c>
      <c r="H5201" s="42" t="s">
        <v>81</v>
      </c>
      <c r="I5201" s="42" t="s">
        <v>38</v>
      </c>
      <c r="J5201" s="42" t="s">
        <v>7707</v>
      </c>
      <c r="K5201" s="42" t="s">
        <v>82</v>
      </c>
      <c r="L5201" s="42" t="s">
        <v>83</v>
      </c>
      <c r="M5201" s="42" t="s">
        <v>21</v>
      </c>
      <c r="N5201" s="42" t="s">
        <v>8576</v>
      </c>
      <c r="O5201" s="42" t="s">
        <v>994</v>
      </c>
      <c r="P5201" s="42" t="s">
        <v>395</v>
      </c>
      <c r="Q5201" s="56" t="s">
        <v>8577</v>
      </c>
      <c r="R5201" s="42" t="s">
        <v>94</v>
      </c>
      <c r="S5201" s="42" t="s">
        <v>29</v>
      </c>
    </row>
    <row r="5202" spans="1:20" ht="12" customHeight="1" x14ac:dyDescent="0.15">
      <c r="A5202" s="42" t="s">
        <v>8620</v>
      </c>
      <c r="B5202" s="42">
        <v>79</v>
      </c>
      <c r="C5202" s="42" t="s">
        <v>108</v>
      </c>
      <c r="D5202" s="42" t="s">
        <v>24</v>
      </c>
      <c r="F5202" s="55">
        <v>41824</v>
      </c>
      <c r="G5202" s="42" t="s">
        <v>8614</v>
      </c>
      <c r="H5202" s="42" t="s">
        <v>8615</v>
      </c>
      <c r="I5202" s="42" t="s">
        <v>127</v>
      </c>
      <c r="J5202" s="42" t="s">
        <v>8616</v>
      </c>
      <c r="K5202" s="42" t="s">
        <v>8617</v>
      </c>
      <c r="L5202" s="42" t="s">
        <v>5244</v>
      </c>
      <c r="M5202" s="42" t="s">
        <v>373</v>
      </c>
      <c r="N5202" s="42" t="s">
        <v>8618</v>
      </c>
      <c r="O5202" s="42" t="s">
        <v>994</v>
      </c>
      <c r="P5202" s="42" t="s">
        <v>395</v>
      </c>
      <c r="Q5202" s="56" t="s">
        <v>8619</v>
      </c>
      <c r="R5202" s="42" t="s">
        <v>94</v>
      </c>
      <c r="S5202" s="42" t="s">
        <v>22</v>
      </c>
    </row>
    <row r="5203" spans="1:20" ht="12" customHeight="1" x14ac:dyDescent="0.15">
      <c r="A5203" s="42" t="s">
        <v>8599</v>
      </c>
      <c r="B5203" s="42" t="s">
        <v>8600</v>
      </c>
      <c r="C5203" s="42" t="s">
        <v>14</v>
      </c>
      <c r="D5203" s="42" t="s">
        <v>79</v>
      </c>
      <c r="E5203" s="42" t="s">
        <v>8601</v>
      </c>
      <c r="F5203" s="55">
        <v>41824</v>
      </c>
      <c r="G5203" s="42" t="s">
        <v>8602</v>
      </c>
      <c r="H5203" s="42" t="s">
        <v>667</v>
      </c>
      <c r="I5203" s="42" t="s">
        <v>357</v>
      </c>
      <c r="J5203" s="42" t="s">
        <v>8603</v>
      </c>
      <c r="K5203" s="42" t="s">
        <v>668</v>
      </c>
      <c r="L5203" s="42" t="s">
        <v>669</v>
      </c>
      <c r="M5203" s="42" t="s">
        <v>21</v>
      </c>
      <c r="N5203" s="42" t="s">
        <v>8604</v>
      </c>
      <c r="O5203" s="42" t="s">
        <v>23</v>
      </c>
      <c r="P5203" s="42" t="s">
        <v>395</v>
      </c>
      <c r="Q5203" s="56" t="s">
        <v>8605</v>
      </c>
      <c r="R5203" s="42" t="s">
        <v>23</v>
      </c>
      <c r="S5203" s="42" t="s">
        <v>22</v>
      </c>
    </row>
    <row r="5204" spans="1:20" ht="12" customHeight="1" x14ac:dyDescent="0.15">
      <c r="A5204" s="42" t="s">
        <v>8606</v>
      </c>
      <c r="B5204" s="42" t="s">
        <v>8607</v>
      </c>
      <c r="C5204" s="42" t="s">
        <v>14</v>
      </c>
      <c r="D5204" s="42" t="s">
        <v>42</v>
      </c>
      <c r="E5204" s="42" t="s">
        <v>8608</v>
      </c>
      <c r="F5204" s="55">
        <v>41824</v>
      </c>
      <c r="G5204" s="42" t="s">
        <v>8609</v>
      </c>
      <c r="H5204" s="42" t="s">
        <v>81</v>
      </c>
      <c r="I5204" s="42" t="s">
        <v>38</v>
      </c>
      <c r="J5204" s="42" t="s">
        <v>8610</v>
      </c>
      <c r="K5204" s="42" t="s">
        <v>82</v>
      </c>
      <c r="L5204" s="42" t="s">
        <v>83</v>
      </c>
      <c r="M5204" s="42" t="s">
        <v>21</v>
      </c>
      <c r="N5204" s="42" t="s">
        <v>8611</v>
      </c>
      <c r="O5204" s="42" t="s">
        <v>23</v>
      </c>
      <c r="P5204" s="42" t="s">
        <v>395</v>
      </c>
      <c r="Q5204" s="56" t="s">
        <v>8612</v>
      </c>
      <c r="R5204" s="42" t="s">
        <v>94</v>
      </c>
      <c r="S5204" s="42" t="s">
        <v>22</v>
      </c>
    </row>
    <row r="5205" spans="1:20" ht="12" customHeight="1" x14ac:dyDescent="0.15">
      <c r="A5205" s="42" t="s">
        <v>8613</v>
      </c>
      <c r="B5205" s="42">
        <v>78</v>
      </c>
      <c r="C5205" s="42" t="s">
        <v>14</v>
      </c>
      <c r="D5205" s="42" t="s">
        <v>24</v>
      </c>
      <c r="F5205" s="55">
        <v>41824</v>
      </c>
      <c r="G5205" s="42" t="s">
        <v>8614</v>
      </c>
      <c r="H5205" s="42" t="s">
        <v>8615</v>
      </c>
      <c r="I5205" s="42" t="s">
        <v>127</v>
      </c>
      <c r="J5205" s="42" t="s">
        <v>8616</v>
      </c>
      <c r="K5205" s="42" t="s">
        <v>8617</v>
      </c>
      <c r="L5205" s="42" t="s">
        <v>5244</v>
      </c>
      <c r="M5205" s="42" t="s">
        <v>373</v>
      </c>
      <c r="N5205" s="42" t="s">
        <v>8618</v>
      </c>
      <c r="O5205" s="42" t="s">
        <v>994</v>
      </c>
      <c r="P5205" s="42" t="s">
        <v>395</v>
      </c>
      <c r="Q5205" s="56" t="s">
        <v>8619</v>
      </c>
      <c r="R5205" s="42" t="s">
        <v>94</v>
      </c>
      <c r="S5205" s="42" t="s">
        <v>22</v>
      </c>
    </row>
    <row r="5206" spans="1:20" ht="12" customHeight="1" x14ac:dyDescent="0.15">
      <c r="A5206" s="42" t="s">
        <v>8621</v>
      </c>
      <c r="B5206" s="42">
        <v>33</v>
      </c>
      <c r="C5206" s="42" t="s">
        <v>14</v>
      </c>
      <c r="D5206" s="42" t="s">
        <v>31</v>
      </c>
      <c r="F5206" s="55">
        <v>41824</v>
      </c>
      <c r="G5206" s="42" t="s">
        <v>8622</v>
      </c>
      <c r="H5206" s="42" t="s">
        <v>8623</v>
      </c>
      <c r="I5206" s="42" t="s">
        <v>313</v>
      </c>
      <c r="J5206" s="42" t="s">
        <v>8624</v>
      </c>
      <c r="K5206" s="42" t="s">
        <v>8625</v>
      </c>
      <c r="L5206" s="42" t="s">
        <v>8626</v>
      </c>
      <c r="M5206" s="42" t="s">
        <v>23</v>
      </c>
      <c r="N5206" s="42" t="s">
        <v>8627</v>
      </c>
      <c r="O5206" s="42" t="s">
        <v>994</v>
      </c>
      <c r="P5206" s="42" t="s">
        <v>395</v>
      </c>
      <c r="Q5206" s="56" t="str">
        <f>HYPERLINK("http://www.wcyb.com/news/tbi-investigating-death-of-man-in-custody/26809334","http://www.wcyb.com/news/tbi-investigating-death-of-man-in-custody/26809334")</f>
        <v>http://www.wcyb.com/news/tbi-investigating-death-of-man-in-custody/26809334</v>
      </c>
      <c r="R5206" s="42" t="s">
        <v>23</v>
      </c>
      <c r="S5206" s="42" t="s">
        <v>12</v>
      </c>
    </row>
    <row r="5207" spans="1:20" ht="12" customHeight="1" x14ac:dyDescent="0.15">
      <c r="A5207" s="42" t="s">
        <v>8628</v>
      </c>
      <c r="B5207" s="42">
        <v>64</v>
      </c>
      <c r="C5207" s="42" t="s">
        <v>108</v>
      </c>
      <c r="D5207" s="42" t="s">
        <v>79</v>
      </c>
      <c r="E5207" s="42" t="s">
        <v>8629</v>
      </c>
      <c r="F5207" s="55">
        <v>41823</v>
      </c>
      <c r="G5207" s="42" t="s">
        <v>8630</v>
      </c>
      <c r="H5207" s="42" t="s">
        <v>8631</v>
      </c>
      <c r="I5207" s="42" t="s">
        <v>51</v>
      </c>
      <c r="J5207" s="42" t="s">
        <v>8632</v>
      </c>
      <c r="K5207" s="42" t="s">
        <v>8346</v>
      </c>
      <c r="L5207" s="42" t="s">
        <v>3862</v>
      </c>
      <c r="M5207" s="42" t="s">
        <v>373</v>
      </c>
      <c r="N5207" s="42" t="s">
        <v>8633</v>
      </c>
      <c r="O5207" s="42" t="s">
        <v>994</v>
      </c>
      <c r="P5207" s="42" t="s">
        <v>395</v>
      </c>
      <c r="Q5207" s="56" t="s">
        <v>8634</v>
      </c>
      <c r="R5207" s="42" t="s">
        <v>94</v>
      </c>
      <c r="S5207" s="42" t="s">
        <v>373</v>
      </c>
      <c r="T5207" s="42" t="s">
        <v>29599</v>
      </c>
    </row>
    <row r="5208" spans="1:20" ht="12" customHeight="1" x14ac:dyDescent="0.15">
      <c r="A5208" s="42" t="s">
        <v>8642</v>
      </c>
      <c r="B5208" s="42">
        <v>40</v>
      </c>
      <c r="C5208" s="42" t="s">
        <v>14</v>
      </c>
      <c r="D5208" s="42" t="s">
        <v>42</v>
      </c>
      <c r="F5208" s="55">
        <v>41823</v>
      </c>
      <c r="G5208" s="42" t="s">
        <v>8643</v>
      </c>
      <c r="H5208" s="42" t="s">
        <v>2155</v>
      </c>
      <c r="I5208" s="42" t="s">
        <v>56</v>
      </c>
      <c r="J5208" s="42" t="s">
        <v>8644</v>
      </c>
      <c r="K5208" s="42" t="s">
        <v>1102</v>
      </c>
      <c r="L5208" s="42" t="s">
        <v>4287</v>
      </c>
      <c r="M5208" s="42" t="s">
        <v>21</v>
      </c>
      <c r="N5208" s="42" t="s">
        <v>8645</v>
      </c>
      <c r="O5208" s="42" t="s">
        <v>994</v>
      </c>
      <c r="P5208" s="42" t="s">
        <v>395</v>
      </c>
      <c r="Q5208" s="56" t="s">
        <v>8646</v>
      </c>
      <c r="R5208" s="42" t="s">
        <v>94</v>
      </c>
      <c r="S5208" s="42" t="s">
        <v>22</v>
      </c>
    </row>
    <row r="5209" spans="1:20" ht="12" customHeight="1" x14ac:dyDescent="0.15">
      <c r="A5209" s="42" t="s">
        <v>8647</v>
      </c>
      <c r="B5209" s="42">
        <v>60</v>
      </c>
      <c r="C5209" s="42" t="s">
        <v>14</v>
      </c>
      <c r="D5209" s="42" t="s">
        <v>31</v>
      </c>
      <c r="F5209" s="55">
        <v>41823</v>
      </c>
      <c r="G5209" s="42" t="s">
        <v>8648</v>
      </c>
      <c r="H5209" s="42" t="s">
        <v>1879</v>
      </c>
      <c r="I5209" s="42" t="s">
        <v>167</v>
      </c>
      <c r="J5209" s="42" t="s">
        <v>3741</v>
      </c>
      <c r="K5209" s="42" t="s">
        <v>1526</v>
      </c>
      <c r="L5209" s="42" t="s">
        <v>2495</v>
      </c>
      <c r="M5209" s="42" t="s">
        <v>21</v>
      </c>
      <c r="N5209" s="42" t="s">
        <v>8649</v>
      </c>
      <c r="O5209" s="42" t="s">
        <v>994</v>
      </c>
      <c r="P5209" s="42" t="s">
        <v>395</v>
      </c>
      <c r="Q5209" s="56" t="str">
        <f>HYPERLINK("http://www.ajc.com/news/news/officer-involved-shooting-in-se-atlanta/ngYcr/#__federated=1","http://www.ajc.com/news/news/officer-involved-shooting-in-se-atlanta/ngYcr/#__federated=1")</f>
        <v>http://www.ajc.com/news/news/officer-involved-shooting-in-se-atlanta/ngYcr/#__federated=1</v>
      </c>
      <c r="R5209" s="42" t="s">
        <v>542</v>
      </c>
      <c r="S5209" s="42" t="s">
        <v>22</v>
      </c>
    </row>
    <row r="5210" spans="1:20" ht="12" customHeight="1" x14ac:dyDescent="0.15">
      <c r="A5210" s="42" t="s">
        <v>8635</v>
      </c>
      <c r="B5210" s="42" t="s">
        <v>8636</v>
      </c>
      <c r="C5210" s="42" t="s">
        <v>14</v>
      </c>
      <c r="D5210" s="42" t="s">
        <v>42</v>
      </c>
      <c r="E5210" s="42" t="s">
        <v>8637</v>
      </c>
      <c r="F5210" s="55">
        <v>41823</v>
      </c>
      <c r="G5210" s="42" t="s">
        <v>8638</v>
      </c>
      <c r="H5210" s="42" t="s">
        <v>1273</v>
      </c>
      <c r="I5210" s="42" t="s">
        <v>203</v>
      </c>
      <c r="J5210" s="42" t="s">
        <v>8639</v>
      </c>
      <c r="K5210" s="42" t="s">
        <v>1273</v>
      </c>
      <c r="L5210" s="42" t="s">
        <v>1274</v>
      </c>
      <c r="M5210" s="42" t="s">
        <v>21</v>
      </c>
      <c r="N5210" s="42" t="s">
        <v>8640</v>
      </c>
      <c r="O5210" s="42" t="s">
        <v>23</v>
      </c>
      <c r="P5210" s="42" t="s">
        <v>395</v>
      </c>
      <c r="Q5210" s="56" t="s">
        <v>8641</v>
      </c>
      <c r="R5210" s="42" t="s">
        <v>94</v>
      </c>
      <c r="S5210" s="42" t="s">
        <v>373</v>
      </c>
    </row>
    <row r="5211" spans="1:20" ht="12" customHeight="1" x14ac:dyDescent="0.15">
      <c r="A5211" s="42" t="s">
        <v>8650</v>
      </c>
      <c r="B5211" s="42">
        <v>32</v>
      </c>
      <c r="C5211" s="42" t="s">
        <v>14</v>
      </c>
      <c r="D5211" s="42" t="s">
        <v>42</v>
      </c>
      <c r="E5211" s="42" t="s">
        <v>8651</v>
      </c>
      <c r="F5211" s="55">
        <v>41822</v>
      </c>
      <c r="G5211" s="42" t="s">
        <v>8652</v>
      </c>
      <c r="H5211" s="42" t="s">
        <v>1273</v>
      </c>
      <c r="I5211" s="42" t="s">
        <v>203</v>
      </c>
      <c r="J5211" s="42" t="s">
        <v>8653</v>
      </c>
      <c r="K5211" s="42" t="s">
        <v>1273</v>
      </c>
      <c r="L5211" s="42" t="s">
        <v>1274</v>
      </c>
      <c r="M5211" s="42" t="s">
        <v>21</v>
      </c>
      <c r="N5211" s="42" t="s">
        <v>8654</v>
      </c>
      <c r="O5211" s="42" t="s">
        <v>537</v>
      </c>
      <c r="P5211" s="42" t="s">
        <v>395</v>
      </c>
      <c r="Q5211" s="56" t="s">
        <v>8655</v>
      </c>
      <c r="R5211" s="42" t="s">
        <v>94</v>
      </c>
      <c r="S5211" s="42" t="s">
        <v>22</v>
      </c>
    </row>
    <row r="5212" spans="1:20" ht="12" customHeight="1" x14ac:dyDescent="0.15">
      <c r="A5212" s="42" t="s">
        <v>8656</v>
      </c>
      <c r="B5212" s="42">
        <v>27</v>
      </c>
      <c r="C5212" s="42" t="s">
        <v>14</v>
      </c>
      <c r="D5212" s="42" t="s">
        <v>31</v>
      </c>
      <c r="E5212" s="42" t="s">
        <v>8657</v>
      </c>
      <c r="F5212" s="55">
        <v>41822</v>
      </c>
      <c r="G5212" s="42" t="s">
        <v>8658</v>
      </c>
      <c r="H5212" s="42" t="s">
        <v>906</v>
      </c>
      <c r="I5212" s="42" t="s">
        <v>189</v>
      </c>
      <c r="J5212" s="42" t="s">
        <v>5319</v>
      </c>
      <c r="K5212" s="42" t="s">
        <v>458</v>
      </c>
      <c r="L5212" s="42" t="s">
        <v>5525</v>
      </c>
      <c r="M5212" s="42" t="s">
        <v>21</v>
      </c>
      <c r="N5212" s="42" t="s">
        <v>8659</v>
      </c>
      <c r="O5212" s="42" t="s">
        <v>994</v>
      </c>
      <c r="P5212" s="42" t="s">
        <v>395</v>
      </c>
      <c r="Q5212" s="56" t="s">
        <v>8660</v>
      </c>
      <c r="R5212" s="42" t="s">
        <v>948</v>
      </c>
      <c r="S5212" s="42" t="s">
        <v>12</v>
      </c>
    </row>
    <row r="5213" spans="1:20" ht="12" customHeight="1" x14ac:dyDescent="0.15">
      <c r="A5213" s="42" t="s">
        <v>8668</v>
      </c>
      <c r="B5213" s="42">
        <v>59</v>
      </c>
      <c r="C5213" s="42" t="s">
        <v>14</v>
      </c>
      <c r="D5213" s="42" t="s">
        <v>24</v>
      </c>
      <c r="F5213" s="55">
        <v>41821</v>
      </c>
      <c r="G5213" s="42" t="s">
        <v>8669</v>
      </c>
      <c r="H5213" s="42" t="s">
        <v>635</v>
      </c>
      <c r="I5213" s="42" t="s">
        <v>56</v>
      </c>
      <c r="J5213" s="42" t="s">
        <v>5701</v>
      </c>
      <c r="K5213" s="42" t="s">
        <v>636</v>
      </c>
      <c r="L5213" s="42" t="s">
        <v>637</v>
      </c>
      <c r="M5213" s="42" t="s">
        <v>21</v>
      </c>
      <c r="N5213" s="42" t="s">
        <v>8670</v>
      </c>
      <c r="O5213" s="42" t="s">
        <v>994</v>
      </c>
      <c r="P5213" s="42" t="s">
        <v>395</v>
      </c>
      <c r="Q5213" s="56" t="s">
        <v>8671</v>
      </c>
      <c r="R5213" s="42" t="s">
        <v>23</v>
      </c>
      <c r="S5213" s="42" t="s">
        <v>22</v>
      </c>
    </row>
    <row r="5214" spans="1:20" ht="12" customHeight="1" x14ac:dyDescent="0.15">
      <c r="A5214" s="42" t="s">
        <v>8672</v>
      </c>
      <c r="B5214" s="42">
        <v>36</v>
      </c>
      <c r="C5214" s="42" t="s">
        <v>14</v>
      </c>
      <c r="D5214" s="42" t="s">
        <v>31</v>
      </c>
      <c r="E5214" s="42" t="s">
        <v>8673</v>
      </c>
      <c r="F5214" s="55">
        <v>41821</v>
      </c>
      <c r="G5214" s="42" t="s">
        <v>8674</v>
      </c>
      <c r="H5214" s="42" t="s">
        <v>1184</v>
      </c>
      <c r="I5214" s="42" t="s">
        <v>297</v>
      </c>
      <c r="J5214" s="42" t="s">
        <v>8675</v>
      </c>
      <c r="K5214" s="42" t="s">
        <v>1185</v>
      </c>
      <c r="L5214" s="42" t="s">
        <v>1186</v>
      </c>
      <c r="M5214" s="42" t="s">
        <v>21</v>
      </c>
      <c r="N5214" s="42" t="s">
        <v>8676</v>
      </c>
      <c r="O5214" s="42" t="s">
        <v>994</v>
      </c>
      <c r="P5214" s="42" t="s">
        <v>395</v>
      </c>
      <c r="Q5214" s="56" t="s">
        <v>8677</v>
      </c>
      <c r="R5214" s="42" t="s">
        <v>94</v>
      </c>
      <c r="S5214" s="42" t="s">
        <v>22</v>
      </c>
    </row>
    <row r="5215" spans="1:20" ht="12" customHeight="1" x14ac:dyDescent="0.15">
      <c r="A5215" s="42" t="s">
        <v>8661</v>
      </c>
      <c r="B5215" s="42">
        <v>41</v>
      </c>
      <c r="C5215" s="42" t="s">
        <v>14</v>
      </c>
      <c r="D5215" s="42" t="s">
        <v>79</v>
      </c>
      <c r="E5215" s="42" t="s">
        <v>8662</v>
      </c>
      <c r="F5215" s="55">
        <v>41821</v>
      </c>
      <c r="G5215" s="42" t="s">
        <v>8663</v>
      </c>
      <c r="H5215" s="42" t="s">
        <v>8664</v>
      </c>
      <c r="I5215" s="42" t="s">
        <v>56</v>
      </c>
      <c r="J5215" s="42" t="s">
        <v>8665</v>
      </c>
      <c r="K5215" s="42" t="s">
        <v>4256</v>
      </c>
      <c r="L5215" s="42" t="s">
        <v>5296</v>
      </c>
      <c r="M5215" s="42" t="s">
        <v>21</v>
      </c>
      <c r="N5215" s="42" t="s">
        <v>8666</v>
      </c>
      <c r="O5215" s="42" t="s">
        <v>537</v>
      </c>
      <c r="P5215" s="42" t="s">
        <v>395</v>
      </c>
      <c r="Q5215" s="56" t="s">
        <v>8667</v>
      </c>
      <c r="R5215" s="42" t="s">
        <v>94</v>
      </c>
      <c r="S5215" s="42" t="s">
        <v>12</v>
      </c>
    </row>
    <row r="5216" spans="1:20" ht="12" customHeight="1" x14ac:dyDescent="0.15">
      <c r="A5216" s="42" t="s">
        <v>8678</v>
      </c>
      <c r="B5216" s="42">
        <v>23</v>
      </c>
      <c r="C5216" s="42" t="s">
        <v>14</v>
      </c>
      <c r="D5216" s="42" t="s">
        <v>42</v>
      </c>
      <c r="E5216" s="42" t="s">
        <v>8679</v>
      </c>
      <c r="F5216" s="55">
        <v>41820</v>
      </c>
      <c r="G5216" s="42" t="s">
        <v>8680</v>
      </c>
      <c r="H5216" s="42" t="s">
        <v>1184</v>
      </c>
      <c r="I5216" s="42" t="s">
        <v>297</v>
      </c>
      <c r="J5216" s="42" t="s">
        <v>8681</v>
      </c>
      <c r="K5216" s="42" t="s">
        <v>1185</v>
      </c>
      <c r="L5216" s="42" t="s">
        <v>1186</v>
      </c>
      <c r="M5216" s="42" t="s">
        <v>21</v>
      </c>
      <c r="N5216" s="42" t="s">
        <v>8682</v>
      </c>
      <c r="O5216" s="42" t="s">
        <v>537</v>
      </c>
      <c r="P5216" s="42" t="s">
        <v>395</v>
      </c>
      <c r="Q5216" s="56" t="s">
        <v>8683</v>
      </c>
      <c r="R5216" s="42" t="s">
        <v>94</v>
      </c>
      <c r="S5216" s="42" t="s">
        <v>22</v>
      </c>
    </row>
    <row r="5217" spans="1:19" ht="12" customHeight="1" x14ac:dyDescent="0.15">
      <c r="A5217" s="42" t="s">
        <v>8690</v>
      </c>
      <c r="B5217" s="42">
        <v>44</v>
      </c>
      <c r="C5217" s="42" t="s">
        <v>14</v>
      </c>
      <c r="D5217" s="42" t="s">
        <v>24</v>
      </c>
      <c r="F5217" s="55">
        <v>41819</v>
      </c>
      <c r="G5217" s="42" t="s">
        <v>8691</v>
      </c>
      <c r="H5217" s="42" t="s">
        <v>8692</v>
      </c>
      <c r="I5217" s="42" t="s">
        <v>75</v>
      </c>
      <c r="J5217" s="42" t="s">
        <v>8693</v>
      </c>
      <c r="K5217" s="42" t="s">
        <v>654</v>
      </c>
      <c r="L5217" s="42" t="s">
        <v>8694</v>
      </c>
      <c r="M5217" s="42" t="s">
        <v>21</v>
      </c>
      <c r="N5217" s="42" t="s">
        <v>8695</v>
      </c>
      <c r="O5217" s="42" t="s">
        <v>994</v>
      </c>
      <c r="P5217" s="42" t="s">
        <v>395</v>
      </c>
      <c r="Q5217" s="56" t="s">
        <v>8696</v>
      </c>
      <c r="R5217" s="42" t="s">
        <v>23</v>
      </c>
      <c r="S5217" s="42" t="s">
        <v>22</v>
      </c>
    </row>
    <row r="5218" spans="1:19" ht="12" customHeight="1" x14ac:dyDescent="0.15">
      <c r="A5218" s="42" t="s">
        <v>8697</v>
      </c>
      <c r="B5218" s="42">
        <v>43</v>
      </c>
      <c r="C5218" s="42" t="s">
        <v>14</v>
      </c>
      <c r="D5218" s="42" t="s">
        <v>24</v>
      </c>
      <c r="F5218" s="55">
        <v>41819</v>
      </c>
      <c r="G5218" s="42" t="s">
        <v>8698</v>
      </c>
      <c r="H5218" s="42" t="s">
        <v>8699</v>
      </c>
      <c r="I5218" s="42" t="s">
        <v>297</v>
      </c>
      <c r="J5218" s="42" t="s">
        <v>8700</v>
      </c>
      <c r="K5218" s="42" t="s">
        <v>1513</v>
      </c>
      <c r="L5218" s="42" t="s">
        <v>8701</v>
      </c>
      <c r="M5218" s="42" t="s">
        <v>21</v>
      </c>
      <c r="N5218" s="42" t="s">
        <v>8702</v>
      </c>
      <c r="O5218" s="42" t="s">
        <v>994</v>
      </c>
      <c r="P5218" s="42" t="s">
        <v>395</v>
      </c>
      <c r="Q5218" s="56" t="s">
        <v>8703</v>
      </c>
      <c r="R5218" s="42" t="s">
        <v>94</v>
      </c>
      <c r="S5218" s="42" t="s">
        <v>22</v>
      </c>
    </row>
    <row r="5219" spans="1:19" ht="12" customHeight="1" x14ac:dyDescent="0.15">
      <c r="A5219" s="42" t="s">
        <v>8684</v>
      </c>
      <c r="B5219" s="42">
        <v>24</v>
      </c>
      <c r="C5219" s="42" t="s">
        <v>14</v>
      </c>
      <c r="D5219" s="42" t="s">
        <v>79</v>
      </c>
      <c r="E5219" s="42" t="s">
        <v>8685</v>
      </c>
      <c r="F5219" s="55">
        <v>41819</v>
      </c>
      <c r="G5219" s="42" t="s">
        <v>8686</v>
      </c>
      <c r="H5219" s="42" t="s">
        <v>3929</v>
      </c>
      <c r="I5219" s="42" t="s">
        <v>56</v>
      </c>
      <c r="J5219" s="42" t="s">
        <v>8687</v>
      </c>
      <c r="K5219" s="42" t="s">
        <v>1829</v>
      </c>
      <c r="L5219" s="42" t="s">
        <v>3931</v>
      </c>
      <c r="M5219" s="42" t="s">
        <v>373</v>
      </c>
      <c r="N5219" s="42" t="s">
        <v>8688</v>
      </c>
      <c r="O5219" s="42" t="s">
        <v>994</v>
      </c>
      <c r="P5219" s="42" t="s">
        <v>395</v>
      </c>
      <c r="Q5219" s="56" t="s">
        <v>8689</v>
      </c>
      <c r="R5219" s="42" t="s">
        <v>94</v>
      </c>
      <c r="S5219" s="42" t="s">
        <v>12</v>
      </c>
    </row>
    <row r="5220" spans="1:19" ht="12" customHeight="1" x14ac:dyDescent="0.15">
      <c r="A5220" s="42" t="s">
        <v>8719</v>
      </c>
      <c r="B5220" s="42">
        <v>27</v>
      </c>
      <c r="C5220" s="42" t="s">
        <v>14</v>
      </c>
      <c r="D5220" s="42" t="s">
        <v>79</v>
      </c>
      <c r="E5220" s="42" t="s">
        <v>8720</v>
      </c>
      <c r="F5220" s="55">
        <v>41817</v>
      </c>
      <c r="G5220" s="42" t="s">
        <v>8721</v>
      </c>
      <c r="H5220" s="42" t="s">
        <v>8722</v>
      </c>
      <c r="I5220" s="42" t="s">
        <v>417</v>
      </c>
      <c r="J5220" s="42" t="s">
        <v>3280</v>
      </c>
      <c r="K5220" s="42" t="s">
        <v>1668</v>
      </c>
      <c r="L5220" s="42" t="s">
        <v>3281</v>
      </c>
      <c r="M5220" s="42" t="s">
        <v>21</v>
      </c>
      <c r="N5220" s="42" t="s">
        <v>8723</v>
      </c>
      <c r="O5220" s="42" t="s">
        <v>4581</v>
      </c>
      <c r="P5220" s="42" t="s">
        <v>395</v>
      </c>
      <c r="Q5220" s="56"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5220" s="42" t="s">
        <v>94</v>
      </c>
      <c r="S5220" s="42" t="s">
        <v>22</v>
      </c>
    </row>
    <row r="5221" spans="1:19" ht="12" customHeight="1" x14ac:dyDescent="0.15">
      <c r="A5221" s="42" t="s">
        <v>8713</v>
      </c>
      <c r="B5221" s="42">
        <v>35</v>
      </c>
      <c r="C5221" s="42" t="s">
        <v>14</v>
      </c>
      <c r="D5221" s="42" t="s">
        <v>79</v>
      </c>
      <c r="E5221" s="42" t="s">
        <v>8714</v>
      </c>
      <c r="F5221" s="55">
        <v>41817</v>
      </c>
      <c r="G5221" s="42" t="s">
        <v>8715</v>
      </c>
      <c r="H5221" s="42" t="s">
        <v>1900</v>
      </c>
      <c r="I5221" s="42" t="s">
        <v>67</v>
      </c>
      <c r="J5221" s="42" t="s">
        <v>8716</v>
      </c>
      <c r="K5221" s="42" t="s">
        <v>1900</v>
      </c>
      <c r="L5221" s="42" t="s">
        <v>1902</v>
      </c>
      <c r="M5221" s="42" t="s">
        <v>21</v>
      </c>
      <c r="N5221" s="42" t="s">
        <v>8717</v>
      </c>
      <c r="O5221" s="42" t="s">
        <v>994</v>
      </c>
      <c r="P5221" s="42" t="s">
        <v>395</v>
      </c>
      <c r="Q5221" s="56" t="s">
        <v>8718</v>
      </c>
      <c r="R5221" s="42" t="s">
        <v>94</v>
      </c>
      <c r="S5221" s="42" t="s">
        <v>22</v>
      </c>
    </row>
    <row r="5222" spans="1:19" ht="12" customHeight="1" x14ac:dyDescent="0.15">
      <c r="A5222" s="42" t="s">
        <v>8724</v>
      </c>
      <c r="B5222" s="42">
        <v>32</v>
      </c>
      <c r="C5222" s="42" t="s">
        <v>14</v>
      </c>
      <c r="D5222" s="42" t="s">
        <v>31</v>
      </c>
      <c r="E5222" s="42" t="s">
        <v>8725</v>
      </c>
      <c r="F5222" s="55">
        <v>41817</v>
      </c>
      <c r="G5222" s="42" t="s">
        <v>8726</v>
      </c>
      <c r="H5222" s="42" t="s">
        <v>2462</v>
      </c>
      <c r="I5222" s="42" t="s">
        <v>297</v>
      </c>
      <c r="J5222" s="42" t="s">
        <v>8727</v>
      </c>
      <c r="K5222" s="42" t="s">
        <v>2463</v>
      </c>
      <c r="L5222" s="42" t="s">
        <v>8728</v>
      </c>
      <c r="M5222" s="42" t="s">
        <v>21</v>
      </c>
      <c r="N5222" s="42" t="s">
        <v>8729</v>
      </c>
      <c r="O5222" s="42" t="s">
        <v>537</v>
      </c>
      <c r="P5222" s="42" t="s">
        <v>395</v>
      </c>
      <c r="Q5222" s="56" t="s">
        <v>8730</v>
      </c>
      <c r="R5222" s="42" t="s">
        <v>23</v>
      </c>
      <c r="S5222" s="42" t="s">
        <v>22</v>
      </c>
    </row>
    <row r="5223" spans="1:19" ht="12" customHeight="1" x14ac:dyDescent="0.15">
      <c r="A5223" s="42" t="s">
        <v>8731</v>
      </c>
      <c r="B5223" s="42">
        <v>56</v>
      </c>
      <c r="C5223" s="42" t="s">
        <v>14</v>
      </c>
      <c r="D5223" s="42" t="s">
        <v>31</v>
      </c>
      <c r="E5223" s="42" t="s">
        <v>8732</v>
      </c>
      <c r="F5223" s="55">
        <v>41817</v>
      </c>
      <c r="G5223" s="42" t="s">
        <v>8733</v>
      </c>
      <c r="H5223" s="42" t="s">
        <v>8734</v>
      </c>
      <c r="I5223" s="42" t="s">
        <v>238</v>
      </c>
      <c r="J5223" s="42" t="s">
        <v>8735</v>
      </c>
      <c r="K5223" s="42" t="s">
        <v>112</v>
      </c>
      <c r="L5223" s="42" t="s">
        <v>3246</v>
      </c>
      <c r="M5223" s="42" t="s">
        <v>21</v>
      </c>
      <c r="N5223" s="42" t="s">
        <v>8736</v>
      </c>
      <c r="O5223" s="42" t="s">
        <v>994</v>
      </c>
      <c r="P5223" s="42" t="s">
        <v>395</v>
      </c>
      <c r="Q5223" s="56" t="str">
        <f>HYPERLINK("http://www.wcyb.com/news/shooting-investigated-in-damascus/26694690","http://www.wcyb.com/news/shooting-investigated-in-damascus/26694690")</f>
        <v>http://www.wcyb.com/news/shooting-investigated-in-damascus/26694690</v>
      </c>
      <c r="R5223" s="42" t="s">
        <v>94</v>
      </c>
      <c r="S5223" s="42" t="s">
        <v>22</v>
      </c>
    </row>
    <row r="5224" spans="1:19" ht="12" customHeight="1" x14ac:dyDescent="0.15">
      <c r="A5224" s="42" t="s">
        <v>8705</v>
      </c>
      <c r="B5224" s="42">
        <v>40</v>
      </c>
      <c r="C5224" s="42" t="s">
        <v>14</v>
      </c>
      <c r="D5224" s="42" t="s">
        <v>79</v>
      </c>
      <c r="E5224" s="42" t="s">
        <v>8706</v>
      </c>
      <c r="F5224" s="55">
        <v>41817</v>
      </c>
      <c r="G5224" s="42" t="s">
        <v>8707</v>
      </c>
      <c r="H5224" s="42" t="s">
        <v>8708</v>
      </c>
      <c r="I5224" s="42" t="s">
        <v>39</v>
      </c>
      <c r="J5224" s="42" t="s">
        <v>8709</v>
      </c>
      <c r="K5224" s="42" t="s">
        <v>92</v>
      </c>
      <c r="L5224" s="42" t="s">
        <v>8710</v>
      </c>
      <c r="M5224" s="42" t="s">
        <v>21</v>
      </c>
      <c r="N5224" s="42" t="s">
        <v>8711</v>
      </c>
      <c r="O5224" s="42" t="s">
        <v>4581</v>
      </c>
      <c r="P5224" s="42" t="s">
        <v>395</v>
      </c>
      <c r="Q5224" s="56" t="s">
        <v>8712</v>
      </c>
      <c r="R5224" s="42" t="s">
        <v>94</v>
      </c>
      <c r="S5224" s="42" t="s">
        <v>29</v>
      </c>
    </row>
    <row r="5225" spans="1:19" ht="12" customHeight="1" x14ac:dyDescent="0.15">
      <c r="A5225" s="42" t="s">
        <v>8737</v>
      </c>
      <c r="B5225" s="42">
        <v>33</v>
      </c>
      <c r="C5225" s="42" t="s">
        <v>14</v>
      </c>
      <c r="D5225" s="42" t="s">
        <v>79</v>
      </c>
      <c r="F5225" s="55">
        <v>41816</v>
      </c>
      <c r="G5225" s="42" t="s">
        <v>8738</v>
      </c>
      <c r="H5225" s="42" t="s">
        <v>279</v>
      </c>
      <c r="I5225" s="42" t="s">
        <v>67</v>
      </c>
      <c r="J5225" s="42" t="s">
        <v>8739</v>
      </c>
      <c r="K5225" s="42" t="s">
        <v>279</v>
      </c>
      <c r="L5225" s="42" t="s">
        <v>280</v>
      </c>
      <c r="M5225" s="42" t="s">
        <v>21</v>
      </c>
      <c r="N5225" s="42" t="s">
        <v>8740</v>
      </c>
      <c r="O5225" s="42" t="s">
        <v>994</v>
      </c>
      <c r="P5225" s="42" t="s">
        <v>395</v>
      </c>
      <c r="Q5225" s="56" t="s">
        <v>8741</v>
      </c>
      <c r="R5225" s="42" t="s">
        <v>94</v>
      </c>
      <c r="S5225" s="42" t="s">
        <v>22</v>
      </c>
    </row>
    <row r="5226" spans="1:19" ht="12" customHeight="1" x14ac:dyDescent="0.15">
      <c r="A5226" s="42" t="s">
        <v>8748</v>
      </c>
      <c r="B5226" s="42">
        <v>34</v>
      </c>
      <c r="C5226" s="42" t="s">
        <v>14</v>
      </c>
      <c r="D5226" s="42" t="s">
        <v>31</v>
      </c>
      <c r="F5226" s="55">
        <v>41816</v>
      </c>
      <c r="G5226" s="42" t="s">
        <v>8749</v>
      </c>
      <c r="H5226" s="42" t="s">
        <v>4085</v>
      </c>
      <c r="I5226" s="42" t="s">
        <v>40</v>
      </c>
      <c r="J5226" s="42" t="s">
        <v>8750</v>
      </c>
      <c r="K5226" s="42" t="s">
        <v>8751</v>
      </c>
      <c r="L5226" s="42" t="s">
        <v>4088</v>
      </c>
      <c r="M5226" s="42" t="s">
        <v>21</v>
      </c>
      <c r="N5226" s="42" t="s">
        <v>8752</v>
      </c>
      <c r="O5226" s="42" t="s">
        <v>994</v>
      </c>
      <c r="P5226" s="42" t="s">
        <v>395</v>
      </c>
      <c r="Q5226" s="56" t="s">
        <v>8753</v>
      </c>
      <c r="R5226" s="42" t="s">
        <v>23</v>
      </c>
      <c r="S5226" s="42" t="s">
        <v>22</v>
      </c>
    </row>
    <row r="5227" spans="1:19" ht="12" customHeight="1" x14ac:dyDescent="0.15">
      <c r="A5227" s="42" t="s">
        <v>8754</v>
      </c>
      <c r="B5227" s="42">
        <v>50</v>
      </c>
      <c r="C5227" s="42" t="s">
        <v>14</v>
      </c>
      <c r="D5227" s="42" t="s">
        <v>31</v>
      </c>
      <c r="E5227" s="42" t="s">
        <v>8755</v>
      </c>
      <c r="F5227" s="55">
        <v>41816</v>
      </c>
      <c r="G5227" s="42" t="s">
        <v>8756</v>
      </c>
      <c r="H5227" s="42" t="s">
        <v>8757</v>
      </c>
      <c r="I5227" s="42" t="s">
        <v>67</v>
      </c>
      <c r="J5227" s="42" t="s">
        <v>8758</v>
      </c>
      <c r="K5227" s="42" t="s">
        <v>8759</v>
      </c>
      <c r="L5227" s="42" t="s">
        <v>7165</v>
      </c>
      <c r="M5227" s="42" t="s">
        <v>21</v>
      </c>
      <c r="N5227" s="42" t="s">
        <v>8760</v>
      </c>
      <c r="O5227" s="42" t="s">
        <v>4581</v>
      </c>
      <c r="P5227" s="42" t="s">
        <v>395</v>
      </c>
      <c r="Q5227" s="56" t="s">
        <v>8761</v>
      </c>
      <c r="R5227" s="42" t="s">
        <v>23</v>
      </c>
      <c r="S5227" s="42" t="s">
        <v>22</v>
      </c>
    </row>
    <row r="5228" spans="1:19" ht="12" customHeight="1" x14ac:dyDescent="0.15">
      <c r="A5228" s="42" t="s">
        <v>8742</v>
      </c>
      <c r="B5228" s="42">
        <v>56</v>
      </c>
      <c r="C5228" s="42" t="s">
        <v>14</v>
      </c>
      <c r="D5228" s="42" t="s">
        <v>31</v>
      </c>
      <c r="F5228" s="55">
        <v>41816</v>
      </c>
      <c r="G5228" s="42" t="s">
        <v>8743</v>
      </c>
      <c r="H5228" s="42" t="s">
        <v>8744</v>
      </c>
      <c r="I5228" s="42" t="s">
        <v>40</v>
      </c>
      <c r="J5228" s="42" t="s">
        <v>8745</v>
      </c>
      <c r="K5228" s="42" t="s">
        <v>1668</v>
      </c>
      <c r="L5228" s="42" t="s">
        <v>8746</v>
      </c>
      <c r="M5228" s="42" t="s">
        <v>385</v>
      </c>
      <c r="N5228" s="42" t="s">
        <v>20421</v>
      </c>
      <c r="O5228" s="42" t="s">
        <v>394</v>
      </c>
      <c r="P5228" s="42" t="s">
        <v>395</v>
      </c>
      <c r="Q5228" s="56" t="s">
        <v>8747</v>
      </c>
      <c r="R5228" s="42" t="s">
        <v>542</v>
      </c>
      <c r="S5228" s="42" t="s">
        <v>29</v>
      </c>
    </row>
    <row r="5229" spans="1:19" ht="12" customHeight="1" x14ac:dyDescent="0.15">
      <c r="A5229" s="42" t="s">
        <v>8772</v>
      </c>
      <c r="B5229" s="42">
        <v>49</v>
      </c>
      <c r="C5229" s="42" t="s">
        <v>108</v>
      </c>
      <c r="D5229" s="42" t="s">
        <v>31</v>
      </c>
      <c r="E5229" s="42" t="s">
        <v>8773</v>
      </c>
      <c r="F5229" s="55">
        <v>41815</v>
      </c>
      <c r="G5229" s="42" t="s">
        <v>8774</v>
      </c>
      <c r="H5229" s="42" t="s">
        <v>639</v>
      </c>
      <c r="I5229" s="42" t="s">
        <v>263</v>
      </c>
      <c r="J5229" s="42" t="s">
        <v>8775</v>
      </c>
      <c r="K5229" s="42" t="s">
        <v>557</v>
      </c>
      <c r="L5229" s="42" t="s">
        <v>558</v>
      </c>
      <c r="M5229" s="42" t="s">
        <v>21</v>
      </c>
      <c r="N5229" s="42" t="s">
        <v>8776</v>
      </c>
      <c r="O5229" s="42" t="s">
        <v>994</v>
      </c>
      <c r="P5229" s="42" t="s">
        <v>395</v>
      </c>
      <c r="Q5229" s="56" t="s">
        <v>8777</v>
      </c>
      <c r="R5229" s="42" t="s">
        <v>23</v>
      </c>
      <c r="S5229" s="42" t="s">
        <v>22</v>
      </c>
    </row>
    <row r="5230" spans="1:19" ht="12" customHeight="1" x14ac:dyDescent="0.15">
      <c r="A5230" s="42" t="s">
        <v>8767</v>
      </c>
      <c r="B5230" s="42">
        <v>29</v>
      </c>
      <c r="C5230" s="42" t="s">
        <v>14</v>
      </c>
      <c r="D5230" s="42" t="s">
        <v>79</v>
      </c>
      <c r="F5230" s="55">
        <v>41815</v>
      </c>
      <c r="G5230" s="42" t="s">
        <v>8768</v>
      </c>
      <c r="H5230" s="42" t="s">
        <v>6933</v>
      </c>
      <c r="I5230" s="42" t="s">
        <v>219</v>
      </c>
      <c r="J5230" s="42" t="s">
        <v>8769</v>
      </c>
      <c r="K5230" s="42" t="s">
        <v>2489</v>
      </c>
      <c r="L5230" s="42" t="s">
        <v>5930</v>
      </c>
      <c r="M5230" s="42" t="s">
        <v>21</v>
      </c>
      <c r="N5230" s="42" t="s">
        <v>8770</v>
      </c>
      <c r="O5230" s="42" t="s">
        <v>994</v>
      </c>
      <c r="P5230" s="42" t="s">
        <v>395</v>
      </c>
      <c r="Q5230" s="56" t="s">
        <v>8771</v>
      </c>
      <c r="R5230" s="42" t="s">
        <v>94</v>
      </c>
      <c r="S5230" s="42" t="s">
        <v>22</v>
      </c>
    </row>
    <row r="5231" spans="1:19" ht="12" customHeight="1" x14ac:dyDescent="0.15">
      <c r="A5231" s="42" t="s">
        <v>8762</v>
      </c>
      <c r="B5231" s="42">
        <v>45</v>
      </c>
      <c r="C5231" s="42" t="s">
        <v>14</v>
      </c>
      <c r="D5231" s="42" t="s">
        <v>79</v>
      </c>
      <c r="F5231" s="55">
        <v>41815</v>
      </c>
      <c r="G5231" s="42" t="s">
        <v>8763</v>
      </c>
      <c r="H5231" s="42" t="s">
        <v>92</v>
      </c>
      <c r="I5231" s="42" t="s">
        <v>39</v>
      </c>
      <c r="J5231" s="42" t="s">
        <v>8764</v>
      </c>
      <c r="K5231" s="42" t="s">
        <v>92</v>
      </c>
      <c r="L5231" s="42" t="s">
        <v>93</v>
      </c>
      <c r="M5231" s="42" t="s">
        <v>21</v>
      </c>
      <c r="N5231" s="42" t="s">
        <v>8765</v>
      </c>
      <c r="O5231" s="42" t="s">
        <v>994</v>
      </c>
      <c r="P5231" s="42" t="s">
        <v>395</v>
      </c>
      <c r="Q5231" s="56" t="s">
        <v>8766</v>
      </c>
      <c r="R5231" s="42" t="s">
        <v>94</v>
      </c>
      <c r="S5231" s="42" t="s">
        <v>22</v>
      </c>
    </row>
    <row r="5232" spans="1:19" ht="12" customHeight="1" x14ac:dyDescent="0.15">
      <c r="A5232" s="42" t="s">
        <v>8778</v>
      </c>
      <c r="B5232" s="42">
        <v>29</v>
      </c>
      <c r="C5232" s="42" t="s">
        <v>14</v>
      </c>
      <c r="D5232" s="42" t="s">
        <v>31</v>
      </c>
      <c r="F5232" s="55">
        <v>41815</v>
      </c>
      <c r="G5232" s="42" t="s">
        <v>8779</v>
      </c>
      <c r="H5232" s="42" t="s">
        <v>4455</v>
      </c>
      <c r="I5232" s="42" t="s">
        <v>39</v>
      </c>
      <c r="J5232" s="42" t="s">
        <v>4456</v>
      </c>
      <c r="K5232" s="42" t="s">
        <v>303</v>
      </c>
      <c r="L5232" s="42" t="s">
        <v>408</v>
      </c>
      <c r="M5232" s="42" t="s">
        <v>21</v>
      </c>
      <c r="N5232" s="42" t="s">
        <v>8780</v>
      </c>
      <c r="O5232" s="42" t="s">
        <v>994</v>
      </c>
      <c r="P5232" s="42" t="s">
        <v>395</v>
      </c>
      <c r="Q5232" s="56" t="s">
        <v>8781</v>
      </c>
      <c r="R5232" s="42" t="s">
        <v>94</v>
      </c>
      <c r="S5232" s="42" t="s">
        <v>22</v>
      </c>
    </row>
    <row r="5233" spans="1:19" ht="12" customHeight="1" x14ac:dyDescent="0.15">
      <c r="A5233" s="42" t="s">
        <v>8793</v>
      </c>
      <c r="B5233" s="42">
        <v>80</v>
      </c>
      <c r="C5233" s="42" t="s">
        <v>14</v>
      </c>
      <c r="D5233" s="42" t="s">
        <v>31</v>
      </c>
      <c r="E5233" s="42" t="s">
        <v>8794</v>
      </c>
      <c r="F5233" s="55">
        <v>41814</v>
      </c>
      <c r="G5233" s="42" t="s">
        <v>8795</v>
      </c>
      <c r="H5233" s="42" t="s">
        <v>8796</v>
      </c>
      <c r="I5233" s="42" t="s">
        <v>67</v>
      </c>
      <c r="J5233" s="42" t="s">
        <v>8797</v>
      </c>
      <c r="K5233" s="42" t="s">
        <v>1747</v>
      </c>
      <c r="L5233" s="42" t="s">
        <v>8798</v>
      </c>
      <c r="M5233" s="42" t="s">
        <v>21</v>
      </c>
      <c r="N5233" s="42" t="s">
        <v>8799</v>
      </c>
      <c r="O5233" s="42" t="s">
        <v>537</v>
      </c>
      <c r="P5233" s="42" t="s">
        <v>395</v>
      </c>
      <c r="Q5233" s="56" t="s">
        <v>8800</v>
      </c>
      <c r="R5233" s="42" t="s">
        <v>94</v>
      </c>
      <c r="S5233" s="42" t="s">
        <v>22</v>
      </c>
    </row>
    <row r="5234" spans="1:19" ht="12" customHeight="1" x14ac:dyDescent="0.15">
      <c r="A5234" s="42" t="s">
        <v>8782</v>
      </c>
      <c r="B5234" s="42">
        <v>24</v>
      </c>
      <c r="C5234" s="42" t="s">
        <v>14</v>
      </c>
      <c r="D5234" s="42" t="s">
        <v>79</v>
      </c>
      <c r="E5234" s="42" t="s">
        <v>8783</v>
      </c>
      <c r="F5234" s="55">
        <v>41814</v>
      </c>
      <c r="G5234" s="42" t="s">
        <v>8784</v>
      </c>
      <c r="H5234" s="42" t="s">
        <v>5087</v>
      </c>
      <c r="I5234" s="42" t="s">
        <v>39</v>
      </c>
      <c r="J5234" s="42" t="s">
        <v>8785</v>
      </c>
      <c r="K5234" s="42" t="s">
        <v>92</v>
      </c>
      <c r="L5234" s="42" t="s">
        <v>408</v>
      </c>
      <c r="M5234" s="42" t="s">
        <v>21</v>
      </c>
      <c r="N5234" s="42" t="s">
        <v>8786</v>
      </c>
      <c r="O5234" s="42" t="s">
        <v>994</v>
      </c>
      <c r="P5234" s="42" t="s">
        <v>395</v>
      </c>
      <c r="Q5234" s="56" t="s">
        <v>8787</v>
      </c>
      <c r="R5234" s="42" t="s">
        <v>948</v>
      </c>
      <c r="S5234" s="42" t="s">
        <v>12</v>
      </c>
    </row>
    <row r="5235" spans="1:19" ht="12" customHeight="1" x14ac:dyDescent="0.15">
      <c r="A5235" s="42" t="s">
        <v>8788</v>
      </c>
      <c r="B5235" s="42">
        <v>20</v>
      </c>
      <c r="C5235" s="42" t="s">
        <v>14</v>
      </c>
      <c r="D5235" s="42" t="s">
        <v>79</v>
      </c>
      <c r="E5235" s="42" t="s">
        <v>8789</v>
      </c>
      <c r="F5235" s="55">
        <v>41814</v>
      </c>
      <c r="G5235" s="42" t="s">
        <v>8790</v>
      </c>
      <c r="H5235" s="42" t="s">
        <v>8401</v>
      </c>
      <c r="I5235" s="42" t="s">
        <v>75</v>
      </c>
      <c r="J5235" s="42" t="s">
        <v>8791</v>
      </c>
      <c r="K5235" s="42" t="s">
        <v>2431</v>
      </c>
      <c r="L5235" s="42" t="s">
        <v>8403</v>
      </c>
      <c r="M5235" s="42" t="s">
        <v>21</v>
      </c>
      <c r="N5235" s="42" t="s">
        <v>8792</v>
      </c>
      <c r="O5235" s="42" t="s">
        <v>994</v>
      </c>
      <c r="P5235" s="42" t="s">
        <v>395</v>
      </c>
      <c r="Q5235" s="56"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5235" s="42" t="s">
        <v>94</v>
      </c>
      <c r="S5235" s="42" t="s">
        <v>12</v>
      </c>
    </row>
    <row r="5236" spans="1:19" ht="12" customHeight="1" x14ac:dyDescent="0.15">
      <c r="A5236" s="42" t="s">
        <v>8801</v>
      </c>
      <c r="B5236" s="42">
        <v>49</v>
      </c>
      <c r="C5236" s="42" t="s">
        <v>14</v>
      </c>
      <c r="D5236" s="42" t="s">
        <v>79</v>
      </c>
      <c r="E5236" s="42" t="s">
        <v>8802</v>
      </c>
      <c r="F5236" s="55">
        <v>41813</v>
      </c>
      <c r="G5236" s="42" t="s">
        <v>8803</v>
      </c>
      <c r="H5236" s="42" t="s">
        <v>8804</v>
      </c>
      <c r="I5236" s="42" t="s">
        <v>46</v>
      </c>
      <c r="J5236" s="42">
        <v>20772</v>
      </c>
      <c r="K5236" s="42" t="s">
        <v>2332</v>
      </c>
      <c r="L5236" s="42" t="s">
        <v>743</v>
      </c>
      <c r="M5236" s="42" t="s">
        <v>2246</v>
      </c>
      <c r="N5236" s="42" t="s">
        <v>8805</v>
      </c>
      <c r="O5236" s="42" t="s">
        <v>994</v>
      </c>
      <c r="P5236" s="42" t="s">
        <v>395</v>
      </c>
      <c r="Q5236" s="56"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5236" s="42" t="s">
        <v>23</v>
      </c>
      <c r="S5236" s="42" t="s">
        <v>12</v>
      </c>
    </row>
    <row r="5237" spans="1:19" ht="12" customHeight="1" x14ac:dyDescent="0.15">
      <c r="A5237" s="42" t="s">
        <v>8812</v>
      </c>
      <c r="B5237" s="42">
        <v>45</v>
      </c>
      <c r="C5237" s="42" t="s">
        <v>14</v>
      </c>
      <c r="D5237" s="42" t="s">
        <v>31</v>
      </c>
      <c r="E5237" s="42" t="s">
        <v>8813</v>
      </c>
      <c r="F5237" s="55">
        <v>41812</v>
      </c>
      <c r="G5237" s="42" t="s">
        <v>8814</v>
      </c>
      <c r="H5237" s="42" t="s">
        <v>6344</v>
      </c>
      <c r="I5237" s="42" t="s">
        <v>360</v>
      </c>
      <c r="J5237" s="42" t="s">
        <v>8815</v>
      </c>
      <c r="K5237" s="42" t="s">
        <v>631</v>
      </c>
      <c r="L5237" s="42" t="s">
        <v>6011</v>
      </c>
      <c r="M5237" s="42" t="s">
        <v>21</v>
      </c>
      <c r="N5237" s="42" t="s">
        <v>8816</v>
      </c>
      <c r="O5237" s="42" t="s">
        <v>4581</v>
      </c>
      <c r="P5237" s="42" t="s">
        <v>395</v>
      </c>
      <c r="Q5237" s="56" t="s">
        <v>8817</v>
      </c>
      <c r="R5237" s="42" t="s">
        <v>94</v>
      </c>
      <c r="S5237" s="42" t="s">
        <v>22</v>
      </c>
    </row>
    <row r="5238" spans="1:19" ht="12" customHeight="1" x14ac:dyDescent="0.15">
      <c r="A5238" s="42" t="s">
        <v>8806</v>
      </c>
      <c r="B5238" s="42">
        <v>45</v>
      </c>
      <c r="C5238" s="42" t="s">
        <v>14</v>
      </c>
      <c r="D5238" s="42" t="s">
        <v>79</v>
      </c>
      <c r="E5238" s="42" t="s">
        <v>8807</v>
      </c>
      <c r="F5238" s="55">
        <v>41812</v>
      </c>
      <c r="G5238" s="42" t="s">
        <v>8808</v>
      </c>
      <c r="H5238" s="42" t="s">
        <v>8809</v>
      </c>
      <c r="I5238" s="42" t="s">
        <v>67</v>
      </c>
      <c r="J5238" s="42" t="s">
        <v>8810</v>
      </c>
      <c r="K5238" s="42" t="s">
        <v>279</v>
      </c>
      <c r="L5238" s="42" t="s">
        <v>828</v>
      </c>
      <c r="M5238" s="42" t="s">
        <v>21</v>
      </c>
      <c r="N5238" s="42" t="s">
        <v>8811</v>
      </c>
      <c r="O5238" s="42" t="s">
        <v>4581</v>
      </c>
      <c r="P5238" s="42" t="s">
        <v>395</v>
      </c>
      <c r="Q5238" s="56" t="s">
        <v>20426</v>
      </c>
      <c r="R5238" s="42" t="s">
        <v>94</v>
      </c>
      <c r="S5238" s="42" t="s">
        <v>12</v>
      </c>
    </row>
    <row r="5239" spans="1:19" ht="12" customHeight="1" x14ac:dyDescent="0.15">
      <c r="A5239" s="42" t="s">
        <v>8818</v>
      </c>
      <c r="B5239" s="42">
        <v>22</v>
      </c>
      <c r="C5239" s="42" t="s">
        <v>14</v>
      </c>
      <c r="D5239" s="42" t="s">
        <v>42</v>
      </c>
      <c r="E5239" s="42" t="s">
        <v>8819</v>
      </c>
      <c r="F5239" s="55">
        <v>41811</v>
      </c>
      <c r="G5239" s="42" t="s">
        <v>8820</v>
      </c>
      <c r="H5239" s="42" t="s">
        <v>1612</v>
      </c>
      <c r="I5239" s="42" t="s">
        <v>39</v>
      </c>
      <c r="J5239" s="42" t="s">
        <v>8821</v>
      </c>
      <c r="K5239" s="42" t="s">
        <v>1612</v>
      </c>
      <c r="L5239" s="42" t="s">
        <v>2278</v>
      </c>
      <c r="M5239" s="42" t="s">
        <v>21</v>
      </c>
      <c r="N5239" s="42" t="s">
        <v>8822</v>
      </c>
      <c r="O5239" s="42" t="s">
        <v>23</v>
      </c>
      <c r="P5239" s="42" t="s">
        <v>395</v>
      </c>
      <c r="Q5239" s="56" t="s">
        <v>8823</v>
      </c>
      <c r="R5239" s="42" t="s">
        <v>948</v>
      </c>
      <c r="S5239" s="42" t="s">
        <v>22</v>
      </c>
    </row>
    <row r="5240" spans="1:19" ht="12" customHeight="1" x14ac:dyDescent="0.15">
      <c r="A5240" s="42" t="s">
        <v>8824</v>
      </c>
      <c r="B5240" s="42">
        <v>22</v>
      </c>
      <c r="C5240" s="42" t="s">
        <v>14</v>
      </c>
      <c r="D5240" s="42" t="s">
        <v>926</v>
      </c>
      <c r="E5240" s="42" t="s">
        <v>8825</v>
      </c>
      <c r="F5240" s="55">
        <v>41811</v>
      </c>
      <c r="G5240" s="42" t="s">
        <v>8826</v>
      </c>
      <c r="H5240" s="42" t="s">
        <v>409</v>
      </c>
      <c r="I5240" s="42" t="s">
        <v>39</v>
      </c>
      <c r="J5240" s="42" t="s">
        <v>7587</v>
      </c>
      <c r="K5240" s="42" t="s">
        <v>303</v>
      </c>
      <c r="L5240" s="42" t="s">
        <v>410</v>
      </c>
      <c r="M5240" s="42" t="s">
        <v>21</v>
      </c>
      <c r="N5240" s="42" t="s">
        <v>8827</v>
      </c>
      <c r="O5240" s="42" t="s">
        <v>23</v>
      </c>
      <c r="P5240" s="42" t="s">
        <v>395</v>
      </c>
      <c r="Q5240" s="56" t="s">
        <v>8828</v>
      </c>
      <c r="R5240" s="42" t="s">
        <v>94</v>
      </c>
      <c r="S5240" s="42" t="s">
        <v>22</v>
      </c>
    </row>
    <row r="5241" spans="1:19" ht="12" customHeight="1" x14ac:dyDescent="0.15">
      <c r="A5241" s="42" t="s">
        <v>8836</v>
      </c>
      <c r="B5241" s="42">
        <v>35</v>
      </c>
      <c r="C5241" s="42" t="s">
        <v>14</v>
      </c>
      <c r="D5241" s="42" t="s">
        <v>31</v>
      </c>
      <c r="E5241" s="42" t="s">
        <v>8837</v>
      </c>
      <c r="F5241" s="55">
        <v>41811</v>
      </c>
      <c r="G5241" s="42" t="s">
        <v>8838</v>
      </c>
      <c r="H5241" s="42" t="s">
        <v>8839</v>
      </c>
      <c r="I5241" s="42" t="s">
        <v>309</v>
      </c>
      <c r="J5241" s="42" t="s">
        <v>8840</v>
      </c>
      <c r="K5241" s="42" t="s">
        <v>3767</v>
      </c>
      <c r="L5241" s="42" t="s">
        <v>3289</v>
      </c>
      <c r="M5241" s="42" t="s">
        <v>21</v>
      </c>
      <c r="N5241" s="42" t="s">
        <v>8841</v>
      </c>
      <c r="O5241" s="42" t="s">
        <v>994</v>
      </c>
      <c r="P5241" s="42" t="s">
        <v>395</v>
      </c>
      <c r="Q5241" s="56" t="s">
        <v>8842</v>
      </c>
      <c r="R5241" s="42" t="s">
        <v>94</v>
      </c>
      <c r="S5241" s="42" t="s">
        <v>22</v>
      </c>
    </row>
    <row r="5242" spans="1:19" ht="12" customHeight="1" x14ac:dyDescent="0.15">
      <c r="A5242" s="42" t="s">
        <v>8843</v>
      </c>
      <c r="B5242" s="42">
        <v>54</v>
      </c>
      <c r="C5242" s="42" t="s">
        <v>14</v>
      </c>
      <c r="D5242" s="42" t="s">
        <v>31</v>
      </c>
      <c r="F5242" s="55">
        <v>41811</v>
      </c>
      <c r="G5242" s="42" t="s">
        <v>8844</v>
      </c>
      <c r="H5242" s="42" t="s">
        <v>8845</v>
      </c>
      <c r="I5242" s="42" t="s">
        <v>51</v>
      </c>
      <c r="J5242" s="42" t="s">
        <v>8846</v>
      </c>
      <c r="K5242" s="42" t="s">
        <v>1091</v>
      </c>
      <c r="L5242" s="42" t="s">
        <v>8847</v>
      </c>
      <c r="M5242" s="42" t="s">
        <v>21</v>
      </c>
      <c r="N5242" s="42" t="s">
        <v>8848</v>
      </c>
      <c r="O5242" s="42" t="s">
        <v>394</v>
      </c>
      <c r="P5242" s="42" t="s">
        <v>395</v>
      </c>
      <c r="Q5242" s="56" t="s">
        <v>8849</v>
      </c>
      <c r="R5242" s="42" t="s">
        <v>94</v>
      </c>
      <c r="S5242" s="42" t="s">
        <v>22</v>
      </c>
    </row>
    <row r="5243" spans="1:19" ht="12" customHeight="1" x14ac:dyDescent="0.15">
      <c r="A5243" s="42" t="s">
        <v>8829</v>
      </c>
      <c r="B5243" s="42">
        <v>31</v>
      </c>
      <c r="C5243" s="42" t="s">
        <v>14</v>
      </c>
      <c r="D5243" s="42" t="s">
        <v>31</v>
      </c>
      <c r="E5243" s="42" t="s">
        <v>8830</v>
      </c>
      <c r="F5243" s="55">
        <v>41811</v>
      </c>
      <c r="G5243" s="42" t="s">
        <v>8831</v>
      </c>
      <c r="H5243" s="42" t="s">
        <v>8832</v>
      </c>
      <c r="I5243" s="42" t="s">
        <v>1685</v>
      </c>
      <c r="J5243" s="42" t="s">
        <v>8833</v>
      </c>
      <c r="K5243" s="42" t="s">
        <v>2226</v>
      </c>
      <c r="L5243" s="42" t="s">
        <v>7849</v>
      </c>
      <c r="M5243" s="42" t="s">
        <v>21</v>
      </c>
      <c r="N5243" s="42" t="s">
        <v>8834</v>
      </c>
      <c r="O5243" s="42" t="s">
        <v>537</v>
      </c>
      <c r="P5243" s="42" t="s">
        <v>395</v>
      </c>
      <c r="Q5243" s="56" t="s">
        <v>8835</v>
      </c>
      <c r="R5243" s="42" t="s">
        <v>94</v>
      </c>
      <c r="S5243" s="42" t="s">
        <v>22</v>
      </c>
    </row>
    <row r="5244" spans="1:19" ht="12" customHeight="1" x14ac:dyDescent="0.15">
      <c r="A5244" s="42" t="s">
        <v>8855</v>
      </c>
      <c r="B5244" s="42">
        <v>19</v>
      </c>
      <c r="C5244" s="42" t="s">
        <v>14</v>
      </c>
      <c r="D5244" s="42" t="s">
        <v>79</v>
      </c>
      <c r="E5244" s="42" t="s">
        <v>8856</v>
      </c>
      <c r="F5244" s="55">
        <v>41810</v>
      </c>
      <c r="G5244" s="42" t="s">
        <v>8857</v>
      </c>
      <c r="H5244" s="42" t="s">
        <v>2175</v>
      </c>
      <c r="I5244" s="42" t="s">
        <v>26</v>
      </c>
      <c r="J5244" s="42" t="s">
        <v>8858</v>
      </c>
      <c r="K5244" s="42" t="s">
        <v>2175</v>
      </c>
      <c r="L5244" s="42" t="s">
        <v>8859</v>
      </c>
      <c r="M5244" s="42" t="s">
        <v>21</v>
      </c>
      <c r="N5244" s="42" t="s">
        <v>8860</v>
      </c>
      <c r="O5244" s="42" t="s">
        <v>994</v>
      </c>
      <c r="P5244" s="42" t="s">
        <v>395</v>
      </c>
      <c r="Q5244" s="56" t="s">
        <v>8861</v>
      </c>
      <c r="R5244" s="42" t="s">
        <v>94</v>
      </c>
      <c r="S5244" s="42" t="s">
        <v>22</v>
      </c>
    </row>
    <row r="5245" spans="1:19" ht="12" customHeight="1" x14ac:dyDescent="0.15">
      <c r="A5245" s="42" t="s">
        <v>8850</v>
      </c>
      <c r="B5245" s="42">
        <v>30</v>
      </c>
      <c r="C5245" s="42" t="s">
        <v>14</v>
      </c>
      <c r="D5245" s="42" t="s">
        <v>79</v>
      </c>
      <c r="E5245" s="42" t="s">
        <v>8851</v>
      </c>
      <c r="F5245" s="55">
        <v>41810</v>
      </c>
      <c r="G5245" s="42" t="s">
        <v>8852</v>
      </c>
      <c r="H5245" s="42" t="s">
        <v>2469</v>
      </c>
      <c r="I5245" s="42" t="s">
        <v>67</v>
      </c>
      <c r="J5245" s="42" t="s">
        <v>8853</v>
      </c>
      <c r="K5245" s="42" t="s">
        <v>279</v>
      </c>
      <c r="L5245" s="42" t="s">
        <v>2470</v>
      </c>
      <c r="M5245" s="42" t="s">
        <v>21</v>
      </c>
      <c r="N5245" s="42" t="s">
        <v>8854</v>
      </c>
      <c r="O5245" s="42" t="s">
        <v>23</v>
      </c>
      <c r="P5245" s="42" t="s">
        <v>395</v>
      </c>
      <c r="Q5245" s="56" t="str">
        <f>HYPERLINK("http://www.myfoxdfw.com/story/25833600/suspect-killed-in-garland-officer-involved-shooting","http://www.myfoxdfw.com/story/25833600/suspect-killed-in-garland-officer-involved-shooting")</f>
        <v>http://www.myfoxdfw.com/story/25833600/suspect-killed-in-garland-officer-involved-shooting</v>
      </c>
      <c r="R5245" s="42" t="s">
        <v>23</v>
      </c>
      <c r="S5245" s="42" t="s">
        <v>22</v>
      </c>
    </row>
    <row r="5246" spans="1:19" ht="12" customHeight="1" x14ac:dyDescent="0.15">
      <c r="A5246" s="42" t="s">
        <v>8862</v>
      </c>
      <c r="B5246" s="42">
        <v>23</v>
      </c>
      <c r="C5246" s="42" t="s">
        <v>14</v>
      </c>
      <c r="D5246" s="42" t="s">
        <v>133</v>
      </c>
      <c r="E5246" s="42" t="s">
        <v>8863</v>
      </c>
      <c r="F5246" s="55">
        <v>41810</v>
      </c>
      <c r="G5246" s="42" t="s">
        <v>8864</v>
      </c>
      <c r="H5246" s="42" t="s">
        <v>7411</v>
      </c>
      <c r="I5246" s="42" t="s">
        <v>39</v>
      </c>
      <c r="J5246" s="42" t="s">
        <v>8175</v>
      </c>
      <c r="K5246" s="42" t="s">
        <v>7413</v>
      </c>
      <c r="L5246" s="42" t="s">
        <v>7414</v>
      </c>
      <c r="M5246" s="42" t="s">
        <v>21</v>
      </c>
      <c r="N5246" s="42" t="s">
        <v>8865</v>
      </c>
      <c r="O5246" s="42" t="s">
        <v>994</v>
      </c>
      <c r="P5246" s="42" t="s">
        <v>395</v>
      </c>
      <c r="Q5246" s="56" t="s">
        <v>8866</v>
      </c>
      <c r="R5246" s="42" t="s">
        <v>542</v>
      </c>
      <c r="S5246" s="42" t="s">
        <v>22</v>
      </c>
    </row>
    <row r="5247" spans="1:19" ht="12" customHeight="1" x14ac:dyDescent="0.15">
      <c r="A5247" s="42" t="s">
        <v>8871</v>
      </c>
      <c r="B5247" s="42">
        <v>70</v>
      </c>
      <c r="C5247" s="42" t="s">
        <v>14</v>
      </c>
      <c r="D5247" s="42" t="s">
        <v>31</v>
      </c>
      <c r="E5247" s="42" t="s">
        <v>8872</v>
      </c>
      <c r="F5247" s="55">
        <v>41810</v>
      </c>
      <c r="G5247" s="42" t="s">
        <v>8873</v>
      </c>
      <c r="H5247" s="42" t="s">
        <v>535</v>
      </c>
      <c r="I5247" s="42" t="s">
        <v>67</v>
      </c>
      <c r="J5247" s="42" t="s">
        <v>8874</v>
      </c>
      <c r="K5247" s="42" t="s">
        <v>535</v>
      </c>
      <c r="L5247" s="42" t="s">
        <v>600</v>
      </c>
      <c r="M5247" s="42" t="s">
        <v>21</v>
      </c>
      <c r="N5247" s="42" t="s">
        <v>8875</v>
      </c>
      <c r="O5247" s="42" t="s">
        <v>994</v>
      </c>
      <c r="P5247" s="42" t="s">
        <v>395</v>
      </c>
      <c r="Q5247" s="56" t="s">
        <v>8876</v>
      </c>
      <c r="R5247" s="42" t="s">
        <v>94</v>
      </c>
      <c r="S5247" s="42" t="s">
        <v>22</v>
      </c>
    </row>
    <row r="5248" spans="1:19" ht="12" customHeight="1" x14ac:dyDescent="0.15">
      <c r="A5248" s="42" t="s">
        <v>8877</v>
      </c>
      <c r="B5248" s="42">
        <v>32</v>
      </c>
      <c r="C5248" s="42" t="s">
        <v>14</v>
      </c>
      <c r="D5248" s="42" t="s">
        <v>31</v>
      </c>
      <c r="E5248" s="42" t="s">
        <v>8878</v>
      </c>
      <c r="F5248" s="55">
        <v>41810</v>
      </c>
      <c r="G5248" s="42" t="s">
        <v>8879</v>
      </c>
      <c r="H5248" s="42" t="s">
        <v>8880</v>
      </c>
      <c r="I5248" s="42" t="s">
        <v>457</v>
      </c>
      <c r="J5248" s="42" t="s">
        <v>8881</v>
      </c>
      <c r="K5248" s="42" t="s">
        <v>8882</v>
      </c>
      <c r="L5248" s="42" t="s">
        <v>8883</v>
      </c>
      <c r="M5248" s="42" t="s">
        <v>21</v>
      </c>
      <c r="N5248" s="42" t="s">
        <v>8884</v>
      </c>
      <c r="O5248" s="42" t="s">
        <v>537</v>
      </c>
      <c r="P5248" s="42" t="s">
        <v>395</v>
      </c>
      <c r="Q5248" s="56" t="s">
        <v>8885</v>
      </c>
      <c r="R5248" s="42" t="s">
        <v>94</v>
      </c>
      <c r="S5248" s="42" t="s">
        <v>22</v>
      </c>
    </row>
    <row r="5249" spans="1:19" ht="12" customHeight="1" x14ac:dyDescent="0.15">
      <c r="A5249" s="42" t="s">
        <v>3186</v>
      </c>
      <c r="B5249" s="42" t="s">
        <v>23</v>
      </c>
      <c r="C5249" s="42" t="s">
        <v>23</v>
      </c>
      <c r="D5249" s="42" t="s">
        <v>24</v>
      </c>
      <c r="F5249" s="55">
        <v>41810</v>
      </c>
      <c r="G5249" s="42" t="s">
        <v>8867</v>
      </c>
      <c r="H5249" s="42" t="s">
        <v>1759</v>
      </c>
      <c r="I5249" s="42" t="s">
        <v>167</v>
      </c>
      <c r="J5249" s="42" t="s">
        <v>8868</v>
      </c>
      <c r="K5249" s="42" t="s">
        <v>845</v>
      </c>
      <c r="L5249" s="42" t="s">
        <v>846</v>
      </c>
      <c r="M5249" s="42" t="s">
        <v>21</v>
      </c>
      <c r="N5249" s="42" t="s">
        <v>8869</v>
      </c>
      <c r="O5249" s="42" t="s">
        <v>994</v>
      </c>
      <c r="P5249" s="42" t="s">
        <v>395</v>
      </c>
      <c r="Q5249" s="56" t="s">
        <v>8870</v>
      </c>
      <c r="R5249" s="42" t="s">
        <v>94</v>
      </c>
      <c r="S5249" s="42" t="s">
        <v>22</v>
      </c>
    </row>
    <row r="5250" spans="1:19" ht="12" customHeight="1" x14ac:dyDescent="0.15">
      <c r="A5250" s="42" t="s">
        <v>8886</v>
      </c>
      <c r="B5250" s="42">
        <v>53</v>
      </c>
      <c r="C5250" s="42" t="s">
        <v>14</v>
      </c>
      <c r="D5250" s="42" t="s">
        <v>79</v>
      </c>
      <c r="F5250" s="55">
        <v>41809</v>
      </c>
      <c r="G5250" s="42" t="s">
        <v>8887</v>
      </c>
      <c r="H5250" s="42" t="s">
        <v>8888</v>
      </c>
      <c r="I5250" s="42" t="s">
        <v>360</v>
      </c>
      <c r="J5250" s="42" t="s">
        <v>8889</v>
      </c>
      <c r="K5250" s="42" t="s">
        <v>3086</v>
      </c>
      <c r="L5250" s="42" t="s">
        <v>8890</v>
      </c>
      <c r="M5250" s="42" t="s">
        <v>21</v>
      </c>
      <c r="N5250" s="42" t="s">
        <v>8891</v>
      </c>
      <c r="O5250" s="42" t="s">
        <v>994</v>
      </c>
      <c r="P5250" s="42" t="s">
        <v>395</v>
      </c>
      <c r="Q5250" s="56" t="s">
        <v>8892</v>
      </c>
      <c r="R5250" s="42" t="s">
        <v>23</v>
      </c>
      <c r="S5250" s="42" t="s">
        <v>22</v>
      </c>
    </row>
    <row r="5251" spans="1:19" ht="12" customHeight="1" x14ac:dyDescent="0.15">
      <c r="A5251" s="42" t="s">
        <v>8900</v>
      </c>
      <c r="B5251" s="42">
        <v>45</v>
      </c>
      <c r="C5251" s="42" t="s">
        <v>14</v>
      </c>
      <c r="D5251" s="42" t="s">
        <v>42</v>
      </c>
      <c r="F5251" s="55">
        <v>41809</v>
      </c>
      <c r="G5251" s="42" t="s">
        <v>8901</v>
      </c>
      <c r="H5251" s="42" t="s">
        <v>562</v>
      </c>
      <c r="I5251" s="42" t="s">
        <v>67</v>
      </c>
      <c r="J5251" s="42" t="s">
        <v>8902</v>
      </c>
      <c r="K5251" s="42" t="s">
        <v>563</v>
      </c>
      <c r="L5251" s="42" t="s">
        <v>564</v>
      </c>
      <c r="M5251" s="42" t="s">
        <v>21</v>
      </c>
      <c r="N5251" s="42" t="s">
        <v>8903</v>
      </c>
      <c r="O5251" s="42" t="s">
        <v>4581</v>
      </c>
      <c r="P5251" s="42" t="s">
        <v>395</v>
      </c>
      <c r="Q5251" s="56" t="s">
        <v>8904</v>
      </c>
      <c r="R5251" s="42" t="s">
        <v>94</v>
      </c>
      <c r="S5251" s="42" t="s">
        <v>22</v>
      </c>
    </row>
    <row r="5252" spans="1:19" ht="12" customHeight="1" x14ac:dyDescent="0.15">
      <c r="A5252" s="42" t="s">
        <v>8905</v>
      </c>
      <c r="B5252" s="42">
        <v>37</v>
      </c>
      <c r="C5252" s="42" t="s">
        <v>14</v>
      </c>
      <c r="D5252" s="42" t="s">
        <v>31</v>
      </c>
      <c r="F5252" s="55">
        <v>41809</v>
      </c>
      <c r="G5252" s="42" t="s">
        <v>8906</v>
      </c>
      <c r="H5252" s="42" t="s">
        <v>1612</v>
      </c>
      <c r="I5252" s="42" t="s">
        <v>39</v>
      </c>
      <c r="J5252" s="42" t="s">
        <v>8821</v>
      </c>
      <c r="K5252" s="42" t="s">
        <v>1612</v>
      </c>
      <c r="L5252" s="42" t="s">
        <v>2278</v>
      </c>
      <c r="M5252" s="42" t="s">
        <v>21</v>
      </c>
      <c r="N5252" s="42" t="s">
        <v>8907</v>
      </c>
      <c r="O5252" s="42" t="s">
        <v>994</v>
      </c>
      <c r="P5252" s="42" t="s">
        <v>395</v>
      </c>
      <c r="Q5252" s="56" t="s">
        <v>8908</v>
      </c>
      <c r="R5252" s="42" t="s">
        <v>94</v>
      </c>
      <c r="S5252" s="42" t="s">
        <v>22</v>
      </c>
    </row>
    <row r="5253" spans="1:19" ht="12" customHeight="1" x14ac:dyDescent="0.15">
      <c r="A5253" s="42" t="s">
        <v>8916</v>
      </c>
      <c r="B5253" s="42">
        <v>36</v>
      </c>
      <c r="C5253" s="42" t="s">
        <v>14</v>
      </c>
      <c r="D5253" s="42" t="s">
        <v>31</v>
      </c>
      <c r="E5253" s="42" t="s">
        <v>8917</v>
      </c>
      <c r="F5253" s="55">
        <v>41809</v>
      </c>
      <c r="G5253" s="42" t="s">
        <v>8918</v>
      </c>
      <c r="H5253" s="42" t="s">
        <v>8919</v>
      </c>
      <c r="I5253" s="42" t="s">
        <v>297</v>
      </c>
      <c r="J5253" s="42" t="s">
        <v>8920</v>
      </c>
      <c r="K5253" s="42" t="s">
        <v>8921</v>
      </c>
      <c r="L5253" s="42" t="s">
        <v>8922</v>
      </c>
      <c r="M5253" s="42" t="s">
        <v>21</v>
      </c>
      <c r="N5253" s="42" t="s">
        <v>8923</v>
      </c>
      <c r="O5253" s="42" t="s">
        <v>537</v>
      </c>
      <c r="P5253" s="42" t="s">
        <v>395</v>
      </c>
      <c r="Q5253" s="56" t="str">
        <f>HYPERLINK("http://blogs.seattletimes.com/today/2014/06/man-killed-by-port-orchard-police-identified/","http://blogs.seattletimes.com/today/2014/06/man-killed-by-port-orchard-police-identified/")</f>
        <v>http://blogs.seattletimes.com/today/2014/06/man-killed-by-port-orchard-police-identified/</v>
      </c>
      <c r="R5253" s="42" t="s">
        <v>94</v>
      </c>
      <c r="S5253" s="42" t="s">
        <v>22</v>
      </c>
    </row>
    <row r="5254" spans="1:19" ht="12" customHeight="1" x14ac:dyDescent="0.15">
      <c r="A5254" s="42" t="s">
        <v>8909</v>
      </c>
      <c r="B5254" s="42">
        <v>32</v>
      </c>
      <c r="C5254" s="42" t="s">
        <v>14</v>
      </c>
      <c r="D5254" s="42" t="s">
        <v>31</v>
      </c>
      <c r="E5254" s="42" t="s">
        <v>8910</v>
      </c>
      <c r="F5254" s="55">
        <v>41809</v>
      </c>
      <c r="G5254" s="42" t="s">
        <v>8911</v>
      </c>
      <c r="H5254" s="42" t="s">
        <v>8912</v>
      </c>
      <c r="I5254" s="42" t="s">
        <v>26</v>
      </c>
      <c r="J5254" s="42" t="s">
        <v>8913</v>
      </c>
      <c r="K5254" s="42" t="s">
        <v>1061</v>
      </c>
      <c r="L5254" s="42" t="s">
        <v>1062</v>
      </c>
      <c r="M5254" s="42" t="s">
        <v>21</v>
      </c>
      <c r="N5254" s="42" t="s">
        <v>8914</v>
      </c>
      <c r="O5254" s="42" t="s">
        <v>4581</v>
      </c>
      <c r="P5254" s="42" t="s">
        <v>395</v>
      </c>
      <c r="Q5254" s="56" t="s">
        <v>8915</v>
      </c>
      <c r="R5254" s="42" t="s">
        <v>94</v>
      </c>
      <c r="S5254" s="42" t="s">
        <v>29</v>
      </c>
    </row>
    <row r="5255" spans="1:19" ht="12" customHeight="1" x14ac:dyDescent="0.15">
      <c r="A5255" s="42" t="s">
        <v>8893</v>
      </c>
      <c r="B5255" s="42">
        <v>17</v>
      </c>
      <c r="C5255" s="42" t="s">
        <v>14</v>
      </c>
      <c r="D5255" s="42" t="s">
        <v>42</v>
      </c>
      <c r="E5255" s="42" t="s">
        <v>8894</v>
      </c>
      <c r="F5255" s="55">
        <v>41809</v>
      </c>
      <c r="G5255" s="42" t="s">
        <v>8895</v>
      </c>
      <c r="H5255" s="42" t="s">
        <v>207</v>
      </c>
      <c r="I5255" s="42" t="s">
        <v>56</v>
      </c>
      <c r="J5255" s="42" t="s">
        <v>8896</v>
      </c>
      <c r="K5255" s="42" t="s">
        <v>155</v>
      </c>
      <c r="L5255" s="42" t="s">
        <v>8897</v>
      </c>
      <c r="M5255" s="42" t="s">
        <v>21</v>
      </c>
      <c r="N5255" s="42" t="s">
        <v>8898</v>
      </c>
      <c r="O5255" s="42" t="s">
        <v>4581</v>
      </c>
      <c r="P5255" s="42" t="s">
        <v>395</v>
      </c>
      <c r="Q5255" s="56" t="s">
        <v>8899</v>
      </c>
      <c r="R5255" s="42" t="s">
        <v>94</v>
      </c>
      <c r="S5255" s="42" t="s">
        <v>373</v>
      </c>
    </row>
    <row r="5256" spans="1:19" ht="12" customHeight="1" x14ac:dyDescent="0.15">
      <c r="A5256" s="42" t="s">
        <v>8924</v>
      </c>
      <c r="B5256" s="42">
        <v>21</v>
      </c>
      <c r="C5256" s="42" t="s">
        <v>14</v>
      </c>
      <c r="D5256" s="42" t="s">
        <v>79</v>
      </c>
      <c r="E5256" s="42" t="s">
        <v>8925</v>
      </c>
      <c r="F5256" s="55">
        <v>41808</v>
      </c>
      <c r="G5256" s="42" t="s">
        <v>8926</v>
      </c>
      <c r="H5256" s="42" t="s">
        <v>4094</v>
      </c>
      <c r="I5256" s="42" t="s">
        <v>360</v>
      </c>
      <c r="J5256" s="42" t="s">
        <v>8927</v>
      </c>
      <c r="K5256" s="42" t="s">
        <v>4096</v>
      </c>
      <c r="L5256" s="42" t="s">
        <v>4097</v>
      </c>
      <c r="M5256" s="42" t="s">
        <v>21</v>
      </c>
      <c r="N5256" s="42" t="s">
        <v>8928</v>
      </c>
      <c r="O5256" s="42" t="s">
        <v>994</v>
      </c>
      <c r="P5256" s="42" t="s">
        <v>395</v>
      </c>
      <c r="Q5256" s="56" t="s">
        <v>8929</v>
      </c>
      <c r="R5256" s="42" t="s">
        <v>94</v>
      </c>
      <c r="S5256" s="42" t="s">
        <v>22</v>
      </c>
    </row>
    <row r="5257" spans="1:19" ht="12" customHeight="1" x14ac:dyDescent="0.15">
      <c r="A5257" s="42" t="s">
        <v>8930</v>
      </c>
      <c r="B5257" s="42">
        <v>25</v>
      </c>
      <c r="C5257" s="42" t="s">
        <v>14</v>
      </c>
      <c r="D5257" s="42" t="s">
        <v>31</v>
      </c>
      <c r="E5257" s="42" t="s">
        <v>8931</v>
      </c>
      <c r="F5257" s="55">
        <v>41808</v>
      </c>
      <c r="G5257" s="42" t="s">
        <v>8932</v>
      </c>
      <c r="H5257" s="42" t="s">
        <v>8692</v>
      </c>
      <c r="I5257" s="42" t="s">
        <v>75</v>
      </c>
      <c r="J5257" s="42">
        <v>7202</v>
      </c>
      <c r="K5257" s="42" t="s">
        <v>654</v>
      </c>
      <c r="L5257" s="42" t="s">
        <v>4907</v>
      </c>
      <c r="M5257" s="42" t="s">
        <v>2246</v>
      </c>
      <c r="N5257" s="42" t="s">
        <v>8933</v>
      </c>
      <c r="P5257" s="42" t="s">
        <v>395</v>
      </c>
      <c r="Q5257" s="56" t="s">
        <v>8934</v>
      </c>
      <c r="R5257" s="42" t="s">
        <v>23</v>
      </c>
      <c r="S5257" s="42" t="s">
        <v>12</v>
      </c>
    </row>
    <row r="5258" spans="1:19" ht="12" customHeight="1" x14ac:dyDescent="0.15">
      <c r="A5258" s="42" t="s">
        <v>8935</v>
      </c>
      <c r="B5258" s="42">
        <v>24</v>
      </c>
      <c r="C5258" s="42" t="s">
        <v>14</v>
      </c>
      <c r="D5258" s="42" t="s">
        <v>79</v>
      </c>
      <c r="E5258" s="42" t="s">
        <v>8936</v>
      </c>
      <c r="F5258" s="55">
        <v>41806</v>
      </c>
      <c r="G5258" s="42" t="s">
        <v>8937</v>
      </c>
      <c r="H5258" s="42" t="s">
        <v>2405</v>
      </c>
      <c r="I5258" s="42" t="s">
        <v>167</v>
      </c>
      <c r="J5258" s="42" t="s">
        <v>2406</v>
      </c>
      <c r="K5258" s="42" t="s">
        <v>1300</v>
      </c>
      <c r="L5258" s="42" t="s">
        <v>8938</v>
      </c>
      <c r="M5258" s="42" t="s">
        <v>21</v>
      </c>
      <c r="N5258" s="42" t="s">
        <v>8939</v>
      </c>
      <c r="O5258" s="42" t="s">
        <v>994</v>
      </c>
      <c r="P5258" s="42" t="s">
        <v>395</v>
      </c>
      <c r="Q5258" s="56" t="s">
        <v>8940</v>
      </c>
      <c r="R5258" s="42" t="s">
        <v>94</v>
      </c>
      <c r="S5258" s="42" t="s">
        <v>22</v>
      </c>
    </row>
    <row r="5259" spans="1:19" ht="12" customHeight="1" x14ac:dyDescent="0.15">
      <c r="A5259" s="42" t="s">
        <v>8941</v>
      </c>
      <c r="B5259" s="42">
        <v>35</v>
      </c>
      <c r="C5259" s="42" t="s">
        <v>14</v>
      </c>
      <c r="D5259" s="42" t="s">
        <v>31</v>
      </c>
      <c r="E5259" s="42" t="s">
        <v>8942</v>
      </c>
      <c r="F5259" s="55">
        <v>41806</v>
      </c>
      <c r="G5259" s="42" t="s">
        <v>8943</v>
      </c>
      <c r="H5259" s="42" t="s">
        <v>890</v>
      </c>
      <c r="I5259" s="42" t="s">
        <v>389</v>
      </c>
      <c r="J5259" s="42" t="s">
        <v>8944</v>
      </c>
      <c r="K5259" s="42" t="s">
        <v>8945</v>
      </c>
      <c r="L5259" s="42" t="s">
        <v>2004</v>
      </c>
      <c r="M5259" s="42" t="s">
        <v>21</v>
      </c>
      <c r="N5259" s="42" t="s">
        <v>8946</v>
      </c>
      <c r="O5259" s="42" t="s">
        <v>537</v>
      </c>
      <c r="P5259" s="42" t="s">
        <v>395</v>
      </c>
      <c r="Q5259" s="56" t="s">
        <v>8947</v>
      </c>
      <c r="R5259" s="42" t="s">
        <v>948</v>
      </c>
      <c r="S5259" s="42" t="s">
        <v>22</v>
      </c>
    </row>
    <row r="5260" spans="1:19" ht="12" customHeight="1" x14ac:dyDescent="0.15">
      <c r="A5260" s="42" t="s">
        <v>8948</v>
      </c>
      <c r="B5260" s="42">
        <v>30</v>
      </c>
      <c r="C5260" s="42" t="s">
        <v>14</v>
      </c>
      <c r="D5260" s="42" t="s">
        <v>79</v>
      </c>
      <c r="E5260" s="42" t="s">
        <v>8949</v>
      </c>
      <c r="F5260" s="55">
        <v>41805</v>
      </c>
      <c r="G5260" s="42" t="s">
        <v>8950</v>
      </c>
      <c r="H5260" s="42" t="s">
        <v>1562</v>
      </c>
      <c r="I5260" s="42" t="s">
        <v>46</v>
      </c>
      <c r="J5260" s="42" t="s">
        <v>8951</v>
      </c>
      <c r="K5260" s="42" t="s">
        <v>4594</v>
      </c>
      <c r="L5260" s="42" t="s">
        <v>2717</v>
      </c>
      <c r="M5260" s="42" t="s">
        <v>21</v>
      </c>
      <c r="N5260" s="42" t="s">
        <v>8952</v>
      </c>
      <c r="O5260" s="42" t="s">
        <v>1134</v>
      </c>
      <c r="P5260" s="42" t="s">
        <v>395</v>
      </c>
      <c r="Q5260" s="56" t="s">
        <v>8953</v>
      </c>
      <c r="R5260" s="42" t="s">
        <v>94</v>
      </c>
      <c r="S5260" s="42" t="s">
        <v>22</v>
      </c>
    </row>
    <row r="5261" spans="1:19" ht="12" customHeight="1" x14ac:dyDescent="0.15">
      <c r="A5261" s="42" t="s">
        <v>8954</v>
      </c>
      <c r="B5261" s="42">
        <v>67</v>
      </c>
      <c r="C5261" s="42" t="s">
        <v>14</v>
      </c>
      <c r="D5261" s="42" t="s">
        <v>24</v>
      </c>
      <c r="F5261" s="55">
        <v>41805</v>
      </c>
      <c r="G5261" s="42" t="s">
        <v>8955</v>
      </c>
      <c r="H5261" s="42" t="s">
        <v>663</v>
      </c>
      <c r="I5261" s="42" t="s">
        <v>39</v>
      </c>
      <c r="J5261" s="42" t="s">
        <v>5957</v>
      </c>
      <c r="K5261" s="42" t="s">
        <v>664</v>
      </c>
      <c r="L5261" s="42" t="s">
        <v>731</v>
      </c>
      <c r="M5261" s="42" t="s">
        <v>21</v>
      </c>
      <c r="N5261" s="42" t="s">
        <v>8956</v>
      </c>
      <c r="O5261" s="42" t="s">
        <v>394</v>
      </c>
      <c r="P5261" s="42" t="s">
        <v>395</v>
      </c>
      <c r="Q5261" s="56" t="s">
        <v>8957</v>
      </c>
      <c r="R5261" s="42" t="s">
        <v>542</v>
      </c>
      <c r="S5261" s="42" t="s">
        <v>22</v>
      </c>
    </row>
    <row r="5262" spans="1:19" ht="12" customHeight="1" x14ac:dyDescent="0.15">
      <c r="A5262" s="42" t="s">
        <v>8958</v>
      </c>
      <c r="B5262" s="42">
        <v>34</v>
      </c>
      <c r="C5262" s="42" t="s">
        <v>14</v>
      </c>
      <c r="D5262" s="42" t="s">
        <v>31</v>
      </c>
      <c r="E5262" s="42" t="s">
        <v>8959</v>
      </c>
      <c r="F5262" s="55">
        <v>41805</v>
      </c>
      <c r="G5262" s="42" t="s">
        <v>8960</v>
      </c>
      <c r="H5262" s="42" t="s">
        <v>8961</v>
      </c>
      <c r="I5262" s="42" t="s">
        <v>56</v>
      </c>
      <c r="J5262" s="42" t="s">
        <v>8962</v>
      </c>
      <c r="K5262" s="42" t="s">
        <v>8963</v>
      </c>
      <c r="L5262" s="42" t="s">
        <v>8964</v>
      </c>
      <c r="M5262" s="42" t="s">
        <v>21</v>
      </c>
      <c r="N5262" s="42" t="s">
        <v>8965</v>
      </c>
      <c r="O5262" s="42" t="s">
        <v>994</v>
      </c>
      <c r="P5262" s="42" t="s">
        <v>395</v>
      </c>
      <c r="Q5262" s="56" t="s">
        <v>8966</v>
      </c>
      <c r="R5262" s="42" t="s">
        <v>542</v>
      </c>
      <c r="S5262" s="42" t="s">
        <v>22</v>
      </c>
    </row>
    <row r="5263" spans="1:19" ht="12" customHeight="1" x14ac:dyDescent="0.15">
      <c r="A5263" s="42" t="s">
        <v>8967</v>
      </c>
      <c r="B5263" s="42">
        <v>33</v>
      </c>
      <c r="C5263" s="42" t="s">
        <v>14</v>
      </c>
      <c r="D5263" s="42" t="s">
        <v>31</v>
      </c>
      <c r="E5263" s="42" t="s">
        <v>8968</v>
      </c>
      <c r="F5263" s="55">
        <v>41805</v>
      </c>
      <c r="G5263" s="42" t="s">
        <v>8969</v>
      </c>
      <c r="H5263" s="42" t="s">
        <v>1184</v>
      </c>
      <c r="I5263" s="42" t="s">
        <v>297</v>
      </c>
      <c r="J5263" s="42" t="s">
        <v>8970</v>
      </c>
      <c r="K5263" s="42" t="s">
        <v>1185</v>
      </c>
      <c r="L5263" s="42" t="s">
        <v>8971</v>
      </c>
      <c r="M5263" s="42" t="s">
        <v>21</v>
      </c>
      <c r="N5263" s="42" t="s">
        <v>8972</v>
      </c>
      <c r="O5263" s="42" t="s">
        <v>994</v>
      </c>
      <c r="P5263" s="42" t="s">
        <v>395</v>
      </c>
      <c r="Q5263" s="56" t="str">
        <f>HYPERLINK("http://www.wsp.wa.gov/information/releases/2014_archive/mr061714.htm","http://www.wsp.wa.gov/information/releases/2014_archive/mr061714.htm")</f>
        <v>http://www.wsp.wa.gov/information/releases/2014_archive/mr061714.htm</v>
      </c>
      <c r="R5263" s="42" t="s">
        <v>542</v>
      </c>
      <c r="S5263" s="42" t="s">
        <v>22</v>
      </c>
    </row>
    <row r="5264" spans="1:19" ht="12" customHeight="1" x14ac:dyDescent="0.15">
      <c r="A5264" s="42" t="s">
        <v>8979</v>
      </c>
      <c r="B5264" s="42">
        <v>21</v>
      </c>
      <c r="C5264" s="42" t="s">
        <v>14</v>
      </c>
      <c r="D5264" s="42" t="s">
        <v>42</v>
      </c>
      <c r="F5264" s="55">
        <v>41804</v>
      </c>
      <c r="G5264" s="42" t="s">
        <v>8980</v>
      </c>
      <c r="H5264" s="42" t="s">
        <v>1672</v>
      </c>
      <c r="I5264" s="42" t="s">
        <v>203</v>
      </c>
      <c r="J5264" s="42" t="s">
        <v>1673</v>
      </c>
      <c r="K5264" s="42" t="s">
        <v>1674</v>
      </c>
      <c r="L5264" s="42" t="s">
        <v>1675</v>
      </c>
      <c r="M5264" s="42" t="s">
        <v>21</v>
      </c>
      <c r="N5264" s="42" t="s">
        <v>8981</v>
      </c>
      <c r="O5264" s="42" t="s">
        <v>537</v>
      </c>
      <c r="P5264" s="42" t="s">
        <v>395</v>
      </c>
      <c r="Q5264" s="56" t="s">
        <v>8982</v>
      </c>
      <c r="R5264" s="42" t="s">
        <v>94</v>
      </c>
      <c r="S5264" s="42" t="s">
        <v>22</v>
      </c>
    </row>
    <row r="5265" spans="1:19" ht="12" customHeight="1" x14ac:dyDescent="0.15">
      <c r="A5265" s="42" t="s">
        <v>8983</v>
      </c>
      <c r="B5265" s="42">
        <v>40</v>
      </c>
      <c r="C5265" s="42" t="s">
        <v>14</v>
      </c>
      <c r="D5265" s="42" t="s">
        <v>31</v>
      </c>
      <c r="F5265" s="55">
        <v>41804</v>
      </c>
      <c r="G5265" s="42" t="s">
        <v>8984</v>
      </c>
      <c r="H5265" s="42" t="s">
        <v>8985</v>
      </c>
      <c r="I5265" s="42" t="s">
        <v>38</v>
      </c>
      <c r="J5265" s="42" t="s">
        <v>8986</v>
      </c>
      <c r="K5265" s="42" t="s">
        <v>8987</v>
      </c>
      <c r="L5265" s="42" t="s">
        <v>399</v>
      </c>
      <c r="M5265" s="42" t="s">
        <v>21</v>
      </c>
      <c r="N5265" s="42" t="s">
        <v>8988</v>
      </c>
      <c r="O5265" s="42" t="s">
        <v>994</v>
      </c>
      <c r="P5265" s="42" t="s">
        <v>395</v>
      </c>
      <c r="Q5265" s="56" t="s">
        <v>8989</v>
      </c>
      <c r="R5265" s="42" t="s">
        <v>23</v>
      </c>
      <c r="S5265" s="42" t="s">
        <v>22</v>
      </c>
    </row>
    <row r="5266" spans="1:19" ht="12" customHeight="1" x14ac:dyDescent="0.15">
      <c r="A5266" s="42" t="s">
        <v>8973</v>
      </c>
      <c r="B5266" s="42">
        <v>38</v>
      </c>
      <c r="C5266" s="42" t="s">
        <v>14</v>
      </c>
      <c r="D5266" s="42" t="s">
        <v>79</v>
      </c>
      <c r="E5266" s="42" t="s">
        <v>8974</v>
      </c>
      <c r="F5266" s="55">
        <v>41804</v>
      </c>
      <c r="G5266" s="42" t="s">
        <v>8975</v>
      </c>
      <c r="H5266" s="42" t="s">
        <v>279</v>
      </c>
      <c r="I5266" s="42" t="s">
        <v>67</v>
      </c>
      <c r="J5266" s="42" t="s">
        <v>8976</v>
      </c>
      <c r="K5266" s="42" t="s">
        <v>279</v>
      </c>
      <c r="L5266" s="42" t="s">
        <v>280</v>
      </c>
      <c r="M5266" s="42" t="s">
        <v>21</v>
      </c>
      <c r="N5266" s="42" t="s">
        <v>8977</v>
      </c>
      <c r="O5266" s="42" t="s">
        <v>537</v>
      </c>
      <c r="P5266" s="42" t="s">
        <v>395</v>
      </c>
      <c r="Q5266" s="56" t="s">
        <v>8978</v>
      </c>
      <c r="R5266" s="42" t="s">
        <v>542</v>
      </c>
      <c r="S5266" s="42" t="s">
        <v>12</v>
      </c>
    </row>
    <row r="5267" spans="1:19" ht="12" customHeight="1" x14ac:dyDescent="0.15">
      <c r="A5267" s="42" t="s">
        <v>8990</v>
      </c>
      <c r="B5267" s="42">
        <v>61</v>
      </c>
      <c r="C5267" s="42" t="s">
        <v>14</v>
      </c>
      <c r="D5267" s="42" t="s">
        <v>79</v>
      </c>
      <c r="F5267" s="55">
        <v>41803</v>
      </c>
      <c r="G5267" s="42" t="s">
        <v>8991</v>
      </c>
      <c r="H5267" s="42" t="s">
        <v>3922</v>
      </c>
      <c r="I5267" s="42" t="s">
        <v>653</v>
      </c>
      <c r="J5267" s="42" t="s">
        <v>3923</v>
      </c>
      <c r="K5267" s="42" t="s">
        <v>3924</v>
      </c>
      <c r="L5267" s="42" t="s">
        <v>3925</v>
      </c>
      <c r="M5267" s="42" t="s">
        <v>21</v>
      </c>
      <c r="N5267" s="42" t="s">
        <v>8992</v>
      </c>
      <c r="O5267" s="42" t="s">
        <v>994</v>
      </c>
      <c r="P5267" s="42" t="s">
        <v>395</v>
      </c>
      <c r="Q5267" s="56" t="s">
        <v>8993</v>
      </c>
      <c r="R5267" s="42" t="s">
        <v>94</v>
      </c>
      <c r="S5267" s="42" t="s">
        <v>22</v>
      </c>
    </row>
    <row r="5268" spans="1:19" ht="12" customHeight="1" x14ac:dyDescent="0.15">
      <c r="A5268" s="42" t="s">
        <v>8994</v>
      </c>
      <c r="B5268" s="42">
        <v>17</v>
      </c>
      <c r="C5268" s="42" t="s">
        <v>14</v>
      </c>
      <c r="D5268" s="42" t="s">
        <v>42</v>
      </c>
      <c r="F5268" s="55">
        <v>41803</v>
      </c>
      <c r="G5268" s="42" t="s">
        <v>8995</v>
      </c>
      <c r="H5268" s="42" t="s">
        <v>910</v>
      </c>
      <c r="I5268" s="42" t="s">
        <v>67</v>
      </c>
      <c r="J5268" s="42" t="s">
        <v>8996</v>
      </c>
      <c r="K5268" s="42" t="s">
        <v>68</v>
      </c>
      <c r="L5268" s="42" t="s">
        <v>911</v>
      </c>
      <c r="M5268" s="42" t="s">
        <v>21</v>
      </c>
      <c r="N5268" s="42" t="s">
        <v>8997</v>
      </c>
      <c r="O5268" s="42" t="s">
        <v>994</v>
      </c>
      <c r="P5268" s="42" t="s">
        <v>395</v>
      </c>
      <c r="Q5268" s="56" t="s">
        <v>8998</v>
      </c>
      <c r="R5268" s="42" t="s">
        <v>94</v>
      </c>
      <c r="S5268" s="42" t="s">
        <v>22</v>
      </c>
    </row>
    <row r="5269" spans="1:19" ht="12" customHeight="1" x14ac:dyDescent="0.15">
      <c r="A5269" s="42" t="s">
        <v>8999</v>
      </c>
      <c r="B5269" s="42" t="s">
        <v>9000</v>
      </c>
      <c r="C5269" s="42" t="s">
        <v>14</v>
      </c>
      <c r="D5269" s="42" t="s">
        <v>31</v>
      </c>
      <c r="E5269" s="42" t="s">
        <v>9001</v>
      </c>
      <c r="F5269" s="55">
        <v>41803</v>
      </c>
      <c r="G5269" s="42" t="s">
        <v>9002</v>
      </c>
      <c r="H5269" s="42" t="s">
        <v>9003</v>
      </c>
      <c r="I5269" s="42" t="s">
        <v>263</v>
      </c>
      <c r="J5269" s="42" t="s">
        <v>9004</v>
      </c>
      <c r="K5269" s="42" t="s">
        <v>9005</v>
      </c>
      <c r="L5269" s="42" t="s">
        <v>9006</v>
      </c>
      <c r="M5269" s="42" t="s">
        <v>21</v>
      </c>
      <c r="N5269" s="42" t="s">
        <v>9007</v>
      </c>
      <c r="O5269" s="42" t="s">
        <v>23</v>
      </c>
      <c r="P5269" s="42" t="s">
        <v>395</v>
      </c>
      <c r="Q5269" s="56" t="s">
        <v>9008</v>
      </c>
      <c r="R5269" s="42" t="s">
        <v>94</v>
      </c>
      <c r="S5269" s="42" t="s">
        <v>22</v>
      </c>
    </row>
    <row r="5270" spans="1:19" ht="12" customHeight="1" x14ac:dyDescent="0.15">
      <c r="A5270" s="42" t="s">
        <v>9009</v>
      </c>
      <c r="B5270" s="42">
        <v>28</v>
      </c>
      <c r="C5270" s="42" t="s">
        <v>14</v>
      </c>
      <c r="D5270" s="42" t="s">
        <v>79</v>
      </c>
      <c r="E5270" s="42" t="s">
        <v>9010</v>
      </c>
      <c r="F5270" s="55">
        <v>41802</v>
      </c>
      <c r="G5270" s="42" t="s">
        <v>9011</v>
      </c>
      <c r="H5270" s="42" t="s">
        <v>8961</v>
      </c>
      <c r="I5270" s="42" t="s">
        <v>56</v>
      </c>
      <c r="J5270" s="42" t="s">
        <v>8962</v>
      </c>
      <c r="K5270" s="42" t="s">
        <v>8963</v>
      </c>
      <c r="L5270" s="42" t="s">
        <v>9012</v>
      </c>
      <c r="M5270" s="42" t="s">
        <v>373</v>
      </c>
      <c r="N5270" s="42" t="s">
        <v>9013</v>
      </c>
      <c r="O5270" s="42" t="s">
        <v>994</v>
      </c>
      <c r="P5270" s="42" t="s">
        <v>395</v>
      </c>
      <c r="Q5270" s="56" t="s">
        <v>9014</v>
      </c>
      <c r="R5270" s="42" t="s">
        <v>94</v>
      </c>
      <c r="S5270" s="42" t="s">
        <v>22</v>
      </c>
    </row>
    <row r="5271" spans="1:19" ht="12" customHeight="1" x14ac:dyDescent="0.15">
      <c r="A5271" s="42" t="s">
        <v>9036</v>
      </c>
      <c r="B5271" s="42">
        <v>58</v>
      </c>
      <c r="C5271" s="42" t="s">
        <v>14</v>
      </c>
      <c r="D5271" s="42" t="s">
        <v>31</v>
      </c>
      <c r="E5271" s="42" t="s">
        <v>9037</v>
      </c>
      <c r="F5271" s="55">
        <v>41802</v>
      </c>
      <c r="G5271" s="42" t="s">
        <v>9038</v>
      </c>
      <c r="H5271" s="42" t="s">
        <v>2103</v>
      </c>
      <c r="I5271" s="42" t="s">
        <v>19</v>
      </c>
      <c r="J5271" s="42" t="s">
        <v>2104</v>
      </c>
      <c r="K5271" s="42" t="s">
        <v>2105</v>
      </c>
      <c r="L5271" s="42" t="s">
        <v>9039</v>
      </c>
      <c r="M5271" s="42" t="s">
        <v>21</v>
      </c>
      <c r="N5271" s="42" t="s">
        <v>9040</v>
      </c>
      <c r="O5271" s="42" t="s">
        <v>537</v>
      </c>
      <c r="P5271" s="42" t="s">
        <v>395</v>
      </c>
      <c r="Q5271" s="56" t="s">
        <v>9041</v>
      </c>
      <c r="R5271" s="42" t="s">
        <v>23</v>
      </c>
      <c r="S5271" s="42" t="s">
        <v>22</v>
      </c>
    </row>
    <row r="5272" spans="1:19" ht="12" customHeight="1" x14ac:dyDescent="0.15">
      <c r="A5272" s="42" t="s">
        <v>9015</v>
      </c>
      <c r="B5272" s="42">
        <v>23</v>
      </c>
      <c r="C5272" s="42" t="s">
        <v>14</v>
      </c>
      <c r="D5272" s="42" t="s">
        <v>31</v>
      </c>
      <c r="E5272" s="42" t="s">
        <v>9016</v>
      </c>
      <c r="F5272" s="55">
        <v>41802</v>
      </c>
      <c r="G5272" s="42" t="s">
        <v>9017</v>
      </c>
      <c r="H5272" s="42" t="s">
        <v>1531</v>
      </c>
      <c r="I5272" s="42" t="s">
        <v>111</v>
      </c>
      <c r="J5272" s="42" t="s">
        <v>9018</v>
      </c>
      <c r="K5272" s="42" t="s">
        <v>1533</v>
      </c>
      <c r="L5272" s="42" t="s">
        <v>17235</v>
      </c>
      <c r="M5272" s="42" t="s">
        <v>21</v>
      </c>
      <c r="N5272" s="42" t="s">
        <v>9019</v>
      </c>
      <c r="O5272" s="42" t="s">
        <v>537</v>
      </c>
      <c r="P5272" s="42" t="s">
        <v>395</v>
      </c>
      <c r="Q5272" s="56" t="s">
        <v>9020</v>
      </c>
      <c r="R5272" s="42" t="s">
        <v>542</v>
      </c>
      <c r="S5272" s="42" t="s">
        <v>22</v>
      </c>
    </row>
    <row r="5273" spans="1:19" ht="12" customHeight="1" x14ac:dyDescent="0.15">
      <c r="A5273" s="42" t="s">
        <v>9021</v>
      </c>
      <c r="B5273" s="42">
        <v>38</v>
      </c>
      <c r="C5273" s="42" t="s">
        <v>14</v>
      </c>
      <c r="D5273" s="42" t="s">
        <v>31</v>
      </c>
      <c r="E5273" s="42" t="s">
        <v>9022</v>
      </c>
      <c r="F5273" s="55">
        <v>41802</v>
      </c>
      <c r="G5273" s="42" t="s">
        <v>9023</v>
      </c>
      <c r="H5273" s="42" t="s">
        <v>9024</v>
      </c>
      <c r="I5273" s="42" t="s">
        <v>111</v>
      </c>
      <c r="J5273" s="42" t="s">
        <v>9025</v>
      </c>
      <c r="K5273" s="42" t="s">
        <v>4159</v>
      </c>
      <c r="L5273" s="42" t="s">
        <v>9026</v>
      </c>
      <c r="M5273" s="42" t="s">
        <v>21</v>
      </c>
      <c r="N5273" s="42" t="s">
        <v>9027</v>
      </c>
      <c r="O5273" s="42" t="s">
        <v>994</v>
      </c>
      <c r="P5273" s="42" t="s">
        <v>395</v>
      </c>
      <c r="Q5273" s="56" t="s">
        <v>9028</v>
      </c>
      <c r="R5273" s="42" t="s">
        <v>94</v>
      </c>
      <c r="S5273" s="42" t="s">
        <v>22</v>
      </c>
    </row>
    <row r="5274" spans="1:19" ht="12" customHeight="1" x14ac:dyDescent="0.15">
      <c r="A5274" s="42" t="s">
        <v>9029</v>
      </c>
      <c r="B5274" s="42">
        <v>18</v>
      </c>
      <c r="C5274" s="42" t="s">
        <v>14</v>
      </c>
      <c r="D5274" s="42" t="s">
        <v>31</v>
      </c>
      <c r="E5274" s="42" t="s">
        <v>9030</v>
      </c>
      <c r="F5274" s="55">
        <v>41802</v>
      </c>
      <c r="G5274" s="42" t="s">
        <v>9031</v>
      </c>
      <c r="H5274" s="42" t="s">
        <v>9032</v>
      </c>
      <c r="I5274" s="42" t="s">
        <v>144</v>
      </c>
      <c r="J5274" s="42" t="s">
        <v>9033</v>
      </c>
      <c r="K5274" s="42" t="s">
        <v>2845</v>
      </c>
      <c r="L5274" s="42" t="s">
        <v>16759</v>
      </c>
      <c r="M5274" s="42" t="s">
        <v>21</v>
      </c>
      <c r="N5274" s="42" t="s">
        <v>9034</v>
      </c>
      <c r="O5274" s="42" t="s">
        <v>537</v>
      </c>
      <c r="P5274" s="42" t="s">
        <v>395</v>
      </c>
      <c r="Q5274" s="56" t="s">
        <v>9035</v>
      </c>
      <c r="R5274" s="42" t="s">
        <v>542</v>
      </c>
      <c r="S5274" s="42" t="s">
        <v>12</v>
      </c>
    </row>
    <row r="5275" spans="1:19" ht="12" customHeight="1" x14ac:dyDescent="0.15">
      <c r="A5275" s="42" t="s">
        <v>9042</v>
      </c>
      <c r="B5275" s="42">
        <v>22</v>
      </c>
      <c r="C5275" s="42" t="s">
        <v>14</v>
      </c>
      <c r="D5275" s="42" t="s">
        <v>42</v>
      </c>
      <c r="F5275" s="55">
        <v>41801</v>
      </c>
      <c r="G5275" s="42" t="s">
        <v>9043</v>
      </c>
      <c r="H5275" s="42" t="s">
        <v>194</v>
      </c>
      <c r="I5275" s="42" t="s">
        <v>39</v>
      </c>
      <c r="J5275" s="42" t="s">
        <v>9044</v>
      </c>
      <c r="K5275" s="42" t="s">
        <v>194</v>
      </c>
      <c r="L5275" s="42" t="s">
        <v>195</v>
      </c>
      <c r="M5275" s="42" t="s">
        <v>21</v>
      </c>
      <c r="N5275" s="42" t="s">
        <v>9045</v>
      </c>
      <c r="O5275" s="42" t="s">
        <v>994</v>
      </c>
      <c r="P5275" s="42" t="s">
        <v>395</v>
      </c>
      <c r="Q5275" s="56" t="s">
        <v>9046</v>
      </c>
      <c r="R5275" s="42" t="s">
        <v>948</v>
      </c>
      <c r="S5275" s="42" t="s">
        <v>22</v>
      </c>
    </row>
    <row r="5276" spans="1:19" ht="12" customHeight="1" x14ac:dyDescent="0.15">
      <c r="A5276" s="42" t="s">
        <v>9053</v>
      </c>
      <c r="B5276" s="42">
        <v>37</v>
      </c>
      <c r="C5276" s="42" t="s">
        <v>14</v>
      </c>
      <c r="D5276" s="42" t="s">
        <v>31</v>
      </c>
      <c r="E5276" s="42" t="s">
        <v>9054</v>
      </c>
      <c r="F5276" s="55">
        <v>41801</v>
      </c>
      <c r="G5276" s="42" t="s">
        <v>9055</v>
      </c>
      <c r="H5276" s="42" t="s">
        <v>1252</v>
      </c>
      <c r="I5276" s="42" t="s">
        <v>263</v>
      </c>
      <c r="J5276" s="42" t="s">
        <v>9056</v>
      </c>
      <c r="K5276" s="42" t="s">
        <v>557</v>
      </c>
      <c r="L5276" s="42" t="s">
        <v>1457</v>
      </c>
      <c r="M5276" s="42" t="s">
        <v>21</v>
      </c>
      <c r="N5276" s="42" t="s">
        <v>9057</v>
      </c>
      <c r="O5276" s="42" t="s">
        <v>994</v>
      </c>
      <c r="P5276" s="42" t="s">
        <v>395</v>
      </c>
      <c r="Q5276" s="56" t="s">
        <v>9058</v>
      </c>
      <c r="R5276" s="42" t="s">
        <v>23</v>
      </c>
      <c r="S5276" s="42" t="s">
        <v>22</v>
      </c>
    </row>
    <row r="5277" spans="1:19" ht="12" customHeight="1" x14ac:dyDescent="0.15">
      <c r="A5277" s="42" t="s">
        <v>9047</v>
      </c>
      <c r="B5277" s="42">
        <v>55</v>
      </c>
      <c r="C5277" s="42" t="s">
        <v>14</v>
      </c>
      <c r="D5277" s="42" t="s">
        <v>24</v>
      </c>
      <c r="F5277" s="55">
        <v>41801</v>
      </c>
      <c r="G5277" s="42" t="s">
        <v>9048</v>
      </c>
      <c r="H5277" s="42" t="s">
        <v>9049</v>
      </c>
      <c r="I5277" s="42" t="s">
        <v>39</v>
      </c>
      <c r="J5277" s="42">
        <v>95490</v>
      </c>
      <c r="K5277" s="42" t="s">
        <v>5655</v>
      </c>
      <c r="L5277" s="42" t="s">
        <v>9050</v>
      </c>
      <c r="M5277" s="42" t="s">
        <v>2246</v>
      </c>
      <c r="N5277" s="42" t="s">
        <v>9051</v>
      </c>
      <c r="P5277" s="42" t="s">
        <v>395</v>
      </c>
      <c r="Q5277" s="56" t="s">
        <v>9052</v>
      </c>
      <c r="R5277" s="42" t="s">
        <v>23</v>
      </c>
      <c r="S5277" s="42" t="s">
        <v>12</v>
      </c>
    </row>
    <row r="5278" spans="1:19" ht="12" customHeight="1" x14ac:dyDescent="0.15">
      <c r="A5278" s="42" t="s">
        <v>9061</v>
      </c>
      <c r="B5278" s="42">
        <v>21</v>
      </c>
      <c r="C5278" s="42" t="s">
        <v>14</v>
      </c>
      <c r="D5278" s="42" t="s">
        <v>79</v>
      </c>
      <c r="E5278" s="42" t="s">
        <v>9062</v>
      </c>
      <c r="F5278" s="55">
        <v>41800</v>
      </c>
      <c r="G5278" s="42" t="s">
        <v>9063</v>
      </c>
      <c r="H5278" s="42" t="s">
        <v>3680</v>
      </c>
      <c r="I5278" s="42" t="s">
        <v>167</v>
      </c>
      <c r="J5278" s="42" t="s">
        <v>3681</v>
      </c>
      <c r="K5278" s="42" t="s">
        <v>1279</v>
      </c>
      <c r="L5278" s="42" t="s">
        <v>9064</v>
      </c>
      <c r="M5278" s="42" t="s">
        <v>21</v>
      </c>
      <c r="N5278" s="42" t="s">
        <v>9065</v>
      </c>
      <c r="O5278" s="42" t="s">
        <v>994</v>
      </c>
      <c r="P5278" s="42" t="s">
        <v>395</v>
      </c>
      <c r="Q5278" s="56" t="s">
        <v>9066</v>
      </c>
      <c r="R5278" s="42" t="s">
        <v>94</v>
      </c>
      <c r="S5278" s="42" t="s">
        <v>22</v>
      </c>
    </row>
    <row r="5279" spans="1:19" ht="12" customHeight="1" x14ac:dyDescent="0.15">
      <c r="A5279" s="42" t="s">
        <v>9067</v>
      </c>
      <c r="B5279" s="42">
        <v>31</v>
      </c>
      <c r="C5279" s="42" t="s">
        <v>14</v>
      </c>
      <c r="D5279" s="42" t="s">
        <v>42</v>
      </c>
      <c r="F5279" s="55">
        <v>41800</v>
      </c>
      <c r="G5279" s="42" t="s">
        <v>9068</v>
      </c>
      <c r="H5279" s="42" t="s">
        <v>4157</v>
      </c>
      <c r="I5279" s="42" t="s">
        <v>39</v>
      </c>
      <c r="J5279" s="42" t="s">
        <v>5962</v>
      </c>
      <c r="K5279" s="42" t="s">
        <v>303</v>
      </c>
      <c r="L5279" s="42" t="s">
        <v>9069</v>
      </c>
      <c r="M5279" s="42" t="s">
        <v>21</v>
      </c>
      <c r="N5279" s="42" t="s">
        <v>9070</v>
      </c>
      <c r="O5279" s="42" t="s">
        <v>994</v>
      </c>
      <c r="P5279" s="42" t="s">
        <v>395</v>
      </c>
      <c r="Q5279" s="56" t="s">
        <v>9071</v>
      </c>
      <c r="R5279" s="42" t="s">
        <v>94</v>
      </c>
      <c r="S5279" s="42" t="s">
        <v>22</v>
      </c>
    </row>
    <row r="5280" spans="1:19" ht="12" customHeight="1" x14ac:dyDescent="0.15">
      <c r="A5280" s="42" t="s">
        <v>9080</v>
      </c>
      <c r="B5280" s="42">
        <v>73</v>
      </c>
      <c r="C5280" s="42" t="s">
        <v>14</v>
      </c>
      <c r="D5280" s="42" t="s">
        <v>31</v>
      </c>
      <c r="F5280" s="55">
        <v>41800</v>
      </c>
      <c r="G5280" s="42" t="s">
        <v>9081</v>
      </c>
      <c r="H5280" s="42" t="s">
        <v>9082</v>
      </c>
      <c r="I5280" s="42" t="s">
        <v>111</v>
      </c>
      <c r="J5280" s="42" t="s">
        <v>9083</v>
      </c>
      <c r="K5280" s="42" t="s">
        <v>427</v>
      </c>
      <c r="L5280" s="42" t="s">
        <v>9084</v>
      </c>
      <c r="M5280" s="42" t="s">
        <v>21</v>
      </c>
      <c r="N5280" s="42" t="s">
        <v>9085</v>
      </c>
      <c r="O5280" s="42" t="s">
        <v>994</v>
      </c>
      <c r="P5280" s="42" t="s">
        <v>395</v>
      </c>
      <c r="Q5280" s="56" t="s">
        <v>9086</v>
      </c>
      <c r="R5280" s="42" t="s">
        <v>94</v>
      </c>
      <c r="S5280" s="42" t="s">
        <v>22</v>
      </c>
    </row>
    <row r="5281" spans="1:19" ht="12" customHeight="1" x14ac:dyDescent="0.15">
      <c r="A5281" s="42" t="s">
        <v>9072</v>
      </c>
      <c r="B5281" s="42">
        <v>25</v>
      </c>
      <c r="C5281" s="42" t="s">
        <v>14</v>
      </c>
      <c r="D5281" s="42" t="s">
        <v>31</v>
      </c>
      <c r="E5281" s="42" t="s">
        <v>9073</v>
      </c>
      <c r="F5281" s="55">
        <v>41800</v>
      </c>
      <c r="G5281" s="42" t="s">
        <v>9074</v>
      </c>
      <c r="H5281" s="42" t="s">
        <v>9075</v>
      </c>
      <c r="I5281" s="42" t="s">
        <v>425</v>
      </c>
      <c r="J5281" s="42" t="s">
        <v>9076</v>
      </c>
      <c r="K5281" s="42" t="s">
        <v>9077</v>
      </c>
      <c r="L5281" s="42" t="s">
        <v>9078</v>
      </c>
      <c r="M5281" s="42" t="s">
        <v>21</v>
      </c>
      <c r="N5281" s="42" t="s">
        <v>9079</v>
      </c>
      <c r="O5281" s="42" t="s">
        <v>537</v>
      </c>
      <c r="P5281" s="42" t="s">
        <v>395</v>
      </c>
      <c r="Q5281" s="56"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5281" s="42" t="s">
        <v>542</v>
      </c>
      <c r="S5281" s="42" t="s">
        <v>22</v>
      </c>
    </row>
    <row r="5282" spans="1:19" ht="12" customHeight="1" x14ac:dyDescent="0.15">
      <c r="A5282" s="42" t="s">
        <v>9087</v>
      </c>
      <c r="B5282" s="42">
        <v>48</v>
      </c>
      <c r="C5282" s="42" t="s">
        <v>14</v>
      </c>
      <c r="D5282" s="42" t="s">
        <v>79</v>
      </c>
      <c r="E5282" s="42" t="s">
        <v>9088</v>
      </c>
      <c r="F5282" s="55">
        <v>41799</v>
      </c>
      <c r="G5282" s="42" t="s">
        <v>9089</v>
      </c>
      <c r="H5282" s="42" t="s">
        <v>689</v>
      </c>
      <c r="I5282" s="42" t="s">
        <v>88</v>
      </c>
      <c r="J5282" s="42" t="s">
        <v>9090</v>
      </c>
      <c r="K5282" s="42" t="s">
        <v>689</v>
      </c>
      <c r="L5282" s="42" t="s">
        <v>9091</v>
      </c>
      <c r="M5282" s="42" t="s">
        <v>21</v>
      </c>
      <c r="N5282" s="42" t="s">
        <v>9092</v>
      </c>
      <c r="O5282" s="42" t="s">
        <v>994</v>
      </c>
      <c r="P5282" s="42" t="s">
        <v>395</v>
      </c>
      <c r="Q5282" s="56" t="s">
        <v>9093</v>
      </c>
      <c r="R5282" s="42" t="s">
        <v>94</v>
      </c>
      <c r="S5282" s="42" t="s">
        <v>22</v>
      </c>
    </row>
    <row r="5283" spans="1:19" ht="12" customHeight="1" x14ac:dyDescent="0.15">
      <c r="A5283" s="42" t="s">
        <v>9094</v>
      </c>
      <c r="B5283" s="42">
        <v>43</v>
      </c>
      <c r="C5283" s="42" t="s">
        <v>14</v>
      </c>
      <c r="D5283" s="42" t="s">
        <v>31</v>
      </c>
      <c r="E5283" s="42" t="s">
        <v>9095</v>
      </c>
      <c r="F5283" s="55">
        <v>41799</v>
      </c>
      <c r="G5283" s="42" t="s">
        <v>9096</v>
      </c>
      <c r="H5283" s="42" t="s">
        <v>1077</v>
      </c>
      <c r="I5283" s="42" t="s">
        <v>389</v>
      </c>
      <c r="J5283" s="42" t="s">
        <v>6092</v>
      </c>
      <c r="K5283" s="42" t="s">
        <v>1078</v>
      </c>
      <c r="L5283" s="42" t="s">
        <v>1079</v>
      </c>
      <c r="M5283" s="42" t="s">
        <v>21</v>
      </c>
      <c r="N5283" s="42" t="s">
        <v>9097</v>
      </c>
      <c r="O5283" s="42" t="s">
        <v>994</v>
      </c>
      <c r="P5283" s="42" t="s">
        <v>395</v>
      </c>
      <c r="Q5283" s="56" t="s">
        <v>9098</v>
      </c>
      <c r="R5283" s="42" t="s">
        <v>94</v>
      </c>
      <c r="S5283" s="42" t="s">
        <v>22</v>
      </c>
    </row>
    <row r="5284" spans="1:19" ht="12" customHeight="1" x14ac:dyDescent="0.15">
      <c r="A5284" s="42" t="s">
        <v>9108</v>
      </c>
      <c r="B5284" s="42">
        <v>24</v>
      </c>
      <c r="C5284" s="42" t="s">
        <v>14</v>
      </c>
      <c r="D5284" s="42" t="s">
        <v>31</v>
      </c>
      <c r="E5284" s="42" t="s">
        <v>9109</v>
      </c>
      <c r="F5284" s="55">
        <v>41799</v>
      </c>
      <c r="G5284" s="42" t="s">
        <v>9110</v>
      </c>
      <c r="H5284" s="42" t="s">
        <v>9111</v>
      </c>
      <c r="I5284" s="42" t="s">
        <v>189</v>
      </c>
      <c r="J5284" s="42" t="s">
        <v>9112</v>
      </c>
      <c r="K5284" s="42" t="s">
        <v>9113</v>
      </c>
      <c r="L5284" s="42" t="s">
        <v>9114</v>
      </c>
      <c r="M5284" s="42" t="s">
        <v>21</v>
      </c>
      <c r="N5284" s="42" t="s">
        <v>9115</v>
      </c>
      <c r="O5284" s="42" t="s">
        <v>4581</v>
      </c>
      <c r="P5284" s="42" t="s">
        <v>395</v>
      </c>
      <c r="Q5284" s="56" t="s">
        <v>9116</v>
      </c>
      <c r="R5284" s="42" t="s">
        <v>94</v>
      </c>
      <c r="S5284" s="42" t="s">
        <v>12</v>
      </c>
    </row>
    <row r="5285" spans="1:19" ht="12" customHeight="1" x14ac:dyDescent="0.15">
      <c r="A5285" s="42" t="s">
        <v>9099</v>
      </c>
      <c r="B5285" s="42">
        <v>48</v>
      </c>
      <c r="C5285" s="42" t="s">
        <v>14</v>
      </c>
      <c r="D5285" s="42" t="s">
        <v>31</v>
      </c>
      <c r="E5285" s="42" t="s">
        <v>9100</v>
      </c>
      <c r="F5285" s="55">
        <v>41799</v>
      </c>
      <c r="G5285" s="42" t="s">
        <v>9101</v>
      </c>
      <c r="H5285" s="42" t="s">
        <v>9102</v>
      </c>
      <c r="I5285" s="42" t="s">
        <v>457</v>
      </c>
      <c r="J5285" s="42" t="s">
        <v>9103</v>
      </c>
      <c r="K5285" s="42" t="s">
        <v>9104</v>
      </c>
      <c r="L5285" s="42" t="s">
        <v>9105</v>
      </c>
      <c r="M5285" s="42" t="s">
        <v>21</v>
      </c>
      <c r="N5285" s="42" t="s">
        <v>9106</v>
      </c>
      <c r="O5285" s="42" t="s">
        <v>23</v>
      </c>
      <c r="P5285" s="42" t="s">
        <v>395</v>
      </c>
      <c r="Q5285" s="56" t="s">
        <v>9107</v>
      </c>
      <c r="R5285" s="42" t="s">
        <v>23</v>
      </c>
      <c r="S5285" s="42" t="s">
        <v>373</v>
      </c>
    </row>
    <row r="5286" spans="1:19" ht="12" customHeight="1" x14ac:dyDescent="0.15">
      <c r="A5286" s="42" t="s">
        <v>9132</v>
      </c>
      <c r="B5286" s="42">
        <v>31</v>
      </c>
      <c r="C5286" s="42" t="s">
        <v>14</v>
      </c>
      <c r="D5286" s="42" t="s">
        <v>31</v>
      </c>
      <c r="E5286" s="42" t="s">
        <v>9133</v>
      </c>
      <c r="F5286" s="55">
        <v>41798</v>
      </c>
      <c r="G5286" s="42" t="s">
        <v>9134</v>
      </c>
      <c r="H5286" s="42" t="s">
        <v>639</v>
      </c>
      <c r="I5286" s="42" t="s">
        <v>263</v>
      </c>
      <c r="J5286" s="42" t="s">
        <v>9135</v>
      </c>
      <c r="K5286" s="42" t="s">
        <v>557</v>
      </c>
      <c r="L5286" s="42" t="s">
        <v>558</v>
      </c>
      <c r="M5286" s="42" t="s">
        <v>21</v>
      </c>
      <c r="N5286" s="42" t="s">
        <v>9136</v>
      </c>
      <c r="O5286" s="42" t="s">
        <v>537</v>
      </c>
      <c r="P5286" s="42" t="s">
        <v>395</v>
      </c>
      <c r="Q5286" s="56"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5286" s="42" t="s">
        <v>94</v>
      </c>
      <c r="S5286" s="42" t="s">
        <v>22</v>
      </c>
    </row>
    <row r="5287" spans="1:19" ht="12" customHeight="1" x14ac:dyDescent="0.15">
      <c r="A5287" s="42" t="s">
        <v>9117</v>
      </c>
      <c r="B5287" s="42">
        <v>29</v>
      </c>
      <c r="C5287" s="42" t="s">
        <v>14</v>
      </c>
      <c r="D5287" s="42" t="s">
        <v>79</v>
      </c>
      <c r="E5287" s="42" t="s">
        <v>9118</v>
      </c>
      <c r="F5287" s="55">
        <v>41798</v>
      </c>
      <c r="G5287" s="42" t="s">
        <v>9119</v>
      </c>
      <c r="H5287" s="42" t="s">
        <v>9120</v>
      </c>
      <c r="I5287" s="42" t="s">
        <v>653</v>
      </c>
      <c r="J5287" s="42" t="s">
        <v>9121</v>
      </c>
      <c r="K5287" s="42" t="s">
        <v>427</v>
      </c>
      <c r="L5287" s="42" t="s">
        <v>9122</v>
      </c>
      <c r="M5287" s="42" t="s">
        <v>21</v>
      </c>
      <c r="N5287" s="42" t="s">
        <v>9123</v>
      </c>
      <c r="O5287" s="42" t="s">
        <v>994</v>
      </c>
      <c r="P5287" s="42" t="s">
        <v>395</v>
      </c>
      <c r="Q5287" s="56" t="s">
        <v>9124</v>
      </c>
      <c r="R5287" s="42" t="s">
        <v>23</v>
      </c>
      <c r="S5287" s="42" t="s">
        <v>12</v>
      </c>
    </row>
    <row r="5288" spans="1:19" ht="12" customHeight="1" x14ac:dyDescent="0.15">
      <c r="A5288" s="42" t="s">
        <v>9125</v>
      </c>
      <c r="B5288" s="42">
        <v>16</v>
      </c>
      <c r="C5288" s="42" t="s">
        <v>14</v>
      </c>
      <c r="D5288" s="42" t="s">
        <v>42</v>
      </c>
      <c r="E5288" s="42" t="s">
        <v>9126</v>
      </c>
      <c r="F5288" s="55">
        <v>41798</v>
      </c>
      <c r="G5288" s="42" t="s">
        <v>9127</v>
      </c>
      <c r="H5288" s="42" t="s">
        <v>6382</v>
      </c>
      <c r="I5288" s="42" t="s">
        <v>189</v>
      </c>
      <c r="J5288" s="42" t="s">
        <v>9128</v>
      </c>
      <c r="K5288" s="42" t="s">
        <v>6384</v>
      </c>
      <c r="L5288" s="42" t="s">
        <v>9129</v>
      </c>
      <c r="M5288" s="42" t="s">
        <v>21</v>
      </c>
      <c r="N5288" s="42" t="s">
        <v>9130</v>
      </c>
      <c r="O5288" s="42" t="s">
        <v>537</v>
      </c>
      <c r="P5288" s="42" t="s">
        <v>395</v>
      </c>
      <c r="Q5288" s="56" t="s">
        <v>9131</v>
      </c>
      <c r="R5288" s="42" t="s">
        <v>542</v>
      </c>
      <c r="S5288" s="42" t="s">
        <v>12</v>
      </c>
    </row>
    <row r="5289" spans="1:19" ht="12" customHeight="1" x14ac:dyDescent="0.15">
      <c r="A5289" s="42" t="s">
        <v>9143</v>
      </c>
      <c r="B5289" s="42">
        <v>38</v>
      </c>
      <c r="C5289" s="42" t="s">
        <v>108</v>
      </c>
      <c r="D5289" s="42" t="s">
        <v>24</v>
      </c>
      <c r="F5289" s="55">
        <v>41797</v>
      </c>
      <c r="G5289" s="42" t="s">
        <v>9144</v>
      </c>
      <c r="H5289" s="42" t="s">
        <v>9145</v>
      </c>
      <c r="I5289" s="42" t="s">
        <v>46</v>
      </c>
      <c r="J5289" s="42">
        <v>21061</v>
      </c>
      <c r="K5289" s="42" t="s">
        <v>3116</v>
      </c>
      <c r="L5289" s="42" t="s">
        <v>9146</v>
      </c>
      <c r="M5289" s="42" t="s">
        <v>21</v>
      </c>
      <c r="N5289" s="42" t="s">
        <v>9147</v>
      </c>
      <c r="P5289" s="42" t="s">
        <v>395</v>
      </c>
      <c r="Q5289" s="56"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5289" s="42" t="s">
        <v>23</v>
      </c>
      <c r="S5289" s="42" t="s">
        <v>12</v>
      </c>
    </row>
    <row r="5290" spans="1:19" ht="12" customHeight="1" x14ac:dyDescent="0.15">
      <c r="A5290" s="42" t="s">
        <v>9137</v>
      </c>
      <c r="B5290" s="42">
        <v>31</v>
      </c>
      <c r="C5290" s="42" t="s">
        <v>14</v>
      </c>
      <c r="D5290" s="42" t="s">
        <v>79</v>
      </c>
      <c r="E5290" s="42" t="s">
        <v>9138</v>
      </c>
      <c r="F5290" s="55">
        <v>41797</v>
      </c>
      <c r="G5290" s="42" t="s">
        <v>9139</v>
      </c>
      <c r="H5290" s="42" t="s">
        <v>9140</v>
      </c>
      <c r="I5290" s="42" t="s">
        <v>313</v>
      </c>
      <c r="J5290" s="42" t="s">
        <v>9141</v>
      </c>
      <c r="K5290" s="42" t="s">
        <v>2628</v>
      </c>
      <c r="L5290" s="42" t="s">
        <v>7704</v>
      </c>
      <c r="M5290" s="42" t="s">
        <v>21</v>
      </c>
      <c r="N5290" s="42" t="s">
        <v>9142</v>
      </c>
      <c r="O5290" s="42" t="s">
        <v>994</v>
      </c>
      <c r="P5290" s="42" t="s">
        <v>395</v>
      </c>
      <c r="Q5290" s="56" t="str">
        <f>HYPERLINK("http://www.local8now.com/home/headlines/KPD-officer-shot-in-East-KNoxville-262228291.html","http://www.local8now.com/home/headlines/KPD-officer-shot-in-East-KNoxville-262228291.html")</f>
        <v>http://www.local8now.com/home/headlines/KPD-officer-shot-in-East-KNoxville-262228291.html</v>
      </c>
      <c r="R5290" s="42" t="s">
        <v>94</v>
      </c>
      <c r="S5290" s="42" t="s">
        <v>22</v>
      </c>
    </row>
    <row r="5291" spans="1:19" ht="12" customHeight="1" x14ac:dyDescent="0.15">
      <c r="A5291" s="42" t="s">
        <v>9148</v>
      </c>
      <c r="B5291" s="42">
        <v>34</v>
      </c>
      <c r="C5291" s="42" t="s">
        <v>14</v>
      </c>
      <c r="D5291" s="42" t="s">
        <v>31</v>
      </c>
      <c r="F5291" s="55">
        <v>41797</v>
      </c>
      <c r="G5291" s="42" t="s">
        <v>9149</v>
      </c>
      <c r="H5291" s="42" t="s">
        <v>790</v>
      </c>
      <c r="I5291" s="42" t="s">
        <v>117</v>
      </c>
      <c r="J5291" s="42" t="s">
        <v>9150</v>
      </c>
      <c r="K5291" s="42" t="s">
        <v>617</v>
      </c>
      <c r="L5291" s="42" t="s">
        <v>791</v>
      </c>
      <c r="M5291" s="42" t="s">
        <v>385</v>
      </c>
      <c r="N5291" s="42" t="s">
        <v>9151</v>
      </c>
      <c r="O5291" s="42" t="s">
        <v>994</v>
      </c>
      <c r="P5291" s="42" t="s">
        <v>395</v>
      </c>
      <c r="Q5291" s="56" t="s">
        <v>9152</v>
      </c>
      <c r="R5291" s="42" t="s">
        <v>948</v>
      </c>
      <c r="S5291" s="42" t="s">
        <v>12</v>
      </c>
    </row>
    <row r="5292" spans="1:19" ht="12" customHeight="1" x14ac:dyDescent="0.15">
      <c r="A5292" s="42" t="s">
        <v>9153</v>
      </c>
      <c r="B5292" s="42">
        <v>35</v>
      </c>
      <c r="C5292" s="42" t="s">
        <v>14</v>
      </c>
      <c r="D5292" s="42" t="s">
        <v>79</v>
      </c>
      <c r="E5292" s="42" t="s">
        <v>9154</v>
      </c>
      <c r="F5292" s="55">
        <v>41796</v>
      </c>
      <c r="G5292" s="42" t="s">
        <v>23810</v>
      </c>
      <c r="H5292" s="42" t="s">
        <v>3245</v>
      </c>
      <c r="I5292" s="42" t="s">
        <v>238</v>
      </c>
      <c r="J5292" s="42" t="s">
        <v>9155</v>
      </c>
      <c r="K5292" s="42" t="s">
        <v>3245</v>
      </c>
      <c r="L5292" s="42" t="s">
        <v>4946</v>
      </c>
      <c r="M5292" s="42" t="s">
        <v>21</v>
      </c>
      <c r="N5292" s="42" t="s">
        <v>9156</v>
      </c>
      <c r="O5292" s="42" t="s">
        <v>28708</v>
      </c>
      <c r="P5292" s="42" t="s">
        <v>19931</v>
      </c>
      <c r="Q5292" s="56" t="s">
        <v>9157</v>
      </c>
      <c r="R5292" s="42" t="s">
        <v>542</v>
      </c>
      <c r="S5292" s="42" t="s">
        <v>22</v>
      </c>
    </row>
    <row r="5293" spans="1:19" ht="12" customHeight="1" x14ac:dyDescent="0.15">
      <c r="A5293" s="42" t="s">
        <v>9170</v>
      </c>
      <c r="B5293" s="42">
        <v>48</v>
      </c>
      <c r="C5293" s="42" t="s">
        <v>14</v>
      </c>
      <c r="D5293" s="42" t="s">
        <v>31</v>
      </c>
      <c r="E5293" s="42" t="s">
        <v>9171</v>
      </c>
      <c r="F5293" s="55">
        <v>41796</v>
      </c>
      <c r="G5293" s="42" t="s">
        <v>9172</v>
      </c>
      <c r="H5293" s="42" t="s">
        <v>9173</v>
      </c>
      <c r="I5293" s="42" t="s">
        <v>167</v>
      </c>
      <c r="J5293" s="42" t="s">
        <v>9174</v>
      </c>
      <c r="K5293" s="42" t="s">
        <v>9175</v>
      </c>
      <c r="L5293" s="42" t="s">
        <v>9176</v>
      </c>
      <c r="M5293" s="42" t="s">
        <v>21</v>
      </c>
      <c r="N5293" s="42" t="s">
        <v>9177</v>
      </c>
      <c r="O5293" s="42" t="s">
        <v>537</v>
      </c>
      <c r="P5293" s="42" t="s">
        <v>395</v>
      </c>
      <c r="Q5293" s="56" t="s">
        <v>9178</v>
      </c>
      <c r="R5293" s="42" t="s">
        <v>94</v>
      </c>
      <c r="S5293" s="42" t="s">
        <v>22</v>
      </c>
    </row>
    <row r="5294" spans="1:19" ht="12" customHeight="1" x14ac:dyDescent="0.15">
      <c r="A5294" s="42" t="s">
        <v>9165</v>
      </c>
      <c r="B5294" s="42">
        <v>50</v>
      </c>
      <c r="C5294" s="42" t="s">
        <v>14</v>
      </c>
      <c r="D5294" s="42" t="s">
        <v>31</v>
      </c>
      <c r="F5294" s="55">
        <v>41796</v>
      </c>
      <c r="G5294" s="42" t="s">
        <v>9166</v>
      </c>
      <c r="H5294" s="42" t="s">
        <v>3732</v>
      </c>
      <c r="I5294" s="42" t="s">
        <v>203</v>
      </c>
      <c r="J5294" s="42" t="s">
        <v>9167</v>
      </c>
      <c r="K5294" s="42" t="s">
        <v>3734</v>
      </c>
      <c r="L5294" s="42" t="s">
        <v>3735</v>
      </c>
      <c r="M5294" s="42" t="s">
        <v>21</v>
      </c>
      <c r="N5294" s="42" t="s">
        <v>9168</v>
      </c>
      <c r="O5294" s="42" t="s">
        <v>394</v>
      </c>
      <c r="P5294" s="42" t="s">
        <v>395</v>
      </c>
      <c r="Q5294" s="56" t="s">
        <v>9169</v>
      </c>
      <c r="R5294" s="42" t="s">
        <v>542</v>
      </c>
      <c r="S5294" s="42" t="s">
        <v>22</v>
      </c>
    </row>
    <row r="5295" spans="1:19" ht="12" customHeight="1" x14ac:dyDescent="0.15">
      <c r="A5295" s="42" t="s">
        <v>9179</v>
      </c>
      <c r="B5295" s="42" t="s">
        <v>9180</v>
      </c>
      <c r="C5295" s="42" t="s">
        <v>14</v>
      </c>
      <c r="D5295" s="42" t="s">
        <v>31</v>
      </c>
      <c r="E5295" s="42" t="s">
        <v>9181</v>
      </c>
      <c r="F5295" s="55">
        <v>41796</v>
      </c>
      <c r="G5295" s="42" t="s">
        <v>9182</v>
      </c>
      <c r="H5295" s="42" t="s">
        <v>9183</v>
      </c>
      <c r="I5295" s="42" t="s">
        <v>774</v>
      </c>
      <c r="J5295" s="42" t="s">
        <v>9184</v>
      </c>
      <c r="K5295" s="42" t="s">
        <v>9185</v>
      </c>
      <c r="L5295" s="42" t="s">
        <v>9186</v>
      </c>
      <c r="M5295" s="42" t="s">
        <v>21</v>
      </c>
      <c r="N5295" s="42" t="s">
        <v>9187</v>
      </c>
      <c r="O5295" s="42" t="s">
        <v>23</v>
      </c>
      <c r="P5295" s="42" t="s">
        <v>395</v>
      </c>
      <c r="Q5295" s="56" t="s">
        <v>9188</v>
      </c>
      <c r="R5295" s="42" t="s">
        <v>94</v>
      </c>
      <c r="S5295" s="42" t="s">
        <v>22</v>
      </c>
    </row>
    <row r="5296" spans="1:19" ht="12" customHeight="1" x14ac:dyDescent="0.15">
      <c r="A5296" s="42" t="s">
        <v>9158</v>
      </c>
      <c r="B5296" s="42">
        <v>25</v>
      </c>
      <c r="C5296" s="42" t="s">
        <v>14</v>
      </c>
      <c r="D5296" s="42" t="s">
        <v>31</v>
      </c>
      <c r="E5296" s="42" t="s">
        <v>9159</v>
      </c>
      <c r="F5296" s="55">
        <v>41796</v>
      </c>
      <c r="G5296" s="42" t="s">
        <v>9160</v>
      </c>
      <c r="H5296" s="42" t="s">
        <v>5406</v>
      </c>
      <c r="I5296" s="42" t="s">
        <v>398</v>
      </c>
      <c r="J5296" s="42" t="s">
        <v>9161</v>
      </c>
      <c r="K5296" s="42" t="s">
        <v>5406</v>
      </c>
      <c r="L5296" s="42" t="s">
        <v>9162</v>
      </c>
      <c r="M5296" s="42" t="s">
        <v>21</v>
      </c>
      <c r="N5296" s="42" t="s">
        <v>9163</v>
      </c>
      <c r="O5296" s="42" t="s">
        <v>537</v>
      </c>
      <c r="P5296" s="42" t="s">
        <v>395</v>
      </c>
      <c r="Q5296" s="56" t="s">
        <v>9164</v>
      </c>
      <c r="R5296" s="42" t="s">
        <v>23</v>
      </c>
      <c r="S5296" s="42" t="s">
        <v>12</v>
      </c>
    </row>
    <row r="5297" spans="1:19" ht="12" customHeight="1" x14ac:dyDescent="0.15">
      <c r="A5297" s="42" t="s">
        <v>9189</v>
      </c>
      <c r="B5297" s="42">
        <v>26</v>
      </c>
      <c r="C5297" s="42" t="s">
        <v>14</v>
      </c>
      <c r="D5297" s="42" t="s">
        <v>79</v>
      </c>
      <c r="E5297" s="42" t="s">
        <v>9190</v>
      </c>
      <c r="F5297" s="55">
        <v>41795</v>
      </c>
      <c r="G5297" s="42" t="s">
        <v>9191</v>
      </c>
      <c r="H5297" s="42" t="s">
        <v>4614</v>
      </c>
      <c r="I5297" s="42" t="s">
        <v>56</v>
      </c>
      <c r="J5297" s="42" t="s">
        <v>4615</v>
      </c>
      <c r="K5297" s="42" t="s">
        <v>1102</v>
      </c>
      <c r="L5297" s="42" t="s">
        <v>4287</v>
      </c>
      <c r="M5297" s="42" t="s">
        <v>21</v>
      </c>
      <c r="N5297" s="42" t="s">
        <v>9192</v>
      </c>
      <c r="O5297" s="42" t="s">
        <v>394</v>
      </c>
      <c r="P5297" s="42" t="s">
        <v>395</v>
      </c>
      <c r="Q5297" s="56" t="s">
        <v>9193</v>
      </c>
      <c r="R5297" s="42" t="s">
        <v>94</v>
      </c>
      <c r="S5297" s="42" t="s">
        <v>22</v>
      </c>
    </row>
    <row r="5298" spans="1:19" ht="12" customHeight="1" x14ac:dyDescent="0.15">
      <c r="A5298" s="42" t="s">
        <v>9194</v>
      </c>
      <c r="B5298" s="42">
        <v>53</v>
      </c>
      <c r="C5298" s="42" t="s">
        <v>14</v>
      </c>
      <c r="D5298" s="42" t="s">
        <v>31</v>
      </c>
      <c r="E5298" s="42" t="s">
        <v>9195</v>
      </c>
      <c r="F5298" s="55">
        <v>41795</v>
      </c>
      <c r="G5298" s="42" t="s">
        <v>9196</v>
      </c>
      <c r="H5298" s="42" t="s">
        <v>755</v>
      </c>
      <c r="I5298" s="42" t="s">
        <v>39</v>
      </c>
      <c r="J5298" s="42" t="s">
        <v>9197</v>
      </c>
      <c r="K5298" s="42" t="s">
        <v>592</v>
      </c>
      <c r="L5298" s="42" t="s">
        <v>756</v>
      </c>
      <c r="M5298" s="42" t="s">
        <v>21</v>
      </c>
      <c r="N5298" s="42" t="s">
        <v>9198</v>
      </c>
      <c r="O5298" s="42" t="s">
        <v>994</v>
      </c>
      <c r="P5298" s="42" t="s">
        <v>395</v>
      </c>
      <c r="Q5298" s="56" t="s">
        <v>9199</v>
      </c>
      <c r="R5298" s="42" t="s">
        <v>94</v>
      </c>
      <c r="S5298" s="42" t="s">
        <v>12</v>
      </c>
    </row>
    <row r="5299" spans="1:19" ht="12" customHeight="1" x14ac:dyDescent="0.15">
      <c r="A5299" s="42" t="s">
        <v>9200</v>
      </c>
      <c r="B5299" s="42">
        <v>22</v>
      </c>
      <c r="C5299" s="42" t="s">
        <v>14</v>
      </c>
      <c r="D5299" s="42" t="s">
        <v>79</v>
      </c>
      <c r="E5299" s="42" t="s">
        <v>9201</v>
      </c>
      <c r="F5299" s="55">
        <v>41794</v>
      </c>
      <c r="G5299" s="42" t="s">
        <v>9202</v>
      </c>
      <c r="H5299" s="42" t="s">
        <v>8631</v>
      </c>
      <c r="I5299" s="42" t="s">
        <v>51</v>
      </c>
      <c r="J5299" s="42" t="s">
        <v>9203</v>
      </c>
      <c r="K5299" s="42" t="s">
        <v>8346</v>
      </c>
      <c r="L5299" s="42" t="s">
        <v>3862</v>
      </c>
      <c r="M5299" s="42" t="s">
        <v>21</v>
      </c>
      <c r="N5299" s="42" t="s">
        <v>9204</v>
      </c>
      <c r="O5299" s="42" t="s">
        <v>537</v>
      </c>
      <c r="P5299" s="42" t="s">
        <v>395</v>
      </c>
      <c r="Q5299" s="56" t="str">
        <f>HYPERLINK("http://www.mlive.com/news/flint/index.ssf/2013/10/prosecutor_says_michigan_state.html","http://www.mlive.com/news/flint/index.ssf/2013/10/prosecutor_says_michigan_state.html")</f>
        <v>http://www.mlive.com/news/flint/index.ssf/2013/10/prosecutor_says_michigan_state.html</v>
      </c>
      <c r="R5299" s="42" t="s">
        <v>94</v>
      </c>
      <c r="S5299" s="42" t="s">
        <v>22</v>
      </c>
    </row>
    <row r="5300" spans="1:19" ht="12" customHeight="1" x14ac:dyDescent="0.15">
      <c r="A5300" s="42" t="s">
        <v>9205</v>
      </c>
      <c r="B5300" s="42">
        <v>72</v>
      </c>
      <c r="C5300" s="42" t="s">
        <v>14</v>
      </c>
      <c r="D5300" s="42" t="s">
        <v>79</v>
      </c>
      <c r="F5300" s="55">
        <v>41794</v>
      </c>
      <c r="G5300" s="42" t="s">
        <v>9206</v>
      </c>
      <c r="H5300" s="42" t="s">
        <v>3245</v>
      </c>
      <c r="I5300" s="42" t="s">
        <v>238</v>
      </c>
      <c r="J5300" s="42" t="s">
        <v>9207</v>
      </c>
      <c r="K5300" s="42" t="s">
        <v>3245</v>
      </c>
      <c r="L5300" s="42" t="s">
        <v>4946</v>
      </c>
      <c r="M5300" s="42" t="s">
        <v>21</v>
      </c>
      <c r="N5300" s="42" t="s">
        <v>9208</v>
      </c>
      <c r="O5300" s="42" t="s">
        <v>537</v>
      </c>
      <c r="P5300" s="42" t="s">
        <v>395</v>
      </c>
      <c r="Q5300" s="56" t="s">
        <v>9209</v>
      </c>
      <c r="R5300" s="42" t="s">
        <v>542</v>
      </c>
      <c r="S5300" s="42" t="s">
        <v>22</v>
      </c>
    </row>
    <row r="5301" spans="1:19" ht="12" customHeight="1" x14ac:dyDescent="0.15">
      <c r="A5301" s="42" t="s">
        <v>9210</v>
      </c>
      <c r="B5301" s="42" t="s">
        <v>9180</v>
      </c>
      <c r="C5301" s="42" t="s">
        <v>14</v>
      </c>
      <c r="D5301" s="42" t="s">
        <v>79</v>
      </c>
      <c r="E5301" s="42" t="s">
        <v>9211</v>
      </c>
      <c r="F5301" s="55">
        <v>41794</v>
      </c>
      <c r="G5301" s="42" t="s">
        <v>9212</v>
      </c>
      <c r="H5301" s="42" t="s">
        <v>635</v>
      </c>
      <c r="I5301" s="42" t="s">
        <v>56</v>
      </c>
      <c r="J5301" s="42" t="s">
        <v>5701</v>
      </c>
      <c r="K5301" s="42" t="s">
        <v>636</v>
      </c>
      <c r="L5301" s="42" t="s">
        <v>637</v>
      </c>
      <c r="M5301" s="42" t="s">
        <v>21</v>
      </c>
      <c r="N5301" s="42" t="s">
        <v>9213</v>
      </c>
      <c r="O5301" s="42" t="s">
        <v>537</v>
      </c>
      <c r="P5301" s="42" t="s">
        <v>395</v>
      </c>
      <c r="Q5301" s="56"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5301" s="42" t="s">
        <v>94</v>
      </c>
      <c r="S5301" s="42" t="s">
        <v>22</v>
      </c>
    </row>
    <row r="5302" spans="1:19" ht="12" customHeight="1" x14ac:dyDescent="0.15">
      <c r="A5302" s="42" t="s">
        <v>9220</v>
      </c>
      <c r="B5302" s="42">
        <v>35</v>
      </c>
      <c r="C5302" s="42" t="s">
        <v>14</v>
      </c>
      <c r="D5302" s="42" t="s">
        <v>31</v>
      </c>
      <c r="E5302" s="42" t="s">
        <v>9221</v>
      </c>
      <c r="F5302" s="55">
        <v>41794</v>
      </c>
      <c r="G5302" s="42" t="s">
        <v>9222</v>
      </c>
      <c r="H5302" s="42" t="s">
        <v>136</v>
      </c>
      <c r="I5302" s="42" t="s">
        <v>137</v>
      </c>
      <c r="J5302" s="42" t="s">
        <v>9223</v>
      </c>
      <c r="K5302" s="42" t="s">
        <v>138</v>
      </c>
      <c r="L5302" s="42" t="s">
        <v>139</v>
      </c>
      <c r="M5302" s="42" t="s">
        <v>21</v>
      </c>
      <c r="N5302" s="42" t="s">
        <v>9224</v>
      </c>
      <c r="O5302" s="42" t="s">
        <v>994</v>
      </c>
      <c r="P5302" s="42" t="s">
        <v>395</v>
      </c>
      <c r="Q5302" s="56"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5302" s="42" t="s">
        <v>542</v>
      </c>
      <c r="S5302" s="42" t="s">
        <v>22</v>
      </c>
    </row>
    <row r="5303" spans="1:19" ht="12" customHeight="1" x14ac:dyDescent="0.15">
      <c r="A5303" s="42" t="s">
        <v>9214</v>
      </c>
      <c r="B5303" s="42">
        <v>35</v>
      </c>
      <c r="C5303" s="42" t="s">
        <v>14</v>
      </c>
      <c r="D5303" s="42" t="s">
        <v>31</v>
      </c>
      <c r="E5303" s="42" t="s">
        <v>9215</v>
      </c>
      <c r="F5303" s="55">
        <v>41794</v>
      </c>
      <c r="G5303" s="42" t="s">
        <v>9216</v>
      </c>
      <c r="H5303" s="42" t="s">
        <v>9217</v>
      </c>
      <c r="I5303" s="42" t="s">
        <v>234</v>
      </c>
      <c r="J5303" s="42" t="s">
        <v>7197</v>
      </c>
      <c r="K5303" s="42" t="s">
        <v>1422</v>
      </c>
      <c r="L5303" s="42" t="s">
        <v>9218</v>
      </c>
      <c r="M5303" s="42" t="s">
        <v>21</v>
      </c>
      <c r="N5303" s="42" t="s">
        <v>9219</v>
      </c>
      <c r="O5303" s="42" t="s">
        <v>394</v>
      </c>
      <c r="P5303" s="42" t="s">
        <v>395</v>
      </c>
      <c r="Q5303" s="56" t="s">
        <v>5156</v>
      </c>
      <c r="R5303" s="42" t="s">
        <v>94</v>
      </c>
      <c r="S5303" s="42" t="s">
        <v>22</v>
      </c>
    </row>
    <row r="5304" spans="1:19" ht="12" customHeight="1" x14ac:dyDescent="0.15">
      <c r="A5304" s="42" t="s">
        <v>9225</v>
      </c>
      <c r="B5304" s="42">
        <v>56</v>
      </c>
      <c r="C5304" s="42" t="s">
        <v>14</v>
      </c>
      <c r="D5304" s="42" t="s">
        <v>31</v>
      </c>
      <c r="F5304" s="55">
        <v>41794</v>
      </c>
      <c r="G5304" s="42" t="s">
        <v>9226</v>
      </c>
      <c r="H5304" s="42" t="s">
        <v>9227</v>
      </c>
      <c r="I5304" s="42" t="s">
        <v>357</v>
      </c>
      <c r="J5304" s="42" t="s">
        <v>9228</v>
      </c>
      <c r="K5304" s="42" t="s">
        <v>9227</v>
      </c>
      <c r="L5304" s="42" t="s">
        <v>9229</v>
      </c>
      <c r="M5304" s="42" t="s">
        <v>21</v>
      </c>
      <c r="N5304" s="42" t="s">
        <v>20428</v>
      </c>
      <c r="O5304" s="42" t="s">
        <v>994</v>
      </c>
      <c r="P5304" s="42" t="s">
        <v>395</v>
      </c>
      <c r="Q5304" s="56" t="s">
        <v>20427</v>
      </c>
      <c r="R5304" s="42" t="s">
        <v>23</v>
      </c>
      <c r="S5304" s="42" t="s">
        <v>12</v>
      </c>
    </row>
    <row r="5305" spans="1:19" ht="12" customHeight="1" x14ac:dyDescent="0.15">
      <c r="A5305" s="42" t="s">
        <v>9230</v>
      </c>
      <c r="B5305" s="42" t="s">
        <v>9231</v>
      </c>
      <c r="C5305" s="42" t="s">
        <v>108</v>
      </c>
      <c r="D5305" s="42" t="s">
        <v>42</v>
      </c>
      <c r="E5305" s="42" t="s">
        <v>9232</v>
      </c>
      <c r="F5305" s="55">
        <v>41793</v>
      </c>
      <c r="G5305" s="42" t="s">
        <v>9233</v>
      </c>
      <c r="H5305" s="42" t="s">
        <v>9234</v>
      </c>
      <c r="I5305" s="42" t="s">
        <v>39</v>
      </c>
      <c r="J5305" s="42" t="s">
        <v>9235</v>
      </c>
      <c r="K5305" s="42" t="s">
        <v>4534</v>
      </c>
      <c r="L5305" s="42" t="s">
        <v>18447</v>
      </c>
      <c r="M5305" s="42" t="s">
        <v>21</v>
      </c>
      <c r="N5305" s="42" t="s">
        <v>9236</v>
      </c>
      <c r="O5305" s="42" t="s">
        <v>23</v>
      </c>
      <c r="P5305" s="42" t="s">
        <v>395</v>
      </c>
      <c r="Q5305" s="56" t="s">
        <v>9237</v>
      </c>
      <c r="R5305" s="42" t="s">
        <v>542</v>
      </c>
      <c r="S5305" s="42" t="s">
        <v>22</v>
      </c>
    </row>
    <row r="5306" spans="1:19" ht="12" customHeight="1" x14ac:dyDescent="0.15">
      <c r="A5306" s="42" t="s">
        <v>9242</v>
      </c>
      <c r="B5306" s="42">
        <v>52</v>
      </c>
      <c r="C5306" s="42" t="s">
        <v>108</v>
      </c>
      <c r="D5306" s="42" t="s">
        <v>31</v>
      </c>
      <c r="F5306" s="55">
        <v>41792</v>
      </c>
      <c r="G5306" s="42" t="s">
        <v>9243</v>
      </c>
      <c r="H5306" s="42" t="s">
        <v>1753</v>
      </c>
      <c r="I5306" s="42" t="s">
        <v>26</v>
      </c>
      <c r="J5306" s="42" t="s">
        <v>9244</v>
      </c>
      <c r="K5306" s="42" t="s">
        <v>1753</v>
      </c>
      <c r="L5306" s="42" t="s">
        <v>9245</v>
      </c>
      <c r="M5306" s="42" t="s">
        <v>21</v>
      </c>
      <c r="N5306" s="42" t="s">
        <v>9246</v>
      </c>
      <c r="O5306" s="42" t="s">
        <v>994</v>
      </c>
      <c r="P5306" s="42" t="s">
        <v>395</v>
      </c>
      <c r="Q5306" s="56" t="s">
        <v>9247</v>
      </c>
      <c r="R5306" s="42" t="s">
        <v>542</v>
      </c>
      <c r="S5306" s="42" t="s">
        <v>22</v>
      </c>
    </row>
    <row r="5307" spans="1:19" ht="12" customHeight="1" x14ac:dyDescent="0.15">
      <c r="A5307" s="42" t="s">
        <v>9238</v>
      </c>
      <c r="B5307" s="42">
        <v>34</v>
      </c>
      <c r="C5307" s="42" t="s">
        <v>14</v>
      </c>
      <c r="D5307" s="42" t="s">
        <v>79</v>
      </c>
      <c r="E5307" s="42" t="s">
        <v>9239</v>
      </c>
      <c r="F5307" s="55">
        <v>41792</v>
      </c>
      <c r="G5307" s="42" t="s">
        <v>9240</v>
      </c>
      <c r="H5307" s="42" t="s">
        <v>397</v>
      </c>
      <c r="I5307" s="42" t="s">
        <v>398</v>
      </c>
      <c r="J5307" s="42" t="s">
        <v>1919</v>
      </c>
      <c r="K5307" s="42" t="s">
        <v>890</v>
      </c>
      <c r="L5307" s="42" t="s">
        <v>1920</v>
      </c>
      <c r="M5307" s="42" t="s">
        <v>21</v>
      </c>
      <c r="N5307" s="42" t="s">
        <v>9241</v>
      </c>
      <c r="O5307" s="42" t="s">
        <v>994</v>
      </c>
      <c r="P5307" s="42" t="s">
        <v>395</v>
      </c>
      <c r="Q5307" s="56" t="str">
        <f>HYPERLINK("http://6abc.com/news/officer-released-from-hospital-suspect-dead-in-chester/89060/","http://6abc.com/news/officer-released-from-hospital-suspect-dead-in-chester/89060/")</f>
        <v>http://6abc.com/news/officer-released-from-hospital-suspect-dead-in-chester/89060/</v>
      </c>
      <c r="R5307" s="42" t="s">
        <v>94</v>
      </c>
      <c r="S5307" s="42" t="s">
        <v>22</v>
      </c>
    </row>
    <row r="5308" spans="1:19" ht="12" customHeight="1" x14ac:dyDescent="0.15">
      <c r="A5308" s="42" t="s">
        <v>9248</v>
      </c>
      <c r="B5308" s="42">
        <v>21</v>
      </c>
      <c r="C5308" s="42" t="s">
        <v>14</v>
      </c>
      <c r="D5308" s="42" t="s">
        <v>31</v>
      </c>
      <c r="E5308" s="42" t="s">
        <v>9249</v>
      </c>
      <c r="F5308" s="55">
        <v>41792</v>
      </c>
      <c r="G5308" s="42" t="s">
        <v>9250</v>
      </c>
      <c r="H5308" s="42" t="s">
        <v>9251</v>
      </c>
      <c r="I5308" s="42" t="s">
        <v>360</v>
      </c>
      <c r="J5308" s="42" t="s">
        <v>9252</v>
      </c>
      <c r="K5308" s="42" t="s">
        <v>9253</v>
      </c>
      <c r="L5308" s="42" t="s">
        <v>9254</v>
      </c>
      <c r="M5308" s="42" t="s">
        <v>21</v>
      </c>
      <c r="N5308" s="42" t="s">
        <v>9255</v>
      </c>
      <c r="O5308" s="42" t="s">
        <v>994</v>
      </c>
      <c r="P5308" s="42" t="s">
        <v>395</v>
      </c>
      <c r="Q5308" s="56"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5308" s="42" t="s">
        <v>94</v>
      </c>
      <c r="S5308" s="42" t="s">
        <v>22</v>
      </c>
    </row>
    <row r="5309" spans="1:19" ht="12" customHeight="1" x14ac:dyDescent="0.15">
      <c r="A5309" s="42" t="s">
        <v>9256</v>
      </c>
      <c r="B5309" s="42">
        <v>22</v>
      </c>
      <c r="C5309" s="42" t="s">
        <v>14</v>
      </c>
      <c r="D5309" s="42" t="s">
        <v>31</v>
      </c>
      <c r="E5309" s="42" t="s">
        <v>9257</v>
      </c>
      <c r="F5309" s="55">
        <v>41792</v>
      </c>
      <c r="G5309" s="42" t="s">
        <v>9258</v>
      </c>
      <c r="H5309" s="42" t="s">
        <v>9259</v>
      </c>
      <c r="I5309" s="42" t="s">
        <v>26</v>
      </c>
      <c r="J5309" s="42" t="s">
        <v>9260</v>
      </c>
      <c r="K5309" s="42" t="s">
        <v>27</v>
      </c>
      <c r="L5309" s="42" t="s">
        <v>28</v>
      </c>
      <c r="M5309" s="42" t="s">
        <v>21</v>
      </c>
      <c r="N5309" s="42" t="s">
        <v>9261</v>
      </c>
      <c r="O5309" s="42" t="s">
        <v>994</v>
      </c>
      <c r="P5309" s="42" t="s">
        <v>395</v>
      </c>
      <c r="Q5309" s="56"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5309" s="42" t="s">
        <v>23</v>
      </c>
      <c r="S5309" s="42" t="s">
        <v>12</v>
      </c>
    </row>
    <row r="5310" spans="1:19" ht="12" customHeight="1" x14ac:dyDescent="0.15">
      <c r="A5310" s="42" t="s">
        <v>9262</v>
      </c>
      <c r="B5310" s="42">
        <v>52</v>
      </c>
      <c r="C5310" s="42" t="s">
        <v>14</v>
      </c>
      <c r="D5310" s="42" t="s">
        <v>24</v>
      </c>
      <c r="F5310" s="55">
        <v>41791</v>
      </c>
      <c r="G5310" s="42" t="s">
        <v>9263</v>
      </c>
      <c r="H5310" s="42" t="s">
        <v>5249</v>
      </c>
      <c r="I5310" s="42" t="s">
        <v>357</v>
      </c>
      <c r="J5310" s="42" t="s">
        <v>9264</v>
      </c>
      <c r="K5310" s="42" t="s">
        <v>1039</v>
      </c>
      <c r="L5310" s="42" t="s">
        <v>18880</v>
      </c>
      <c r="M5310" s="42" t="s">
        <v>21</v>
      </c>
      <c r="N5310" s="42" t="s">
        <v>9265</v>
      </c>
      <c r="O5310" s="42" t="s">
        <v>994</v>
      </c>
      <c r="P5310" s="42" t="s">
        <v>395</v>
      </c>
      <c r="Q5310" s="56" t="s">
        <v>9266</v>
      </c>
      <c r="R5310" s="42" t="s">
        <v>23</v>
      </c>
      <c r="S5310" s="42" t="s">
        <v>22</v>
      </c>
    </row>
    <row r="5311" spans="1:19" ht="12" customHeight="1" x14ac:dyDescent="0.15">
      <c r="A5311" s="42" t="s">
        <v>9284</v>
      </c>
      <c r="B5311" s="42">
        <v>44</v>
      </c>
      <c r="C5311" s="42" t="s">
        <v>14</v>
      </c>
      <c r="D5311" s="42" t="s">
        <v>79</v>
      </c>
      <c r="E5311" s="42" t="s">
        <v>9285</v>
      </c>
      <c r="F5311" s="55">
        <v>41790</v>
      </c>
      <c r="G5311" s="42" t="s">
        <v>9286</v>
      </c>
      <c r="H5311" s="42" t="s">
        <v>9287</v>
      </c>
      <c r="I5311" s="42" t="s">
        <v>75</v>
      </c>
      <c r="J5311" s="42" t="s">
        <v>9288</v>
      </c>
      <c r="K5311" s="42" t="s">
        <v>9289</v>
      </c>
      <c r="L5311" s="42" t="s">
        <v>9290</v>
      </c>
      <c r="M5311" s="42" t="s">
        <v>21</v>
      </c>
      <c r="N5311" s="42" t="s">
        <v>9291</v>
      </c>
      <c r="O5311" s="42" t="s">
        <v>537</v>
      </c>
      <c r="P5311" s="42" t="s">
        <v>395</v>
      </c>
      <c r="Q5311" s="56" t="str">
        <f>HYPERLINK("http://patersontimes.com/2014/05/31/armed-city-man-killed-by-city-detective-on-montgomery-street/","http://patersontimes.com/2014/05/31/armed-city-man-killed-by-city-detective-on-montgomery-street/")</f>
        <v>http://patersontimes.com/2014/05/31/armed-city-man-killed-by-city-detective-on-montgomery-street/</v>
      </c>
      <c r="R5311" s="42" t="s">
        <v>94</v>
      </c>
      <c r="S5311" s="42" t="s">
        <v>22</v>
      </c>
    </row>
    <row r="5312" spans="1:19" ht="12" customHeight="1" x14ac:dyDescent="0.15">
      <c r="A5312" s="42" t="s">
        <v>9276</v>
      </c>
      <c r="B5312" s="42">
        <v>22</v>
      </c>
      <c r="C5312" s="42" t="s">
        <v>14</v>
      </c>
      <c r="D5312" s="42" t="s">
        <v>79</v>
      </c>
      <c r="E5312" s="42" t="s">
        <v>9277</v>
      </c>
      <c r="F5312" s="55">
        <v>41790</v>
      </c>
      <c r="G5312" s="42" t="s">
        <v>9278</v>
      </c>
      <c r="H5312" s="42" t="s">
        <v>9279</v>
      </c>
      <c r="I5312" s="42" t="s">
        <v>357</v>
      </c>
      <c r="J5312" s="42" t="s">
        <v>9280</v>
      </c>
      <c r="K5312" s="42" t="s">
        <v>9281</v>
      </c>
      <c r="L5312" s="42" t="s">
        <v>9282</v>
      </c>
      <c r="M5312" s="42" t="s">
        <v>21</v>
      </c>
      <c r="N5312" s="42" t="s">
        <v>9283</v>
      </c>
      <c r="O5312" s="42" t="s">
        <v>23</v>
      </c>
      <c r="P5312" s="42" t="s">
        <v>395</v>
      </c>
      <c r="Q5312" s="56"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5312" s="42" t="s">
        <v>94</v>
      </c>
      <c r="S5312" s="42" t="s">
        <v>22</v>
      </c>
    </row>
    <row r="5313" spans="1:19" ht="12" customHeight="1" x14ac:dyDescent="0.15">
      <c r="A5313" s="42" t="s">
        <v>9301</v>
      </c>
      <c r="B5313" s="42">
        <v>64</v>
      </c>
      <c r="C5313" s="42" t="s">
        <v>14</v>
      </c>
      <c r="D5313" s="42" t="s">
        <v>31</v>
      </c>
      <c r="E5313" s="42" t="s">
        <v>9302</v>
      </c>
      <c r="F5313" s="55">
        <v>41790</v>
      </c>
      <c r="G5313" s="42" t="s">
        <v>9303</v>
      </c>
      <c r="H5313" s="42" t="s">
        <v>2271</v>
      </c>
      <c r="I5313" s="42" t="s">
        <v>457</v>
      </c>
      <c r="J5313" s="42" t="s">
        <v>9304</v>
      </c>
      <c r="K5313" s="42" t="s">
        <v>1467</v>
      </c>
      <c r="L5313" s="42" t="s">
        <v>9305</v>
      </c>
      <c r="M5313" s="42" t="s">
        <v>21</v>
      </c>
      <c r="N5313" s="42" t="s">
        <v>9306</v>
      </c>
      <c r="O5313" s="42" t="s">
        <v>537</v>
      </c>
      <c r="P5313" s="42" t="s">
        <v>395</v>
      </c>
      <c r="Q5313" s="56" t="s">
        <v>9307</v>
      </c>
      <c r="R5313" s="42" t="s">
        <v>23</v>
      </c>
      <c r="S5313" s="42" t="s">
        <v>22</v>
      </c>
    </row>
    <row r="5314" spans="1:19" ht="12" customHeight="1" x14ac:dyDescent="0.15">
      <c r="A5314" s="42" t="s">
        <v>9292</v>
      </c>
      <c r="B5314" s="42">
        <v>20</v>
      </c>
      <c r="C5314" s="42" t="s">
        <v>14</v>
      </c>
      <c r="D5314" s="42" t="s">
        <v>31</v>
      </c>
      <c r="E5314" s="42" t="s">
        <v>9293</v>
      </c>
      <c r="F5314" s="55">
        <v>41790</v>
      </c>
      <c r="G5314" s="42" t="s">
        <v>9294</v>
      </c>
      <c r="H5314" s="42" t="s">
        <v>9295</v>
      </c>
      <c r="I5314" s="42" t="s">
        <v>425</v>
      </c>
      <c r="J5314" s="42" t="s">
        <v>9296</v>
      </c>
      <c r="K5314" s="42" t="s">
        <v>5313</v>
      </c>
      <c r="L5314" s="42" t="s">
        <v>9297</v>
      </c>
      <c r="M5314" s="42" t="s">
        <v>9298</v>
      </c>
      <c r="N5314" s="42" t="s">
        <v>9299</v>
      </c>
      <c r="O5314" s="42" t="s">
        <v>3301</v>
      </c>
      <c r="P5314" s="42" t="s">
        <v>395</v>
      </c>
      <c r="Q5314" s="56" t="s">
        <v>9300</v>
      </c>
      <c r="R5314" s="42" t="s">
        <v>94</v>
      </c>
      <c r="S5314" s="42" t="s">
        <v>12</v>
      </c>
    </row>
    <row r="5315" spans="1:19" ht="12" customHeight="1" x14ac:dyDescent="0.15">
      <c r="A5315" s="42" t="s">
        <v>9267</v>
      </c>
      <c r="B5315" s="42">
        <v>33</v>
      </c>
      <c r="C5315" s="42" t="s">
        <v>14</v>
      </c>
      <c r="D5315" s="42" t="s">
        <v>79</v>
      </c>
      <c r="E5315" s="42" t="s">
        <v>9268</v>
      </c>
      <c r="F5315" s="55">
        <v>41790</v>
      </c>
      <c r="G5315" s="42" t="s">
        <v>9269</v>
      </c>
      <c r="H5315" s="42" t="s">
        <v>9270</v>
      </c>
      <c r="I5315" s="42" t="s">
        <v>360</v>
      </c>
      <c r="J5315" s="42" t="s">
        <v>9271</v>
      </c>
      <c r="K5315" s="42" t="s">
        <v>9272</v>
      </c>
      <c r="L5315" s="42" t="s">
        <v>9273</v>
      </c>
      <c r="M5315" s="42" t="s">
        <v>21</v>
      </c>
      <c r="N5315" s="42" t="s">
        <v>9274</v>
      </c>
      <c r="O5315" s="42" t="s">
        <v>994</v>
      </c>
      <c r="P5315" s="42" t="s">
        <v>395</v>
      </c>
      <c r="Q5315" s="56" t="s">
        <v>9275</v>
      </c>
      <c r="R5315" s="42" t="s">
        <v>94</v>
      </c>
      <c r="S5315" s="42" t="s">
        <v>29</v>
      </c>
    </row>
    <row r="5316" spans="1:19" ht="12" customHeight="1" x14ac:dyDescent="0.15">
      <c r="A5316" s="42" t="s">
        <v>9312</v>
      </c>
      <c r="B5316" s="42">
        <v>36</v>
      </c>
      <c r="C5316" s="42" t="s">
        <v>14</v>
      </c>
      <c r="D5316" s="42" t="s">
        <v>79</v>
      </c>
      <c r="E5316" s="42" t="s">
        <v>9313</v>
      </c>
      <c r="F5316" s="55">
        <v>41789</v>
      </c>
      <c r="G5316" s="42" t="s">
        <v>9314</v>
      </c>
      <c r="H5316" s="42" t="s">
        <v>210</v>
      </c>
      <c r="I5316" s="42" t="s">
        <v>211</v>
      </c>
      <c r="J5316" s="42" t="s">
        <v>1586</v>
      </c>
      <c r="K5316" s="42" t="s">
        <v>414</v>
      </c>
      <c r="L5316" s="42" t="s">
        <v>212</v>
      </c>
      <c r="M5316" s="42" t="s">
        <v>21</v>
      </c>
      <c r="N5316" s="42" t="s">
        <v>9315</v>
      </c>
      <c r="O5316" s="42" t="s">
        <v>994</v>
      </c>
      <c r="P5316" s="42" t="s">
        <v>395</v>
      </c>
      <c r="Q5316" s="56" t="s">
        <v>9316</v>
      </c>
      <c r="R5316" s="42" t="s">
        <v>23</v>
      </c>
      <c r="S5316" s="42" t="s">
        <v>22</v>
      </c>
    </row>
    <row r="5317" spans="1:19" ht="12" customHeight="1" x14ac:dyDescent="0.15">
      <c r="A5317" s="42" t="s">
        <v>9324</v>
      </c>
      <c r="B5317" s="42">
        <v>26</v>
      </c>
      <c r="C5317" s="42" t="s">
        <v>14</v>
      </c>
      <c r="D5317" s="42" t="s">
        <v>42</v>
      </c>
      <c r="F5317" s="55">
        <v>41789</v>
      </c>
      <c r="G5317" s="42" t="s">
        <v>9325</v>
      </c>
      <c r="H5317" s="42" t="s">
        <v>1872</v>
      </c>
      <c r="I5317" s="42" t="s">
        <v>39</v>
      </c>
      <c r="J5317" s="42" t="s">
        <v>9326</v>
      </c>
      <c r="K5317" s="42" t="s">
        <v>7678</v>
      </c>
      <c r="L5317" s="42" t="s">
        <v>1874</v>
      </c>
      <c r="M5317" s="42" t="s">
        <v>21</v>
      </c>
      <c r="N5317" s="42" t="s">
        <v>9327</v>
      </c>
      <c r="O5317" s="42" t="s">
        <v>394</v>
      </c>
      <c r="P5317" s="42" t="s">
        <v>395</v>
      </c>
      <c r="Q5317" s="56" t="s">
        <v>9328</v>
      </c>
      <c r="R5317" s="42" t="s">
        <v>94</v>
      </c>
      <c r="S5317" s="42" t="s">
        <v>22</v>
      </c>
    </row>
    <row r="5318" spans="1:19" ht="12" customHeight="1" x14ac:dyDescent="0.15">
      <c r="A5318" s="42" t="s">
        <v>9329</v>
      </c>
      <c r="B5318" s="42">
        <v>61</v>
      </c>
      <c r="C5318" s="42" t="s">
        <v>14</v>
      </c>
      <c r="D5318" s="42" t="s">
        <v>24</v>
      </c>
      <c r="F5318" s="55">
        <v>41789</v>
      </c>
      <c r="G5318" s="42" t="s">
        <v>9330</v>
      </c>
      <c r="H5318" s="42" t="s">
        <v>9331</v>
      </c>
      <c r="I5318" s="42" t="s">
        <v>309</v>
      </c>
      <c r="J5318" s="42" t="s">
        <v>9332</v>
      </c>
      <c r="K5318" s="42" t="s">
        <v>2457</v>
      </c>
      <c r="L5318" s="42" t="s">
        <v>3289</v>
      </c>
      <c r="M5318" s="42" t="s">
        <v>21</v>
      </c>
      <c r="N5318" s="42" t="s">
        <v>9333</v>
      </c>
      <c r="O5318" s="42" t="s">
        <v>994</v>
      </c>
      <c r="P5318" s="42" t="s">
        <v>395</v>
      </c>
      <c r="Q5318" s="56" t="s">
        <v>9334</v>
      </c>
      <c r="R5318" s="42" t="s">
        <v>23</v>
      </c>
      <c r="S5318" s="42" t="s">
        <v>22</v>
      </c>
    </row>
    <row r="5319" spans="1:19" ht="12" customHeight="1" x14ac:dyDescent="0.15">
      <c r="A5319" s="42" t="s">
        <v>9340</v>
      </c>
      <c r="B5319" s="42">
        <v>49</v>
      </c>
      <c r="C5319" s="42" t="s">
        <v>14</v>
      </c>
      <c r="D5319" s="42" t="s">
        <v>31</v>
      </c>
      <c r="E5319" s="42" t="s">
        <v>9341</v>
      </c>
      <c r="F5319" s="55">
        <v>41789</v>
      </c>
      <c r="G5319" s="42" t="s">
        <v>9342</v>
      </c>
      <c r="H5319" s="42" t="s">
        <v>9343</v>
      </c>
      <c r="I5319" s="42" t="s">
        <v>39</v>
      </c>
      <c r="J5319" s="42" t="s">
        <v>9344</v>
      </c>
      <c r="K5319" s="42" t="s">
        <v>1398</v>
      </c>
      <c r="L5319" s="42" t="s">
        <v>9345</v>
      </c>
      <c r="M5319" s="42" t="s">
        <v>21</v>
      </c>
      <c r="N5319" s="42" t="s">
        <v>9346</v>
      </c>
      <c r="O5319" s="42" t="s">
        <v>994</v>
      </c>
      <c r="P5319" s="42" t="s">
        <v>395</v>
      </c>
      <c r="Q5319" s="56" t="s">
        <v>9347</v>
      </c>
      <c r="R5319" s="42" t="s">
        <v>23</v>
      </c>
      <c r="S5319" s="42" t="s">
        <v>22</v>
      </c>
    </row>
    <row r="5320" spans="1:19" ht="12" customHeight="1" x14ac:dyDescent="0.15">
      <c r="A5320" s="42" t="s">
        <v>9335</v>
      </c>
      <c r="B5320" s="42">
        <v>31</v>
      </c>
      <c r="C5320" s="42" t="s">
        <v>14</v>
      </c>
      <c r="D5320" s="42" t="s">
        <v>31</v>
      </c>
      <c r="E5320" s="42" t="s">
        <v>9336</v>
      </c>
      <c r="F5320" s="55">
        <v>41789</v>
      </c>
      <c r="G5320" s="42" t="s">
        <v>6196</v>
      </c>
      <c r="H5320" s="42" t="s">
        <v>639</v>
      </c>
      <c r="I5320" s="42" t="s">
        <v>263</v>
      </c>
      <c r="J5320" s="42" t="s">
        <v>9337</v>
      </c>
      <c r="K5320" s="42" t="s">
        <v>557</v>
      </c>
      <c r="L5320" s="42" t="s">
        <v>558</v>
      </c>
      <c r="M5320" s="42" t="s">
        <v>21</v>
      </c>
      <c r="N5320" s="42" t="s">
        <v>9338</v>
      </c>
      <c r="O5320" s="42" t="s">
        <v>994</v>
      </c>
      <c r="P5320" s="42" t="s">
        <v>395</v>
      </c>
      <c r="Q5320" s="56" t="s">
        <v>9339</v>
      </c>
      <c r="R5320" s="42" t="s">
        <v>94</v>
      </c>
      <c r="S5320" s="42" t="s">
        <v>22</v>
      </c>
    </row>
    <row r="5321" spans="1:19" ht="12" customHeight="1" x14ac:dyDescent="0.15">
      <c r="A5321" s="42" t="s">
        <v>9348</v>
      </c>
      <c r="B5321" s="42">
        <v>29</v>
      </c>
      <c r="C5321" s="42" t="s">
        <v>14</v>
      </c>
      <c r="D5321" s="42" t="s">
        <v>31</v>
      </c>
      <c r="E5321" s="42" t="s">
        <v>9349</v>
      </c>
      <c r="F5321" s="55">
        <v>41789</v>
      </c>
      <c r="G5321" s="42" t="s">
        <v>9350</v>
      </c>
      <c r="H5321" s="42" t="s">
        <v>3245</v>
      </c>
      <c r="I5321" s="42" t="s">
        <v>238</v>
      </c>
      <c r="J5321" s="42" t="s">
        <v>9351</v>
      </c>
      <c r="K5321" s="42" t="s">
        <v>3245</v>
      </c>
      <c r="L5321" s="42" t="s">
        <v>4946</v>
      </c>
      <c r="M5321" s="42" t="s">
        <v>21</v>
      </c>
      <c r="N5321" s="42" t="s">
        <v>9352</v>
      </c>
      <c r="O5321" s="42" t="s">
        <v>994</v>
      </c>
      <c r="P5321" s="42" t="s">
        <v>395</v>
      </c>
      <c r="Q5321" s="56" t="s">
        <v>9353</v>
      </c>
      <c r="R5321" s="42" t="s">
        <v>23</v>
      </c>
      <c r="S5321" s="42" t="s">
        <v>22</v>
      </c>
    </row>
    <row r="5322" spans="1:19" ht="12" customHeight="1" x14ac:dyDescent="0.15">
      <c r="A5322" s="42" t="s">
        <v>9308</v>
      </c>
      <c r="B5322" s="42">
        <v>20</v>
      </c>
      <c r="C5322" s="42" t="s">
        <v>14</v>
      </c>
      <c r="D5322" s="42" t="s">
        <v>79</v>
      </c>
      <c r="F5322" s="55">
        <v>41789</v>
      </c>
      <c r="G5322" s="42" t="s">
        <v>9309</v>
      </c>
      <c r="H5322" s="42" t="s">
        <v>6422</v>
      </c>
      <c r="I5322" s="42" t="s">
        <v>46</v>
      </c>
      <c r="J5322" s="42" t="s">
        <v>6423</v>
      </c>
      <c r="K5322" s="42" t="s">
        <v>2332</v>
      </c>
      <c r="L5322" s="42" t="s">
        <v>743</v>
      </c>
      <c r="M5322" s="42" t="s">
        <v>21</v>
      </c>
      <c r="N5322" s="42" t="s">
        <v>9310</v>
      </c>
      <c r="O5322" s="42" t="s">
        <v>994</v>
      </c>
      <c r="P5322" s="42" t="s">
        <v>395</v>
      </c>
      <c r="Q5322" s="56" t="s">
        <v>9311</v>
      </c>
      <c r="R5322" s="42" t="s">
        <v>94</v>
      </c>
      <c r="S5322" s="42" t="s">
        <v>12</v>
      </c>
    </row>
    <row r="5323" spans="1:19" ht="12" customHeight="1" x14ac:dyDescent="0.15">
      <c r="A5323" s="42" t="s">
        <v>9317</v>
      </c>
      <c r="B5323" s="42">
        <v>31</v>
      </c>
      <c r="C5323" s="42" t="s">
        <v>14</v>
      </c>
      <c r="D5323" s="42" t="s">
        <v>42</v>
      </c>
      <c r="E5323" s="42" t="s">
        <v>9318</v>
      </c>
      <c r="F5323" s="55">
        <v>41789</v>
      </c>
      <c r="G5323" s="42" t="s">
        <v>9319</v>
      </c>
      <c r="H5323" s="42" t="s">
        <v>9320</v>
      </c>
      <c r="I5323" s="42" t="s">
        <v>117</v>
      </c>
      <c r="J5323" s="42" t="s">
        <v>9321</v>
      </c>
      <c r="K5323" s="42" t="s">
        <v>549</v>
      </c>
      <c r="L5323" s="42" t="s">
        <v>4629</v>
      </c>
      <c r="M5323" s="42" t="s">
        <v>21</v>
      </c>
      <c r="N5323" s="42" t="s">
        <v>9322</v>
      </c>
      <c r="O5323" s="42" t="s">
        <v>994</v>
      </c>
      <c r="P5323" s="42" t="s">
        <v>395</v>
      </c>
      <c r="Q5323" s="56" t="s">
        <v>9323</v>
      </c>
      <c r="R5323" s="42" t="s">
        <v>94</v>
      </c>
      <c r="S5323" s="42" t="s">
        <v>12</v>
      </c>
    </row>
    <row r="5324" spans="1:19" ht="12" customHeight="1" x14ac:dyDescent="0.15">
      <c r="A5324" s="42" t="s">
        <v>9354</v>
      </c>
      <c r="B5324" s="42">
        <v>17</v>
      </c>
      <c r="C5324" s="42" t="s">
        <v>14</v>
      </c>
      <c r="D5324" s="42" t="s">
        <v>79</v>
      </c>
      <c r="E5324" s="42" t="s">
        <v>9355</v>
      </c>
      <c r="F5324" s="55">
        <v>41788</v>
      </c>
      <c r="G5324" s="42" t="s">
        <v>9356</v>
      </c>
      <c r="H5324" s="42" t="s">
        <v>1023</v>
      </c>
      <c r="I5324" s="42" t="s">
        <v>19</v>
      </c>
      <c r="J5324" s="42" t="s">
        <v>9357</v>
      </c>
      <c r="K5324" s="42" t="s">
        <v>2534</v>
      </c>
      <c r="L5324" s="42" t="s">
        <v>9358</v>
      </c>
      <c r="M5324" s="42" t="s">
        <v>21</v>
      </c>
      <c r="N5324" s="42" t="s">
        <v>9359</v>
      </c>
      <c r="O5324" s="42" t="s">
        <v>537</v>
      </c>
      <c r="P5324" s="42" t="s">
        <v>395</v>
      </c>
      <c r="Q5324" s="56" t="s">
        <v>9360</v>
      </c>
      <c r="R5324" s="42" t="s">
        <v>23</v>
      </c>
      <c r="S5324" s="42" t="s">
        <v>22</v>
      </c>
    </row>
    <row r="5325" spans="1:19" ht="12" customHeight="1" x14ac:dyDescent="0.15">
      <c r="A5325" s="42" t="s">
        <v>9367</v>
      </c>
      <c r="B5325" s="42">
        <v>22</v>
      </c>
      <c r="C5325" s="42" t="s">
        <v>14</v>
      </c>
      <c r="D5325" s="42" t="s">
        <v>31</v>
      </c>
      <c r="E5325" s="42" t="s">
        <v>9368</v>
      </c>
      <c r="F5325" s="55">
        <v>41788</v>
      </c>
      <c r="G5325" s="42" t="s">
        <v>9369</v>
      </c>
      <c r="H5325" s="42" t="s">
        <v>9370</v>
      </c>
      <c r="I5325" s="42" t="s">
        <v>39</v>
      </c>
      <c r="J5325" s="42" t="s">
        <v>9371</v>
      </c>
      <c r="K5325" s="42" t="s">
        <v>1044</v>
      </c>
      <c r="L5325" s="42" t="s">
        <v>9372</v>
      </c>
      <c r="M5325" s="42" t="s">
        <v>21</v>
      </c>
      <c r="N5325" s="42" t="s">
        <v>9373</v>
      </c>
      <c r="O5325" s="42" t="s">
        <v>394</v>
      </c>
      <c r="P5325" s="42" t="s">
        <v>395</v>
      </c>
      <c r="Q5325" s="56" t="s">
        <v>9374</v>
      </c>
      <c r="R5325" s="42" t="s">
        <v>542</v>
      </c>
      <c r="S5325" s="42" t="s">
        <v>22</v>
      </c>
    </row>
    <row r="5326" spans="1:19" ht="12" customHeight="1" x14ac:dyDescent="0.15">
      <c r="A5326" s="42" t="s">
        <v>9361</v>
      </c>
      <c r="B5326" s="42">
        <v>18</v>
      </c>
      <c r="C5326" s="42" t="s">
        <v>14</v>
      </c>
      <c r="D5326" s="42" t="s">
        <v>79</v>
      </c>
      <c r="E5326" s="42" t="s">
        <v>9362</v>
      </c>
      <c r="F5326" s="55">
        <v>41788</v>
      </c>
      <c r="G5326" s="42" t="s">
        <v>9363</v>
      </c>
      <c r="H5326" s="42" t="s">
        <v>3413</v>
      </c>
      <c r="I5326" s="42" t="s">
        <v>56</v>
      </c>
      <c r="J5326" s="42" t="s">
        <v>9364</v>
      </c>
      <c r="K5326" s="42" t="s">
        <v>3415</v>
      </c>
      <c r="L5326" s="42" t="s">
        <v>3416</v>
      </c>
      <c r="M5326" s="42" t="s">
        <v>21</v>
      </c>
      <c r="N5326" s="42" t="s">
        <v>9365</v>
      </c>
      <c r="O5326" s="42" t="s">
        <v>537</v>
      </c>
      <c r="P5326" s="42" t="s">
        <v>395</v>
      </c>
      <c r="Q5326" s="56" t="s">
        <v>9366</v>
      </c>
      <c r="R5326" s="42" t="s">
        <v>948</v>
      </c>
      <c r="S5326" s="42" t="s">
        <v>29</v>
      </c>
    </row>
    <row r="5327" spans="1:19" ht="12" customHeight="1" x14ac:dyDescent="0.15">
      <c r="A5327" s="42" t="s">
        <v>9375</v>
      </c>
      <c r="B5327" s="42">
        <v>45</v>
      </c>
      <c r="C5327" s="42" t="s">
        <v>14</v>
      </c>
      <c r="D5327" s="42" t="s">
        <v>31</v>
      </c>
      <c r="E5327" s="42" t="s">
        <v>9376</v>
      </c>
      <c r="F5327" s="55">
        <v>41788</v>
      </c>
      <c r="G5327" s="42" t="s">
        <v>9377</v>
      </c>
      <c r="H5327" s="42" t="s">
        <v>6445</v>
      </c>
      <c r="I5327" s="42" t="s">
        <v>313</v>
      </c>
      <c r="J5327" s="42" t="s">
        <v>9378</v>
      </c>
      <c r="K5327" s="42" t="s">
        <v>2849</v>
      </c>
      <c r="L5327" s="42" t="s">
        <v>113</v>
      </c>
      <c r="M5327" s="42" t="s">
        <v>21</v>
      </c>
      <c r="N5327" s="42" t="s">
        <v>9379</v>
      </c>
      <c r="O5327" s="42" t="s">
        <v>537</v>
      </c>
      <c r="P5327" s="42" t="s">
        <v>395</v>
      </c>
      <c r="Q5327" s="56" t="str">
        <f>HYPERLINK("http://www.tricities.com/news/article_0ec2ddf4-e749-11e3-a6a8-0017a43b2370.html","http://www.tricities.com/news/article_0ec2ddf4-e749-11e3-a6a8-0017a43b2370.html")</f>
        <v>http://www.tricities.com/news/article_0ec2ddf4-e749-11e3-a6a8-0017a43b2370.html</v>
      </c>
      <c r="R5327" s="42" t="s">
        <v>94</v>
      </c>
      <c r="S5327" s="42" t="s">
        <v>373</v>
      </c>
    </row>
    <row r="5328" spans="1:19" ht="12" customHeight="1" x14ac:dyDescent="0.15">
      <c r="A5328" s="42" t="s">
        <v>9380</v>
      </c>
      <c r="B5328" s="42">
        <v>20</v>
      </c>
      <c r="C5328" s="42" t="s">
        <v>14</v>
      </c>
      <c r="D5328" s="42" t="s">
        <v>79</v>
      </c>
      <c r="E5328" s="42" t="s">
        <v>9381</v>
      </c>
      <c r="F5328" s="55">
        <v>41787</v>
      </c>
      <c r="G5328" s="42" t="s">
        <v>9382</v>
      </c>
      <c r="H5328" s="42" t="s">
        <v>6520</v>
      </c>
      <c r="I5328" s="42" t="s">
        <v>653</v>
      </c>
      <c r="J5328" s="42" t="s">
        <v>6521</v>
      </c>
      <c r="K5328" s="42" t="s">
        <v>1159</v>
      </c>
      <c r="L5328" s="42" t="s">
        <v>1160</v>
      </c>
      <c r="M5328" s="42" t="s">
        <v>21</v>
      </c>
      <c r="N5328" s="42" t="s">
        <v>9383</v>
      </c>
      <c r="O5328" s="42" t="s">
        <v>994</v>
      </c>
      <c r="P5328" s="42" t="s">
        <v>395</v>
      </c>
      <c r="Q5328" s="56" t="s">
        <v>9384</v>
      </c>
      <c r="R5328" s="42" t="s">
        <v>94</v>
      </c>
      <c r="S5328" s="42" t="s">
        <v>22</v>
      </c>
    </row>
    <row r="5329" spans="1:19" ht="12" customHeight="1" x14ac:dyDescent="0.15">
      <c r="A5329" s="42" t="s">
        <v>9385</v>
      </c>
      <c r="B5329" s="42">
        <v>54</v>
      </c>
      <c r="C5329" s="42" t="s">
        <v>14</v>
      </c>
      <c r="D5329" s="42" t="s">
        <v>31</v>
      </c>
      <c r="F5329" s="55">
        <v>41787</v>
      </c>
      <c r="G5329" s="42" t="s">
        <v>9386</v>
      </c>
      <c r="H5329" s="42" t="s">
        <v>9387</v>
      </c>
      <c r="I5329" s="42" t="s">
        <v>425</v>
      </c>
      <c r="J5329" s="42" t="s">
        <v>9388</v>
      </c>
      <c r="K5329" s="42" t="s">
        <v>3216</v>
      </c>
      <c r="L5329" s="42" t="s">
        <v>9389</v>
      </c>
      <c r="M5329" s="42" t="s">
        <v>21</v>
      </c>
      <c r="N5329" s="42" t="s">
        <v>9390</v>
      </c>
      <c r="O5329" s="42" t="s">
        <v>994</v>
      </c>
      <c r="P5329" s="42" t="s">
        <v>395</v>
      </c>
      <c r="Q5329" s="56" t="s">
        <v>9391</v>
      </c>
      <c r="R5329" s="42" t="s">
        <v>94</v>
      </c>
      <c r="S5329" s="42" t="s">
        <v>22</v>
      </c>
    </row>
    <row r="5330" spans="1:19" ht="12" customHeight="1" x14ac:dyDescent="0.15">
      <c r="A5330" s="42" t="s">
        <v>9392</v>
      </c>
      <c r="B5330" s="42">
        <v>42</v>
      </c>
      <c r="C5330" s="42" t="s">
        <v>14</v>
      </c>
      <c r="D5330" s="42" t="s">
        <v>31</v>
      </c>
      <c r="E5330" s="42" t="s">
        <v>9393</v>
      </c>
      <c r="F5330" s="55">
        <v>41786</v>
      </c>
      <c r="G5330" s="42" t="s">
        <v>9394</v>
      </c>
      <c r="H5330" s="42" t="s">
        <v>9395</v>
      </c>
      <c r="I5330" s="42" t="s">
        <v>63</v>
      </c>
      <c r="J5330" s="42" t="s">
        <v>9396</v>
      </c>
      <c r="K5330" s="42" t="s">
        <v>3965</v>
      </c>
      <c r="L5330" s="42" t="s">
        <v>9397</v>
      </c>
      <c r="M5330" s="42" t="s">
        <v>21</v>
      </c>
      <c r="N5330" s="42" t="s">
        <v>9398</v>
      </c>
      <c r="O5330" s="42" t="s">
        <v>537</v>
      </c>
      <c r="P5330" s="42" t="s">
        <v>395</v>
      </c>
      <c r="Q5330" s="56" t="s">
        <v>9399</v>
      </c>
      <c r="R5330" s="42" t="s">
        <v>94</v>
      </c>
      <c r="S5330" s="42" t="s">
        <v>22</v>
      </c>
    </row>
    <row r="5331" spans="1:19" ht="12" customHeight="1" x14ac:dyDescent="0.15">
      <c r="A5331" s="42" t="s">
        <v>9400</v>
      </c>
      <c r="B5331" s="42">
        <v>29</v>
      </c>
      <c r="C5331" s="42" t="s">
        <v>14</v>
      </c>
      <c r="D5331" s="42" t="s">
        <v>31</v>
      </c>
      <c r="E5331" s="42" t="s">
        <v>9401</v>
      </c>
      <c r="F5331" s="55">
        <v>41786</v>
      </c>
      <c r="G5331" s="42" t="s">
        <v>9402</v>
      </c>
      <c r="H5331" s="42" t="s">
        <v>1537</v>
      </c>
      <c r="I5331" s="42" t="s">
        <v>56</v>
      </c>
      <c r="J5331" s="42" t="s">
        <v>1538</v>
      </c>
      <c r="K5331" s="42" t="s">
        <v>622</v>
      </c>
      <c r="L5331" s="42" t="s">
        <v>1539</v>
      </c>
      <c r="M5331" s="42" t="s">
        <v>21</v>
      </c>
      <c r="N5331" s="42" t="s">
        <v>9403</v>
      </c>
      <c r="O5331" s="42" t="s">
        <v>537</v>
      </c>
      <c r="P5331" s="42" t="s">
        <v>395</v>
      </c>
      <c r="Q5331" s="56" t="s">
        <v>9404</v>
      </c>
      <c r="R5331" s="42" t="s">
        <v>94</v>
      </c>
      <c r="S5331" s="42" t="s">
        <v>22</v>
      </c>
    </row>
    <row r="5332" spans="1:19" ht="12" customHeight="1" x14ac:dyDescent="0.15">
      <c r="A5332" s="42" t="s">
        <v>9405</v>
      </c>
      <c r="B5332" s="42">
        <v>45</v>
      </c>
      <c r="C5332" s="42" t="s">
        <v>14</v>
      </c>
      <c r="D5332" s="42" t="s">
        <v>79</v>
      </c>
      <c r="E5332" s="42" t="s">
        <v>9406</v>
      </c>
      <c r="F5332" s="55">
        <v>41785</v>
      </c>
      <c r="G5332" s="42" t="s">
        <v>9407</v>
      </c>
      <c r="H5332" s="42" t="s">
        <v>1038</v>
      </c>
      <c r="I5332" s="42" t="s">
        <v>63</v>
      </c>
      <c r="J5332" s="42" t="s">
        <v>9408</v>
      </c>
      <c r="K5332" s="42" t="s">
        <v>1039</v>
      </c>
      <c r="L5332" s="42" t="s">
        <v>5902</v>
      </c>
      <c r="M5332" s="42" t="s">
        <v>21</v>
      </c>
      <c r="N5332" s="42" t="s">
        <v>9409</v>
      </c>
      <c r="O5332" s="42" t="s">
        <v>994</v>
      </c>
      <c r="P5332" s="42" t="s">
        <v>395</v>
      </c>
      <c r="Q5332" s="56"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5332" s="42" t="s">
        <v>23</v>
      </c>
      <c r="S5332" s="42" t="s">
        <v>22</v>
      </c>
    </row>
    <row r="5333" spans="1:19" ht="12" customHeight="1" x14ac:dyDescent="0.15">
      <c r="A5333" s="42" t="s">
        <v>9410</v>
      </c>
      <c r="B5333" s="42">
        <v>23</v>
      </c>
      <c r="C5333" s="42" t="s">
        <v>14</v>
      </c>
      <c r="D5333" s="42" t="s">
        <v>42</v>
      </c>
      <c r="E5333" s="42" t="s">
        <v>9411</v>
      </c>
      <c r="F5333" s="55">
        <v>41785</v>
      </c>
      <c r="G5333" s="42" t="s">
        <v>9412</v>
      </c>
      <c r="H5333" s="42" t="s">
        <v>476</v>
      </c>
      <c r="I5333" s="42" t="s">
        <v>39</v>
      </c>
      <c r="J5333" s="42" t="s">
        <v>9413</v>
      </c>
      <c r="K5333" s="42" t="s">
        <v>92</v>
      </c>
      <c r="L5333" s="42" t="s">
        <v>408</v>
      </c>
      <c r="M5333" s="42" t="s">
        <v>21</v>
      </c>
      <c r="N5333" s="42" t="s">
        <v>9414</v>
      </c>
      <c r="O5333" s="42" t="s">
        <v>994</v>
      </c>
      <c r="P5333" s="42" t="s">
        <v>395</v>
      </c>
      <c r="Q5333" s="56" t="s">
        <v>9415</v>
      </c>
      <c r="R5333" s="42" t="s">
        <v>94</v>
      </c>
      <c r="S5333" s="42" t="s">
        <v>22</v>
      </c>
    </row>
    <row r="5334" spans="1:19" ht="12" customHeight="1" x14ac:dyDescent="0.15">
      <c r="A5334" s="42" t="s">
        <v>9423</v>
      </c>
      <c r="B5334" s="42">
        <v>26</v>
      </c>
      <c r="C5334" s="42" t="s">
        <v>14</v>
      </c>
      <c r="D5334" s="42" t="s">
        <v>31</v>
      </c>
      <c r="E5334" s="42" t="s">
        <v>9424</v>
      </c>
      <c r="F5334" s="55">
        <v>41784</v>
      </c>
      <c r="G5334" s="42" t="s">
        <v>9425</v>
      </c>
      <c r="H5334" s="42" t="s">
        <v>424</v>
      </c>
      <c r="I5334" s="42" t="s">
        <v>425</v>
      </c>
      <c r="J5334" s="42" t="s">
        <v>9426</v>
      </c>
      <c r="K5334" s="42" t="s">
        <v>427</v>
      </c>
      <c r="L5334" s="42" t="s">
        <v>428</v>
      </c>
      <c r="M5334" s="42" t="s">
        <v>21</v>
      </c>
      <c r="N5334" s="42" t="s">
        <v>9427</v>
      </c>
      <c r="O5334" s="42" t="s">
        <v>994</v>
      </c>
      <c r="P5334" s="42" t="s">
        <v>395</v>
      </c>
      <c r="Q5334" s="56" t="s">
        <v>9428</v>
      </c>
      <c r="R5334" s="42" t="s">
        <v>542</v>
      </c>
      <c r="S5334" s="42" t="s">
        <v>22</v>
      </c>
    </row>
    <row r="5335" spans="1:19" ht="12" customHeight="1" x14ac:dyDescent="0.15">
      <c r="A5335" s="42" t="s">
        <v>9416</v>
      </c>
      <c r="B5335" s="42">
        <v>26</v>
      </c>
      <c r="C5335" s="42" t="s">
        <v>14</v>
      </c>
      <c r="D5335" s="42" t="s">
        <v>79</v>
      </c>
      <c r="E5335" s="42" t="s">
        <v>9417</v>
      </c>
      <c r="F5335" s="55">
        <v>41784</v>
      </c>
      <c r="G5335" s="42" t="s">
        <v>9418</v>
      </c>
      <c r="H5335" s="42" t="s">
        <v>9419</v>
      </c>
      <c r="I5335" s="42" t="s">
        <v>360</v>
      </c>
      <c r="J5335" s="42" t="s">
        <v>9420</v>
      </c>
      <c r="K5335" s="42" t="s">
        <v>9175</v>
      </c>
      <c r="L5335" s="42" t="s">
        <v>19858</v>
      </c>
      <c r="M5335" s="42" t="s">
        <v>21</v>
      </c>
      <c r="N5335" s="42" t="s">
        <v>9421</v>
      </c>
      <c r="O5335" s="42" t="s">
        <v>537</v>
      </c>
      <c r="P5335" s="42" t="s">
        <v>395</v>
      </c>
      <c r="Q5335" s="56" t="s">
        <v>9422</v>
      </c>
      <c r="R5335" s="42" t="s">
        <v>94</v>
      </c>
      <c r="S5335" s="42" t="s">
        <v>12</v>
      </c>
    </row>
    <row r="5336" spans="1:19" ht="12" customHeight="1" x14ac:dyDescent="0.15">
      <c r="A5336" s="42" t="s">
        <v>9429</v>
      </c>
      <c r="B5336" s="42">
        <v>62</v>
      </c>
      <c r="C5336" s="42" t="s">
        <v>14</v>
      </c>
      <c r="D5336" s="42" t="s">
        <v>79</v>
      </c>
      <c r="F5336" s="55">
        <v>41783</v>
      </c>
      <c r="G5336" s="42" t="s">
        <v>9430</v>
      </c>
      <c r="H5336" s="42" t="s">
        <v>81</v>
      </c>
      <c r="I5336" s="42" t="s">
        <v>38</v>
      </c>
      <c r="J5336" s="42" t="s">
        <v>9431</v>
      </c>
      <c r="K5336" s="42" t="s">
        <v>82</v>
      </c>
      <c r="L5336" s="42" t="s">
        <v>83</v>
      </c>
      <c r="M5336" s="42" t="s">
        <v>21</v>
      </c>
      <c r="N5336" s="42" t="s">
        <v>9432</v>
      </c>
      <c r="O5336" s="42" t="s">
        <v>994</v>
      </c>
      <c r="P5336" s="42" t="s">
        <v>395</v>
      </c>
      <c r="Q5336" s="56" t="s">
        <v>9433</v>
      </c>
      <c r="R5336" s="42" t="s">
        <v>23</v>
      </c>
      <c r="S5336" s="42" t="s">
        <v>22</v>
      </c>
    </row>
    <row r="5337" spans="1:19" ht="12" customHeight="1" x14ac:dyDescent="0.15">
      <c r="A5337" s="42" t="s">
        <v>9434</v>
      </c>
      <c r="B5337" s="42">
        <v>27</v>
      </c>
      <c r="C5337" s="42" t="s">
        <v>14</v>
      </c>
      <c r="D5337" s="42" t="s">
        <v>79</v>
      </c>
      <c r="E5337" s="42" t="s">
        <v>9435</v>
      </c>
      <c r="F5337" s="55">
        <v>41783</v>
      </c>
      <c r="G5337" s="42" t="s">
        <v>9436</v>
      </c>
      <c r="H5337" s="42" t="s">
        <v>9437</v>
      </c>
      <c r="I5337" s="42" t="s">
        <v>417</v>
      </c>
      <c r="J5337" s="42" t="s">
        <v>9438</v>
      </c>
      <c r="K5337" s="42" t="s">
        <v>2418</v>
      </c>
      <c r="L5337" s="42" t="s">
        <v>9439</v>
      </c>
      <c r="M5337" s="42" t="s">
        <v>21</v>
      </c>
      <c r="N5337" s="42" t="s">
        <v>9440</v>
      </c>
      <c r="O5337" s="42" t="s">
        <v>994</v>
      </c>
      <c r="P5337" s="42" t="s">
        <v>395</v>
      </c>
      <c r="Q5337" s="56" t="s">
        <v>9441</v>
      </c>
      <c r="R5337" s="42" t="s">
        <v>948</v>
      </c>
      <c r="S5337" s="42" t="s">
        <v>22</v>
      </c>
    </row>
    <row r="5338" spans="1:19" ht="12" customHeight="1" x14ac:dyDescent="0.15">
      <c r="A5338" s="42" t="s">
        <v>9442</v>
      </c>
      <c r="B5338" s="42">
        <v>17</v>
      </c>
      <c r="C5338" s="42" t="s">
        <v>14</v>
      </c>
      <c r="D5338" s="42" t="s">
        <v>42</v>
      </c>
      <c r="F5338" s="55">
        <v>41783</v>
      </c>
      <c r="G5338" s="42" t="s">
        <v>9443</v>
      </c>
      <c r="H5338" s="42" t="s">
        <v>9444</v>
      </c>
      <c r="I5338" s="42" t="s">
        <v>238</v>
      </c>
      <c r="J5338" s="42" t="s">
        <v>9445</v>
      </c>
      <c r="K5338" s="42" t="s">
        <v>9446</v>
      </c>
      <c r="L5338" s="42" t="s">
        <v>9447</v>
      </c>
      <c r="M5338" s="42" t="s">
        <v>21</v>
      </c>
      <c r="N5338" s="42" t="s">
        <v>9448</v>
      </c>
      <c r="O5338" s="42" t="s">
        <v>537</v>
      </c>
      <c r="P5338" s="42" t="s">
        <v>395</v>
      </c>
      <c r="Q5338" s="56" t="s">
        <v>9449</v>
      </c>
      <c r="R5338" s="42" t="s">
        <v>542</v>
      </c>
      <c r="S5338" s="42" t="s">
        <v>22</v>
      </c>
    </row>
    <row r="5339" spans="1:19" ht="12" customHeight="1" x14ac:dyDescent="0.15">
      <c r="A5339" s="42" t="s">
        <v>9461</v>
      </c>
      <c r="B5339" s="42">
        <v>59</v>
      </c>
      <c r="C5339" s="42" t="s">
        <v>14</v>
      </c>
      <c r="D5339" s="42" t="s">
        <v>31</v>
      </c>
      <c r="E5339" s="42" t="s">
        <v>9462</v>
      </c>
      <c r="F5339" s="55">
        <v>41783</v>
      </c>
      <c r="G5339" s="42" t="s">
        <v>9463</v>
      </c>
      <c r="H5339" s="42" t="s">
        <v>9464</v>
      </c>
      <c r="I5339" s="42" t="s">
        <v>425</v>
      </c>
      <c r="J5339" s="42" t="s">
        <v>9465</v>
      </c>
      <c r="K5339" s="42" t="s">
        <v>5406</v>
      </c>
      <c r="L5339" s="42" t="s">
        <v>9466</v>
      </c>
      <c r="M5339" s="42" t="s">
        <v>21</v>
      </c>
      <c r="N5339" s="42" t="s">
        <v>9467</v>
      </c>
      <c r="O5339" s="42" t="s">
        <v>394</v>
      </c>
      <c r="P5339" s="42" t="s">
        <v>395</v>
      </c>
      <c r="Q5339" s="56" t="s">
        <v>9468</v>
      </c>
      <c r="R5339" s="42" t="s">
        <v>94</v>
      </c>
      <c r="S5339" s="42" t="s">
        <v>22</v>
      </c>
    </row>
    <row r="5340" spans="1:19" ht="12" customHeight="1" x14ac:dyDescent="0.15">
      <c r="A5340" s="42" t="s">
        <v>9456</v>
      </c>
      <c r="B5340" s="42">
        <v>49</v>
      </c>
      <c r="C5340" s="42" t="s">
        <v>14</v>
      </c>
      <c r="D5340" s="42" t="s">
        <v>31</v>
      </c>
      <c r="F5340" s="55">
        <v>41783</v>
      </c>
      <c r="G5340" s="42" t="s">
        <v>9457</v>
      </c>
      <c r="H5340" s="42" t="s">
        <v>9458</v>
      </c>
      <c r="I5340" s="42" t="s">
        <v>39</v>
      </c>
      <c r="J5340" s="42" t="s">
        <v>9459</v>
      </c>
      <c r="K5340" s="42" t="s">
        <v>664</v>
      </c>
      <c r="L5340" s="42" t="s">
        <v>731</v>
      </c>
      <c r="M5340" s="42" t="s">
        <v>21</v>
      </c>
      <c r="N5340" s="42" t="s">
        <v>9460</v>
      </c>
      <c r="O5340" s="42" t="s">
        <v>994</v>
      </c>
      <c r="P5340" s="42" t="s">
        <v>395</v>
      </c>
      <c r="Q5340" s="56" t="str">
        <f>HYPERLINK("http://www.bakersfieldnow.com/news/local/1-shot-killed-by-KC-deputy-in-Lebec-260562651.html","http://www.bakersfieldnow.com/news/local/1-shot-killed-by-KC-deputy-in-Lebec-260562651.html")</f>
        <v>http://www.bakersfieldnow.com/news/local/1-shot-killed-by-KC-deputy-in-Lebec-260562651.html</v>
      </c>
      <c r="R5340" s="42" t="s">
        <v>94</v>
      </c>
      <c r="S5340" s="42" t="s">
        <v>22</v>
      </c>
    </row>
    <row r="5341" spans="1:19" ht="12" customHeight="1" x14ac:dyDescent="0.15">
      <c r="A5341" s="42" t="s">
        <v>9450</v>
      </c>
      <c r="B5341" s="42">
        <v>54</v>
      </c>
      <c r="C5341" s="42" t="s">
        <v>14</v>
      </c>
      <c r="D5341" s="42" t="s">
        <v>42</v>
      </c>
      <c r="E5341" s="42" t="s">
        <v>9451</v>
      </c>
      <c r="F5341" s="55">
        <v>41783</v>
      </c>
      <c r="G5341" s="42" t="s">
        <v>9452</v>
      </c>
      <c r="H5341" s="42" t="s">
        <v>92</v>
      </c>
      <c r="I5341" s="42" t="s">
        <v>39</v>
      </c>
      <c r="J5341" s="42" t="s">
        <v>3831</v>
      </c>
      <c r="K5341" s="42" t="s">
        <v>92</v>
      </c>
      <c r="L5341" s="42" t="s">
        <v>93</v>
      </c>
      <c r="M5341" s="42" t="s">
        <v>9453</v>
      </c>
      <c r="N5341" s="42" t="s">
        <v>9454</v>
      </c>
      <c r="O5341" s="42" t="s">
        <v>994</v>
      </c>
      <c r="P5341" s="42" t="s">
        <v>395</v>
      </c>
      <c r="Q5341" s="56" t="s">
        <v>9455</v>
      </c>
      <c r="R5341" s="42" t="s">
        <v>542</v>
      </c>
      <c r="S5341" s="42" t="s">
        <v>12</v>
      </c>
    </row>
    <row r="5342" spans="1:19" ht="12" customHeight="1" x14ac:dyDescent="0.15">
      <c r="A5342" s="42" t="s">
        <v>9469</v>
      </c>
      <c r="B5342" s="42">
        <v>42</v>
      </c>
      <c r="C5342" s="42" t="s">
        <v>14</v>
      </c>
      <c r="D5342" s="42" t="s">
        <v>24</v>
      </c>
      <c r="F5342" s="55">
        <v>41782</v>
      </c>
      <c r="G5342" s="42" t="s">
        <v>9470</v>
      </c>
      <c r="H5342" s="42" t="s">
        <v>1610</v>
      </c>
      <c r="I5342" s="42" t="s">
        <v>39</v>
      </c>
      <c r="J5342" s="42" t="s">
        <v>1611</v>
      </c>
      <c r="K5342" s="42" t="s">
        <v>1612</v>
      </c>
      <c r="L5342" s="42" t="s">
        <v>1613</v>
      </c>
      <c r="M5342" s="42" t="s">
        <v>21</v>
      </c>
      <c r="N5342" s="42" t="s">
        <v>9471</v>
      </c>
      <c r="O5342" s="42" t="s">
        <v>4581</v>
      </c>
      <c r="P5342" s="42" t="s">
        <v>395</v>
      </c>
      <c r="Q5342" s="56" t="s">
        <v>9472</v>
      </c>
      <c r="R5342" s="42" t="s">
        <v>94</v>
      </c>
      <c r="S5342" s="42" t="s">
        <v>12</v>
      </c>
    </row>
    <row r="5343" spans="1:19" ht="12" customHeight="1" x14ac:dyDescent="0.15">
      <c r="A5343" s="42" t="s">
        <v>9474</v>
      </c>
      <c r="B5343" s="42" t="s">
        <v>8555</v>
      </c>
      <c r="C5343" s="42" t="s">
        <v>14</v>
      </c>
      <c r="D5343" s="42" t="s">
        <v>42</v>
      </c>
      <c r="E5343" s="42" t="s">
        <v>9475</v>
      </c>
      <c r="F5343" s="55">
        <v>41781</v>
      </c>
      <c r="G5343" s="42" t="s">
        <v>9476</v>
      </c>
      <c r="H5343" s="42" t="s">
        <v>906</v>
      </c>
      <c r="I5343" s="42" t="s">
        <v>189</v>
      </c>
      <c r="J5343" s="42" t="s">
        <v>9477</v>
      </c>
      <c r="K5343" s="42" t="s">
        <v>458</v>
      </c>
      <c r="L5343" s="42" t="s">
        <v>4857</v>
      </c>
      <c r="M5343" s="42" t="s">
        <v>21</v>
      </c>
      <c r="N5343" s="42" t="s">
        <v>9478</v>
      </c>
      <c r="O5343" s="42" t="s">
        <v>23</v>
      </c>
      <c r="P5343" s="42" t="s">
        <v>395</v>
      </c>
      <c r="Q5343" s="56" t="s">
        <v>9479</v>
      </c>
      <c r="R5343" s="42" t="s">
        <v>94</v>
      </c>
      <c r="S5343" s="42" t="s">
        <v>22</v>
      </c>
    </row>
    <row r="5344" spans="1:19" ht="12" customHeight="1" x14ac:dyDescent="0.15">
      <c r="A5344" s="42" t="s">
        <v>9480</v>
      </c>
      <c r="B5344" s="42">
        <v>34</v>
      </c>
      <c r="C5344" s="42" t="s">
        <v>14</v>
      </c>
      <c r="D5344" s="42" t="s">
        <v>31</v>
      </c>
      <c r="F5344" s="55">
        <v>41781</v>
      </c>
      <c r="G5344" s="42" t="s">
        <v>9481</v>
      </c>
      <c r="H5344" s="42" t="s">
        <v>9482</v>
      </c>
      <c r="I5344" s="42" t="s">
        <v>167</v>
      </c>
      <c r="J5344" s="42" t="s">
        <v>9483</v>
      </c>
      <c r="K5344" s="42" t="s">
        <v>9484</v>
      </c>
      <c r="L5344" s="42" t="s">
        <v>9485</v>
      </c>
      <c r="M5344" s="42" t="s">
        <v>21</v>
      </c>
      <c r="N5344" s="42" t="s">
        <v>9486</v>
      </c>
      <c r="O5344" s="42" t="s">
        <v>537</v>
      </c>
      <c r="P5344" s="42" t="s">
        <v>395</v>
      </c>
      <c r="Q5344" s="56" t="s">
        <v>9487</v>
      </c>
      <c r="R5344" s="42" t="s">
        <v>948</v>
      </c>
      <c r="S5344" s="42" t="s">
        <v>29</v>
      </c>
    </row>
    <row r="5345" spans="1:19" ht="12" customHeight="1" x14ac:dyDescent="0.15">
      <c r="A5345" s="42" t="s">
        <v>9488</v>
      </c>
      <c r="B5345" s="42">
        <v>20</v>
      </c>
      <c r="C5345" s="42" t="s">
        <v>14</v>
      </c>
      <c r="D5345" s="42" t="s">
        <v>79</v>
      </c>
      <c r="E5345" s="42" t="s">
        <v>9489</v>
      </c>
      <c r="F5345" s="55">
        <v>41780</v>
      </c>
      <c r="G5345" s="42" t="s">
        <v>9490</v>
      </c>
      <c r="H5345" s="42" t="s">
        <v>1043</v>
      </c>
      <c r="I5345" s="42" t="s">
        <v>56</v>
      </c>
      <c r="J5345" s="42" t="s">
        <v>9491</v>
      </c>
      <c r="K5345" s="42" t="s">
        <v>1044</v>
      </c>
      <c r="L5345" s="42" t="s">
        <v>1045</v>
      </c>
      <c r="M5345" s="42" t="s">
        <v>21</v>
      </c>
      <c r="N5345" s="42" t="s">
        <v>9492</v>
      </c>
      <c r="O5345" s="42" t="s">
        <v>4581</v>
      </c>
      <c r="P5345" s="42" t="s">
        <v>395</v>
      </c>
      <c r="Q5345" s="56" t="s">
        <v>9493</v>
      </c>
      <c r="R5345" s="42" t="s">
        <v>94</v>
      </c>
      <c r="S5345" s="42" t="s">
        <v>22</v>
      </c>
    </row>
    <row r="5346" spans="1:19" ht="12" customHeight="1" x14ac:dyDescent="0.15">
      <c r="A5346" s="42" t="s">
        <v>9494</v>
      </c>
      <c r="B5346" s="42">
        <v>31</v>
      </c>
      <c r="C5346" s="42" t="s">
        <v>14</v>
      </c>
      <c r="D5346" s="42" t="s">
        <v>42</v>
      </c>
      <c r="E5346" s="42" t="s">
        <v>9495</v>
      </c>
      <c r="F5346" s="55">
        <v>41780</v>
      </c>
      <c r="G5346" s="42" t="s">
        <v>9496</v>
      </c>
      <c r="H5346" s="42" t="s">
        <v>1672</v>
      </c>
      <c r="I5346" s="42" t="s">
        <v>203</v>
      </c>
      <c r="J5346" s="42" t="s">
        <v>1673</v>
      </c>
      <c r="K5346" s="42" t="s">
        <v>1674</v>
      </c>
      <c r="L5346" s="42" t="s">
        <v>1675</v>
      </c>
      <c r="M5346" s="42" t="s">
        <v>21</v>
      </c>
      <c r="N5346" s="42" t="s">
        <v>9497</v>
      </c>
      <c r="O5346" s="42" t="s">
        <v>537</v>
      </c>
      <c r="P5346" s="42" t="s">
        <v>395</v>
      </c>
      <c r="Q5346" s="56" t="s">
        <v>9498</v>
      </c>
      <c r="R5346" s="42" t="s">
        <v>94</v>
      </c>
      <c r="S5346" s="42" t="s">
        <v>22</v>
      </c>
    </row>
    <row r="5347" spans="1:19" ht="12" customHeight="1" x14ac:dyDescent="0.15">
      <c r="A5347" s="42" t="s">
        <v>9499</v>
      </c>
      <c r="B5347" s="42">
        <v>28</v>
      </c>
      <c r="C5347" s="42" t="s">
        <v>14</v>
      </c>
      <c r="D5347" s="42" t="s">
        <v>31</v>
      </c>
      <c r="E5347" s="42" t="s">
        <v>9500</v>
      </c>
      <c r="F5347" s="55">
        <v>41780</v>
      </c>
      <c r="G5347" s="42" t="s">
        <v>9501</v>
      </c>
      <c r="H5347" s="42" t="s">
        <v>548</v>
      </c>
      <c r="I5347" s="42" t="s">
        <v>117</v>
      </c>
      <c r="J5347" s="42" t="s">
        <v>7276</v>
      </c>
      <c r="K5347" s="42" t="s">
        <v>549</v>
      </c>
      <c r="L5347" s="42" t="s">
        <v>550</v>
      </c>
      <c r="M5347" s="42" t="s">
        <v>21</v>
      </c>
      <c r="N5347" s="42" t="s">
        <v>9502</v>
      </c>
      <c r="O5347" s="42" t="s">
        <v>4581</v>
      </c>
      <c r="P5347" s="42" t="s">
        <v>395</v>
      </c>
      <c r="Q5347" s="56" t="s">
        <v>9503</v>
      </c>
      <c r="R5347" s="42" t="s">
        <v>94</v>
      </c>
      <c r="S5347" s="42" t="s">
        <v>22</v>
      </c>
    </row>
    <row r="5348" spans="1:19" ht="12" customHeight="1" x14ac:dyDescent="0.15">
      <c r="A5348" s="42" t="s">
        <v>9514</v>
      </c>
      <c r="B5348" s="42">
        <v>27</v>
      </c>
      <c r="C5348" s="42" t="s">
        <v>108</v>
      </c>
      <c r="D5348" s="42" t="s">
        <v>24</v>
      </c>
      <c r="F5348" s="55">
        <v>41779</v>
      </c>
      <c r="G5348" s="42" t="s">
        <v>9515</v>
      </c>
      <c r="H5348" s="42" t="s">
        <v>968</v>
      </c>
      <c r="I5348" s="42" t="s">
        <v>67</v>
      </c>
      <c r="J5348" s="42" t="s">
        <v>9516</v>
      </c>
      <c r="K5348" s="42" t="s">
        <v>1039</v>
      </c>
      <c r="L5348" s="42" t="s">
        <v>9517</v>
      </c>
      <c r="M5348" s="42" t="s">
        <v>21</v>
      </c>
      <c r="N5348" s="42" t="s">
        <v>9518</v>
      </c>
      <c r="O5348" s="42" t="s">
        <v>994</v>
      </c>
      <c r="P5348" s="42" t="s">
        <v>395</v>
      </c>
      <c r="Q5348" s="56" t="s">
        <v>9519</v>
      </c>
      <c r="R5348" s="42" t="s">
        <v>948</v>
      </c>
      <c r="S5348" s="42" t="s">
        <v>22</v>
      </c>
    </row>
    <row r="5349" spans="1:19" ht="12" customHeight="1" x14ac:dyDescent="0.15">
      <c r="A5349" s="42" t="s">
        <v>9504</v>
      </c>
      <c r="B5349" s="42">
        <v>44</v>
      </c>
      <c r="C5349" s="42" t="s">
        <v>14</v>
      </c>
      <c r="D5349" s="42" t="s">
        <v>42</v>
      </c>
      <c r="F5349" s="55">
        <v>41779</v>
      </c>
      <c r="G5349" s="42" t="s">
        <v>9505</v>
      </c>
      <c r="H5349" s="42" t="s">
        <v>6224</v>
      </c>
      <c r="I5349" s="42" t="s">
        <v>39</v>
      </c>
      <c r="J5349" s="42" t="s">
        <v>6225</v>
      </c>
      <c r="K5349" s="42" t="s">
        <v>59</v>
      </c>
      <c r="L5349" s="42" t="s">
        <v>6226</v>
      </c>
      <c r="M5349" s="42" t="s">
        <v>21</v>
      </c>
      <c r="N5349" s="42" t="s">
        <v>9506</v>
      </c>
      <c r="O5349" s="42" t="s">
        <v>4581</v>
      </c>
      <c r="P5349" s="42" t="s">
        <v>395</v>
      </c>
      <c r="Q5349" s="56" t="s">
        <v>9507</v>
      </c>
      <c r="R5349" s="42" t="s">
        <v>94</v>
      </c>
      <c r="S5349" s="42" t="s">
        <v>22</v>
      </c>
    </row>
    <row r="5350" spans="1:19" ht="12" customHeight="1" x14ac:dyDescent="0.15">
      <c r="A5350" s="42" t="s">
        <v>9508</v>
      </c>
      <c r="B5350" s="42">
        <v>26</v>
      </c>
      <c r="C5350" s="42" t="s">
        <v>14</v>
      </c>
      <c r="D5350" s="42" t="s">
        <v>42</v>
      </c>
      <c r="E5350" s="42" t="s">
        <v>9509</v>
      </c>
      <c r="F5350" s="55">
        <v>41779</v>
      </c>
      <c r="G5350" s="42" t="s">
        <v>9510</v>
      </c>
      <c r="H5350" s="42" t="s">
        <v>194</v>
      </c>
      <c r="I5350" s="42" t="s">
        <v>39</v>
      </c>
      <c r="J5350" s="42" t="s">
        <v>9511</v>
      </c>
      <c r="K5350" s="42" t="s">
        <v>194</v>
      </c>
      <c r="L5350" s="42" t="s">
        <v>195</v>
      </c>
      <c r="M5350" s="42" t="s">
        <v>21</v>
      </c>
      <c r="N5350" s="42" t="s">
        <v>9512</v>
      </c>
      <c r="O5350" s="42" t="s">
        <v>994</v>
      </c>
      <c r="P5350" s="42" t="s">
        <v>395</v>
      </c>
      <c r="Q5350" s="56" t="s">
        <v>9513</v>
      </c>
      <c r="R5350" s="42" t="s">
        <v>948</v>
      </c>
      <c r="S5350" s="42" t="s">
        <v>22</v>
      </c>
    </row>
    <row r="5351" spans="1:19" ht="12" customHeight="1" x14ac:dyDescent="0.15">
      <c r="A5351" s="42" t="s">
        <v>9520</v>
      </c>
      <c r="B5351" s="42">
        <v>39</v>
      </c>
      <c r="C5351" s="42" t="s">
        <v>14</v>
      </c>
      <c r="D5351" s="42" t="s">
        <v>79</v>
      </c>
      <c r="E5351" s="42" t="s">
        <v>9521</v>
      </c>
      <c r="F5351" s="55">
        <v>41778</v>
      </c>
      <c r="G5351" s="42" t="s">
        <v>9522</v>
      </c>
      <c r="H5351" s="42" t="s">
        <v>738</v>
      </c>
      <c r="I5351" s="42" t="s">
        <v>417</v>
      </c>
      <c r="J5351" s="42" t="s">
        <v>9523</v>
      </c>
      <c r="K5351" s="42" t="s">
        <v>738</v>
      </c>
      <c r="L5351" s="42" t="s">
        <v>569</v>
      </c>
      <c r="M5351" s="42" t="s">
        <v>21</v>
      </c>
      <c r="N5351" s="42" t="s">
        <v>9524</v>
      </c>
      <c r="O5351" s="42" t="s">
        <v>994</v>
      </c>
      <c r="P5351" s="42" t="s">
        <v>395</v>
      </c>
      <c r="Q5351" s="56" t="s">
        <v>9525</v>
      </c>
      <c r="R5351" s="42" t="s">
        <v>948</v>
      </c>
      <c r="S5351" s="42" t="s">
        <v>22</v>
      </c>
    </row>
    <row r="5352" spans="1:19" ht="12" customHeight="1" x14ac:dyDescent="0.15">
      <c r="A5352" s="42" t="s">
        <v>9526</v>
      </c>
      <c r="B5352" s="42">
        <v>37</v>
      </c>
      <c r="C5352" s="42" t="s">
        <v>14</v>
      </c>
      <c r="D5352" s="42" t="s">
        <v>42</v>
      </c>
      <c r="E5352" s="42" t="s">
        <v>9527</v>
      </c>
      <c r="F5352" s="55">
        <v>41778</v>
      </c>
      <c r="G5352" s="42" t="s">
        <v>9528</v>
      </c>
      <c r="H5352" s="42" t="s">
        <v>9529</v>
      </c>
      <c r="I5352" s="42" t="s">
        <v>46</v>
      </c>
      <c r="J5352" s="42" t="s">
        <v>9530</v>
      </c>
      <c r="K5352" s="42" t="s">
        <v>9531</v>
      </c>
      <c r="L5352" s="42" t="s">
        <v>9532</v>
      </c>
      <c r="M5352" s="42" t="s">
        <v>21</v>
      </c>
      <c r="N5352" s="42" t="s">
        <v>9533</v>
      </c>
      <c r="O5352" s="42" t="s">
        <v>994</v>
      </c>
      <c r="P5352" s="42" t="s">
        <v>395</v>
      </c>
      <c r="Q5352" s="56" t="s">
        <v>9534</v>
      </c>
      <c r="R5352" s="42" t="s">
        <v>94</v>
      </c>
      <c r="S5352" s="42" t="s">
        <v>22</v>
      </c>
    </row>
    <row r="5353" spans="1:19" ht="12" customHeight="1" x14ac:dyDescent="0.15">
      <c r="A5353" s="42" t="s">
        <v>9543</v>
      </c>
      <c r="B5353" s="42">
        <v>41</v>
      </c>
      <c r="C5353" s="42" t="s">
        <v>14</v>
      </c>
      <c r="D5353" s="42" t="s">
        <v>24</v>
      </c>
      <c r="F5353" s="55">
        <v>41778</v>
      </c>
      <c r="G5353" s="42" t="s">
        <v>9544</v>
      </c>
      <c r="H5353" s="42" t="s">
        <v>9545</v>
      </c>
      <c r="I5353" s="42" t="s">
        <v>360</v>
      </c>
      <c r="J5353" s="42" t="s">
        <v>9546</v>
      </c>
      <c r="K5353" s="42" t="s">
        <v>3876</v>
      </c>
      <c r="L5353" s="42" t="s">
        <v>9547</v>
      </c>
      <c r="M5353" s="42" t="s">
        <v>21</v>
      </c>
      <c r="N5353" s="42" t="s">
        <v>9548</v>
      </c>
      <c r="O5353" s="42" t="s">
        <v>994</v>
      </c>
      <c r="P5353" s="42" t="s">
        <v>395</v>
      </c>
      <c r="Q5353" s="56" t="s">
        <v>9549</v>
      </c>
      <c r="R5353" s="42" t="s">
        <v>23</v>
      </c>
      <c r="S5353" s="42" t="s">
        <v>22</v>
      </c>
    </row>
    <row r="5354" spans="1:19" ht="12" customHeight="1" x14ac:dyDescent="0.15">
      <c r="A5354" s="42" t="s">
        <v>9535</v>
      </c>
      <c r="B5354" s="42">
        <v>56</v>
      </c>
      <c r="C5354" s="42" t="s">
        <v>14</v>
      </c>
      <c r="D5354" s="42" t="s">
        <v>24</v>
      </c>
      <c r="F5354" s="55">
        <v>41778</v>
      </c>
      <c r="G5354" s="42" t="s">
        <v>9536</v>
      </c>
      <c r="H5354" s="42" t="s">
        <v>9537</v>
      </c>
      <c r="I5354" s="42" t="s">
        <v>56</v>
      </c>
      <c r="J5354" s="42" t="s">
        <v>9538</v>
      </c>
      <c r="K5354" s="42" t="s">
        <v>9539</v>
      </c>
      <c r="L5354" s="42" t="s">
        <v>9540</v>
      </c>
      <c r="M5354" s="42" t="s">
        <v>21</v>
      </c>
      <c r="N5354" s="42" t="s">
        <v>9541</v>
      </c>
      <c r="O5354" s="42" t="s">
        <v>994</v>
      </c>
      <c r="P5354" s="42" t="s">
        <v>395</v>
      </c>
      <c r="Q5354" s="56" t="s">
        <v>9542</v>
      </c>
      <c r="R5354" s="42" t="s">
        <v>94</v>
      </c>
      <c r="S5354" s="42" t="s">
        <v>22</v>
      </c>
    </row>
    <row r="5355" spans="1:19" ht="12" customHeight="1" x14ac:dyDescent="0.15">
      <c r="A5355" s="42" t="s">
        <v>9550</v>
      </c>
      <c r="B5355" s="42">
        <v>25</v>
      </c>
      <c r="C5355" s="42" t="s">
        <v>14</v>
      </c>
      <c r="D5355" s="42" t="s">
        <v>31</v>
      </c>
      <c r="E5355" s="42" t="str">
        <f>HYPERLINK("https://www.facebook.com/curtise.welford","https://www.facebook.com/curtise.welford")</f>
        <v>https://www.facebook.com/curtise.welford</v>
      </c>
      <c r="F5355" s="55">
        <v>41778</v>
      </c>
      <c r="G5355" s="42" t="s">
        <v>9551</v>
      </c>
      <c r="H5355" s="42" t="s">
        <v>9552</v>
      </c>
      <c r="I5355" s="42" t="s">
        <v>653</v>
      </c>
      <c r="J5355" s="42" t="s">
        <v>9553</v>
      </c>
      <c r="K5355" s="42" t="s">
        <v>6926</v>
      </c>
      <c r="L5355" s="42" t="s">
        <v>9554</v>
      </c>
      <c r="M5355" s="42" t="s">
        <v>21</v>
      </c>
      <c r="N5355" s="42" t="s">
        <v>9555</v>
      </c>
      <c r="O5355" s="42" t="s">
        <v>4581</v>
      </c>
      <c r="P5355" s="42" t="s">
        <v>395</v>
      </c>
      <c r="Q5355" s="56" t="s">
        <v>9556</v>
      </c>
      <c r="R5355" s="42" t="s">
        <v>94</v>
      </c>
      <c r="S5355" s="42" t="s">
        <v>22</v>
      </c>
    </row>
    <row r="5356" spans="1:19" ht="12" customHeight="1" x14ac:dyDescent="0.15">
      <c r="A5356" s="42" t="s">
        <v>9564</v>
      </c>
      <c r="B5356" s="42">
        <v>44</v>
      </c>
      <c r="C5356" s="42" t="s">
        <v>108</v>
      </c>
      <c r="D5356" s="42" t="s">
        <v>24</v>
      </c>
      <c r="F5356" s="55">
        <v>41777</v>
      </c>
      <c r="G5356" s="42" t="s">
        <v>9565</v>
      </c>
      <c r="H5356" s="42" t="s">
        <v>562</v>
      </c>
      <c r="I5356" s="42" t="s">
        <v>67</v>
      </c>
      <c r="J5356" s="42" t="s">
        <v>1550</v>
      </c>
      <c r="K5356" s="42" t="s">
        <v>563</v>
      </c>
      <c r="L5356" s="42" t="s">
        <v>564</v>
      </c>
      <c r="M5356" s="42" t="s">
        <v>21</v>
      </c>
      <c r="N5356" s="42" t="s">
        <v>9566</v>
      </c>
      <c r="O5356" s="42" t="s">
        <v>994</v>
      </c>
      <c r="P5356" s="42" t="s">
        <v>395</v>
      </c>
      <c r="Q5356" s="56" t="str">
        <f>HYPERLINK("http://www.expressnews.com/news/local/article/Officer-shoots-kills-woman-who-police-said-5490353.php","http://www.expressnews.com/news/local/article/Officer-shoots-kills-woman-who-police-said-5490353.php")</f>
        <v>http://www.expressnews.com/news/local/article/Officer-shoots-kills-woman-who-police-said-5490353.php</v>
      </c>
      <c r="R5356" s="42" t="s">
        <v>23</v>
      </c>
      <c r="S5356" s="42" t="s">
        <v>22</v>
      </c>
    </row>
    <row r="5357" spans="1:19" ht="12" customHeight="1" x14ac:dyDescent="0.15">
      <c r="A5357" s="42" t="s">
        <v>9574</v>
      </c>
      <c r="B5357" s="42">
        <v>26</v>
      </c>
      <c r="C5357" s="42" t="s">
        <v>108</v>
      </c>
      <c r="D5357" s="42" t="s">
        <v>31</v>
      </c>
      <c r="E5357" s="42" t="s">
        <v>9575</v>
      </c>
      <c r="F5357" s="55">
        <v>41777</v>
      </c>
      <c r="G5357" s="42" t="s">
        <v>9576</v>
      </c>
      <c r="H5357" s="42" t="s">
        <v>2119</v>
      </c>
      <c r="I5357" s="42" t="s">
        <v>432</v>
      </c>
      <c r="J5357" s="42" t="s">
        <v>9577</v>
      </c>
      <c r="K5357" s="42" t="s">
        <v>9578</v>
      </c>
      <c r="L5357" s="42" t="s">
        <v>3748</v>
      </c>
      <c r="M5357" s="42" t="s">
        <v>21</v>
      </c>
      <c r="N5357" s="42" t="s">
        <v>9579</v>
      </c>
      <c r="O5357" s="42" t="s">
        <v>994</v>
      </c>
      <c r="P5357" s="42" t="s">
        <v>395</v>
      </c>
      <c r="Q5357" s="56" t="s">
        <v>9580</v>
      </c>
      <c r="R5357" s="42" t="s">
        <v>94</v>
      </c>
      <c r="S5357" s="42" t="s">
        <v>22</v>
      </c>
    </row>
    <row r="5358" spans="1:19" ht="12" customHeight="1" x14ac:dyDescent="0.15">
      <c r="A5358" s="42" t="s">
        <v>9557</v>
      </c>
      <c r="B5358" s="42">
        <v>21</v>
      </c>
      <c r="C5358" s="42" t="s">
        <v>14</v>
      </c>
      <c r="D5358" s="42" t="s">
        <v>79</v>
      </c>
      <c r="F5358" s="55">
        <v>41777</v>
      </c>
      <c r="G5358" s="42" t="s">
        <v>9558</v>
      </c>
      <c r="H5358" s="42" t="s">
        <v>9559</v>
      </c>
      <c r="I5358" s="42" t="s">
        <v>962</v>
      </c>
      <c r="J5358" s="42" t="s">
        <v>9560</v>
      </c>
      <c r="K5358" s="42" t="s">
        <v>2450</v>
      </c>
      <c r="L5358" s="42" t="s">
        <v>9561</v>
      </c>
      <c r="M5358" s="42" t="s">
        <v>21</v>
      </c>
      <c r="N5358" s="42" t="s">
        <v>9562</v>
      </c>
      <c r="O5358" s="42" t="s">
        <v>994</v>
      </c>
      <c r="P5358" s="42" t="s">
        <v>395</v>
      </c>
      <c r="Q5358" s="56" t="s">
        <v>9563</v>
      </c>
      <c r="R5358" s="42" t="s">
        <v>94</v>
      </c>
      <c r="S5358" s="42" t="s">
        <v>22</v>
      </c>
    </row>
    <row r="5359" spans="1:19" ht="12" customHeight="1" x14ac:dyDescent="0.15">
      <c r="A5359" s="42" t="s">
        <v>9567</v>
      </c>
      <c r="B5359" s="42">
        <v>24</v>
      </c>
      <c r="C5359" s="42" t="s">
        <v>14</v>
      </c>
      <c r="D5359" s="42" t="s">
        <v>31</v>
      </c>
      <c r="F5359" s="55">
        <v>41777</v>
      </c>
      <c r="G5359" s="42" t="s">
        <v>9568</v>
      </c>
      <c r="H5359" s="42" t="s">
        <v>9569</v>
      </c>
      <c r="I5359" s="42" t="s">
        <v>39</v>
      </c>
      <c r="J5359" s="42" t="s">
        <v>9570</v>
      </c>
      <c r="K5359" s="42" t="s">
        <v>5131</v>
      </c>
      <c r="L5359" s="42" t="s">
        <v>9571</v>
      </c>
      <c r="M5359" s="42" t="s">
        <v>21</v>
      </c>
      <c r="N5359" s="42" t="s">
        <v>9572</v>
      </c>
      <c r="O5359" s="42" t="s">
        <v>994</v>
      </c>
      <c r="P5359" s="42" t="s">
        <v>395</v>
      </c>
      <c r="Q5359" s="56" t="s">
        <v>9573</v>
      </c>
      <c r="R5359" s="42" t="s">
        <v>542</v>
      </c>
      <c r="S5359" s="42" t="s">
        <v>22</v>
      </c>
    </row>
    <row r="5360" spans="1:19" ht="12" customHeight="1" x14ac:dyDescent="0.15">
      <c r="A5360" s="42" t="s">
        <v>9581</v>
      </c>
      <c r="B5360" s="42">
        <v>47</v>
      </c>
      <c r="C5360" s="42" t="s">
        <v>14</v>
      </c>
      <c r="D5360" s="42" t="s">
        <v>31</v>
      </c>
      <c r="E5360" s="42" t="str">
        <f>HYPERLINK("http://nrvnews.com/wp-content/uploads/2014/05/saunders_thomas_neil.jpg","http://nrvnews.com/wp-content/uploads/2014/05/saunders_thomas_neil.jpg")</f>
        <v>http://nrvnews.com/wp-content/uploads/2014/05/saunders_thomas_neil.jpg</v>
      </c>
      <c r="F5360" s="55">
        <v>41777</v>
      </c>
      <c r="G5360" s="42" t="s">
        <v>9582</v>
      </c>
      <c r="H5360" s="42" t="s">
        <v>9583</v>
      </c>
      <c r="I5360" s="42" t="s">
        <v>238</v>
      </c>
      <c r="J5360" s="42" t="s">
        <v>9584</v>
      </c>
      <c r="K5360" s="42" t="s">
        <v>9585</v>
      </c>
      <c r="L5360" s="42" t="s">
        <v>9586</v>
      </c>
      <c r="M5360" s="42" t="s">
        <v>21</v>
      </c>
      <c r="N5360" s="42" t="s">
        <v>9587</v>
      </c>
      <c r="O5360" s="42" t="s">
        <v>394</v>
      </c>
      <c r="P5360" s="42" t="s">
        <v>395</v>
      </c>
      <c r="Q5360" s="56" t="str">
        <f>HYPERLINK("http://www.wdbj7.com/news/local/developing-story-officerinvolved-shooting-in-giles-county/26045058","http://www.wdbj7.com/news/local/developing-story-officerinvolved-shooting-in-giles-county/26045058")</f>
        <v>http://www.wdbj7.com/news/local/developing-story-officerinvolved-shooting-in-giles-county/26045058</v>
      </c>
      <c r="R5360" s="42" t="s">
        <v>94</v>
      </c>
      <c r="S5360" s="42" t="s">
        <v>22</v>
      </c>
    </row>
    <row r="5361" spans="1:19" ht="12" customHeight="1" x14ac:dyDescent="0.15">
      <c r="A5361" s="42" t="s">
        <v>9588</v>
      </c>
      <c r="B5361" s="42">
        <v>34</v>
      </c>
      <c r="C5361" s="42" t="s">
        <v>14</v>
      </c>
      <c r="D5361" s="42" t="s">
        <v>42</v>
      </c>
      <c r="F5361" s="55">
        <v>41776</v>
      </c>
      <c r="G5361" s="42" t="s">
        <v>9589</v>
      </c>
      <c r="H5361" s="42" t="s">
        <v>92</v>
      </c>
      <c r="I5361" s="42" t="s">
        <v>39</v>
      </c>
      <c r="J5361" s="42" t="s">
        <v>9590</v>
      </c>
      <c r="K5361" s="42" t="s">
        <v>92</v>
      </c>
      <c r="L5361" s="42" t="s">
        <v>93</v>
      </c>
      <c r="M5361" s="42" t="s">
        <v>21</v>
      </c>
      <c r="N5361" s="42" t="s">
        <v>9591</v>
      </c>
      <c r="O5361" s="42" t="s">
        <v>4581</v>
      </c>
      <c r="P5361" s="42" t="s">
        <v>395</v>
      </c>
      <c r="Q5361" s="56" t="s">
        <v>9592</v>
      </c>
      <c r="R5361" s="42" t="s">
        <v>94</v>
      </c>
      <c r="S5361" s="42" t="s">
        <v>22</v>
      </c>
    </row>
    <row r="5362" spans="1:19" ht="12" customHeight="1" x14ac:dyDescent="0.15">
      <c r="A5362" s="42" t="s">
        <v>9593</v>
      </c>
      <c r="B5362" s="42">
        <v>30</v>
      </c>
      <c r="C5362" s="42" t="s">
        <v>14</v>
      </c>
      <c r="D5362" s="42" t="s">
        <v>31</v>
      </c>
      <c r="E5362" s="42" t="s">
        <v>9594</v>
      </c>
      <c r="F5362" s="55">
        <v>41776</v>
      </c>
      <c r="G5362" s="42" t="s">
        <v>9595</v>
      </c>
      <c r="H5362" s="42" t="s">
        <v>9596</v>
      </c>
      <c r="I5362" s="42" t="s">
        <v>432</v>
      </c>
      <c r="J5362" s="42" t="s">
        <v>9597</v>
      </c>
      <c r="K5362" s="42" t="s">
        <v>2295</v>
      </c>
      <c r="L5362" s="42" t="s">
        <v>9598</v>
      </c>
      <c r="M5362" s="42" t="s">
        <v>21</v>
      </c>
      <c r="N5362" s="42" t="s">
        <v>9599</v>
      </c>
      <c r="O5362" s="42" t="s">
        <v>994</v>
      </c>
      <c r="P5362" s="42" t="s">
        <v>395</v>
      </c>
      <c r="Q5362" s="56" t="s">
        <v>9600</v>
      </c>
      <c r="R5362" s="42" t="s">
        <v>94</v>
      </c>
      <c r="S5362" s="42" t="s">
        <v>22</v>
      </c>
    </row>
    <row r="5363" spans="1:19" ht="12" customHeight="1" x14ac:dyDescent="0.15">
      <c r="A5363" s="42" t="s">
        <v>9601</v>
      </c>
      <c r="B5363" s="42">
        <v>24</v>
      </c>
      <c r="C5363" s="42" t="s">
        <v>14</v>
      </c>
      <c r="D5363" s="42" t="s">
        <v>79</v>
      </c>
      <c r="E5363" s="42" t="s">
        <v>9602</v>
      </c>
      <c r="F5363" s="55">
        <v>41775</v>
      </c>
      <c r="G5363" s="42" t="s">
        <v>9603</v>
      </c>
      <c r="H5363" s="42" t="s">
        <v>424</v>
      </c>
      <c r="I5363" s="42" t="s">
        <v>357</v>
      </c>
      <c r="J5363" s="42" t="s">
        <v>9604</v>
      </c>
      <c r="K5363" s="42" t="s">
        <v>585</v>
      </c>
      <c r="L5363" s="42" t="s">
        <v>2080</v>
      </c>
      <c r="M5363" s="42" t="s">
        <v>21</v>
      </c>
      <c r="N5363" s="42" t="s">
        <v>9605</v>
      </c>
      <c r="O5363" s="42" t="s">
        <v>4581</v>
      </c>
      <c r="P5363" s="42" t="s">
        <v>395</v>
      </c>
      <c r="Q5363" s="56" t="str">
        <f>HYPERLINK("http://www.kansascity.com/2014/05/20/5035276/kck-standoff-suspect-killed-by.html","http://www.kansascity.com/2014/05/20/5035276/kck-standoff-suspect-killed-by.html")</f>
        <v>http://www.kansascity.com/2014/05/20/5035276/kck-standoff-suspect-killed-by.html</v>
      </c>
      <c r="R5363" s="42" t="s">
        <v>94</v>
      </c>
      <c r="S5363" s="42" t="s">
        <v>22</v>
      </c>
    </row>
    <row r="5364" spans="1:19" ht="12" customHeight="1" x14ac:dyDescent="0.15">
      <c r="A5364" s="42" t="s">
        <v>9606</v>
      </c>
      <c r="B5364" s="42">
        <v>45</v>
      </c>
      <c r="C5364" s="42" t="s">
        <v>14</v>
      </c>
      <c r="D5364" s="42" t="s">
        <v>79</v>
      </c>
      <c r="E5364" s="42" t="s">
        <v>9607</v>
      </c>
      <c r="F5364" s="55">
        <v>41775</v>
      </c>
      <c r="G5364" s="42" t="s">
        <v>9608</v>
      </c>
      <c r="H5364" s="42" t="s">
        <v>738</v>
      </c>
      <c r="I5364" s="42" t="s">
        <v>417</v>
      </c>
      <c r="J5364" s="42" t="s">
        <v>9609</v>
      </c>
      <c r="K5364" s="42" t="s">
        <v>738</v>
      </c>
      <c r="L5364" s="42" t="s">
        <v>569</v>
      </c>
      <c r="M5364" s="42" t="s">
        <v>21</v>
      </c>
      <c r="N5364" s="42" t="s">
        <v>9610</v>
      </c>
      <c r="O5364" s="42" t="s">
        <v>394</v>
      </c>
      <c r="P5364" s="42" t="s">
        <v>395</v>
      </c>
      <c r="Q5364" s="56" t="str">
        <f>HYPERLINK("http://www.nbcnewyork.com/news/local/NYPD-Shooting-FDR-Drive-96-Street-259556971.html","http://www.nbcnewyork.com/news/local/NYPD-Shooting-FDR-Drive-96-Street-259556971.html")</f>
        <v>http://www.nbcnewyork.com/news/local/NYPD-Shooting-FDR-Drive-96-Street-259556971.html</v>
      </c>
      <c r="R5364" s="42" t="s">
        <v>23</v>
      </c>
      <c r="S5364" s="42" t="s">
        <v>22</v>
      </c>
    </row>
    <row r="5365" spans="1:19" ht="12" customHeight="1" x14ac:dyDescent="0.15">
      <c r="A5365" s="42" t="s">
        <v>9621</v>
      </c>
      <c r="B5365" s="42">
        <v>47</v>
      </c>
      <c r="C5365" s="42" t="s">
        <v>14</v>
      </c>
      <c r="D5365" s="42" t="s">
        <v>24</v>
      </c>
      <c r="F5365" s="55">
        <v>41775</v>
      </c>
      <c r="G5365" s="42" t="s">
        <v>9622</v>
      </c>
      <c r="H5365" s="42" t="s">
        <v>9623</v>
      </c>
      <c r="I5365" s="42" t="s">
        <v>19</v>
      </c>
      <c r="J5365" s="42" t="s">
        <v>9624</v>
      </c>
      <c r="K5365" s="42" t="s">
        <v>1747</v>
      </c>
      <c r="L5365" s="42" t="s">
        <v>2380</v>
      </c>
      <c r="M5365" s="42" t="s">
        <v>21</v>
      </c>
      <c r="N5365" s="42" t="s">
        <v>9625</v>
      </c>
      <c r="O5365" s="42" t="s">
        <v>4581</v>
      </c>
      <c r="P5365" s="42" t="s">
        <v>395</v>
      </c>
      <c r="Q5365" s="56" t="s">
        <v>9626</v>
      </c>
      <c r="R5365" s="42" t="s">
        <v>23</v>
      </c>
      <c r="S5365" s="42" t="s">
        <v>22</v>
      </c>
    </row>
    <row r="5366" spans="1:19" ht="12" customHeight="1" x14ac:dyDescent="0.15">
      <c r="A5366" s="42" t="s">
        <v>9627</v>
      </c>
      <c r="B5366" s="42">
        <v>38</v>
      </c>
      <c r="C5366" s="42" t="s">
        <v>14</v>
      </c>
      <c r="D5366" s="42" t="s">
        <v>31</v>
      </c>
      <c r="E5366" s="42" t="s">
        <v>9628</v>
      </c>
      <c r="F5366" s="55">
        <v>41775</v>
      </c>
      <c r="G5366" s="42" t="s">
        <v>9629</v>
      </c>
      <c r="H5366" s="42" t="s">
        <v>9630</v>
      </c>
      <c r="I5366" s="42" t="s">
        <v>309</v>
      </c>
      <c r="J5366" s="42" t="s">
        <v>9631</v>
      </c>
      <c r="K5366" s="42" t="s">
        <v>7164</v>
      </c>
      <c r="L5366" s="42" t="s">
        <v>3289</v>
      </c>
      <c r="M5366" s="42" t="s">
        <v>21</v>
      </c>
      <c r="N5366" s="42" t="s">
        <v>9632</v>
      </c>
      <c r="O5366" s="42" t="s">
        <v>4581</v>
      </c>
      <c r="P5366" s="42" t="s">
        <v>395</v>
      </c>
      <c r="Q5366" s="56" t="s">
        <v>9633</v>
      </c>
      <c r="R5366" s="42" t="s">
        <v>23</v>
      </c>
      <c r="S5366" s="42" t="s">
        <v>22</v>
      </c>
    </row>
    <row r="5367" spans="1:19" ht="12" customHeight="1" x14ac:dyDescent="0.15">
      <c r="A5367" s="42" t="s">
        <v>9634</v>
      </c>
      <c r="B5367" s="42">
        <v>36</v>
      </c>
      <c r="C5367" s="42" t="s">
        <v>14</v>
      </c>
      <c r="D5367" s="42" t="s">
        <v>31</v>
      </c>
      <c r="E5367" s="42" t="s">
        <v>9635</v>
      </c>
      <c r="F5367" s="55">
        <v>41775</v>
      </c>
      <c r="G5367" s="42" t="s">
        <v>9636</v>
      </c>
      <c r="H5367" s="42" t="s">
        <v>9637</v>
      </c>
      <c r="I5367" s="42" t="s">
        <v>56</v>
      </c>
      <c r="J5367" s="42" t="s">
        <v>9638</v>
      </c>
      <c r="K5367" s="42" t="s">
        <v>2264</v>
      </c>
      <c r="L5367" s="42" t="s">
        <v>9639</v>
      </c>
      <c r="M5367" s="42" t="s">
        <v>21</v>
      </c>
      <c r="N5367" s="42" t="s">
        <v>9640</v>
      </c>
      <c r="O5367" s="42" t="s">
        <v>994</v>
      </c>
      <c r="P5367" s="42" t="s">
        <v>395</v>
      </c>
      <c r="Q5367" s="56" t="s">
        <v>9641</v>
      </c>
      <c r="R5367" s="42" t="s">
        <v>23</v>
      </c>
      <c r="S5367" s="42" t="s">
        <v>22</v>
      </c>
    </row>
    <row r="5368" spans="1:19" ht="12" customHeight="1" x14ac:dyDescent="0.15">
      <c r="A5368" s="42" t="s">
        <v>9619</v>
      </c>
      <c r="B5368" s="42">
        <v>25</v>
      </c>
      <c r="C5368" s="42" t="s">
        <v>14</v>
      </c>
      <c r="D5368" s="42" t="s">
        <v>79</v>
      </c>
      <c r="E5368" s="42" t="s">
        <v>9620</v>
      </c>
      <c r="F5368" s="55">
        <v>41775</v>
      </c>
      <c r="G5368" s="42" t="s">
        <v>9613</v>
      </c>
      <c r="H5368" s="42" t="s">
        <v>9614</v>
      </c>
      <c r="I5368" s="42" t="s">
        <v>167</v>
      </c>
      <c r="J5368" s="42" t="s">
        <v>9615</v>
      </c>
      <c r="K5368" s="42" t="s">
        <v>6881</v>
      </c>
      <c r="L5368" s="42" t="s">
        <v>9616</v>
      </c>
      <c r="M5368" s="42" t="s">
        <v>373</v>
      </c>
      <c r="N5368" s="42" t="s">
        <v>9617</v>
      </c>
      <c r="O5368" s="42" t="s">
        <v>994</v>
      </c>
      <c r="P5368" s="42" t="s">
        <v>395</v>
      </c>
      <c r="Q5368" s="56" t="s">
        <v>9618</v>
      </c>
      <c r="R5368" s="42" t="s">
        <v>94</v>
      </c>
      <c r="S5368" s="42" t="s">
        <v>12</v>
      </c>
    </row>
    <row r="5369" spans="1:19" ht="12" customHeight="1" x14ac:dyDescent="0.15">
      <c r="A5369" s="42" t="s">
        <v>9611</v>
      </c>
      <c r="B5369" s="42">
        <v>21</v>
      </c>
      <c r="C5369" s="42" t="s">
        <v>14</v>
      </c>
      <c r="D5369" s="42" t="s">
        <v>79</v>
      </c>
      <c r="E5369" s="42" t="s">
        <v>9612</v>
      </c>
      <c r="F5369" s="55">
        <v>41775</v>
      </c>
      <c r="G5369" s="42" t="s">
        <v>9613</v>
      </c>
      <c r="H5369" s="42" t="s">
        <v>9614</v>
      </c>
      <c r="I5369" s="42" t="s">
        <v>167</v>
      </c>
      <c r="J5369" s="42" t="s">
        <v>9615</v>
      </c>
      <c r="K5369" s="42" t="s">
        <v>6881</v>
      </c>
      <c r="L5369" s="42" t="s">
        <v>9616</v>
      </c>
      <c r="M5369" s="42" t="s">
        <v>373</v>
      </c>
      <c r="N5369" s="42" t="s">
        <v>9617</v>
      </c>
      <c r="O5369" s="42" t="s">
        <v>994</v>
      </c>
      <c r="P5369" s="42" t="s">
        <v>395</v>
      </c>
      <c r="Q5369" s="56" t="s">
        <v>9618</v>
      </c>
      <c r="R5369" s="42" t="s">
        <v>94</v>
      </c>
      <c r="S5369" s="42" t="s">
        <v>12</v>
      </c>
    </row>
    <row r="5370" spans="1:19" ht="12" customHeight="1" x14ac:dyDescent="0.15">
      <c r="A5370" s="42" t="s">
        <v>9642</v>
      </c>
      <c r="B5370" s="42">
        <v>57</v>
      </c>
      <c r="C5370" s="42" t="s">
        <v>108</v>
      </c>
      <c r="D5370" s="42" t="s">
        <v>31</v>
      </c>
      <c r="E5370" s="42" t="s">
        <v>9643</v>
      </c>
      <c r="F5370" s="55">
        <v>41774</v>
      </c>
      <c r="G5370" s="42" t="s">
        <v>9644</v>
      </c>
      <c r="H5370" s="42" t="s">
        <v>5979</v>
      </c>
      <c r="I5370" s="42" t="s">
        <v>39</v>
      </c>
      <c r="J5370" s="42" t="s">
        <v>9645</v>
      </c>
      <c r="K5370" s="42" t="s">
        <v>4403</v>
      </c>
      <c r="L5370" s="42" t="s">
        <v>5981</v>
      </c>
      <c r="M5370" s="42" t="s">
        <v>21</v>
      </c>
      <c r="N5370" s="42" t="s">
        <v>9646</v>
      </c>
      <c r="O5370" s="42" t="s">
        <v>394</v>
      </c>
      <c r="P5370" s="42" t="s">
        <v>395</v>
      </c>
      <c r="Q5370" s="56" t="str">
        <f>HYPERLINK("http://www.mercurynews.com/my-town/ci_25773669/concord-police-shoot-kill-suspect-thursday-evening","http://www.mercurynews.com/my-town/ci_25773669/concord-police-shoot-kill-suspect-thursday-evening")</f>
        <v>http://www.mercurynews.com/my-town/ci_25773669/concord-police-shoot-kill-suspect-thursday-evening</v>
      </c>
      <c r="R5370" s="42" t="s">
        <v>542</v>
      </c>
      <c r="S5370" s="42" t="s">
        <v>22</v>
      </c>
    </row>
    <row r="5371" spans="1:19" ht="12" customHeight="1" x14ac:dyDescent="0.15">
      <c r="A5371" s="42" t="s">
        <v>9647</v>
      </c>
      <c r="B5371" s="42">
        <v>29</v>
      </c>
      <c r="C5371" s="42" t="s">
        <v>14</v>
      </c>
      <c r="D5371" s="42" t="s">
        <v>31</v>
      </c>
      <c r="F5371" s="55">
        <v>41774</v>
      </c>
      <c r="G5371" s="42" t="s">
        <v>9648</v>
      </c>
      <c r="H5371" s="42" t="s">
        <v>3806</v>
      </c>
      <c r="I5371" s="42" t="s">
        <v>40</v>
      </c>
      <c r="J5371" s="42" t="s">
        <v>9649</v>
      </c>
      <c r="K5371" s="42" t="s">
        <v>515</v>
      </c>
      <c r="L5371" s="42" t="s">
        <v>9650</v>
      </c>
      <c r="M5371" s="42" t="s">
        <v>21</v>
      </c>
      <c r="N5371" s="42" t="s">
        <v>9651</v>
      </c>
      <c r="O5371" s="42" t="s">
        <v>994</v>
      </c>
      <c r="P5371" s="42" t="s">
        <v>395</v>
      </c>
      <c r="Q5371" s="56" t="s">
        <v>9652</v>
      </c>
      <c r="R5371" s="42" t="s">
        <v>94</v>
      </c>
      <c r="S5371" s="42" t="s">
        <v>22</v>
      </c>
    </row>
    <row r="5372" spans="1:19" ht="12" customHeight="1" x14ac:dyDescent="0.15">
      <c r="A5372" s="42" t="s">
        <v>9653</v>
      </c>
      <c r="B5372" s="42">
        <v>43</v>
      </c>
      <c r="C5372" s="42" t="s">
        <v>14</v>
      </c>
      <c r="D5372" s="42" t="s">
        <v>31</v>
      </c>
      <c r="E5372" s="42" t="s">
        <v>9654</v>
      </c>
      <c r="F5372" s="55">
        <v>41774</v>
      </c>
      <c r="G5372" s="42" t="s">
        <v>9655</v>
      </c>
      <c r="H5372" s="42" t="s">
        <v>9656</v>
      </c>
      <c r="I5372" s="42" t="s">
        <v>56</v>
      </c>
      <c r="J5372" s="42" t="s">
        <v>9657</v>
      </c>
      <c r="K5372" s="42" t="s">
        <v>4256</v>
      </c>
      <c r="L5372" s="42" t="s">
        <v>5296</v>
      </c>
      <c r="M5372" s="42" t="s">
        <v>21</v>
      </c>
      <c r="N5372" s="42" t="s">
        <v>9658</v>
      </c>
      <c r="O5372" s="42" t="s">
        <v>994</v>
      </c>
      <c r="P5372" s="42" t="s">
        <v>395</v>
      </c>
      <c r="Q5372" s="56" t="s">
        <v>9659</v>
      </c>
      <c r="R5372" s="42" t="s">
        <v>94</v>
      </c>
      <c r="S5372" s="42" t="s">
        <v>22</v>
      </c>
    </row>
    <row r="5373" spans="1:19" ht="12" customHeight="1" x14ac:dyDescent="0.15">
      <c r="A5373" s="42" t="s">
        <v>9660</v>
      </c>
      <c r="B5373" s="42">
        <v>22</v>
      </c>
      <c r="C5373" s="42" t="s">
        <v>14</v>
      </c>
      <c r="D5373" s="42" t="s">
        <v>42</v>
      </c>
      <c r="E5373" s="42" t="s">
        <v>9661</v>
      </c>
      <c r="F5373" s="55">
        <v>41773</v>
      </c>
      <c r="G5373" s="42" t="s">
        <v>9662</v>
      </c>
      <c r="H5373" s="42" t="s">
        <v>8387</v>
      </c>
      <c r="I5373" s="42" t="s">
        <v>67</v>
      </c>
      <c r="J5373" s="42" t="s">
        <v>9663</v>
      </c>
      <c r="K5373" s="42" t="s">
        <v>667</v>
      </c>
      <c r="L5373" s="42" t="s">
        <v>8389</v>
      </c>
      <c r="M5373" s="42" t="s">
        <v>21</v>
      </c>
      <c r="N5373" s="42" t="s">
        <v>9664</v>
      </c>
      <c r="O5373" s="42" t="s">
        <v>994</v>
      </c>
      <c r="P5373" s="42" t="s">
        <v>395</v>
      </c>
      <c r="Q5373" s="56" t="s">
        <v>9665</v>
      </c>
      <c r="R5373" s="42" t="s">
        <v>94</v>
      </c>
      <c r="S5373" s="42" t="s">
        <v>22</v>
      </c>
    </row>
    <row r="5374" spans="1:19" ht="12" customHeight="1" x14ac:dyDescent="0.15">
      <c r="A5374" s="42" t="s">
        <v>9677</v>
      </c>
      <c r="B5374" s="42">
        <v>50</v>
      </c>
      <c r="C5374" s="42" t="s">
        <v>108</v>
      </c>
      <c r="D5374" s="42" t="s">
        <v>31</v>
      </c>
      <c r="E5374" s="42" t="s">
        <v>9678</v>
      </c>
      <c r="F5374" s="55">
        <v>41772</v>
      </c>
      <c r="G5374" s="42" t="s">
        <v>9679</v>
      </c>
      <c r="H5374" s="42" t="s">
        <v>4085</v>
      </c>
      <c r="I5374" s="42" t="s">
        <v>425</v>
      </c>
      <c r="J5374" s="42" t="s">
        <v>4086</v>
      </c>
      <c r="K5374" s="42" t="s">
        <v>4842</v>
      </c>
      <c r="L5374" s="42" t="s">
        <v>9680</v>
      </c>
      <c r="M5374" s="42" t="s">
        <v>21</v>
      </c>
      <c r="N5374" s="42" t="s">
        <v>9681</v>
      </c>
      <c r="O5374" s="42" t="s">
        <v>537</v>
      </c>
      <c r="P5374" s="42" t="s">
        <v>395</v>
      </c>
      <c r="Q5374" s="56" t="s">
        <v>9682</v>
      </c>
      <c r="R5374" s="42" t="s">
        <v>23</v>
      </c>
      <c r="S5374" s="42" t="s">
        <v>22</v>
      </c>
    </row>
    <row r="5375" spans="1:19" ht="12" customHeight="1" x14ac:dyDescent="0.15">
      <c r="A5375" s="42" t="s">
        <v>9670</v>
      </c>
      <c r="B5375" s="42">
        <v>41</v>
      </c>
      <c r="C5375" s="42" t="s">
        <v>14</v>
      </c>
      <c r="D5375" s="42" t="s">
        <v>31</v>
      </c>
      <c r="E5375" s="42" t="s">
        <v>9671</v>
      </c>
      <c r="F5375" s="55">
        <v>41772</v>
      </c>
      <c r="G5375" s="42" t="s">
        <v>9672</v>
      </c>
      <c r="H5375" s="42" t="s">
        <v>9673</v>
      </c>
      <c r="I5375" s="42" t="s">
        <v>56</v>
      </c>
      <c r="J5375" s="42" t="s">
        <v>9674</v>
      </c>
      <c r="K5375" s="42" t="s">
        <v>5879</v>
      </c>
      <c r="L5375" s="42" t="s">
        <v>5880</v>
      </c>
      <c r="M5375" s="42" t="s">
        <v>21</v>
      </c>
      <c r="N5375" s="42" t="s">
        <v>9675</v>
      </c>
      <c r="O5375" s="42" t="s">
        <v>994</v>
      </c>
      <c r="P5375" s="42" t="s">
        <v>395</v>
      </c>
      <c r="Q5375" s="56" t="s">
        <v>9676</v>
      </c>
      <c r="R5375" s="42" t="s">
        <v>94</v>
      </c>
      <c r="S5375" s="42" t="s">
        <v>22</v>
      </c>
    </row>
    <row r="5376" spans="1:19" ht="12" customHeight="1" x14ac:dyDescent="0.15">
      <c r="A5376" s="42" t="s">
        <v>9666</v>
      </c>
      <c r="B5376" s="42">
        <v>31</v>
      </c>
      <c r="C5376" s="42" t="s">
        <v>14</v>
      </c>
      <c r="D5376" s="42" t="s">
        <v>79</v>
      </c>
      <c r="E5376" s="42" t="s">
        <v>9667</v>
      </c>
      <c r="F5376" s="55">
        <v>41772</v>
      </c>
      <c r="G5376" s="42" t="s">
        <v>9668</v>
      </c>
      <c r="H5376" s="42" t="s">
        <v>707</v>
      </c>
      <c r="I5376" s="42" t="s">
        <v>67</v>
      </c>
      <c r="J5376" s="42">
        <v>77048</v>
      </c>
      <c r="K5376" s="42" t="s">
        <v>545</v>
      </c>
      <c r="L5376" s="42" t="s">
        <v>708</v>
      </c>
      <c r="M5376" s="42" t="s">
        <v>2246</v>
      </c>
      <c r="N5376" s="42" t="s">
        <v>9669</v>
      </c>
      <c r="O5376" s="42" t="s">
        <v>994</v>
      </c>
      <c r="P5376" s="42" t="s">
        <v>395</v>
      </c>
      <c r="Q5376" s="56" t="str">
        <f>HYPERLINK("http://www.houstontx.gov/police/nr/2014/may/nr051314-3.htm","http://www.houstontx.gov/police/nr/2014/may/nr051314-3.htm")</f>
        <v>http://www.houstontx.gov/police/nr/2014/may/nr051314-3.htm</v>
      </c>
      <c r="R5376" s="42" t="s">
        <v>542</v>
      </c>
      <c r="S5376" s="42" t="s">
        <v>12</v>
      </c>
    </row>
    <row r="5377" spans="1:20" ht="12" customHeight="1" x14ac:dyDescent="0.15">
      <c r="A5377" s="42" t="s">
        <v>9704</v>
      </c>
      <c r="B5377" s="42">
        <v>69</v>
      </c>
      <c r="C5377" s="42" t="s">
        <v>108</v>
      </c>
      <c r="D5377" s="42" t="s">
        <v>31</v>
      </c>
      <c r="E5377" s="42" t="s">
        <v>9705</v>
      </c>
      <c r="F5377" s="55">
        <v>41771</v>
      </c>
      <c r="G5377" s="42" t="s">
        <v>9706</v>
      </c>
      <c r="H5377" s="42" t="s">
        <v>9707</v>
      </c>
      <c r="I5377" s="42" t="s">
        <v>398</v>
      </c>
      <c r="J5377" s="42" t="s">
        <v>9708</v>
      </c>
      <c r="K5377" s="42" t="s">
        <v>9709</v>
      </c>
      <c r="L5377" s="42" t="s">
        <v>9710</v>
      </c>
      <c r="M5377" s="42" t="s">
        <v>373</v>
      </c>
      <c r="N5377" s="42" t="s">
        <v>9711</v>
      </c>
      <c r="O5377" s="42" t="s">
        <v>394</v>
      </c>
      <c r="P5377" s="42" t="s">
        <v>395</v>
      </c>
      <c r="Q5377" s="56" t="s">
        <v>9712</v>
      </c>
      <c r="R5377" s="42" t="s">
        <v>94</v>
      </c>
      <c r="S5377" s="42" t="s">
        <v>373</v>
      </c>
      <c r="T5377" s="42" t="s">
        <v>29599</v>
      </c>
    </row>
    <row r="5378" spans="1:20" ht="12" customHeight="1" x14ac:dyDescent="0.15">
      <c r="A5378" s="42" t="s">
        <v>9683</v>
      </c>
      <c r="B5378" s="42">
        <v>21</v>
      </c>
      <c r="C5378" s="42" t="s">
        <v>14</v>
      </c>
      <c r="D5378" s="42" t="s">
        <v>79</v>
      </c>
      <c r="E5378" s="42" t="s">
        <v>9684</v>
      </c>
      <c r="F5378" s="55">
        <v>41771</v>
      </c>
      <c r="G5378" s="42" t="s">
        <v>9685</v>
      </c>
      <c r="H5378" s="42" t="s">
        <v>9686</v>
      </c>
      <c r="I5378" s="42" t="s">
        <v>39</v>
      </c>
      <c r="J5378" s="42" t="s">
        <v>9687</v>
      </c>
      <c r="K5378" s="42" t="s">
        <v>92</v>
      </c>
      <c r="L5378" s="42" t="s">
        <v>93</v>
      </c>
      <c r="M5378" s="42" t="s">
        <v>21</v>
      </c>
      <c r="N5378" s="42" t="s">
        <v>9688</v>
      </c>
      <c r="O5378" s="42" t="s">
        <v>994</v>
      </c>
      <c r="P5378" s="42" t="s">
        <v>395</v>
      </c>
      <c r="Q5378" s="56" t="s">
        <v>9689</v>
      </c>
      <c r="R5378" s="42" t="s">
        <v>94</v>
      </c>
      <c r="S5378" s="42" t="s">
        <v>22</v>
      </c>
    </row>
    <row r="5379" spans="1:20" ht="12" customHeight="1" x14ac:dyDescent="0.15">
      <c r="A5379" s="42" t="s">
        <v>9690</v>
      </c>
      <c r="B5379" s="42">
        <v>39</v>
      </c>
      <c r="C5379" s="42" t="s">
        <v>14</v>
      </c>
      <c r="D5379" s="42" t="s">
        <v>79</v>
      </c>
      <c r="E5379" s="42" t="s">
        <v>9691</v>
      </c>
      <c r="F5379" s="55">
        <v>41771</v>
      </c>
      <c r="G5379" s="42" t="s">
        <v>9692</v>
      </c>
      <c r="H5379" s="42" t="s">
        <v>3413</v>
      </c>
      <c r="I5379" s="42" t="s">
        <v>56</v>
      </c>
      <c r="J5379" s="42" t="s">
        <v>9693</v>
      </c>
      <c r="K5379" s="42" t="s">
        <v>3415</v>
      </c>
      <c r="L5379" s="42" t="s">
        <v>3416</v>
      </c>
      <c r="M5379" s="42" t="s">
        <v>21</v>
      </c>
      <c r="N5379" s="42" t="s">
        <v>9694</v>
      </c>
      <c r="O5379" s="42" t="s">
        <v>537</v>
      </c>
      <c r="P5379" s="42" t="s">
        <v>395</v>
      </c>
      <c r="Q5379" s="56" t="s">
        <v>9695</v>
      </c>
      <c r="R5379" s="42" t="s">
        <v>94</v>
      </c>
      <c r="S5379" s="42" t="s">
        <v>22</v>
      </c>
    </row>
    <row r="5380" spans="1:20" ht="12" customHeight="1" x14ac:dyDescent="0.15">
      <c r="A5380" s="42" t="s">
        <v>9696</v>
      </c>
      <c r="B5380" s="42">
        <v>39</v>
      </c>
      <c r="C5380" s="42" t="s">
        <v>14</v>
      </c>
      <c r="D5380" s="42" t="s">
        <v>31</v>
      </c>
      <c r="E5380" s="42" t="s">
        <v>9697</v>
      </c>
      <c r="F5380" s="55">
        <v>41771</v>
      </c>
      <c r="G5380" s="42" t="s">
        <v>9698</v>
      </c>
      <c r="H5380" s="42" t="s">
        <v>9699</v>
      </c>
      <c r="I5380" s="42" t="s">
        <v>88</v>
      </c>
      <c r="J5380" s="42" t="s">
        <v>9700</v>
      </c>
      <c r="K5380" s="42" t="s">
        <v>707</v>
      </c>
      <c r="L5380" s="42" t="s">
        <v>9701</v>
      </c>
      <c r="M5380" s="42" t="s">
        <v>21</v>
      </c>
      <c r="N5380" s="42" t="s">
        <v>9702</v>
      </c>
      <c r="O5380" s="42" t="s">
        <v>994</v>
      </c>
      <c r="P5380" s="42" t="s">
        <v>395</v>
      </c>
      <c r="Q5380" s="56" t="s">
        <v>9703</v>
      </c>
      <c r="R5380" s="42" t="s">
        <v>94</v>
      </c>
      <c r="S5380" s="42" t="s">
        <v>22</v>
      </c>
    </row>
    <row r="5381" spans="1:20" ht="12" customHeight="1" x14ac:dyDescent="0.15">
      <c r="A5381" s="42" t="s">
        <v>9719</v>
      </c>
      <c r="B5381" s="42">
        <v>37</v>
      </c>
      <c r="C5381" s="42" t="s">
        <v>14</v>
      </c>
      <c r="D5381" s="42" t="s">
        <v>79</v>
      </c>
      <c r="F5381" s="55">
        <v>41770</v>
      </c>
      <c r="G5381" s="42" t="s">
        <v>9720</v>
      </c>
      <c r="H5381" s="42" t="s">
        <v>81</v>
      </c>
      <c r="I5381" s="42" t="s">
        <v>38</v>
      </c>
      <c r="J5381" s="42" t="s">
        <v>9721</v>
      </c>
      <c r="K5381" s="42" t="s">
        <v>82</v>
      </c>
      <c r="L5381" s="42" t="s">
        <v>83</v>
      </c>
      <c r="M5381" s="42" t="s">
        <v>21</v>
      </c>
      <c r="N5381" s="42" t="s">
        <v>9722</v>
      </c>
      <c r="O5381" s="42" t="s">
        <v>994</v>
      </c>
      <c r="P5381" s="42" t="s">
        <v>395</v>
      </c>
      <c r="Q5381" s="56" t="str">
        <f>HYPERLINK("http://www.suntimes.com/27377311-761/armed-man-shot-by-police-on-west-side-dies.html#.U3DGe-hX-uY","http://www.suntimes.com/27377311-761/armed-man-shot-by-police-on-west-side-dies.html#.U3DGe-hX-uY")</f>
        <v>http://www.suntimes.com/27377311-761/armed-man-shot-by-police-on-west-side-dies.html#.U3DGe-hX-uY</v>
      </c>
      <c r="R5381" s="42" t="s">
        <v>94</v>
      </c>
      <c r="S5381" s="42" t="s">
        <v>22</v>
      </c>
    </row>
    <row r="5382" spans="1:20" ht="12" customHeight="1" x14ac:dyDescent="0.15">
      <c r="A5382" s="42" t="s">
        <v>9723</v>
      </c>
      <c r="B5382" s="42">
        <v>25</v>
      </c>
      <c r="C5382" s="42" t="s">
        <v>14</v>
      </c>
      <c r="D5382" s="42" t="s">
        <v>42</v>
      </c>
      <c r="E5382" s="42" t="s">
        <v>9724</v>
      </c>
      <c r="F5382" s="55">
        <v>41770</v>
      </c>
      <c r="G5382" s="42" t="s">
        <v>9725</v>
      </c>
      <c r="H5382" s="42" t="s">
        <v>9726</v>
      </c>
      <c r="I5382" s="42" t="s">
        <v>117</v>
      </c>
      <c r="J5382" s="42" t="s">
        <v>9727</v>
      </c>
      <c r="K5382" s="42" t="s">
        <v>2345</v>
      </c>
      <c r="L5382" s="42" t="s">
        <v>2346</v>
      </c>
      <c r="M5382" s="42" t="s">
        <v>21</v>
      </c>
      <c r="N5382" s="42" t="s">
        <v>9728</v>
      </c>
      <c r="O5382" s="42" t="s">
        <v>994</v>
      </c>
      <c r="P5382" s="42" t="s">
        <v>395</v>
      </c>
      <c r="Q5382" s="56" t="s">
        <v>9729</v>
      </c>
      <c r="R5382" s="42" t="s">
        <v>94</v>
      </c>
      <c r="S5382" s="42" t="s">
        <v>22</v>
      </c>
    </row>
    <row r="5383" spans="1:20" ht="12" customHeight="1" x14ac:dyDescent="0.15">
      <c r="A5383" s="42" t="s">
        <v>9713</v>
      </c>
      <c r="B5383" s="42">
        <v>32</v>
      </c>
      <c r="C5383" s="42" t="s">
        <v>14</v>
      </c>
      <c r="D5383" s="42" t="s">
        <v>79</v>
      </c>
      <c r="E5383" s="42" t="s">
        <v>9714</v>
      </c>
      <c r="F5383" s="55">
        <v>41770</v>
      </c>
      <c r="G5383" s="42" t="s">
        <v>9715</v>
      </c>
      <c r="H5383" s="42" t="s">
        <v>9716</v>
      </c>
      <c r="I5383" s="42" t="s">
        <v>39</v>
      </c>
      <c r="J5383" s="42" t="s">
        <v>9717</v>
      </c>
      <c r="K5383" s="42" t="s">
        <v>9716</v>
      </c>
      <c r="L5383" s="42" t="s">
        <v>941</v>
      </c>
      <c r="M5383" s="42" t="s">
        <v>3088</v>
      </c>
      <c r="N5383" s="42" t="s">
        <v>20430</v>
      </c>
      <c r="O5383" s="42" t="s">
        <v>994</v>
      </c>
      <c r="P5383" s="42" t="s">
        <v>395</v>
      </c>
      <c r="Q5383" s="56" t="str">
        <f>HYPERLINK("http://www.dcclothesline.com/2014/05/19/veteran-stopped-front-license-plate-beat-death-5-cops/","http://www.dcclothesline.com/2014/05/19/veteran-stopped-front-license-plate-beat-death-5-cops/")</f>
        <v>http://www.dcclothesline.com/2014/05/19/veteran-stopped-front-license-plate-beat-death-5-cops/</v>
      </c>
      <c r="R5383" s="42" t="s">
        <v>94</v>
      </c>
      <c r="S5383" s="42" t="s">
        <v>12</v>
      </c>
    </row>
    <row r="5384" spans="1:20" ht="12" customHeight="1" x14ac:dyDescent="0.15">
      <c r="A5384" s="42" t="s">
        <v>9730</v>
      </c>
      <c r="B5384" s="42">
        <v>44</v>
      </c>
      <c r="C5384" s="42" t="s">
        <v>14</v>
      </c>
      <c r="D5384" s="42" t="s">
        <v>31</v>
      </c>
      <c r="E5384" s="42" t="s">
        <v>9731</v>
      </c>
      <c r="F5384" s="55">
        <v>41770</v>
      </c>
      <c r="G5384" s="42" t="s">
        <v>9732</v>
      </c>
      <c r="H5384" s="42" t="s">
        <v>9733</v>
      </c>
      <c r="I5384" s="42" t="s">
        <v>297</v>
      </c>
      <c r="J5384" s="42" t="s">
        <v>9734</v>
      </c>
      <c r="K5384" s="42" t="s">
        <v>867</v>
      </c>
      <c r="L5384" s="42" t="s">
        <v>9735</v>
      </c>
      <c r="M5384" s="42" t="s">
        <v>3088</v>
      </c>
      <c r="N5384" s="42" t="s">
        <v>9736</v>
      </c>
      <c r="O5384" s="42" t="s">
        <v>537</v>
      </c>
      <c r="P5384" s="42" t="s">
        <v>395</v>
      </c>
      <c r="Q5384" s="56" t="s">
        <v>20440</v>
      </c>
      <c r="R5384" s="42" t="s">
        <v>542</v>
      </c>
      <c r="S5384" s="42" t="s">
        <v>12</v>
      </c>
    </row>
    <row r="5385" spans="1:20" ht="12" customHeight="1" x14ac:dyDescent="0.15">
      <c r="A5385" s="42" t="s">
        <v>9741</v>
      </c>
      <c r="B5385" s="42">
        <v>32</v>
      </c>
      <c r="C5385" s="42" t="s">
        <v>14</v>
      </c>
      <c r="D5385" s="42" t="s">
        <v>79</v>
      </c>
      <c r="E5385" s="42" t="s">
        <v>9742</v>
      </c>
      <c r="F5385" s="55">
        <v>41769</v>
      </c>
      <c r="G5385" s="42" t="s">
        <v>9743</v>
      </c>
      <c r="H5385" s="42" t="s">
        <v>4047</v>
      </c>
      <c r="I5385" s="42" t="s">
        <v>88</v>
      </c>
      <c r="J5385" s="42" t="s">
        <v>9744</v>
      </c>
      <c r="K5385" s="42" t="s">
        <v>1747</v>
      </c>
      <c r="L5385" s="42" t="s">
        <v>4072</v>
      </c>
      <c r="M5385" s="42" t="s">
        <v>21</v>
      </c>
      <c r="N5385" s="42" t="s">
        <v>9745</v>
      </c>
      <c r="O5385" s="42" t="s">
        <v>4581</v>
      </c>
      <c r="P5385" s="42" t="s">
        <v>395</v>
      </c>
      <c r="Q5385" s="56" t="s">
        <v>9746</v>
      </c>
      <c r="R5385" s="42" t="s">
        <v>94</v>
      </c>
      <c r="S5385" s="42" t="s">
        <v>22</v>
      </c>
    </row>
    <row r="5386" spans="1:20" ht="12" customHeight="1" x14ac:dyDescent="0.15">
      <c r="A5386" s="42" t="s">
        <v>9737</v>
      </c>
      <c r="B5386" s="42">
        <v>34</v>
      </c>
      <c r="C5386" s="42" t="s">
        <v>14</v>
      </c>
      <c r="D5386" s="42" t="s">
        <v>79</v>
      </c>
      <c r="E5386" s="42" t="s">
        <v>9738</v>
      </c>
      <c r="F5386" s="55">
        <v>41769</v>
      </c>
      <c r="G5386" s="42" t="s">
        <v>9739</v>
      </c>
      <c r="H5386" s="42" t="s">
        <v>1262</v>
      </c>
      <c r="I5386" s="42" t="s">
        <v>63</v>
      </c>
      <c r="J5386" s="42">
        <v>43207</v>
      </c>
      <c r="K5386" s="42" t="s">
        <v>1263</v>
      </c>
      <c r="L5386" s="42" t="s">
        <v>12268</v>
      </c>
      <c r="M5386" s="42" t="s">
        <v>21</v>
      </c>
      <c r="N5386" s="42" t="s">
        <v>9740</v>
      </c>
      <c r="P5386" s="42" t="s">
        <v>395</v>
      </c>
      <c r="Q5386" s="56" t="str">
        <f>HYPERLINK("http://www.10tv.com/content/stories/2014/05/10/columbus-jonathan-drive-officer-involved-shooting.html","http://www.10tv.com/content/stories/2014/05/10/columbus-jonathan-drive-officer-involved-shooting.html")</f>
        <v>http://www.10tv.com/content/stories/2014/05/10/columbus-jonathan-drive-officer-involved-shooting.html</v>
      </c>
      <c r="R5386" s="42" t="s">
        <v>542</v>
      </c>
      <c r="S5386" s="42" t="s">
        <v>22</v>
      </c>
    </row>
    <row r="5387" spans="1:20" ht="12" customHeight="1" x14ac:dyDescent="0.15">
      <c r="A5387" s="42" t="s">
        <v>9751</v>
      </c>
      <c r="B5387" s="42">
        <v>36</v>
      </c>
      <c r="C5387" s="42" t="s">
        <v>14</v>
      </c>
      <c r="D5387" s="42" t="s">
        <v>24</v>
      </c>
      <c r="F5387" s="55">
        <v>41769</v>
      </c>
      <c r="G5387" s="42" t="s">
        <v>9752</v>
      </c>
      <c r="H5387" s="42" t="s">
        <v>9753</v>
      </c>
      <c r="I5387" s="42" t="s">
        <v>144</v>
      </c>
      <c r="J5387" s="42" t="s">
        <v>9754</v>
      </c>
      <c r="K5387" s="42" t="s">
        <v>9755</v>
      </c>
      <c r="L5387" s="42" t="s">
        <v>16759</v>
      </c>
      <c r="M5387" s="42" t="s">
        <v>21</v>
      </c>
      <c r="N5387" s="42" t="s">
        <v>9756</v>
      </c>
      <c r="O5387" s="42" t="s">
        <v>994</v>
      </c>
      <c r="P5387" s="42" t="s">
        <v>395</v>
      </c>
      <c r="Q5387" s="56" t="s">
        <v>9757</v>
      </c>
      <c r="R5387" s="42" t="s">
        <v>94</v>
      </c>
      <c r="S5387" s="42" t="s">
        <v>22</v>
      </c>
    </row>
    <row r="5388" spans="1:20" ht="12" customHeight="1" x14ac:dyDescent="0.15">
      <c r="A5388" s="42" t="s">
        <v>9758</v>
      </c>
      <c r="B5388" s="42">
        <v>50</v>
      </c>
      <c r="C5388" s="42" t="s">
        <v>14</v>
      </c>
      <c r="D5388" s="42" t="s">
        <v>31</v>
      </c>
      <c r="E5388" s="42" t="s">
        <v>9759</v>
      </c>
      <c r="F5388" s="55">
        <v>41769</v>
      </c>
      <c r="G5388" s="42" t="s">
        <v>9760</v>
      </c>
      <c r="H5388" s="42" t="s">
        <v>9331</v>
      </c>
      <c r="I5388" s="42" t="s">
        <v>309</v>
      </c>
      <c r="J5388" s="42" t="s">
        <v>9332</v>
      </c>
      <c r="K5388" s="42" t="s">
        <v>2457</v>
      </c>
      <c r="L5388" s="42" t="s">
        <v>3289</v>
      </c>
      <c r="M5388" s="42" t="s">
        <v>21</v>
      </c>
      <c r="N5388" s="42" t="s">
        <v>9761</v>
      </c>
      <c r="O5388" s="42" t="s">
        <v>994</v>
      </c>
      <c r="P5388" s="42" t="s">
        <v>395</v>
      </c>
      <c r="Q5388" s="56" t="s">
        <v>9762</v>
      </c>
      <c r="R5388" s="42" t="s">
        <v>94</v>
      </c>
      <c r="S5388" s="42" t="s">
        <v>22</v>
      </c>
    </row>
    <row r="5389" spans="1:20" ht="12" customHeight="1" x14ac:dyDescent="0.15">
      <c r="A5389" s="42" t="s">
        <v>9747</v>
      </c>
      <c r="B5389" s="42">
        <v>59</v>
      </c>
      <c r="C5389" s="42" t="s">
        <v>14</v>
      </c>
      <c r="D5389" s="42" t="s">
        <v>42</v>
      </c>
      <c r="E5389" s="42" t="s">
        <v>9748</v>
      </c>
      <c r="F5389" s="55">
        <v>41769</v>
      </c>
      <c r="G5389" s="42" t="s">
        <v>9749</v>
      </c>
      <c r="H5389" s="42" t="s">
        <v>472</v>
      </c>
      <c r="I5389" s="42" t="s">
        <v>39</v>
      </c>
      <c r="J5389" s="42" t="s">
        <v>2653</v>
      </c>
      <c r="K5389" s="42" t="s">
        <v>303</v>
      </c>
      <c r="L5389" s="42" t="s">
        <v>473</v>
      </c>
      <c r="M5389" s="42" t="s">
        <v>21</v>
      </c>
      <c r="N5389" s="42" t="s">
        <v>9750</v>
      </c>
      <c r="O5389" s="42" t="s">
        <v>394</v>
      </c>
      <c r="P5389" s="42" t="s">
        <v>395</v>
      </c>
      <c r="Q5389" s="56"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5389" s="42" t="s">
        <v>948</v>
      </c>
      <c r="S5389" s="42" t="s">
        <v>29</v>
      </c>
    </row>
    <row r="5390" spans="1:20" ht="12" customHeight="1" x14ac:dyDescent="0.15">
      <c r="A5390" s="42" t="s">
        <v>9773</v>
      </c>
      <c r="B5390" s="42">
        <v>25</v>
      </c>
      <c r="C5390" s="42" t="s">
        <v>108</v>
      </c>
      <c r="D5390" s="42" t="s">
        <v>31</v>
      </c>
      <c r="E5390" s="42" t="s">
        <v>9774</v>
      </c>
      <c r="F5390" s="55">
        <v>41768</v>
      </c>
      <c r="G5390" s="42" t="s">
        <v>9775</v>
      </c>
      <c r="H5390" s="42" t="s">
        <v>2598</v>
      </c>
      <c r="I5390" s="42" t="s">
        <v>111</v>
      </c>
      <c r="J5390" s="42" t="s">
        <v>9776</v>
      </c>
      <c r="K5390" s="42" t="s">
        <v>414</v>
      </c>
      <c r="L5390" s="42" t="s">
        <v>2599</v>
      </c>
      <c r="M5390" s="42" t="s">
        <v>21</v>
      </c>
      <c r="N5390" s="42" t="s">
        <v>9777</v>
      </c>
      <c r="O5390" s="42" t="s">
        <v>537</v>
      </c>
      <c r="P5390" s="42" t="s">
        <v>395</v>
      </c>
      <c r="Q5390" s="56"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5390" s="42" t="s">
        <v>23</v>
      </c>
      <c r="S5390" s="42" t="s">
        <v>22</v>
      </c>
    </row>
    <row r="5391" spans="1:20" ht="12" customHeight="1" x14ac:dyDescent="0.15">
      <c r="A5391" s="42" t="s">
        <v>9763</v>
      </c>
      <c r="B5391" s="42">
        <v>21</v>
      </c>
      <c r="C5391" s="42" t="s">
        <v>14</v>
      </c>
      <c r="D5391" s="42" t="s">
        <v>79</v>
      </c>
      <c r="E5391" s="42" t="s">
        <v>9764</v>
      </c>
      <c r="F5391" s="55">
        <v>41768</v>
      </c>
      <c r="G5391" s="42" t="s">
        <v>9765</v>
      </c>
      <c r="H5391" s="42" t="s">
        <v>4047</v>
      </c>
      <c r="I5391" s="42" t="s">
        <v>88</v>
      </c>
      <c r="J5391" s="42" t="s">
        <v>4071</v>
      </c>
      <c r="K5391" s="42" t="s">
        <v>1747</v>
      </c>
      <c r="L5391" s="42" t="s">
        <v>1658</v>
      </c>
      <c r="M5391" s="42" t="s">
        <v>21</v>
      </c>
      <c r="N5391" s="42" t="s">
        <v>9766</v>
      </c>
      <c r="O5391" s="42" t="s">
        <v>994</v>
      </c>
      <c r="P5391" s="42" t="s">
        <v>395</v>
      </c>
      <c r="Q5391" s="56" t="s">
        <v>9767</v>
      </c>
      <c r="R5391" s="42" t="s">
        <v>94</v>
      </c>
      <c r="S5391" s="42" t="s">
        <v>22</v>
      </c>
    </row>
    <row r="5392" spans="1:20" ht="12" customHeight="1" x14ac:dyDescent="0.15">
      <c r="A5392" s="42" t="s">
        <v>9768</v>
      </c>
      <c r="B5392" s="42">
        <v>26</v>
      </c>
      <c r="C5392" s="42" t="s">
        <v>14</v>
      </c>
      <c r="D5392" s="42" t="s">
        <v>42</v>
      </c>
      <c r="E5392" s="42" t="s">
        <v>9769</v>
      </c>
      <c r="F5392" s="55">
        <v>41768</v>
      </c>
      <c r="G5392" s="42" t="s">
        <v>9770</v>
      </c>
      <c r="H5392" s="42" t="s">
        <v>6224</v>
      </c>
      <c r="I5392" s="42" t="s">
        <v>39</v>
      </c>
      <c r="J5392" s="42" t="s">
        <v>6225</v>
      </c>
      <c r="K5392" s="42" t="s">
        <v>59</v>
      </c>
      <c r="L5392" s="42" t="s">
        <v>6226</v>
      </c>
      <c r="M5392" s="42" t="s">
        <v>21</v>
      </c>
      <c r="N5392" s="42" t="s">
        <v>9771</v>
      </c>
      <c r="O5392" s="42" t="s">
        <v>537</v>
      </c>
      <c r="P5392" s="42" t="s">
        <v>395</v>
      </c>
      <c r="Q5392" s="56" t="s">
        <v>9772</v>
      </c>
      <c r="R5392" s="42" t="s">
        <v>948</v>
      </c>
      <c r="S5392" s="42" t="s">
        <v>22</v>
      </c>
    </row>
    <row r="5393" spans="1:19" ht="12" customHeight="1" x14ac:dyDescent="0.15">
      <c r="A5393" s="42" t="s">
        <v>9786</v>
      </c>
      <c r="B5393" s="42">
        <v>48</v>
      </c>
      <c r="C5393" s="42" t="s">
        <v>14</v>
      </c>
      <c r="D5393" s="42" t="s">
        <v>42</v>
      </c>
      <c r="F5393" s="55">
        <v>41767</v>
      </c>
      <c r="G5393" s="42" t="s">
        <v>9787</v>
      </c>
      <c r="H5393" s="42" t="s">
        <v>639</v>
      </c>
      <c r="I5393" s="42" t="s">
        <v>189</v>
      </c>
      <c r="J5393" s="42" t="s">
        <v>9788</v>
      </c>
      <c r="K5393" s="42" t="s">
        <v>9789</v>
      </c>
      <c r="L5393" s="42" t="s">
        <v>3019</v>
      </c>
      <c r="M5393" s="42" t="s">
        <v>21</v>
      </c>
      <c r="N5393" s="42" t="s">
        <v>9790</v>
      </c>
      <c r="O5393" s="42" t="s">
        <v>537</v>
      </c>
      <c r="P5393" s="42" t="s">
        <v>395</v>
      </c>
      <c r="Q5393" s="56" t="s">
        <v>9791</v>
      </c>
      <c r="R5393" s="42" t="s">
        <v>542</v>
      </c>
      <c r="S5393" s="42" t="s">
        <v>22</v>
      </c>
    </row>
    <row r="5394" spans="1:19" ht="12" customHeight="1" x14ac:dyDescent="0.15">
      <c r="A5394" s="42" t="s">
        <v>9801</v>
      </c>
      <c r="B5394" s="42" t="s">
        <v>9802</v>
      </c>
      <c r="C5394" s="42" t="s">
        <v>14</v>
      </c>
      <c r="D5394" s="42" t="s">
        <v>42</v>
      </c>
      <c r="F5394" s="55">
        <v>41767</v>
      </c>
      <c r="G5394" s="42" t="s">
        <v>9803</v>
      </c>
      <c r="H5394" s="42" t="s">
        <v>9804</v>
      </c>
      <c r="I5394" s="42" t="s">
        <v>774</v>
      </c>
      <c r="J5394" s="42" t="s">
        <v>9805</v>
      </c>
      <c r="K5394" s="42" t="s">
        <v>9804</v>
      </c>
      <c r="L5394" s="42" t="s">
        <v>9806</v>
      </c>
      <c r="M5394" s="42" t="s">
        <v>21</v>
      </c>
      <c r="N5394" s="42" t="s">
        <v>9807</v>
      </c>
      <c r="O5394" s="42" t="s">
        <v>23</v>
      </c>
      <c r="P5394" s="42" t="s">
        <v>395</v>
      </c>
      <c r="Q5394" s="56" t="s">
        <v>9808</v>
      </c>
      <c r="R5394" s="42" t="s">
        <v>94</v>
      </c>
      <c r="S5394" s="42" t="s">
        <v>22</v>
      </c>
    </row>
    <row r="5395" spans="1:19" ht="12" customHeight="1" x14ac:dyDescent="0.15">
      <c r="A5395" s="42" t="s">
        <v>9792</v>
      </c>
      <c r="B5395" s="42">
        <v>41</v>
      </c>
      <c r="C5395" s="42" t="s">
        <v>14</v>
      </c>
      <c r="D5395" s="42" t="s">
        <v>42</v>
      </c>
      <c r="E5395" s="42" t="s">
        <v>9793</v>
      </c>
      <c r="F5395" s="55">
        <v>41767</v>
      </c>
      <c r="G5395" s="42" t="s">
        <v>9794</v>
      </c>
      <c r="H5395" s="42" t="s">
        <v>9795</v>
      </c>
      <c r="I5395" s="42" t="s">
        <v>203</v>
      </c>
      <c r="J5395" s="42" t="s">
        <v>9796</v>
      </c>
      <c r="K5395" s="42" t="s">
        <v>9797</v>
      </c>
      <c r="L5395" s="42" t="s">
        <v>9798</v>
      </c>
      <c r="M5395" s="42" t="s">
        <v>21</v>
      </c>
      <c r="N5395" s="42" t="s">
        <v>9799</v>
      </c>
      <c r="O5395" s="42" t="s">
        <v>994</v>
      </c>
      <c r="P5395" s="42" t="s">
        <v>395</v>
      </c>
      <c r="Q5395" s="56" t="s">
        <v>9800</v>
      </c>
      <c r="R5395" s="42" t="s">
        <v>94</v>
      </c>
      <c r="S5395" s="42" t="s">
        <v>22</v>
      </c>
    </row>
    <row r="5396" spans="1:19" ht="12" customHeight="1" x14ac:dyDescent="0.15">
      <c r="A5396" s="42" t="s">
        <v>9809</v>
      </c>
      <c r="B5396" s="42">
        <v>69</v>
      </c>
      <c r="C5396" s="42" t="s">
        <v>14</v>
      </c>
      <c r="D5396" s="42" t="s">
        <v>31</v>
      </c>
      <c r="F5396" s="55">
        <v>41767</v>
      </c>
      <c r="G5396" s="42" t="s">
        <v>9810</v>
      </c>
      <c r="H5396" s="42" t="s">
        <v>9811</v>
      </c>
      <c r="I5396" s="42" t="s">
        <v>56</v>
      </c>
      <c r="J5396" s="42" t="s">
        <v>9538</v>
      </c>
      <c r="K5396" s="42" t="s">
        <v>9539</v>
      </c>
      <c r="L5396" s="42" t="s">
        <v>9540</v>
      </c>
      <c r="M5396" s="42" t="s">
        <v>21</v>
      </c>
      <c r="N5396" s="42" t="s">
        <v>9812</v>
      </c>
      <c r="O5396" s="42" t="s">
        <v>994</v>
      </c>
      <c r="P5396" s="42" t="s">
        <v>395</v>
      </c>
      <c r="Q5396" s="56" t="s">
        <v>9813</v>
      </c>
      <c r="R5396" s="42" t="s">
        <v>94</v>
      </c>
      <c r="S5396" s="42" t="s">
        <v>22</v>
      </c>
    </row>
    <row r="5397" spans="1:19" ht="12" customHeight="1" x14ac:dyDescent="0.15">
      <c r="A5397" s="42" t="s">
        <v>9814</v>
      </c>
      <c r="B5397" s="42">
        <v>31</v>
      </c>
      <c r="C5397" s="42" t="s">
        <v>14</v>
      </c>
      <c r="D5397" s="42" t="s">
        <v>31</v>
      </c>
      <c r="E5397" s="42" t="s">
        <v>9815</v>
      </c>
      <c r="F5397" s="55">
        <v>41767</v>
      </c>
      <c r="G5397" s="42" t="s">
        <v>9816</v>
      </c>
      <c r="H5397" s="42" t="s">
        <v>2534</v>
      </c>
      <c r="I5397" s="42" t="s">
        <v>51</v>
      </c>
      <c r="J5397" s="42">
        <v>48865</v>
      </c>
      <c r="K5397" s="42" t="s">
        <v>9817</v>
      </c>
      <c r="L5397" s="42" t="s">
        <v>9818</v>
      </c>
      <c r="M5397" s="42" t="s">
        <v>21</v>
      </c>
      <c r="N5397" s="42" t="s">
        <v>9819</v>
      </c>
      <c r="P5397" s="42" t="s">
        <v>395</v>
      </c>
      <c r="Q5397" s="56" t="str">
        <f>HYPERLINK("http://www.mlive.com/news/grand-rapids/index.ssf/2014/05/two_troopers_one_deputy_on_lea.html","http://www.mlive.com/news/grand-rapids/index.ssf/2014/05/two_troopers_one_deputy_on_lea.html")</f>
        <v>http://www.mlive.com/news/grand-rapids/index.ssf/2014/05/two_troopers_one_deputy_on_lea.html</v>
      </c>
      <c r="R5397" s="42" t="s">
        <v>23</v>
      </c>
      <c r="S5397" s="42" t="s">
        <v>22</v>
      </c>
    </row>
    <row r="5398" spans="1:19" ht="12" customHeight="1" x14ac:dyDescent="0.15">
      <c r="A5398" s="42" t="s">
        <v>9778</v>
      </c>
      <c r="B5398" s="42">
        <v>34</v>
      </c>
      <c r="C5398" s="42" t="s">
        <v>14</v>
      </c>
      <c r="D5398" s="42" t="s">
        <v>79</v>
      </c>
      <c r="E5398" s="42" t="s">
        <v>9779</v>
      </c>
      <c r="F5398" s="55">
        <v>41767</v>
      </c>
      <c r="G5398" s="42" t="s">
        <v>9780</v>
      </c>
      <c r="H5398" s="42" t="s">
        <v>9781</v>
      </c>
      <c r="I5398" s="42" t="s">
        <v>56</v>
      </c>
      <c r="J5398" s="42" t="s">
        <v>9782</v>
      </c>
      <c r="K5398" s="42" t="s">
        <v>1102</v>
      </c>
      <c r="L5398" s="42" t="s">
        <v>9783</v>
      </c>
      <c r="M5398" s="42" t="s">
        <v>21</v>
      </c>
      <c r="N5398" s="42" t="s">
        <v>9784</v>
      </c>
      <c r="O5398" s="42" t="s">
        <v>394</v>
      </c>
      <c r="P5398" s="42" t="s">
        <v>395</v>
      </c>
      <c r="Q5398" s="56" t="s">
        <v>9785</v>
      </c>
      <c r="R5398" s="42" t="s">
        <v>94</v>
      </c>
      <c r="S5398" s="42" t="s">
        <v>12</v>
      </c>
    </row>
    <row r="5399" spans="1:19" ht="12" customHeight="1" x14ac:dyDescent="0.15">
      <c r="A5399" s="42" t="s">
        <v>9832</v>
      </c>
      <c r="B5399" s="42">
        <v>30</v>
      </c>
      <c r="C5399" s="42" t="s">
        <v>14</v>
      </c>
      <c r="D5399" s="42" t="s">
        <v>42</v>
      </c>
      <c r="E5399" s="42" t="s">
        <v>9833</v>
      </c>
      <c r="F5399" s="55">
        <v>41766</v>
      </c>
      <c r="G5399" s="42" t="s">
        <v>9834</v>
      </c>
      <c r="H5399" s="42" t="s">
        <v>6514</v>
      </c>
      <c r="I5399" s="42" t="s">
        <v>67</v>
      </c>
      <c r="J5399" s="42" t="s">
        <v>9835</v>
      </c>
      <c r="K5399" s="42" t="s">
        <v>6514</v>
      </c>
      <c r="L5399" s="42" t="s">
        <v>7498</v>
      </c>
      <c r="M5399" s="42" t="s">
        <v>21</v>
      </c>
      <c r="N5399" s="42" t="s">
        <v>9836</v>
      </c>
      <c r="O5399" s="42" t="s">
        <v>994</v>
      </c>
      <c r="P5399" s="42" t="s">
        <v>395</v>
      </c>
      <c r="Q5399" s="56" t="s">
        <v>9837</v>
      </c>
      <c r="R5399" s="42" t="s">
        <v>23</v>
      </c>
      <c r="S5399" s="42" t="s">
        <v>22</v>
      </c>
    </row>
    <row r="5400" spans="1:19" ht="12" customHeight="1" x14ac:dyDescent="0.15">
      <c r="A5400" s="42" t="s">
        <v>9820</v>
      </c>
      <c r="B5400" s="42">
        <v>23</v>
      </c>
      <c r="C5400" s="42" t="s">
        <v>14</v>
      </c>
      <c r="D5400" s="42" t="s">
        <v>79</v>
      </c>
      <c r="E5400" s="42" t="s">
        <v>9821</v>
      </c>
      <c r="F5400" s="55">
        <v>41766</v>
      </c>
      <c r="G5400" s="42" t="s">
        <v>9822</v>
      </c>
      <c r="H5400" s="42" t="s">
        <v>81</v>
      </c>
      <c r="I5400" s="42" t="s">
        <v>38</v>
      </c>
      <c r="J5400" s="42" t="s">
        <v>9823</v>
      </c>
      <c r="K5400" s="42" t="s">
        <v>82</v>
      </c>
      <c r="L5400" s="42" t="s">
        <v>83</v>
      </c>
      <c r="M5400" s="42" t="s">
        <v>385</v>
      </c>
      <c r="N5400" s="42" t="s">
        <v>9824</v>
      </c>
      <c r="O5400" s="42" t="s">
        <v>4581</v>
      </c>
      <c r="P5400" s="42" t="s">
        <v>395</v>
      </c>
      <c r="Q5400" s="56" t="s">
        <v>9825</v>
      </c>
      <c r="R5400" s="42" t="s">
        <v>94</v>
      </c>
      <c r="S5400" s="42" t="s">
        <v>12</v>
      </c>
    </row>
    <row r="5401" spans="1:19" ht="12" customHeight="1" x14ac:dyDescent="0.15">
      <c r="A5401" s="42" t="s">
        <v>9826</v>
      </c>
      <c r="B5401" s="42">
        <v>19</v>
      </c>
      <c r="C5401" s="42" t="s">
        <v>14</v>
      </c>
      <c r="D5401" s="42" t="s">
        <v>79</v>
      </c>
      <c r="E5401" s="42" t="s">
        <v>9827</v>
      </c>
      <c r="F5401" s="55">
        <v>41766</v>
      </c>
      <c r="G5401" s="42" t="s">
        <v>9828</v>
      </c>
      <c r="H5401" s="42" t="s">
        <v>1562</v>
      </c>
      <c r="I5401" s="42" t="s">
        <v>46</v>
      </c>
      <c r="J5401" s="42" t="s">
        <v>9829</v>
      </c>
      <c r="K5401" s="42" t="s">
        <v>4594</v>
      </c>
      <c r="L5401" s="42" t="s">
        <v>2717</v>
      </c>
      <c r="M5401" s="42" t="s">
        <v>385</v>
      </c>
      <c r="N5401" s="42" t="s">
        <v>9830</v>
      </c>
      <c r="O5401" s="42" t="s">
        <v>4581</v>
      </c>
      <c r="P5401" s="42" t="s">
        <v>395</v>
      </c>
      <c r="Q5401" s="56" t="s">
        <v>9831</v>
      </c>
      <c r="R5401" s="42" t="s">
        <v>542</v>
      </c>
      <c r="S5401" s="42" t="s">
        <v>12</v>
      </c>
    </row>
    <row r="5402" spans="1:19" ht="12" customHeight="1" x14ac:dyDescent="0.15">
      <c r="A5402" s="42" t="s">
        <v>9838</v>
      </c>
      <c r="B5402" s="42">
        <v>93</v>
      </c>
      <c r="C5402" s="42" t="s">
        <v>108</v>
      </c>
      <c r="D5402" s="42" t="s">
        <v>79</v>
      </c>
      <c r="E5402" s="42" t="s">
        <v>9839</v>
      </c>
      <c r="F5402" s="55">
        <v>41765</v>
      </c>
      <c r="G5402" s="42" t="s">
        <v>23811</v>
      </c>
      <c r="H5402" s="42" t="s">
        <v>9840</v>
      </c>
      <c r="I5402" s="42" t="s">
        <v>67</v>
      </c>
      <c r="J5402" s="42" t="s">
        <v>9841</v>
      </c>
      <c r="K5402" s="42" t="s">
        <v>9842</v>
      </c>
      <c r="L5402" s="42" t="s">
        <v>9843</v>
      </c>
      <c r="M5402" s="42" t="s">
        <v>21</v>
      </c>
      <c r="N5402" s="42" t="s">
        <v>9844</v>
      </c>
      <c r="O5402" s="42" t="s">
        <v>994</v>
      </c>
      <c r="P5402" s="42" t="s">
        <v>395</v>
      </c>
      <c r="Q5402" s="56"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5402" s="42" t="s">
        <v>542</v>
      </c>
      <c r="S5402" s="42" t="s">
        <v>22</v>
      </c>
    </row>
    <row r="5403" spans="1:19" ht="12" customHeight="1" x14ac:dyDescent="0.15">
      <c r="A5403" s="42" t="s">
        <v>9853</v>
      </c>
      <c r="B5403" s="42">
        <v>43</v>
      </c>
      <c r="C5403" s="42" t="s">
        <v>14</v>
      </c>
      <c r="D5403" s="42" t="s">
        <v>31</v>
      </c>
      <c r="E5403" s="42" t="s">
        <v>9854</v>
      </c>
      <c r="F5403" s="55">
        <v>41765</v>
      </c>
      <c r="G5403" s="42" t="s">
        <v>9855</v>
      </c>
      <c r="H5403" s="42" t="s">
        <v>1305</v>
      </c>
      <c r="I5403" s="42" t="s">
        <v>39</v>
      </c>
      <c r="J5403" s="42" t="s">
        <v>9856</v>
      </c>
      <c r="K5403" s="42" t="s">
        <v>1306</v>
      </c>
      <c r="L5403" s="42" t="s">
        <v>9857</v>
      </c>
      <c r="M5403" s="42" t="s">
        <v>21</v>
      </c>
      <c r="N5403" s="42" t="s">
        <v>9858</v>
      </c>
      <c r="O5403" s="42" t="s">
        <v>4581</v>
      </c>
      <c r="P5403" s="42" t="s">
        <v>395</v>
      </c>
      <c r="Q5403" s="56" t="s">
        <v>9859</v>
      </c>
      <c r="R5403" s="42" t="s">
        <v>94</v>
      </c>
      <c r="S5403" s="42" t="s">
        <v>22</v>
      </c>
    </row>
    <row r="5404" spans="1:19" ht="12" customHeight="1" x14ac:dyDescent="0.15">
      <c r="A5404" s="42" t="s">
        <v>9845</v>
      </c>
      <c r="B5404" s="42">
        <v>28</v>
      </c>
      <c r="C5404" s="42" t="s">
        <v>14</v>
      </c>
      <c r="D5404" s="42" t="s">
        <v>31</v>
      </c>
      <c r="E5404" s="42" t="s">
        <v>9846</v>
      </c>
      <c r="F5404" s="55">
        <v>41765</v>
      </c>
      <c r="G5404" s="42" t="s">
        <v>9847</v>
      </c>
      <c r="H5404" s="42" t="s">
        <v>9848</v>
      </c>
      <c r="I5404" s="42" t="s">
        <v>56</v>
      </c>
      <c r="J5404" s="42" t="s">
        <v>9849</v>
      </c>
      <c r="K5404" s="42" t="s">
        <v>3800</v>
      </c>
      <c r="L5404" s="42" t="s">
        <v>9850</v>
      </c>
      <c r="M5404" s="42" t="s">
        <v>21</v>
      </c>
      <c r="N5404" s="42" t="s">
        <v>9851</v>
      </c>
      <c r="O5404" s="42" t="s">
        <v>537</v>
      </c>
      <c r="P5404" s="42" t="s">
        <v>395</v>
      </c>
      <c r="Q5404" s="56" t="s">
        <v>9852</v>
      </c>
      <c r="R5404" s="42" t="s">
        <v>94</v>
      </c>
      <c r="S5404" s="42" t="s">
        <v>12</v>
      </c>
    </row>
    <row r="5405" spans="1:19" ht="12" customHeight="1" x14ac:dyDescent="0.15">
      <c r="A5405" s="42" t="s">
        <v>9860</v>
      </c>
      <c r="B5405" s="42">
        <v>25</v>
      </c>
      <c r="C5405" s="42" t="s">
        <v>14</v>
      </c>
      <c r="D5405" s="42" t="s">
        <v>79</v>
      </c>
      <c r="E5405" s="42" t="s">
        <v>9861</v>
      </c>
      <c r="F5405" s="55">
        <v>41764</v>
      </c>
      <c r="G5405" s="42" t="s">
        <v>9862</v>
      </c>
      <c r="H5405" s="42" t="s">
        <v>427</v>
      </c>
      <c r="I5405" s="42" t="s">
        <v>653</v>
      </c>
      <c r="J5405" s="42" t="s">
        <v>9863</v>
      </c>
      <c r="K5405" s="42" t="s">
        <v>9864</v>
      </c>
      <c r="L5405" s="42" t="s">
        <v>9865</v>
      </c>
      <c r="M5405" s="42" t="s">
        <v>3088</v>
      </c>
      <c r="N5405" s="42" t="s">
        <v>9866</v>
      </c>
      <c r="O5405" s="42" t="s">
        <v>28711</v>
      </c>
      <c r="P5405" s="42" t="s">
        <v>28712</v>
      </c>
      <c r="Q5405" s="56" t="s">
        <v>9867</v>
      </c>
      <c r="R5405" s="42" t="s">
        <v>94</v>
      </c>
      <c r="S5405" s="42" t="s">
        <v>12</v>
      </c>
    </row>
    <row r="5406" spans="1:19" ht="12" customHeight="1" x14ac:dyDescent="0.15">
      <c r="A5406" s="42" t="s">
        <v>3186</v>
      </c>
      <c r="B5406" s="42" t="s">
        <v>23</v>
      </c>
      <c r="C5406" s="42" t="s">
        <v>14</v>
      </c>
      <c r="D5406" s="42" t="s">
        <v>79</v>
      </c>
      <c r="F5406" s="55">
        <v>41764</v>
      </c>
      <c r="G5406" s="42" t="s">
        <v>9868</v>
      </c>
      <c r="H5406" s="42" t="s">
        <v>707</v>
      </c>
      <c r="I5406" s="42" t="s">
        <v>67</v>
      </c>
      <c r="J5406" s="42" t="s">
        <v>9869</v>
      </c>
      <c r="K5406" s="42" t="s">
        <v>545</v>
      </c>
      <c r="L5406" s="42" t="s">
        <v>708</v>
      </c>
      <c r="M5406" s="42" t="s">
        <v>21</v>
      </c>
      <c r="N5406" s="42" t="s">
        <v>9870</v>
      </c>
      <c r="O5406" s="42" t="s">
        <v>994</v>
      </c>
      <c r="P5406" s="42" t="s">
        <v>395</v>
      </c>
      <c r="Q5406" s="56" t="s">
        <v>9871</v>
      </c>
      <c r="R5406" s="42" t="s">
        <v>94</v>
      </c>
      <c r="S5406" s="42" t="s">
        <v>22</v>
      </c>
    </row>
    <row r="5407" spans="1:19" ht="12" customHeight="1" x14ac:dyDescent="0.15">
      <c r="A5407" s="42" t="s">
        <v>9880</v>
      </c>
      <c r="B5407" s="42">
        <v>18</v>
      </c>
      <c r="C5407" s="42" t="s">
        <v>14</v>
      </c>
      <c r="D5407" s="42" t="s">
        <v>42</v>
      </c>
      <c r="E5407" s="42" t="s">
        <v>9881</v>
      </c>
      <c r="F5407" s="55">
        <v>41763</v>
      </c>
      <c r="G5407" s="42" t="s">
        <v>9882</v>
      </c>
      <c r="H5407" s="42" t="s">
        <v>3460</v>
      </c>
      <c r="I5407" s="42" t="s">
        <v>39</v>
      </c>
      <c r="J5407" s="42" t="s">
        <v>9883</v>
      </c>
      <c r="K5407" s="42" t="s">
        <v>589</v>
      </c>
      <c r="L5407" s="42" t="s">
        <v>9884</v>
      </c>
      <c r="M5407" s="42" t="s">
        <v>21</v>
      </c>
      <c r="N5407" s="42" t="s">
        <v>9885</v>
      </c>
      <c r="O5407" s="42" t="s">
        <v>994</v>
      </c>
      <c r="P5407" s="42" t="s">
        <v>395</v>
      </c>
      <c r="Q5407" s="56" t="s">
        <v>9886</v>
      </c>
      <c r="R5407" s="42" t="s">
        <v>542</v>
      </c>
      <c r="S5407" s="42" t="s">
        <v>22</v>
      </c>
    </row>
    <row r="5408" spans="1:19" ht="12" customHeight="1" x14ac:dyDescent="0.15">
      <c r="A5408" s="42" t="s">
        <v>9887</v>
      </c>
      <c r="B5408" s="42">
        <v>31</v>
      </c>
      <c r="C5408" s="42" t="s">
        <v>14</v>
      </c>
      <c r="D5408" s="42" t="s">
        <v>31</v>
      </c>
      <c r="E5408" s="42" t="s">
        <v>9888</v>
      </c>
      <c r="F5408" s="55">
        <v>41763</v>
      </c>
      <c r="G5408" s="42" t="s">
        <v>9889</v>
      </c>
      <c r="H5408" s="42" t="s">
        <v>2534</v>
      </c>
      <c r="I5408" s="42" t="s">
        <v>51</v>
      </c>
      <c r="J5408" s="42" t="s">
        <v>9890</v>
      </c>
      <c r="K5408" s="42" t="s">
        <v>9817</v>
      </c>
      <c r="L5408" s="42" t="s">
        <v>9891</v>
      </c>
      <c r="M5408" s="42" t="s">
        <v>21</v>
      </c>
      <c r="N5408" s="42" t="s">
        <v>9892</v>
      </c>
      <c r="O5408" s="42" t="s">
        <v>537</v>
      </c>
      <c r="P5408" s="42" t="s">
        <v>395</v>
      </c>
      <c r="Q5408" s="56" t="s">
        <v>9893</v>
      </c>
      <c r="R5408" s="42" t="s">
        <v>23</v>
      </c>
      <c r="S5408" s="42" t="s">
        <v>22</v>
      </c>
    </row>
    <row r="5409" spans="1:19" ht="12" customHeight="1" x14ac:dyDescent="0.15">
      <c r="A5409" s="42" t="s">
        <v>9872</v>
      </c>
      <c r="B5409" s="42">
        <v>38</v>
      </c>
      <c r="C5409" s="42" t="s">
        <v>14</v>
      </c>
      <c r="D5409" s="42" t="s">
        <v>79</v>
      </c>
      <c r="E5409" s="42" t="s">
        <v>9873</v>
      </c>
      <c r="F5409" s="55">
        <v>41763</v>
      </c>
      <c r="G5409" s="42" t="s">
        <v>9874</v>
      </c>
      <c r="H5409" s="42" t="s">
        <v>9875</v>
      </c>
      <c r="I5409" s="42" t="s">
        <v>67</v>
      </c>
      <c r="J5409" s="42" t="s">
        <v>9876</v>
      </c>
      <c r="K5409" s="42" t="s">
        <v>1169</v>
      </c>
      <c r="L5409" s="42" t="s">
        <v>9877</v>
      </c>
      <c r="M5409" s="42" t="s">
        <v>21</v>
      </c>
      <c r="N5409" s="42" t="s">
        <v>9878</v>
      </c>
      <c r="O5409" s="42" t="s">
        <v>537</v>
      </c>
      <c r="P5409" s="42" t="s">
        <v>395</v>
      </c>
      <c r="Q5409" s="56" t="s">
        <v>9879</v>
      </c>
      <c r="R5409" s="42" t="s">
        <v>94</v>
      </c>
      <c r="S5409" s="42" t="s">
        <v>373</v>
      </c>
    </row>
    <row r="5410" spans="1:19" ht="12" customHeight="1" x14ac:dyDescent="0.15">
      <c r="A5410" s="42" t="s">
        <v>9895</v>
      </c>
      <c r="B5410" s="42" t="s">
        <v>9896</v>
      </c>
      <c r="C5410" s="42" t="s">
        <v>14</v>
      </c>
      <c r="D5410" s="42" t="s">
        <v>79</v>
      </c>
      <c r="E5410" s="42" t="s">
        <v>9897</v>
      </c>
      <c r="F5410" s="55">
        <v>41762</v>
      </c>
      <c r="G5410" s="42" t="s">
        <v>9898</v>
      </c>
      <c r="H5410" s="42" t="s">
        <v>906</v>
      </c>
      <c r="I5410" s="42" t="s">
        <v>189</v>
      </c>
      <c r="J5410" s="42" t="s">
        <v>9899</v>
      </c>
      <c r="K5410" s="42" t="s">
        <v>458</v>
      </c>
      <c r="L5410" s="42" t="s">
        <v>4857</v>
      </c>
      <c r="M5410" s="42" t="s">
        <v>21</v>
      </c>
      <c r="N5410" s="42" t="s">
        <v>9900</v>
      </c>
      <c r="O5410" s="42" t="s">
        <v>23</v>
      </c>
      <c r="P5410" s="42" t="s">
        <v>395</v>
      </c>
      <c r="Q5410" s="56" t="s">
        <v>9901</v>
      </c>
      <c r="R5410" s="42" t="s">
        <v>94</v>
      </c>
      <c r="S5410" s="42" t="s">
        <v>22</v>
      </c>
    </row>
    <row r="5411" spans="1:19" ht="12" customHeight="1" x14ac:dyDescent="0.15">
      <c r="A5411" s="42" t="s">
        <v>9907</v>
      </c>
      <c r="B5411" s="42">
        <v>39</v>
      </c>
      <c r="C5411" s="42" t="s">
        <v>14</v>
      </c>
      <c r="D5411" s="42" t="s">
        <v>79</v>
      </c>
      <c r="E5411" s="42" t="s">
        <v>9908</v>
      </c>
      <c r="F5411" s="55">
        <v>41761</v>
      </c>
      <c r="G5411" s="42" t="s">
        <v>9909</v>
      </c>
      <c r="H5411" s="42" t="s">
        <v>9910</v>
      </c>
      <c r="I5411" s="42" t="s">
        <v>51</v>
      </c>
      <c r="J5411" s="42" t="s">
        <v>9911</v>
      </c>
      <c r="K5411" s="42" t="s">
        <v>9912</v>
      </c>
      <c r="L5411" s="42" t="s">
        <v>9913</v>
      </c>
      <c r="M5411" s="42" t="s">
        <v>21</v>
      </c>
      <c r="N5411" s="42" t="s">
        <v>9914</v>
      </c>
      <c r="O5411" s="42" t="s">
        <v>537</v>
      </c>
      <c r="P5411" s="42" t="s">
        <v>395</v>
      </c>
      <c r="Q5411" s="56" t="s">
        <v>9915</v>
      </c>
      <c r="R5411" s="42" t="s">
        <v>94</v>
      </c>
      <c r="S5411" s="42" t="s">
        <v>22</v>
      </c>
    </row>
    <row r="5412" spans="1:19" ht="12" customHeight="1" x14ac:dyDescent="0.15">
      <c r="A5412" s="42" t="s">
        <v>9902</v>
      </c>
      <c r="B5412" s="42">
        <v>33</v>
      </c>
      <c r="C5412" s="42" t="s">
        <v>14</v>
      </c>
      <c r="D5412" s="42" t="s">
        <v>79</v>
      </c>
      <c r="E5412" s="42" t="s">
        <v>9903</v>
      </c>
      <c r="F5412" s="55">
        <v>41761</v>
      </c>
      <c r="G5412" s="42" t="s">
        <v>9904</v>
      </c>
      <c r="H5412" s="42" t="s">
        <v>2119</v>
      </c>
      <c r="I5412" s="42" t="s">
        <v>432</v>
      </c>
      <c r="J5412" s="42" t="s">
        <v>3747</v>
      </c>
      <c r="K5412" s="42" t="s">
        <v>9578</v>
      </c>
      <c r="L5412" s="42" t="s">
        <v>3748</v>
      </c>
      <c r="M5412" s="42" t="s">
        <v>21</v>
      </c>
      <c r="N5412" s="42" t="s">
        <v>9905</v>
      </c>
      <c r="O5412" s="42" t="s">
        <v>537</v>
      </c>
      <c r="P5412" s="42" t="s">
        <v>395</v>
      </c>
      <c r="Q5412" s="56" t="s">
        <v>9906</v>
      </c>
      <c r="R5412" s="42" t="s">
        <v>542</v>
      </c>
      <c r="S5412" s="42" t="s">
        <v>22</v>
      </c>
    </row>
    <row r="5413" spans="1:19" ht="12" customHeight="1" x14ac:dyDescent="0.15">
      <c r="A5413" s="42" t="s">
        <v>9916</v>
      </c>
      <c r="B5413" s="42">
        <v>29</v>
      </c>
      <c r="C5413" s="42" t="s">
        <v>14</v>
      </c>
      <c r="D5413" s="42" t="s">
        <v>31</v>
      </c>
      <c r="F5413" s="55">
        <v>41761</v>
      </c>
      <c r="G5413" s="42" t="s">
        <v>9917</v>
      </c>
      <c r="H5413" s="42" t="s">
        <v>635</v>
      </c>
      <c r="I5413" s="42" t="s">
        <v>56</v>
      </c>
      <c r="J5413" s="42" t="s">
        <v>9918</v>
      </c>
      <c r="K5413" s="42" t="s">
        <v>636</v>
      </c>
      <c r="L5413" s="42" t="s">
        <v>637</v>
      </c>
      <c r="M5413" s="42" t="s">
        <v>21</v>
      </c>
      <c r="N5413" s="42" t="s">
        <v>9919</v>
      </c>
      <c r="O5413" s="42" t="s">
        <v>994</v>
      </c>
      <c r="P5413" s="42" t="s">
        <v>395</v>
      </c>
      <c r="Q5413" s="56" t="s">
        <v>9920</v>
      </c>
      <c r="R5413" s="42" t="s">
        <v>94</v>
      </c>
      <c r="S5413" s="42" t="s">
        <v>22</v>
      </c>
    </row>
    <row r="5414" spans="1:19" ht="12" customHeight="1" x14ac:dyDescent="0.15">
      <c r="A5414" s="42" t="s">
        <v>9921</v>
      </c>
      <c r="B5414" s="42">
        <v>50</v>
      </c>
      <c r="C5414" s="42" t="s">
        <v>14</v>
      </c>
      <c r="D5414" s="42" t="s">
        <v>24</v>
      </c>
      <c r="F5414" s="55">
        <v>41760</v>
      </c>
      <c r="G5414" s="42" t="s">
        <v>9922</v>
      </c>
      <c r="H5414" s="42" t="s">
        <v>9923</v>
      </c>
      <c r="I5414" s="42" t="s">
        <v>432</v>
      </c>
      <c r="J5414" s="42" t="s">
        <v>9924</v>
      </c>
      <c r="K5414" s="42" t="s">
        <v>9578</v>
      </c>
      <c r="L5414" s="42" t="s">
        <v>9925</v>
      </c>
      <c r="M5414" s="42" t="s">
        <v>21</v>
      </c>
      <c r="N5414" s="42" t="s">
        <v>9926</v>
      </c>
      <c r="O5414" s="42" t="s">
        <v>537</v>
      </c>
      <c r="P5414" s="42" t="s">
        <v>395</v>
      </c>
      <c r="Q5414" s="56" t="s">
        <v>9927</v>
      </c>
      <c r="R5414" s="42" t="s">
        <v>542</v>
      </c>
      <c r="S5414" s="42" t="s">
        <v>22</v>
      </c>
    </row>
    <row r="5415" spans="1:19" ht="12" customHeight="1" x14ac:dyDescent="0.15">
      <c r="A5415" s="42" t="s">
        <v>9928</v>
      </c>
      <c r="B5415" s="42">
        <v>31</v>
      </c>
      <c r="C5415" s="42" t="s">
        <v>14</v>
      </c>
      <c r="D5415" s="42" t="s">
        <v>79</v>
      </c>
      <c r="E5415" s="42" t="s">
        <v>9929</v>
      </c>
      <c r="F5415" s="55">
        <v>41759</v>
      </c>
      <c r="G5415" s="42" t="s">
        <v>9930</v>
      </c>
      <c r="H5415" s="42" t="s">
        <v>871</v>
      </c>
      <c r="I5415" s="42" t="s">
        <v>432</v>
      </c>
      <c r="J5415" s="42" t="s">
        <v>9931</v>
      </c>
      <c r="K5415" s="42" t="s">
        <v>871</v>
      </c>
      <c r="L5415" s="42" t="s">
        <v>3774</v>
      </c>
      <c r="M5415" s="42" t="s">
        <v>21</v>
      </c>
      <c r="N5415" s="42" t="s">
        <v>9932</v>
      </c>
      <c r="O5415" s="42" t="s">
        <v>23</v>
      </c>
      <c r="P5415" s="42" t="s">
        <v>395</v>
      </c>
      <c r="Q5415" s="56" t="s">
        <v>9933</v>
      </c>
      <c r="R5415" s="42" t="s">
        <v>542</v>
      </c>
      <c r="S5415" s="42" t="s">
        <v>22</v>
      </c>
    </row>
    <row r="5416" spans="1:19" ht="12" customHeight="1" x14ac:dyDescent="0.15">
      <c r="A5416" s="42" t="s">
        <v>9934</v>
      </c>
      <c r="B5416" s="42">
        <v>47</v>
      </c>
      <c r="C5416" s="42" t="s">
        <v>14</v>
      </c>
      <c r="D5416" s="42" t="s">
        <v>31</v>
      </c>
      <c r="E5416" s="42" t="s">
        <v>9935</v>
      </c>
      <c r="F5416" s="55">
        <v>41759</v>
      </c>
      <c r="G5416" s="42" t="s">
        <v>9936</v>
      </c>
      <c r="H5416" s="42" t="s">
        <v>2598</v>
      </c>
      <c r="I5416" s="42" t="s">
        <v>111</v>
      </c>
      <c r="J5416" s="42" t="s">
        <v>9937</v>
      </c>
      <c r="K5416" s="42" t="s">
        <v>414</v>
      </c>
      <c r="L5416" s="42" t="s">
        <v>2599</v>
      </c>
      <c r="M5416" s="42" t="s">
        <v>21</v>
      </c>
      <c r="N5416" s="42" t="s">
        <v>9938</v>
      </c>
      <c r="O5416" s="42" t="s">
        <v>537</v>
      </c>
      <c r="P5416" s="42" t="s">
        <v>395</v>
      </c>
      <c r="Q5416" s="56" t="s">
        <v>9939</v>
      </c>
      <c r="R5416" s="42" t="s">
        <v>542</v>
      </c>
      <c r="S5416" s="42" t="s">
        <v>22</v>
      </c>
    </row>
    <row r="5417" spans="1:19" ht="12" customHeight="1" x14ac:dyDescent="0.15">
      <c r="A5417" s="42" t="s">
        <v>9965</v>
      </c>
      <c r="B5417" s="42">
        <v>27</v>
      </c>
      <c r="C5417" s="42" t="s">
        <v>108</v>
      </c>
      <c r="D5417" s="42" t="s">
        <v>31</v>
      </c>
      <c r="E5417" s="42" t="s">
        <v>9966</v>
      </c>
      <c r="F5417" s="55">
        <v>41758</v>
      </c>
      <c r="G5417" s="42" t="s">
        <v>9967</v>
      </c>
      <c r="H5417" s="42" t="s">
        <v>9968</v>
      </c>
      <c r="I5417" s="42" t="s">
        <v>653</v>
      </c>
      <c r="J5417" s="42" t="s">
        <v>9969</v>
      </c>
      <c r="K5417" s="42" t="s">
        <v>5640</v>
      </c>
      <c r="L5417" s="42" t="s">
        <v>9970</v>
      </c>
      <c r="M5417" s="42" t="s">
        <v>21</v>
      </c>
      <c r="N5417" s="42" t="s">
        <v>9971</v>
      </c>
      <c r="O5417" s="42" t="s">
        <v>994</v>
      </c>
      <c r="P5417" s="42" t="s">
        <v>395</v>
      </c>
      <c r="Q5417" s="56" t="s">
        <v>9972</v>
      </c>
      <c r="R5417" s="42" t="s">
        <v>23</v>
      </c>
      <c r="S5417" s="42" t="s">
        <v>12</v>
      </c>
    </row>
    <row r="5418" spans="1:19" ht="12" customHeight="1" x14ac:dyDescent="0.15">
      <c r="A5418" s="42" t="s">
        <v>9940</v>
      </c>
      <c r="B5418" s="42">
        <v>22</v>
      </c>
      <c r="C5418" s="42" t="s">
        <v>14</v>
      </c>
      <c r="D5418" s="42" t="s">
        <v>79</v>
      </c>
      <c r="E5418" s="42" t="s">
        <v>9941</v>
      </c>
      <c r="F5418" s="55">
        <v>41758</v>
      </c>
      <c r="G5418" s="42" t="s">
        <v>9942</v>
      </c>
      <c r="H5418" s="42" t="s">
        <v>9943</v>
      </c>
      <c r="I5418" s="42" t="s">
        <v>360</v>
      </c>
      <c r="J5418" s="42" t="s">
        <v>5841</v>
      </c>
      <c r="K5418" s="42" t="s">
        <v>3086</v>
      </c>
      <c r="L5418" s="42" t="s">
        <v>9944</v>
      </c>
      <c r="M5418" s="42" t="s">
        <v>21</v>
      </c>
      <c r="N5418" s="42" t="s">
        <v>9945</v>
      </c>
      <c r="O5418" s="42" t="s">
        <v>537</v>
      </c>
      <c r="P5418" s="42" t="s">
        <v>395</v>
      </c>
      <c r="Q5418" s="56" t="s">
        <v>9946</v>
      </c>
      <c r="R5418" s="42" t="s">
        <v>94</v>
      </c>
      <c r="S5418" s="42" t="s">
        <v>22</v>
      </c>
    </row>
    <row r="5419" spans="1:19" ht="12" customHeight="1" x14ac:dyDescent="0.15">
      <c r="A5419" s="42" t="s">
        <v>9947</v>
      </c>
      <c r="B5419" s="42">
        <v>26</v>
      </c>
      <c r="C5419" s="42" t="s">
        <v>14</v>
      </c>
      <c r="D5419" s="42" t="s">
        <v>42</v>
      </c>
      <c r="F5419" s="55">
        <v>41758</v>
      </c>
      <c r="G5419" s="42" t="s">
        <v>9948</v>
      </c>
      <c r="H5419" s="42" t="s">
        <v>92</v>
      </c>
      <c r="I5419" s="42" t="s">
        <v>39</v>
      </c>
      <c r="J5419" s="42" t="s">
        <v>9949</v>
      </c>
      <c r="K5419" s="42" t="s">
        <v>92</v>
      </c>
      <c r="L5419" s="42" t="s">
        <v>408</v>
      </c>
      <c r="M5419" s="42" t="s">
        <v>21</v>
      </c>
      <c r="N5419" s="42" t="s">
        <v>9950</v>
      </c>
      <c r="O5419" s="42" t="s">
        <v>4581</v>
      </c>
      <c r="P5419" s="42" t="s">
        <v>395</v>
      </c>
      <c r="Q5419" s="56" t="s">
        <v>9951</v>
      </c>
      <c r="R5419" s="42" t="s">
        <v>94</v>
      </c>
      <c r="S5419" s="42" t="s">
        <v>22</v>
      </c>
    </row>
    <row r="5420" spans="1:19" ht="12" customHeight="1" x14ac:dyDescent="0.15">
      <c r="A5420" s="42" t="s">
        <v>9956</v>
      </c>
      <c r="B5420" s="42">
        <v>46</v>
      </c>
      <c r="C5420" s="42" t="s">
        <v>14</v>
      </c>
      <c r="D5420" s="42" t="s">
        <v>24</v>
      </c>
      <c r="F5420" s="55">
        <v>41758</v>
      </c>
      <c r="G5420" s="42" t="s">
        <v>9957</v>
      </c>
      <c r="H5420" s="42" t="s">
        <v>639</v>
      </c>
      <c r="I5420" s="42" t="s">
        <v>263</v>
      </c>
      <c r="J5420" s="42" t="s">
        <v>8148</v>
      </c>
      <c r="K5420" s="42" t="s">
        <v>557</v>
      </c>
      <c r="L5420" s="42" t="s">
        <v>558</v>
      </c>
      <c r="M5420" s="42" t="s">
        <v>21</v>
      </c>
      <c r="N5420" s="42" t="s">
        <v>9958</v>
      </c>
      <c r="O5420" s="42" t="s">
        <v>994</v>
      </c>
      <c r="P5420" s="42" t="s">
        <v>395</v>
      </c>
      <c r="Q5420" s="56" t="s">
        <v>9959</v>
      </c>
      <c r="R5420" s="42" t="s">
        <v>542</v>
      </c>
      <c r="S5420" s="42" t="s">
        <v>22</v>
      </c>
    </row>
    <row r="5421" spans="1:19" ht="12" customHeight="1" x14ac:dyDescent="0.15">
      <c r="A5421" s="42" t="s">
        <v>3186</v>
      </c>
      <c r="B5421" s="42" t="s">
        <v>23</v>
      </c>
      <c r="C5421" s="42" t="s">
        <v>14</v>
      </c>
      <c r="D5421" s="42" t="s">
        <v>24</v>
      </c>
      <c r="F5421" s="55">
        <v>41758</v>
      </c>
      <c r="G5421" s="42" t="s">
        <v>9952</v>
      </c>
      <c r="H5421" s="42" t="s">
        <v>438</v>
      </c>
      <c r="I5421" s="42" t="s">
        <v>51</v>
      </c>
      <c r="J5421" s="42" t="s">
        <v>9953</v>
      </c>
      <c r="K5421" s="42" t="s">
        <v>1107</v>
      </c>
      <c r="L5421" s="42" t="s">
        <v>2136</v>
      </c>
      <c r="M5421" s="42" t="s">
        <v>21</v>
      </c>
      <c r="N5421" s="42" t="s">
        <v>9954</v>
      </c>
      <c r="O5421" s="42" t="s">
        <v>994</v>
      </c>
      <c r="P5421" s="42" t="s">
        <v>395</v>
      </c>
      <c r="Q5421" s="56" t="s">
        <v>9955</v>
      </c>
      <c r="R5421" s="42" t="s">
        <v>94</v>
      </c>
      <c r="S5421" s="42" t="s">
        <v>22</v>
      </c>
    </row>
    <row r="5422" spans="1:19" ht="12" customHeight="1" x14ac:dyDescent="0.15">
      <c r="A5422" s="42" t="s">
        <v>9960</v>
      </c>
      <c r="B5422" s="42">
        <v>37</v>
      </c>
      <c r="C5422" s="42" t="s">
        <v>14</v>
      </c>
      <c r="D5422" s="42" t="s">
        <v>31</v>
      </c>
      <c r="E5422" s="42" t="s">
        <v>9961</v>
      </c>
      <c r="F5422" s="55">
        <v>41758</v>
      </c>
      <c r="G5422" s="42" t="s">
        <v>9962</v>
      </c>
      <c r="H5422" s="42" t="s">
        <v>822</v>
      </c>
      <c r="I5422" s="42" t="s">
        <v>297</v>
      </c>
      <c r="J5422" s="42" t="s">
        <v>2302</v>
      </c>
      <c r="K5422" s="42" t="s">
        <v>822</v>
      </c>
      <c r="L5422" s="42" t="s">
        <v>823</v>
      </c>
      <c r="M5422" s="42" t="s">
        <v>21</v>
      </c>
      <c r="N5422" s="42" t="s">
        <v>9963</v>
      </c>
      <c r="O5422" s="42" t="s">
        <v>394</v>
      </c>
      <c r="P5422" s="42" t="s">
        <v>395</v>
      </c>
      <c r="Q5422" s="56" t="s">
        <v>9964</v>
      </c>
      <c r="R5422" s="42" t="s">
        <v>94</v>
      </c>
      <c r="S5422" s="42" t="s">
        <v>22</v>
      </c>
    </row>
    <row r="5423" spans="1:19" ht="12" customHeight="1" x14ac:dyDescent="0.15">
      <c r="A5423" s="42" t="s">
        <v>9980</v>
      </c>
      <c r="B5423" s="42">
        <v>55</v>
      </c>
      <c r="C5423" s="42" t="s">
        <v>14</v>
      </c>
      <c r="D5423" s="42" t="s">
        <v>31</v>
      </c>
      <c r="F5423" s="55">
        <v>41757</v>
      </c>
      <c r="G5423" s="42" t="s">
        <v>9981</v>
      </c>
      <c r="H5423" s="42" t="s">
        <v>9982</v>
      </c>
      <c r="I5423" s="42" t="s">
        <v>111</v>
      </c>
      <c r="J5423" s="42" t="s">
        <v>9983</v>
      </c>
      <c r="K5423" s="42" t="s">
        <v>7387</v>
      </c>
      <c r="L5423" s="42" t="s">
        <v>9984</v>
      </c>
      <c r="M5423" s="42" t="s">
        <v>21</v>
      </c>
      <c r="N5423" s="42" t="s">
        <v>9985</v>
      </c>
      <c r="O5423" s="42" t="s">
        <v>537</v>
      </c>
      <c r="P5423" s="42" t="s">
        <v>395</v>
      </c>
      <c r="Q5423" s="56"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5423" s="42" t="s">
        <v>94</v>
      </c>
      <c r="S5423" s="42" t="s">
        <v>22</v>
      </c>
    </row>
    <row r="5424" spans="1:19" ht="12" customHeight="1" x14ac:dyDescent="0.15">
      <c r="A5424" s="42" t="s">
        <v>9973</v>
      </c>
      <c r="B5424" s="42">
        <v>53</v>
      </c>
      <c r="C5424" s="42" t="s">
        <v>14</v>
      </c>
      <c r="D5424" s="42" t="s">
        <v>31</v>
      </c>
      <c r="E5424" s="42" t="s">
        <v>9974</v>
      </c>
      <c r="F5424" s="55">
        <v>41757</v>
      </c>
      <c r="G5424" s="42" t="s">
        <v>9975</v>
      </c>
      <c r="H5424" s="42" t="s">
        <v>9569</v>
      </c>
      <c r="I5424" s="42" t="s">
        <v>39</v>
      </c>
      <c r="J5424" s="42" t="s">
        <v>9976</v>
      </c>
      <c r="K5424" s="42" t="s">
        <v>5131</v>
      </c>
      <c r="L5424" s="42" t="s">
        <v>9977</v>
      </c>
      <c r="M5424" s="42" t="s">
        <v>21</v>
      </c>
      <c r="N5424" s="42" t="s">
        <v>9978</v>
      </c>
      <c r="O5424" s="42" t="s">
        <v>537</v>
      </c>
      <c r="P5424" s="42" t="s">
        <v>395</v>
      </c>
      <c r="Q5424" s="56" t="s">
        <v>9979</v>
      </c>
      <c r="R5424" s="42" t="s">
        <v>542</v>
      </c>
      <c r="S5424" s="42" t="s">
        <v>22</v>
      </c>
    </row>
    <row r="5425" spans="1:19" ht="12" customHeight="1" x14ac:dyDescent="0.15">
      <c r="A5425" s="42" t="s">
        <v>9986</v>
      </c>
      <c r="B5425" s="42" t="s">
        <v>9987</v>
      </c>
      <c r="C5425" s="42" t="s">
        <v>14</v>
      </c>
      <c r="D5425" s="42" t="s">
        <v>79</v>
      </c>
      <c r="E5425" s="42" t="str">
        <f>HYPERLINK("http://www.news-graphic.com/image_5c8d94e0-b110-11e2-af2b-001a4bcf887a.html","http://www.news-graphic.com/image_5c8d94e0-b110-11e2-af2b-001a4bcf887a.html")</f>
        <v>http://www.news-graphic.com/image_5c8d94e0-b110-11e2-af2b-001a4bcf887a.html</v>
      </c>
      <c r="F5425" s="55">
        <v>41756</v>
      </c>
      <c r="G5425" s="42" t="s">
        <v>9988</v>
      </c>
      <c r="H5425" s="42" t="s">
        <v>8437</v>
      </c>
      <c r="I5425" s="42" t="s">
        <v>309</v>
      </c>
      <c r="J5425" s="42" t="s">
        <v>9989</v>
      </c>
      <c r="K5425" s="42" t="s">
        <v>6926</v>
      </c>
      <c r="L5425" s="42" t="s">
        <v>9990</v>
      </c>
      <c r="M5425" s="42" t="s">
        <v>21</v>
      </c>
      <c r="N5425" s="42" t="s">
        <v>9991</v>
      </c>
      <c r="O5425" s="42" t="s">
        <v>23</v>
      </c>
      <c r="P5425" s="42" t="s">
        <v>395</v>
      </c>
      <c r="Q5425" s="56" t="s">
        <v>9992</v>
      </c>
      <c r="R5425" s="42" t="s">
        <v>23</v>
      </c>
      <c r="S5425" s="42" t="s">
        <v>22</v>
      </c>
    </row>
    <row r="5426" spans="1:19" ht="12" customHeight="1" x14ac:dyDescent="0.15">
      <c r="A5426" s="42" t="s">
        <v>9993</v>
      </c>
      <c r="B5426" s="42">
        <v>36</v>
      </c>
      <c r="C5426" s="42" t="s">
        <v>14</v>
      </c>
      <c r="D5426" s="42" t="s">
        <v>31</v>
      </c>
      <c r="E5426" s="42" t="s">
        <v>9994</v>
      </c>
      <c r="F5426" s="55">
        <v>41756</v>
      </c>
      <c r="G5426" s="42" t="s">
        <v>9995</v>
      </c>
      <c r="H5426" s="42" t="s">
        <v>476</v>
      </c>
      <c r="I5426" s="42" t="s">
        <v>39</v>
      </c>
      <c r="J5426" s="42" t="s">
        <v>6219</v>
      </c>
      <c r="K5426" s="42" t="s">
        <v>92</v>
      </c>
      <c r="L5426" s="42" t="s">
        <v>477</v>
      </c>
      <c r="M5426" s="42" t="s">
        <v>21</v>
      </c>
      <c r="N5426" s="42" t="s">
        <v>9996</v>
      </c>
      <c r="O5426" s="42" t="s">
        <v>994</v>
      </c>
      <c r="P5426" s="42" t="s">
        <v>395</v>
      </c>
      <c r="Q5426" s="56" t="s">
        <v>9997</v>
      </c>
      <c r="R5426" s="42" t="s">
        <v>94</v>
      </c>
      <c r="S5426" s="42" t="s">
        <v>22</v>
      </c>
    </row>
    <row r="5427" spans="1:19" ht="12" customHeight="1" x14ac:dyDescent="0.15">
      <c r="A5427" s="42" t="s">
        <v>9998</v>
      </c>
      <c r="B5427" s="42">
        <v>27</v>
      </c>
      <c r="C5427" s="42" t="s">
        <v>108</v>
      </c>
      <c r="D5427" s="42" t="s">
        <v>24</v>
      </c>
      <c r="F5427" s="55">
        <v>41755</v>
      </c>
      <c r="G5427" s="42" t="s">
        <v>9999</v>
      </c>
      <c r="H5427" s="42" t="s">
        <v>1398</v>
      </c>
      <c r="I5427" s="42" t="s">
        <v>39</v>
      </c>
      <c r="J5427" s="42" t="s">
        <v>10000</v>
      </c>
      <c r="K5427" s="42" t="s">
        <v>1398</v>
      </c>
      <c r="L5427" s="42" t="s">
        <v>10001</v>
      </c>
      <c r="M5427" s="42" t="s">
        <v>21</v>
      </c>
      <c r="N5427" s="42" t="s">
        <v>10002</v>
      </c>
      <c r="O5427" s="42" t="s">
        <v>537</v>
      </c>
      <c r="P5427" s="42" t="s">
        <v>395</v>
      </c>
      <c r="Q5427" s="56" t="s">
        <v>10003</v>
      </c>
      <c r="R5427" s="42" t="s">
        <v>94</v>
      </c>
      <c r="S5427" s="42" t="s">
        <v>22</v>
      </c>
    </row>
    <row r="5428" spans="1:19" ht="12" customHeight="1" x14ac:dyDescent="0.15">
      <c r="A5428" s="42" t="s">
        <v>10004</v>
      </c>
      <c r="B5428" s="42">
        <v>19</v>
      </c>
      <c r="C5428" s="42" t="s">
        <v>108</v>
      </c>
      <c r="D5428" s="42" t="s">
        <v>31</v>
      </c>
      <c r="E5428" s="42" t="s">
        <v>10005</v>
      </c>
      <c r="F5428" s="55">
        <v>41755</v>
      </c>
      <c r="G5428" s="42" t="s">
        <v>10006</v>
      </c>
      <c r="H5428" s="42" t="s">
        <v>10007</v>
      </c>
      <c r="I5428" s="42" t="s">
        <v>309</v>
      </c>
      <c r="J5428" s="42" t="s">
        <v>10008</v>
      </c>
      <c r="K5428" s="42" t="s">
        <v>2796</v>
      </c>
      <c r="L5428" s="42" t="s">
        <v>10009</v>
      </c>
      <c r="M5428" s="42" t="s">
        <v>21</v>
      </c>
      <c r="N5428" s="42" t="s">
        <v>10010</v>
      </c>
      <c r="O5428" s="42" t="s">
        <v>994</v>
      </c>
      <c r="P5428" s="42" t="s">
        <v>395</v>
      </c>
      <c r="Q5428" s="56" t="s">
        <v>10011</v>
      </c>
      <c r="R5428" s="42" t="s">
        <v>94</v>
      </c>
      <c r="S5428" s="42" t="s">
        <v>373</v>
      </c>
    </row>
    <row r="5429" spans="1:19" ht="12" customHeight="1" x14ac:dyDescent="0.15">
      <c r="A5429" s="42" t="s">
        <v>10023</v>
      </c>
      <c r="B5429" s="42">
        <v>20</v>
      </c>
      <c r="C5429" s="42" t="s">
        <v>14</v>
      </c>
      <c r="D5429" s="42" t="s">
        <v>79</v>
      </c>
      <c r="E5429" s="42" t="s">
        <v>10024</v>
      </c>
      <c r="F5429" s="55">
        <v>41754</v>
      </c>
      <c r="G5429" s="42" t="s">
        <v>10025</v>
      </c>
      <c r="H5429" s="42" t="s">
        <v>2696</v>
      </c>
      <c r="I5429" s="42" t="s">
        <v>653</v>
      </c>
      <c r="J5429" s="42" t="s">
        <v>2697</v>
      </c>
      <c r="K5429" s="42" t="s">
        <v>2698</v>
      </c>
      <c r="L5429" s="42" t="s">
        <v>2699</v>
      </c>
      <c r="M5429" s="42" t="s">
        <v>21</v>
      </c>
      <c r="N5429" s="42" t="s">
        <v>10026</v>
      </c>
      <c r="O5429" s="42" t="s">
        <v>994</v>
      </c>
      <c r="P5429" s="42" t="s">
        <v>395</v>
      </c>
      <c r="Q5429" s="56" t="str">
        <f>HYPERLINK("http://www.wtok.com/news/headlines/Update-on-Emmanuel-Wooten-Search-256704901.html","http://www.wtok.com/news/headlines/Update-on-Emmanuel-Wooten-Search-256704901.html")</f>
        <v>http://www.wtok.com/news/headlines/Update-on-Emmanuel-Wooten-Search-256704901.html</v>
      </c>
      <c r="R5429" s="42" t="s">
        <v>94</v>
      </c>
      <c r="S5429" s="42" t="s">
        <v>22</v>
      </c>
    </row>
    <row r="5430" spans="1:19" ht="12" customHeight="1" x14ac:dyDescent="0.15">
      <c r="A5430" s="42" t="s">
        <v>10018</v>
      </c>
      <c r="B5430" s="42">
        <v>86</v>
      </c>
      <c r="C5430" s="42" t="s">
        <v>14</v>
      </c>
      <c r="D5430" s="42" t="s">
        <v>79</v>
      </c>
      <c r="E5430" s="42" t="s">
        <v>10019</v>
      </c>
      <c r="F5430" s="55">
        <v>41754</v>
      </c>
      <c r="G5430" s="42" t="s">
        <v>10020</v>
      </c>
      <c r="H5430" s="42" t="s">
        <v>81</v>
      </c>
      <c r="I5430" s="42" t="s">
        <v>38</v>
      </c>
      <c r="J5430" s="42" t="s">
        <v>7707</v>
      </c>
      <c r="K5430" s="42" t="s">
        <v>82</v>
      </c>
      <c r="L5430" s="42" t="s">
        <v>83</v>
      </c>
      <c r="M5430" s="42" t="s">
        <v>21</v>
      </c>
      <c r="N5430" s="42" t="s">
        <v>10021</v>
      </c>
      <c r="O5430" s="42" t="s">
        <v>994</v>
      </c>
      <c r="P5430" s="42" t="s">
        <v>395</v>
      </c>
      <c r="Q5430" s="56" t="s">
        <v>10022</v>
      </c>
      <c r="R5430" s="42" t="s">
        <v>94</v>
      </c>
      <c r="S5430" s="42" t="s">
        <v>22</v>
      </c>
    </row>
    <row r="5431" spans="1:19" ht="12" customHeight="1" x14ac:dyDescent="0.15">
      <c r="A5431" s="42" t="s">
        <v>10027</v>
      </c>
      <c r="B5431" s="42">
        <v>42</v>
      </c>
      <c r="C5431" s="42" t="s">
        <v>14</v>
      </c>
      <c r="D5431" s="42" t="s">
        <v>42</v>
      </c>
      <c r="F5431" s="55">
        <v>41754</v>
      </c>
      <c r="G5431" s="42" t="s">
        <v>10028</v>
      </c>
      <c r="H5431" s="42" t="s">
        <v>92</v>
      </c>
      <c r="I5431" s="42" t="s">
        <v>39</v>
      </c>
      <c r="J5431" s="42" t="s">
        <v>10029</v>
      </c>
      <c r="K5431" s="42" t="s">
        <v>92</v>
      </c>
      <c r="L5431" s="42" t="s">
        <v>408</v>
      </c>
      <c r="M5431" s="42" t="s">
        <v>21</v>
      </c>
      <c r="N5431" s="42" t="s">
        <v>10030</v>
      </c>
      <c r="O5431" s="42" t="s">
        <v>994</v>
      </c>
      <c r="P5431" s="42" t="s">
        <v>395</v>
      </c>
      <c r="Q5431" s="56" t="s">
        <v>10031</v>
      </c>
      <c r="R5431" s="42" t="s">
        <v>542</v>
      </c>
      <c r="S5431" s="42" t="s">
        <v>22</v>
      </c>
    </row>
    <row r="5432" spans="1:19" ht="12" customHeight="1" x14ac:dyDescent="0.15">
      <c r="A5432" s="42" t="s">
        <v>10012</v>
      </c>
      <c r="B5432" s="42">
        <v>43</v>
      </c>
      <c r="C5432" s="42" t="s">
        <v>14</v>
      </c>
      <c r="D5432" s="42" t="s">
        <v>79</v>
      </c>
      <c r="E5432" s="42" t="s">
        <v>10013</v>
      </c>
      <c r="F5432" s="55">
        <v>41754</v>
      </c>
      <c r="G5432" s="42" t="s">
        <v>10014</v>
      </c>
      <c r="H5432" s="42" t="s">
        <v>10015</v>
      </c>
      <c r="I5432" s="42" t="s">
        <v>653</v>
      </c>
      <c r="J5432" s="42">
        <v>39120</v>
      </c>
      <c r="K5432" s="42" t="s">
        <v>1883</v>
      </c>
      <c r="L5432" s="42" t="s">
        <v>10016</v>
      </c>
      <c r="M5432" s="42" t="s">
        <v>385</v>
      </c>
      <c r="N5432" s="42" t="s">
        <v>10017</v>
      </c>
      <c r="O5432" s="42" t="s">
        <v>994</v>
      </c>
      <c r="P5432" s="42" t="s">
        <v>395</v>
      </c>
      <c r="Q5432" s="56"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5432" s="42" t="s">
        <v>94</v>
      </c>
      <c r="S5432" s="42" t="s">
        <v>12</v>
      </c>
    </row>
    <row r="5433" spans="1:19" ht="12" customHeight="1" x14ac:dyDescent="0.15">
      <c r="A5433" s="42" t="s">
        <v>10035</v>
      </c>
      <c r="B5433" s="42">
        <v>55</v>
      </c>
      <c r="C5433" s="42" t="s">
        <v>108</v>
      </c>
      <c r="D5433" s="42" t="s">
        <v>31</v>
      </c>
      <c r="E5433" s="42" t="s">
        <v>10036</v>
      </c>
      <c r="F5433" s="55">
        <v>41753</v>
      </c>
      <c r="G5433" s="42" t="s">
        <v>10037</v>
      </c>
      <c r="H5433" s="42" t="s">
        <v>1467</v>
      </c>
      <c r="I5433" s="42" t="s">
        <v>26</v>
      </c>
      <c r="J5433" s="42" t="s">
        <v>2067</v>
      </c>
      <c r="K5433" s="42" t="s">
        <v>1467</v>
      </c>
      <c r="L5433" s="42" t="s">
        <v>9305</v>
      </c>
      <c r="M5433" s="42" t="s">
        <v>21</v>
      </c>
      <c r="N5433" s="42" t="s">
        <v>10038</v>
      </c>
      <c r="O5433" s="42" t="s">
        <v>994</v>
      </c>
      <c r="P5433" s="42" t="s">
        <v>395</v>
      </c>
      <c r="Q5433" s="56" t="s">
        <v>10039</v>
      </c>
      <c r="R5433" s="42" t="s">
        <v>94</v>
      </c>
      <c r="S5433" s="42" t="s">
        <v>373</v>
      </c>
    </row>
    <row r="5434" spans="1:19" ht="12" customHeight="1" x14ac:dyDescent="0.15">
      <c r="A5434" s="42" t="s">
        <v>10040</v>
      </c>
      <c r="B5434" s="42">
        <v>26</v>
      </c>
      <c r="C5434" s="42" t="s">
        <v>14</v>
      </c>
      <c r="D5434" s="42" t="s">
        <v>42</v>
      </c>
      <c r="E5434" s="42" t="s">
        <v>10041</v>
      </c>
      <c r="F5434" s="55">
        <v>41752</v>
      </c>
      <c r="G5434" s="42" t="s">
        <v>10042</v>
      </c>
      <c r="H5434" s="42" t="s">
        <v>10043</v>
      </c>
      <c r="I5434" s="42" t="s">
        <v>117</v>
      </c>
      <c r="J5434" s="42" t="s">
        <v>10044</v>
      </c>
      <c r="K5434" s="42" t="s">
        <v>617</v>
      </c>
      <c r="L5434" s="42" t="s">
        <v>1858</v>
      </c>
      <c r="M5434" s="42" t="s">
        <v>21</v>
      </c>
      <c r="N5434" s="42" t="s">
        <v>10045</v>
      </c>
      <c r="O5434" s="42" t="s">
        <v>994</v>
      </c>
      <c r="P5434" s="42" t="s">
        <v>395</v>
      </c>
      <c r="Q5434" s="56" t="s">
        <v>10046</v>
      </c>
      <c r="R5434" s="42" t="s">
        <v>94</v>
      </c>
      <c r="S5434" s="42" t="s">
        <v>22</v>
      </c>
    </row>
    <row r="5435" spans="1:19" ht="12" customHeight="1" x14ac:dyDescent="0.15">
      <c r="A5435" s="42" t="s">
        <v>10055</v>
      </c>
      <c r="B5435" s="42">
        <v>53</v>
      </c>
      <c r="C5435" s="42" t="s">
        <v>14</v>
      </c>
      <c r="D5435" s="42" t="s">
        <v>24</v>
      </c>
      <c r="F5435" s="55">
        <v>41752</v>
      </c>
      <c r="G5435" s="42" t="s">
        <v>10056</v>
      </c>
      <c r="H5435" s="42" t="s">
        <v>10057</v>
      </c>
      <c r="I5435" s="42" t="s">
        <v>962</v>
      </c>
      <c r="J5435" s="42" t="s">
        <v>10058</v>
      </c>
      <c r="K5435" s="42" t="s">
        <v>2028</v>
      </c>
      <c r="L5435" s="42" t="s">
        <v>10059</v>
      </c>
      <c r="M5435" s="42" t="s">
        <v>21</v>
      </c>
      <c r="N5435" s="42" t="s">
        <v>10060</v>
      </c>
      <c r="O5435" s="42" t="s">
        <v>537</v>
      </c>
      <c r="P5435" s="42" t="s">
        <v>395</v>
      </c>
      <c r="Q5435" s="56" t="s">
        <v>10061</v>
      </c>
      <c r="R5435" s="42" t="s">
        <v>94</v>
      </c>
      <c r="S5435" s="42" t="s">
        <v>22</v>
      </c>
    </row>
    <row r="5436" spans="1:19" ht="12" customHeight="1" x14ac:dyDescent="0.15">
      <c r="A5436" s="42" t="s">
        <v>10047</v>
      </c>
      <c r="B5436" s="42">
        <v>55</v>
      </c>
      <c r="C5436" s="42" t="s">
        <v>14</v>
      </c>
      <c r="D5436" s="42" t="s">
        <v>24</v>
      </c>
      <c r="F5436" s="55">
        <v>41752</v>
      </c>
      <c r="G5436" s="42" t="s">
        <v>10048</v>
      </c>
      <c r="H5436" s="42" t="s">
        <v>10049</v>
      </c>
      <c r="I5436" s="42" t="s">
        <v>360</v>
      </c>
      <c r="J5436" s="42" t="s">
        <v>10050</v>
      </c>
      <c r="K5436" s="42" t="s">
        <v>10051</v>
      </c>
      <c r="L5436" s="42" t="s">
        <v>10052</v>
      </c>
      <c r="M5436" s="42" t="s">
        <v>21</v>
      </c>
      <c r="N5436" s="42" t="s">
        <v>10053</v>
      </c>
      <c r="O5436" s="42" t="s">
        <v>394</v>
      </c>
      <c r="P5436" s="42" t="s">
        <v>395</v>
      </c>
      <c r="Q5436" s="56" t="s">
        <v>10054</v>
      </c>
      <c r="R5436" s="42" t="s">
        <v>542</v>
      </c>
      <c r="S5436" s="42" t="s">
        <v>22</v>
      </c>
    </row>
    <row r="5437" spans="1:19" ht="12" customHeight="1" x14ac:dyDescent="0.15">
      <c r="A5437" s="42" t="s">
        <v>10076</v>
      </c>
      <c r="B5437" s="42">
        <v>26</v>
      </c>
      <c r="C5437" s="42" t="s">
        <v>14</v>
      </c>
      <c r="D5437" s="42" t="s">
        <v>31</v>
      </c>
      <c r="E5437" s="42" t="s">
        <v>10077</v>
      </c>
      <c r="F5437" s="55">
        <v>41751</v>
      </c>
      <c r="G5437" s="42" t="s">
        <v>10078</v>
      </c>
      <c r="H5437" s="42" t="s">
        <v>552</v>
      </c>
      <c r="I5437" s="42" t="s">
        <v>67</v>
      </c>
      <c r="J5437" s="42" t="s">
        <v>10079</v>
      </c>
      <c r="K5437" s="42" t="s">
        <v>10080</v>
      </c>
      <c r="L5437" s="42" t="s">
        <v>10081</v>
      </c>
      <c r="M5437" s="42" t="s">
        <v>21</v>
      </c>
      <c r="N5437" s="42" t="s">
        <v>10082</v>
      </c>
      <c r="O5437" s="42" t="s">
        <v>994</v>
      </c>
      <c r="P5437" s="42" t="s">
        <v>395</v>
      </c>
      <c r="Q5437" s="56" t="s">
        <v>10083</v>
      </c>
      <c r="R5437" s="42" t="s">
        <v>94</v>
      </c>
      <c r="S5437" s="42" t="s">
        <v>22</v>
      </c>
    </row>
    <row r="5438" spans="1:19" ht="12" customHeight="1" x14ac:dyDescent="0.15">
      <c r="A5438" s="42" t="s">
        <v>10069</v>
      </c>
      <c r="B5438" s="42" t="s">
        <v>23</v>
      </c>
      <c r="C5438" s="42" t="s">
        <v>14</v>
      </c>
      <c r="D5438" s="42" t="s">
        <v>31</v>
      </c>
      <c r="E5438" s="42" t="s">
        <v>10070</v>
      </c>
      <c r="F5438" s="55">
        <v>41751</v>
      </c>
      <c r="G5438" s="42" t="s">
        <v>10071</v>
      </c>
      <c r="H5438" s="42" t="s">
        <v>2271</v>
      </c>
      <c r="I5438" s="42" t="s">
        <v>38</v>
      </c>
      <c r="J5438" s="42" t="s">
        <v>10072</v>
      </c>
      <c r="K5438" s="42" t="s">
        <v>974</v>
      </c>
      <c r="L5438" s="42" t="s">
        <v>30246</v>
      </c>
      <c r="M5438" s="42" t="s">
        <v>21</v>
      </c>
      <c r="N5438" s="42" t="s">
        <v>10074</v>
      </c>
      <c r="O5438" s="42" t="s">
        <v>394</v>
      </c>
      <c r="P5438" s="42" t="s">
        <v>395</v>
      </c>
      <c r="Q5438" s="56" t="s">
        <v>10075</v>
      </c>
      <c r="R5438" s="42" t="s">
        <v>948</v>
      </c>
      <c r="S5438" s="42" t="s">
        <v>22</v>
      </c>
    </row>
    <row r="5439" spans="1:19" ht="12" customHeight="1" x14ac:dyDescent="0.15">
      <c r="A5439" s="42" t="s">
        <v>10062</v>
      </c>
      <c r="B5439" s="42">
        <v>53</v>
      </c>
      <c r="C5439" s="42" t="s">
        <v>14</v>
      </c>
      <c r="D5439" s="42" t="s">
        <v>31</v>
      </c>
      <c r="F5439" s="55">
        <v>41751</v>
      </c>
      <c r="G5439" s="42" t="s">
        <v>10063</v>
      </c>
      <c r="H5439" s="42" t="s">
        <v>10064</v>
      </c>
      <c r="I5439" s="42" t="s">
        <v>88</v>
      </c>
      <c r="J5439" s="42" t="s">
        <v>10065</v>
      </c>
      <c r="K5439" s="42" t="s">
        <v>5995</v>
      </c>
      <c r="L5439" s="42" t="s">
        <v>10066</v>
      </c>
      <c r="M5439" s="42" t="s">
        <v>21</v>
      </c>
      <c r="N5439" s="42" t="s">
        <v>10067</v>
      </c>
      <c r="O5439" s="42" t="s">
        <v>994</v>
      </c>
      <c r="P5439" s="42" t="s">
        <v>395</v>
      </c>
      <c r="Q5439" s="56" t="s">
        <v>10068</v>
      </c>
      <c r="R5439" s="42" t="s">
        <v>94</v>
      </c>
      <c r="S5439" s="42" t="s">
        <v>12</v>
      </c>
    </row>
    <row r="5440" spans="1:19" ht="12" customHeight="1" x14ac:dyDescent="0.15">
      <c r="A5440" s="42" t="s">
        <v>10116</v>
      </c>
      <c r="B5440" s="42" t="s">
        <v>10117</v>
      </c>
      <c r="C5440" s="42" t="s">
        <v>108</v>
      </c>
      <c r="D5440" s="42" t="s">
        <v>31</v>
      </c>
      <c r="E5440" s="42" t="s">
        <v>10118</v>
      </c>
      <c r="F5440" s="55">
        <v>41750</v>
      </c>
      <c r="G5440" s="42" t="s">
        <v>10119</v>
      </c>
      <c r="H5440" s="42" t="s">
        <v>906</v>
      </c>
      <c r="I5440" s="42" t="s">
        <v>189</v>
      </c>
      <c r="J5440" s="42" t="s">
        <v>8278</v>
      </c>
      <c r="K5440" s="42" t="s">
        <v>458</v>
      </c>
      <c r="L5440" s="42" t="s">
        <v>4857</v>
      </c>
      <c r="M5440" s="42" t="s">
        <v>21</v>
      </c>
      <c r="N5440" s="42" t="s">
        <v>10120</v>
      </c>
      <c r="O5440" s="42" t="s">
        <v>394</v>
      </c>
      <c r="P5440" s="42" t="s">
        <v>395</v>
      </c>
      <c r="Q5440" s="56" t="s">
        <v>9901</v>
      </c>
      <c r="R5440" s="42" t="s">
        <v>94</v>
      </c>
      <c r="S5440" s="42" t="s">
        <v>22</v>
      </c>
    </row>
    <row r="5441" spans="1:19" ht="12" customHeight="1" x14ac:dyDescent="0.15">
      <c r="A5441" s="42" t="s">
        <v>10084</v>
      </c>
      <c r="B5441" s="42">
        <v>29</v>
      </c>
      <c r="C5441" s="42" t="s">
        <v>14</v>
      </c>
      <c r="D5441" s="42" t="s">
        <v>79</v>
      </c>
      <c r="E5441" s="42" t="s">
        <v>10085</v>
      </c>
      <c r="F5441" s="55">
        <v>41750</v>
      </c>
      <c r="G5441" s="42" t="s">
        <v>10086</v>
      </c>
      <c r="H5441" s="42" t="s">
        <v>10087</v>
      </c>
      <c r="I5441" s="42" t="s">
        <v>398</v>
      </c>
      <c r="J5441" s="42" t="s">
        <v>10088</v>
      </c>
      <c r="K5441" s="42" t="s">
        <v>1605</v>
      </c>
      <c r="L5441" s="42" t="s">
        <v>34605</v>
      </c>
      <c r="M5441" s="42" t="s">
        <v>21</v>
      </c>
      <c r="N5441" s="42" t="s">
        <v>10089</v>
      </c>
      <c r="O5441" s="42" t="s">
        <v>537</v>
      </c>
      <c r="P5441" s="42" t="s">
        <v>395</v>
      </c>
      <c r="Q5441" s="56" t="str">
        <f>HYPERLINK("http://triblive.com/news/allegheny/6036085-74/zappala-officer-police#axzz3Gj9fLtSM","http://triblive.com/news/allegheny/6036085-74/zappala-officer-police#axzz3Gj9fLtSM")</f>
        <v>http://triblive.com/news/allegheny/6036085-74/zappala-officer-police#axzz3Gj9fLtSM</v>
      </c>
      <c r="R5441" s="42" t="s">
        <v>94</v>
      </c>
      <c r="S5441" s="42" t="s">
        <v>22</v>
      </c>
    </row>
    <row r="5442" spans="1:19" ht="12" customHeight="1" x14ac:dyDescent="0.15">
      <c r="A5442" s="42" t="s">
        <v>10090</v>
      </c>
      <c r="B5442" s="42">
        <v>25</v>
      </c>
      <c r="C5442" s="42" t="s">
        <v>14</v>
      </c>
      <c r="D5442" s="42" t="s">
        <v>926</v>
      </c>
      <c r="E5442" s="42" t="s">
        <v>10091</v>
      </c>
      <c r="F5442" s="55">
        <v>41750</v>
      </c>
      <c r="G5442" s="42" t="s">
        <v>10092</v>
      </c>
      <c r="H5442" s="42" t="s">
        <v>233</v>
      </c>
      <c r="I5442" s="42" t="s">
        <v>234</v>
      </c>
      <c r="J5442" s="42" t="s">
        <v>10093</v>
      </c>
      <c r="K5442" s="42" t="s">
        <v>595</v>
      </c>
      <c r="L5442" s="42" t="s">
        <v>5525</v>
      </c>
      <c r="M5442" s="42" t="s">
        <v>21</v>
      </c>
      <c r="N5442" s="42" t="s">
        <v>10094</v>
      </c>
      <c r="O5442" s="42" t="s">
        <v>394</v>
      </c>
      <c r="P5442" s="42" t="s">
        <v>395</v>
      </c>
      <c r="Q5442" s="56" t="s">
        <v>10095</v>
      </c>
      <c r="R5442" s="42" t="s">
        <v>94</v>
      </c>
      <c r="S5442" s="42" t="s">
        <v>22</v>
      </c>
    </row>
    <row r="5443" spans="1:19" ht="12" customHeight="1" x14ac:dyDescent="0.15">
      <c r="A5443" s="42" t="s">
        <v>10102</v>
      </c>
      <c r="B5443" s="42">
        <v>30</v>
      </c>
      <c r="C5443" s="42" t="s">
        <v>14</v>
      </c>
      <c r="D5443" s="42" t="s">
        <v>31</v>
      </c>
      <c r="E5443" s="42" t="s">
        <v>10103</v>
      </c>
      <c r="F5443" s="55">
        <v>41750</v>
      </c>
      <c r="G5443" s="42" t="s">
        <v>10104</v>
      </c>
      <c r="H5443" s="42" t="s">
        <v>279</v>
      </c>
      <c r="I5443" s="42" t="s">
        <v>67</v>
      </c>
      <c r="J5443" s="42" t="s">
        <v>10105</v>
      </c>
      <c r="K5443" s="42" t="s">
        <v>279</v>
      </c>
      <c r="L5443" s="42" t="s">
        <v>280</v>
      </c>
      <c r="M5443" s="42" t="s">
        <v>21</v>
      </c>
      <c r="N5443" s="42" t="s">
        <v>10106</v>
      </c>
      <c r="O5443" s="42" t="s">
        <v>994</v>
      </c>
      <c r="P5443" s="42" t="s">
        <v>395</v>
      </c>
      <c r="Q5443" s="56" t="s">
        <v>10107</v>
      </c>
      <c r="R5443" s="42" t="s">
        <v>948</v>
      </c>
      <c r="S5443" s="42" t="s">
        <v>22</v>
      </c>
    </row>
    <row r="5444" spans="1:19" ht="12" customHeight="1" x14ac:dyDescent="0.15">
      <c r="A5444" s="42" t="s">
        <v>10096</v>
      </c>
      <c r="B5444" s="42">
        <v>58</v>
      </c>
      <c r="C5444" s="42" t="s">
        <v>14</v>
      </c>
      <c r="D5444" s="42" t="s">
        <v>31</v>
      </c>
      <c r="E5444" s="42" t="s">
        <v>10097</v>
      </c>
      <c r="F5444" s="55">
        <v>41750</v>
      </c>
      <c r="G5444" s="42" t="s">
        <v>10098</v>
      </c>
      <c r="H5444" s="42" t="s">
        <v>1856</v>
      </c>
      <c r="I5444" s="42" t="s">
        <v>39</v>
      </c>
      <c r="J5444" s="42" t="s">
        <v>10099</v>
      </c>
      <c r="K5444" s="42" t="s">
        <v>767</v>
      </c>
      <c r="L5444" s="42" t="s">
        <v>768</v>
      </c>
      <c r="M5444" s="42" t="s">
        <v>21</v>
      </c>
      <c r="N5444" s="42" t="s">
        <v>10100</v>
      </c>
      <c r="O5444" s="42" t="s">
        <v>994</v>
      </c>
      <c r="P5444" s="42" t="s">
        <v>395</v>
      </c>
      <c r="Q5444" s="56" t="s">
        <v>10101</v>
      </c>
      <c r="R5444" s="42" t="s">
        <v>542</v>
      </c>
      <c r="S5444" s="42" t="s">
        <v>22</v>
      </c>
    </row>
    <row r="5445" spans="1:19" ht="12" customHeight="1" x14ac:dyDescent="0.15">
      <c r="A5445" s="42" t="s">
        <v>10108</v>
      </c>
      <c r="B5445" s="42">
        <v>56</v>
      </c>
      <c r="C5445" s="42" t="s">
        <v>14</v>
      </c>
      <c r="D5445" s="42" t="s">
        <v>31</v>
      </c>
      <c r="E5445" s="42" t="s">
        <v>10109</v>
      </c>
      <c r="F5445" s="55">
        <v>41750</v>
      </c>
      <c r="G5445" s="42" t="s">
        <v>10110</v>
      </c>
      <c r="H5445" s="42" t="s">
        <v>10111</v>
      </c>
      <c r="I5445" s="42" t="s">
        <v>63</v>
      </c>
      <c r="J5445" s="42" t="s">
        <v>10112</v>
      </c>
      <c r="K5445" s="42" t="s">
        <v>5855</v>
      </c>
      <c r="L5445" s="42" t="s">
        <v>10113</v>
      </c>
      <c r="M5445" s="42" t="s">
        <v>21</v>
      </c>
      <c r="N5445" s="42" t="s">
        <v>10114</v>
      </c>
      <c r="O5445" s="42" t="s">
        <v>537</v>
      </c>
      <c r="P5445" s="42" t="s">
        <v>395</v>
      </c>
      <c r="Q5445" s="56" t="s">
        <v>10115</v>
      </c>
      <c r="R5445" s="42" t="s">
        <v>23</v>
      </c>
      <c r="S5445" s="42" t="s">
        <v>22</v>
      </c>
    </row>
    <row r="5446" spans="1:19" ht="12" customHeight="1" x14ac:dyDescent="0.15">
      <c r="A5446" s="42" t="s">
        <v>10121</v>
      </c>
      <c r="B5446" s="42">
        <v>50</v>
      </c>
      <c r="C5446" s="42" t="s">
        <v>108</v>
      </c>
      <c r="D5446" s="42" t="s">
        <v>42</v>
      </c>
      <c r="E5446" s="42" t="s">
        <v>10122</v>
      </c>
      <c r="F5446" s="55">
        <v>41749</v>
      </c>
      <c r="G5446" s="42" t="s">
        <v>10123</v>
      </c>
      <c r="H5446" s="42" t="s">
        <v>81</v>
      </c>
      <c r="I5446" s="42" t="s">
        <v>38</v>
      </c>
      <c r="J5446" s="42" t="s">
        <v>10124</v>
      </c>
      <c r="K5446" s="42" t="s">
        <v>82</v>
      </c>
      <c r="L5446" s="42" t="s">
        <v>83</v>
      </c>
      <c r="M5446" s="42" t="s">
        <v>21</v>
      </c>
      <c r="N5446" s="42" t="s">
        <v>10125</v>
      </c>
      <c r="O5446" s="42" t="s">
        <v>394</v>
      </c>
      <c r="P5446" s="42" t="s">
        <v>395</v>
      </c>
      <c r="Q5446" s="56" t="s">
        <v>10126</v>
      </c>
      <c r="R5446" s="42" t="s">
        <v>23</v>
      </c>
      <c r="S5446" s="42" t="s">
        <v>22</v>
      </c>
    </row>
    <row r="5447" spans="1:19" ht="12" customHeight="1" x14ac:dyDescent="0.15">
      <c r="A5447" s="42" t="s">
        <v>10127</v>
      </c>
      <c r="B5447" s="42">
        <v>20</v>
      </c>
      <c r="C5447" s="42" t="s">
        <v>14</v>
      </c>
      <c r="D5447" s="42" t="s">
        <v>31</v>
      </c>
      <c r="E5447" s="42" t="s">
        <v>10128</v>
      </c>
      <c r="F5447" s="55">
        <v>41749</v>
      </c>
      <c r="G5447" s="42" t="s">
        <v>10129</v>
      </c>
      <c r="H5447" s="42" t="s">
        <v>6514</v>
      </c>
      <c r="I5447" s="42" t="s">
        <v>67</v>
      </c>
      <c r="J5447" s="42" t="s">
        <v>10130</v>
      </c>
      <c r="K5447" s="42" t="s">
        <v>6514</v>
      </c>
      <c r="L5447" s="42" t="s">
        <v>275</v>
      </c>
      <c r="M5447" s="42" t="s">
        <v>21</v>
      </c>
      <c r="N5447" s="42" t="s">
        <v>20441</v>
      </c>
      <c r="O5447" s="42" t="s">
        <v>994</v>
      </c>
      <c r="P5447" s="42" t="s">
        <v>395</v>
      </c>
      <c r="Q5447" s="56" t="s">
        <v>10131</v>
      </c>
      <c r="R5447" s="42" t="s">
        <v>94</v>
      </c>
      <c r="S5447" s="42" t="s">
        <v>12</v>
      </c>
    </row>
    <row r="5448" spans="1:19" ht="12" customHeight="1" x14ac:dyDescent="0.15">
      <c r="A5448" s="42" t="s">
        <v>10132</v>
      </c>
      <c r="B5448" s="42">
        <v>30</v>
      </c>
      <c r="C5448" s="42" t="s">
        <v>14</v>
      </c>
      <c r="D5448" s="42" t="s">
        <v>31</v>
      </c>
      <c r="F5448" s="55">
        <v>41749</v>
      </c>
      <c r="G5448" s="42" t="s">
        <v>10133</v>
      </c>
      <c r="H5448" s="42" t="s">
        <v>562</v>
      </c>
      <c r="I5448" s="42" t="s">
        <v>67</v>
      </c>
      <c r="J5448" s="42" t="s">
        <v>10134</v>
      </c>
      <c r="K5448" s="42" t="s">
        <v>563</v>
      </c>
      <c r="L5448" s="42" t="s">
        <v>564</v>
      </c>
      <c r="M5448" s="42" t="s">
        <v>21</v>
      </c>
      <c r="N5448" s="42" t="s">
        <v>10135</v>
      </c>
      <c r="O5448" s="42" t="s">
        <v>994</v>
      </c>
      <c r="P5448" s="42" t="s">
        <v>395</v>
      </c>
      <c r="Q5448" s="56" t="s">
        <v>10136</v>
      </c>
      <c r="R5448" s="42" t="s">
        <v>23</v>
      </c>
      <c r="S5448" s="42" t="s">
        <v>12</v>
      </c>
    </row>
    <row r="5449" spans="1:19" ht="12" customHeight="1" x14ac:dyDescent="0.15">
      <c r="A5449" s="42" t="s">
        <v>10137</v>
      </c>
      <c r="B5449" s="42">
        <v>18</v>
      </c>
      <c r="C5449" s="42" t="s">
        <v>108</v>
      </c>
      <c r="D5449" s="42" t="s">
        <v>42</v>
      </c>
      <c r="F5449" s="55">
        <v>41748</v>
      </c>
      <c r="G5449" s="42" t="s">
        <v>10138</v>
      </c>
      <c r="H5449" s="42" t="s">
        <v>2442</v>
      </c>
      <c r="I5449" s="42" t="s">
        <v>389</v>
      </c>
      <c r="J5449" s="42" t="s">
        <v>10139</v>
      </c>
      <c r="K5449" s="42" t="s">
        <v>2442</v>
      </c>
      <c r="L5449" s="42" t="s">
        <v>3048</v>
      </c>
      <c r="M5449" s="42" t="s">
        <v>21</v>
      </c>
      <c r="N5449" s="42" t="s">
        <v>10140</v>
      </c>
      <c r="O5449" s="42" t="s">
        <v>994</v>
      </c>
      <c r="P5449" s="42" t="s">
        <v>395</v>
      </c>
      <c r="Q5449" s="56" t="s">
        <v>10141</v>
      </c>
      <c r="R5449" s="42" t="s">
        <v>94</v>
      </c>
      <c r="S5449" s="42" t="s">
        <v>12</v>
      </c>
    </row>
    <row r="5450" spans="1:19" ht="12" customHeight="1" x14ac:dyDescent="0.15">
      <c r="A5450" s="42" t="s">
        <v>3186</v>
      </c>
      <c r="B5450" s="42">
        <v>50</v>
      </c>
      <c r="C5450" s="42" t="s">
        <v>14</v>
      </c>
      <c r="D5450" s="42" t="s">
        <v>42</v>
      </c>
      <c r="F5450" s="55">
        <v>41748</v>
      </c>
      <c r="G5450" s="42" t="s">
        <v>10142</v>
      </c>
      <c r="H5450" s="42" t="s">
        <v>194</v>
      </c>
      <c r="I5450" s="42" t="s">
        <v>39</v>
      </c>
      <c r="J5450" s="42" t="s">
        <v>6960</v>
      </c>
      <c r="K5450" s="42" t="s">
        <v>194</v>
      </c>
      <c r="L5450" s="42" t="s">
        <v>1568</v>
      </c>
      <c r="M5450" s="42" t="s">
        <v>21</v>
      </c>
      <c r="N5450" s="42" t="s">
        <v>10143</v>
      </c>
      <c r="O5450" s="42" t="s">
        <v>994</v>
      </c>
      <c r="P5450" s="42" t="s">
        <v>395</v>
      </c>
      <c r="Q5450" s="56" t="s">
        <v>10144</v>
      </c>
      <c r="R5450" s="42" t="s">
        <v>23</v>
      </c>
      <c r="S5450" s="42" t="s">
        <v>22</v>
      </c>
    </row>
    <row r="5451" spans="1:19" ht="12" customHeight="1" x14ac:dyDescent="0.15">
      <c r="A5451" s="42" t="s">
        <v>10153</v>
      </c>
      <c r="B5451" s="42">
        <v>16</v>
      </c>
      <c r="C5451" s="42" t="s">
        <v>108</v>
      </c>
      <c r="D5451" s="42" t="s">
        <v>24</v>
      </c>
      <c r="F5451" s="55">
        <v>41747</v>
      </c>
      <c r="G5451" s="42" t="s">
        <v>10154</v>
      </c>
      <c r="H5451" s="42" t="s">
        <v>10155</v>
      </c>
      <c r="I5451" s="42" t="s">
        <v>398</v>
      </c>
      <c r="J5451" s="42" t="s">
        <v>10156</v>
      </c>
      <c r="K5451" s="42" t="s">
        <v>10155</v>
      </c>
      <c r="L5451" s="42" t="s">
        <v>9162</v>
      </c>
      <c r="M5451" s="42" t="s">
        <v>9298</v>
      </c>
      <c r="N5451" s="42" t="s">
        <v>10157</v>
      </c>
      <c r="O5451" s="42" t="s">
        <v>994</v>
      </c>
      <c r="P5451" s="42" t="s">
        <v>395</v>
      </c>
      <c r="Q5451" s="56" t="s">
        <v>10158</v>
      </c>
      <c r="R5451" s="42" t="s">
        <v>94</v>
      </c>
      <c r="S5451" s="42" t="s">
        <v>373</v>
      </c>
    </row>
    <row r="5452" spans="1:19" ht="12" customHeight="1" x14ac:dyDescent="0.15">
      <c r="A5452" s="42" t="s">
        <v>10145</v>
      </c>
      <c r="B5452" s="42">
        <v>19</v>
      </c>
      <c r="C5452" s="42" t="s">
        <v>14</v>
      </c>
      <c r="D5452" s="42" t="s">
        <v>42</v>
      </c>
      <c r="E5452" s="42" t="s">
        <v>10146</v>
      </c>
      <c r="F5452" s="55">
        <v>41747</v>
      </c>
      <c r="G5452" s="42" t="s">
        <v>10147</v>
      </c>
      <c r="H5452" s="42" t="s">
        <v>10148</v>
      </c>
      <c r="I5452" s="42" t="s">
        <v>39</v>
      </c>
      <c r="J5452" s="42" t="s">
        <v>10149</v>
      </c>
      <c r="K5452" s="42" t="s">
        <v>9716</v>
      </c>
      <c r="L5452" s="42" t="s">
        <v>10150</v>
      </c>
      <c r="M5452" s="42" t="s">
        <v>21</v>
      </c>
      <c r="N5452" s="42" t="s">
        <v>10151</v>
      </c>
      <c r="O5452" s="42" t="s">
        <v>994</v>
      </c>
      <c r="P5452" s="42" t="s">
        <v>395</v>
      </c>
      <c r="Q5452" s="56" t="s">
        <v>10152</v>
      </c>
      <c r="R5452" s="42" t="s">
        <v>94</v>
      </c>
      <c r="S5452" s="42" t="s">
        <v>29</v>
      </c>
    </row>
    <row r="5453" spans="1:19" ht="12" customHeight="1" x14ac:dyDescent="0.15">
      <c r="A5453" s="42" t="s">
        <v>10179</v>
      </c>
      <c r="B5453" s="42">
        <v>42</v>
      </c>
      <c r="C5453" s="42" t="s">
        <v>108</v>
      </c>
      <c r="D5453" s="42" t="s">
        <v>31</v>
      </c>
      <c r="E5453" s="42" t="s">
        <v>10180</v>
      </c>
      <c r="F5453" s="55">
        <v>41746</v>
      </c>
      <c r="G5453" s="42" t="s">
        <v>10181</v>
      </c>
      <c r="H5453" s="42" t="s">
        <v>210</v>
      </c>
      <c r="I5453" s="42" t="s">
        <v>211</v>
      </c>
      <c r="J5453" s="42" t="s">
        <v>10182</v>
      </c>
      <c r="K5453" s="42" t="s">
        <v>414</v>
      </c>
      <c r="L5453" s="42" t="s">
        <v>212</v>
      </c>
      <c r="M5453" s="42" t="s">
        <v>21</v>
      </c>
      <c r="N5453" s="42" t="s">
        <v>10183</v>
      </c>
      <c r="O5453" s="42" t="s">
        <v>994</v>
      </c>
      <c r="P5453" s="42" t="s">
        <v>395</v>
      </c>
      <c r="Q5453" s="56" t="s">
        <v>10184</v>
      </c>
      <c r="R5453" s="42" t="s">
        <v>23</v>
      </c>
      <c r="S5453" s="42" t="s">
        <v>22</v>
      </c>
    </row>
    <row r="5454" spans="1:19" ht="12" customHeight="1" x14ac:dyDescent="0.15">
      <c r="A5454" s="42" t="s">
        <v>10159</v>
      </c>
      <c r="B5454" s="42">
        <v>35</v>
      </c>
      <c r="C5454" s="42" t="s">
        <v>14</v>
      </c>
      <c r="D5454" s="42" t="s">
        <v>42</v>
      </c>
      <c r="E5454" s="42" t="s">
        <v>10160</v>
      </c>
      <c r="F5454" s="55">
        <v>41746</v>
      </c>
      <c r="G5454" s="42" t="s">
        <v>10161</v>
      </c>
      <c r="H5454" s="42" t="s">
        <v>548</v>
      </c>
      <c r="I5454" s="42" t="s">
        <v>117</v>
      </c>
      <c r="J5454" s="42" t="s">
        <v>6644</v>
      </c>
      <c r="K5454" s="42" t="s">
        <v>549</v>
      </c>
      <c r="L5454" s="42" t="s">
        <v>550</v>
      </c>
      <c r="M5454" s="42" t="s">
        <v>21</v>
      </c>
      <c r="N5454" s="42" t="s">
        <v>10162</v>
      </c>
      <c r="O5454" s="42" t="s">
        <v>994</v>
      </c>
      <c r="P5454" s="42" t="s">
        <v>395</v>
      </c>
      <c r="Q5454" s="56" t="s">
        <v>10163</v>
      </c>
      <c r="R5454" s="42" t="s">
        <v>94</v>
      </c>
      <c r="S5454" s="42" t="s">
        <v>22</v>
      </c>
    </row>
    <row r="5455" spans="1:19" ht="12" customHeight="1" x14ac:dyDescent="0.15">
      <c r="A5455" s="42" t="s">
        <v>10164</v>
      </c>
      <c r="B5455" s="42">
        <v>57</v>
      </c>
      <c r="C5455" s="42" t="s">
        <v>14</v>
      </c>
      <c r="D5455" s="42" t="s">
        <v>31</v>
      </c>
      <c r="F5455" s="55">
        <v>41746</v>
      </c>
      <c r="G5455" s="42" t="s">
        <v>10165</v>
      </c>
      <c r="H5455" s="42" t="s">
        <v>10166</v>
      </c>
      <c r="I5455" s="42" t="s">
        <v>67</v>
      </c>
      <c r="J5455" s="42" t="s">
        <v>10167</v>
      </c>
      <c r="K5455" s="42" t="s">
        <v>68</v>
      </c>
      <c r="L5455" s="42" t="s">
        <v>10168</v>
      </c>
      <c r="M5455" s="42" t="s">
        <v>21</v>
      </c>
      <c r="N5455" s="42" t="s">
        <v>10169</v>
      </c>
      <c r="O5455" s="42" t="s">
        <v>994</v>
      </c>
      <c r="P5455" s="42" t="s">
        <v>395</v>
      </c>
      <c r="Q5455" s="56" t="s">
        <v>10170</v>
      </c>
      <c r="R5455" s="42" t="s">
        <v>542</v>
      </c>
      <c r="S5455" s="42" t="s">
        <v>22</v>
      </c>
    </row>
    <row r="5456" spans="1:19" ht="12" customHeight="1" x14ac:dyDescent="0.15">
      <c r="A5456" s="42" t="s">
        <v>10171</v>
      </c>
      <c r="B5456" s="42">
        <v>25</v>
      </c>
      <c r="C5456" s="42" t="s">
        <v>14</v>
      </c>
      <c r="D5456" s="42" t="s">
        <v>31</v>
      </c>
      <c r="E5456" s="42" t="s">
        <v>10172</v>
      </c>
      <c r="F5456" s="55">
        <v>41746</v>
      </c>
      <c r="G5456" s="42" t="s">
        <v>10173</v>
      </c>
      <c r="H5456" s="42" t="s">
        <v>10174</v>
      </c>
      <c r="I5456" s="42" t="s">
        <v>364</v>
      </c>
      <c r="J5456" s="42" t="s">
        <v>10175</v>
      </c>
      <c r="K5456" s="42" t="s">
        <v>1381</v>
      </c>
      <c r="L5456" s="42" t="s">
        <v>10176</v>
      </c>
      <c r="M5456" s="42" t="s">
        <v>21</v>
      </c>
      <c r="N5456" s="42" t="s">
        <v>10177</v>
      </c>
      <c r="O5456" s="42" t="s">
        <v>994</v>
      </c>
      <c r="P5456" s="42" t="s">
        <v>395</v>
      </c>
      <c r="Q5456" s="56" t="s">
        <v>10178</v>
      </c>
      <c r="R5456" s="42" t="s">
        <v>542</v>
      </c>
      <c r="S5456" s="42" t="s">
        <v>22</v>
      </c>
    </row>
    <row r="5457" spans="1:19" ht="12" customHeight="1" x14ac:dyDescent="0.15">
      <c r="A5457" s="42" t="s">
        <v>10185</v>
      </c>
      <c r="B5457" s="42">
        <v>23</v>
      </c>
      <c r="C5457" s="42" t="s">
        <v>14</v>
      </c>
      <c r="D5457" s="42" t="s">
        <v>79</v>
      </c>
      <c r="E5457" s="42" t="s">
        <v>10186</v>
      </c>
      <c r="F5457" s="55">
        <v>41745</v>
      </c>
      <c r="G5457" s="42" t="s">
        <v>10187</v>
      </c>
      <c r="H5457" s="42" t="s">
        <v>10188</v>
      </c>
      <c r="I5457" s="42" t="s">
        <v>425</v>
      </c>
      <c r="J5457" s="42" t="s">
        <v>10189</v>
      </c>
      <c r="K5457" s="42" t="s">
        <v>693</v>
      </c>
      <c r="L5457" s="42" t="s">
        <v>7029</v>
      </c>
      <c r="M5457" s="42" t="s">
        <v>21</v>
      </c>
      <c r="N5457" s="42" t="s">
        <v>10190</v>
      </c>
      <c r="O5457" s="42" t="s">
        <v>994</v>
      </c>
      <c r="P5457" s="42" t="s">
        <v>395</v>
      </c>
      <c r="Q5457" s="56" t="s">
        <v>10191</v>
      </c>
      <c r="R5457" s="42" t="s">
        <v>94</v>
      </c>
      <c r="S5457" s="42" t="s">
        <v>22</v>
      </c>
    </row>
    <row r="5458" spans="1:19" ht="12" customHeight="1" x14ac:dyDescent="0.15">
      <c r="A5458" s="42" t="s">
        <v>10198</v>
      </c>
      <c r="B5458" s="42">
        <v>49</v>
      </c>
      <c r="C5458" s="42" t="s">
        <v>14</v>
      </c>
      <c r="D5458" s="42" t="s">
        <v>31</v>
      </c>
      <c r="E5458" s="42" t="s">
        <v>10199</v>
      </c>
      <c r="F5458" s="55">
        <v>41745</v>
      </c>
      <c r="G5458" s="42" t="s">
        <v>10200</v>
      </c>
      <c r="H5458" s="42" t="s">
        <v>10201</v>
      </c>
      <c r="I5458" s="42" t="s">
        <v>653</v>
      </c>
      <c r="J5458" s="42" t="s">
        <v>10202</v>
      </c>
      <c r="K5458" s="42" t="s">
        <v>5429</v>
      </c>
      <c r="L5458" s="42" t="s">
        <v>10203</v>
      </c>
      <c r="M5458" s="42" t="s">
        <v>21</v>
      </c>
      <c r="N5458" s="42" t="s">
        <v>10204</v>
      </c>
      <c r="O5458" s="42" t="s">
        <v>537</v>
      </c>
      <c r="P5458" s="42" t="s">
        <v>395</v>
      </c>
      <c r="Q5458" s="56" t="s">
        <v>10205</v>
      </c>
      <c r="R5458" s="42" t="s">
        <v>94</v>
      </c>
      <c r="S5458" s="42" t="s">
        <v>22</v>
      </c>
    </row>
    <row r="5459" spans="1:19" ht="12" customHeight="1" x14ac:dyDescent="0.15">
      <c r="A5459" s="42" t="s">
        <v>10192</v>
      </c>
      <c r="B5459" s="42">
        <v>40</v>
      </c>
      <c r="C5459" s="42" t="s">
        <v>14</v>
      </c>
      <c r="D5459" s="42" t="s">
        <v>31</v>
      </c>
      <c r="E5459" s="42" t="s">
        <v>10193</v>
      </c>
      <c r="F5459" s="55">
        <v>41745</v>
      </c>
      <c r="G5459" s="42" t="s">
        <v>10194</v>
      </c>
      <c r="H5459" s="42" t="s">
        <v>707</v>
      </c>
      <c r="I5459" s="42" t="s">
        <v>67</v>
      </c>
      <c r="J5459" s="42" t="s">
        <v>10195</v>
      </c>
      <c r="K5459" s="42" t="s">
        <v>545</v>
      </c>
      <c r="L5459" s="42" t="s">
        <v>708</v>
      </c>
      <c r="M5459" s="42" t="s">
        <v>3088</v>
      </c>
      <c r="N5459" s="42" t="s">
        <v>10196</v>
      </c>
      <c r="O5459" s="42" t="s">
        <v>4581</v>
      </c>
      <c r="P5459" s="42" t="s">
        <v>395</v>
      </c>
      <c r="Q5459" s="56" t="s">
        <v>10197</v>
      </c>
      <c r="R5459" s="42" t="s">
        <v>23</v>
      </c>
      <c r="S5459" s="42" t="s">
        <v>12</v>
      </c>
    </row>
    <row r="5460" spans="1:19" ht="12" customHeight="1" x14ac:dyDescent="0.15">
      <c r="A5460" s="42" t="s">
        <v>10206</v>
      </c>
      <c r="B5460" s="42">
        <v>52</v>
      </c>
      <c r="C5460" s="42" t="s">
        <v>14</v>
      </c>
      <c r="D5460" s="42" t="s">
        <v>31</v>
      </c>
      <c r="F5460" s="55">
        <v>41745</v>
      </c>
      <c r="G5460" s="42" t="s">
        <v>10207</v>
      </c>
      <c r="H5460" s="42" t="s">
        <v>10208</v>
      </c>
      <c r="I5460" s="42" t="s">
        <v>425</v>
      </c>
      <c r="J5460" s="42" t="s">
        <v>10209</v>
      </c>
      <c r="K5460" s="42" t="s">
        <v>10208</v>
      </c>
      <c r="L5460" s="42" t="s">
        <v>26886</v>
      </c>
      <c r="M5460" s="42" t="s">
        <v>21</v>
      </c>
      <c r="N5460" s="42" t="s">
        <v>10210</v>
      </c>
      <c r="O5460" s="42" t="s">
        <v>994</v>
      </c>
      <c r="P5460" s="42" t="s">
        <v>395</v>
      </c>
      <c r="Q5460" s="56" t="s">
        <v>10211</v>
      </c>
      <c r="R5460" s="42" t="s">
        <v>23</v>
      </c>
      <c r="S5460" s="42" t="s">
        <v>12</v>
      </c>
    </row>
    <row r="5461" spans="1:19" ht="12" customHeight="1" x14ac:dyDescent="0.15">
      <c r="A5461" s="42" t="s">
        <v>10212</v>
      </c>
      <c r="B5461" s="42">
        <v>48</v>
      </c>
      <c r="C5461" s="42" t="s">
        <v>14</v>
      </c>
      <c r="D5461" s="42" t="s">
        <v>79</v>
      </c>
      <c r="E5461" s="42" t="s">
        <v>10213</v>
      </c>
      <c r="F5461" s="55">
        <v>41744</v>
      </c>
      <c r="G5461" s="42" t="s">
        <v>10214</v>
      </c>
      <c r="H5461" s="42" t="s">
        <v>7454</v>
      </c>
      <c r="I5461" s="42" t="s">
        <v>19</v>
      </c>
      <c r="J5461" s="42" t="s">
        <v>7455</v>
      </c>
      <c r="K5461" s="42" t="s">
        <v>10215</v>
      </c>
      <c r="L5461" s="42" t="s">
        <v>10216</v>
      </c>
      <c r="M5461" s="42" t="s">
        <v>21</v>
      </c>
      <c r="N5461" s="42" t="s">
        <v>10217</v>
      </c>
      <c r="O5461" s="42" t="s">
        <v>4581</v>
      </c>
      <c r="P5461" s="42" t="s">
        <v>395</v>
      </c>
      <c r="Q5461" s="56" t="s">
        <v>10218</v>
      </c>
      <c r="R5461" s="42" t="s">
        <v>94</v>
      </c>
      <c r="S5461" s="42" t="s">
        <v>22</v>
      </c>
    </row>
    <row r="5462" spans="1:19" ht="12" customHeight="1" x14ac:dyDescent="0.15">
      <c r="A5462" s="42" t="s">
        <v>10225</v>
      </c>
      <c r="B5462" s="42">
        <v>45</v>
      </c>
      <c r="C5462" s="42" t="s">
        <v>14</v>
      </c>
      <c r="D5462" s="42" t="s">
        <v>24</v>
      </c>
      <c r="F5462" s="55">
        <v>41743</v>
      </c>
      <c r="G5462" s="42" t="s">
        <v>10226</v>
      </c>
      <c r="H5462" s="42" t="s">
        <v>10227</v>
      </c>
      <c r="I5462" s="42" t="s">
        <v>653</v>
      </c>
      <c r="J5462" s="42" t="s">
        <v>10228</v>
      </c>
      <c r="K5462" s="42" t="s">
        <v>10229</v>
      </c>
      <c r="L5462" s="42" t="s">
        <v>10230</v>
      </c>
      <c r="M5462" s="42" t="s">
        <v>21</v>
      </c>
      <c r="N5462" s="42" t="s">
        <v>10231</v>
      </c>
      <c r="O5462" s="42" t="s">
        <v>994</v>
      </c>
      <c r="P5462" s="42" t="s">
        <v>395</v>
      </c>
      <c r="Q5462" s="56" t="s">
        <v>10232</v>
      </c>
      <c r="R5462" s="42" t="s">
        <v>542</v>
      </c>
      <c r="S5462" s="42" t="s">
        <v>22</v>
      </c>
    </row>
    <row r="5463" spans="1:19" ht="12" customHeight="1" x14ac:dyDescent="0.15">
      <c r="A5463" s="42" t="s">
        <v>10233</v>
      </c>
      <c r="B5463" s="42">
        <v>24</v>
      </c>
      <c r="C5463" s="42" t="s">
        <v>14</v>
      </c>
      <c r="D5463" s="42" t="s">
        <v>31</v>
      </c>
      <c r="E5463" s="42" t="s">
        <v>10234</v>
      </c>
      <c r="F5463" s="55">
        <v>41743</v>
      </c>
      <c r="G5463" s="42" t="s">
        <v>10235</v>
      </c>
      <c r="H5463" s="42" t="s">
        <v>3487</v>
      </c>
      <c r="I5463" s="42" t="s">
        <v>56</v>
      </c>
      <c r="J5463" s="42" t="s">
        <v>7419</v>
      </c>
      <c r="K5463" s="42" t="s">
        <v>3489</v>
      </c>
      <c r="L5463" s="42" t="s">
        <v>3490</v>
      </c>
      <c r="M5463" s="42" t="s">
        <v>21</v>
      </c>
      <c r="N5463" s="42" t="s">
        <v>10236</v>
      </c>
      <c r="O5463" s="42" t="s">
        <v>994</v>
      </c>
      <c r="P5463" s="42" t="s">
        <v>395</v>
      </c>
      <c r="Q5463" s="56" t="s">
        <v>10237</v>
      </c>
      <c r="R5463" s="42" t="s">
        <v>94</v>
      </c>
      <c r="S5463" s="42" t="s">
        <v>22</v>
      </c>
    </row>
    <row r="5464" spans="1:19" ht="12" customHeight="1" x14ac:dyDescent="0.15">
      <c r="A5464" s="42" t="s">
        <v>10219</v>
      </c>
      <c r="B5464" s="42">
        <v>38</v>
      </c>
      <c r="C5464" s="42" t="s">
        <v>14</v>
      </c>
      <c r="D5464" s="42" t="s">
        <v>42</v>
      </c>
      <c r="E5464" s="42" t="s">
        <v>10220</v>
      </c>
      <c r="F5464" s="55">
        <v>41743</v>
      </c>
      <c r="G5464" s="42" t="s">
        <v>10221</v>
      </c>
      <c r="H5464" s="42" t="s">
        <v>4476</v>
      </c>
      <c r="I5464" s="42" t="s">
        <v>838</v>
      </c>
      <c r="J5464" s="42" t="s">
        <v>4477</v>
      </c>
      <c r="K5464" s="42" t="s">
        <v>4478</v>
      </c>
      <c r="L5464" s="42" t="s">
        <v>10222</v>
      </c>
      <c r="M5464" s="42" t="s">
        <v>21</v>
      </c>
      <c r="N5464" s="42" t="s">
        <v>10223</v>
      </c>
      <c r="O5464" s="42" t="s">
        <v>4581</v>
      </c>
      <c r="P5464" s="42" t="s">
        <v>395</v>
      </c>
      <c r="Q5464" s="56" t="s">
        <v>10224</v>
      </c>
      <c r="R5464" s="42" t="s">
        <v>94</v>
      </c>
      <c r="S5464" s="42" t="s">
        <v>12</v>
      </c>
    </row>
    <row r="5465" spans="1:19" ht="12" customHeight="1" x14ac:dyDescent="0.15">
      <c r="A5465" s="42" t="s">
        <v>3186</v>
      </c>
      <c r="B5465" s="42">
        <v>53</v>
      </c>
      <c r="C5465" s="42" t="s">
        <v>108</v>
      </c>
      <c r="D5465" s="42" t="s">
        <v>24</v>
      </c>
      <c r="F5465" s="55">
        <v>41742</v>
      </c>
      <c r="G5465" s="42" t="s">
        <v>10263</v>
      </c>
      <c r="H5465" s="42" t="s">
        <v>592</v>
      </c>
      <c r="I5465" s="42" t="s">
        <v>39</v>
      </c>
      <c r="J5465" s="42" t="s">
        <v>10264</v>
      </c>
      <c r="K5465" s="42" t="s">
        <v>592</v>
      </c>
      <c r="L5465" s="42" t="s">
        <v>3285</v>
      </c>
      <c r="M5465" s="42" t="s">
        <v>21</v>
      </c>
      <c r="N5465" s="42" t="s">
        <v>10265</v>
      </c>
      <c r="O5465" s="42" t="s">
        <v>994</v>
      </c>
      <c r="P5465" s="42" t="s">
        <v>395</v>
      </c>
      <c r="Q5465" s="56" t="s">
        <v>10266</v>
      </c>
      <c r="R5465" s="42" t="s">
        <v>542</v>
      </c>
      <c r="S5465" s="42" t="s">
        <v>22</v>
      </c>
    </row>
    <row r="5466" spans="1:19" ht="12" customHeight="1" x14ac:dyDescent="0.15">
      <c r="A5466" s="42" t="s">
        <v>10238</v>
      </c>
      <c r="B5466" s="42">
        <v>45</v>
      </c>
      <c r="C5466" s="42" t="s">
        <v>14</v>
      </c>
      <c r="D5466" s="42" t="s">
        <v>15</v>
      </c>
      <c r="F5466" s="55">
        <v>41742</v>
      </c>
      <c r="G5466" s="42" t="s">
        <v>10239</v>
      </c>
      <c r="H5466" s="42" t="s">
        <v>92</v>
      </c>
      <c r="I5466" s="42" t="s">
        <v>39</v>
      </c>
      <c r="J5466" s="42" t="s">
        <v>10240</v>
      </c>
      <c r="K5466" s="42" t="s">
        <v>92</v>
      </c>
      <c r="L5466" s="42" t="s">
        <v>93</v>
      </c>
      <c r="M5466" s="42" t="s">
        <v>21</v>
      </c>
      <c r="N5466" s="42" t="s">
        <v>10241</v>
      </c>
      <c r="O5466" s="42" t="s">
        <v>994</v>
      </c>
      <c r="P5466" s="42" t="s">
        <v>395</v>
      </c>
      <c r="Q5466" s="56" t="s">
        <v>10242</v>
      </c>
      <c r="R5466" s="42" t="s">
        <v>23</v>
      </c>
      <c r="S5466" s="42" t="s">
        <v>22</v>
      </c>
    </row>
    <row r="5467" spans="1:19" ht="12" customHeight="1" x14ac:dyDescent="0.15">
      <c r="A5467" s="42" t="s">
        <v>10256</v>
      </c>
      <c r="B5467" s="42">
        <v>40</v>
      </c>
      <c r="C5467" s="42" t="s">
        <v>14</v>
      </c>
      <c r="D5467" s="42" t="s">
        <v>42</v>
      </c>
      <c r="E5467" s="42" t="s">
        <v>10257</v>
      </c>
      <c r="F5467" s="55">
        <v>41742</v>
      </c>
      <c r="G5467" s="42" t="s">
        <v>10258</v>
      </c>
      <c r="H5467" s="42" t="s">
        <v>116</v>
      </c>
      <c r="I5467" s="42" t="s">
        <v>117</v>
      </c>
      <c r="J5467" s="42" t="s">
        <v>10259</v>
      </c>
      <c r="K5467" s="42" t="s">
        <v>118</v>
      </c>
      <c r="L5467" s="42" t="s">
        <v>10260</v>
      </c>
      <c r="M5467" s="42" t="s">
        <v>21</v>
      </c>
      <c r="N5467" s="42" t="s">
        <v>10261</v>
      </c>
      <c r="O5467" s="42" t="s">
        <v>537</v>
      </c>
      <c r="P5467" s="42" t="s">
        <v>395</v>
      </c>
      <c r="Q5467" s="56" t="s">
        <v>10262</v>
      </c>
      <c r="R5467" s="42" t="s">
        <v>94</v>
      </c>
      <c r="S5467" s="42" t="s">
        <v>22</v>
      </c>
    </row>
    <row r="5468" spans="1:19" ht="12" customHeight="1" x14ac:dyDescent="0.15">
      <c r="A5468" s="42" t="s">
        <v>10281</v>
      </c>
      <c r="B5468" s="42">
        <v>67</v>
      </c>
      <c r="C5468" s="42" t="s">
        <v>14</v>
      </c>
      <c r="D5468" s="42" t="s">
        <v>31</v>
      </c>
      <c r="E5468" s="42" t="s">
        <v>10282</v>
      </c>
      <c r="F5468" s="55">
        <v>41742</v>
      </c>
      <c r="G5468" s="42" t="s">
        <v>10283</v>
      </c>
      <c r="H5468" s="42" t="s">
        <v>10284</v>
      </c>
      <c r="I5468" s="42" t="s">
        <v>360</v>
      </c>
      <c r="J5468" s="42" t="s">
        <v>10285</v>
      </c>
      <c r="K5468" s="42" t="s">
        <v>10286</v>
      </c>
      <c r="L5468" s="42" t="s">
        <v>6296</v>
      </c>
      <c r="M5468" s="42" t="s">
        <v>21</v>
      </c>
      <c r="N5468" s="42" t="s">
        <v>10287</v>
      </c>
      <c r="O5468" s="42" t="s">
        <v>537</v>
      </c>
      <c r="P5468" s="42" t="s">
        <v>395</v>
      </c>
      <c r="Q5468" s="56" t="str">
        <f>HYPERLINK("http://www.wwaytv3.com/2014/04/14/updated-sbi-investigating-officer-involved-shooting-pender-county","http://www.wwaytv3.com/2014/04/14/updated-sbi-investigating-officer-involved-shooting-pender-county")</f>
        <v>http://www.wwaytv3.com/2014/04/14/updated-sbi-investigating-officer-involved-shooting-pender-county</v>
      </c>
      <c r="R5468" s="42" t="s">
        <v>94</v>
      </c>
      <c r="S5468" s="42" t="s">
        <v>22</v>
      </c>
    </row>
    <row r="5469" spans="1:19" ht="12" customHeight="1" x14ac:dyDescent="0.15">
      <c r="A5469" s="42" t="s">
        <v>10267</v>
      </c>
      <c r="B5469" s="42">
        <v>38</v>
      </c>
      <c r="C5469" s="42" t="s">
        <v>14</v>
      </c>
      <c r="D5469" s="42" t="s">
        <v>31</v>
      </c>
      <c r="E5469" s="42" t="s">
        <v>10268</v>
      </c>
      <c r="F5469" s="55">
        <v>41742</v>
      </c>
      <c r="G5469" s="42" t="s">
        <v>10269</v>
      </c>
      <c r="H5469" s="42" t="s">
        <v>10270</v>
      </c>
      <c r="I5469" s="42" t="s">
        <v>234</v>
      </c>
      <c r="J5469" s="42" t="s">
        <v>10271</v>
      </c>
      <c r="K5469" s="42" t="s">
        <v>4898</v>
      </c>
      <c r="L5469" s="42" t="s">
        <v>10272</v>
      </c>
      <c r="M5469" s="42" t="s">
        <v>21</v>
      </c>
      <c r="N5469" s="42" t="s">
        <v>10273</v>
      </c>
      <c r="O5469" s="42" t="s">
        <v>994</v>
      </c>
      <c r="P5469" s="42" t="s">
        <v>395</v>
      </c>
      <c r="Q5469" s="56" t="s">
        <v>10274</v>
      </c>
      <c r="R5469" s="42" t="s">
        <v>542</v>
      </c>
      <c r="S5469" s="42" t="s">
        <v>22</v>
      </c>
    </row>
    <row r="5470" spans="1:19" ht="12" customHeight="1" x14ac:dyDescent="0.15">
      <c r="A5470" s="42" t="s">
        <v>10248</v>
      </c>
      <c r="B5470" s="42">
        <v>22</v>
      </c>
      <c r="C5470" s="42" t="s">
        <v>14</v>
      </c>
      <c r="D5470" s="42" t="s">
        <v>42</v>
      </c>
      <c r="E5470" s="42" t="s">
        <v>10249</v>
      </c>
      <c r="F5470" s="55">
        <v>41742</v>
      </c>
      <c r="G5470" s="42" t="s">
        <v>10250</v>
      </c>
      <c r="H5470" s="42" t="s">
        <v>10251</v>
      </c>
      <c r="I5470" s="42" t="s">
        <v>35</v>
      </c>
      <c r="J5470" s="42" t="s">
        <v>10252</v>
      </c>
      <c r="K5470" s="42" t="s">
        <v>833</v>
      </c>
      <c r="L5470" s="42" t="s">
        <v>10253</v>
      </c>
      <c r="M5470" s="42" t="s">
        <v>385</v>
      </c>
      <c r="N5470" s="42" t="s">
        <v>10254</v>
      </c>
      <c r="O5470" s="42" t="s">
        <v>537</v>
      </c>
      <c r="P5470" s="42" t="s">
        <v>395</v>
      </c>
      <c r="Q5470" s="56" t="s">
        <v>10255</v>
      </c>
      <c r="R5470" s="42" t="s">
        <v>94</v>
      </c>
      <c r="S5470" s="42" t="s">
        <v>12</v>
      </c>
    </row>
    <row r="5471" spans="1:19" ht="12" customHeight="1" x14ac:dyDescent="0.15">
      <c r="A5471" s="42" t="s">
        <v>10275</v>
      </c>
      <c r="B5471" s="42">
        <v>38</v>
      </c>
      <c r="C5471" s="42" t="s">
        <v>14</v>
      </c>
      <c r="D5471" s="42" t="s">
        <v>31</v>
      </c>
      <c r="E5471" s="42" t="s">
        <v>10276</v>
      </c>
      <c r="F5471" s="55">
        <v>41742</v>
      </c>
      <c r="G5471" s="42" t="s">
        <v>10277</v>
      </c>
      <c r="H5471" s="42" t="s">
        <v>3252</v>
      </c>
      <c r="I5471" s="42" t="s">
        <v>117</v>
      </c>
      <c r="J5471" s="42" t="s">
        <v>10278</v>
      </c>
      <c r="K5471" s="42" t="s">
        <v>617</v>
      </c>
      <c r="L5471" s="42" t="s">
        <v>618</v>
      </c>
      <c r="M5471" s="42" t="s">
        <v>385</v>
      </c>
      <c r="N5471" s="42" t="s">
        <v>10279</v>
      </c>
      <c r="O5471" s="42" t="s">
        <v>994</v>
      </c>
      <c r="P5471" s="42" t="s">
        <v>395</v>
      </c>
      <c r="Q5471" s="56" t="s">
        <v>10280</v>
      </c>
      <c r="R5471" s="42" t="s">
        <v>948</v>
      </c>
      <c r="S5471" s="42" t="s">
        <v>29</v>
      </c>
    </row>
    <row r="5472" spans="1:19" ht="12" customHeight="1" x14ac:dyDescent="0.15">
      <c r="A5472" s="42" t="s">
        <v>10243</v>
      </c>
      <c r="B5472" s="42">
        <v>20</v>
      </c>
      <c r="C5472" s="42" t="s">
        <v>14</v>
      </c>
      <c r="D5472" s="42" t="s">
        <v>79</v>
      </c>
      <c r="E5472" s="42" t="s">
        <v>10244</v>
      </c>
      <c r="F5472" s="55">
        <v>41742</v>
      </c>
      <c r="G5472" s="42" t="s">
        <v>10245</v>
      </c>
      <c r="H5472" s="42" t="s">
        <v>2250</v>
      </c>
      <c r="I5472" s="42" t="s">
        <v>38</v>
      </c>
      <c r="J5472" s="42" t="s">
        <v>2251</v>
      </c>
      <c r="K5472" s="42" t="s">
        <v>82</v>
      </c>
      <c r="L5472" s="42" t="s">
        <v>2252</v>
      </c>
      <c r="M5472" s="42" t="s">
        <v>21</v>
      </c>
      <c r="N5472" s="42" t="s">
        <v>10246</v>
      </c>
      <c r="O5472" s="42" t="s">
        <v>394</v>
      </c>
      <c r="P5472" s="42" t="s">
        <v>395</v>
      </c>
      <c r="Q5472" s="56" t="s">
        <v>10247</v>
      </c>
      <c r="R5472" s="42" t="s">
        <v>94</v>
      </c>
      <c r="S5472" s="42" t="s">
        <v>373</v>
      </c>
    </row>
    <row r="5473" spans="1:19" ht="12" customHeight="1" x14ac:dyDescent="0.15">
      <c r="A5473" s="42" t="s">
        <v>10288</v>
      </c>
      <c r="B5473" s="42">
        <v>24</v>
      </c>
      <c r="C5473" s="42" t="s">
        <v>14</v>
      </c>
      <c r="D5473" s="42" t="s">
        <v>42</v>
      </c>
      <c r="E5473" s="42" t="s">
        <v>10289</v>
      </c>
      <c r="F5473" s="55">
        <v>41741</v>
      </c>
      <c r="G5473" s="42" t="s">
        <v>10290</v>
      </c>
      <c r="H5473" s="42" t="s">
        <v>6136</v>
      </c>
      <c r="I5473" s="42" t="s">
        <v>297</v>
      </c>
      <c r="J5473" s="42" t="s">
        <v>10291</v>
      </c>
      <c r="K5473" s="42" t="s">
        <v>6136</v>
      </c>
      <c r="L5473" s="42" t="s">
        <v>10292</v>
      </c>
      <c r="M5473" s="42" t="s">
        <v>21</v>
      </c>
      <c r="N5473" s="42" t="s">
        <v>10293</v>
      </c>
      <c r="O5473" s="42" t="s">
        <v>394</v>
      </c>
      <c r="P5473" s="42" t="s">
        <v>395</v>
      </c>
      <c r="Q5473" s="56" t="s">
        <v>10294</v>
      </c>
      <c r="R5473" s="42" t="s">
        <v>23</v>
      </c>
      <c r="S5473" s="42" t="s">
        <v>22</v>
      </c>
    </row>
    <row r="5474" spans="1:19" ht="12" customHeight="1" x14ac:dyDescent="0.15">
      <c r="A5474" s="42" t="s">
        <v>10302</v>
      </c>
      <c r="B5474" s="42">
        <v>41</v>
      </c>
      <c r="C5474" s="42" t="s">
        <v>14</v>
      </c>
      <c r="D5474" s="42" t="s">
        <v>31</v>
      </c>
      <c r="F5474" s="55">
        <v>41741</v>
      </c>
      <c r="G5474" s="42" t="s">
        <v>10303</v>
      </c>
      <c r="H5474" s="42" t="s">
        <v>10304</v>
      </c>
      <c r="I5474" s="42" t="s">
        <v>309</v>
      </c>
      <c r="J5474" s="42" t="s">
        <v>10305</v>
      </c>
      <c r="K5474" s="42" t="s">
        <v>10306</v>
      </c>
      <c r="L5474" s="42" t="s">
        <v>10307</v>
      </c>
      <c r="M5474" s="42" t="s">
        <v>21</v>
      </c>
      <c r="N5474" s="42" t="s">
        <v>10308</v>
      </c>
      <c r="O5474" s="42" t="s">
        <v>537</v>
      </c>
      <c r="P5474" s="42" t="s">
        <v>395</v>
      </c>
      <c r="Q5474" s="56" t="s">
        <v>10309</v>
      </c>
      <c r="R5474" s="42" t="s">
        <v>948</v>
      </c>
      <c r="S5474" s="42" t="s">
        <v>22</v>
      </c>
    </row>
    <row r="5475" spans="1:19" ht="12" customHeight="1" x14ac:dyDescent="0.15">
      <c r="A5475" s="42" t="s">
        <v>10310</v>
      </c>
      <c r="B5475" s="42">
        <v>86</v>
      </c>
      <c r="C5475" s="42" t="s">
        <v>14</v>
      </c>
      <c r="D5475" s="42" t="s">
        <v>31</v>
      </c>
      <c r="F5475" s="55">
        <v>41741</v>
      </c>
      <c r="G5475" s="42" t="s">
        <v>10311</v>
      </c>
      <c r="H5475" s="42" t="s">
        <v>738</v>
      </c>
      <c r="I5475" s="42" t="s">
        <v>417</v>
      </c>
      <c r="J5475" s="42" t="s">
        <v>10312</v>
      </c>
      <c r="K5475" s="42" t="s">
        <v>2622</v>
      </c>
      <c r="L5475" s="42" t="s">
        <v>569</v>
      </c>
      <c r="M5475" s="42" t="s">
        <v>21</v>
      </c>
      <c r="N5475" s="42" t="s">
        <v>10313</v>
      </c>
      <c r="O5475" s="42" t="s">
        <v>394</v>
      </c>
      <c r="P5475" s="42" t="s">
        <v>395</v>
      </c>
      <c r="Q5475" s="56" t="s">
        <v>10314</v>
      </c>
      <c r="R5475" s="42" t="s">
        <v>94</v>
      </c>
      <c r="S5475" s="42" t="s">
        <v>22</v>
      </c>
    </row>
    <row r="5476" spans="1:19" ht="12" customHeight="1" x14ac:dyDescent="0.15">
      <c r="A5476" s="42" t="s">
        <v>10295</v>
      </c>
      <c r="B5476" s="42">
        <v>66</v>
      </c>
      <c r="C5476" s="42" t="s">
        <v>14</v>
      </c>
      <c r="D5476" s="42" t="s">
        <v>31</v>
      </c>
      <c r="E5476" s="42" t="s">
        <v>10296</v>
      </c>
      <c r="F5476" s="55">
        <v>41741</v>
      </c>
      <c r="G5476" s="42" t="s">
        <v>10297</v>
      </c>
      <c r="H5476" s="42" t="s">
        <v>10298</v>
      </c>
      <c r="I5476" s="42" t="s">
        <v>4274</v>
      </c>
      <c r="J5476" s="42" t="s">
        <v>10299</v>
      </c>
      <c r="K5476" s="42" t="s">
        <v>3086</v>
      </c>
      <c r="L5476" s="42" t="s">
        <v>6373</v>
      </c>
      <c r="M5476" s="42" t="s">
        <v>21</v>
      </c>
      <c r="N5476" s="42" t="s">
        <v>10300</v>
      </c>
      <c r="O5476" s="42" t="s">
        <v>537</v>
      </c>
      <c r="P5476" s="42" t="s">
        <v>395</v>
      </c>
      <c r="Q5476" s="56" t="s">
        <v>10301</v>
      </c>
      <c r="R5476" s="42" t="s">
        <v>542</v>
      </c>
      <c r="S5476" s="42" t="s">
        <v>22</v>
      </c>
    </row>
    <row r="5477" spans="1:19" ht="12" customHeight="1" x14ac:dyDescent="0.15">
      <c r="A5477" s="42" t="s">
        <v>10327</v>
      </c>
      <c r="B5477" s="42">
        <v>24</v>
      </c>
      <c r="C5477" s="42" t="s">
        <v>14</v>
      </c>
      <c r="D5477" s="42" t="s">
        <v>79</v>
      </c>
      <c r="E5477" s="42" t="s">
        <v>10328</v>
      </c>
      <c r="F5477" s="55">
        <v>41740</v>
      </c>
      <c r="G5477" s="42" t="s">
        <v>10329</v>
      </c>
      <c r="H5477" s="42" t="s">
        <v>8066</v>
      </c>
      <c r="I5477" s="42" t="s">
        <v>167</v>
      </c>
      <c r="J5477" s="42" t="s">
        <v>10330</v>
      </c>
      <c r="K5477" s="42" t="s">
        <v>1526</v>
      </c>
      <c r="L5477" s="42" t="s">
        <v>10331</v>
      </c>
      <c r="M5477" s="42" t="s">
        <v>385</v>
      </c>
      <c r="N5477" s="42" t="s">
        <v>10332</v>
      </c>
      <c r="O5477" s="42" t="s">
        <v>29848</v>
      </c>
      <c r="P5477" s="42" t="s">
        <v>29847</v>
      </c>
      <c r="Q5477" s="56" t="s">
        <v>10333</v>
      </c>
      <c r="R5477" s="42" t="s">
        <v>94</v>
      </c>
      <c r="S5477" s="42" t="s">
        <v>12</v>
      </c>
    </row>
    <row r="5478" spans="1:19" ht="12" customHeight="1" x14ac:dyDescent="0.15">
      <c r="A5478" s="42" t="s">
        <v>10346</v>
      </c>
      <c r="B5478" s="42">
        <v>45</v>
      </c>
      <c r="C5478" s="42" t="s">
        <v>14</v>
      </c>
      <c r="D5478" s="42" t="s">
        <v>31</v>
      </c>
      <c r="E5478" s="42" t="s">
        <v>10347</v>
      </c>
      <c r="F5478" s="55">
        <v>41740</v>
      </c>
      <c r="G5478" s="42" t="s">
        <v>10348</v>
      </c>
      <c r="H5478" s="42" t="s">
        <v>10349</v>
      </c>
      <c r="I5478" s="42" t="s">
        <v>167</v>
      </c>
      <c r="J5478" s="42" t="s">
        <v>10350</v>
      </c>
      <c r="K5478" s="42" t="s">
        <v>1545</v>
      </c>
      <c r="L5478" s="42" t="s">
        <v>10351</v>
      </c>
      <c r="M5478" s="42" t="s">
        <v>21</v>
      </c>
      <c r="N5478" s="42" t="s">
        <v>10352</v>
      </c>
      <c r="O5478" s="42" t="s">
        <v>537</v>
      </c>
      <c r="P5478" s="42" t="s">
        <v>395</v>
      </c>
      <c r="Q5478" s="56" t="s">
        <v>10353</v>
      </c>
      <c r="R5478" s="42" t="s">
        <v>23</v>
      </c>
      <c r="S5478" s="42" t="s">
        <v>22</v>
      </c>
    </row>
    <row r="5479" spans="1:19" ht="12" customHeight="1" x14ac:dyDescent="0.15">
      <c r="A5479" s="42" t="s">
        <v>10340</v>
      </c>
      <c r="B5479" s="42">
        <v>32</v>
      </c>
      <c r="C5479" s="42" t="s">
        <v>14</v>
      </c>
      <c r="D5479" s="42" t="s">
        <v>31</v>
      </c>
      <c r="E5479" s="42" t="s">
        <v>10341</v>
      </c>
      <c r="F5479" s="55">
        <v>41740</v>
      </c>
      <c r="G5479" s="42" t="s">
        <v>10342</v>
      </c>
      <c r="H5479" s="42" t="s">
        <v>616</v>
      </c>
      <c r="I5479" s="42" t="s">
        <v>117</v>
      </c>
      <c r="J5479" s="42" t="s">
        <v>10343</v>
      </c>
      <c r="K5479" s="42" t="s">
        <v>617</v>
      </c>
      <c r="L5479" s="42" t="s">
        <v>618</v>
      </c>
      <c r="M5479" s="42" t="s">
        <v>21</v>
      </c>
      <c r="N5479" s="42" t="s">
        <v>10344</v>
      </c>
      <c r="O5479" s="42" t="s">
        <v>994</v>
      </c>
      <c r="P5479" s="42" t="s">
        <v>395</v>
      </c>
      <c r="Q5479" s="56" t="s">
        <v>10345</v>
      </c>
      <c r="R5479" s="42" t="s">
        <v>94</v>
      </c>
      <c r="S5479" s="42" t="s">
        <v>22</v>
      </c>
    </row>
    <row r="5480" spans="1:19" ht="12" customHeight="1" x14ac:dyDescent="0.15">
      <c r="A5480" s="42" t="s">
        <v>10334</v>
      </c>
      <c r="B5480" s="42">
        <v>53</v>
      </c>
      <c r="C5480" s="42" t="s">
        <v>14</v>
      </c>
      <c r="D5480" s="42" t="s">
        <v>31</v>
      </c>
      <c r="E5480" s="42" t="s">
        <v>10335</v>
      </c>
      <c r="F5480" s="55">
        <v>41740</v>
      </c>
      <c r="G5480" s="42" t="s">
        <v>10336</v>
      </c>
      <c r="H5480" s="42" t="s">
        <v>5332</v>
      </c>
      <c r="I5480" s="42" t="s">
        <v>56</v>
      </c>
      <c r="J5480" s="42" t="s">
        <v>10337</v>
      </c>
      <c r="K5480" s="42" t="s">
        <v>5333</v>
      </c>
      <c r="L5480" s="42" t="s">
        <v>5334</v>
      </c>
      <c r="M5480" s="42" t="s">
        <v>21</v>
      </c>
      <c r="N5480" s="42" t="s">
        <v>10338</v>
      </c>
      <c r="O5480" s="42" t="s">
        <v>994</v>
      </c>
      <c r="P5480" s="42" t="s">
        <v>395</v>
      </c>
      <c r="Q5480" s="56" t="s">
        <v>10339</v>
      </c>
      <c r="R5480" s="42" t="s">
        <v>94</v>
      </c>
      <c r="S5480" s="42" t="s">
        <v>22</v>
      </c>
    </row>
    <row r="5481" spans="1:19" ht="12" customHeight="1" x14ac:dyDescent="0.15">
      <c r="A5481" s="42" t="s">
        <v>10315</v>
      </c>
      <c r="B5481" s="42">
        <v>55</v>
      </c>
      <c r="C5481" s="42" t="s">
        <v>14</v>
      </c>
      <c r="D5481" s="42" t="s">
        <v>79</v>
      </c>
      <c r="E5481" s="42" t="s">
        <v>10316</v>
      </c>
      <c r="F5481" s="55">
        <v>41740</v>
      </c>
      <c r="G5481" s="42" t="s">
        <v>10317</v>
      </c>
      <c r="H5481" s="42" t="s">
        <v>10318</v>
      </c>
      <c r="I5481" s="42" t="s">
        <v>56</v>
      </c>
      <c r="J5481" s="42" t="s">
        <v>10319</v>
      </c>
      <c r="K5481" s="42" t="s">
        <v>4094</v>
      </c>
      <c r="L5481" s="42" t="s">
        <v>10320</v>
      </c>
      <c r="M5481" s="42" t="s">
        <v>3088</v>
      </c>
      <c r="N5481" s="42" t="s">
        <v>10321</v>
      </c>
      <c r="O5481" s="42" t="s">
        <v>1756</v>
      </c>
      <c r="P5481" s="42" t="s">
        <v>395</v>
      </c>
      <c r="Q5481" s="56" t="str">
        <f>HYPERLINK("http://www.miamiherald.com/news/local/crime/article2176191.html","http://www.miamiherald.com/news/local/crime/article2176191.html")</f>
        <v>http://www.miamiherald.com/news/local/crime/article2176191.html</v>
      </c>
      <c r="R5481" s="42" t="s">
        <v>94</v>
      </c>
      <c r="S5481" s="42" t="s">
        <v>12</v>
      </c>
    </row>
    <row r="5482" spans="1:19" ht="12" customHeight="1" x14ac:dyDescent="0.15">
      <c r="A5482" s="42" t="s">
        <v>10322</v>
      </c>
      <c r="B5482" s="42">
        <v>34</v>
      </c>
      <c r="C5482" s="42" t="s">
        <v>14</v>
      </c>
      <c r="D5482" s="42" t="s">
        <v>79</v>
      </c>
      <c r="E5482" s="42" t="s">
        <v>10323</v>
      </c>
      <c r="F5482" s="55">
        <v>41740</v>
      </c>
      <c r="G5482" s="42" t="s">
        <v>10324</v>
      </c>
      <c r="H5482" s="42" t="s">
        <v>1560</v>
      </c>
      <c r="I5482" s="42" t="s">
        <v>46</v>
      </c>
      <c r="J5482" s="42" t="s">
        <v>1561</v>
      </c>
      <c r="K5482" s="42" t="s">
        <v>1562</v>
      </c>
      <c r="L5482" s="42" t="s">
        <v>399</v>
      </c>
      <c r="M5482" s="42" t="s">
        <v>21</v>
      </c>
      <c r="N5482" s="42" t="s">
        <v>10325</v>
      </c>
      <c r="O5482" s="42" t="s">
        <v>537</v>
      </c>
      <c r="P5482" s="42" t="s">
        <v>395</v>
      </c>
      <c r="Q5482" s="56" t="s">
        <v>10326</v>
      </c>
      <c r="R5482" s="42" t="s">
        <v>94</v>
      </c>
      <c r="S5482" s="42" t="s">
        <v>373</v>
      </c>
    </row>
    <row r="5483" spans="1:19" ht="12" customHeight="1" x14ac:dyDescent="0.15">
      <c r="A5483" s="42" t="s">
        <v>10367</v>
      </c>
      <c r="B5483" s="42">
        <v>30</v>
      </c>
      <c r="C5483" s="42" t="s">
        <v>14</v>
      </c>
      <c r="D5483" s="42" t="s">
        <v>31</v>
      </c>
      <c r="E5483" s="42" t="s">
        <v>10368</v>
      </c>
      <c r="F5483" s="55">
        <v>41739</v>
      </c>
      <c r="G5483" s="42" t="s">
        <v>10369</v>
      </c>
      <c r="H5483" s="42" t="s">
        <v>667</v>
      </c>
      <c r="I5483" s="42" t="s">
        <v>357</v>
      </c>
      <c r="J5483" s="42" t="s">
        <v>10370</v>
      </c>
      <c r="K5483" s="42" t="s">
        <v>668</v>
      </c>
      <c r="L5483" s="42" t="s">
        <v>669</v>
      </c>
      <c r="M5483" s="42" t="s">
        <v>21</v>
      </c>
      <c r="N5483" s="42" t="s">
        <v>10371</v>
      </c>
      <c r="O5483" s="42" t="s">
        <v>994</v>
      </c>
      <c r="P5483" s="42" t="s">
        <v>395</v>
      </c>
      <c r="Q5483" s="56" t="str">
        <f>HYPERLINK("http://www.kansas.com/2014/04/10/3396426/man-dead-after-officer-involved.html","http://www.kansas.com/2014/04/10/3396426/man-dead-after-officer-involved.html")</f>
        <v>http://www.kansas.com/2014/04/10/3396426/man-dead-after-officer-involved.html</v>
      </c>
      <c r="R5483" s="42" t="s">
        <v>542</v>
      </c>
      <c r="S5483" s="42" t="s">
        <v>22</v>
      </c>
    </row>
    <row r="5484" spans="1:19" ht="12" customHeight="1" x14ac:dyDescent="0.15">
      <c r="A5484" s="42" t="s">
        <v>10361</v>
      </c>
      <c r="B5484" s="42">
        <v>23</v>
      </c>
      <c r="C5484" s="42" t="s">
        <v>14</v>
      </c>
      <c r="D5484" s="42" t="s">
        <v>31</v>
      </c>
      <c r="F5484" s="55">
        <v>41739</v>
      </c>
      <c r="G5484" s="42" t="s">
        <v>10362</v>
      </c>
      <c r="H5484" s="42" t="s">
        <v>10363</v>
      </c>
      <c r="I5484" s="42" t="s">
        <v>39</v>
      </c>
      <c r="J5484" s="42" t="s">
        <v>10364</v>
      </c>
      <c r="K5484" s="42" t="s">
        <v>194</v>
      </c>
      <c r="L5484" s="42" t="s">
        <v>1568</v>
      </c>
      <c r="M5484" s="42" t="s">
        <v>21</v>
      </c>
      <c r="N5484" s="42" t="s">
        <v>10365</v>
      </c>
      <c r="O5484" s="42" t="s">
        <v>994</v>
      </c>
      <c r="P5484" s="42" t="s">
        <v>395</v>
      </c>
      <c r="Q5484" s="56" t="s">
        <v>10366</v>
      </c>
      <c r="R5484" s="42" t="s">
        <v>23</v>
      </c>
      <c r="S5484" s="42" t="s">
        <v>22</v>
      </c>
    </row>
    <row r="5485" spans="1:19" ht="12" customHeight="1" x14ac:dyDescent="0.15">
      <c r="A5485" s="42" t="s">
        <v>10354</v>
      </c>
      <c r="B5485" s="42">
        <v>30</v>
      </c>
      <c r="C5485" s="42" t="s">
        <v>14</v>
      </c>
      <c r="D5485" s="42" t="s">
        <v>31</v>
      </c>
      <c r="E5485" s="42" t="s">
        <v>10355</v>
      </c>
      <c r="F5485" s="55">
        <v>41739</v>
      </c>
      <c r="G5485" s="42" t="s">
        <v>10356</v>
      </c>
      <c r="H5485" s="42" t="s">
        <v>10357</v>
      </c>
      <c r="I5485" s="42" t="s">
        <v>39</v>
      </c>
      <c r="J5485" s="42" t="s">
        <v>10358</v>
      </c>
      <c r="K5485" s="42" t="s">
        <v>92</v>
      </c>
      <c r="L5485" s="42" t="s">
        <v>408</v>
      </c>
      <c r="M5485" s="42" t="s">
        <v>21</v>
      </c>
      <c r="N5485" s="42" t="s">
        <v>10359</v>
      </c>
      <c r="O5485" s="42" t="s">
        <v>994</v>
      </c>
      <c r="P5485" s="42" t="s">
        <v>395</v>
      </c>
      <c r="Q5485" s="56" t="s">
        <v>10360</v>
      </c>
      <c r="R5485" s="42" t="s">
        <v>94</v>
      </c>
      <c r="S5485" s="42" t="s">
        <v>12</v>
      </c>
    </row>
    <row r="5486" spans="1:19" ht="12" customHeight="1" x14ac:dyDescent="0.15">
      <c r="A5486" s="42" t="s">
        <v>10372</v>
      </c>
      <c r="B5486" s="42">
        <v>29</v>
      </c>
      <c r="C5486" s="42" t="s">
        <v>14</v>
      </c>
      <c r="D5486" s="42" t="s">
        <v>42</v>
      </c>
      <c r="F5486" s="55">
        <v>41738</v>
      </c>
      <c r="G5486" s="42" t="s">
        <v>10373</v>
      </c>
      <c r="H5486" s="42" t="s">
        <v>3336</v>
      </c>
      <c r="I5486" s="42" t="s">
        <v>39</v>
      </c>
      <c r="J5486" s="42" t="s">
        <v>10374</v>
      </c>
      <c r="K5486" s="42" t="s">
        <v>3338</v>
      </c>
      <c r="L5486" s="42" t="s">
        <v>3339</v>
      </c>
      <c r="M5486" s="42" t="s">
        <v>21</v>
      </c>
      <c r="N5486" s="42" t="s">
        <v>10375</v>
      </c>
      <c r="O5486" s="42" t="s">
        <v>994</v>
      </c>
      <c r="P5486" s="42" t="s">
        <v>395</v>
      </c>
      <c r="Q5486" s="56" t="s">
        <v>10376</v>
      </c>
      <c r="R5486" s="42" t="s">
        <v>94</v>
      </c>
      <c r="S5486" s="42" t="s">
        <v>22</v>
      </c>
    </row>
    <row r="5487" spans="1:19" ht="12" customHeight="1" x14ac:dyDescent="0.15">
      <c r="A5487" s="42" t="s">
        <v>10377</v>
      </c>
      <c r="B5487" s="42">
        <v>66</v>
      </c>
      <c r="C5487" s="42" t="s">
        <v>14</v>
      </c>
      <c r="D5487" s="42" t="s">
        <v>31</v>
      </c>
      <c r="F5487" s="55">
        <v>41737</v>
      </c>
      <c r="G5487" s="42" t="s">
        <v>10378</v>
      </c>
      <c r="H5487" s="42" t="s">
        <v>5125</v>
      </c>
      <c r="I5487" s="42" t="s">
        <v>56</v>
      </c>
      <c r="J5487" s="42" t="s">
        <v>2351</v>
      </c>
      <c r="K5487" s="42" t="s">
        <v>2352</v>
      </c>
      <c r="L5487" s="42" t="s">
        <v>5378</v>
      </c>
      <c r="M5487" s="42" t="s">
        <v>21</v>
      </c>
      <c r="N5487" s="42" t="s">
        <v>10379</v>
      </c>
      <c r="O5487" s="42" t="s">
        <v>994</v>
      </c>
      <c r="P5487" s="42" t="s">
        <v>395</v>
      </c>
      <c r="Q5487" s="56" t="s">
        <v>10380</v>
      </c>
      <c r="R5487" s="42" t="s">
        <v>94</v>
      </c>
      <c r="S5487" s="42" t="s">
        <v>22</v>
      </c>
    </row>
    <row r="5488" spans="1:19" ht="12" customHeight="1" x14ac:dyDescent="0.15">
      <c r="A5488" s="42" t="s">
        <v>10387</v>
      </c>
      <c r="B5488" s="42">
        <v>28</v>
      </c>
      <c r="C5488" s="42" t="s">
        <v>14</v>
      </c>
      <c r="D5488" s="42" t="s">
        <v>31</v>
      </c>
      <c r="E5488" s="42" t="str">
        <f>HYPERLINK("http://www.wrhi.com/2014/04/officer-involved-shooting-in-york-county-leaves-one-man-dead-91986","http://www.wrhi.com/2014/04/officer-involved-shooting-in-york-county-leaves-one-man-dead-91986")</f>
        <v>http://www.wrhi.com/2014/04/officer-involved-shooting-in-york-county-leaves-one-man-dead-91986</v>
      </c>
      <c r="F5488" s="55">
        <v>41737</v>
      </c>
      <c r="G5488" s="42" t="s">
        <v>10388</v>
      </c>
      <c r="H5488" s="42" t="s">
        <v>10389</v>
      </c>
      <c r="I5488" s="42" t="s">
        <v>26</v>
      </c>
      <c r="J5488" s="42" t="s">
        <v>10390</v>
      </c>
      <c r="K5488" s="42" t="s">
        <v>1574</v>
      </c>
      <c r="L5488" s="42" t="s">
        <v>10391</v>
      </c>
      <c r="M5488" s="42" t="s">
        <v>21</v>
      </c>
      <c r="N5488" s="42" t="s">
        <v>10392</v>
      </c>
      <c r="O5488" s="42" t="s">
        <v>994</v>
      </c>
      <c r="P5488" s="42" t="s">
        <v>395</v>
      </c>
      <c r="Q5488" s="56" t="str">
        <f>HYPERLINK("http://www.charlotteobserver.com/2014/04/09/4830144_experts-weigh-in-on-york-county.html#.VD2-WVewUSc","http://www.charlotteobserver.com/2014/04/09/4830144_experts-weigh-in-on-york-county.html#.VD2-WVewUSc")</f>
        <v>http://www.charlotteobserver.com/2014/04/09/4830144_experts-weigh-in-on-york-county.html#.VD2-WVewUSc</v>
      </c>
      <c r="R5488" s="42" t="s">
        <v>542</v>
      </c>
      <c r="S5488" s="42" t="s">
        <v>22</v>
      </c>
    </row>
    <row r="5489" spans="1:22" ht="12" customHeight="1" x14ac:dyDescent="0.15">
      <c r="A5489" s="42" t="s">
        <v>10381</v>
      </c>
      <c r="B5489" s="42">
        <v>40</v>
      </c>
      <c r="C5489" s="42" t="s">
        <v>14</v>
      </c>
      <c r="D5489" s="42" t="s">
        <v>31</v>
      </c>
      <c r="E5489" s="42" t="s">
        <v>10382</v>
      </c>
      <c r="F5489" s="55">
        <v>41737</v>
      </c>
      <c r="G5489" s="42" t="s">
        <v>10383</v>
      </c>
      <c r="H5489" s="42" t="s">
        <v>639</v>
      </c>
      <c r="I5489" s="42" t="s">
        <v>263</v>
      </c>
      <c r="J5489" s="42" t="s">
        <v>10384</v>
      </c>
      <c r="K5489" s="42" t="s">
        <v>557</v>
      </c>
      <c r="L5489" s="42" t="s">
        <v>558</v>
      </c>
      <c r="M5489" s="42" t="s">
        <v>21</v>
      </c>
      <c r="N5489" s="42" t="s">
        <v>10385</v>
      </c>
      <c r="O5489" s="42" t="s">
        <v>994</v>
      </c>
      <c r="P5489" s="42" t="s">
        <v>395</v>
      </c>
      <c r="Q5489" s="56" t="s">
        <v>10386</v>
      </c>
      <c r="R5489" s="42" t="s">
        <v>542</v>
      </c>
      <c r="S5489" s="42" t="s">
        <v>22</v>
      </c>
    </row>
    <row r="5490" spans="1:22" ht="12" customHeight="1" x14ac:dyDescent="0.15">
      <c r="A5490" s="42" t="s">
        <v>10393</v>
      </c>
      <c r="B5490" s="42">
        <v>29</v>
      </c>
      <c r="C5490" s="42" t="s">
        <v>14</v>
      </c>
      <c r="D5490" s="42" t="s">
        <v>79</v>
      </c>
      <c r="E5490" s="42" t="s">
        <v>10394</v>
      </c>
      <c r="F5490" s="55">
        <v>41736</v>
      </c>
      <c r="G5490" s="42" t="s">
        <v>10395</v>
      </c>
      <c r="H5490" s="42" t="s">
        <v>92</v>
      </c>
      <c r="I5490" s="42" t="s">
        <v>39</v>
      </c>
      <c r="J5490" s="42" t="s">
        <v>10396</v>
      </c>
      <c r="K5490" s="42" t="s">
        <v>92</v>
      </c>
      <c r="L5490" s="42" t="s">
        <v>93</v>
      </c>
      <c r="M5490" s="42" t="s">
        <v>21</v>
      </c>
      <c r="N5490" s="42" t="s">
        <v>10397</v>
      </c>
      <c r="O5490" s="42" t="s">
        <v>994</v>
      </c>
      <c r="P5490" s="42" t="s">
        <v>395</v>
      </c>
      <c r="Q5490" s="56" t="s">
        <v>10398</v>
      </c>
      <c r="R5490" s="42" t="s">
        <v>23</v>
      </c>
      <c r="S5490" s="42" t="s">
        <v>22</v>
      </c>
    </row>
    <row r="5491" spans="1:22" ht="12" customHeight="1" x14ac:dyDescent="0.15">
      <c r="A5491" s="42" t="s">
        <v>10399</v>
      </c>
      <c r="B5491" s="42">
        <v>31</v>
      </c>
      <c r="C5491" s="42" t="s">
        <v>14</v>
      </c>
      <c r="D5491" s="42" t="s">
        <v>79</v>
      </c>
      <c r="E5491" s="42" t="s">
        <v>10400</v>
      </c>
      <c r="F5491" s="55">
        <v>41736</v>
      </c>
      <c r="G5491" s="42" t="s">
        <v>10401</v>
      </c>
      <c r="H5491" s="42" t="s">
        <v>55</v>
      </c>
      <c r="I5491" s="42" t="s">
        <v>56</v>
      </c>
      <c r="J5491" s="42" t="s">
        <v>10402</v>
      </c>
      <c r="K5491" s="42" t="s">
        <v>5214</v>
      </c>
      <c r="L5491" s="42" t="s">
        <v>57</v>
      </c>
      <c r="M5491" s="42" t="s">
        <v>21</v>
      </c>
      <c r="N5491" s="42" t="s">
        <v>10403</v>
      </c>
      <c r="O5491" s="42" t="s">
        <v>537</v>
      </c>
      <c r="P5491" s="42" t="s">
        <v>395</v>
      </c>
      <c r="Q5491" s="56" t="str">
        <f>HYPERLINK("http://www.palmbeachpost.com/news/news/pbso-investigating-officer-involved-shooting-in-su/nfTT5/","http://www.palmbeachpost.com/news/news/pbso-investigating-officer-involved-shooting-in-su/nfTT5/")</f>
        <v>http://www.palmbeachpost.com/news/news/pbso-investigating-officer-involved-shooting-in-su/nfTT5/</v>
      </c>
      <c r="R5491" s="42" t="s">
        <v>94</v>
      </c>
      <c r="S5491" s="42" t="s">
        <v>22</v>
      </c>
    </row>
    <row r="5492" spans="1:22" ht="12" customHeight="1" x14ac:dyDescent="0.15">
      <c r="A5492" s="42" t="s">
        <v>10404</v>
      </c>
      <c r="B5492" s="42">
        <v>21</v>
      </c>
      <c r="C5492" s="42" t="s">
        <v>14</v>
      </c>
      <c r="D5492" s="42" t="s">
        <v>42</v>
      </c>
      <c r="E5492" s="42" t="s">
        <v>10405</v>
      </c>
      <c r="F5492" s="55">
        <v>41736</v>
      </c>
      <c r="G5492" s="42" t="s">
        <v>10406</v>
      </c>
      <c r="H5492" s="42" t="s">
        <v>81</v>
      </c>
      <c r="I5492" s="42" t="s">
        <v>38</v>
      </c>
      <c r="J5492" s="42" t="s">
        <v>8298</v>
      </c>
      <c r="K5492" s="42" t="s">
        <v>82</v>
      </c>
      <c r="L5492" s="42" t="s">
        <v>83</v>
      </c>
      <c r="M5492" s="42" t="s">
        <v>21</v>
      </c>
      <c r="N5492" s="42" t="s">
        <v>10407</v>
      </c>
      <c r="O5492" s="42" t="s">
        <v>394</v>
      </c>
      <c r="P5492" s="42" t="s">
        <v>395</v>
      </c>
      <c r="Q5492" s="56" t="s">
        <v>10408</v>
      </c>
      <c r="R5492" s="42" t="s">
        <v>94</v>
      </c>
      <c r="S5492" s="42" t="s">
        <v>22</v>
      </c>
    </row>
    <row r="5493" spans="1:22" ht="12" customHeight="1" x14ac:dyDescent="0.15">
      <c r="A5493" s="42" t="s">
        <v>3186</v>
      </c>
      <c r="B5493" s="42">
        <v>24</v>
      </c>
      <c r="C5493" s="42" t="s">
        <v>14</v>
      </c>
      <c r="D5493" s="42" t="s">
        <v>24</v>
      </c>
      <c r="F5493" s="55">
        <v>41736</v>
      </c>
      <c r="G5493" s="42" t="s">
        <v>10409</v>
      </c>
      <c r="H5493" s="42" t="s">
        <v>877</v>
      </c>
      <c r="I5493" s="42" t="s">
        <v>39</v>
      </c>
      <c r="J5493" s="42" t="s">
        <v>10410</v>
      </c>
      <c r="K5493" s="42" t="s">
        <v>150</v>
      </c>
      <c r="L5493" s="42" t="s">
        <v>10411</v>
      </c>
      <c r="M5493" s="42" t="s">
        <v>21</v>
      </c>
      <c r="N5493" s="42" t="s">
        <v>10412</v>
      </c>
      <c r="O5493" s="42" t="s">
        <v>994</v>
      </c>
      <c r="P5493" s="42" t="s">
        <v>395</v>
      </c>
      <c r="Q5493" s="56" t="s">
        <v>10413</v>
      </c>
      <c r="R5493" s="42" t="s">
        <v>94</v>
      </c>
      <c r="S5493" s="42" t="s">
        <v>22</v>
      </c>
    </row>
    <row r="5494" spans="1:22" ht="12" customHeight="1" x14ac:dyDescent="0.15">
      <c r="A5494" s="42" t="s">
        <v>10414</v>
      </c>
      <c r="B5494" s="42">
        <v>36</v>
      </c>
      <c r="C5494" s="42" t="s">
        <v>14</v>
      </c>
      <c r="D5494" s="42" t="s">
        <v>31</v>
      </c>
      <c r="E5494" s="42" t="s">
        <v>10415</v>
      </c>
      <c r="F5494" s="55">
        <v>41736</v>
      </c>
      <c r="G5494" s="42" t="s">
        <v>10416</v>
      </c>
      <c r="H5494" s="42" t="s">
        <v>10417</v>
      </c>
      <c r="I5494" s="42" t="s">
        <v>38</v>
      </c>
      <c r="J5494" s="42" t="s">
        <v>10418</v>
      </c>
      <c r="K5494" s="42" t="s">
        <v>1231</v>
      </c>
      <c r="L5494" s="42" t="s">
        <v>10419</v>
      </c>
      <c r="M5494" s="42" t="s">
        <v>21</v>
      </c>
      <c r="N5494" s="42" t="s">
        <v>10420</v>
      </c>
      <c r="O5494" s="42" t="s">
        <v>537</v>
      </c>
      <c r="P5494" s="42" t="s">
        <v>395</v>
      </c>
      <c r="Q5494" s="56" t="s">
        <v>10421</v>
      </c>
      <c r="R5494" s="42" t="s">
        <v>94</v>
      </c>
      <c r="S5494" s="42" t="s">
        <v>22</v>
      </c>
    </row>
    <row r="5495" spans="1:22" ht="12" customHeight="1" x14ac:dyDescent="0.15">
      <c r="A5495" s="42" t="s">
        <v>10422</v>
      </c>
      <c r="B5495" s="42">
        <v>33</v>
      </c>
      <c r="C5495" s="42" t="s">
        <v>14</v>
      </c>
      <c r="D5495" s="42" t="s">
        <v>24</v>
      </c>
      <c r="F5495" s="55">
        <v>41735</v>
      </c>
      <c r="G5495" s="42" t="s">
        <v>10423</v>
      </c>
      <c r="H5495" s="42" t="s">
        <v>112</v>
      </c>
      <c r="I5495" s="42" t="s">
        <v>3573</v>
      </c>
      <c r="J5495" s="42" t="s">
        <v>10424</v>
      </c>
      <c r="K5495" s="42" t="s">
        <v>3575</v>
      </c>
      <c r="L5495" s="42" t="s">
        <v>18877</v>
      </c>
      <c r="M5495" s="42" t="s">
        <v>21</v>
      </c>
      <c r="N5495" s="42" t="s">
        <v>10425</v>
      </c>
      <c r="O5495" s="42" t="s">
        <v>994</v>
      </c>
      <c r="P5495" s="42" t="s">
        <v>395</v>
      </c>
      <c r="Q5495" s="56" t="s">
        <v>10426</v>
      </c>
      <c r="R5495" s="42" t="s">
        <v>94</v>
      </c>
      <c r="S5495" s="42" t="s">
        <v>22</v>
      </c>
    </row>
    <row r="5496" spans="1:22" ht="12" customHeight="1" x14ac:dyDescent="0.15">
      <c r="A5496" s="42" t="s">
        <v>10428</v>
      </c>
      <c r="B5496" s="42">
        <v>34</v>
      </c>
      <c r="C5496" s="42" t="s">
        <v>14</v>
      </c>
      <c r="D5496" s="42" t="s">
        <v>31</v>
      </c>
      <c r="E5496" s="42" t="s">
        <v>10429</v>
      </c>
      <c r="F5496" s="55">
        <v>41735</v>
      </c>
      <c r="G5496" s="42" t="s">
        <v>10430</v>
      </c>
      <c r="H5496" s="42" t="s">
        <v>10431</v>
      </c>
      <c r="I5496" s="42" t="s">
        <v>67</v>
      </c>
      <c r="J5496" s="42" t="s">
        <v>10432</v>
      </c>
      <c r="K5496" s="42" t="s">
        <v>1039</v>
      </c>
      <c r="L5496" s="42" t="s">
        <v>9517</v>
      </c>
      <c r="M5496" s="42" t="s">
        <v>21</v>
      </c>
      <c r="N5496" s="42" t="s">
        <v>10433</v>
      </c>
      <c r="O5496" s="42" t="s">
        <v>994</v>
      </c>
      <c r="P5496" s="42" t="s">
        <v>395</v>
      </c>
      <c r="Q5496" s="56" t="str">
        <f>HYPERLINK("http://www.click2houston.com/news/man-killed-after-pulling-gun-on-deputies-serving-warrant/25349872","http://www.click2houston.com/news/man-killed-after-pulling-gun-on-deputies-serving-warrant/25349872")</f>
        <v>http://www.click2houston.com/news/man-killed-after-pulling-gun-on-deputies-serving-warrant/25349872</v>
      </c>
      <c r="R5496" s="42" t="s">
        <v>94</v>
      </c>
      <c r="S5496" s="42" t="s">
        <v>22</v>
      </c>
    </row>
    <row r="5497" spans="1:22" ht="12" customHeight="1" x14ac:dyDescent="0.15">
      <c r="A5497" s="42" t="s">
        <v>10434</v>
      </c>
      <c r="B5497" s="42">
        <v>38</v>
      </c>
      <c r="C5497" s="42" t="s">
        <v>14</v>
      </c>
      <c r="D5497" s="42" t="s">
        <v>79</v>
      </c>
      <c r="E5497" s="42" t="s">
        <v>10435</v>
      </c>
      <c r="F5497" s="55">
        <v>41734</v>
      </c>
      <c r="G5497" s="42" t="s">
        <v>10436</v>
      </c>
      <c r="H5497" s="42" t="s">
        <v>1666</v>
      </c>
      <c r="I5497" s="42" t="s">
        <v>40</v>
      </c>
      <c r="J5497" s="42" t="s">
        <v>10437</v>
      </c>
      <c r="K5497" s="42" t="s">
        <v>1668</v>
      </c>
      <c r="L5497" s="42" t="s">
        <v>3164</v>
      </c>
      <c r="M5497" s="42" t="s">
        <v>21</v>
      </c>
      <c r="N5497" s="42" t="s">
        <v>10438</v>
      </c>
      <c r="O5497" s="42" t="s">
        <v>23</v>
      </c>
      <c r="P5497" s="42" t="s">
        <v>395</v>
      </c>
      <c r="Q5497" s="56" t="s">
        <v>10439</v>
      </c>
      <c r="R5497" s="42" t="s">
        <v>94</v>
      </c>
      <c r="S5497" s="42" t="s">
        <v>22</v>
      </c>
      <c r="T5497" s="42" t="s">
        <v>28739</v>
      </c>
      <c r="U5497" s="50" t="s">
        <v>28520</v>
      </c>
      <c r="V5497" s="42" t="s">
        <v>28521</v>
      </c>
    </row>
    <row r="5498" spans="1:22" ht="12" customHeight="1" x14ac:dyDescent="0.15">
      <c r="A5498" s="42" t="s">
        <v>10440</v>
      </c>
      <c r="B5498" s="42">
        <v>24</v>
      </c>
      <c r="C5498" s="42" t="s">
        <v>14</v>
      </c>
      <c r="D5498" s="42" t="s">
        <v>79</v>
      </c>
      <c r="E5498" s="42" t="s">
        <v>10441</v>
      </c>
      <c r="F5498" s="55">
        <v>41734</v>
      </c>
      <c r="G5498" s="42" t="s">
        <v>10442</v>
      </c>
      <c r="H5498" s="42" t="s">
        <v>742</v>
      </c>
      <c r="I5498" s="42" t="s">
        <v>46</v>
      </c>
      <c r="J5498" s="42" t="s">
        <v>10443</v>
      </c>
      <c r="K5498" s="42" t="s">
        <v>2332</v>
      </c>
      <c r="L5498" s="42" t="s">
        <v>743</v>
      </c>
      <c r="M5498" s="42" t="s">
        <v>21</v>
      </c>
      <c r="N5498" s="42" t="s">
        <v>10444</v>
      </c>
      <c r="O5498" s="42" t="s">
        <v>994</v>
      </c>
      <c r="P5498" s="42" t="s">
        <v>395</v>
      </c>
      <c r="Q5498" s="56"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5498" s="42" t="s">
        <v>94</v>
      </c>
      <c r="S5498" s="42" t="s">
        <v>22</v>
      </c>
    </row>
    <row r="5499" spans="1:22" ht="12" customHeight="1" x14ac:dyDescent="0.15">
      <c r="A5499" s="42" t="s">
        <v>10445</v>
      </c>
      <c r="B5499" s="42">
        <v>24</v>
      </c>
      <c r="C5499" s="42" t="s">
        <v>14</v>
      </c>
      <c r="D5499" s="42" t="s">
        <v>42</v>
      </c>
      <c r="F5499" s="55">
        <v>41733</v>
      </c>
      <c r="G5499" s="42" t="s">
        <v>10446</v>
      </c>
      <c r="H5499" s="42" t="s">
        <v>92</v>
      </c>
      <c r="I5499" s="42" t="s">
        <v>39</v>
      </c>
      <c r="J5499" s="42" t="s">
        <v>10447</v>
      </c>
      <c r="K5499" s="42" t="s">
        <v>92</v>
      </c>
      <c r="L5499" s="42" t="s">
        <v>93</v>
      </c>
      <c r="M5499" s="42" t="s">
        <v>21</v>
      </c>
      <c r="N5499" s="42" t="s">
        <v>10448</v>
      </c>
      <c r="O5499" s="42" t="s">
        <v>994</v>
      </c>
      <c r="P5499" s="42" t="s">
        <v>395</v>
      </c>
      <c r="Q5499" s="56" t="s">
        <v>10449</v>
      </c>
      <c r="R5499" s="42" t="s">
        <v>542</v>
      </c>
      <c r="S5499" s="42" t="s">
        <v>22</v>
      </c>
    </row>
    <row r="5500" spans="1:22" ht="12" customHeight="1" x14ac:dyDescent="0.15">
      <c r="A5500" s="42" t="s">
        <v>10450</v>
      </c>
      <c r="B5500" s="42">
        <v>35</v>
      </c>
      <c r="C5500" s="42" t="s">
        <v>14</v>
      </c>
      <c r="D5500" s="42" t="s">
        <v>42</v>
      </c>
      <c r="F5500" s="55">
        <v>41733</v>
      </c>
      <c r="G5500" s="42" t="s">
        <v>10451</v>
      </c>
      <c r="H5500" s="42" t="s">
        <v>10452</v>
      </c>
      <c r="I5500" s="42" t="s">
        <v>10453</v>
      </c>
      <c r="J5500" s="42" t="s">
        <v>10454</v>
      </c>
      <c r="K5500" s="42" t="s">
        <v>10298</v>
      </c>
      <c r="L5500" s="42" t="s">
        <v>10455</v>
      </c>
      <c r="M5500" s="42" t="s">
        <v>21</v>
      </c>
      <c r="N5500" s="42" t="s">
        <v>10456</v>
      </c>
      <c r="O5500" s="42" t="s">
        <v>23</v>
      </c>
      <c r="P5500" s="42" t="s">
        <v>395</v>
      </c>
      <c r="Q5500" s="56" t="s">
        <v>10457</v>
      </c>
      <c r="R5500" s="42" t="s">
        <v>94</v>
      </c>
      <c r="S5500" s="42" t="s">
        <v>22</v>
      </c>
    </row>
    <row r="5501" spans="1:22" ht="12" customHeight="1" x14ac:dyDescent="0.15">
      <c r="A5501" s="42" t="s">
        <v>10458</v>
      </c>
      <c r="B5501" s="42">
        <v>26</v>
      </c>
      <c r="C5501" s="42" t="s">
        <v>14</v>
      </c>
      <c r="D5501" s="42" t="s">
        <v>31</v>
      </c>
      <c r="E5501" s="42" t="s">
        <v>10459</v>
      </c>
      <c r="F5501" s="55">
        <v>41733</v>
      </c>
      <c r="G5501" s="42" t="s">
        <v>10460</v>
      </c>
      <c r="H5501" s="42" t="s">
        <v>279</v>
      </c>
      <c r="I5501" s="42" t="s">
        <v>67</v>
      </c>
      <c r="J5501" s="42" t="s">
        <v>10461</v>
      </c>
      <c r="K5501" s="42" t="s">
        <v>279</v>
      </c>
      <c r="L5501" s="42" t="s">
        <v>280</v>
      </c>
      <c r="M5501" s="42" t="s">
        <v>21</v>
      </c>
      <c r="N5501" s="42" t="s">
        <v>10462</v>
      </c>
      <c r="O5501" s="42" t="s">
        <v>994</v>
      </c>
      <c r="P5501" s="42" t="s">
        <v>395</v>
      </c>
      <c r="Q5501" s="56" t="s">
        <v>10463</v>
      </c>
      <c r="R5501" s="42" t="s">
        <v>94</v>
      </c>
      <c r="S5501" s="42" t="s">
        <v>22</v>
      </c>
    </row>
    <row r="5502" spans="1:22" ht="12" customHeight="1" x14ac:dyDescent="0.15">
      <c r="A5502" s="42" t="s">
        <v>10464</v>
      </c>
      <c r="B5502" s="42">
        <v>52</v>
      </c>
      <c r="C5502" s="42" t="s">
        <v>14</v>
      </c>
      <c r="D5502" s="42" t="s">
        <v>31</v>
      </c>
      <c r="E5502" s="42" t="s">
        <v>10465</v>
      </c>
      <c r="F5502" s="55">
        <v>41733</v>
      </c>
      <c r="G5502" s="42" t="s">
        <v>10466</v>
      </c>
      <c r="H5502" s="42" t="s">
        <v>2117</v>
      </c>
      <c r="I5502" s="42" t="s">
        <v>88</v>
      </c>
      <c r="J5502" s="42" t="s">
        <v>6689</v>
      </c>
      <c r="K5502" s="42" t="s">
        <v>2119</v>
      </c>
      <c r="L5502" s="42" t="s">
        <v>2120</v>
      </c>
      <c r="M5502" s="42" t="s">
        <v>21</v>
      </c>
      <c r="N5502" s="42" t="s">
        <v>10467</v>
      </c>
      <c r="O5502" s="42" t="s">
        <v>994</v>
      </c>
      <c r="P5502" s="42" t="s">
        <v>395</v>
      </c>
      <c r="Q5502" s="56" t="str">
        <f>HYPERLINK("http://whnt.com/2014/04/04/breaking-huntsville-police-confirm-officer-shot-residents-being-evacuated/","http://whnt.com/2014/04/04/breaking-huntsville-police-confirm-officer-shot-residents-being-evacuated/")</f>
        <v>http://whnt.com/2014/04/04/breaking-huntsville-police-confirm-officer-shot-residents-being-evacuated/</v>
      </c>
      <c r="R5502" s="42" t="s">
        <v>94</v>
      </c>
      <c r="S5502" s="42" t="s">
        <v>22</v>
      </c>
    </row>
    <row r="5503" spans="1:22" ht="12" customHeight="1" x14ac:dyDescent="0.15">
      <c r="A5503" s="42" t="s">
        <v>10469</v>
      </c>
      <c r="B5503" s="42">
        <v>28</v>
      </c>
      <c r="C5503" s="42" t="s">
        <v>108</v>
      </c>
      <c r="D5503" s="42" t="s">
        <v>24</v>
      </c>
      <c r="F5503" s="55">
        <v>41732</v>
      </c>
      <c r="G5503" s="42" t="s">
        <v>10470</v>
      </c>
      <c r="H5503" s="42" t="s">
        <v>2768</v>
      </c>
      <c r="I5503" s="42" t="s">
        <v>46</v>
      </c>
      <c r="J5503" s="42" t="s">
        <v>2769</v>
      </c>
      <c r="K5503" s="42" t="s">
        <v>112</v>
      </c>
      <c r="L5503" s="42" t="s">
        <v>10471</v>
      </c>
      <c r="M5503" s="42" t="s">
        <v>373</v>
      </c>
      <c r="N5503" s="42" t="s">
        <v>10472</v>
      </c>
      <c r="O5503" s="42" t="s">
        <v>3301</v>
      </c>
      <c r="P5503" s="42" t="s">
        <v>395</v>
      </c>
      <c r="Q5503" s="56" t="s">
        <v>10473</v>
      </c>
      <c r="R5503" s="42" t="s">
        <v>94</v>
      </c>
      <c r="S5503" s="42" t="s">
        <v>12</v>
      </c>
    </row>
    <row r="5504" spans="1:22" ht="12" customHeight="1" x14ac:dyDescent="0.15">
      <c r="A5504" s="42" t="s">
        <v>10475</v>
      </c>
      <c r="B5504" s="42">
        <v>26</v>
      </c>
      <c r="C5504" s="42" t="s">
        <v>14</v>
      </c>
      <c r="D5504" s="42" t="s">
        <v>31</v>
      </c>
      <c r="E5504" s="42" t="s">
        <v>10476</v>
      </c>
      <c r="F5504" s="55">
        <v>41732</v>
      </c>
      <c r="G5504" s="42" t="s">
        <v>10477</v>
      </c>
      <c r="H5504" s="42" t="s">
        <v>1184</v>
      </c>
      <c r="I5504" s="42" t="s">
        <v>297</v>
      </c>
      <c r="J5504" s="42" t="s">
        <v>10478</v>
      </c>
      <c r="K5504" s="42" t="s">
        <v>1185</v>
      </c>
      <c r="L5504" s="42" t="s">
        <v>1186</v>
      </c>
      <c r="M5504" s="42" t="s">
        <v>21</v>
      </c>
      <c r="N5504" s="42" t="s">
        <v>10479</v>
      </c>
      <c r="O5504" s="42" t="s">
        <v>994</v>
      </c>
      <c r="P5504" s="42" t="s">
        <v>395</v>
      </c>
      <c r="Q5504" s="56" t="s">
        <v>10480</v>
      </c>
      <c r="R5504" s="42" t="s">
        <v>94</v>
      </c>
      <c r="S5504" s="42" t="s">
        <v>22</v>
      </c>
    </row>
    <row r="5505" spans="1:20" ht="12" customHeight="1" x14ac:dyDescent="0.15">
      <c r="A5505" s="42" t="s">
        <v>10481</v>
      </c>
      <c r="B5505" s="42">
        <v>41</v>
      </c>
      <c r="C5505" s="42" t="s">
        <v>14</v>
      </c>
      <c r="D5505" s="42" t="s">
        <v>31</v>
      </c>
      <c r="E5505" s="42" t="s">
        <v>10482</v>
      </c>
      <c r="F5505" s="55">
        <v>41732</v>
      </c>
      <c r="G5505" s="42" t="s">
        <v>10483</v>
      </c>
      <c r="H5505" s="42" t="s">
        <v>10484</v>
      </c>
      <c r="I5505" s="42" t="s">
        <v>313</v>
      </c>
      <c r="J5505" s="42" t="s">
        <v>10485</v>
      </c>
      <c r="K5505" s="42" t="s">
        <v>414</v>
      </c>
      <c r="L5505" s="42" t="s">
        <v>10486</v>
      </c>
      <c r="M5505" s="42" t="s">
        <v>21</v>
      </c>
      <c r="N5505" s="42" t="s">
        <v>10487</v>
      </c>
      <c r="O5505" s="42" t="s">
        <v>994</v>
      </c>
      <c r="P5505" s="42" t="s">
        <v>395</v>
      </c>
      <c r="Q5505" s="56" t="s">
        <v>10488</v>
      </c>
      <c r="R5505" s="42" t="s">
        <v>94</v>
      </c>
      <c r="S5505" s="42" t="s">
        <v>12</v>
      </c>
    </row>
    <row r="5506" spans="1:20" ht="12" customHeight="1" x14ac:dyDescent="0.15">
      <c r="A5506" s="42" t="s">
        <v>10502</v>
      </c>
      <c r="B5506" s="42">
        <v>27</v>
      </c>
      <c r="C5506" s="42" t="s">
        <v>108</v>
      </c>
      <c r="D5506" s="42" t="s">
        <v>31</v>
      </c>
      <c r="E5506" s="42" t="s">
        <v>10494</v>
      </c>
      <c r="F5506" s="55">
        <v>41731</v>
      </c>
      <c r="G5506" s="42" t="s">
        <v>10495</v>
      </c>
      <c r="H5506" s="42" t="s">
        <v>10496</v>
      </c>
      <c r="I5506" s="42" t="s">
        <v>26</v>
      </c>
      <c r="J5506" s="42" t="s">
        <v>10497</v>
      </c>
      <c r="K5506" s="42" t="s">
        <v>10498</v>
      </c>
      <c r="L5506" s="42" t="s">
        <v>10499</v>
      </c>
      <c r="M5506" s="42" t="s">
        <v>373</v>
      </c>
      <c r="N5506" s="42" t="s">
        <v>10500</v>
      </c>
      <c r="O5506" s="42" t="s">
        <v>994</v>
      </c>
      <c r="P5506" s="42" t="s">
        <v>395</v>
      </c>
      <c r="Q5506" s="56" t="s">
        <v>10501</v>
      </c>
      <c r="R5506" s="42" t="s">
        <v>94</v>
      </c>
      <c r="S5506" s="42" t="s">
        <v>373</v>
      </c>
      <c r="T5506" s="42" t="s">
        <v>29599</v>
      </c>
    </row>
    <row r="5507" spans="1:20" ht="12" customHeight="1" x14ac:dyDescent="0.15">
      <c r="A5507" s="42" t="s">
        <v>10489</v>
      </c>
      <c r="B5507" s="42">
        <v>22</v>
      </c>
      <c r="C5507" s="42" t="s">
        <v>14</v>
      </c>
      <c r="D5507" s="42" t="s">
        <v>79</v>
      </c>
      <c r="E5507" s="42" t="s">
        <v>10490</v>
      </c>
      <c r="F5507" s="55">
        <v>41731</v>
      </c>
      <c r="G5507" s="42" t="s">
        <v>10491</v>
      </c>
      <c r="H5507" s="42" t="s">
        <v>2405</v>
      </c>
      <c r="I5507" s="42" t="s">
        <v>167</v>
      </c>
      <c r="J5507" s="42" t="s">
        <v>2406</v>
      </c>
      <c r="K5507" s="42" t="s">
        <v>1300</v>
      </c>
      <c r="L5507" s="42" t="s">
        <v>1301</v>
      </c>
      <c r="M5507" s="42" t="s">
        <v>21</v>
      </c>
      <c r="N5507" s="42" t="s">
        <v>10492</v>
      </c>
      <c r="O5507" s="42" t="s">
        <v>994</v>
      </c>
      <c r="P5507" s="42" t="s">
        <v>395</v>
      </c>
      <c r="Q5507" s="56" t="str">
        <f>HYPERLINK("http://www.wsbtv.com/news/news/local/officer-injured-suspect-killed-lawrenceville-apart/nfQTQ/","http://www.wsbtv.com/news/news/local/officer-injured-suspect-killed-lawrenceville-apart/nfQTQ/")</f>
        <v>http://www.wsbtv.com/news/news/local/officer-injured-suspect-killed-lawrenceville-apart/nfQTQ/</v>
      </c>
      <c r="R5507" s="42" t="s">
        <v>94</v>
      </c>
      <c r="S5507" s="42" t="s">
        <v>22</v>
      </c>
    </row>
    <row r="5508" spans="1:20" ht="12" customHeight="1" x14ac:dyDescent="0.15">
      <c r="A5508" s="42" t="s">
        <v>10503</v>
      </c>
      <c r="B5508" s="42">
        <v>28</v>
      </c>
      <c r="C5508" s="42" t="s">
        <v>14</v>
      </c>
      <c r="D5508" s="42" t="s">
        <v>31</v>
      </c>
      <c r="E5508" s="42" t="s">
        <v>10504</v>
      </c>
      <c r="F5508" s="55">
        <v>41731</v>
      </c>
      <c r="G5508" s="42" t="s">
        <v>10505</v>
      </c>
      <c r="H5508" s="42" t="s">
        <v>10506</v>
      </c>
      <c r="I5508" s="42" t="s">
        <v>56</v>
      </c>
      <c r="J5508" s="42" t="s">
        <v>10507</v>
      </c>
      <c r="K5508" s="42" t="s">
        <v>5214</v>
      </c>
      <c r="L5508" s="42" t="s">
        <v>10508</v>
      </c>
      <c r="M5508" s="42" t="s">
        <v>21</v>
      </c>
      <c r="N5508" s="42" t="s">
        <v>10509</v>
      </c>
      <c r="O5508" s="42" t="s">
        <v>994</v>
      </c>
      <c r="P5508" s="42" t="s">
        <v>395</v>
      </c>
      <c r="Q5508" s="56" t="s">
        <v>10510</v>
      </c>
      <c r="R5508" s="42" t="s">
        <v>94</v>
      </c>
      <c r="S5508" s="42" t="s">
        <v>22</v>
      </c>
    </row>
    <row r="5509" spans="1:20" ht="12" customHeight="1" x14ac:dyDescent="0.15">
      <c r="A5509" s="42" t="s">
        <v>10493</v>
      </c>
      <c r="B5509" s="42">
        <v>23</v>
      </c>
      <c r="C5509" s="42" t="s">
        <v>14</v>
      </c>
      <c r="D5509" s="42" t="s">
        <v>31</v>
      </c>
      <c r="E5509" s="42" t="s">
        <v>10494</v>
      </c>
      <c r="F5509" s="55">
        <v>41731</v>
      </c>
      <c r="G5509" s="42" t="s">
        <v>10495</v>
      </c>
      <c r="H5509" s="42" t="s">
        <v>10496</v>
      </c>
      <c r="I5509" s="42" t="s">
        <v>26</v>
      </c>
      <c r="J5509" s="42" t="s">
        <v>10497</v>
      </c>
      <c r="K5509" s="42" t="s">
        <v>10498</v>
      </c>
      <c r="L5509" s="42" t="s">
        <v>10499</v>
      </c>
      <c r="M5509" s="42" t="s">
        <v>373</v>
      </c>
      <c r="N5509" s="42" t="s">
        <v>10500</v>
      </c>
      <c r="O5509" s="42" t="s">
        <v>994</v>
      </c>
      <c r="P5509" s="42" t="s">
        <v>395</v>
      </c>
      <c r="Q5509" s="56" t="s">
        <v>10501</v>
      </c>
      <c r="R5509" s="42" t="s">
        <v>94</v>
      </c>
      <c r="S5509" s="42" t="s">
        <v>373</v>
      </c>
      <c r="T5509" s="42" t="s">
        <v>29599</v>
      </c>
    </row>
    <row r="5510" spans="1:20" ht="12" customHeight="1" x14ac:dyDescent="0.15">
      <c r="A5510" s="42" t="s">
        <v>10511</v>
      </c>
      <c r="B5510" s="42">
        <v>44</v>
      </c>
      <c r="C5510" s="42" t="s">
        <v>108</v>
      </c>
      <c r="D5510" s="42" t="s">
        <v>42</v>
      </c>
      <c r="E5510" s="42" t="s">
        <v>10512</v>
      </c>
      <c r="F5510" s="55">
        <v>41730</v>
      </c>
      <c r="G5510" s="42" t="s">
        <v>10513</v>
      </c>
      <c r="H5510" s="42" t="s">
        <v>955</v>
      </c>
      <c r="I5510" s="42" t="s">
        <v>189</v>
      </c>
      <c r="J5510" s="42" t="s">
        <v>10514</v>
      </c>
      <c r="K5510" s="42" t="s">
        <v>458</v>
      </c>
      <c r="L5510" s="42" t="s">
        <v>10515</v>
      </c>
      <c r="M5510" s="42" t="s">
        <v>373</v>
      </c>
      <c r="N5510" s="42" t="s">
        <v>10516</v>
      </c>
      <c r="O5510" s="42" t="s">
        <v>28713</v>
      </c>
      <c r="P5510" s="42" t="s">
        <v>28714</v>
      </c>
      <c r="Q5510" s="56" t="s">
        <v>10517</v>
      </c>
      <c r="R5510" s="42" t="s">
        <v>94</v>
      </c>
      <c r="S5510" s="42" t="s">
        <v>12</v>
      </c>
    </row>
    <row r="5511" spans="1:20" ht="12" customHeight="1" x14ac:dyDescent="0.15">
      <c r="A5511" s="42" t="s">
        <v>10518</v>
      </c>
      <c r="B5511" s="42">
        <v>74</v>
      </c>
      <c r="C5511" s="42" t="s">
        <v>108</v>
      </c>
      <c r="D5511" s="42" t="s">
        <v>24</v>
      </c>
      <c r="F5511" s="55">
        <v>41729</v>
      </c>
      <c r="G5511" s="42" t="s">
        <v>10519</v>
      </c>
      <c r="H5511" s="42" t="s">
        <v>1216</v>
      </c>
      <c r="I5511" s="42" t="s">
        <v>167</v>
      </c>
      <c r="J5511" s="42" t="s">
        <v>10520</v>
      </c>
      <c r="K5511" s="42" t="s">
        <v>1313</v>
      </c>
      <c r="L5511" s="42" t="s">
        <v>1314</v>
      </c>
      <c r="M5511" s="42" t="s">
        <v>21</v>
      </c>
      <c r="N5511" s="42" t="s">
        <v>10521</v>
      </c>
      <c r="O5511" s="42" t="s">
        <v>994</v>
      </c>
      <c r="P5511" s="42" t="s">
        <v>395</v>
      </c>
      <c r="Q5511" s="56" t="s">
        <v>10522</v>
      </c>
      <c r="R5511" s="42" t="s">
        <v>542</v>
      </c>
      <c r="S5511" s="42" t="s">
        <v>22</v>
      </c>
    </row>
    <row r="5512" spans="1:20" ht="12" customHeight="1" x14ac:dyDescent="0.15">
      <c r="A5512" s="42" t="s">
        <v>10523</v>
      </c>
      <c r="B5512" s="42">
        <v>28</v>
      </c>
      <c r="C5512" s="42" t="s">
        <v>108</v>
      </c>
      <c r="D5512" s="42" t="s">
        <v>31</v>
      </c>
      <c r="E5512" s="42" t="s">
        <v>10524</v>
      </c>
      <c r="F5512" s="55">
        <v>41729</v>
      </c>
      <c r="G5512" s="42" t="s">
        <v>10525</v>
      </c>
      <c r="H5512" s="42" t="s">
        <v>10526</v>
      </c>
      <c r="I5512" s="42" t="s">
        <v>360</v>
      </c>
      <c r="J5512" s="42" t="s">
        <v>10527</v>
      </c>
      <c r="K5512" s="42" t="s">
        <v>1829</v>
      </c>
      <c r="L5512" s="42" t="s">
        <v>24143</v>
      </c>
      <c r="M5512" s="42" t="s">
        <v>373</v>
      </c>
      <c r="N5512" s="42" t="s">
        <v>10528</v>
      </c>
      <c r="O5512" s="42" t="s">
        <v>994</v>
      </c>
      <c r="P5512" s="42" t="s">
        <v>395</v>
      </c>
      <c r="Q5512" s="56" t="s">
        <v>10529</v>
      </c>
      <c r="R5512" s="42" t="s">
        <v>94</v>
      </c>
      <c r="S5512" s="42" t="s">
        <v>373</v>
      </c>
      <c r="T5512" s="42" t="s">
        <v>29599</v>
      </c>
    </row>
    <row r="5513" spans="1:20" ht="12" customHeight="1" x14ac:dyDescent="0.15">
      <c r="A5513" s="42" t="s">
        <v>10530</v>
      </c>
      <c r="B5513" s="42">
        <v>43</v>
      </c>
      <c r="C5513" s="42" t="s">
        <v>14</v>
      </c>
      <c r="D5513" s="42" t="s">
        <v>31</v>
      </c>
      <c r="E5513" s="42" t="s">
        <v>10531</v>
      </c>
      <c r="F5513" s="55">
        <v>41729</v>
      </c>
      <c r="G5513" s="42" t="s">
        <v>10532</v>
      </c>
      <c r="H5513" s="42" t="s">
        <v>10533</v>
      </c>
      <c r="I5513" s="42" t="s">
        <v>417</v>
      </c>
      <c r="J5513" s="42">
        <v>13790</v>
      </c>
      <c r="K5513" s="42" t="s">
        <v>10534</v>
      </c>
      <c r="L5513" s="42" t="s">
        <v>10535</v>
      </c>
      <c r="M5513" s="42" t="s">
        <v>21</v>
      </c>
      <c r="N5513" s="42" t="s">
        <v>10536</v>
      </c>
      <c r="P5513" s="42" t="s">
        <v>395</v>
      </c>
      <c r="Q5513" s="56"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5513" s="42" t="s">
        <v>542</v>
      </c>
      <c r="S5513" s="42" t="s">
        <v>22</v>
      </c>
    </row>
    <row r="5514" spans="1:20" ht="12" customHeight="1" x14ac:dyDescent="0.15">
      <c r="A5514" s="42" t="s">
        <v>10537</v>
      </c>
      <c r="B5514" s="42">
        <v>20</v>
      </c>
      <c r="C5514" s="42" t="s">
        <v>14</v>
      </c>
      <c r="D5514" s="42" t="s">
        <v>79</v>
      </c>
      <c r="E5514" s="42" t="s">
        <v>10538</v>
      </c>
      <c r="F5514" s="55">
        <v>41728</v>
      </c>
      <c r="G5514" s="42" t="s">
        <v>10539</v>
      </c>
      <c r="H5514" s="42" t="s">
        <v>1262</v>
      </c>
      <c r="I5514" s="42" t="s">
        <v>167</v>
      </c>
      <c r="J5514" s="42" t="s">
        <v>10540</v>
      </c>
      <c r="K5514" s="42" t="s">
        <v>10541</v>
      </c>
      <c r="L5514" s="42" t="s">
        <v>10542</v>
      </c>
      <c r="M5514" s="42" t="s">
        <v>21</v>
      </c>
      <c r="N5514" s="42" t="s">
        <v>10543</v>
      </c>
      <c r="O5514" s="42" t="s">
        <v>994</v>
      </c>
      <c r="P5514" s="42" t="s">
        <v>395</v>
      </c>
      <c r="Q5514" s="56" t="s">
        <v>20442</v>
      </c>
      <c r="R5514" s="42" t="s">
        <v>94</v>
      </c>
      <c r="S5514" s="42" t="s">
        <v>12</v>
      </c>
    </row>
    <row r="5515" spans="1:20" ht="12" customHeight="1" x14ac:dyDescent="0.15">
      <c r="A5515" s="42" t="s">
        <v>10544</v>
      </c>
      <c r="B5515" s="42">
        <v>20</v>
      </c>
      <c r="C5515" s="42" t="s">
        <v>14</v>
      </c>
      <c r="D5515" s="42" t="s">
        <v>79</v>
      </c>
      <c r="E5515" s="42" t="s">
        <v>10545</v>
      </c>
      <c r="F5515" s="55">
        <v>41727</v>
      </c>
      <c r="G5515" s="42" t="s">
        <v>10546</v>
      </c>
      <c r="H5515" s="42" t="s">
        <v>81</v>
      </c>
      <c r="I5515" s="42" t="s">
        <v>38</v>
      </c>
      <c r="J5515" s="42" t="s">
        <v>1647</v>
      </c>
      <c r="K5515" s="42" t="s">
        <v>82</v>
      </c>
      <c r="L5515" s="42" t="s">
        <v>83</v>
      </c>
      <c r="M5515" s="42" t="s">
        <v>21</v>
      </c>
      <c r="N5515" s="42" t="s">
        <v>10547</v>
      </c>
      <c r="O5515" s="42" t="s">
        <v>994</v>
      </c>
      <c r="P5515" s="42" t="s">
        <v>395</v>
      </c>
      <c r="Q5515" s="56" t="str">
        <f>HYPERLINK("http://www.myfoxchicago.com/story/25108986/raason-shaw-man-shot-to-death-by-police-in-woodlawn","http://www.myfoxchicago.com/story/25108986/raason-shaw-man-shot-to-death-by-police-in-woodlawn")</f>
        <v>http://www.myfoxchicago.com/story/25108986/raason-shaw-man-shot-to-death-by-police-in-woodlawn</v>
      </c>
      <c r="R5515" s="42" t="s">
        <v>94</v>
      </c>
      <c r="S5515" s="42" t="s">
        <v>22</v>
      </c>
    </row>
    <row r="5516" spans="1:20" ht="12" customHeight="1" x14ac:dyDescent="0.15">
      <c r="A5516" s="42" t="s">
        <v>10548</v>
      </c>
      <c r="B5516" s="42">
        <v>35</v>
      </c>
      <c r="C5516" s="42" t="s">
        <v>14</v>
      </c>
      <c r="D5516" s="42" t="s">
        <v>79</v>
      </c>
      <c r="E5516" s="42" t="s">
        <v>10549</v>
      </c>
      <c r="F5516" s="55">
        <v>41726</v>
      </c>
      <c r="G5516" s="42" t="s">
        <v>10550</v>
      </c>
      <c r="H5516" s="42" t="s">
        <v>10551</v>
      </c>
      <c r="I5516" s="42" t="s">
        <v>360</v>
      </c>
      <c r="J5516" s="42" t="s">
        <v>10552</v>
      </c>
      <c r="K5516" s="42" t="s">
        <v>5501</v>
      </c>
      <c r="L5516" s="42" t="s">
        <v>10553</v>
      </c>
      <c r="M5516" s="42" t="s">
        <v>21</v>
      </c>
      <c r="N5516" s="42" t="s">
        <v>10554</v>
      </c>
      <c r="O5516" s="42" t="s">
        <v>994</v>
      </c>
      <c r="P5516" s="42" t="s">
        <v>395</v>
      </c>
      <c r="Q5516" s="56" t="str">
        <f>HYPERLINK("http://www.wcti12.com/news/city-official-two-officers-injured-one-suspect-dead-in-shooting/25226556","http://www.wcti12.com/news/city-official-two-officers-injured-one-suspect-dead-in-shooting/25226556")</f>
        <v>http://www.wcti12.com/news/city-official-two-officers-injured-one-suspect-dead-in-shooting/25226556</v>
      </c>
      <c r="R5516" s="42" t="s">
        <v>23</v>
      </c>
      <c r="S5516" s="42" t="s">
        <v>22</v>
      </c>
    </row>
    <row r="5517" spans="1:20" ht="12" customHeight="1" x14ac:dyDescent="0.15">
      <c r="A5517" s="42" t="s">
        <v>10555</v>
      </c>
      <c r="B5517" s="42">
        <v>25</v>
      </c>
      <c r="C5517" s="42" t="s">
        <v>14</v>
      </c>
      <c r="D5517" s="42" t="s">
        <v>79</v>
      </c>
      <c r="E5517" s="42" t="s">
        <v>10556</v>
      </c>
      <c r="F5517" s="55">
        <v>41726</v>
      </c>
      <c r="G5517" s="42" t="s">
        <v>10557</v>
      </c>
      <c r="H5517" s="42" t="s">
        <v>874</v>
      </c>
      <c r="I5517" s="42" t="s">
        <v>309</v>
      </c>
      <c r="J5517" s="42" t="s">
        <v>10558</v>
      </c>
      <c r="K5517" s="42" t="s">
        <v>1747</v>
      </c>
      <c r="L5517" s="42" t="s">
        <v>875</v>
      </c>
      <c r="M5517" s="42" t="s">
        <v>21</v>
      </c>
      <c r="N5517" s="42" t="s">
        <v>10559</v>
      </c>
      <c r="O5517" s="42" t="s">
        <v>994</v>
      </c>
      <c r="P5517" s="42" t="s">
        <v>395</v>
      </c>
      <c r="Q5517" s="56" t="s">
        <v>10560</v>
      </c>
      <c r="R5517" s="42" t="s">
        <v>23</v>
      </c>
      <c r="S5517" s="42" t="s">
        <v>22</v>
      </c>
    </row>
    <row r="5518" spans="1:20" ht="12" customHeight="1" x14ac:dyDescent="0.15">
      <c r="A5518" s="42" t="s">
        <v>10561</v>
      </c>
      <c r="B5518" s="42">
        <v>35</v>
      </c>
      <c r="C5518" s="42" t="s">
        <v>14</v>
      </c>
      <c r="D5518" s="42" t="s">
        <v>926</v>
      </c>
      <c r="E5518" s="42" t="str">
        <f>HYPERLINK("http://fox13now.com/2014/03/28/2-police-officers-hurt-1-man-dead-after-salt-lake-city-shooting/","http://fox13now.com/2014/03/28/2-police-officers-hurt-1-man-dead-after-salt-lake-city-shooting/")</f>
        <v>http://fox13now.com/2014/03/28/2-police-officers-hurt-1-man-dead-after-salt-lake-city-shooting/</v>
      </c>
      <c r="F5518" s="55">
        <v>41726</v>
      </c>
      <c r="G5518" s="42" t="s">
        <v>10562</v>
      </c>
      <c r="H5518" s="42" t="s">
        <v>233</v>
      </c>
      <c r="I5518" s="42" t="s">
        <v>234</v>
      </c>
      <c r="J5518" s="42" t="s">
        <v>10563</v>
      </c>
      <c r="K5518" s="42" t="s">
        <v>595</v>
      </c>
      <c r="L5518" s="42" t="s">
        <v>235</v>
      </c>
      <c r="M5518" s="42" t="s">
        <v>21</v>
      </c>
      <c r="N5518" s="42" t="s">
        <v>10564</v>
      </c>
      <c r="O5518" s="42" t="s">
        <v>537</v>
      </c>
      <c r="P5518" s="42" t="s">
        <v>395</v>
      </c>
      <c r="Q5518" s="56" t="s">
        <v>10565</v>
      </c>
      <c r="R5518" s="42" t="s">
        <v>23</v>
      </c>
      <c r="S5518" s="42" t="s">
        <v>22</v>
      </c>
    </row>
    <row r="5519" spans="1:20" ht="12" customHeight="1" x14ac:dyDescent="0.15">
      <c r="A5519" s="42" t="s">
        <v>10566</v>
      </c>
      <c r="B5519" s="42">
        <v>40</v>
      </c>
      <c r="C5519" s="42" t="s">
        <v>14</v>
      </c>
      <c r="D5519" s="42" t="s">
        <v>24</v>
      </c>
      <c r="F5519" s="55">
        <v>41726</v>
      </c>
      <c r="G5519" s="42" t="s">
        <v>10567</v>
      </c>
      <c r="H5519" s="42" t="s">
        <v>10568</v>
      </c>
      <c r="I5519" s="42" t="s">
        <v>360</v>
      </c>
      <c r="J5519" s="42" t="s">
        <v>10569</v>
      </c>
      <c r="K5519" s="42" t="s">
        <v>2271</v>
      </c>
      <c r="L5519" s="42" t="s">
        <v>10570</v>
      </c>
      <c r="M5519" s="42" t="s">
        <v>21</v>
      </c>
      <c r="N5519" s="42" t="s">
        <v>10571</v>
      </c>
      <c r="O5519" s="42" t="s">
        <v>994</v>
      </c>
      <c r="P5519" s="42" t="s">
        <v>395</v>
      </c>
      <c r="Q5519" s="56" t="s">
        <v>10572</v>
      </c>
      <c r="R5519" s="42" t="s">
        <v>23</v>
      </c>
      <c r="S5519" s="42" t="s">
        <v>22</v>
      </c>
    </row>
    <row r="5520" spans="1:20" ht="12" customHeight="1" x14ac:dyDescent="0.15">
      <c r="A5520" s="42" t="s">
        <v>10573</v>
      </c>
      <c r="B5520" s="42">
        <v>25</v>
      </c>
      <c r="C5520" s="42" t="s">
        <v>14</v>
      </c>
      <c r="D5520" s="42" t="s">
        <v>31</v>
      </c>
      <c r="F5520" s="55">
        <v>41726</v>
      </c>
      <c r="G5520" s="42" t="s">
        <v>10574</v>
      </c>
      <c r="H5520" s="42" t="s">
        <v>10575</v>
      </c>
      <c r="I5520" s="42" t="s">
        <v>39</v>
      </c>
      <c r="J5520" s="42" t="s">
        <v>10576</v>
      </c>
      <c r="K5520" s="42" t="s">
        <v>303</v>
      </c>
      <c r="L5520" s="42" t="s">
        <v>304</v>
      </c>
      <c r="M5520" s="42" t="s">
        <v>21</v>
      </c>
      <c r="N5520" s="42" t="s">
        <v>10577</v>
      </c>
      <c r="O5520" s="42" t="s">
        <v>994</v>
      </c>
      <c r="P5520" s="42" t="s">
        <v>395</v>
      </c>
      <c r="Q5520" s="56" t="s">
        <v>10578</v>
      </c>
      <c r="R5520" s="42" t="s">
        <v>23</v>
      </c>
      <c r="S5520" s="42" t="s">
        <v>22</v>
      </c>
    </row>
    <row r="5521" spans="1:19" ht="12" customHeight="1" x14ac:dyDescent="0.15">
      <c r="A5521" s="42" t="s">
        <v>10579</v>
      </c>
      <c r="B5521" s="42">
        <v>27</v>
      </c>
      <c r="C5521" s="42" t="s">
        <v>14</v>
      </c>
      <c r="D5521" s="42" t="s">
        <v>79</v>
      </c>
      <c r="F5521" s="55">
        <v>41725</v>
      </c>
      <c r="G5521" s="42" t="s">
        <v>10580</v>
      </c>
      <c r="H5521" s="42" t="s">
        <v>1374</v>
      </c>
      <c r="I5521" s="42" t="s">
        <v>75</v>
      </c>
      <c r="J5521" s="42" t="s">
        <v>7191</v>
      </c>
      <c r="K5521" s="42" t="s">
        <v>1375</v>
      </c>
      <c r="L5521" s="42" t="s">
        <v>1376</v>
      </c>
      <c r="M5521" s="42" t="s">
        <v>21</v>
      </c>
      <c r="N5521" s="42" t="s">
        <v>10581</v>
      </c>
      <c r="O5521" s="42" t="s">
        <v>994</v>
      </c>
      <c r="P5521" s="42" t="s">
        <v>395</v>
      </c>
      <c r="Q5521" s="56" t="s">
        <v>10582</v>
      </c>
      <c r="R5521" s="42" t="s">
        <v>94</v>
      </c>
      <c r="S5521" s="42" t="s">
        <v>22</v>
      </c>
    </row>
    <row r="5522" spans="1:19" ht="12" customHeight="1" x14ac:dyDescent="0.15">
      <c r="A5522" s="42" t="s">
        <v>10588</v>
      </c>
      <c r="B5522" s="42">
        <v>58</v>
      </c>
      <c r="C5522" s="42" t="s">
        <v>14</v>
      </c>
      <c r="D5522" s="42" t="s">
        <v>24</v>
      </c>
      <c r="F5522" s="55">
        <v>41725</v>
      </c>
      <c r="G5522" s="42" t="s">
        <v>10589</v>
      </c>
      <c r="H5522" s="42" t="s">
        <v>10590</v>
      </c>
      <c r="I5522" s="42" t="s">
        <v>67</v>
      </c>
      <c r="J5522" s="42" t="s">
        <v>10591</v>
      </c>
      <c r="K5522" s="42" t="s">
        <v>10592</v>
      </c>
      <c r="L5522" s="42" t="s">
        <v>10593</v>
      </c>
      <c r="M5522" s="42" t="s">
        <v>21</v>
      </c>
      <c r="N5522" s="42" t="s">
        <v>10594</v>
      </c>
      <c r="O5522" s="42" t="s">
        <v>994</v>
      </c>
      <c r="P5522" s="42" t="s">
        <v>395</v>
      </c>
      <c r="Q5522" s="56" t="s">
        <v>10595</v>
      </c>
      <c r="R5522" s="42" t="s">
        <v>23</v>
      </c>
      <c r="S5522" s="42" t="s">
        <v>22</v>
      </c>
    </row>
    <row r="5523" spans="1:19" ht="12" customHeight="1" x14ac:dyDescent="0.15">
      <c r="A5523" s="42" t="s">
        <v>10596</v>
      </c>
      <c r="B5523" s="42">
        <v>43</v>
      </c>
      <c r="C5523" s="42" t="s">
        <v>14</v>
      </c>
      <c r="D5523" s="42" t="s">
        <v>31</v>
      </c>
      <c r="E5523" s="42" t="s">
        <v>10597</v>
      </c>
      <c r="F5523" s="55">
        <v>41725</v>
      </c>
      <c r="G5523" s="42" t="s">
        <v>10598</v>
      </c>
      <c r="H5523" s="42" t="s">
        <v>10599</v>
      </c>
      <c r="I5523" s="42" t="s">
        <v>389</v>
      </c>
      <c r="J5523" s="42" t="s">
        <v>10600</v>
      </c>
      <c r="K5523" s="42" t="s">
        <v>10601</v>
      </c>
      <c r="L5523" s="42" t="s">
        <v>10602</v>
      </c>
      <c r="M5523" s="42" t="s">
        <v>21</v>
      </c>
      <c r="N5523" s="42" t="s">
        <v>10603</v>
      </c>
      <c r="O5523" s="42" t="s">
        <v>994</v>
      </c>
      <c r="P5523" s="42" t="s">
        <v>395</v>
      </c>
      <c r="Q5523" s="56" t="s">
        <v>10604</v>
      </c>
      <c r="R5523" s="42" t="s">
        <v>23</v>
      </c>
      <c r="S5523" s="42" t="s">
        <v>22</v>
      </c>
    </row>
    <row r="5524" spans="1:19" ht="12" customHeight="1" x14ac:dyDescent="0.15">
      <c r="A5524" s="42" t="s">
        <v>10583</v>
      </c>
      <c r="B5524" s="42">
        <v>19</v>
      </c>
      <c r="C5524" s="42" t="s">
        <v>14</v>
      </c>
      <c r="D5524" s="42" t="s">
        <v>42</v>
      </c>
      <c r="F5524" s="55">
        <v>41725</v>
      </c>
      <c r="G5524" s="42" t="s">
        <v>10584</v>
      </c>
      <c r="H5524" s="42" t="s">
        <v>7800</v>
      </c>
      <c r="I5524" s="42" t="s">
        <v>67</v>
      </c>
      <c r="J5524" s="42" t="s">
        <v>10585</v>
      </c>
      <c r="K5524" s="42" t="s">
        <v>1747</v>
      </c>
      <c r="L5524" s="42" t="s">
        <v>10586</v>
      </c>
      <c r="M5524" s="42" t="s">
        <v>21</v>
      </c>
      <c r="N5524" s="42" t="s">
        <v>20431</v>
      </c>
      <c r="O5524" s="42" t="s">
        <v>537</v>
      </c>
      <c r="P5524" s="42" t="s">
        <v>395</v>
      </c>
      <c r="Q5524" s="56" t="s">
        <v>10587</v>
      </c>
      <c r="R5524" s="42" t="s">
        <v>94</v>
      </c>
      <c r="S5524" s="42" t="s">
        <v>12</v>
      </c>
    </row>
    <row r="5525" spans="1:19" ht="12" customHeight="1" x14ac:dyDescent="0.15">
      <c r="A5525" s="42" t="s">
        <v>10610</v>
      </c>
      <c r="B5525" s="42">
        <v>30</v>
      </c>
      <c r="C5525" s="42" t="s">
        <v>14</v>
      </c>
      <c r="D5525" s="42" t="s">
        <v>31</v>
      </c>
      <c r="E5525" s="42" t="s">
        <v>10611</v>
      </c>
      <c r="F5525" s="55">
        <v>41724</v>
      </c>
      <c r="G5525" s="42" t="s">
        <v>10612</v>
      </c>
      <c r="H5525" s="42" t="s">
        <v>822</v>
      </c>
      <c r="I5525" s="42" t="s">
        <v>297</v>
      </c>
      <c r="J5525" s="42" t="s">
        <v>10613</v>
      </c>
      <c r="K5525" s="42" t="s">
        <v>822</v>
      </c>
      <c r="L5525" s="42" t="s">
        <v>823</v>
      </c>
      <c r="M5525" s="42" t="s">
        <v>21</v>
      </c>
      <c r="N5525" s="42" t="s">
        <v>10614</v>
      </c>
      <c r="O5525" s="42" t="s">
        <v>994</v>
      </c>
      <c r="P5525" s="42" t="s">
        <v>395</v>
      </c>
      <c r="Q5525" s="56" t="s">
        <v>10615</v>
      </c>
      <c r="R5525" s="42" t="s">
        <v>94</v>
      </c>
      <c r="S5525" s="42" t="s">
        <v>22</v>
      </c>
    </row>
    <row r="5526" spans="1:19" ht="12" customHeight="1" x14ac:dyDescent="0.15">
      <c r="A5526" s="42" t="s">
        <v>10605</v>
      </c>
      <c r="B5526" s="42">
        <v>41</v>
      </c>
      <c r="C5526" s="42" t="s">
        <v>14</v>
      </c>
      <c r="D5526" s="42" t="s">
        <v>31</v>
      </c>
      <c r="F5526" s="55">
        <v>41724</v>
      </c>
      <c r="G5526" s="42" t="s">
        <v>10606</v>
      </c>
      <c r="H5526" s="42" t="s">
        <v>10607</v>
      </c>
      <c r="I5526" s="42" t="s">
        <v>39</v>
      </c>
      <c r="J5526" s="42" t="s">
        <v>3394</v>
      </c>
      <c r="K5526" s="42" t="s">
        <v>664</v>
      </c>
      <c r="L5526" s="42" t="s">
        <v>731</v>
      </c>
      <c r="M5526" s="42" t="s">
        <v>21</v>
      </c>
      <c r="N5526" s="42" t="s">
        <v>10608</v>
      </c>
      <c r="O5526" s="42" t="s">
        <v>537</v>
      </c>
      <c r="P5526" s="42" t="s">
        <v>395</v>
      </c>
      <c r="Q5526" s="56" t="s">
        <v>10609</v>
      </c>
      <c r="R5526" s="42" t="s">
        <v>94</v>
      </c>
      <c r="S5526" s="42" t="s">
        <v>12</v>
      </c>
    </row>
    <row r="5527" spans="1:19" ht="12" customHeight="1" x14ac:dyDescent="0.15">
      <c r="A5527" s="42" t="s">
        <v>10616</v>
      </c>
      <c r="B5527" s="42">
        <v>47</v>
      </c>
      <c r="C5527" s="42" t="s">
        <v>108</v>
      </c>
      <c r="D5527" s="42" t="s">
        <v>15</v>
      </c>
      <c r="E5527" s="42" t="s">
        <v>10617</v>
      </c>
      <c r="F5527" s="55">
        <v>41723</v>
      </c>
      <c r="G5527" s="42" t="s">
        <v>10618</v>
      </c>
      <c r="H5527" s="42" t="s">
        <v>6344</v>
      </c>
      <c r="I5527" s="42" t="s">
        <v>360</v>
      </c>
      <c r="J5527" s="42" t="s">
        <v>10474</v>
      </c>
      <c r="K5527" s="42" t="s">
        <v>631</v>
      </c>
      <c r="L5527" s="42" t="s">
        <v>10619</v>
      </c>
      <c r="M5527" s="42" t="s">
        <v>21</v>
      </c>
      <c r="N5527" s="42" t="s">
        <v>10620</v>
      </c>
      <c r="O5527" s="42" t="s">
        <v>537</v>
      </c>
      <c r="P5527" s="42" t="s">
        <v>395</v>
      </c>
      <c r="Q5527" s="56" t="s">
        <v>10621</v>
      </c>
      <c r="R5527" s="42" t="s">
        <v>23</v>
      </c>
      <c r="S5527" s="42" t="s">
        <v>22</v>
      </c>
    </row>
    <row r="5528" spans="1:19" ht="12" customHeight="1" x14ac:dyDescent="0.15">
      <c r="A5528" s="42" t="s">
        <v>10628</v>
      </c>
      <c r="B5528" s="42" t="s">
        <v>10629</v>
      </c>
      <c r="C5528" s="42" t="s">
        <v>14</v>
      </c>
      <c r="D5528" s="42" t="s">
        <v>79</v>
      </c>
      <c r="E5528" s="42" t="s">
        <v>10630</v>
      </c>
      <c r="F5528" s="55">
        <v>41723</v>
      </c>
      <c r="G5528" s="42" t="s">
        <v>10631</v>
      </c>
      <c r="H5528" s="42" t="s">
        <v>906</v>
      </c>
      <c r="I5528" s="42" t="s">
        <v>189</v>
      </c>
      <c r="J5528" s="42" t="s">
        <v>10632</v>
      </c>
      <c r="K5528" s="42" t="s">
        <v>458</v>
      </c>
      <c r="L5528" s="42" t="s">
        <v>4857</v>
      </c>
      <c r="M5528" s="42" t="s">
        <v>21</v>
      </c>
      <c r="N5528" s="42" t="s">
        <v>10633</v>
      </c>
      <c r="O5528" s="42" t="s">
        <v>23</v>
      </c>
      <c r="P5528" s="42" t="s">
        <v>395</v>
      </c>
      <c r="Q5528" s="56" t="s">
        <v>9901</v>
      </c>
      <c r="R5528" s="42" t="s">
        <v>94</v>
      </c>
      <c r="S5528" s="42" t="s">
        <v>22</v>
      </c>
    </row>
    <row r="5529" spans="1:19" ht="12" customHeight="1" x14ac:dyDescent="0.15">
      <c r="A5529" s="42" t="s">
        <v>10634</v>
      </c>
      <c r="B5529" s="42">
        <v>20</v>
      </c>
      <c r="C5529" s="42" t="s">
        <v>14</v>
      </c>
      <c r="D5529" s="42" t="s">
        <v>79</v>
      </c>
      <c r="E5529" s="42" t="s">
        <v>10635</v>
      </c>
      <c r="F5529" s="55">
        <v>41723</v>
      </c>
      <c r="G5529" s="42" t="s">
        <v>10636</v>
      </c>
      <c r="H5529" s="42" t="s">
        <v>3806</v>
      </c>
      <c r="I5529" s="42" t="s">
        <v>360</v>
      </c>
      <c r="J5529" s="42" t="s">
        <v>10637</v>
      </c>
      <c r="K5529" s="42" t="s">
        <v>10638</v>
      </c>
      <c r="L5529" s="42" t="s">
        <v>10639</v>
      </c>
      <c r="M5529" s="42" t="s">
        <v>21</v>
      </c>
      <c r="N5529" s="42" t="s">
        <v>10640</v>
      </c>
      <c r="O5529" s="42" t="s">
        <v>394</v>
      </c>
      <c r="P5529" s="42" t="s">
        <v>395</v>
      </c>
      <c r="Q5529" s="56" t="s">
        <v>10641</v>
      </c>
      <c r="R5529" s="42" t="s">
        <v>94</v>
      </c>
      <c r="S5529" s="42" t="s">
        <v>22</v>
      </c>
    </row>
    <row r="5530" spans="1:19" ht="12" customHeight="1" x14ac:dyDescent="0.15">
      <c r="A5530" s="42" t="s">
        <v>10655</v>
      </c>
      <c r="B5530" s="42">
        <v>41</v>
      </c>
      <c r="C5530" s="42" t="s">
        <v>14</v>
      </c>
      <c r="D5530" s="42" t="s">
        <v>31</v>
      </c>
      <c r="E5530" s="42" t="s">
        <v>10656</v>
      </c>
      <c r="F5530" s="55">
        <v>41723</v>
      </c>
      <c r="G5530" s="42" t="s">
        <v>10657</v>
      </c>
      <c r="H5530" s="42" t="s">
        <v>10658</v>
      </c>
      <c r="I5530" s="42" t="s">
        <v>297</v>
      </c>
      <c r="J5530" s="42" t="s">
        <v>10659</v>
      </c>
      <c r="K5530" s="42" t="s">
        <v>698</v>
      </c>
      <c r="L5530" s="42" t="s">
        <v>10660</v>
      </c>
      <c r="M5530" s="42" t="s">
        <v>21</v>
      </c>
      <c r="N5530" s="42" t="s">
        <v>10661</v>
      </c>
      <c r="O5530" s="42" t="s">
        <v>537</v>
      </c>
      <c r="P5530" s="42" t="s">
        <v>395</v>
      </c>
      <c r="Q5530" s="56" t="s">
        <v>10662</v>
      </c>
      <c r="R5530" s="42" t="s">
        <v>948</v>
      </c>
      <c r="S5530" s="42" t="s">
        <v>22</v>
      </c>
    </row>
    <row r="5531" spans="1:19" ht="12" customHeight="1" x14ac:dyDescent="0.15">
      <c r="A5531" s="42" t="s">
        <v>10642</v>
      </c>
      <c r="B5531" s="42">
        <v>42</v>
      </c>
      <c r="C5531" s="42" t="s">
        <v>14</v>
      </c>
      <c r="D5531" s="42" t="s">
        <v>31</v>
      </c>
      <c r="E5531" s="42" t="s">
        <v>10643</v>
      </c>
      <c r="F5531" s="55">
        <v>41723</v>
      </c>
      <c r="G5531" s="42" t="s">
        <v>10644</v>
      </c>
      <c r="H5531" s="42" t="s">
        <v>7170</v>
      </c>
      <c r="I5531" s="42" t="s">
        <v>67</v>
      </c>
      <c r="J5531" s="42">
        <v>76903</v>
      </c>
      <c r="K5531" s="42" t="s">
        <v>7172</v>
      </c>
      <c r="L5531" s="42" t="s">
        <v>7173</v>
      </c>
      <c r="M5531" s="42" t="s">
        <v>21</v>
      </c>
      <c r="N5531" s="42" t="s">
        <v>10645</v>
      </c>
      <c r="O5531" s="42" t="s">
        <v>23</v>
      </c>
      <c r="P5531" s="42" t="s">
        <v>395</v>
      </c>
      <c r="Q5531" s="56" t="s">
        <v>10646</v>
      </c>
      <c r="R5531" s="42" t="s">
        <v>542</v>
      </c>
      <c r="S5531" s="42" t="s">
        <v>22</v>
      </c>
    </row>
    <row r="5532" spans="1:19" ht="12" customHeight="1" x14ac:dyDescent="0.15">
      <c r="A5532" s="42" t="s">
        <v>10647</v>
      </c>
      <c r="B5532" s="42">
        <v>65</v>
      </c>
      <c r="C5532" s="42" t="s">
        <v>14</v>
      </c>
      <c r="D5532" s="42" t="s">
        <v>31</v>
      </c>
      <c r="E5532" s="42" t="s">
        <v>10648</v>
      </c>
      <c r="F5532" s="55">
        <v>41723</v>
      </c>
      <c r="G5532" s="42" t="s">
        <v>10649</v>
      </c>
      <c r="H5532" s="42" t="s">
        <v>10650</v>
      </c>
      <c r="I5532" s="42" t="s">
        <v>63</v>
      </c>
      <c r="J5532" s="42" t="s">
        <v>10651</v>
      </c>
      <c r="K5532" s="42" t="s">
        <v>99</v>
      </c>
      <c r="L5532" s="42" t="s">
        <v>10652</v>
      </c>
      <c r="M5532" s="42" t="s">
        <v>21</v>
      </c>
      <c r="N5532" s="42" t="s">
        <v>10653</v>
      </c>
      <c r="O5532" s="42" t="s">
        <v>537</v>
      </c>
      <c r="P5532" s="42" t="s">
        <v>395</v>
      </c>
      <c r="Q5532" s="56" t="s">
        <v>10654</v>
      </c>
      <c r="R5532" s="42" t="s">
        <v>948</v>
      </c>
      <c r="S5532" s="42" t="s">
        <v>22</v>
      </c>
    </row>
    <row r="5533" spans="1:19" ht="12" customHeight="1" x14ac:dyDescent="0.15">
      <c r="A5533" s="42" t="s">
        <v>10622</v>
      </c>
      <c r="B5533" s="42">
        <v>27</v>
      </c>
      <c r="C5533" s="42" t="s">
        <v>14</v>
      </c>
      <c r="D5533" s="42" t="s">
        <v>79</v>
      </c>
      <c r="E5533" s="42" t="s">
        <v>10623</v>
      </c>
      <c r="F5533" s="55">
        <v>41723</v>
      </c>
      <c r="G5533" s="42" t="s">
        <v>10624</v>
      </c>
      <c r="H5533" s="42" t="s">
        <v>2442</v>
      </c>
      <c r="I5533" s="42" t="s">
        <v>389</v>
      </c>
      <c r="J5533" s="42" t="s">
        <v>10625</v>
      </c>
      <c r="K5533" s="42" t="s">
        <v>2442</v>
      </c>
      <c r="L5533" s="42" t="s">
        <v>3299</v>
      </c>
      <c r="M5533" s="42" t="s">
        <v>21</v>
      </c>
      <c r="N5533" s="42" t="s">
        <v>10626</v>
      </c>
      <c r="O5533" s="42" t="s">
        <v>537</v>
      </c>
      <c r="P5533" s="42" t="s">
        <v>395</v>
      </c>
      <c r="Q5533" s="56" t="s">
        <v>10627</v>
      </c>
      <c r="R5533" s="42" t="s">
        <v>948</v>
      </c>
      <c r="S5533" s="42" t="s">
        <v>12</v>
      </c>
    </row>
    <row r="5534" spans="1:19" ht="12" customHeight="1" x14ac:dyDescent="0.15">
      <c r="A5534" s="42" t="s">
        <v>10663</v>
      </c>
      <c r="B5534" s="42">
        <v>27</v>
      </c>
      <c r="C5534" s="42" t="s">
        <v>14</v>
      </c>
      <c r="D5534" s="42" t="s">
        <v>31</v>
      </c>
      <c r="E5534" s="42" t="s">
        <v>10664</v>
      </c>
      <c r="F5534" s="55">
        <v>41722</v>
      </c>
      <c r="G5534" s="42" t="s">
        <v>10665</v>
      </c>
      <c r="H5534" s="42" t="s">
        <v>92</v>
      </c>
      <c r="I5534" s="42" t="s">
        <v>39</v>
      </c>
      <c r="J5534" s="42" t="s">
        <v>10666</v>
      </c>
      <c r="K5534" s="42" t="s">
        <v>92</v>
      </c>
      <c r="L5534" s="42" t="s">
        <v>93</v>
      </c>
      <c r="M5534" s="42" t="s">
        <v>21</v>
      </c>
      <c r="N5534" s="42" t="s">
        <v>10667</v>
      </c>
      <c r="O5534" s="42" t="s">
        <v>994</v>
      </c>
      <c r="P5534" s="42" t="s">
        <v>395</v>
      </c>
      <c r="Q5534" s="56" t="s">
        <v>10668</v>
      </c>
      <c r="R5534" s="42" t="s">
        <v>94</v>
      </c>
      <c r="S5534" s="42" t="s">
        <v>22</v>
      </c>
    </row>
    <row r="5535" spans="1:19" ht="12" customHeight="1" x14ac:dyDescent="0.15">
      <c r="A5535" s="42" t="s">
        <v>10675</v>
      </c>
      <c r="B5535" s="42">
        <v>73</v>
      </c>
      <c r="C5535" s="42" t="s">
        <v>14</v>
      </c>
      <c r="D5535" s="42" t="s">
        <v>31</v>
      </c>
      <c r="E5535" s="42" t="s">
        <v>10676</v>
      </c>
      <c r="F5535" s="55">
        <v>41721</v>
      </c>
      <c r="G5535" s="42" t="s">
        <v>10677</v>
      </c>
      <c r="H5535" s="42" t="s">
        <v>1077</v>
      </c>
      <c r="I5535" s="42" t="s">
        <v>389</v>
      </c>
      <c r="J5535" s="42" t="s">
        <v>3946</v>
      </c>
      <c r="K5535" s="42" t="s">
        <v>1078</v>
      </c>
      <c r="L5535" s="42" t="s">
        <v>1079</v>
      </c>
      <c r="M5535" s="42" t="s">
        <v>21</v>
      </c>
      <c r="N5535" s="42" t="s">
        <v>10678</v>
      </c>
      <c r="O5535" s="42" t="s">
        <v>994</v>
      </c>
      <c r="P5535" s="42" t="s">
        <v>395</v>
      </c>
      <c r="Q5535" s="56" t="s">
        <v>10679</v>
      </c>
      <c r="R5535" s="42" t="s">
        <v>542</v>
      </c>
      <c r="S5535" s="42" t="s">
        <v>22</v>
      </c>
    </row>
    <row r="5536" spans="1:19" ht="12" customHeight="1" x14ac:dyDescent="0.15">
      <c r="A5536" s="42" t="s">
        <v>10669</v>
      </c>
      <c r="B5536" s="42">
        <v>25</v>
      </c>
      <c r="C5536" s="42" t="s">
        <v>14</v>
      </c>
      <c r="D5536" s="42" t="s">
        <v>79</v>
      </c>
      <c r="E5536" s="42" t="s">
        <v>10670</v>
      </c>
      <c r="F5536" s="55">
        <v>41721</v>
      </c>
      <c r="G5536" s="42" t="s">
        <v>10671</v>
      </c>
      <c r="H5536" s="42" t="s">
        <v>616</v>
      </c>
      <c r="I5536" s="42" t="s">
        <v>117</v>
      </c>
      <c r="J5536" s="42" t="s">
        <v>10672</v>
      </c>
      <c r="K5536" s="42" t="s">
        <v>617</v>
      </c>
      <c r="L5536" s="42" t="s">
        <v>618</v>
      </c>
      <c r="M5536" s="42" t="s">
        <v>21</v>
      </c>
      <c r="N5536" s="42" t="s">
        <v>10673</v>
      </c>
      <c r="O5536" s="42" t="s">
        <v>994</v>
      </c>
      <c r="P5536" s="42" t="s">
        <v>395</v>
      </c>
      <c r="Q5536" s="56" t="s">
        <v>10674</v>
      </c>
      <c r="R5536" s="42" t="s">
        <v>23</v>
      </c>
      <c r="S5536" s="42" t="s">
        <v>12</v>
      </c>
    </row>
    <row r="5537" spans="1:19" ht="12" customHeight="1" x14ac:dyDescent="0.15">
      <c r="A5537" s="42" t="s">
        <v>10680</v>
      </c>
      <c r="B5537" s="42">
        <v>18</v>
      </c>
      <c r="C5537" s="42" t="s">
        <v>14</v>
      </c>
      <c r="D5537" s="42" t="s">
        <v>79</v>
      </c>
      <c r="E5537" s="42" t="s">
        <v>10681</v>
      </c>
      <c r="F5537" s="55">
        <v>41720</v>
      </c>
      <c r="G5537" s="42" t="s">
        <v>10682</v>
      </c>
      <c r="H5537" s="42" t="s">
        <v>459</v>
      </c>
      <c r="I5537" s="42" t="s">
        <v>460</v>
      </c>
      <c r="J5537" s="42" t="s">
        <v>10683</v>
      </c>
      <c r="K5537" s="42" t="s">
        <v>459</v>
      </c>
      <c r="L5537" s="42" t="s">
        <v>10684</v>
      </c>
      <c r="M5537" s="42" t="s">
        <v>21</v>
      </c>
      <c r="N5537" s="42" t="s">
        <v>10685</v>
      </c>
      <c r="O5537" s="42" t="s">
        <v>994</v>
      </c>
      <c r="P5537" s="42" t="s">
        <v>395</v>
      </c>
      <c r="Q5537" s="56" t="s">
        <v>10686</v>
      </c>
      <c r="R5537" s="42" t="s">
        <v>94</v>
      </c>
      <c r="S5537" s="42" t="s">
        <v>22</v>
      </c>
    </row>
    <row r="5538" spans="1:19" ht="12" customHeight="1" x14ac:dyDescent="0.15">
      <c r="A5538" s="42" t="s">
        <v>10687</v>
      </c>
      <c r="B5538" s="42">
        <v>25</v>
      </c>
      <c r="C5538" s="42" t="s">
        <v>14</v>
      </c>
      <c r="D5538" s="42" t="s">
        <v>31</v>
      </c>
      <c r="E5538" s="42" t="s">
        <v>10688</v>
      </c>
      <c r="F5538" s="55">
        <v>41720</v>
      </c>
      <c r="G5538" s="42" t="s">
        <v>10689</v>
      </c>
      <c r="H5538" s="42" t="s">
        <v>9733</v>
      </c>
      <c r="I5538" s="42" t="s">
        <v>297</v>
      </c>
      <c r="J5538" s="42" t="s">
        <v>9734</v>
      </c>
      <c r="K5538" s="42" t="s">
        <v>867</v>
      </c>
      <c r="L5538" s="42" t="s">
        <v>10690</v>
      </c>
      <c r="M5538" s="42" t="s">
        <v>21</v>
      </c>
      <c r="N5538" s="42" t="s">
        <v>10691</v>
      </c>
      <c r="O5538" s="42" t="s">
        <v>537</v>
      </c>
      <c r="P5538" s="42" t="s">
        <v>395</v>
      </c>
      <c r="Q5538" s="56" t="s">
        <v>10692</v>
      </c>
      <c r="R5538" s="42" t="s">
        <v>948</v>
      </c>
      <c r="S5538" s="42" t="s">
        <v>22</v>
      </c>
    </row>
    <row r="5539" spans="1:19" ht="12" customHeight="1" x14ac:dyDescent="0.15">
      <c r="A5539" s="42" t="s">
        <v>10709</v>
      </c>
      <c r="B5539" s="42">
        <v>51</v>
      </c>
      <c r="C5539" s="42" t="s">
        <v>14</v>
      </c>
      <c r="D5539" s="42" t="s">
        <v>79</v>
      </c>
      <c r="E5539" s="42" t="s">
        <v>10710</v>
      </c>
      <c r="F5539" s="55">
        <v>41719</v>
      </c>
      <c r="G5539" s="42" t="s">
        <v>10711</v>
      </c>
      <c r="H5539" s="42" t="s">
        <v>1987</v>
      </c>
      <c r="I5539" s="42" t="s">
        <v>313</v>
      </c>
      <c r="J5539" s="42" t="s">
        <v>10712</v>
      </c>
      <c r="K5539" s="42" t="s">
        <v>863</v>
      </c>
      <c r="L5539" s="42" t="s">
        <v>864</v>
      </c>
      <c r="M5539" s="42" t="s">
        <v>21</v>
      </c>
      <c r="N5539" s="42" t="s">
        <v>10713</v>
      </c>
      <c r="O5539" s="42" t="s">
        <v>994</v>
      </c>
      <c r="P5539" s="42" t="s">
        <v>395</v>
      </c>
      <c r="Q5539" s="56"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5539" s="42" t="s">
        <v>948</v>
      </c>
      <c r="S5539" s="42" t="s">
        <v>22</v>
      </c>
    </row>
    <row r="5540" spans="1:19" ht="12" customHeight="1" x14ac:dyDescent="0.15">
      <c r="A5540" s="42" t="s">
        <v>10704</v>
      </c>
      <c r="B5540" s="42">
        <v>45</v>
      </c>
      <c r="C5540" s="42" t="s">
        <v>14</v>
      </c>
      <c r="D5540" s="42" t="s">
        <v>79</v>
      </c>
      <c r="E5540" s="42"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5540" s="55">
        <v>41719</v>
      </c>
      <c r="G5540" s="42" t="s">
        <v>10705</v>
      </c>
      <c r="H5540" s="42" t="s">
        <v>9059</v>
      </c>
      <c r="I5540" s="42" t="s">
        <v>417</v>
      </c>
      <c r="J5540" s="42" t="s">
        <v>10706</v>
      </c>
      <c r="K5540" s="42" t="s">
        <v>568</v>
      </c>
      <c r="L5540" s="42" t="s">
        <v>9060</v>
      </c>
      <c r="M5540" s="42" t="s">
        <v>9453</v>
      </c>
      <c r="N5540" s="42" t="s">
        <v>10707</v>
      </c>
      <c r="O5540" s="42" t="s">
        <v>394</v>
      </c>
      <c r="P5540" s="42" t="s">
        <v>395</v>
      </c>
      <c r="Q5540" s="56" t="s">
        <v>10708</v>
      </c>
      <c r="R5540" s="42" t="s">
        <v>94</v>
      </c>
      <c r="S5540" s="42" t="s">
        <v>22</v>
      </c>
    </row>
    <row r="5541" spans="1:19" ht="12" customHeight="1" x14ac:dyDescent="0.15">
      <c r="A5541" s="42" t="s">
        <v>10699</v>
      </c>
      <c r="B5541" s="42">
        <v>21</v>
      </c>
      <c r="C5541" s="42" t="s">
        <v>14</v>
      </c>
      <c r="D5541" s="42" t="s">
        <v>79</v>
      </c>
      <c r="F5541" s="55">
        <v>41719</v>
      </c>
      <c r="G5541" s="42" t="s">
        <v>10700</v>
      </c>
      <c r="H5541" s="42" t="s">
        <v>635</v>
      </c>
      <c r="I5541" s="42" t="s">
        <v>56</v>
      </c>
      <c r="J5541" s="42" t="s">
        <v>10701</v>
      </c>
      <c r="K5541" s="42" t="s">
        <v>636</v>
      </c>
      <c r="L5541" s="42" t="s">
        <v>637</v>
      </c>
      <c r="M5541" s="42" t="s">
        <v>21</v>
      </c>
      <c r="N5541" s="42" t="s">
        <v>10702</v>
      </c>
      <c r="O5541" s="42" t="s">
        <v>394</v>
      </c>
      <c r="P5541" s="42" t="s">
        <v>395</v>
      </c>
      <c r="Q5541" s="56" t="s">
        <v>10703</v>
      </c>
      <c r="R5541" s="42" t="s">
        <v>94</v>
      </c>
      <c r="S5541" s="42" t="s">
        <v>22</v>
      </c>
    </row>
    <row r="5542" spans="1:19" ht="12" customHeight="1" x14ac:dyDescent="0.15">
      <c r="A5542" s="42" t="s">
        <v>10714</v>
      </c>
      <c r="B5542" s="42">
        <v>28</v>
      </c>
      <c r="C5542" s="42" t="s">
        <v>14</v>
      </c>
      <c r="D5542" s="42" t="s">
        <v>42</v>
      </c>
      <c r="E5542" s="42" t="s">
        <v>10715</v>
      </c>
      <c r="F5542" s="55">
        <v>41719</v>
      </c>
      <c r="G5542" s="42" t="s">
        <v>10716</v>
      </c>
      <c r="H5542" s="42" t="s">
        <v>929</v>
      </c>
      <c r="I5542" s="42" t="s">
        <v>39</v>
      </c>
      <c r="J5542" s="42" t="s">
        <v>3918</v>
      </c>
      <c r="K5542" s="42" t="s">
        <v>929</v>
      </c>
      <c r="L5542" s="42" t="s">
        <v>930</v>
      </c>
      <c r="M5542" s="42" t="s">
        <v>21</v>
      </c>
      <c r="N5542" s="42" t="s">
        <v>10717</v>
      </c>
      <c r="O5542" s="42" t="s">
        <v>994</v>
      </c>
      <c r="P5542" s="42" t="s">
        <v>395</v>
      </c>
      <c r="Q5542" s="56" t="s">
        <v>10718</v>
      </c>
      <c r="R5542" s="42" t="s">
        <v>542</v>
      </c>
      <c r="S5542" s="42" t="s">
        <v>22</v>
      </c>
    </row>
    <row r="5543" spans="1:19" ht="12" customHeight="1" x14ac:dyDescent="0.15">
      <c r="A5543" s="42" t="s">
        <v>10727</v>
      </c>
      <c r="B5543" s="42">
        <v>74</v>
      </c>
      <c r="C5543" s="42" t="s">
        <v>14</v>
      </c>
      <c r="D5543" s="42" t="s">
        <v>31</v>
      </c>
      <c r="E5543" s="42" t="s">
        <v>10728</v>
      </c>
      <c r="F5543" s="55">
        <v>41719</v>
      </c>
      <c r="G5543" s="42" t="s">
        <v>10729</v>
      </c>
      <c r="H5543" s="42" t="s">
        <v>92</v>
      </c>
      <c r="I5543" s="42" t="s">
        <v>39</v>
      </c>
      <c r="J5543" s="42">
        <v>91356</v>
      </c>
      <c r="K5543" s="42" t="s">
        <v>92</v>
      </c>
      <c r="L5543" s="42" t="s">
        <v>408</v>
      </c>
      <c r="M5543" s="42" t="s">
        <v>21</v>
      </c>
      <c r="N5543" s="42" t="s">
        <v>10730</v>
      </c>
      <c r="P5543" s="42" t="s">
        <v>395</v>
      </c>
      <c r="Q5543" s="56" t="s">
        <v>10731</v>
      </c>
      <c r="R5543" s="42" t="s">
        <v>23</v>
      </c>
      <c r="S5543" s="42" t="s">
        <v>22</v>
      </c>
    </row>
    <row r="5544" spans="1:19" ht="12" customHeight="1" x14ac:dyDescent="0.15">
      <c r="A5544" s="42" t="s">
        <v>10719</v>
      </c>
      <c r="B5544" s="42">
        <v>44</v>
      </c>
      <c r="C5544" s="42" t="s">
        <v>14</v>
      </c>
      <c r="D5544" s="42" t="s">
        <v>31</v>
      </c>
      <c r="E5544" s="42" t="s">
        <v>10720</v>
      </c>
      <c r="F5544" s="55">
        <v>41719</v>
      </c>
      <c r="G5544" s="42" t="s">
        <v>10721</v>
      </c>
      <c r="H5544" s="42" t="s">
        <v>10722</v>
      </c>
      <c r="I5544" s="42" t="s">
        <v>67</v>
      </c>
      <c r="J5544" s="42" t="s">
        <v>10723</v>
      </c>
      <c r="K5544" s="42" t="s">
        <v>2538</v>
      </c>
      <c r="L5544" s="42" t="s">
        <v>10724</v>
      </c>
      <c r="M5544" s="42" t="s">
        <v>3088</v>
      </c>
      <c r="N5544" s="42" t="s">
        <v>10725</v>
      </c>
      <c r="O5544" s="42" t="s">
        <v>23</v>
      </c>
      <c r="P5544" s="42" t="s">
        <v>395</v>
      </c>
      <c r="Q5544" s="56" t="s">
        <v>10726</v>
      </c>
      <c r="R5544" s="42" t="s">
        <v>948</v>
      </c>
      <c r="S5544" s="42" t="s">
        <v>12</v>
      </c>
    </row>
    <row r="5545" spans="1:19" ht="12" customHeight="1" x14ac:dyDescent="0.15">
      <c r="A5545" s="42" t="s">
        <v>10693</v>
      </c>
      <c r="B5545" s="42">
        <v>29</v>
      </c>
      <c r="C5545" s="42" t="s">
        <v>14</v>
      </c>
      <c r="D5545" s="42" t="s">
        <v>79</v>
      </c>
      <c r="E5545" s="42" t="s">
        <v>10694</v>
      </c>
      <c r="F5545" s="55">
        <v>41719</v>
      </c>
      <c r="G5545" s="42" t="s">
        <v>10695</v>
      </c>
      <c r="H5545" s="42" t="s">
        <v>10696</v>
      </c>
      <c r="I5545" s="42" t="s">
        <v>46</v>
      </c>
      <c r="J5545" s="42" t="s">
        <v>10697</v>
      </c>
      <c r="K5545" s="42" t="s">
        <v>9531</v>
      </c>
      <c r="L5545" s="42" t="s">
        <v>679</v>
      </c>
      <c r="M5545" s="42" t="s">
        <v>21</v>
      </c>
      <c r="N5545" s="42" t="s">
        <v>20593</v>
      </c>
      <c r="O5545" s="42" t="s">
        <v>394</v>
      </c>
      <c r="P5545" s="42" t="s">
        <v>395</v>
      </c>
      <c r="Q5545" s="56" t="s">
        <v>10698</v>
      </c>
      <c r="R5545" s="42" t="s">
        <v>94</v>
      </c>
      <c r="S5545" s="42" t="s">
        <v>373</v>
      </c>
    </row>
    <row r="5546" spans="1:19" ht="12" customHeight="1" x14ac:dyDescent="0.15">
      <c r="A5546" s="42" t="s">
        <v>10732</v>
      </c>
      <c r="B5546" s="42">
        <v>42</v>
      </c>
      <c r="C5546" s="42" t="s">
        <v>14</v>
      </c>
      <c r="D5546" s="42" t="s">
        <v>42</v>
      </c>
      <c r="E5546" s="42" t="s">
        <v>10733</v>
      </c>
      <c r="F5546" s="55">
        <v>41718</v>
      </c>
      <c r="G5546" s="42" t="s">
        <v>10734</v>
      </c>
      <c r="H5546" s="42" t="s">
        <v>6224</v>
      </c>
      <c r="I5546" s="42" t="s">
        <v>39</v>
      </c>
      <c r="J5546" s="42" t="s">
        <v>6225</v>
      </c>
      <c r="K5546" s="42" t="s">
        <v>59</v>
      </c>
      <c r="L5546" s="42" t="s">
        <v>6226</v>
      </c>
      <c r="M5546" s="42" t="s">
        <v>21</v>
      </c>
      <c r="N5546" s="42" t="s">
        <v>10735</v>
      </c>
      <c r="O5546" s="42" t="s">
        <v>537</v>
      </c>
      <c r="P5546" s="42" t="s">
        <v>395</v>
      </c>
      <c r="Q5546" s="56" t="s">
        <v>10736</v>
      </c>
      <c r="R5546" s="42" t="s">
        <v>23</v>
      </c>
      <c r="S5546" s="42" t="s">
        <v>22</v>
      </c>
    </row>
    <row r="5547" spans="1:19" ht="12" customHeight="1" x14ac:dyDescent="0.15">
      <c r="A5547" s="42" t="s">
        <v>10745</v>
      </c>
      <c r="B5547" s="42">
        <v>21</v>
      </c>
      <c r="C5547" s="42" t="s">
        <v>14</v>
      </c>
      <c r="D5547" s="42" t="s">
        <v>31</v>
      </c>
      <c r="E5547" s="42" t="s">
        <v>10746</v>
      </c>
      <c r="F5547" s="55">
        <v>41718</v>
      </c>
      <c r="G5547" s="42" t="s">
        <v>10747</v>
      </c>
      <c r="H5547" s="42" t="s">
        <v>1844</v>
      </c>
      <c r="I5547" s="42" t="s">
        <v>39</v>
      </c>
      <c r="J5547" s="42" t="s">
        <v>1845</v>
      </c>
      <c r="K5547" s="42" t="s">
        <v>1044</v>
      </c>
      <c r="L5547" s="42" t="s">
        <v>1846</v>
      </c>
      <c r="M5547" s="42" t="s">
        <v>21</v>
      </c>
      <c r="N5547" s="42" t="s">
        <v>10748</v>
      </c>
      <c r="O5547" s="42" t="s">
        <v>537</v>
      </c>
      <c r="P5547" s="42" t="s">
        <v>395</v>
      </c>
      <c r="Q5547" s="56" t="str">
        <f>HYPERLINK("http://blogs.ocweekly.com/navelgazing/2014/03/police_shooting_in_anaheim_lea.php?page=2","http://blogs.ocweekly.com/navelgazing/2014/03/police_shooting_in_anaheim_lea.php?page=2")</f>
        <v>http://blogs.ocweekly.com/navelgazing/2014/03/police_shooting_in_anaheim_lea.php?page=2</v>
      </c>
      <c r="R5547" s="42" t="s">
        <v>94</v>
      </c>
      <c r="S5547" s="42" t="s">
        <v>22</v>
      </c>
    </row>
    <row r="5548" spans="1:19" ht="12" customHeight="1" x14ac:dyDescent="0.15">
      <c r="A5548" s="42" t="s">
        <v>10749</v>
      </c>
      <c r="B5548" s="42">
        <v>30</v>
      </c>
      <c r="C5548" s="42" t="s">
        <v>14</v>
      </c>
      <c r="D5548" s="42" t="s">
        <v>31</v>
      </c>
      <c r="E5548" s="42" t="s">
        <v>10750</v>
      </c>
      <c r="F5548" s="55">
        <v>41718</v>
      </c>
      <c r="G5548" s="42" t="s">
        <v>10751</v>
      </c>
      <c r="H5548" s="42" t="s">
        <v>1597</v>
      </c>
      <c r="I5548" s="42" t="s">
        <v>457</v>
      </c>
      <c r="J5548" s="42" t="s">
        <v>4005</v>
      </c>
      <c r="K5548" s="42" t="s">
        <v>922</v>
      </c>
      <c r="L5548" s="42" t="s">
        <v>2212</v>
      </c>
      <c r="M5548" s="42" t="s">
        <v>21</v>
      </c>
      <c r="N5548" s="42" t="s">
        <v>10752</v>
      </c>
      <c r="O5548" s="42" t="s">
        <v>537</v>
      </c>
      <c r="P5548" s="42" t="s">
        <v>395</v>
      </c>
      <c r="Q5548" s="56" t="str">
        <f>HYPERLINK("http://www.ketv.com/news/police-id-man-killed-in-officer-involved-shooting/25060968#!bIoKti","http://www.ketv.com/news/police-id-man-killed-in-officer-involved-shooting/25060968#!bIoKti")</f>
        <v>http://www.ketv.com/news/police-id-man-killed-in-officer-involved-shooting/25060968#!bIoKti</v>
      </c>
      <c r="R5548" s="42" t="s">
        <v>948</v>
      </c>
      <c r="S5548" s="42" t="s">
        <v>22</v>
      </c>
    </row>
    <row r="5549" spans="1:19" ht="12" customHeight="1" x14ac:dyDescent="0.15">
      <c r="A5549" s="42" t="s">
        <v>10737</v>
      </c>
      <c r="B5549" s="42">
        <v>40</v>
      </c>
      <c r="C5549" s="42" t="s">
        <v>14</v>
      </c>
      <c r="D5549" s="42" t="s">
        <v>42</v>
      </c>
      <c r="E5549" s="42" t="s">
        <v>10738</v>
      </c>
      <c r="F5549" s="55">
        <v>41718</v>
      </c>
      <c r="G5549" s="42" t="s">
        <v>10739</v>
      </c>
      <c r="H5549" s="42" t="s">
        <v>10740</v>
      </c>
      <c r="I5549" s="42" t="s">
        <v>39</v>
      </c>
      <c r="J5549" s="42" t="s">
        <v>10741</v>
      </c>
      <c r="K5549" s="42" t="s">
        <v>59</v>
      </c>
      <c r="L5549" s="42" t="s">
        <v>10742</v>
      </c>
      <c r="M5549" s="42" t="s">
        <v>21</v>
      </c>
      <c r="N5549" s="42" t="s">
        <v>10743</v>
      </c>
      <c r="O5549" s="42" t="s">
        <v>994</v>
      </c>
      <c r="P5549" s="42" t="s">
        <v>395</v>
      </c>
      <c r="Q5549" s="56" t="s">
        <v>10744</v>
      </c>
      <c r="R5549" s="42" t="s">
        <v>23</v>
      </c>
      <c r="S5549" s="42" t="s">
        <v>29</v>
      </c>
    </row>
    <row r="5550" spans="1:19" ht="12" customHeight="1" x14ac:dyDescent="0.15">
      <c r="A5550" s="42" t="s">
        <v>10753</v>
      </c>
      <c r="B5550" s="42">
        <v>34</v>
      </c>
      <c r="C5550" s="42" t="s">
        <v>14</v>
      </c>
      <c r="D5550" s="42" t="s">
        <v>15</v>
      </c>
      <c r="E5550" s="42" t="s">
        <v>10754</v>
      </c>
      <c r="F5550" s="55">
        <v>41717</v>
      </c>
      <c r="G5550" s="42" t="s">
        <v>10755</v>
      </c>
      <c r="H5550" s="42" t="s">
        <v>10756</v>
      </c>
      <c r="I5550" s="42" t="s">
        <v>39</v>
      </c>
      <c r="J5550" s="42" t="s">
        <v>10757</v>
      </c>
      <c r="K5550" s="42" t="s">
        <v>4534</v>
      </c>
      <c r="L5550" s="42" t="s">
        <v>10758</v>
      </c>
      <c r="M5550" s="42" t="s">
        <v>21</v>
      </c>
      <c r="N5550" s="42" t="s">
        <v>10759</v>
      </c>
      <c r="O5550" s="42" t="s">
        <v>537</v>
      </c>
      <c r="P5550" s="42" t="s">
        <v>395</v>
      </c>
      <c r="Q5550" s="56" t="s">
        <v>10760</v>
      </c>
      <c r="R5550" s="42" t="s">
        <v>542</v>
      </c>
      <c r="S5550" s="42" t="s">
        <v>22</v>
      </c>
    </row>
    <row r="5551" spans="1:19" ht="12" customHeight="1" x14ac:dyDescent="0.15">
      <c r="A5551" s="42" t="s">
        <v>10761</v>
      </c>
      <c r="B5551" s="42">
        <v>50</v>
      </c>
      <c r="C5551" s="42" t="s">
        <v>14</v>
      </c>
      <c r="D5551" s="42" t="s">
        <v>31</v>
      </c>
      <c r="E5551" s="42" t="s">
        <v>10762</v>
      </c>
      <c r="F5551" s="55">
        <v>41717</v>
      </c>
      <c r="G5551" s="42" t="s">
        <v>10763</v>
      </c>
      <c r="H5551" s="42" t="s">
        <v>3732</v>
      </c>
      <c r="I5551" s="42" t="s">
        <v>203</v>
      </c>
      <c r="J5551" s="42" t="s">
        <v>10764</v>
      </c>
      <c r="K5551" s="42" t="s">
        <v>1883</v>
      </c>
      <c r="L5551" s="42" t="s">
        <v>3735</v>
      </c>
      <c r="M5551" s="42" t="s">
        <v>21</v>
      </c>
      <c r="N5551" s="42" t="s">
        <v>10765</v>
      </c>
      <c r="O5551" s="42" t="s">
        <v>537</v>
      </c>
      <c r="P5551" s="42" t="s">
        <v>395</v>
      </c>
      <c r="Q5551" s="56" t="s">
        <v>10766</v>
      </c>
      <c r="R5551" s="42" t="s">
        <v>948</v>
      </c>
      <c r="S5551" s="42" t="s">
        <v>22</v>
      </c>
    </row>
    <row r="5552" spans="1:19" ht="12" customHeight="1" x14ac:dyDescent="0.15">
      <c r="A5552" s="42" t="s">
        <v>10767</v>
      </c>
      <c r="B5552" s="42">
        <v>19</v>
      </c>
      <c r="C5552" s="42" t="s">
        <v>14</v>
      </c>
      <c r="D5552" s="42" t="s">
        <v>79</v>
      </c>
      <c r="F5552" s="55">
        <v>41716</v>
      </c>
      <c r="G5552" s="42" t="s">
        <v>10768</v>
      </c>
      <c r="H5552" s="42" t="s">
        <v>112</v>
      </c>
      <c r="I5552" s="42" t="s">
        <v>3573</v>
      </c>
      <c r="J5552" s="42" t="s">
        <v>10769</v>
      </c>
      <c r="K5552" s="42" t="s">
        <v>3575</v>
      </c>
      <c r="L5552" s="42" t="s">
        <v>10770</v>
      </c>
      <c r="M5552" s="42" t="s">
        <v>21</v>
      </c>
      <c r="N5552" s="42" t="s">
        <v>10771</v>
      </c>
      <c r="O5552" s="42" t="s">
        <v>994</v>
      </c>
      <c r="P5552" s="42" t="s">
        <v>395</v>
      </c>
      <c r="Q5552" s="56"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5552" s="42" t="s">
        <v>94</v>
      </c>
      <c r="S5552" s="42" t="s">
        <v>22</v>
      </c>
    </row>
    <row r="5553" spans="1:19" ht="12" customHeight="1" x14ac:dyDescent="0.15">
      <c r="A5553" s="42" t="s">
        <v>10772</v>
      </c>
      <c r="B5553" s="42">
        <v>32</v>
      </c>
      <c r="C5553" s="42" t="s">
        <v>14</v>
      </c>
      <c r="D5553" s="42" t="s">
        <v>79</v>
      </c>
      <c r="E5553" s="42" t="s">
        <v>10773</v>
      </c>
      <c r="F5553" s="55">
        <v>41716</v>
      </c>
      <c r="G5553" s="42" t="s">
        <v>10774</v>
      </c>
      <c r="H5553" s="42" t="s">
        <v>3806</v>
      </c>
      <c r="I5553" s="42" t="s">
        <v>46</v>
      </c>
      <c r="J5553" s="42" t="s">
        <v>3807</v>
      </c>
      <c r="K5553" s="42" t="s">
        <v>3808</v>
      </c>
      <c r="L5553" s="42" t="s">
        <v>679</v>
      </c>
      <c r="M5553" s="42" t="s">
        <v>21</v>
      </c>
      <c r="N5553" s="42" t="s">
        <v>10775</v>
      </c>
      <c r="O5553" s="42" t="s">
        <v>994</v>
      </c>
      <c r="P5553" s="42" t="s">
        <v>395</v>
      </c>
      <c r="Q5553" s="56" t="s">
        <v>10776</v>
      </c>
      <c r="R5553" s="42" t="s">
        <v>94</v>
      </c>
      <c r="S5553" s="42" t="s">
        <v>22</v>
      </c>
    </row>
    <row r="5554" spans="1:19" ht="12" customHeight="1" x14ac:dyDescent="0.15">
      <c r="A5554" s="42" t="s">
        <v>10777</v>
      </c>
      <c r="B5554" s="42">
        <v>21</v>
      </c>
      <c r="C5554" s="42" t="s">
        <v>14</v>
      </c>
      <c r="D5554" s="42" t="s">
        <v>31</v>
      </c>
      <c r="E5554" s="42" t="str">
        <f>HYPERLINK("http://www.peacefulalternatives.com/fh/obituaries/obituary.cfm?o_id=2458194&amp;fh_id=14153","http://www.peacefulalternatives.com/fh/obituaries/obituary.cfm?o_id=2458194&amp;fh_id=14153")</f>
        <v>http://www.peacefulalternatives.com/fh/obituaries/obituary.cfm?o_id=2458194&amp;fh_id=14153</v>
      </c>
      <c r="F5554" s="55">
        <v>41716</v>
      </c>
      <c r="G5554" s="42" t="s">
        <v>10778</v>
      </c>
      <c r="H5554" s="42" t="s">
        <v>10779</v>
      </c>
      <c r="I5554" s="42" t="s">
        <v>46</v>
      </c>
      <c r="J5554" s="42" t="s">
        <v>10780</v>
      </c>
      <c r="K5554" s="42" t="s">
        <v>1562</v>
      </c>
      <c r="L5554" s="42" t="s">
        <v>225</v>
      </c>
      <c r="M5554" s="42" t="s">
        <v>21</v>
      </c>
      <c r="N5554" s="42" t="s">
        <v>10781</v>
      </c>
      <c r="O5554" s="42" t="s">
        <v>994</v>
      </c>
      <c r="P5554" s="42" t="s">
        <v>395</v>
      </c>
      <c r="Q5554" s="56" t="s">
        <v>10782</v>
      </c>
      <c r="R5554" s="42" t="s">
        <v>23</v>
      </c>
      <c r="S5554" s="42" t="s">
        <v>22</v>
      </c>
    </row>
    <row r="5555" spans="1:19" ht="12" customHeight="1" x14ac:dyDescent="0.15">
      <c r="A5555" s="42" t="s">
        <v>10783</v>
      </c>
      <c r="B5555" s="42">
        <v>26</v>
      </c>
      <c r="C5555" s="42" t="s">
        <v>14</v>
      </c>
      <c r="D5555" s="42" t="s">
        <v>31</v>
      </c>
      <c r="E5555" s="42" t="s">
        <v>10784</v>
      </c>
      <c r="F5555" s="55">
        <v>41716</v>
      </c>
      <c r="G5555" s="42" t="s">
        <v>10785</v>
      </c>
      <c r="H5555" s="42" t="s">
        <v>616</v>
      </c>
      <c r="I5555" s="42" t="s">
        <v>117</v>
      </c>
      <c r="J5555" s="42" t="s">
        <v>10786</v>
      </c>
      <c r="K5555" s="42" t="s">
        <v>617</v>
      </c>
      <c r="L5555" s="42" t="s">
        <v>618</v>
      </c>
      <c r="M5555" s="42" t="s">
        <v>21</v>
      </c>
      <c r="N5555" s="42" t="s">
        <v>20432</v>
      </c>
      <c r="O5555" s="42" t="s">
        <v>537</v>
      </c>
      <c r="P5555" s="42" t="s">
        <v>395</v>
      </c>
      <c r="Q5555" s="56" t="s">
        <v>20443</v>
      </c>
      <c r="R5555" s="42" t="s">
        <v>94</v>
      </c>
      <c r="S5555" s="42" t="s">
        <v>12</v>
      </c>
    </row>
    <row r="5556" spans="1:19" ht="12" customHeight="1" x14ac:dyDescent="0.15">
      <c r="A5556" s="42" t="s">
        <v>10792</v>
      </c>
      <c r="B5556" s="42">
        <v>52</v>
      </c>
      <c r="C5556" s="42" t="s">
        <v>14</v>
      </c>
      <c r="D5556" s="42" t="s">
        <v>24</v>
      </c>
      <c r="F5556" s="55">
        <v>41715</v>
      </c>
      <c r="G5556" s="42" t="s">
        <v>10793</v>
      </c>
      <c r="H5556" s="42" t="s">
        <v>9173</v>
      </c>
      <c r="I5556" s="42" t="s">
        <v>167</v>
      </c>
      <c r="J5556" s="42" t="s">
        <v>10794</v>
      </c>
      <c r="K5556" s="42" t="s">
        <v>9175</v>
      </c>
      <c r="L5556" s="42" t="s">
        <v>10795</v>
      </c>
      <c r="M5556" s="42" t="s">
        <v>21</v>
      </c>
      <c r="N5556" s="42" t="s">
        <v>10796</v>
      </c>
      <c r="O5556" s="42" t="s">
        <v>537</v>
      </c>
      <c r="P5556" s="42" t="s">
        <v>395</v>
      </c>
      <c r="Q5556" s="56" t="str">
        <f>HYPERLINK("http://www.ajc.com/news/news/local/man-shot-and-killed-by-forsyth-county-deputies/nfFC8/","http://www.ajc.com/news/news/local/man-shot-and-killed-by-forsyth-county-deputies/nfFC8/")</f>
        <v>http://www.ajc.com/news/news/local/man-shot-and-killed-by-forsyth-county-deputies/nfFC8/</v>
      </c>
      <c r="R5556" s="42" t="s">
        <v>94</v>
      </c>
      <c r="S5556" s="42" t="s">
        <v>22</v>
      </c>
    </row>
    <row r="5557" spans="1:19" ht="12" customHeight="1" x14ac:dyDescent="0.15">
      <c r="A5557" s="42" t="s">
        <v>10797</v>
      </c>
      <c r="B5557" s="42">
        <v>29</v>
      </c>
      <c r="C5557" s="42" t="s">
        <v>14</v>
      </c>
      <c r="D5557" s="42" t="s">
        <v>31</v>
      </c>
      <c r="F5557" s="55">
        <v>41715</v>
      </c>
      <c r="G5557" s="42" t="s">
        <v>10798</v>
      </c>
      <c r="H5557" s="42" t="s">
        <v>9437</v>
      </c>
      <c r="I5557" s="42" t="s">
        <v>417</v>
      </c>
      <c r="J5557" s="42" t="s">
        <v>9438</v>
      </c>
      <c r="K5557" s="42" t="s">
        <v>2418</v>
      </c>
      <c r="L5557" s="42" t="s">
        <v>10799</v>
      </c>
      <c r="M5557" s="42" t="s">
        <v>21</v>
      </c>
      <c r="N5557" s="42" t="s">
        <v>10800</v>
      </c>
      <c r="O5557" s="42" t="s">
        <v>994</v>
      </c>
      <c r="P5557" s="42" t="s">
        <v>395</v>
      </c>
      <c r="Q5557" s="56" t="s">
        <v>10801</v>
      </c>
      <c r="R5557" s="42" t="s">
        <v>948</v>
      </c>
      <c r="S5557" s="42" t="s">
        <v>22</v>
      </c>
    </row>
    <row r="5558" spans="1:19" ht="12" customHeight="1" x14ac:dyDescent="0.15">
      <c r="A5558" s="42" t="s">
        <v>10787</v>
      </c>
      <c r="B5558" s="42">
        <v>26</v>
      </c>
      <c r="C5558" s="42" t="s">
        <v>14</v>
      </c>
      <c r="D5558" s="42" t="s">
        <v>79</v>
      </c>
      <c r="E5558" s="42" t="s">
        <v>10788</v>
      </c>
      <c r="F5558" s="55">
        <v>41715</v>
      </c>
      <c r="G5558" s="42" t="s">
        <v>10789</v>
      </c>
      <c r="H5558" s="42" t="s">
        <v>707</v>
      </c>
      <c r="I5558" s="42" t="s">
        <v>67</v>
      </c>
      <c r="J5558" s="42" t="s">
        <v>6712</v>
      </c>
      <c r="K5558" s="42" t="s">
        <v>545</v>
      </c>
      <c r="L5558" s="42" t="s">
        <v>708</v>
      </c>
      <c r="M5558" s="42" t="s">
        <v>21</v>
      </c>
      <c r="N5558" s="42" t="s">
        <v>10790</v>
      </c>
      <c r="O5558" s="42" t="s">
        <v>994</v>
      </c>
      <c r="P5558" s="42" t="s">
        <v>395</v>
      </c>
      <c r="Q5558" s="56" t="s">
        <v>10791</v>
      </c>
      <c r="R5558" s="42" t="s">
        <v>542</v>
      </c>
      <c r="S5558" s="42" t="s">
        <v>12</v>
      </c>
    </row>
    <row r="5559" spans="1:19" ht="12" customHeight="1" x14ac:dyDescent="0.15">
      <c r="A5559" s="42" t="s">
        <v>10821</v>
      </c>
      <c r="B5559" s="42" t="s">
        <v>10822</v>
      </c>
      <c r="C5559" s="42" t="s">
        <v>14</v>
      </c>
      <c r="D5559" s="42" t="s">
        <v>31</v>
      </c>
      <c r="F5559" s="55">
        <v>41714</v>
      </c>
      <c r="G5559" s="42" t="s">
        <v>10823</v>
      </c>
      <c r="H5559" s="42" t="s">
        <v>906</v>
      </c>
      <c r="I5559" s="42" t="s">
        <v>189</v>
      </c>
      <c r="J5559" s="42" t="s">
        <v>8278</v>
      </c>
      <c r="K5559" s="42" t="s">
        <v>458</v>
      </c>
      <c r="L5559" s="42" t="s">
        <v>4857</v>
      </c>
      <c r="M5559" s="42" t="s">
        <v>21</v>
      </c>
      <c r="N5559" s="42" t="s">
        <v>10824</v>
      </c>
      <c r="O5559" s="42" t="s">
        <v>28695</v>
      </c>
      <c r="P5559" s="42" t="s">
        <v>28701</v>
      </c>
      <c r="Q5559" s="56" t="s">
        <v>9901</v>
      </c>
      <c r="R5559" s="42" t="s">
        <v>542</v>
      </c>
      <c r="S5559" s="42" t="s">
        <v>22</v>
      </c>
    </row>
    <row r="5560" spans="1:19" ht="12" customHeight="1" x14ac:dyDescent="0.15">
      <c r="A5560" s="42" t="s">
        <v>10802</v>
      </c>
      <c r="B5560" s="42">
        <v>51</v>
      </c>
      <c r="C5560" s="42" t="s">
        <v>14</v>
      </c>
      <c r="D5560" s="42" t="s">
        <v>15</v>
      </c>
      <c r="E5560" s="42" t="s">
        <v>10803</v>
      </c>
      <c r="F5560" s="55">
        <v>41714</v>
      </c>
      <c r="G5560" s="42" t="s">
        <v>10804</v>
      </c>
      <c r="H5560" s="42" t="s">
        <v>1783</v>
      </c>
      <c r="I5560" s="42" t="s">
        <v>56</v>
      </c>
      <c r="J5560" s="42" t="s">
        <v>4286</v>
      </c>
      <c r="K5560" s="42" t="s">
        <v>1102</v>
      </c>
      <c r="L5560" s="42" t="s">
        <v>4287</v>
      </c>
      <c r="M5560" s="42" t="s">
        <v>21</v>
      </c>
      <c r="N5560" s="42" t="s">
        <v>10805</v>
      </c>
      <c r="O5560" s="42" t="s">
        <v>994</v>
      </c>
      <c r="P5560" s="42" t="s">
        <v>395</v>
      </c>
      <c r="Q5560" s="56" t="s">
        <v>10806</v>
      </c>
      <c r="R5560" s="42" t="s">
        <v>94</v>
      </c>
      <c r="S5560" s="42" t="s">
        <v>22</v>
      </c>
    </row>
    <row r="5561" spans="1:19" ht="12" customHeight="1" x14ac:dyDescent="0.15">
      <c r="A5561" s="42" t="s">
        <v>10807</v>
      </c>
      <c r="B5561" s="42">
        <v>47</v>
      </c>
      <c r="C5561" s="42" t="s">
        <v>14</v>
      </c>
      <c r="D5561" s="42" t="s">
        <v>79</v>
      </c>
      <c r="E5561" s="42" t="s">
        <v>10808</v>
      </c>
      <c r="F5561" s="55">
        <v>41714</v>
      </c>
      <c r="G5561" s="42" t="s">
        <v>10809</v>
      </c>
      <c r="H5561" s="42" t="s">
        <v>10810</v>
      </c>
      <c r="I5561" s="42" t="s">
        <v>389</v>
      </c>
      <c r="J5561" s="42" t="s">
        <v>10811</v>
      </c>
      <c r="K5561" s="42" t="s">
        <v>10812</v>
      </c>
      <c r="L5561" s="42" t="s">
        <v>10813</v>
      </c>
      <c r="M5561" s="42" t="s">
        <v>21</v>
      </c>
      <c r="N5561" s="42" t="s">
        <v>10814</v>
      </c>
      <c r="O5561" s="42" t="s">
        <v>537</v>
      </c>
      <c r="P5561" s="42" t="s">
        <v>395</v>
      </c>
      <c r="Q5561" s="56" t="s">
        <v>10815</v>
      </c>
      <c r="R5561" s="42" t="s">
        <v>542</v>
      </c>
      <c r="S5561" s="42" t="s">
        <v>22</v>
      </c>
    </row>
    <row r="5562" spans="1:19" ht="12" customHeight="1" x14ac:dyDescent="0.15">
      <c r="A5562" s="42" t="s">
        <v>10816</v>
      </c>
      <c r="B5562" s="42">
        <v>50</v>
      </c>
      <c r="C5562" s="42" t="s">
        <v>14</v>
      </c>
      <c r="D5562" s="42" t="s">
        <v>24</v>
      </c>
      <c r="F5562" s="55">
        <v>41714</v>
      </c>
      <c r="G5562" s="42" t="s">
        <v>10817</v>
      </c>
      <c r="H5562" s="42" t="s">
        <v>6416</v>
      </c>
      <c r="I5562" s="42" t="s">
        <v>263</v>
      </c>
      <c r="J5562" s="42" t="s">
        <v>10818</v>
      </c>
      <c r="K5562" s="42" t="s">
        <v>557</v>
      </c>
      <c r="L5562" s="42" t="s">
        <v>558</v>
      </c>
      <c r="M5562" s="42" t="s">
        <v>21</v>
      </c>
      <c r="N5562" s="42" t="s">
        <v>10819</v>
      </c>
      <c r="O5562" s="42" t="s">
        <v>994</v>
      </c>
      <c r="P5562" s="42" t="s">
        <v>395</v>
      </c>
      <c r="Q5562" s="56" t="s">
        <v>10820</v>
      </c>
      <c r="R5562" s="42" t="s">
        <v>23</v>
      </c>
      <c r="S5562" s="42" t="s">
        <v>22</v>
      </c>
    </row>
    <row r="5563" spans="1:19" ht="12" customHeight="1" x14ac:dyDescent="0.15">
      <c r="A5563" s="42" t="s">
        <v>10825</v>
      </c>
      <c r="B5563" s="42">
        <v>28</v>
      </c>
      <c r="C5563" s="42" t="s">
        <v>14</v>
      </c>
      <c r="D5563" s="42" t="s">
        <v>31</v>
      </c>
      <c r="E5563" s="42" t="s">
        <v>10826</v>
      </c>
      <c r="F5563" s="55">
        <v>41714</v>
      </c>
      <c r="G5563" s="42" t="s">
        <v>10827</v>
      </c>
      <c r="H5563" s="42" t="s">
        <v>991</v>
      </c>
      <c r="I5563" s="42" t="s">
        <v>63</v>
      </c>
      <c r="J5563" s="42" t="s">
        <v>10828</v>
      </c>
      <c r="K5563" s="42" t="s">
        <v>2544</v>
      </c>
      <c r="L5563" s="42" t="s">
        <v>10829</v>
      </c>
      <c r="M5563" s="42" t="s">
        <v>21</v>
      </c>
      <c r="N5563" s="42" t="s">
        <v>10830</v>
      </c>
      <c r="O5563" s="42" t="s">
        <v>394</v>
      </c>
      <c r="P5563" s="42" t="s">
        <v>395</v>
      </c>
      <c r="Q5563" s="56" t="s">
        <v>10831</v>
      </c>
      <c r="R5563" s="42" t="s">
        <v>94</v>
      </c>
      <c r="S5563" s="42" t="s">
        <v>12</v>
      </c>
    </row>
    <row r="5564" spans="1:19" ht="12" customHeight="1" x14ac:dyDescent="0.15">
      <c r="A5564" s="42" t="s">
        <v>10832</v>
      </c>
      <c r="B5564" s="42">
        <v>36</v>
      </c>
      <c r="C5564" s="42" t="s">
        <v>14</v>
      </c>
      <c r="D5564" s="42" t="s">
        <v>31</v>
      </c>
      <c r="E5564" s="42" t="s">
        <v>10833</v>
      </c>
      <c r="F5564" s="55">
        <v>41712</v>
      </c>
      <c r="G5564" s="42" t="s">
        <v>10834</v>
      </c>
      <c r="H5564" s="42" t="s">
        <v>10835</v>
      </c>
      <c r="I5564" s="42" t="s">
        <v>297</v>
      </c>
      <c r="J5564" s="42" t="s">
        <v>10836</v>
      </c>
      <c r="K5564" s="42" t="s">
        <v>557</v>
      </c>
      <c r="L5564" s="42" t="s">
        <v>10837</v>
      </c>
      <c r="M5564" s="42" t="s">
        <v>21</v>
      </c>
      <c r="N5564" s="42" t="s">
        <v>10838</v>
      </c>
      <c r="O5564" s="42" t="s">
        <v>994</v>
      </c>
      <c r="P5564" s="42" t="s">
        <v>395</v>
      </c>
      <c r="Q5564" s="56" t="s">
        <v>10839</v>
      </c>
      <c r="R5564" s="42" t="s">
        <v>94</v>
      </c>
      <c r="S5564" s="42" t="s">
        <v>22</v>
      </c>
    </row>
    <row r="5565" spans="1:19" ht="12" customHeight="1" x14ac:dyDescent="0.15">
      <c r="A5565" s="42" t="s">
        <v>10840</v>
      </c>
      <c r="B5565" s="42">
        <v>60</v>
      </c>
      <c r="C5565" s="42" t="s">
        <v>14</v>
      </c>
      <c r="D5565" s="42" t="s">
        <v>31</v>
      </c>
      <c r="E5565" s="42" t="s">
        <v>10841</v>
      </c>
      <c r="F5565" s="55">
        <v>41712</v>
      </c>
      <c r="G5565" s="42" t="s">
        <v>10842</v>
      </c>
      <c r="H5565" s="42" t="s">
        <v>7525</v>
      </c>
      <c r="I5565" s="42" t="s">
        <v>56</v>
      </c>
      <c r="J5565" s="42" t="s">
        <v>7526</v>
      </c>
      <c r="K5565" s="42" t="s">
        <v>45</v>
      </c>
      <c r="L5565" s="42" t="s">
        <v>10843</v>
      </c>
      <c r="M5565" s="42" t="s">
        <v>21</v>
      </c>
      <c r="N5565" s="42" t="s">
        <v>10844</v>
      </c>
      <c r="O5565" s="42" t="s">
        <v>537</v>
      </c>
      <c r="P5565" s="42" t="s">
        <v>395</v>
      </c>
      <c r="Q5565" s="56" t="str">
        <f>HYPERLINK("http://www.firstcoastnews.com/story/news/crime/2014/03/15/lake-city-killed-police/6457449/","http://www.firstcoastnews.com/story/news/crime/2014/03/15/lake-city-killed-police/6457449/")</f>
        <v>http://www.firstcoastnews.com/story/news/crime/2014/03/15/lake-city-killed-police/6457449/</v>
      </c>
      <c r="R5565" s="42" t="s">
        <v>94</v>
      </c>
      <c r="S5565" s="42" t="s">
        <v>22</v>
      </c>
    </row>
    <row r="5566" spans="1:19" ht="12" customHeight="1" x14ac:dyDescent="0.15">
      <c r="A5566" s="42" t="s">
        <v>10849</v>
      </c>
      <c r="B5566" s="42">
        <v>60</v>
      </c>
      <c r="C5566" s="42" t="s">
        <v>14</v>
      </c>
      <c r="D5566" s="42" t="s">
        <v>24</v>
      </c>
      <c r="F5566" s="55">
        <v>41711</v>
      </c>
      <c r="G5566" s="42" t="s">
        <v>10850</v>
      </c>
      <c r="H5566" s="42" t="s">
        <v>10851</v>
      </c>
      <c r="I5566" s="42" t="s">
        <v>39</v>
      </c>
      <c r="J5566" s="42" t="s">
        <v>10852</v>
      </c>
      <c r="K5566" s="42" t="s">
        <v>7447</v>
      </c>
      <c r="L5566" s="42" t="s">
        <v>10853</v>
      </c>
      <c r="M5566" s="42" t="s">
        <v>21</v>
      </c>
      <c r="N5566" s="42" t="s">
        <v>10854</v>
      </c>
      <c r="O5566" s="42" t="s">
        <v>994</v>
      </c>
      <c r="P5566" s="42" t="s">
        <v>395</v>
      </c>
      <c r="Q5566" s="56" t="s">
        <v>10855</v>
      </c>
      <c r="R5566" s="42" t="s">
        <v>542</v>
      </c>
      <c r="S5566" s="42" t="s">
        <v>22</v>
      </c>
    </row>
    <row r="5567" spans="1:19" ht="12" customHeight="1" x14ac:dyDescent="0.15">
      <c r="A5567" s="42" t="s">
        <v>10845</v>
      </c>
      <c r="B5567" s="42">
        <v>26</v>
      </c>
      <c r="C5567" s="42" t="s">
        <v>14</v>
      </c>
      <c r="D5567" s="42" t="s">
        <v>42</v>
      </c>
      <c r="F5567" s="55">
        <v>41711</v>
      </c>
      <c r="G5567" s="42" t="s">
        <v>10846</v>
      </c>
      <c r="H5567" s="42" t="s">
        <v>616</v>
      </c>
      <c r="I5567" s="42" t="s">
        <v>117</v>
      </c>
      <c r="J5567" s="42" t="s">
        <v>6262</v>
      </c>
      <c r="K5567" s="42" t="s">
        <v>617</v>
      </c>
      <c r="L5567" s="42" t="s">
        <v>618</v>
      </c>
      <c r="M5567" s="42" t="s">
        <v>21</v>
      </c>
      <c r="N5567" s="42" t="s">
        <v>10847</v>
      </c>
      <c r="O5567" s="42" t="s">
        <v>994</v>
      </c>
      <c r="P5567" s="42" t="s">
        <v>395</v>
      </c>
      <c r="Q5567" s="56" t="s">
        <v>10848</v>
      </c>
      <c r="R5567" s="42" t="s">
        <v>542</v>
      </c>
      <c r="S5567" s="42" t="s">
        <v>12</v>
      </c>
    </row>
    <row r="5568" spans="1:19" ht="12" customHeight="1" x14ac:dyDescent="0.15">
      <c r="A5568" s="42" t="s">
        <v>10856</v>
      </c>
      <c r="B5568" s="42">
        <v>25</v>
      </c>
      <c r="C5568" s="42" t="s">
        <v>14</v>
      </c>
      <c r="D5568" s="42" t="s">
        <v>31</v>
      </c>
      <c r="F5568" s="55">
        <v>41710</v>
      </c>
      <c r="G5568" s="42" t="s">
        <v>10857</v>
      </c>
      <c r="H5568" s="42" t="s">
        <v>2830</v>
      </c>
      <c r="I5568" s="42" t="s">
        <v>39</v>
      </c>
      <c r="J5568" s="42">
        <v>92346</v>
      </c>
      <c r="K5568" s="42" t="s">
        <v>303</v>
      </c>
      <c r="L5568" s="42" t="s">
        <v>304</v>
      </c>
      <c r="M5568" s="42" t="s">
        <v>21</v>
      </c>
      <c r="N5568" s="42" t="s">
        <v>10858</v>
      </c>
      <c r="P5568" s="42" t="s">
        <v>395</v>
      </c>
      <c r="Q5568" s="56" t="s">
        <v>10859</v>
      </c>
      <c r="R5568" s="42" t="s">
        <v>23</v>
      </c>
      <c r="S5568" s="42" t="s">
        <v>22</v>
      </c>
    </row>
    <row r="5569" spans="1:19" ht="12" customHeight="1" x14ac:dyDescent="0.15">
      <c r="A5569" s="42" t="s">
        <v>10868</v>
      </c>
      <c r="B5569" s="42">
        <v>49</v>
      </c>
      <c r="C5569" s="42" t="s">
        <v>14</v>
      </c>
      <c r="D5569" s="42" t="s">
        <v>31</v>
      </c>
      <c r="E5569" s="42" t="s">
        <v>10869</v>
      </c>
      <c r="F5569" s="55">
        <v>41710</v>
      </c>
      <c r="G5569" s="42" t="s">
        <v>10870</v>
      </c>
      <c r="H5569" s="42" t="s">
        <v>1531</v>
      </c>
      <c r="I5569" s="42" t="s">
        <v>111</v>
      </c>
      <c r="J5569" s="42" t="s">
        <v>10871</v>
      </c>
      <c r="K5569" s="42" t="s">
        <v>1533</v>
      </c>
      <c r="L5569" s="42" t="s">
        <v>17235</v>
      </c>
      <c r="M5569" s="42" t="s">
        <v>21</v>
      </c>
      <c r="N5569" s="42" t="s">
        <v>10872</v>
      </c>
      <c r="O5569" s="42" t="s">
        <v>537</v>
      </c>
      <c r="P5569" s="42" t="s">
        <v>395</v>
      </c>
      <c r="Q5569" s="56" t="s">
        <v>10873</v>
      </c>
      <c r="R5569" s="42" t="s">
        <v>542</v>
      </c>
      <c r="S5569" s="42" t="s">
        <v>22</v>
      </c>
    </row>
    <row r="5570" spans="1:19" ht="12" customHeight="1" x14ac:dyDescent="0.15">
      <c r="A5570" s="42" t="s">
        <v>10860</v>
      </c>
      <c r="B5570" s="42">
        <v>38</v>
      </c>
      <c r="C5570" s="42" t="s">
        <v>14</v>
      </c>
      <c r="D5570" s="42" t="s">
        <v>31</v>
      </c>
      <c r="E5570" s="42" t="s">
        <v>10861</v>
      </c>
      <c r="F5570" s="55">
        <v>41710</v>
      </c>
      <c r="G5570" s="42" t="s">
        <v>10862</v>
      </c>
      <c r="H5570" s="42" t="s">
        <v>1893</v>
      </c>
      <c r="I5570" s="42" t="s">
        <v>360</v>
      </c>
      <c r="J5570" s="42" t="s">
        <v>10863</v>
      </c>
      <c r="K5570" s="42" t="s">
        <v>10864</v>
      </c>
      <c r="L5570" s="42" t="s">
        <v>10865</v>
      </c>
      <c r="M5570" s="42" t="s">
        <v>21</v>
      </c>
      <c r="N5570" s="42" t="s">
        <v>10866</v>
      </c>
      <c r="O5570" s="42" t="s">
        <v>994</v>
      </c>
      <c r="P5570" s="42" t="s">
        <v>395</v>
      </c>
      <c r="Q5570" s="56" t="s">
        <v>10867</v>
      </c>
      <c r="R5570" s="42" t="s">
        <v>23</v>
      </c>
      <c r="S5570" s="42" t="s">
        <v>22</v>
      </c>
    </row>
    <row r="5571" spans="1:19" ht="12" customHeight="1" x14ac:dyDescent="0.15">
      <c r="A5571" s="42" t="s">
        <v>10880</v>
      </c>
      <c r="B5571" s="42">
        <v>53</v>
      </c>
      <c r="C5571" s="42" t="s">
        <v>14</v>
      </c>
      <c r="D5571" s="42" t="s">
        <v>31</v>
      </c>
      <c r="E5571" s="42" t="s">
        <v>10881</v>
      </c>
      <c r="F5571" s="55">
        <v>41709</v>
      </c>
      <c r="G5571" s="42" t="s">
        <v>10882</v>
      </c>
      <c r="H5571" s="42" t="s">
        <v>874</v>
      </c>
      <c r="I5571" s="42" t="s">
        <v>309</v>
      </c>
      <c r="J5571" s="42" t="s">
        <v>10883</v>
      </c>
      <c r="K5571" s="42" t="s">
        <v>1747</v>
      </c>
      <c r="L5571" s="42" t="s">
        <v>10884</v>
      </c>
      <c r="M5571" s="42" t="s">
        <v>21</v>
      </c>
      <c r="N5571" s="42" t="s">
        <v>10885</v>
      </c>
      <c r="O5571" s="42" t="s">
        <v>537</v>
      </c>
      <c r="P5571" s="42" t="s">
        <v>395</v>
      </c>
      <c r="Q5571" s="56" t="s">
        <v>10886</v>
      </c>
      <c r="R5571" s="42" t="s">
        <v>94</v>
      </c>
      <c r="S5571" s="42" t="s">
        <v>22</v>
      </c>
    </row>
    <row r="5572" spans="1:19" ht="12" customHeight="1" x14ac:dyDescent="0.15">
      <c r="A5572" s="42" t="s">
        <v>10874</v>
      </c>
      <c r="B5572" s="42" t="s">
        <v>23</v>
      </c>
      <c r="C5572" s="42" t="s">
        <v>14</v>
      </c>
      <c r="D5572" s="42" t="s">
        <v>31</v>
      </c>
      <c r="F5572" s="55">
        <v>41709</v>
      </c>
      <c r="G5572" s="42" t="s">
        <v>10875</v>
      </c>
      <c r="H5572" s="42" t="s">
        <v>10876</v>
      </c>
      <c r="I5572" s="42" t="s">
        <v>56</v>
      </c>
      <c r="J5572" s="42" t="s">
        <v>10877</v>
      </c>
      <c r="K5572" s="42" t="s">
        <v>112</v>
      </c>
      <c r="L5572" s="42" t="s">
        <v>10471</v>
      </c>
      <c r="M5572" s="42" t="s">
        <v>21</v>
      </c>
      <c r="N5572" s="42" t="s">
        <v>10878</v>
      </c>
      <c r="O5572" s="42" t="s">
        <v>537</v>
      </c>
      <c r="P5572" s="42" t="s">
        <v>395</v>
      </c>
      <c r="Q5572" s="56" t="s">
        <v>10879</v>
      </c>
      <c r="R5572" s="42" t="s">
        <v>23</v>
      </c>
      <c r="S5572" s="42" t="s">
        <v>12</v>
      </c>
    </row>
    <row r="5573" spans="1:19" ht="12" customHeight="1" x14ac:dyDescent="0.15">
      <c r="A5573" s="42" t="s">
        <v>10887</v>
      </c>
      <c r="B5573" s="42">
        <v>38</v>
      </c>
      <c r="C5573" s="42" t="s">
        <v>14</v>
      </c>
      <c r="D5573" s="42" t="s">
        <v>79</v>
      </c>
      <c r="F5573" s="55">
        <v>41708</v>
      </c>
      <c r="G5573" s="42" t="s">
        <v>10888</v>
      </c>
      <c r="H5573" s="42" t="s">
        <v>262</v>
      </c>
      <c r="I5573" s="42" t="s">
        <v>263</v>
      </c>
      <c r="J5573" s="42" t="s">
        <v>6702</v>
      </c>
      <c r="K5573" s="42" t="s">
        <v>557</v>
      </c>
      <c r="L5573" s="42" t="s">
        <v>264</v>
      </c>
      <c r="M5573" s="42" t="s">
        <v>21</v>
      </c>
      <c r="N5573" s="42" t="s">
        <v>10889</v>
      </c>
      <c r="O5573" s="42" t="s">
        <v>994</v>
      </c>
      <c r="P5573" s="42" t="s">
        <v>395</v>
      </c>
      <c r="Q5573" s="56"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5573" s="42" t="s">
        <v>23</v>
      </c>
      <c r="S5573" s="42" t="s">
        <v>22</v>
      </c>
    </row>
    <row r="5574" spans="1:19" ht="12" customHeight="1" x14ac:dyDescent="0.15">
      <c r="A5574" s="42" t="s">
        <v>10890</v>
      </c>
      <c r="B5574" s="42">
        <v>25</v>
      </c>
      <c r="C5574" s="42" t="s">
        <v>14</v>
      </c>
      <c r="D5574" s="42" t="s">
        <v>42</v>
      </c>
      <c r="E5574" s="42" t="s">
        <v>10891</v>
      </c>
      <c r="F5574" s="55">
        <v>41708</v>
      </c>
      <c r="G5574" s="42" t="s">
        <v>10892</v>
      </c>
      <c r="H5574" s="42" t="s">
        <v>3814</v>
      </c>
      <c r="I5574" s="42" t="s">
        <v>117</v>
      </c>
      <c r="J5574" s="42" t="s">
        <v>10893</v>
      </c>
      <c r="K5574" s="42" t="s">
        <v>617</v>
      </c>
      <c r="L5574" s="42" t="s">
        <v>10894</v>
      </c>
      <c r="M5574" s="42" t="s">
        <v>21</v>
      </c>
      <c r="N5574" s="42" t="s">
        <v>10895</v>
      </c>
      <c r="O5574" s="42" t="s">
        <v>994</v>
      </c>
      <c r="P5574" s="42" t="s">
        <v>395</v>
      </c>
      <c r="Q5574" s="56" t="s">
        <v>10896</v>
      </c>
      <c r="R5574" s="42" t="s">
        <v>94</v>
      </c>
      <c r="S5574" s="42" t="s">
        <v>22</v>
      </c>
    </row>
    <row r="5575" spans="1:19" ht="12" customHeight="1" x14ac:dyDescent="0.15">
      <c r="A5575" s="42" t="s">
        <v>3186</v>
      </c>
      <c r="B5575" s="42">
        <v>30</v>
      </c>
      <c r="C5575" s="42" t="s">
        <v>14</v>
      </c>
      <c r="D5575" s="42" t="s">
        <v>24</v>
      </c>
      <c r="F5575" s="55">
        <v>41708</v>
      </c>
      <c r="G5575" s="42" t="s">
        <v>10897</v>
      </c>
      <c r="H5575" s="42" t="s">
        <v>438</v>
      </c>
      <c r="I5575" s="42" t="s">
        <v>51</v>
      </c>
      <c r="J5575" s="42" t="s">
        <v>10898</v>
      </c>
      <c r="K5575" s="42" t="s">
        <v>1107</v>
      </c>
      <c r="L5575" s="42" t="s">
        <v>4629</v>
      </c>
      <c r="M5575" s="42" t="s">
        <v>21</v>
      </c>
      <c r="N5575" s="42" t="s">
        <v>10899</v>
      </c>
      <c r="O5575" s="42" t="s">
        <v>994</v>
      </c>
      <c r="P5575" s="42" t="s">
        <v>395</v>
      </c>
      <c r="Q5575" s="56" t="s">
        <v>10900</v>
      </c>
      <c r="R5575" s="42" t="s">
        <v>23</v>
      </c>
      <c r="S5575" s="42" t="s">
        <v>22</v>
      </c>
    </row>
    <row r="5576" spans="1:19" ht="12" customHeight="1" x14ac:dyDescent="0.15">
      <c r="A5576" s="42" t="s">
        <v>10915</v>
      </c>
      <c r="B5576" s="42">
        <v>23</v>
      </c>
      <c r="C5576" s="42" t="s">
        <v>14</v>
      </c>
      <c r="D5576" s="42" t="s">
        <v>31</v>
      </c>
      <c r="E5576" s="42" t="s">
        <v>10916</v>
      </c>
      <c r="F5576" s="55">
        <v>41708</v>
      </c>
      <c r="G5576" s="42" t="s">
        <v>10917</v>
      </c>
      <c r="H5576" s="42" t="s">
        <v>10918</v>
      </c>
      <c r="I5576" s="42" t="s">
        <v>357</v>
      </c>
      <c r="J5576" s="42" t="s">
        <v>10919</v>
      </c>
      <c r="K5576" s="42" t="s">
        <v>1018</v>
      </c>
      <c r="L5576" s="42" t="s">
        <v>7352</v>
      </c>
      <c r="M5576" s="42" t="s">
        <v>21</v>
      </c>
      <c r="N5576" s="42" t="s">
        <v>10920</v>
      </c>
      <c r="O5576" s="42" t="s">
        <v>994</v>
      </c>
      <c r="P5576" s="42" t="s">
        <v>395</v>
      </c>
      <c r="Q5576" s="56" t="s">
        <v>10921</v>
      </c>
      <c r="R5576" s="42" t="s">
        <v>94</v>
      </c>
      <c r="S5576" s="42" t="s">
        <v>22</v>
      </c>
    </row>
    <row r="5577" spans="1:19" ht="12" customHeight="1" x14ac:dyDescent="0.15">
      <c r="A5577" s="42" t="s">
        <v>10901</v>
      </c>
      <c r="B5577" s="42">
        <v>47</v>
      </c>
      <c r="C5577" s="42" t="s">
        <v>14</v>
      </c>
      <c r="D5577" s="42" t="s">
        <v>31</v>
      </c>
      <c r="E5577" s="42" t="s">
        <v>10902</v>
      </c>
      <c r="F5577" s="55">
        <v>41708</v>
      </c>
      <c r="G5577" s="42" t="s">
        <v>10903</v>
      </c>
      <c r="H5577" s="42" t="s">
        <v>10904</v>
      </c>
      <c r="I5577" s="42" t="s">
        <v>425</v>
      </c>
      <c r="J5577" s="42" t="s">
        <v>10905</v>
      </c>
      <c r="K5577" s="42" t="s">
        <v>10906</v>
      </c>
      <c r="L5577" s="42" t="s">
        <v>10907</v>
      </c>
      <c r="M5577" s="42" t="s">
        <v>21</v>
      </c>
      <c r="N5577" s="42" t="s">
        <v>10908</v>
      </c>
      <c r="O5577" s="42" t="s">
        <v>537</v>
      </c>
      <c r="P5577" s="42" t="s">
        <v>395</v>
      </c>
      <c r="Q5577" s="56" t="s">
        <v>10909</v>
      </c>
      <c r="R5577" s="42" t="s">
        <v>542</v>
      </c>
      <c r="S5577" s="42" t="s">
        <v>22</v>
      </c>
    </row>
    <row r="5578" spans="1:19" ht="12" customHeight="1" x14ac:dyDescent="0.15">
      <c r="A5578" s="42" t="s">
        <v>10910</v>
      </c>
      <c r="B5578" s="42">
        <v>35</v>
      </c>
      <c r="C5578" s="42" t="s">
        <v>14</v>
      </c>
      <c r="D5578" s="42" t="s">
        <v>31</v>
      </c>
      <c r="F5578" s="55">
        <v>41708</v>
      </c>
      <c r="G5578" s="42" t="s">
        <v>10911</v>
      </c>
      <c r="H5578" s="42" t="s">
        <v>1962</v>
      </c>
      <c r="I5578" s="42" t="s">
        <v>493</v>
      </c>
      <c r="J5578" s="42" t="s">
        <v>10912</v>
      </c>
      <c r="K5578" s="42" t="s">
        <v>10913</v>
      </c>
      <c r="L5578" s="42" t="s">
        <v>10914</v>
      </c>
      <c r="M5578" s="42" t="s">
        <v>21</v>
      </c>
      <c r="N5578" s="42" t="s">
        <v>20444</v>
      </c>
      <c r="O5578" s="42" t="s">
        <v>537</v>
      </c>
      <c r="P5578" s="42" t="s">
        <v>395</v>
      </c>
      <c r="Q5578" s="56" t="s">
        <v>20445</v>
      </c>
      <c r="R5578" s="42" t="s">
        <v>94</v>
      </c>
      <c r="S5578" s="42" t="s">
        <v>12</v>
      </c>
    </row>
    <row r="5579" spans="1:19" ht="12" customHeight="1" x14ac:dyDescent="0.15">
      <c r="A5579" s="42" t="s">
        <v>10922</v>
      </c>
      <c r="B5579" s="42">
        <v>40</v>
      </c>
      <c r="C5579" s="42" t="s">
        <v>14</v>
      </c>
      <c r="D5579" s="42" t="s">
        <v>15</v>
      </c>
      <c r="E5579" s="42" t="s">
        <v>10923</v>
      </c>
      <c r="F5579" s="55">
        <v>41707</v>
      </c>
      <c r="G5579" s="42" t="s">
        <v>10924</v>
      </c>
      <c r="H5579" s="42" t="s">
        <v>10925</v>
      </c>
      <c r="I5579" s="42" t="s">
        <v>38</v>
      </c>
      <c r="J5579" s="42" t="s">
        <v>10926</v>
      </c>
      <c r="K5579" s="42" t="s">
        <v>1231</v>
      </c>
      <c r="L5579" s="42" t="s">
        <v>10927</v>
      </c>
      <c r="M5579" s="42" t="s">
        <v>21</v>
      </c>
      <c r="N5579" s="42" t="s">
        <v>10928</v>
      </c>
      <c r="O5579" s="42" t="s">
        <v>994</v>
      </c>
      <c r="P5579" s="42" t="s">
        <v>395</v>
      </c>
      <c r="Q5579" s="56" t="s">
        <v>10929</v>
      </c>
      <c r="R5579" s="42" t="s">
        <v>94</v>
      </c>
      <c r="S5579" s="42" t="s">
        <v>22</v>
      </c>
    </row>
    <row r="5580" spans="1:19" ht="12" customHeight="1" x14ac:dyDescent="0.15">
      <c r="A5580" s="42" t="s">
        <v>10936</v>
      </c>
      <c r="B5580" s="42">
        <v>31</v>
      </c>
      <c r="C5580" s="42" t="s">
        <v>14</v>
      </c>
      <c r="D5580" s="42" t="s">
        <v>79</v>
      </c>
      <c r="F5580" s="55">
        <v>41707</v>
      </c>
      <c r="G5580" s="42" t="s">
        <v>10937</v>
      </c>
      <c r="H5580" s="42" t="s">
        <v>10938</v>
      </c>
      <c r="I5580" s="42" t="s">
        <v>56</v>
      </c>
      <c r="J5580" s="42" t="s">
        <v>10939</v>
      </c>
      <c r="K5580" s="42" t="s">
        <v>10940</v>
      </c>
      <c r="L5580" s="42" t="s">
        <v>10941</v>
      </c>
      <c r="M5580" s="42" t="s">
        <v>21</v>
      </c>
      <c r="N5580" s="42" t="s">
        <v>10942</v>
      </c>
      <c r="O5580" s="42" t="s">
        <v>994</v>
      </c>
      <c r="P5580" s="42" t="s">
        <v>395</v>
      </c>
      <c r="Q5580" s="56" t="str">
        <f>HYPERLINK("http://www.newssun.com/news/article_513fe971-a208-543b-8a5c-71ff2376804d.html","http://www.newssun.com/news/article_513fe971-a208-543b-8a5c-71ff2376804d.html")</f>
        <v>http://www.newssun.com/news/article_513fe971-a208-543b-8a5c-71ff2376804d.html</v>
      </c>
      <c r="R5580" s="42" t="s">
        <v>542</v>
      </c>
      <c r="S5580" s="42" t="s">
        <v>22</v>
      </c>
    </row>
    <row r="5581" spans="1:19" ht="12" customHeight="1" x14ac:dyDescent="0.15">
      <c r="A5581" s="42" t="s">
        <v>10943</v>
      </c>
      <c r="B5581" s="42">
        <v>15</v>
      </c>
      <c r="C5581" s="42" t="s">
        <v>14</v>
      </c>
      <c r="D5581" s="42" t="s">
        <v>42</v>
      </c>
      <c r="E5581" s="42" t="s">
        <v>10944</v>
      </c>
      <c r="F5581" s="55">
        <v>41707</v>
      </c>
      <c r="G5581" s="42" t="s">
        <v>10945</v>
      </c>
      <c r="H5581" s="42" t="s">
        <v>580</v>
      </c>
      <c r="I5581" s="42" t="s">
        <v>67</v>
      </c>
      <c r="J5581" s="42" t="s">
        <v>10946</v>
      </c>
      <c r="K5581" s="42" t="s">
        <v>581</v>
      </c>
      <c r="L5581" s="42" t="s">
        <v>582</v>
      </c>
      <c r="M5581" s="42" t="s">
        <v>21</v>
      </c>
      <c r="N5581" s="42" t="s">
        <v>10947</v>
      </c>
      <c r="O5581" s="42" t="s">
        <v>537</v>
      </c>
      <c r="P5581" s="42" t="s">
        <v>395</v>
      </c>
      <c r="Q5581" s="56" t="s">
        <v>10948</v>
      </c>
      <c r="R5581" s="42" t="s">
        <v>94</v>
      </c>
      <c r="S5581" s="42" t="s">
        <v>22</v>
      </c>
    </row>
    <row r="5582" spans="1:19" ht="12" customHeight="1" x14ac:dyDescent="0.15">
      <c r="A5582" s="42" t="s">
        <v>10949</v>
      </c>
      <c r="B5582" s="42">
        <v>60</v>
      </c>
      <c r="C5582" s="42" t="s">
        <v>14</v>
      </c>
      <c r="D5582" s="42" t="s">
        <v>24</v>
      </c>
      <c r="F5582" s="55">
        <v>41707</v>
      </c>
      <c r="G5582" s="42" t="s">
        <v>10950</v>
      </c>
      <c r="H5582" s="42" t="s">
        <v>10951</v>
      </c>
      <c r="I5582" s="42" t="s">
        <v>167</v>
      </c>
      <c r="J5582" s="42" t="s">
        <v>10952</v>
      </c>
      <c r="K5582" s="42" t="s">
        <v>10953</v>
      </c>
      <c r="L5582" s="42" t="s">
        <v>10954</v>
      </c>
      <c r="M5582" s="42" t="s">
        <v>21</v>
      </c>
      <c r="N5582" s="42" t="s">
        <v>10955</v>
      </c>
      <c r="O5582" s="42" t="s">
        <v>537</v>
      </c>
      <c r="P5582" s="42" t="s">
        <v>395</v>
      </c>
      <c r="Q5582" s="56" t="s">
        <v>10956</v>
      </c>
      <c r="R5582" s="42" t="s">
        <v>94</v>
      </c>
      <c r="S5582" s="42" t="s">
        <v>22</v>
      </c>
    </row>
    <row r="5583" spans="1:19" ht="12" customHeight="1" x14ac:dyDescent="0.15">
      <c r="A5583" s="42" t="s">
        <v>10930</v>
      </c>
      <c r="B5583" s="42">
        <v>22</v>
      </c>
      <c r="C5583" s="42" t="s">
        <v>14</v>
      </c>
      <c r="D5583" s="42" t="s">
        <v>79</v>
      </c>
      <c r="E5583" s="42" t="s">
        <v>10931</v>
      </c>
      <c r="F5583" s="55">
        <v>41707</v>
      </c>
      <c r="G5583" s="42" t="s">
        <v>10932</v>
      </c>
      <c r="H5583" s="42" t="s">
        <v>8451</v>
      </c>
      <c r="I5583" s="42" t="s">
        <v>19</v>
      </c>
      <c r="J5583" s="42" t="s">
        <v>8452</v>
      </c>
      <c r="K5583" s="42" t="s">
        <v>8453</v>
      </c>
      <c r="L5583" s="42" t="s">
        <v>10933</v>
      </c>
      <c r="M5583" s="42" t="s">
        <v>21</v>
      </c>
      <c r="N5583" s="42" t="s">
        <v>10934</v>
      </c>
      <c r="O5583" s="42" t="s">
        <v>394</v>
      </c>
      <c r="P5583" s="42" t="s">
        <v>395</v>
      </c>
      <c r="Q5583" s="56" t="s">
        <v>10935</v>
      </c>
      <c r="R5583" s="42" t="s">
        <v>23</v>
      </c>
      <c r="S5583" s="42" t="s">
        <v>12</v>
      </c>
    </row>
    <row r="5584" spans="1:19" ht="12" customHeight="1" x14ac:dyDescent="0.15">
      <c r="A5584" s="42" t="s">
        <v>10957</v>
      </c>
      <c r="B5584" s="42">
        <v>52</v>
      </c>
      <c r="C5584" s="42" t="s">
        <v>14</v>
      </c>
      <c r="D5584" s="42" t="s">
        <v>31</v>
      </c>
      <c r="E5584" s="42" t="s">
        <v>10958</v>
      </c>
      <c r="F5584" s="55">
        <v>41707</v>
      </c>
      <c r="G5584" s="42" t="s">
        <v>10959</v>
      </c>
      <c r="H5584" s="42" t="s">
        <v>7085</v>
      </c>
      <c r="I5584" s="42" t="s">
        <v>324</v>
      </c>
      <c r="J5584" s="42" t="s">
        <v>10960</v>
      </c>
      <c r="K5584" s="42" t="s">
        <v>7087</v>
      </c>
      <c r="L5584" s="42" t="s">
        <v>10961</v>
      </c>
      <c r="M5584" s="42" t="s">
        <v>21</v>
      </c>
      <c r="N5584" s="42" t="s">
        <v>10962</v>
      </c>
      <c r="O5584" s="42" t="s">
        <v>537</v>
      </c>
      <c r="P5584" s="42" t="s">
        <v>395</v>
      </c>
      <c r="Q5584" s="56" t="s">
        <v>10963</v>
      </c>
      <c r="R5584" s="42" t="s">
        <v>542</v>
      </c>
      <c r="S5584" s="42" t="s">
        <v>373</v>
      </c>
    </row>
    <row r="5585" spans="1:19" ht="12" customHeight="1" x14ac:dyDescent="0.15">
      <c r="A5585" s="42" t="s">
        <v>10972</v>
      </c>
      <c r="B5585" s="42">
        <v>50</v>
      </c>
      <c r="C5585" s="42" t="s">
        <v>14</v>
      </c>
      <c r="D5585" s="42" t="s">
        <v>24</v>
      </c>
      <c r="F5585" s="55">
        <v>41706</v>
      </c>
      <c r="G5585" s="42" t="s">
        <v>10973</v>
      </c>
      <c r="H5585" s="42" t="s">
        <v>1612</v>
      </c>
      <c r="I5585" s="42" t="s">
        <v>39</v>
      </c>
      <c r="J5585" s="42" t="s">
        <v>10974</v>
      </c>
      <c r="K5585" s="42" t="s">
        <v>1612</v>
      </c>
      <c r="L5585" s="42" t="s">
        <v>2278</v>
      </c>
      <c r="M5585" s="42" t="s">
        <v>21</v>
      </c>
      <c r="N5585" s="42" t="s">
        <v>10975</v>
      </c>
      <c r="O5585" s="42" t="s">
        <v>994</v>
      </c>
      <c r="P5585" s="42" t="s">
        <v>395</v>
      </c>
      <c r="Q5585" s="56" t="s">
        <v>10976</v>
      </c>
      <c r="R5585" s="42" t="s">
        <v>23</v>
      </c>
      <c r="S5585" s="42" t="s">
        <v>22</v>
      </c>
    </row>
    <row r="5586" spans="1:19" ht="12" customHeight="1" x14ac:dyDescent="0.15">
      <c r="A5586" s="42" t="s">
        <v>10977</v>
      </c>
      <c r="B5586" s="42">
        <v>45</v>
      </c>
      <c r="C5586" s="42" t="s">
        <v>14</v>
      </c>
      <c r="D5586" s="42" t="s">
        <v>31</v>
      </c>
      <c r="E5586" s="42" t="s">
        <v>10978</v>
      </c>
      <c r="F5586" s="55">
        <v>41706</v>
      </c>
      <c r="G5586" s="42" t="s">
        <v>10979</v>
      </c>
      <c r="H5586" s="42" t="s">
        <v>671</v>
      </c>
      <c r="I5586" s="42" t="s">
        <v>117</v>
      </c>
      <c r="J5586" s="42" t="s">
        <v>4773</v>
      </c>
      <c r="K5586" s="42" t="s">
        <v>617</v>
      </c>
      <c r="L5586" s="42" t="s">
        <v>4774</v>
      </c>
      <c r="M5586" s="42" t="s">
        <v>21</v>
      </c>
      <c r="N5586" s="42" t="s">
        <v>10980</v>
      </c>
      <c r="O5586" s="42" t="s">
        <v>994</v>
      </c>
      <c r="P5586" s="42" t="s">
        <v>395</v>
      </c>
      <c r="Q5586" s="56" t="s">
        <v>10981</v>
      </c>
      <c r="R5586" s="42" t="s">
        <v>542</v>
      </c>
      <c r="S5586" s="42" t="s">
        <v>22</v>
      </c>
    </row>
    <row r="5587" spans="1:19" ht="12" customHeight="1" x14ac:dyDescent="0.15">
      <c r="A5587" s="42" t="s">
        <v>10964</v>
      </c>
      <c r="B5587" s="42">
        <v>21</v>
      </c>
      <c r="C5587" s="42" t="s">
        <v>14</v>
      </c>
      <c r="D5587" s="42" t="s">
        <v>79</v>
      </c>
      <c r="E5587" s="42" t="s">
        <v>10965</v>
      </c>
      <c r="F5587" s="55">
        <v>41706</v>
      </c>
      <c r="G5587" s="42" t="s">
        <v>10966</v>
      </c>
      <c r="H5587" s="42" t="s">
        <v>10967</v>
      </c>
      <c r="I5587" s="42" t="s">
        <v>88</v>
      </c>
      <c r="J5587" s="42" t="s">
        <v>10968</v>
      </c>
      <c r="K5587" s="42" t="s">
        <v>4235</v>
      </c>
      <c r="L5587" s="42" t="s">
        <v>10969</v>
      </c>
      <c r="M5587" s="42" t="s">
        <v>21</v>
      </c>
      <c r="N5587" s="42" t="s">
        <v>10970</v>
      </c>
      <c r="O5587" s="42" t="s">
        <v>537</v>
      </c>
      <c r="P5587" s="42" t="s">
        <v>395</v>
      </c>
      <c r="Q5587" s="56" t="s">
        <v>10971</v>
      </c>
      <c r="R5587" s="42" t="s">
        <v>94</v>
      </c>
      <c r="S5587" s="42" t="s">
        <v>29</v>
      </c>
    </row>
    <row r="5588" spans="1:19" ht="12" customHeight="1" x14ac:dyDescent="0.15">
      <c r="A5588" s="42" t="s">
        <v>10982</v>
      </c>
      <c r="B5588" s="42">
        <v>48</v>
      </c>
      <c r="C5588" s="42" t="s">
        <v>108</v>
      </c>
      <c r="D5588" s="42" t="s">
        <v>31</v>
      </c>
      <c r="F5588" s="55">
        <v>41705</v>
      </c>
      <c r="G5588" s="42" t="s">
        <v>10983</v>
      </c>
      <c r="H5588" s="42" t="s">
        <v>194</v>
      </c>
      <c r="I5588" s="42" t="s">
        <v>39</v>
      </c>
      <c r="J5588" s="42" t="s">
        <v>10984</v>
      </c>
      <c r="K5588" s="42" t="s">
        <v>194</v>
      </c>
      <c r="L5588" s="42" t="s">
        <v>195</v>
      </c>
      <c r="M5588" s="42" t="s">
        <v>21</v>
      </c>
      <c r="N5588" s="42" t="s">
        <v>10985</v>
      </c>
      <c r="O5588" s="42" t="s">
        <v>994</v>
      </c>
      <c r="P5588" s="42" t="s">
        <v>395</v>
      </c>
      <c r="Q5588" s="56"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5588" s="42" t="s">
        <v>542</v>
      </c>
      <c r="S5588" s="42" t="s">
        <v>22</v>
      </c>
    </row>
    <row r="5589" spans="1:19" ht="12" customHeight="1" x14ac:dyDescent="0.15">
      <c r="A5589" s="42" t="s">
        <v>10986</v>
      </c>
      <c r="B5589" s="42">
        <v>34</v>
      </c>
      <c r="C5589" s="42" t="s">
        <v>108</v>
      </c>
      <c r="D5589" s="42" t="s">
        <v>31</v>
      </c>
      <c r="E5589" s="42" t="s">
        <v>10987</v>
      </c>
      <c r="F5589" s="55">
        <v>41705</v>
      </c>
      <c r="G5589" s="42" t="s">
        <v>10988</v>
      </c>
      <c r="H5589" s="42" t="s">
        <v>10989</v>
      </c>
      <c r="I5589" s="42" t="s">
        <v>398</v>
      </c>
      <c r="J5589" s="42" t="s">
        <v>10990</v>
      </c>
      <c r="K5589" s="42" t="s">
        <v>1039</v>
      </c>
      <c r="L5589" s="42" t="s">
        <v>9162</v>
      </c>
      <c r="M5589" s="42" t="s">
        <v>21</v>
      </c>
      <c r="N5589" s="42" t="s">
        <v>10991</v>
      </c>
      <c r="O5589" s="42" t="s">
        <v>3301</v>
      </c>
      <c r="P5589" s="42" t="s">
        <v>395</v>
      </c>
      <c r="Q5589" s="56" t="s">
        <v>10992</v>
      </c>
      <c r="R5589" s="42" t="s">
        <v>94</v>
      </c>
      <c r="S5589" s="42" t="s">
        <v>12</v>
      </c>
    </row>
    <row r="5590" spans="1:19" ht="12" customHeight="1" x14ac:dyDescent="0.15">
      <c r="A5590" s="42" t="s">
        <v>10997</v>
      </c>
      <c r="B5590" s="42">
        <v>23</v>
      </c>
      <c r="C5590" s="42" t="s">
        <v>14</v>
      </c>
      <c r="D5590" s="42" t="s">
        <v>79</v>
      </c>
      <c r="F5590" s="55">
        <v>41704</v>
      </c>
      <c r="G5590" s="42" t="s">
        <v>10998</v>
      </c>
      <c r="H5590" s="42" t="s">
        <v>92</v>
      </c>
      <c r="I5590" s="42" t="s">
        <v>39</v>
      </c>
      <c r="J5590" s="42">
        <v>90003</v>
      </c>
      <c r="K5590" s="42" t="s">
        <v>92</v>
      </c>
      <c r="L5590" s="42" t="s">
        <v>93</v>
      </c>
      <c r="M5590" s="42" t="s">
        <v>21</v>
      </c>
      <c r="N5590" s="42" t="s">
        <v>10999</v>
      </c>
      <c r="P5590" s="42" t="s">
        <v>395</v>
      </c>
      <c r="Q5590" s="56" t="s">
        <v>11000</v>
      </c>
      <c r="R5590" s="42" t="s">
        <v>23</v>
      </c>
      <c r="S5590" s="42" t="s">
        <v>22</v>
      </c>
    </row>
    <row r="5591" spans="1:19" ht="12" customHeight="1" x14ac:dyDescent="0.15">
      <c r="A5591" s="42" t="s">
        <v>3186</v>
      </c>
      <c r="B5591" s="42" t="s">
        <v>23</v>
      </c>
      <c r="C5591" s="42" t="s">
        <v>14</v>
      </c>
      <c r="D5591" s="42" t="s">
        <v>79</v>
      </c>
      <c r="F5591" s="55">
        <v>41704</v>
      </c>
      <c r="G5591" s="42" t="s">
        <v>10993</v>
      </c>
      <c r="H5591" s="42" t="s">
        <v>707</v>
      </c>
      <c r="I5591" s="42" t="s">
        <v>67</v>
      </c>
      <c r="J5591" s="42" t="s">
        <v>10994</v>
      </c>
      <c r="K5591" s="42" t="s">
        <v>545</v>
      </c>
      <c r="L5591" s="42" t="s">
        <v>708</v>
      </c>
      <c r="M5591" s="42" t="s">
        <v>21</v>
      </c>
      <c r="N5591" s="42" t="s">
        <v>10995</v>
      </c>
      <c r="O5591" s="42" t="s">
        <v>994</v>
      </c>
      <c r="P5591" s="42" t="s">
        <v>395</v>
      </c>
      <c r="Q5591" s="56" t="s">
        <v>10996</v>
      </c>
      <c r="R5591" s="42" t="s">
        <v>94</v>
      </c>
      <c r="S5591" s="42" t="s">
        <v>22</v>
      </c>
    </row>
    <row r="5592" spans="1:19" ht="12" customHeight="1" x14ac:dyDescent="0.15">
      <c r="A5592" s="42" t="s">
        <v>11016</v>
      </c>
      <c r="B5592" s="42">
        <v>55</v>
      </c>
      <c r="C5592" s="42" t="s">
        <v>14</v>
      </c>
      <c r="D5592" s="42" t="s">
        <v>31</v>
      </c>
      <c r="E5592" s="42" t="s">
        <v>11017</v>
      </c>
      <c r="F5592" s="55">
        <v>41704</v>
      </c>
      <c r="G5592" s="42" t="s">
        <v>11018</v>
      </c>
      <c r="H5592" s="42" t="s">
        <v>381</v>
      </c>
      <c r="I5592" s="42" t="s">
        <v>313</v>
      </c>
      <c r="J5592" s="42" t="s">
        <v>7156</v>
      </c>
      <c r="K5592" s="42" t="s">
        <v>2628</v>
      </c>
      <c r="L5592" s="42" t="s">
        <v>7704</v>
      </c>
      <c r="M5592" s="42" t="s">
        <v>21</v>
      </c>
      <c r="N5592" s="42" t="s">
        <v>11019</v>
      </c>
      <c r="O5592" s="42" t="s">
        <v>994</v>
      </c>
      <c r="P5592" s="42" t="s">
        <v>395</v>
      </c>
      <c r="Q5592" s="56" t="s">
        <v>11020</v>
      </c>
      <c r="R5592" s="42" t="s">
        <v>542</v>
      </c>
      <c r="S5592" s="42" t="s">
        <v>22</v>
      </c>
    </row>
    <row r="5593" spans="1:19" ht="12" customHeight="1" x14ac:dyDescent="0.15">
      <c r="A5593" s="42" t="s">
        <v>11009</v>
      </c>
      <c r="B5593" s="42">
        <v>28</v>
      </c>
      <c r="C5593" s="42" t="s">
        <v>14</v>
      </c>
      <c r="D5593" s="42" t="s">
        <v>31</v>
      </c>
      <c r="E5593" s="42" t="s">
        <v>11010</v>
      </c>
      <c r="F5593" s="55">
        <v>41704</v>
      </c>
      <c r="G5593" s="42" t="s">
        <v>11011</v>
      </c>
      <c r="H5593" s="42" t="s">
        <v>7307</v>
      </c>
      <c r="I5593" s="42" t="s">
        <v>389</v>
      </c>
      <c r="J5593" s="42" t="s">
        <v>11012</v>
      </c>
      <c r="K5593" s="42" t="s">
        <v>7307</v>
      </c>
      <c r="L5593" s="42" t="s">
        <v>11013</v>
      </c>
      <c r="M5593" s="42" t="s">
        <v>21</v>
      </c>
      <c r="N5593" s="42" t="s">
        <v>11014</v>
      </c>
      <c r="O5593" s="42" t="s">
        <v>537</v>
      </c>
      <c r="P5593" s="42" t="s">
        <v>395</v>
      </c>
      <c r="Q5593" s="56" t="s">
        <v>11015</v>
      </c>
      <c r="R5593" s="42" t="s">
        <v>94</v>
      </c>
      <c r="S5593" s="42" t="s">
        <v>22</v>
      </c>
    </row>
    <row r="5594" spans="1:19" ht="12" customHeight="1" x14ac:dyDescent="0.15">
      <c r="A5594" s="42" t="s">
        <v>11001</v>
      </c>
      <c r="B5594" s="42">
        <v>47</v>
      </c>
      <c r="C5594" s="42" t="s">
        <v>14</v>
      </c>
      <c r="D5594" s="42" t="s">
        <v>31</v>
      </c>
      <c r="E5594" s="42" t="s">
        <v>11002</v>
      </c>
      <c r="F5594" s="55">
        <v>41704</v>
      </c>
      <c r="G5594" s="42" t="s">
        <v>11003</v>
      </c>
      <c r="H5594" s="42" t="s">
        <v>535</v>
      </c>
      <c r="I5594" s="42" t="s">
        <v>838</v>
      </c>
      <c r="J5594" s="42" t="s">
        <v>11004</v>
      </c>
      <c r="K5594" s="42" t="s">
        <v>11005</v>
      </c>
      <c r="L5594" s="42" t="s">
        <v>11006</v>
      </c>
      <c r="M5594" s="42" t="s">
        <v>21</v>
      </c>
      <c r="N5594" s="42" t="s">
        <v>11007</v>
      </c>
      <c r="O5594" s="42" t="s">
        <v>994</v>
      </c>
      <c r="P5594" s="42" t="s">
        <v>395</v>
      </c>
      <c r="Q5594" s="56" t="s">
        <v>11008</v>
      </c>
      <c r="R5594" s="42" t="s">
        <v>94</v>
      </c>
      <c r="S5594" s="42" t="s">
        <v>22</v>
      </c>
    </row>
    <row r="5595" spans="1:19" ht="12" customHeight="1" x14ac:dyDescent="0.15">
      <c r="A5595" s="42" t="s">
        <v>11056</v>
      </c>
      <c r="B5595" s="42">
        <v>97</v>
      </c>
      <c r="C5595" s="42" t="s">
        <v>108</v>
      </c>
      <c r="D5595" s="42" t="s">
        <v>31</v>
      </c>
      <c r="E5595" s="42" t="s">
        <v>11057</v>
      </c>
      <c r="F5595" s="55">
        <v>41703</v>
      </c>
      <c r="G5595" s="42" t="s">
        <v>11058</v>
      </c>
      <c r="H5595" s="42" t="s">
        <v>6998</v>
      </c>
      <c r="I5595" s="42" t="s">
        <v>56</v>
      </c>
      <c r="J5595" s="42" t="s">
        <v>11059</v>
      </c>
      <c r="K5595" s="42" t="s">
        <v>3800</v>
      </c>
      <c r="L5595" s="42" t="s">
        <v>1009</v>
      </c>
      <c r="M5595" s="42" t="s">
        <v>373</v>
      </c>
      <c r="N5595" s="42" t="s">
        <v>11060</v>
      </c>
      <c r="O5595" s="42" t="s">
        <v>994</v>
      </c>
      <c r="P5595" s="42" t="s">
        <v>395</v>
      </c>
      <c r="Q5595" s="56" t="s">
        <v>11061</v>
      </c>
      <c r="R5595" s="42" t="s">
        <v>94</v>
      </c>
      <c r="S5595" s="42" t="s">
        <v>12</v>
      </c>
    </row>
    <row r="5596" spans="1:19" ht="12" customHeight="1" x14ac:dyDescent="0.15">
      <c r="A5596" s="42" t="s">
        <v>11021</v>
      </c>
      <c r="B5596" s="42">
        <v>52</v>
      </c>
      <c r="C5596" s="42" t="s">
        <v>14</v>
      </c>
      <c r="D5596" s="42" t="s">
        <v>79</v>
      </c>
      <c r="E5596" s="42" t="s">
        <v>11022</v>
      </c>
      <c r="F5596" s="55">
        <v>41703</v>
      </c>
      <c r="G5596" s="42" t="s">
        <v>11023</v>
      </c>
      <c r="H5596" s="42" t="s">
        <v>9559</v>
      </c>
      <c r="I5596" s="42" t="s">
        <v>962</v>
      </c>
      <c r="J5596" s="42" t="s">
        <v>11024</v>
      </c>
      <c r="K5596" s="42" t="s">
        <v>2450</v>
      </c>
      <c r="L5596" s="42" t="s">
        <v>11025</v>
      </c>
      <c r="M5596" s="42" t="s">
        <v>21</v>
      </c>
      <c r="N5596" s="42" t="s">
        <v>11026</v>
      </c>
      <c r="O5596" s="42" t="s">
        <v>394</v>
      </c>
      <c r="P5596" s="42" t="s">
        <v>395</v>
      </c>
      <c r="Q5596" s="56" t="s">
        <v>11027</v>
      </c>
      <c r="R5596" s="42" t="s">
        <v>23</v>
      </c>
      <c r="S5596" s="42" t="s">
        <v>22</v>
      </c>
    </row>
    <row r="5597" spans="1:19" ht="12" customHeight="1" x14ac:dyDescent="0.15">
      <c r="A5597" s="42" t="s">
        <v>11028</v>
      </c>
      <c r="B5597" s="42">
        <v>23</v>
      </c>
      <c r="C5597" s="42" t="s">
        <v>14</v>
      </c>
      <c r="D5597" s="42" t="s">
        <v>42</v>
      </c>
      <c r="F5597" s="55">
        <v>41703</v>
      </c>
      <c r="G5597" s="42" t="s">
        <v>11029</v>
      </c>
      <c r="H5597" s="42" t="s">
        <v>11030</v>
      </c>
      <c r="I5597" s="42" t="s">
        <v>56</v>
      </c>
      <c r="J5597" s="42" t="s">
        <v>11031</v>
      </c>
      <c r="K5597" s="42" t="s">
        <v>11032</v>
      </c>
      <c r="L5597" s="42" t="s">
        <v>11033</v>
      </c>
      <c r="M5597" s="42" t="s">
        <v>21</v>
      </c>
      <c r="N5597" s="42" t="s">
        <v>11034</v>
      </c>
      <c r="O5597" s="42" t="s">
        <v>394</v>
      </c>
      <c r="P5597" s="42" t="s">
        <v>395</v>
      </c>
      <c r="Q5597" s="56" t="s">
        <v>11035</v>
      </c>
      <c r="R5597" s="42" t="s">
        <v>94</v>
      </c>
      <c r="S5597" s="42" t="s">
        <v>22</v>
      </c>
    </row>
    <row r="5598" spans="1:19" ht="12" customHeight="1" x14ac:dyDescent="0.15">
      <c r="A5598" s="42" t="s">
        <v>11036</v>
      </c>
      <c r="B5598" s="42">
        <v>23</v>
      </c>
      <c r="C5598" s="42" t="s">
        <v>14</v>
      </c>
      <c r="D5598" s="42" t="s">
        <v>42</v>
      </c>
      <c r="E5598" s="42" t="s">
        <v>11037</v>
      </c>
      <c r="F5598" s="55">
        <v>41703</v>
      </c>
      <c r="G5598" s="42" t="s">
        <v>11038</v>
      </c>
      <c r="H5598" s="42" t="s">
        <v>4577</v>
      </c>
      <c r="I5598" s="42" t="s">
        <v>203</v>
      </c>
      <c r="J5598" s="42" t="s">
        <v>11039</v>
      </c>
      <c r="K5598" s="42" t="s">
        <v>4577</v>
      </c>
      <c r="L5598" s="42" t="s">
        <v>4579</v>
      </c>
      <c r="M5598" s="42" t="s">
        <v>21</v>
      </c>
      <c r="N5598" s="42" t="s">
        <v>11040</v>
      </c>
      <c r="O5598" s="42" t="s">
        <v>537</v>
      </c>
      <c r="P5598" s="42" t="s">
        <v>395</v>
      </c>
      <c r="Q5598" s="56" t="s">
        <v>11041</v>
      </c>
      <c r="R5598" s="42" t="s">
        <v>94</v>
      </c>
      <c r="S5598" s="42" t="s">
        <v>22</v>
      </c>
    </row>
    <row r="5599" spans="1:19" ht="12" customHeight="1" x14ac:dyDescent="0.15">
      <c r="A5599" s="42" t="s">
        <v>11051</v>
      </c>
      <c r="B5599" s="42">
        <v>27</v>
      </c>
      <c r="C5599" s="42" t="s">
        <v>14</v>
      </c>
      <c r="D5599" s="42" t="s">
        <v>31</v>
      </c>
      <c r="E5599" s="42" t="s">
        <v>11052</v>
      </c>
      <c r="F5599" s="55">
        <v>41703</v>
      </c>
      <c r="G5599" s="42" t="s">
        <v>11053</v>
      </c>
      <c r="H5599" s="42" t="s">
        <v>210</v>
      </c>
      <c r="I5599" s="42" t="s">
        <v>211</v>
      </c>
      <c r="J5599" s="42" t="s">
        <v>11054</v>
      </c>
      <c r="K5599" s="42" t="s">
        <v>414</v>
      </c>
      <c r="L5599" s="42" t="s">
        <v>212</v>
      </c>
      <c r="M5599" s="42" t="s">
        <v>21</v>
      </c>
      <c r="N5599" s="42" t="s">
        <v>11055</v>
      </c>
      <c r="O5599" s="42" t="s">
        <v>23</v>
      </c>
      <c r="P5599" s="42" t="s">
        <v>395</v>
      </c>
      <c r="Q5599" s="56"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5599" s="42" t="s">
        <v>948</v>
      </c>
      <c r="S5599" s="42" t="s">
        <v>22</v>
      </c>
    </row>
    <row r="5600" spans="1:19" ht="12" customHeight="1" x14ac:dyDescent="0.15">
      <c r="A5600" s="42" t="s">
        <v>11042</v>
      </c>
      <c r="B5600" s="42">
        <v>50</v>
      </c>
      <c r="C5600" s="42" t="s">
        <v>14</v>
      </c>
      <c r="D5600" s="42" t="s">
        <v>31</v>
      </c>
      <c r="E5600" s="42" t="s">
        <v>11043</v>
      </c>
      <c r="F5600" s="55">
        <v>41703</v>
      </c>
      <c r="G5600" s="42" t="s">
        <v>11044</v>
      </c>
      <c r="H5600" s="42" t="s">
        <v>11045</v>
      </c>
      <c r="I5600" s="42" t="s">
        <v>425</v>
      </c>
      <c r="J5600" s="42" t="s">
        <v>11046</v>
      </c>
      <c r="K5600" s="42" t="s">
        <v>11047</v>
      </c>
      <c r="L5600" s="42" t="s">
        <v>11048</v>
      </c>
      <c r="M5600" s="42" t="s">
        <v>21</v>
      </c>
      <c r="N5600" s="42" t="s">
        <v>11049</v>
      </c>
      <c r="O5600" s="42" t="s">
        <v>537</v>
      </c>
      <c r="P5600" s="42" t="s">
        <v>395</v>
      </c>
      <c r="Q5600" s="56" t="s">
        <v>11050</v>
      </c>
      <c r="R5600" s="42" t="s">
        <v>948</v>
      </c>
      <c r="S5600" s="42" t="s">
        <v>12</v>
      </c>
    </row>
    <row r="5601" spans="1:19" ht="12" customHeight="1" x14ac:dyDescent="0.15">
      <c r="A5601" s="42" t="s">
        <v>11080</v>
      </c>
      <c r="B5601" s="42">
        <v>24</v>
      </c>
      <c r="C5601" s="42" t="s">
        <v>108</v>
      </c>
      <c r="D5601" s="42" t="s">
        <v>31</v>
      </c>
      <c r="E5601" s="42" t="s">
        <v>11081</v>
      </c>
      <c r="F5601" s="55">
        <v>41702</v>
      </c>
      <c r="G5601" s="42" t="s">
        <v>11082</v>
      </c>
      <c r="H5601" s="42" t="s">
        <v>11083</v>
      </c>
      <c r="I5601" s="42" t="s">
        <v>26</v>
      </c>
      <c r="J5601" s="42" t="s">
        <v>11084</v>
      </c>
      <c r="K5601" s="42" t="s">
        <v>2806</v>
      </c>
      <c r="L5601" s="42" t="s">
        <v>11085</v>
      </c>
      <c r="M5601" s="42" t="s">
        <v>21</v>
      </c>
      <c r="N5601" s="42" t="s">
        <v>11086</v>
      </c>
      <c r="O5601" s="42" t="s">
        <v>994</v>
      </c>
      <c r="P5601" s="42" t="s">
        <v>395</v>
      </c>
      <c r="Q5601" s="56" t="s">
        <v>11087</v>
      </c>
      <c r="R5601" s="42" t="s">
        <v>94</v>
      </c>
      <c r="S5601" s="42" t="s">
        <v>373</v>
      </c>
    </row>
    <row r="5602" spans="1:19" ht="12" customHeight="1" x14ac:dyDescent="0.15">
      <c r="A5602" s="42" t="s">
        <v>11062</v>
      </c>
      <c r="B5602" s="42">
        <v>41</v>
      </c>
      <c r="C5602" s="42" t="s">
        <v>14</v>
      </c>
      <c r="D5602" s="42" t="s">
        <v>79</v>
      </c>
      <c r="E5602" s="42" t="s">
        <v>11063</v>
      </c>
      <c r="F5602" s="55">
        <v>41702</v>
      </c>
      <c r="G5602" s="42" t="s">
        <v>11064</v>
      </c>
      <c r="H5602" s="42" t="s">
        <v>9968</v>
      </c>
      <c r="I5602" s="42" t="s">
        <v>56</v>
      </c>
      <c r="J5602" s="42" t="s">
        <v>11065</v>
      </c>
      <c r="K5602" s="42" t="s">
        <v>622</v>
      </c>
      <c r="L5602" s="42" t="s">
        <v>623</v>
      </c>
      <c r="M5602" s="42" t="s">
        <v>21</v>
      </c>
      <c r="N5602" s="42" t="s">
        <v>11066</v>
      </c>
      <c r="O5602" s="42" t="s">
        <v>994</v>
      </c>
      <c r="P5602" s="42" t="s">
        <v>395</v>
      </c>
      <c r="Q5602" s="56" t="s">
        <v>11067</v>
      </c>
      <c r="R5602" s="42" t="s">
        <v>542</v>
      </c>
      <c r="S5602" s="42" t="s">
        <v>22</v>
      </c>
    </row>
    <row r="5603" spans="1:19" ht="12" customHeight="1" x14ac:dyDescent="0.15">
      <c r="A5603" s="42" t="s">
        <v>11068</v>
      </c>
      <c r="B5603" s="42">
        <v>20</v>
      </c>
      <c r="C5603" s="42" t="s">
        <v>14</v>
      </c>
      <c r="D5603" s="42" t="s">
        <v>42</v>
      </c>
      <c r="F5603" s="55">
        <v>41702</v>
      </c>
      <c r="G5603" s="42" t="s">
        <v>11069</v>
      </c>
      <c r="H5603" s="42" t="s">
        <v>747</v>
      </c>
      <c r="I5603" s="42" t="s">
        <v>56</v>
      </c>
      <c r="J5603" s="42" t="s">
        <v>11070</v>
      </c>
      <c r="K5603" s="42" t="s">
        <v>155</v>
      </c>
      <c r="L5603" s="42" t="s">
        <v>156</v>
      </c>
      <c r="M5603" s="42" t="s">
        <v>21</v>
      </c>
      <c r="N5603" s="42" t="s">
        <v>11071</v>
      </c>
      <c r="O5603" s="42" t="s">
        <v>994</v>
      </c>
      <c r="P5603" s="42" t="s">
        <v>395</v>
      </c>
      <c r="Q5603" s="56" t="s">
        <v>11072</v>
      </c>
      <c r="R5603" s="42" t="s">
        <v>542</v>
      </c>
      <c r="S5603" s="42" t="s">
        <v>22</v>
      </c>
    </row>
    <row r="5604" spans="1:19" ht="12" customHeight="1" x14ac:dyDescent="0.15">
      <c r="A5604" s="42" t="s">
        <v>11073</v>
      </c>
      <c r="B5604" s="42">
        <v>44</v>
      </c>
      <c r="C5604" s="42" t="s">
        <v>14</v>
      </c>
      <c r="D5604" s="42" t="s">
        <v>31</v>
      </c>
      <c r="E5604" s="42" t="s">
        <v>11074</v>
      </c>
      <c r="F5604" s="55">
        <v>41702</v>
      </c>
      <c r="G5604" s="42" t="s">
        <v>11075</v>
      </c>
      <c r="H5604" s="42" t="s">
        <v>11076</v>
      </c>
      <c r="I5604" s="42" t="s">
        <v>51</v>
      </c>
      <c r="J5604" s="42" t="s">
        <v>11077</v>
      </c>
      <c r="K5604" s="42" t="s">
        <v>588</v>
      </c>
      <c r="L5604" s="42" t="s">
        <v>18059</v>
      </c>
      <c r="M5604" s="42" t="s">
        <v>21</v>
      </c>
      <c r="N5604" s="42" t="s">
        <v>11078</v>
      </c>
      <c r="O5604" s="42" t="s">
        <v>394</v>
      </c>
      <c r="P5604" s="42" t="s">
        <v>395</v>
      </c>
      <c r="Q5604" s="56" t="s">
        <v>11079</v>
      </c>
      <c r="R5604" s="42" t="s">
        <v>948</v>
      </c>
      <c r="S5604" s="42" t="s">
        <v>22</v>
      </c>
    </row>
    <row r="5605" spans="1:19" ht="12" customHeight="1" x14ac:dyDescent="0.15">
      <c r="A5605" s="42" t="s">
        <v>11088</v>
      </c>
      <c r="B5605" s="42">
        <v>19</v>
      </c>
      <c r="C5605" s="42" t="s">
        <v>14</v>
      </c>
      <c r="D5605" s="42" t="s">
        <v>133</v>
      </c>
      <c r="F5605" s="55">
        <v>41701</v>
      </c>
      <c r="H5605" s="42" t="s">
        <v>11089</v>
      </c>
      <c r="I5605" s="42" t="s">
        <v>838</v>
      </c>
      <c r="J5605" s="42" t="s">
        <v>11090</v>
      </c>
      <c r="K5605" s="42" t="s">
        <v>11091</v>
      </c>
      <c r="L5605" s="42" t="s">
        <v>11092</v>
      </c>
      <c r="M5605" s="42" t="s">
        <v>21</v>
      </c>
      <c r="N5605" s="42" t="s">
        <v>11093</v>
      </c>
      <c r="O5605" s="42" t="s">
        <v>994</v>
      </c>
      <c r="P5605" s="42" t="s">
        <v>395</v>
      </c>
      <c r="Q5605" s="56" t="s">
        <v>11094</v>
      </c>
      <c r="R5605" s="42" t="s">
        <v>23</v>
      </c>
      <c r="S5605" s="42" t="s">
        <v>22</v>
      </c>
    </row>
    <row r="5606" spans="1:19" ht="12" customHeight="1" x14ac:dyDescent="0.15">
      <c r="A5606" s="42" t="s">
        <v>11095</v>
      </c>
      <c r="B5606" s="42">
        <v>28</v>
      </c>
      <c r="C5606" s="42" t="s">
        <v>14</v>
      </c>
      <c r="D5606" s="42" t="s">
        <v>31</v>
      </c>
      <c r="E5606" s="42" t="s">
        <v>11096</v>
      </c>
      <c r="F5606" s="55">
        <v>41701</v>
      </c>
      <c r="G5606" s="42" t="s">
        <v>11097</v>
      </c>
      <c r="H5606" s="42" t="s">
        <v>11098</v>
      </c>
      <c r="I5606" s="42" t="s">
        <v>56</v>
      </c>
      <c r="J5606" s="42" t="s">
        <v>11099</v>
      </c>
      <c r="K5606" s="42" t="s">
        <v>1008</v>
      </c>
      <c r="L5606" s="42" t="s">
        <v>11100</v>
      </c>
      <c r="M5606" s="42" t="s">
        <v>21</v>
      </c>
      <c r="N5606" s="42" t="s">
        <v>11101</v>
      </c>
      <c r="O5606" s="42" t="s">
        <v>994</v>
      </c>
      <c r="P5606" s="42" t="s">
        <v>395</v>
      </c>
      <c r="Q5606" s="56" t="s">
        <v>11102</v>
      </c>
      <c r="R5606" s="42" t="s">
        <v>23</v>
      </c>
      <c r="S5606" s="42" t="s">
        <v>22</v>
      </c>
    </row>
    <row r="5607" spans="1:19" ht="12" customHeight="1" x14ac:dyDescent="0.15">
      <c r="A5607" s="42" t="s">
        <v>11103</v>
      </c>
      <c r="B5607" s="42">
        <v>28</v>
      </c>
      <c r="C5607" s="42" t="s">
        <v>14</v>
      </c>
      <c r="D5607" s="42" t="s">
        <v>31</v>
      </c>
      <c r="F5607" s="55">
        <v>41701</v>
      </c>
      <c r="G5607" s="42" t="s">
        <v>11104</v>
      </c>
      <c r="H5607" s="42" t="s">
        <v>616</v>
      </c>
      <c r="I5607" s="42" t="s">
        <v>117</v>
      </c>
      <c r="J5607" s="42" t="s">
        <v>11105</v>
      </c>
      <c r="K5607" s="42" t="s">
        <v>617</v>
      </c>
      <c r="L5607" s="42" t="s">
        <v>618</v>
      </c>
      <c r="M5607" s="42" t="s">
        <v>21</v>
      </c>
      <c r="N5607" s="42" t="s">
        <v>11106</v>
      </c>
      <c r="O5607" s="42" t="s">
        <v>994</v>
      </c>
      <c r="P5607" s="42" t="s">
        <v>395</v>
      </c>
      <c r="Q5607" s="56" t="s">
        <v>11107</v>
      </c>
      <c r="R5607" s="42" t="s">
        <v>23</v>
      </c>
      <c r="S5607" s="42" t="s">
        <v>22</v>
      </c>
    </row>
    <row r="5608" spans="1:19" ht="12" customHeight="1" x14ac:dyDescent="0.15">
      <c r="A5608" s="42" t="s">
        <v>11108</v>
      </c>
      <c r="B5608" s="42">
        <v>22</v>
      </c>
      <c r="C5608" s="42" t="s">
        <v>108</v>
      </c>
      <c r="D5608" s="42" t="s">
        <v>42</v>
      </c>
      <c r="F5608" s="55">
        <v>41700</v>
      </c>
      <c r="G5608" s="42" t="s">
        <v>11109</v>
      </c>
      <c r="H5608" s="42" t="s">
        <v>11110</v>
      </c>
      <c r="I5608" s="42" t="s">
        <v>39</v>
      </c>
      <c r="J5608" s="42" t="s">
        <v>11111</v>
      </c>
      <c r="K5608" s="42" t="s">
        <v>1612</v>
      </c>
      <c r="L5608" s="42" t="s">
        <v>1613</v>
      </c>
      <c r="M5608" s="42" t="s">
        <v>21</v>
      </c>
      <c r="N5608" s="42" t="s">
        <v>11112</v>
      </c>
      <c r="O5608" s="42" t="s">
        <v>537</v>
      </c>
      <c r="P5608" s="42" t="s">
        <v>395</v>
      </c>
      <c r="Q5608" s="56" t="s">
        <v>11113</v>
      </c>
      <c r="R5608" s="42" t="s">
        <v>23</v>
      </c>
      <c r="S5608" s="42" t="s">
        <v>373</v>
      </c>
    </row>
    <row r="5609" spans="1:19" ht="12" customHeight="1" x14ac:dyDescent="0.15">
      <c r="A5609" s="42" t="s">
        <v>11122</v>
      </c>
      <c r="B5609" s="42">
        <v>41</v>
      </c>
      <c r="C5609" s="42" t="s">
        <v>14</v>
      </c>
      <c r="D5609" s="42" t="s">
        <v>31</v>
      </c>
      <c r="F5609" s="55">
        <v>41700</v>
      </c>
      <c r="G5609" s="42" t="s">
        <v>11123</v>
      </c>
      <c r="H5609" s="42" t="s">
        <v>11124</v>
      </c>
      <c r="I5609" s="42" t="s">
        <v>39</v>
      </c>
      <c r="J5609" s="42" t="s">
        <v>11125</v>
      </c>
      <c r="K5609" s="42" t="s">
        <v>1612</v>
      </c>
      <c r="L5609" s="42" t="s">
        <v>11126</v>
      </c>
      <c r="M5609" s="42" t="s">
        <v>21</v>
      </c>
      <c r="N5609" s="42" t="s">
        <v>11127</v>
      </c>
      <c r="O5609" s="42" t="s">
        <v>994</v>
      </c>
      <c r="P5609" s="42" t="s">
        <v>395</v>
      </c>
      <c r="Q5609" s="56" t="s">
        <v>11128</v>
      </c>
      <c r="R5609" s="42" t="s">
        <v>542</v>
      </c>
      <c r="S5609" s="42" t="s">
        <v>22</v>
      </c>
    </row>
    <row r="5610" spans="1:19" ht="12" customHeight="1" x14ac:dyDescent="0.15">
      <c r="A5610" s="42" t="s">
        <v>11114</v>
      </c>
      <c r="B5610" s="42">
        <v>30</v>
      </c>
      <c r="C5610" s="42" t="s">
        <v>14</v>
      </c>
      <c r="D5610" s="42" t="s">
        <v>31</v>
      </c>
      <c r="E5610" s="42" t="s">
        <v>11115</v>
      </c>
      <c r="F5610" s="55">
        <v>41700</v>
      </c>
      <c r="G5610" s="42" t="s">
        <v>11116</v>
      </c>
      <c r="H5610" s="42" t="s">
        <v>11117</v>
      </c>
      <c r="I5610" s="42" t="s">
        <v>19</v>
      </c>
      <c r="J5610" s="42" t="s">
        <v>11118</v>
      </c>
      <c r="K5610" s="42" t="s">
        <v>11117</v>
      </c>
      <c r="L5610" s="42" t="s">
        <v>11119</v>
      </c>
      <c r="M5610" s="42" t="s">
        <v>12501</v>
      </c>
      <c r="N5610" s="42" t="s">
        <v>11120</v>
      </c>
      <c r="O5610" s="42" t="s">
        <v>994</v>
      </c>
      <c r="P5610" s="42" t="s">
        <v>395</v>
      </c>
      <c r="Q5610" s="56" t="s">
        <v>11121</v>
      </c>
      <c r="R5610" s="42" t="s">
        <v>948</v>
      </c>
      <c r="S5610" s="42" t="s">
        <v>12</v>
      </c>
    </row>
    <row r="5611" spans="1:19" ht="12" customHeight="1" x14ac:dyDescent="0.15">
      <c r="A5611" s="42" t="s">
        <v>11129</v>
      </c>
      <c r="B5611" s="42" t="s">
        <v>23</v>
      </c>
      <c r="C5611" s="42" t="s">
        <v>14</v>
      </c>
      <c r="D5611" s="42" t="s">
        <v>42</v>
      </c>
      <c r="F5611" s="55">
        <v>41699</v>
      </c>
      <c r="G5611" s="42" t="s">
        <v>11130</v>
      </c>
      <c r="H5611" s="42" t="s">
        <v>279</v>
      </c>
      <c r="I5611" s="42" t="s">
        <v>67</v>
      </c>
      <c r="J5611" s="42" t="s">
        <v>10461</v>
      </c>
      <c r="K5611" s="42" t="s">
        <v>279</v>
      </c>
      <c r="L5611" s="42" t="s">
        <v>280</v>
      </c>
      <c r="M5611" s="42" t="s">
        <v>385</v>
      </c>
      <c r="N5611" s="42" t="s">
        <v>11131</v>
      </c>
      <c r="O5611" s="42" t="s">
        <v>994</v>
      </c>
      <c r="P5611" s="42" t="s">
        <v>395</v>
      </c>
      <c r="Q5611" s="56" t="s">
        <v>11132</v>
      </c>
      <c r="R5611" s="42" t="s">
        <v>948</v>
      </c>
      <c r="S5611" s="42" t="s">
        <v>22</v>
      </c>
    </row>
    <row r="5612" spans="1:19" ht="12" customHeight="1" x14ac:dyDescent="0.15">
      <c r="A5612" s="42" t="s">
        <v>11133</v>
      </c>
      <c r="B5612" s="42">
        <v>21</v>
      </c>
      <c r="C5612" s="42" t="s">
        <v>14</v>
      </c>
      <c r="D5612" s="42" t="s">
        <v>31</v>
      </c>
      <c r="F5612" s="55">
        <v>41699</v>
      </c>
      <c r="G5612" s="42" t="s">
        <v>11134</v>
      </c>
      <c r="H5612" s="42" t="s">
        <v>11135</v>
      </c>
      <c r="I5612" s="42" t="s">
        <v>425</v>
      </c>
      <c r="J5612" s="42" t="s">
        <v>11136</v>
      </c>
      <c r="K5612" s="42" t="s">
        <v>10208</v>
      </c>
      <c r="L5612" s="42" t="s">
        <v>11137</v>
      </c>
      <c r="M5612" s="42" t="s">
        <v>21</v>
      </c>
      <c r="N5612" s="42" t="s">
        <v>11138</v>
      </c>
      <c r="O5612" s="42" t="s">
        <v>537</v>
      </c>
      <c r="P5612" s="42" t="s">
        <v>395</v>
      </c>
      <c r="Q5612" s="56" t="s">
        <v>11139</v>
      </c>
      <c r="R5612" s="42" t="s">
        <v>542</v>
      </c>
      <c r="S5612" s="42" t="s">
        <v>22</v>
      </c>
    </row>
    <row r="5613" spans="1:19" ht="12" customHeight="1" x14ac:dyDescent="0.15">
      <c r="A5613" s="42" t="s">
        <v>11151</v>
      </c>
      <c r="B5613" s="42">
        <v>51</v>
      </c>
      <c r="C5613" s="42" t="s">
        <v>14</v>
      </c>
      <c r="D5613" s="42" t="s">
        <v>31</v>
      </c>
      <c r="E5613" s="42" t="s">
        <v>11152</v>
      </c>
      <c r="F5613" s="55">
        <v>41698</v>
      </c>
      <c r="G5613" s="42" t="s">
        <v>11153</v>
      </c>
      <c r="H5613" s="42" t="s">
        <v>1839</v>
      </c>
      <c r="I5613" s="42" t="s">
        <v>56</v>
      </c>
      <c r="J5613" s="42" t="s">
        <v>11154</v>
      </c>
      <c r="K5613" s="42" t="s">
        <v>1738</v>
      </c>
      <c r="L5613" s="42" t="s">
        <v>3674</v>
      </c>
      <c r="M5613" s="42" t="s">
        <v>21</v>
      </c>
      <c r="N5613" s="42" t="s">
        <v>11155</v>
      </c>
      <c r="O5613" s="42" t="s">
        <v>994</v>
      </c>
      <c r="P5613" s="42" t="s">
        <v>395</v>
      </c>
      <c r="Q5613" s="56" t="s">
        <v>11156</v>
      </c>
      <c r="R5613" s="42" t="s">
        <v>542</v>
      </c>
      <c r="S5613" s="42" t="s">
        <v>22</v>
      </c>
    </row>
    <row r="5614" spans="1:19" ht="12" customHeight="1" x14ac:dyDescent="0.15">
      <c r="A5614" s="42" t="s">
        <v>11145</v>
      </c>
      <c r="B5614" s="42">
        <v>37</v>
      </c>
      <c r="C5614" s="42" t="s">
        <v>14</v>
      </c>
      <c r="D5614" s="42" t="s">
        <v>42</v>
      </c>
      <c r="E5614" s="42" t="s">
        <v>11146</v>
      </c>
      <c r="F5614" s="55">
        <v>41698</v>
      </c>
      <c r="G5614" s="42" t="s">
        <v>11147</v>
      </c>
      <c r="H5614" s="42" t="s">
        <v>207</v>
      </c>
      <c r="I5614" s="42" t="s">
        <v>56</v>
      </c>
      <c r="J5614" s="42" t="s">
        <v>11148</v>
      </c>
      <c r="K5614" s="42" t="s">
        <v>155</v>
      </c>
      <c r="L5614" s="42" t="s">
        <v>156</v>
      </c>
      <c r="M5614" s="42" t="s">
        <v>385</v>
      </c>
      <c r="N5614" s="42" t="s">
        <v>11149</v>
      </c>
      <c r="O5614" s="42" t="s">
        <v>994</v>
      </c>
      <c r="P5614" s="42" t="s">
        <v>395</v>
      </c>
      <c r="Q5614" s="56" t="s">
        <v>11150</v>
      </c>
      <c r="R5614" s="42" t="s">
        <v>94</v>
      </c>
      <c r="S5614" s="42" t="s">
        <v>12</v>
      </c>
    </row>
    <row r="5615" spans="1:19" ht="12" customHeight="1" x14ac:dyDescent="0.15">
      <c r="A5615" s="42" t="s">
        <v>11140</v>
      </c>
      <c r="B5615" s="42">
        <v>23</v>
      </c>
      <c r="C5615" s="42" t="s">
        <v>14</v>
      </c>
      <c r="D5615" s="42" t="s">
        <v>79</v>
      </c>
      <c r="E5615" s="42" t="s">
        <v>11141</v>
      </c>
      <c r="F5615" s="55">
        <v>41698</v>
      </c>
      <c r="G5615" s="42" t="s">
        <v>11142</v>
      </c>
      <c r="H5615" s="42" t="s">
        <v>562</v>
      </c>
      <c r="I5615" s="42" t="s">
        <v>67</v>
      </c>
      <c r="J5615" s="42" t="s">
        <v>8093</v>
      </c>
      <c r="K5615" s="42" t="s">
        <v>563</v>
      </c>
      <c r="L5615" s="42" t="s">
        <v>564</v>
      </c>
      <c r="M5615" s="42" t="s">
        <v>21</v>
      </c>
      <c r="N5615" s="42" t="s">
        <v>11143</v>
      </c>
      <c r="O5615" s="42" t="s">
        <v>994</v>
      </c>
      <c r="P5615" s="42" t="s">
        <v>395</v>
      </c>
      <c r="Q5615" s="56" t="s">
        <v>11144</v>
      </c>
      <c r="R5615" s="42" t="s">
        <v>94</v>
      </c>
      <c r="S5615" s="42" t="s">
        <v>29</v>
      </c>
    </row>
    <row r="5616" spans="1:19" ht="12" customHeight="1" x14ac:dyDescent="0.15">
      <c r="A5616" s="42" t="s">
        <v>11157</v>
      </c>
      <c r="B5616" s="42">
        <v>27</v>
      </c>
      <c r="C5616" s="42" t="s">
        <v>14</v>
      </c>
      <c r="D5616" s="42" t="s">
        <v>79</v>
      </c>
      <c r="E5616" s="42" t="s">
        <v>11158</v>
      </c>
      <c r="F5616" s="55">
        <v>41697</v>
      </c>
      <c r="G5616" s="42" t="s">
        <v>11159</v>
      </c>
      <c r="H5616" s="42" t="s">
        <v>6321</v>
      </c>
      <c r="I5616" s="42" t="s">
        <v>56</v>
      </c>
      <c r="J5616" s="42" t="s">
        <v>11160</v>
      </c>
      <c r="K5616" s="42" t="s">
        <v>155</v>
      </c>
      <c r="L5616" s="42" t="s">
        <v>6322</v>
      </c>
      <c r="M5616" s="42" t="s">
        <v>21</v>
      </c>
      <c r="N5616" s="42" t="s">
        <v>11161</v>
      </c>
      <c r="O5616" s="42" t="s">
        <v>994</v>
      </c>
      <c r="P5616" s="42" t="s">
        <v>395</v>
      </c>
      <c r="Q5616" s="56" t="s">
        <v>11162</v>
      </c>
      <c r="R5616" s="42" t="s">
        <v>94</v>
      </c>
      <c r="S5616" s="42" t="s">
        <v>12</v>
      </c>
    </row>
    <row r="5617" spans="1:19" ht="12" customHeight="1" x14ac:dyDescent="0.15">
      <c r="A5617" s="42" t="s">
        <v>11184</v>
      </c>
      <c r="B5617" s="42">
        <v>42</v>
      </c>
      <c r="C5617" s="42" t="s">
        <v>108</v>
      </c>
      <c r="D5617" s="42" t="s">
        <v>31</v>
      </c>
      <c r="E5617" s="42" t="s">
        <v>11185</v>
      </c>
      <c r="F5617" s="55">
        <v>41696</v>
      </c>
      <c r="G5617" s="42" t="s">
        <v>11186</v>
      </c>
      <c r="H5617" s="42" t="s">
        <v>279</v>
      </c>
      <c r="I5617" s="42" t="s">
        <v>67</v>
      </c>
      <c r="J5617" s="42" t="s">
        <v>10461</v>
      </c>
      <c r="K5617" s="42" t="s">
        <v>279</v>
      </c>
      <c r="L5617" s="42" t="s">
        <v>11187</v>
      </c>
      <c r="M5617" s="42" t="s">
        <v>21</v>
      </c>
      <c r="N5617" s="42" t="s">
        <v>20434</v>
      </c>
      <c r="O5617" s="42" t="s">
        <v>24802</v>
      </c>
      <c r="P5617" s="42" t="s">
        <v>395</v>
      </c>
      <c r="Q5617" s="56" t="s">
        <v>11188</v>
      </c>
      <c r="R5617" s="42" t="s">
        <v>94</v>
      </c>
      <c r="S5617" s="42" t="s">
        <v>12</v>
      </c>
    </row>
    <row r="5618" spans="1:19" ht="12" customHeight="1" x14ac:dyDescent="0.15">
      <c r="A5618" s="42" t="s">
        <v>11163</v>
      </c>
      <c r="B5618" s="42">
        <v>32</v>
      </c>
      <c r="C5618" s="42" t="s">
        <v>14</v>
      </c>
      <c r="D5618" s="42" t="s">
        <v>15</v>
      </c>
      <c r="F5618" s="55">
        <v>41696</v>
      </c>
      <c r="G5618" s="42" t="s">
        <v>11164</v>
      </c>
      <c r="H5618" s="42" t="s">
        <v>11165</v>
      </c>
      <c r="I5618" s="42" t="s">
        <v>35</v>
      </c>
      <c r="J5618" s="42" t="s">
        <v>11166</v>
      </c>
      <c r="K5618" s="42" t="s">
        <v>4779</v>
      </c>
      <c r="L5618" s="42" t="s">
        <v>37</v>
      </c>
      <c r="M5618" s="42" t="s">
        <v>21</v>
      </c>
      <c r="N5618" s="42" t="s">
        <v>11167</v>
      </c>
      <c r="O5618" s="42" t="s">
        <v>994</v>
      </c>
      <c r="P5618" s="42" t="s">
        <v>395</v>
      </c>
      <c r="Q5618" s="56" t="s">
        <v>11168</v>
      </c>
      <c r="R5618" s="42" t="s">
        <v>23</v>
      </c>
      <c r="S5618" s="42" t="s">
        <v>22</v>
      </c>
    </row>
    <row r="5619" spans="1:19" ht="12" customHeight="1" x14ac:dyDescent="0.15">
      <c r="A5619" s="42" t="s">
        <v>3186</v>
      </c>
      <c r="B5619" s="42" t="s">
        <v>23</v>
      </c>
      <c r="C5619" s="42" t="s">
        <v>14</v>
      </c>
      <c r="D5619" s="42" t="s">
        <v>24</v>
      </c>
      <c r="F5619" s="55">
        <v>41696</v>
      </c>
      <c r="G5619" s="42" t="s">
        <v>11169</v>
      </c>
      <c r="H5619" s="42" t="s">
        <v>283</v>
      </c>
      <c r="I5619" s="42" t="s">
        <v>309</v>
      </c>
      <c r="J5619" s="42">
        <v>40065</v>
      </c>
      <c r="K5619" s="42" t="s">
        <v>1169</v>
      </c>
      <c r="L5619" s="42" t="s">
        <v>3289</v>
      </c>
      <c r="M5619" s="42" t="s">
        <v>21</v>
      </c>
      <c r="N5619" s="42" t="s">
        <v>11170</v>
      </c>
      <c r="P5619" s="42" t="s">
        <v>395</v>
      </c>
      <c r="Q5619" s="56" t="s">
        <v>11171</v>
      </c>
      <c r="R5619" s="42" t="s">
        <v>23</v>
      </c>
      <c r="S5619" s="42" t="s">
        <v>22</v>
      </c>
    </row>
    <row r="5620" spans="1:19" ht="12" customHeight="1" x14ac:dyDescent="0.15">
      <c r="A5620" s="42" t="s">
        <v>11172</v>
      </c>
      <c r="B5620" s="42">
        <v>62</v>
      </c>
      <c r="C5620" s="42" t="s">
        <v>14</v>
      </c>
      <c r="D5620" s="42" t="s">
        <v>31</v>
      </c>
      <c r="E5620" s="42" t="s">
        <v>11173</v>
      </c>
      <c r="F5620" s="55">
        <v>41696</v>
      </c>
      <c r="G5620" s="42" t="s">
        <v>11174</v>
      </c>
      <c r="H5620" s="42" t="s">
        <v>150</v>
      </c>
      <c r="I5620" s="42" t="s">
        <v>39</v>
      </c>
      <c r="J5620" s="42" t="s">
        <v>11175</v>
      </c>
      <c r="K5620" s="42" t="s">
        <v>150</v>
      </c>
      <c r="L5620" s="42" t="s">
        <v>151</v>
      </c>
      <c r="M5620" s="42" t="s">
        <v>21</v>
      </c>
      <c r="N5620" s="42" t="s">
        <v>11176</v>
      </c>
      <c r="O5620" s="42" t="s">
        <v>994</v>
      </c>
      <c r="P5620" s="42" t="s">
        <v>395</v>
      </c>
      <c r="Q5620" s="56" t="str">
        <f>HYPERLINK("http://www.utsandiego.com/news/2014/feb/26/suicidal-man-rifle-downtown-san-diego/","http://www.utsandiego.com/news/2014/feb/26/suicidal-man-rifle-downtown-san-diego/")</f>
        <v>http://www.utsandiego.com/news/2014/feb/26/suicidal-man-rifle-downtown-san-diego/</v>
      </c>
      <c r="R5620" s="42" t="s">
        <v>542</v>
      </c>
      <c r="S5620" s="42" t="s">
        <v>22</v>
      </c>
    </row>
    <row r="5621" spans="1:19" ht="12" customHeight="1" x14ac:dyDescent="0.15">
      <c r="A5621" s="42" t="s">
        <v>11177</v>
      </c>
      <c r="B5621" s="42">
        <v>33</v>
      </c>
      <c r="C5621" s="42" t="s">
        <v>14</v>
      </c>
      <c r="D5621" s="42" t="s">
        <v>31</v>
      </c>
      <c r="F5621" s="55">
        <v>41696</v>
      </c>
      <c r="G5621" s="42" t="s">
        <v>11178</v>
      </c>
      <c r="H5621" s="42" t="s">
        <v>11179</v>
      </c>
      <c r="I5621" s="42" t="s">
        <v>38</v>
      </c>
      <c r="J5621" s="42" t="s">
        <v>11180</v>
      </c>
      <c r="K5621" s="42" t="s">
        <v>11181</v>
      </c>
      <c r="L5621" s="42" t="s">
        <v>11182</v>
      </c>
      <c r="M5621" s="42" t="s">
        <v>21</v>
      </c>
      <c r="N5621" s="42" t="s">
        <v>11183</v>
      </c>
      <c r="O5621" s="42" t="s">
        <v>994</v>
      </c>
      <c r="P5621" s="42" t="s">
        <v>395</v>
      </c>
      <c r="Q5621" s="56"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5621" s="42" t="s">
        <v>94</v>
      </c>
      <c r="S5621" s="42" t="s">
        <v>22</v>
      </c>
    </row>
    <row r="5622" spans="1:19" ht="12" customHeight="1" x14ac:dyDescent="0.15">
      <c r="A5622" s="42" t="s">
        <v>11189</v>
      </c>
      <c r="B5622" s="42">
        <v>48</v>
      </c>
      <c r="C5622" s="42" t="s">
        <v>14</v>
      </c>
      <c r="D5622" s="42" t="s">
        <v>24</v>
      </c>
      <c r="F5622" s="55">
        <v>41695</v>
      </c>
      <c r="G5622" s="42" t="s">
        <v>11190</v>
      </c>
      <c r="H5622" s="42" t="s">
        <v>11191</v>
      </c>
      <c r="I5622" s="42" t="s">
        <v>51</v>
      </c>
      <c r="J5622" s="42" t="s">
        <v>11192</v>
      </c>
      <c r="K5622" s="42" t="s">
        <v>1107</v>
      </c>
      <c r="L5622" s="42" t="s">
        <v>11193</v>
      </c>
      <c r="M5622" s="42" t="s">
        <v>21</v>
      </c>
      <c r="N5622" s="42" t="s">
        <v>11194</v>
      </c>
      <c r="O5622" s="42" t="s">
        <v>994</v>
      </c>
      <c r="P5622" s="42" t="s">
        <v>395</v>
      </c>
      <c r="Q5622" s="56" t="str">
        <f>HYPERLINK("http://thenewsherald.com/articles/2014/02/28/news/doc5310a54ba9b5b176742526.txt","http://thenewsherald.com/articles/2014/02/28/news/doc5310a54ba9b5b176742526.txt")</f>
        <v>http://thenewsherald.com/articles/2014/02/28/news/doc5310a54ba9b5b176742526.txt</v>
      </c>
      <c r="R5622" s="42" t="s">
        <v>542</v>
      </c>
      <c r="S5622" s="42" t="s">
        <v>22</v>
      </c>
    </row>
    <row r="5623" spans="1:19" ht="12" customHeight="1" x14ac:dyDescent="0.15">
      <c r="A5623" s="42" t="s">
        <v>11195</v>
      </c>
      <c r="B5623" s="42">
        <v>57</v>
      </c>
      <c r="C5623" s="42" t="s">
        <v>14</v>
      </c>
      <c r="D5623" s="42" t="s">
        <v>31</v>
      </c>
      <c r="E5623" s="42" t="s">
        <v>11196</v>
      </c>
      <c r="F5623" s="55">
        <v>41695</v>
      </c>
      <c r="G5623" s="42" t="s">
        <v>11197</v>
      </c>
      <c r="H5623" s="42" t="s">
        <v>1403</v>
      </c>
      <c r="I5623" s="42" t="s">
        <v>117</v>
      </c>
      <c r="J5623" s="42" t="s">
        <v>11198</v>
      </c>
      <c r="K5623" s="42" t="s">
        <v>617</v>
      </c>
      <c r="L5623" s="42" t="s">
        <v>791</v>
      </c>
      <c r="M5623" s="42" t="s">
        <v>21</v>
      </c>
      <c r="N5623" s="42" t="s">
        <v>11199</v>
      </c>
      <c r="O5623" s="42" t="s">
        <v>994</v>
      </c>
      <c r="P5623" s="42" t="s">
        <v>395</v>
      </c>
      <c r="Q5623" s="56" t="s">
        <v>11200</v>
      </c>
      <c r="R5623" s="42" t="s">
        <v>94</v>
      </c>
      <c r="S5623" s="42" t="s">
        <v>22</v>
      </c>
    </row>
    <row r="5624" spans="1:19" ht="12" customHeight="1" x14ac:dyDescent="0.15">
      <c r="A5624" s="42" t="s">
        <v>11201</v>
      </c>
      <c r="B5624" s="42">
        <v>70</v>
      </c>
      <c r="C5624" s="42" t="s">
        <v>14</v>
      </c>
      <c r="D5624" s="42" t="s">
        <v>31</v>
      </c>
      <c r="E5624" s="42" t="s">
        <v>11202</v>
      </c>
      <c r="F5624" s="55">
        <v>41695</v>
      </c>
      <c r="H5624" s="42" t="s">
        <v>11203</v>
      </c>
      <c r="I5624" s="42" t="s">
        <v>26</v>
      </c>
      <c r="J5624" s="42">
        <v>29710</v>
      </c>
      <c r="K5624" s="42" t="s">
        <v>1574</v>
      </c>
      <c r="L5624" s="42" t="s">
        <v>11204</v>
      </c>
      <c r="M5624" s="42" t="s">
        <v>21</v>
      </c>
      <c r="N5624" s="42" t="s">
        <v>11205</v>
      </c>
      <c r="O5624" s="42" t="s">
        <v>537</v>
      </c>
      <c r="P5624" s="42" t="s">
        <v>395</v>
      </c>
      <c r="Q5624" s="56" t="s">
        <v>11206</v>
      </c>
      <c r="R5624" s="42" t="s">
        <v>94</v>
      </c>
      <c r="S5624" s="42" t="s">
        <v>12</v>
      </c>
    </row>
    <row r="5625" spans="1:19" ht="12" customHeight="1" x14ac:dyDescent="0.15">
      <c r="A5625" s="42" t="s">
        <v>11207</v>
      </c>
      <c r="B5625" s="42">
        <v>37</v>
      </c>
      <c r="C5625" s="42" t="s">
        <v>14</v>
      </c>
      <c r="D5625" s="42" t="s">
        <v>79</v>
      </c>
      <c r="E5625" s="42" t="s">
        <v>11208</v>
      </c>
      <c r="F5625" s="55">
        <v>41694</v>
      </c>
      <c r="G5625" s="42" t="s">
        <v>11209</v>
      </c>
      <c r="H5625" s="42" t="s">
        <v>534</v>
      </c>
      <c r="I5625" s="42" t="s">
        <v>63</v>
      </c>
      <c r="J5625" s="42" t="s">
        <v>11210</v>
      </c>
      <c r="K5625" s="42" t="s">
        <v>535</v>
      </c>
      <c r="L5625" s="42" t="s">
        <v>536</v>
      </c>
      <c r="M5625" s="42" t="s">
        <v>21</v>
      </c>
      <c r="N5625" s="42" t="s">
        <v>11211</v>
      </c>
      <c r="O5625" s="42" t="s">
        <v>994</v>
      </c>
      <c r="P5625" s="42" t="s">
        <v>395</v>
      </c>
      <c r="Q5625" s="56" t="s">
        <v>11212</v>
      </c>
      <c r="R5625" s="42" t="s">
        <v>94</v>
      </c>
      <c r="S5625" s="42" t="s">
        <v>22</v>
      </c>
    </row>
    <row r="5626" spans="1:19" ht="12" customHeight="1" x14ac:dyDescent="0.15">
      <c r="A5626" s="42" t="s">
        <v>11213</v>
      </c>
      <c r="B5626" s="42">
        <v>18</v>
      </c>
      <c r="C5626" s="42" t="s">
        <v>14</v>
      </c>
      <c r="D5626" s="42" t="s">
        <v>15</v>
      </c>
      <c r="E5626" s="42" t="s">
        <v>11214</v>
      </c>
      <c r="F5626" s="55">
        <v>41693</v>
      </c>
      <c r="G5626" s="42" t="s">
        <v>11215</v>
      </c>
      <c r="H5626" s="42" t="s">
        <v>194</v>
      </c>
      <c r="I5626" s="42" t="s">
        <v>39</v>
      </c>
      <c r="J5626" s="42" t="s">
        <v>6960</v>
      </c>
      <c r="K5626" s="42" t="s">
        <v>194</v>
      </c>
      <c r="L5626" s="42" t="s">
        <v>195</v>
      </c>
      <c r="M5626" s="42" t="s">
        <v>21</v>
      </c>
      <c r="N5626" s="42" t="s">
        <v>11216</v>
      </c>
      <c r="O5626" s="42" t="s">
        <v>994</v>
      </c>
      <c r="P5626" s="42" t="s">
        <v>395</v>
      </c>
      <c r="Q5626" s="56" t="s">
        <v>11217</v>
      </c>
      <c r="R5626" s="42" t="s">
        <v>94</v>
      </c>
      <c r="S5626" s="42" t="s">
        <v>22</v>
      </c>
    </row>
    <row r="5627" spans="1:19" ht="12" customHeight="1" x14ac:dyDescent="0.15">
      <c r="A5627" s="42" t="s">
        <v>11225</v>
      </c>
      <c r="B5627" s="42">
        <v>44</v>
      </c>
      <c r="C5627" s="42" t="s">
        <v>14</v>
      </c>
      <c r="D5627" s="42" t="s">
        <v>42</v>
      </c>
      <c r="F5627" s="55">
        <v>41692</v>
      </c>
      <c r="G5627" s="42" t="s">
        <v>11226</v>
      </c>
      <c r="H5627" s="42" t="s">
        <v>548</v>
      </c>
      <c r="I5627" s="42" t="s">
        <v>117</v>
      </c>
      <c r="J5627" s="42" t="s">
        <v>11227</v>
      </c>
      <c r="K5627" s="42" t="s">
        <v>549</v>
      </c>
      <c r="L5627" s="42" t="s">
        <v>550</v>
      </c>
      <c r="M5627" s="42" t="s">
        <v>21</v>
      </c>
      <c r="N5627" s="42" t="s">
        <v>11228</v>
      </c>
      <c r="O5627" s="42" t="s">
        <v>994</v>
      </c>
      <c r="P5627" s="42" t="s">
        <v>395</v>
      </c>
      <c r="Q5627" s="56" t="s">
        <v>11229</v>
      </c>
      <c r="R5627" s="42" t="s">
        <v>94</v>
      </c>
      <c r="S5627" s="42" t="s">
        <v>12</v>
      </c>
    </row>
    <row r="5628" spans="1:19" ht="12" customHeight="1" x14ac:dyDescent="0.15">
      <c r="A5628" s="42" t="s">
        <v>11230</v>
      </c>
      <c r="B5628" s="42">
        <v>38</v>
      </c>
      <c r="C5628" s="42" t="s">
        <v>14</v>
      </c>
      <c r="D5628" s="42" t="s">
        <v>42</v>
      </c>
      <c r="E5628" s="42" t="s">
        <v>11231</v>
      </c>
      <c r="F5628" s="55">
        <v>41691</v>
      </c>
      <c r="G5628" s="42" t="s">
        <v>11232</v>
      </c>
      <c r="H5628" s="42" t="s">
        <v>591</v>
      </c>
      <c r="I5628" s="42" t="s">
        <v>39</v>
      </c>
      <c r="J5628" s="42" t="s">
        <v>11233</v>
      </c>
      <c r="K5628" s="42" t="s">
        <v>592</v>
      </c>
      <c r="L5628" s="42" t="s">
        <v>11234</v>
      </c>
      <c r="M5628" s="42" t="s">
        <v>21</v>
      </c>
      <c r="N5628" s="42" t="s">
        <v>11235</v>
      </c>
      <c r="O5628" s="42" t="s">
        <v>994</v>
      </c>
      <c r="P5628" s="42" t="s">
        <v>395</v>
      </c>
      <c r="Q5628" s="56" t="s">
        <v>11236</v>
      </c>
      <c r="R5628" s="42" t="s">
        <v>94</v>
      </c>
      <c r="S5628" s="42" t="s">
        <v>22</v>
      </c>
    </row>
    <row r="5629" spans="1:19" ht="12" customHeight="1" x14ac:dyDescent="0.15">
      <c r="A5629" s="42" t="s">
        <v>11237</v>
      </c>
      <c r="B5629" s="42">
        <v>70</v>
      </c>
      <c r="C5629" s="42" t="s">
        <v>14</v>
      </c>
      <c r="D5629" s="42" t="s">
        <v>24</v>
      </c>
      <c r="F5629" s="55">
        <v>41690</v>
      </c>
      <c r="G5629" s="42" t="s">
        <v>11238</v>
      </c>
      <c r="H5629" s="42" t="s">
        <v>11089</v>
      </c>
      <c r="I5629" s="42" t="s">
        <v>838</v>
      </c>
      <c r="J5629" s="42" t="s">
        <v>11090</v>
      </c>
      <c r="K5629" s="42" t="s">
        <v>11091</v>
      </c>
      <c r="L5629" s="42" t="s">
        <v>11239</v>
      </c>
      <c r="M5629" s="42" t="s">
        <v>21</v>
      </c>
      <c r="N5629" s="42" t="s">
        <v>11240</v>
      </c>
      <c r="O5629" s="42" t="s">
        <v>994</v>
      </c>
      <c r="P5629" s="42" t="s">
        <v>395</v>
      </c>
      <c r="Q5629" s="56" t="s">
        <v>11241</v>
      </c>
      <c r="R5629" s="42" t="s">
        <v>542</v>
      </c>
      <c r="S5629" s="42" t="s">
        <v>22</v>
      </c>
    </row>
    <row r="5630" spans="1:19" ht="12" customHeight="1" x14ac:dyDescent="0.15">
      <c r="A5630" s="42" t="s">
        <v>11242</v>
      </c>
      <c r="B5630" s="42">
        <v>60</v>
      </c>
      <c r="C5630" s="42" t="s">
        <v>14</v>
      </c>
      <c r="D5630" s="42" t="s">
        <v>79</v>
      </c>
      <c r="F5630" s="55">
        <v>41688</v>
      </c>
      <c r="G5630" s="42" t="s">
        <v>11243</v>
      </c>
      <c r="H5630" s="42" t="s">
        <v>11244</v>
      </c>
      <c r="I5630" s="42" t="s">
        <v>39</v>
      </c>
      <c r="J5630" s="42" t="s">
        <v>11245</v>
      </c>
      <c r="K5630" s="42" t="s">
        <v>589</v>
      </c>
      <c r="L5630" s="42" t="s">
        <v>243</v>
      </c>
      <c r="M5630" s="42" t="s">
        <v>21</v>
      </c>
      <c r="N5630" s="42" t="s">
        <v>11246</v>
      </c>
      <c r="O5630" s="42" t="s">
        <v>994</v>
      </c>
      <c r="P5630" s="42" t="s">
        <v>395</v>
      </c>
      <c r="Q5630" s="56" t="s">
        <v>11247</v>
      </c>
      <c r="R5630" s="42" t="s">
        <v>542</v>
      </c>
      <c r="S5630" s="42" t="s">
        <v>22</v>
      </c>
    </row>
    <row r="5631" spans="1:19" ht="12" customHeight="1" x14ac:dyDescent="0.15">
      <c r="A5631" s="42" t="s">
        <v>11252</v>
      </c>
      <c r="B5631" s="42">
        <v>37</v>
      </c>
      <c r="C5631" s="42" t="s">
        <v>14</v>
      </c>
      <c r="D5631" s="42" t="s">
        <v>31</v>
      </c>
      <c r="E5631" s="42" t="s">
        <v>11253</v>
      </c>
      <c r="F5631" s="55">
        <v>41688</v>
      </c>
      <c r="G5631" s="42" t="s">
        <v>11254</v>
      </c>
      <c r="H5631" s="42" t="s">
        <v>11255</v>
      </c>
      <c r="I5631" s="42" t="s">
        <v>67</v>
      </c>
      <c r="J5631" s="42" t="s">
        <v>11256</v>
      </c>
      <c r="K5631" s="42" t="s">
        <v>581</v>
      </c>
      <c r="L5631" s="42" t="s">
        <v>11257</v>
      </c>
      <c r="M5631" s="42" t="s">
        <v>21</v>
      </c>
      <c r="N5631" s="42" t="s">
        <v>11258</v>
      </c>
      <c r="O5631" s="42" t="s">
        <v>537</v>
      </c>
      <c r="P5631" s="42" t="s">
        <v>395</v>
      </c>
      <c r="Q5631" s="56" t="s">
        <v>11259</v>
      </c>
      <c r="R5631" s="42" t="s">
        <v>23</v>
      </c>
      <c r="S5631" s="42" t="s">
        <v>22</v>
      </c>
    </row>
    <row r="5632" spans="1:19" ht="12" customHeight="1" x14ac:dyDescent="0.15">
      <c r="A5632" s="42" t="s">
        <v>11248</v>
      </c>
      <c r="B5632" s="42">
        <v>42</v>
      </c>
      <c r="C5632" s="42" t="s">
        <v>14</v>
      </c>
      <c r="D5632" s="42" t="s">
        <v>42</v>
      </c>
      <c r="F5632" s="55">
        <v>41688</v>
      </c>
      <c r="G5632" s="42" t="s">
        <v>11249</v>
      </c>
      <c r="H5632" s="42" t="s">
        <v>150</v>
      </c>
      <c r="I5632" s="42" t="s">
        <v>39</v>
      </c>
      <c r="J5632" s="42" t="s">
        <v>11250</v>
      </c>
      <c r="K5632" s="42" t="s">
        <v>150</v>
      </c>
      <c r="L5632" s="42" t="s">
        <v>4629</v>
      </c>
      <c r="M5632" s="42" t="s">
        <v>21</v>
      </c>
      <c r="N5632" s="42" t="s">
        <v>20435</v>
      </c>
      <c r="O5632" s="42" t="s">
        <v>994</v>
      </c>
      <c r="P5632" s="42" t="s">
        <v>395</v>
      </c>
      <c r="Q5632" s="56" t="s">
        <v>11251</v>
      </c>
      <c r="R5632" s="42" t="s">
        <v>23</v>
      </c>
      <c r="S5632" s="42" t="s">
        <v>12</v>
      </c>
    </row>
    <row r="5633" spans="1:19" ht="12" customHeight="1" x14ac:dyDescent="0.15">
      <c r="A5633" s="42" t="s">
        <v>11260</v>
      </c>
      <c r="B5633" s="42">
        <v>17</v>
      </c>
      <c r="C5633" s="42" t="s">
        <v>14</v>
      </c>
      <c r="D5633" s="42" t="s">
        <v>79</v>
      </c>
      <c r="E5633" s="42" t="s">
        <v>11261</v>
      </c>
      <c r="F5633" s="55">
        <v>41687</v>
      </c>
      <c r="G5633" s="42" t="s">
        <v>11262</v>
      </c>
      <c r="H5633" s="42" t="s">
        <v>707</v>
      </c>
      <c r="I5633" s="42" t="s">
        <v>67</v>
      </c>
      <c r="J5633" s="42" t="s">
        <v>11263</v>
      </c>
      <c r="K5633" s="42" t="s">
        <v>545</v>
      </c>
      <c r="L5633" s="42" t="s">
        <v>708</v>
      </c>
      <c r="M5633" s="42" t="s">
        <v>21</v>
      </c>
      <c r="N5633" s="42" t="s">
        <v>11264</v>
      </c>
      <c r="O5633" s="42" t="s">
        <v>994</v>
      </c>
      <c r="P5633" s="42" t="s">
        <v>395</v>
      </c>
      <c r="Q5633" s="56" t="s">
        <v>11265</v>
      </c>
      <c r="R5633" s="42" t="s">
        <v>94</v>
      </c>
      <c r="S5633" s="42" t="s">
        <v>22</v>
      </c>
    </row>
    <row r="5634" spans="1:19" ht="12" customHeight="1" x14ac:dyDescent="0.15">
      <c r="A5634" s="42" t="s">
        <v>11267</v>
      </c>
      <c r="B5634" s="42">
        <v>44</v>
      </c>
      <c r="C5634" s="42" t="s">
        <v>14</v>
      </c>
      <c r="D5634" s="42" t="s">
        <v>31</v>
      </c>
      <c r="F5634" s="55">
        <v>41687</v>
      </c>
      <c r="G5634" s="42" t="s">
        <v>11268</v>
      </c>
      <c r="H5634" s="42" t="s">
        <v>7454</v>
      </c>
      <c r="I5634" s="42" t="s">
        <v>211</v>
      </c>
      <c r="J5634" s="42" t="s">
        <v>11269</v>
      </c>
      <c r="K5634" s="42" t="s">
        <v>1231</v>
      </c>
      <c r="L5634" s="42" t="s">
        <v>11270</v>
      </c>
      <c r="M5634" s="42" t="s">
        <v>21</v>
      </c>
      <c r="N5634" s="42" t="s">
        <v>11271</v>
      </c>
      <c r="O5634" s="42" t="s">
        <v>994</v>
      </c>
      <c r="P5634" s="42" t="s">
        <v>395</v>
      </c>
      <c r="Q5634" s="56" t="s">
        <v>11272</v>
      </c>
      <c r="R5634" s="42" t="s">
        <v>94</v>
      </c>
      <c r="S5634" s="42" t="s">
        <v>22</v>
      </c>
    </row>
    <row r="5635" spans="1:19" ht="12" customHeight="1" x14ac:dyDescent="0.15">
      <c r="A5635" s="42" t="s">
        <v>11273</v>
      </c>
      <c r="B5635" s="42">
        <v>47</v>
      </c>
      <c r="C5635" s="42" t="s">
        <v>108</v>
      </c>
      <c r="D5635" s="42" t="s">
        <v>79</v>
      </c>
      <c r="E5635" s="42" t="s">
        <v>11274</v>
      </c>
      <c r="F5635" s="55">
        <v>41686</v>
      </c>
      <c r="G5635" s="42" t="s">
        <v>11275</v>
      </c>
      <c r="H5635" s="42" t="s">
        <v>11276</v>
      </c>
      <c r="I5635" s="42" t="s">
        <v>67</v>
      </c>
      <c r="J5635" s="42" t="s">
        <v>11277</v>
      </c>
      <c r="K5635" s="42" t="s">
        <v>11276</v>
      </c>
      <c r="L5635" s="42" t="s">
        <v>11278</v>
      </c>
      <c r="M5635" s="42" t="s">
        <v>21</v>
      </c>
      <c r="N5635" s="42" t="s">
        <v>11279</v>
      </c>
      <c r="O5635" s="42" t="s">
        <v>29846</v>
      </c>
      <c r="P5635" s="42" t="s">
        <v>19931</v>
      </c>
      <c r="Q5635" s="56" t="s">
        <v>11280</v>
      </c>
      <c r="R5635" s="42" t="s">
        <v>94</v>
      </c>
      <c r="S5635" s="42" t="s">
        <v>12</v>
      </c>
    </row>
    <row r="5636" spans="1:19" ht="12" customHeight="1" x14ac:dyDescent="0.15">
      <c r="A5636" s="42" t="s">
        <v>11281</v>
      </c>
      <c r="B5636" s="42">
        <v>31</v>
      </c>
      <c r="C5636" s="42" t="s">
        <v>14</v>
      </c>
      <c r="D5636" s="42" t="s">
        <v>79</v>
      </c>
      <c r="E5636" s="42" t="s">
        <v>11282</v>
      </c>
      <c r="F5636" s="55">
        <v>41686</v>
      </c>
      <c r="G5636" s="42" t="s">
        <v>11283</v>
      </c>
      <c r="H5636" s="42" t="s">
        <v>1023</v>
      </c>
      <c r="I5636" s="42" t="s">
        <v>19</v>
      </c>
      <c r="J5636" s="42" t="s">
        <v>11284</v>
      </c>
      <c r="K5636" s="42" t="s">
        <v>2534</v>
      </c>
      <c r="L5636" s="42" t="s">
        <v>1024</v>
      </c>
      <c r="M5636" s="42" t="s">
        <v>21</v>
      </c>
      <c r="N5636" s="42" t="s">
        <v>11285</v>
      </c>
      <c r="O5636" s="42" t="s">
        <v>994</v>
      </c>
      <c r="P5636" s="42" t="s">
        <v>395</v>
      </c>
      <c r="Q5636" s="56" t="s">
        <v>11286</v>
      </c>
      <c r="R5636" s="42" t="s">
        <v>94</v>
      </c>
      <c r="S5636" s="42" t="s">
        <v>22</v>
      </c>
    </row>
    <row r="5637" spans="1:19" ht="12" customHeight="1" x14ac:dyDescent="0.15">
      <c r="A5637" s="42" t="s">
        <v>3186</v>
      </c>
      <c r="B5637" s="42">
        <v>47</v>
      </c>
      <c r="C5637" s="42" t="s">
        <v>14</v>
      </c>
      <c r="D5637" s="42" t="s">
        <v>24</v>
      </c>
      <c r="F5637" s="55">
        <v>41686</v>
      </c>
      <c r="G5637" s="42" t="s">
        <v>11288</v>
      </c>
      <c r="H5637" s="42" t="s">
        <v>1043</v>
      </c>
      <c r="I5637" s="42" t="s">
        <v>56</v>
      </c>
      <c r="J5637" s="42" t="s">
        <v>11289</v>
      </c>
      <c r="K5637" s="42" t="s">
        <v>1044</v>
      </c>
      <c r="L5637" s="42" t="s">
        <v>4327</v>
      </c>
      <c r="M5637" s="42" t="s">
        <v>21</v>
      </c>
      <c r="N5637" s="42" t="s">
        <v>11290</v>
      </c>
      <c r="O5637" s="42" t="s">
        <v>994</v>
      </c>
      <c r="P5637" s="42" t="s">
        <v>395</v>
      </c>
      <c r="Q5637" s="56" t="s">
        <v>11291</v>
      </c>
      <c r="R5637" s="42" t="s">
        <v>542</v>
      </c>
      <c r="S5637" s="42" t="s">
        <v>22</v>
      </c>
    </row>
    <row r="5638" spans="1:19" ht="12" customHeight="1" x14ac:dyDescent="0.15">
      <c r="A5638" s="42" t="s">
        <v>11292</v>
      </c>
      <c r="B5638" s="42">
        <v>34</v>
      </c>
      <c r="C5638" s="42" t="s">
        <v>14</v>
      </c>
      <c r="D5638" s="42" t="s">
        <v>31</v>
      </c>
      <c r="E5638" s="42" t="s">
        <v>11293</v>
      </c>
      <c r="F5638" s="55">
        <v>41686</v>
      </c>
      <c r="G5638" s="42" t="s">
        <v>11294</v>
      </c>
      <c r="H5638" s="42" t="s">
        <v>11295</v>
      </c>
      <c r="I5638" s="42" t="s">
        <v>297</v>
      </c>
      <c r="J5638" s="42" t="s">
        <v>11296</v>
      </c>
      <c r="K5638" s="42" t="s">
        <v>2109</v>
      </c>
      <c r="L5638" s="42" t="s">
        <v>11297</v>
      </c>
      <c r="M5638" s="42" t="s">
        <v>21</v>
      </c>
      <c r="N5638" s="42" t="s">
        <v>11298</v>
      </c>
      <c r="O5638" s="42" t="s">
        <v>994</v>
      </c>
      <c r="P5638" s="42" t="s">
        <v>395</v>
      </c>
      <c r="Q5638" s="56" t="s">
        <v>11299</v>
      </c>
      <c r="R5638" s="42" t="s">
        <v>94</v>
      </c>
      <c r="S5638" s="42" t="s">
        <v>22</v>
      </c>
    </row>
    <row r="5639" spans="1:19" ht="12" customHeight="1" x14ac:dyDescent="0.15">
      <c r="A5639" s="42" t="s">
        <v>11300</v>
      </c>
      <c r="B5639" s="42">
        <v>22</v>
      </c>
      <c r="C5639" s="42" t="s">
        <v>14</v>
      </c>
      <c r="D5639" s="42" t="s">
        <v>79</v>
      </c>
      <c r="F5639" s="55">
        <v>41685</v>
      </c>
      <c r="G5639" s="42" t="s">
        <v>11301</v>
      </c>
      <c r="H5639" s="42" t="s">
        <v>1562</v>
      </c>
      <c r="I5639" s="42" t="s">
        <v>46</v>
      </c>
      <c r="J5639" s="42" t="s">
        <v>11302</v>
      </c>
      <c r="K5639" s="42" t="s">
        <v>4594</v>
      </c>
      <c r="L5639" s="42" t="s">
        <v>2717</v>
      </c>
      <c r="M5639" s="42" t="s">
        <v>21</v>
      </c>
      <c r="N5639" s="42" t="s">
        <v>11303</v>
      </c>
      <c r="O5639" s="42" t="s">
        <v>537</v>
      </c>
      <c r="P5639" s="42" t="s">
        <v>395</v>
      </c>
      <c r="Q5639" s="56" t="s">
        <v>11304</v>
      </c>
      <c r="R5639" s="42" t="s">
        <v>94</v>
      </c>
      <c r="S5639" s="42" t="s">
        <v>22</v>
      </c>
    </row>
    <row r="5640" spans="1:19" ht="12" customHeight="1" x14ac:dyDescent="0.15">
      <c r="A5640" s="42" t="s">
        <v>11320</v>
      </c>
      <c r="B5640" s="42">
        <v>18</v>
      </c>
      <c r="C5640" s="42" t="s">
        <v>14</v>
      </c>
      <c r="D5640" s="42" t="s">
        <v>31</v>
      </c>
      <c r="F5640" s="55">
        <v>41685</v>
      </c>
      <c r="G5640" s="42" t="s">
        <v>11321</v>
      </c>
      <c r="H5640" s="42" t="s">
        <v>535</v>
      </c>
      <c r="I5640" s="42" t="s">
        <v>63</v>
      </c>
      <c r="J5640" s="42" t="s">
        <v>11322</v>
      </c>
      <c r="K5640" s="42" t="s">
        <v>5406</v>
      </c>
      <c r="L5640" s="42" t="s">
        <v>2846</v>
      </c>
      <c r="M5640" s="42" t="s">
        <v>21</v>
      </c>
      <c r="N5640" s="42" t="s">
        <v>11323</v>
      </c>
      <c r="O5640" s="42" t="s">
        <v>994</v>
      </c>
      <c r="P5640" s="42" t="s">
        <v>395</v>
      </c>
      <c r="Q5640" s="56" t="s">
        <v>11324</v>
      </c>
      <c r="R5640" s="42" t="s">
        <v>542</v>
      </c>
      <c r="S5640" s="42" t="s">
        <v>22</v>
      </c>
    </row>
    <row r="5641" spans="1:19" ht="12" customHeight="1" x14ac:dyDescent="0.15">
      <c r="A5641" s="42" t="s">
        <v>11312</v>
      </c>
      <c r="B5641" s="42">
        <v>45</v>
      </c>
      <c r="C5641" s="42" t="s">
        <v>14</v>
      </c>
      <c r="D5641" s="42" t="s">
        <v>31</v>
      </c>
      <c r="E5641" s="42" t="s">
        <v>11313</v>
      </c>
      <c r="F5641" s="55">
        <v>41685</v>
      </c>
      <c r="G5641" s="42" t="s">
        <v>11314</v>
      </c>
      <c r="H5641" s="42" t="s">
        <v>5268</v>
      </c>
      <c r="I5641" s="42" t="s">
        <v>417</v>
      </c>
      <c r="J5641" s="42" t="s">
        <v>11315</v>
      </c>
      <c r="K5641" s="42" t="s">
        <v>11316</v>
      </c>
      <c r="L5641" s="42" t="s">
        <v>11317</v>
      </c>
      <c r="M5641" s="42" t="s">
        <v>21</v>
      </c>
      <c r="N5641" s="42" t="s">
        <v>11318</v>
      </c>
      <c r="O5641" s="42" t="s">
        <v>537</v>
      </c>
      <c r="P5641" s="42" t="s">
        <v>395</v>
      </c>
      <c r="Q5641" s="56" t="s">
        <v>11319</v>
      </c>
      <c r="R5641" s="42" t="s">
        <v>23</v>
      </c>
      <c r="S5641" s="42" t="s">
        <v>22</v>
      </c>
    </row>
    <row r="5642" spans="1:19" ht="12" customHeight="1" x14ac:dyDescent="0.15">
      <c r="A5642" s="42" t="s">
        <v>11305</v>
      </c>
      <c r="B5642" s="42">
        <v>44</v>
      </c>
      <c r="C5642" s="42" t="s">
        <v>14</v>
      </c>
      <c r="D5642" s="42" t="s">
        <v>42</v>
      </c>
      <c r="E5642" s="42" t="s">
        <v>11306</v>
      </c>
      <c r="F5642" s="55">
        <v>41685</v>
      </c>
      <c r="G5642" s="42" t="s">
        <v>11307</v>
      </c>
      <c r="H5642" s="42" t="s">
        <v>2591</v>
      </c>
      <c r="I5642" s="42" t="s">
        <v>389</v>
      </c>
      <c r="J5642" s="42" t="s">
        <v>11308</v>
      </c>
      <c r="K5642" s="42" t="s">
        <v>968</v>
      </c>
      <c r="L5642" s="42" t="s">
        <v>11309</v>
      </c>
      <c r="M5642" s="42" t="s">
        <v>5519</v>
      </c>
      <c r="N5642" s="42" t="s">
        <v>11310</v>
      </c>
      <c r="O5642" s="42" t="s">
        <v>537</v>
      </c>
      <c r="P5642" s="42" t="s">
        <v>395</v>
      </c>
      <c r="Q5642" s="56" t="s">
        <v>11311</v>
      </c>
      <c r="R5642" s="42" t="s">
        <v>94</v>
      </c>
      <c r="S5642" s="42" t="s">
        <v>12</v>
      </c>
    </row>
    <row r="5643" spans="1:19" ht="12" customHeight="1" x14ac:dyDescent="0.15">
      <c r="A5643" s="42" t="s">
        <v>11325</v>
      </c>
      <c r="B5643" s="42">
        <v>20</v>
      </c>
      <c r="C5643" s="42" t="s">
        <v>14</v>
      </c>
      <c r="D5643" s="42" t="s">
        <v>79</v>
      </c>
      <c r="E5643" s="42" t="s">
        <v>11326</v>
      </c>
      <c r="F5643" s="55">
        <v>41684</v>
      </c>
      <c r="G5643" s="42" t="s">
        <v>11327</v>
      </c>
      <c r="H5643" s="42" t="s">
        <v>639</v>
      </c>
      <c r="I5643" s="42" t="s">
        <v>263</v>
      </c>
      <c r="J5643" s="42" t="s">
        <v>11328</v>
      </c>
      <c r="K5643" s="42" t="s">
        <v>557</v>
      </c>
      <c r="L5643" s="42" t="s">
        <v>11329</v>
      </c>
      <c r="M5643" s="42" t="s">
        <v>21</v>
      </c>
      <c r="N5643" s="42" t="s">
        <v>11330</v>
      </c>
      <c r="O5643" s="42" t="s">
        <v>23</v>
      </c>
      <c r="P5643" s="42" t="s">
        <v>395</v>
      </c>
      <c r="Q5643" s="56" t="s">
        <v>20446</v>
      </c>
      <c r="R5643" s="42" t="s">
        <v>542</v>
      </c>
      <c r="S5643" s="42" t="s">
        <v>12</v>
      </c>
    </row>
    <row r="5644" spans="1:19" ht="12" customHeight="1" x14ac:dyDescent="0.15">
      <c r="A5644" s="42" t="s">
        <v>11331</v>
      </c>
      <c r="B5644" s="42">
        <v>17</v>
      </c>
      <c r="C5644" s="42" t="s">
        <v>14</v>
      </c>
      <c r="D5644" s="42" t="s">
        <v>31</v>
      </c>
      <c r="E5644" s="42" t="s">
        <v>11332</v>
      </c>
      <c r="F5644" s="55">
        <v>41684</v>
      </c>
      <c r="G5644" s="42" t="s">
        <v>11333</v>
      </c>
      <c r="H5644" s="42" t="s">
        <v>11334</v>
      </c>
      <c r="I5644" s="42" t="s">
        <v>167</v>
      </c>
      <c r="J5644" s="42">
        <v>30120</v>
      </c>
      <c r="K5644" s="42" t="s">
        <v>1096</v>
      </c>
      <c r="L5644" s="42" t="s">
        <v>11335</v>
      </c>
      <c r="M5644" s="42" t="s">
        <v>21</v>
      </c>
      <c r="N5644" s="42" t="s">
        <v>11336</v>
      </c>
      <c r="O5644" s="42" t="s">
        <v>28715</v>
      </c>
      <c r="P5644" s="42" t="s">
        <v>395</v>
      </c>
      <c r="Q5644" s="56" t="s">
        <v>11337</v>
      </c>
      <c r="R5644" s="42" t="s">
        <v>94</v>
      </c>
      <c r="S5644" s="42" t="s">
        <v>12</v>
      </c>
    </row>
    <row r="5645" spans="1:19" ht="12" customHeight="1" x14ac:dyDescent="0.15">
      <c r="A5645" s="42" t="s">
        <v>11341</v>
      </c>
      <c r="B5645" s="42">
        <v>35</v>
      </c>
      <c r="C5645" s="42" t="s">
        <v>14</v>
      </c>
      <c r="D5645" s="42" t="s">
        <v>42</v>
      </c>
      <c r="F5645" s="55">
        <v>41683</v>
      </c>
      <c r="G5645" s="42" t="s">
        <v>11342</v>
      </c>
      <c r="H5645" s="42" t="s">
        <v>5711</v>
      </c>
      <c r="I5645" s="42" t="s">
        <v>39</v>
      </c>
      <c r="J5645" s="42" t="s">
        <v>11343</v>
      </c>
      <c r="K5645" s="42" t="s">
        <v>92</v>
      </c>
      <c r="L5645" s="42" t="s">
        <v>408</v>
      </c>
      <c r="M5645" s="42" t="s">
        <v>21</v>
      </c>
      <c r="N5645" s="42" t="s">
        <v>11344</v>
      </c>
      <c r="O5645" s="42" t="s">
        <v>994</v>
      </c>
      <c r="P5645" s="42" t="s">
        <v>395</v>
      </c>
      <c r="Q5645" s="56" t="s">
        <v>11345</v>
      </c>
      <c r="R5645" s="42" t="s">
        <v>94</v>
      </c>
      <c r="S5645" s="42" t="s">
        <v>22</v>
      </c>
    </row>
    <row r="5646" spans="1:19" ht="12" customHeight="1" x14ac:dyDescent="0.15">
      <c r="A5646" s="42" t="s">
        <v>11338</v>
      </c>
      <c r="B5646" s="42">
        <v>21</v>
      </c>
      <c r="C5646" s="42" t="s">
        <v>14</v>
      </c>
      <c r="D5646" s="42" t="s">
        <v>42</v>
      </c>
      <c r="F5646" s="55">
        <v>41683</v>
      </c>
      <c r="G5646" s="42" t="s">
        <v>11339</v>
      </c>
      <c r="H5646" s="42" t="s">
        <v>616</v>
      </c>
      <c r="I5646" s="42" t="s">
        <v>117</v>
      </c>
      <c r="J5646" s="42" t="s">
        <v>2751</v>
      </c>
      <c r="K5646" s="42" t="s">
        <v>617</v>
      </c>
      <c r="L5646" s="42" t="s">
        <v>618</v>
      </c>
      <c r="M5646" s="42" t="s">
        <v>21</v>
      </c>
      <c r="N5646" s="42" t="s">
        <v>11340</v>
      </c>
      <c r="O5646" s="42" t="s">
        <v>994</v>
      </c>
      <c r="P5646" s="42" t="s">
        <v>395</v>
      </c>
      <c r="Q5646" s="56"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5646" s="42" t="s">
        <v>94</v>
      </c>
      <c r="S5646" s="42" t="s">
        <v>22</v>
      </c>
    </row>
    <row r="5647" spans="1:19" ht="12" customHeight="1" x14ac:dyDescent="0.15">
      <c r="A5647" s="42" t="s">
        <v>11346</v>
      </c>
      <c r="B5647" s="42">
        <v>48</v>
      </c>
      <c r="C5647" s="42" t="s">
        <v>14</v>
      </c>
      <c r="D5647" s="42" t="s">
        <v>31</v>
      </c>
      <c r="E5647" s="42" t="s">
        <v>11347</v>
      </c>
      <c r="F5647" s="55">
        <v>41683</v>
      </c>
      <c r="G5647" s="42" t="s">
        <v>11348</v>
      </c>
      <c r="H5647" s="42" t="s">
        <v>8699</v>
      </c>
      <c r="I5647" s="42" t="s">
        <v>297</v>
      </c>
      <c r="J5647" s="42" t="s">
        <v>8700</v>
      </c>
      <c r="K5647" s="42" t="s">
        <v>1513</v>
      </c>
      <c r="L5647" s="42" t="s">
        <v>8701</v>
      </c>
      <c r="M5647" s="42" t="s">
        <v>21</v>
      </c>
      <c r="N5647" s="42" t="s">
        <v>11349</v>
      </c>
      <c r="O5647" s="42" t="s">
        <v>537</v>
      </c>
      <c r="P5647" s="42" t="s">
        <v>395</v>
      </c>
      <c r="Q5647" s="56" t="str">
        <f>HYPERLINK("http://www.chronline.com/article_b54aecd0-94b9-11e3-8b34-001a4bcf887a.html","http://www.chronline.com/article_b54aecd0-94b9-11e3-8b34-001a4bcf887a.html")</f>
        <v>http://www.chronline.com/article_b54aecd0-94b9-11e3-8b34-001a4bcf887a.html</v>
      </c>
      <c r="R5647" s="42" t="s">
        <v>94</v>
      </c>
      <c r="S5647" s="42" t="s">
        <v>22</v>
      </c>
    </row>
    <row r="5648" spans="1:19" ht="12" customHeight="1" x14ac:dyDescent="0.15">
      <c r="A5648" s="42" t="s">
        <v>11350</v>
      </c>
      <c r="B5648" s="42">
        <v>27</v>
      </c>
      <c r="C5648" s="42" t="s">
        <v>14</v>
      </c>
      <c r="D5648" s="42" t="s">
        <v>79</v>
      </c>
      <c r="E5648" s="42" t="s">
        <v>11351</v>
      </c>
      <c r="F5648" s="55">
        <v>41682</v>
      </c>
      <c r="G5648" s="42" t="s">
        <v>11352</v>
      </c>
      <c r="H5648" s="42" t="s">
        <v>693</v>
      </c>
      <c r="I5648" s="42" t="s">
        <v>425</v>
      </c>
      <c r="J5648" s="42" t="s">
        <v>11353</v>
      </c>
      <c r="K5648" s="42" t="s">
        <v>693</v>
      </c>
      <c r="L5648" s="42" t="s">
        <v>4419</v>
      </c>
      <c r="M5648" s="42" t="s">
        <v>21</v>
      </c>
      <c r="N5648" s="42" t="s">
        <v>11354</v>
      </c>
      <c r="O5648" s="42" t="s">
        <v>994</v>
      </c>
      <c r="P5648" s="42" t="s">
        <v>395</v>
      </c>
      <c r="Q5648" s="56" t="s">
        <v>11355</v>
      </c>
      <c r="R5648" s="42" t="s">
        <v>94</v>
      </c>
      <c r="S5648" s="42" t="s">
        <v>22</v>
      </c>
    </row>
    <row r="5649" spans="1:19" ht="12" customHeight="1" x14ac:dyDescent="0.15">
      <c r="A5649" s="42" t="s">
        <v>11356</v>
      </c>
      <c r="B5649" s="42">
        <v>32</v>
      </c>
      <c r="C5649" s="42" t="s">
        <v>14</v>
      </c>
      <c r="D5649" s="42" t="s">
        <v>31</v>
      </c>
      <c r="E5649" s="42" t="s">
        <v>11357</v>
      </c>
      <c r="F5649" s="55">
        <v>41682</v>
      </c>
      <c r="G5649" s="42" t="s">
        <v>11358</v>
      </c>
      <c r="H5649" s="42" t="s">
        <v>11359</v>
      </c>
      <c r="I5649" s="42" t="s">
        <v>432</v>
      </c>
      <c r="J5649" s="42" t="s">
        <v>11360</v>
      </c>
      <c r="K5649" s="42" t="s">
        <v>5938</v>
      </c>
      <c r="L5649" s="42" t="s">
        <v>11361</v>
      </c>
      <c r="M5649" s="42" t="s">
        <v>21</v>
      </c>
      <c r="N5649" s="42" t="s">
        <v>11362</v>
      </c>
      <c r="O5649" s="42" t="s">
        <v>537</v>
      </c>
      <c r="P5649" s="42" t="s">
        <v>395</v>
      </c>
      <c r="Q5649" s="56"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5649" s="42" t="s">
        <v>94</v>
      </c>
      <c r="S5649" s="42" t="s">
        <v>22</v>
      </c>
    </row>
    <row r="5650" spans="1:19" ht="12" customHeight="1" x14ac:dyDescent="0.15">
      <c r="A5650" s="42" t="s">
        <v>11363</v>
      </c>
      <c r="B5650" s="42">
        <v>52</v>
      </c>
      <c r="C5650" s="42" t="s">
        <v>108</v>
      </c>
      <c r="D5650" s="42" t="s">
        <v>31</v>
      </c>
      <c r="F5650" s="55">
        <v>41681</v>
      </c>
      <c r="G5650" s="42" t="s">
        <v>11364</v>
      </c>
      <c r="H5650" s="42" t="s">
        <v>1987</v>
      </c>
      <c r="I5650" s="42" t="s">
        <v>313</v>
      </c>
      <c r="J5650" s="42" t="s">
        <v>11365</v>
      </c>
      <c r="K5650" s="42" t="s">
        <v>863</v>
      </c>
      <c r="L5650" s="42" t="s">
        <v>864</v>
      </c>
      <c r="M5650" s="42" t="s">
        <v>21</v>
      </c>
      <c r="N5650" s="42" t="s">
        <v>11366</v>
      </c>
      <c r="O5650" s="42" t="s">
        <v>994</v>
      </c>
      <c r="P5650" s="42" t="s">
        <v>395</v>
      </c>
      <c r="Q5650" s="56" t="s">
        <v>11367</v>
      </c>
      <c r="R5650" s="42" t="s">
        <v>542</v>
      </c>
      <c r="S5650" s="42" t="s">
        <v>22</v>
      </c>
    </row>
    <row r="5651" spans="1:19" ht="12" customHeight="1" x14ac:dyDescent="0.15">
      <c r="A5651" s="42" t="s">
        <v>11368</v>
      </c>
      <c r="B5651" s="42">
        <v>23</v>
      </c>
      <c r="C5651" s="42" t="s">
        <v>14</v>
      </c>
      <c r="D5651" s="42" t="s">
        <v>31</v>
      </c>
      <c r="E5651" s="42" t="s">
        <v>11369</v>
      </c>
      <c r="F5651" s="55">
        <v>41681</v>
      </c>
      <c r="G5651" s="42" t="s">
        <v>11370</v>
      </c>
      <c r="H5651" s="42" t="s">
        <v>11371</v>
      </c>
      <c r="I5651" s="42" t="s">
        <v>297</v>
      </c>
      <c r="J5651" s="42" t="s">
        <v>11372</v>
      </c>
      <c r="K5651" s="42" t="s">
        <v>822</v>
      </c>
      <c r="L5651" s="42" t="s">
        <v>11222</v>
      </c>
      <c r="M5651" s="42" t="s">
        <v>21</v>
      </c>
      <c r="N5651" s="42" t="s">
        <v>11373</v>
      </c>
      <c r="O5651" s="42" t="s">
        <v>994</v>
      </c>
      <c r="P5651" s="42" t="s">
        <v>395</v>
      </c>
      <c r="Q5651" s="56" t="str">
        <f>HYPERLINK("http://www.spokesman.com/stories/2014/feb/11/possible-officer-involved-shooting-spokane-valley/","http://www.spokesman.com/stories/2014/feb/11/possible-officer-involved-shooting-spokane-valley/")</f>
        <v>http://www.spokesman.com/stories/2014/feb/11/possible-officer-involved-shooting-spokane-valley/</v>
      </c>
      <c r="R5651" s="42" t="s">
        <v>542</v>
      </c>
      <c r="S5651" s="42" t="s">
        <v>22</v>
      </c>
    </row>
    <row r="5652" spans="1:19" ht="12" customHeight="1" x14ac:dyDescent="0.15">
      <c r="A5652" s="42" t="s">
        <v>11380</v>
      </c>
      <c r="B5652" s="42">
        <v>68</v>
      </c>
      <c r="C5652" s="42" t="s">
        <v>14</v>
      </c>
      <c r="D5652" s="42" t="s">
        <v>79</v>
      </c>
      <c r="E5652" s="42" t="s">
        <v>11381</v>
      </c>
      <c r="F5652" s="55">
        <v>41680</v>
      </c>
      <c r="G5652" s="42" t="s">
        <v>11382</v>
      </c>
      <c r="H5652" s="42" t="s">
        <v>1751</v>
      </c>
      <c r="I5652" s="42" t="s">
        <v>26</v>
      </c>
      <c r="J5652" s="42" t="s">
        <v>11383</v>
      </c>
      <c r="K5652" s="42" t="s">
        <v>11384</v>
      </c>
      <c r="L5652" s="42" t="s">
        <v>11385</v>
      </c>
      <c r="M5652" s="42" t="s">
        <v>21</v>
      </c>
      <c r="N5652" s="42" t="s">
        <v>11386</v>
      </c>
      <c r="O5652" s="42" t="s">
        <v>28716</v>
      </c>
      <c r="P5652" s="42" t="s">
        <v>28717</v>
      </c>
      <c r="Q5652" s="56"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5652" s="42" t="s">
        <v>94</v>
      </c>
      <c r="S5652" s="42" t="s">
        <v>12</v>
      </c>
    </row>
    <row r="5653" spans="1:19" ht="12" customHeight="1" x14ac:dyDescent="0.15">
      <c r="A5653" s="42" t="s">
        <v>11387</v>
      </c>
      <c r="B5653" s="42">
        <v>16</v>
      </c>
      <c r="C5653" s="42" t="s">
        <v>14</v>
      </c>
      <c r="D5653" s="42" t="s">
        <v>79</v>
      </c>
      <c r="E5653" s="42" t="str">
        <f>HYPERLINK("http://kollegekidd.com/news/friends-family-remember-slain-robbery-suspect-deonta-mackey/","http://kollegekidd.com/news/friends-family-remember-slain-robbery-suspect-deonta-mackey/")</f>
        <v>http://kollegekidd.com/news/friends-family-remember-slain-robbery-suspect-deonta-mackey/</v>
      </c>
      <c r="F5653" s="55">
        <v>41680</v>
      </c>
      <c r="G5653" s="42" t="s">
        <v>11388</v>
      </c>
      <c r="H5653" s="42" t="s">
        <v>81</v>
      </c>
      <c r="I5653" s="42" t="s">
        <v>38</v>
      </c>
      <c r="J5653" s="42" t="s">
        <v>11389</v>
      </c>
      <c r="K5653" s="42" t="s">
        <v>82</v>
      </c>
      <c r="L5653" s="42" t="s">
        <v>11390</v>
      </c>
      <c r="M5653" s="42" t="s">
        <v>21</v>
      </c>
      <c r="N5653" s="42" t="s">
        <v>11391</v>
      </c>
      <c r="O5653" s="42" t="s">
        <v>994</v>
      </c>
      <c r="P5653" s="42" t="s">
        <v>395</v>
      </c>
      <c r="Q5653" s="56" t="s">
        <v>11392</v>
      </c>
      <c r="R5653" s="42" t="s">
        <v>94</v>
      </c>
      <c r="S5653" s="42" t="s">
        <v>22</v>
      </c>
    </row>
    <row r="5654" spans="1:19" ht="12" customHeight="1" x14ac:dyDescent="0.15">
      <c r="A5654" s="42" t="s">
        <v>11400</v>
      </c>
      <c r="B5654" s="42">
        <v>23</v>
      </c>
      <c r="C5654" s="42" t="s">
        <v>14</v>
      </c>
      <c r="D5654" s="42" t="s">
        <v>42</v>
      </c>
      <c r="E5654" s="42" t="s">
        <v>11401</v>
      </c>
      <c r="F5654" s="55">
        <v>41680</v>
      </c>
      <c r="G5654" s="42" t="s">
        <v>11402</v>
      </c>
      <c r="H5654" s="42" t="s">
        <v>11403</v>
      </c>
      <c r="I5654" s="42" t="s">
        <v>39</v>
      </c>
      <c r="J5654" s="42" t="s">
        <v>11404</v>
      </c>
      <c r="K5654" s="42" t="s">
        <v>1044</v>
      </c>
      <c r="L5654" s="42" t="s">
        <v>11405</v>
      </c>
      <c r="M5654" s="42" t="s">
        <v>21</v>
      </c>
      <c r="N5654" s="42" t="s">
        <v>11406</v>
      </c>
      <c r="O5654" s="42" t="s">
        <v>994</v>
      </c>
      <c r="P5654" s="42" t="s">
        <v>395</v>
      </c>
      <c r="Q5654" s="56" t="s">
        <v>11407</v>
      </c>
      <c r="R5654" s="42" t="s">
        <v>23</v>
      </c>
      <c r="S5654" s="42" t="s">
        <v>22</v>
      </c>
    </row>
    <row r="5655" spans="1:19" ht="12" customHeight="1" x14ac:dyDescent="0.15">
      <c r="A5655" s="42" t="s">
        <v>11374</v>
      </c>
      <c r="B5655" s="42">
        <v>21</v>
      </c>
      <c r="C5655" s="42" t="s">
        <v>14</v>
      </c>
      <c r="D5655" s="42" t="s">
        <v>79</v>
      </c>
      <c r="E5655" s="42" t="s">
        <v>11375</v>
      </c>
      <c r="F5655" s="55">
        <v>41680</v>
      </c>
      <c r="G5655" s="42" t="s">
        <v>11376</v>
      </c>
      <c r="H5655" s="42" t="s">
        <v>5476</v>
      </c>
      <c r="I5655" s="42" t="s">
        <v>56</v>
      </c>
      <c r="J5655" s="42" t="s">
        <v>11377</v>
      </c>
      <c r="K5655" s="42" t="s">
        <v>5478</v>
      </c>
      <c r="L5655" s="42" t="s">
        <v>5479</v>
      </c>
      <c r="M5655" s="42" t="s">
        <v>21</v>
      </c>
      <c r="N5655" s="42" t="s">
        <v>11378</v>
      </c>
      <c r="O5655" s="42" t="s">
        <v>537</v>
      </c>
      <c r="P5655" s="42" t="s">
        <v>395</v>
      </c>
      <c r="Q5655" s="56" t="s">
        <v>11379</v>
      </c>
      <c r="R5655" s="42" t="s">
        <v>948</v>
      </c>
      <c r="S5655" s="42" t="s">
        <v>12</v>
      </c>
    </row>
    <row r="5656" spans="1:19" ht="12" customHeight="1" x14ac:dyDescent="0.15">
      <c r="A5656" s="42" t="s">
        <v>3186</v>
      </c>
      <c r="B5656" s="42" t="s">
        <v>23</v>
      </c>
      <c r="C5656" s="42" t="s">
        <v>14</v>
      </c>
      <c r="D5656" s="42" t="s">
        <v>24</v>
      </c>
      <c r="F5656" s="55">
        <v>41680</v>
      </c>
      <c r="G5656" s="42" t="s">
        <v>11376</v>
      </c>
      <c r="H5656" s="42" t="s">
        <v>11408</v>
      </c>
      <c r="I5656" s="42" t="s">
        <v>56</v>
      </c>
      <c r="J5656" s="42" t="s">
        <v>11377</v>
      </c>
      <c r="K5656" s="42" t="s">
        <v>5478</v>
      </c>
      <c r="L5656" s="42" t="s">
        <v>5479</v>
      </c>
      <c r="M5656" s="42" t="s">
        <v>21</v>
      </c>
      <c r="N5656" s="42" t="s">
        <v>20447</v>
      </c>
      <c r="O5656" s="42" t="s">
        <v>994</v>
      </c>
      <c r="P5656" s="42" t="s">
        <v>395</v>
      </c>
      <c r="Q5656" s="56" t="s">
        <v>11409</v>
      </c>
      <c r="R5656" s="42" t="s">
        <v>94</v>
      </c>
      <c r="S5656" s="42" t="s">
        <v>12</v>
      </c>
    </row>
    <row r="5657" spans="1:19" ht="12" customHeight="1" x14ac:dyDescent="0.15">
      <c r="A5657" s="42" t="s">
        <v>11393</v>
      </c>
      <c r="B5657" s="42">
        <v>20</v>
      </c>
      <c r="C5657" s="42" t="s">
        <v>14</v>
      </c>
      <c r="D5657" s="42" t="s">
        <v>79</v>
      </c>
      <c r="E5657" s="42" t="s">
        <v>11394</v>
      </c>
      <c r="F5657" s="55">
        <v>41680</v>
      </c>
      <c r="G5657" s="42" t="s">
        <v>11395</v>
      </c>
      <c r="H5657" s="42" t="s">
        <v>707</v>
      </c>
      <c r="I5657" s="42" t="s">
        <v>67</v>
      </c>
      <c r="J5657" s="42" t="s">
        <v>11396</v>
      </c>
      <c r="K5657" s="42" t="s">
        <v>545</v>
      </c>
      <c r="L5657" s="42" t="s">
        <v>11397</v>
      </c>
      <c r="M5657" s="42" t="s">
        <v>21</v>
      </c>
      <c r="N5657" s="42" t="s">
        <v>11398</v>
      </c>
      <c r="O5657" s="42" t="s">
        <v>994</v>
      </c>
      <c r="P5657" s="42" t="s">
        <v>395</v>
      </c>
      <c r="Q5657" s="56" t="s">
        <v>11399</v>
      </c>
      <c r="R5657" s="42" t="s">
        <v>94</v>
      </c>
      <c r="S5657" s="42" t="s">
        <v>29</v>
      </c>
    </row>
    <row r="5658" spans="1:19" ht="12" customHeight="1" x14ac:dyDescent="0.15">
      <c r="A5658" s="42" t="s">
        <v>11410</v>
      </c>
      <c r="B5658" s="42">
        <v>45</v>
      </c>
      <c r="C5658" s="42" t="s">
        <v>14</v>
      </c>
      <c r="D5658" s="42" t="s">
        <v>79</v>
      </c>
      <c r="E5658" s="42" t="s">
        <v>11411</v>
      </c>
      <c r="F5658" s="55">
        <v>41679</v>
      </c>
      <c r="G5658" s="42" t="s">
        <v>11412</v>
      </c>
      <c r="H5658" s="42" t="s">
        <v>1729</v>
      </c>
      <c r="I5658" s="42" t="s">
        <v>39</v>
      </c>
      <c r="J5658" s="42" t="s">
        <v>4975</v>
      </c>
      <c r="K5658" s="42" t="s">
        <v>1731</v>
      </c>
      <c r="L5658" s="42" t="s">
        <v>1732</v>
      </c>
      <c r="M5658" s="42" t="s">
        <v>21</v>
      </c>
      <c r="N5658" s="42" t="s">
        <v>11413</v>
      </c>
      <c r="O5658" s="42" t="s">
        <v>994</v>
      </c>
      <c r="P5658" s="42" t="s">
        <v>395</v>
      </c>
      <c r="Q5658" s="56" t="s">
        <v>11414</v>
      </c>
      <c r="R5658" s="42" t="s">
        <v>94</v>
      </c>
      <c r="S5658" s="42" t="s">
        <v>22</v>
      </c>
    </row>
    <row r="5659" spans="1:19" ht="12" customHeight="1" x14ac:dyDescent="0.15">
      <c r="A5659" s="42" t="s">
        <v>11442</v>
      </c>
      <c r="B5659" s="42" t="s">
        <v>11422</v>
      </c>
      <c r="C5659" s="42" t="s">
        <v>108</v>
      </c>
      <c r="D5659" s="42" t="s">
        <v>31</v>
      </c>
      <c r="F5659" s="55">
        <v>41677</v>
      </c>
      <c r="G5659" s="42" t="s">
        <v>11423</v>
      </c>
      <c r="H5659" s="42" t="s">
        <v>11424</v>
      </c>
      <c r="I5659" s="42" t="s">
        <v>127</v>
      </c>
      <c r="J5659" s="42" t="s">
        <v>11425</v>
      </c>
      <c r="K5659" s="42" t="s">
        <v>1055</v>
      </c>
      <c r="L5659" s="42" t="s">
        <v>11426</v>
      </c>
      <c r="M5659" s="42" t="s">
        <v>21</v>
      </c>
      <c r="N5659" s="42" t="s">
        <v>11443</v>
      </c>
      <c r="O5659" s="42" t="s">
        <v>23</v>
      </c>
      <c r="P5659" s="42" t="s">
        <v>395</v>
      </c>
      <c r="Q5659" s="56" t="s">
        <v>11428</v>
      </c>
      <c r="R5659" s="42" t="s">
        <v>94</v>
      </c>
      <c r="S5659" s="42" t="s">
        <v>22</v>
      </c>
    </row>
    <row r="5660" spans="1:19" ht="12" customHeight="1" x14ac:dyDescent="0.15">
      <c r="A5660" s="42" t="s">
        <v>11415</v>
      </c>
      <c r="B5660" s="42">
        <v>27</v>
      </c>
      <c r="C5660" s="42" t="s">
        <v>14</v>
      </c>
      <c r="D5660" s="42" t="s">
        <v>79</v>
      </c>
      <c r="F5660" s="55">
        <v>41677</v>
      </c>
      <c r="G5660" s="42" t="s">
        <v>11416</v>
      </c>
      <c r="H5660" s="42" t="s">
        <v>11417</v>
      </c>
      <c r="I5660" s="42" t="s">
        <v>19</v>
      </c>
      <c r="J5660" s="42" t="s">
        <v>11418</v>
      </c>
      <c r="K5660" s="42" t="s">
        <v>2271</v>
      </c>
      <c r="L5660" s="42" t="s">
        <v>11419</v>
      </c>
      <c r="M5660" s="42" t="s">
        <v>21</v>
      </c>
      <c r="N5660" s="42" t="s">
        <v>11420</v>
      </c>
      <c r="O5660" s="42" t="s">
        <v>994</v>
      </c>
      <c r="P5660" s="42" t="s">
        <v>395</v>
      </c>
      <c r="Q5660" s="56" t="str">
        <f>HYPERLINK("http://www.ktbs.com/story/24667057/officer-involved-shooting-in-ruston-leaves-one-dead","http://www.ktbs.com/story/24667057/officer-involved-shooting-in-ruston-leaves-one-dead")</f>
        <v>http://www.ktbs.com/story/24667057/officer-involved-shooting-in-ruston-leaves-one-dead</v>
      </c>
      <c r="R5660" s="42" t="s">
        <v>94</v>
      </c>
      <c r="S5660" s="42" t="s">
        <v>22</v>
      </c>
    </row>
    <row r="5661" spans="1:19" ht="12" customHeight="1" x14ac:dyDescent="0.15">
      <c r="A5661" s="42" t="s">
        <v>11435</v>
      </c>
      <c r="B5661" s="42">
        <v>42</v>
      </c>
      <c r="C5661" s="42" t="s">
        <v>14</v>
      </c>
      <c r="D5661" s="42" t="s">
        <v>31</v>
      </c>
      <c r="E5661" s="42" t="s">
        <v>11436</v>
      </c>
      <c r="F5661" s="55">
        <v>41677</v>
      </c>
      <c r="G5661" s="42" t="s">
        <v>11437</v>
      </c>
      <c r="H5661" s="42" t="s">
        <v>2297</v>
      </c>
      <c r="I5661" s="42" t="s">
        <v>51</v>
      </c>
      <c r="J5661" s="42" t="s">
        <v>11438</v>
      </c>
      <c r="K5661" s="42" t="s">
        <v>2297</v>
      </c>
      <c r="L5661" s="42" t="s">
        <v>11439</v>
      </c>
      <c r="M5661" s="42" t="s">
        <v>21</v>
      </c>
      <c r="N5661" s="42" t="s">
        <v>11440</v>
      </c>
      <c r="O5661" s="42" t="s">
        <v>537</v>
      </c>
      <c r="P5661" s="42" t="s">
        <v>395</v>
      </c>
      <c r="Q5661" s="56" t="s">
        <v>11441</v>
      </c>
      <c r="R5661" s="42" t="s">
        <v>94</v>
      </c>
      <c r="S5661" s="42" t="s">
        <v>22</v>
      </c>
    </row>
    <row r="5662" spans="1:19" ht="12" customHeight="1" x14ac:dyDescent="0.15">
      <c r="A5662" s="42" t="s">
        <v>11429</v>
      </c>
      <c r="B5662" s="42">
        <v>49</v>
      </c>
      <c r="C5662" s="42" t="s">
        <v>14</v>
      </c>
      <c r="D5662" s="42" t="s">
        <v>31</v>
      </c>
      <c r="E5662" s="42" t="s">
        <v>11430</v>
      </c>
      <c r="F5662" s="55">
        <v>41677</v>
      </c>
      <c r="G5662" s="42" t="s">
        <v>11431</v>
      </c>
      <c r="H5662" s="42" t="s">
        <v>814</v>
      </c>
      <c r="I5662" s="42" t="s">
        <v>67</v>
      </c>
      <c r="J5662" s="42" t="s">
        <v>11432</v>
      </c>
      <c r="K5662" s="42" t="s">
        <v>815</v>
      </c>
      <c r="L5662" s="42" t="s">
        <v>816</v>
      </c>
      <c r="M5662" s="42" t="s">
        <v>21</v>
      </c>
      <c r="N5662" s="42" t="s">
        <v>11433</v>
      </c>
      <c r="O5662" s="42" t="s">
        <v>994</v>
      </c>
      <c r="P5662" s="42" t="s">
        <v>395</v>
      </c>
      <c r="Q5662" s="56" t="s">
        <v>11434</v>
      </c>
      <c r="R5662" s="42" t="s">
        <v>94</v>
      </c>
      <c r="S5662" s="42" t="s">
        <v>22</v>
      </c>
    </row>
    <row r="5663" spans="1:19" ht="12" customHeight="1" x14ac:dyDescent="0.15">
      <c r="A5663" s="42" t="s">
        <v>11421</v>
      </c>
      <c r="B5663" s="42" t="s">
        <v>11422</v>
      </c>
      <c r="C5663" s="42" t="s">
        <v>14</v>
      </c>
      <c r="D5663" s="42" t="s">
        <v>31</v>
      </c>
      <c r="F5663" s="55">
        <v>41677</v>
      </c>
      <c r="G5663" s="42" t="s">
        <v>11423</v>
      </c>
      <c r="H5663" s="42" t="s">
        <v>11424</v>
      </c>
      <c r="I5663" s="42" t="s">
        <v>127</v>
      </c>
      <c r="J5663" s="42" t="s">
        <v>11425</v>
      </c>
      <c r="K5663" s="42" t="s">
        <v>1055</v>
      </c>
      <c r="L5663" s="42" t="s">
        <v>11426</v>
      </c>
      <c r="M5663" s="42" t="s">
        <v>21</v>
      </c>
      <c r="N5663" s="42" t="s">
        <v>11427</v>
      </c>
      <c r="O5663" s="42" t="s">
        <v>23</v>
      </c>
      <c r="P5663" s="42" t="s">
        <v>395</v>
      </c>
      <c r="Q5663" s="56" t="s">
        <v>11428</v>
      </c>
      <c r="R5663" s="42" t="s">
        <v>94</v>
      </c>
      <c r="S5663" s="42" t="s">
        <v>22</v>
      </c>
    </row>
    <row r="5664" spans="1:19" ht="12" customHeight="1" x14ac:dyDescent="0.15">
      <c r="A5664" s="42" t="s">
        <v>11444</v>
      </c>
      <c r="B5664" s="42">
        <v>43</v>
      </c>
      <c r="C5664" s="42" t="s">
        <v>14</v>
      </c>
      <c r="D5664" s="42" t="s">
        <v>31</v>
      </c>
      <c r="F5664" s="55">
        <v>41676</v>
      </c>
      <c r="G5664" s="42" t="s">
        <v>11445</v>
      </c>
      <c r="H5664" s="42" t="s">
        <v>3252</v>
      </c>
      <c r="I5664" s="42" t="s">
        <v>117</v>
      </c>
      <c r="J5664" s="42" t="s">
        <v>11446</v>
      </c>
      <c r="K5664" s="42" t="s">
        <v>617</v>
      </c>
      <c r="L5664" s="42" t="s">
        <v>3254</v>
      </c>
      <c r="M5664" s="42" t="s">
        <v>21</v>
      </c>
      <c r="N5664" s="42" t="s">
        <v>11447</v>
      </c>
      <c r="O5664" s="42" t="s">
        <v>994</v>
      </c>
      <c r="P5664" s="42" t="s">
        <v>395</v>
      </c>
      <c r="Q5664" s="56" t="s">
        <v>11448</v>
      </c>
      <c r="R5664" s="42" t="s">
        <v>94</v>
      </c>
      <c r="S5664" s="42" t="s">
        <v>22</v>
      </c>
    </row>
    <row r="5665" spans="1:19" ht="12" customHeight="1" x14ac:dyDescent="0.15">
      <c r="A5665" s="42" t="s">
        <v>11454</v>
      </c>
      <c r="B5665" s="42">
        <v>25</v>
      </c>
      <c r="C5665" s="42" t="s">
        <v>14</v>
      </c>
      <c r="D5665" s="42" t="s">
        <v>79</v>
      </c>
      <c r="E5665" s="42" t="s">
        <v>11455</v>
      </c>
      <c r="F5665" s="55">
        <v>41675</v>
      </c>
      <c r="G5665" s="42" t="s">
        <v>11456</v>
      </c>
      <c r="H5665" s="42" t="s">
        <v>3806</v>
      </c>
      <c r="I5665" s="42" t="s">
        <v>46</v>
      </c>
      <c r="J5665" s="42" t="s">
        <v>3807</v>
      </c>
      <c r="K5665" s="42" t="s">
        <v>3808</v>
      </c>
      <c r="L5665" s="42" t="s">
        <v>679</v>
      </c>
      <c r="M5665" s="42" t="s">
        <v>21</v>
      </c>
      <c r="N5665" s="42" t="s">
        <v>11457</v>
      </c>
      <c r="O5665" s="42" t="s">
        <v>537</v>
      </c>
      <c r="P5665" s="42" t="s">
        <v>395</v>
      </c>
      <c r="Q5665" s="56" t="str">
        <f>HYPERLINK("http://www.delmarvanow.com/article/20140205/NEWS/302050037","http://www.delmarvanow.com/article/20140205/NEWS/302050037")</f>
        <v>http://www.delmarvanow.com/article/20140205/NEWS/302050037</v>
      </c>
      <c r="R5665" s="42" t="s">
        <v>94</v>
      </c>
      <c r="S5665" s="42" t="s">
        <v>22</v>
      </c>
    </row>
    <row r="5666" spans="1:19" ht="12" customHeight="1" x14ac:dyDescent="0.15">
      <c r="A5666" s="42" t="s">
        <v>11458</v>
      </c>
      <c r="B5666" s="42">
        <v>51</v>
      </c>
      <c r="C5666" s="42" t="s">
        <v>14</v>
      </c>
      <c r="D5666" s="42" t="s">
        <v>24</v>
      </c>
      <c r="F5666" s="55">
        <v>41675</v>
      </c>
      <c r="G5666" s="42" t="s">
        <v>11459</v>
      </c>
      <c r="H5666" s="42" t="s">
        <v>2457</v>
      </c>
      <c r="I5666" s="42" t="s">
        <v>56</v>
      </c>
      <c r="J5666" s="42" t="s">
        <v>11460</v>
      </c>
      <c r="K5666" s="42" t="s">
        <v>7164</v>
      </c>
      <c r="L5666" s="42" t="s">
        <v>11461</v>
      </c>
      <c r="M5666" s="42" t="s">
        <v>21</v>
      </c>
      <c r="N5666" s="42" t="s">
        <v>11462</v>
      </c>
      <c r="O5666" s="42" t="s">
        <v>537</v>
      </c>
      <c r="P5666" s="42" t="s">
        <v>395</v>
      </c>
      <c r="Q5666" s="56"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5666" s="42" t="s">
        <v>23</v>
      </c>
      <c r="S5666" s="42" t="s">
        <v>22</v>
      </c>
    </row>
    <row r="5667" spans="1:19" ht="12" customHeight="1" x14ac:dyDescent="0.15">
      <c r="A5667" s="42" t="s">
        <v>11449</v>
      </c>
      <c r="B5667" s="42">
        <v>21</v>
      </c>
      <c r="C5667" s="42" t="s">
        <v>14</v>
      </c>
      <c r="D5667" s="42" t="s">
        <v>79</v>
      </c>
      <c r="E5667" s="42" t="s">
        <v>11450</v>
      </c>
      <c r="F5667" s="55">
        <v>41675</v>
      </c>
      <c r="G5667" s="42" t="s">
        <v>11451</v>
      </c>
      <c r="H5667" s="42" t="s">
        <v>11452</v>
      </c>
      <c r="I5667" s="42" t="s">
        <v>56</v>
      </c>
      <c r="J5667" s="42" t="s">
        <v>8896</v>
      </c>
      <c r="K5667" s="42" t="s">
        <v>155</v>
      </c>
      <c r="L5667" s="42" t="s">
        <v>156</v>
      </c>
      <c r="M5667" s="42" t="s">
        <v>385</v>
      </c>
      <c r="N5667" s="42" t="s">
        <v>11453</v>
      </c>
      <c r="O5667" s="42" t="s">
        <v>994</v>
      </c>
      <c r="P5667" s="42" t="s">
        <v>395</v>
      </c>
      <c r="Q5667" s="56" t="s">
        <v>11150</v>
      </c>
      <c r="R5667" s="42" t="s">
        <v>94</v>
      </c>
      <c r="S5667" s="42" t="s">
        <v>12</v>
      </c>
    </row>
    <row r="5668" spans="1:19" ht="12" customHeight="1" x14ac:dyDescent="0.15">
      <c r="A5668" s="42" t="s">
        <v>11489</v>
      </c>
      <c r="B5668" s="42">
        <v>62</v>
      </c>
      <c r="C5668" s="42" t="s">
        <v>108</v>
      </c>
      <c r="D5668" s="42" t="s">
        <v>24</v>
      </c>
      <c r="F5668" s="55">
        <v>41674</v>
      </c>
      <c r="G5668" s="42" t="s">
        <v>11490</v>
      </c>
      <c r="H5668" s="42" t="s">
        <v>8549</v>
      </c>
      <c r="I5668" s="42" t="s">
        <v>39</v>
      </c>
      <c r="J5668" s="42" t="s">
        <v>8550</v>
      </c>
      <c r="K5668" s="42" t="s">
        <v>589</v>
      </c>
      <c r="L5668" s="42" t="s">
        <v>8551</v>
      </c>
      <c r="M5668" s="42" t="s">
        <v>21</v>
      </c>
      <c r="N5668" s="42" t="s">
        <v>20436</v>
      </c>
      <c r="O5668" s="42" t="s">
        <v>394</v>
      </c>
      <c r="P5668" s="42" t="s">
        <v>395</v>
      </c>
      <c r="Q5668" s="56" t="str">
        <f>HYPERLINK("http://www.sfgate.com/crime/article/Hayward-police-shoot-and-kill-armed-woman-5205798.php","http://www.sfgate.com/crime/article/Hayward-police-shoot-and-kill-armed-woman-5205798.php")</f>
        <v>http://www.sfgate.com/crime/article/Hayward-police-shoot-and-kill-armed-woman-5205798.php</v>
      </c>
      <c r="R5668" s="42" t="s">
        <v>542</v>
      </c>
      <c r="S5668" s="42" t="s">
        <v>12</v>
      </c>
    </row>
    <row r="5669" spans="1:19" ht="12" customHeight="1" x14ac:dyDescent="0.15">
      <c r="A5669" s="42" t="s">
        <v>11469</v>
      </c>
      <c r="B5669" s="42">
        <v>34</v>
      </c>
      <c r="C5669" s="42" t="s">
        <v>14</v>
      </c>
      <c r="D5669" s="42" t="s">
        <v>79</v>
      </c>
      <c r="E5669" s="42" t="s">
        <v>11470</v>
      </c>
      <c r="F5669" s="55">
        <v>41674</v>
      </c>
      <c r="G5669" s="42" t="s">
        <v>11471</v>
      </c>
      <c r="H5669" s="42" t="s">
        <v>11472</v>
      </c>
      <c r="I5669" s="42" t="s">
        <v>203</v>
      </c>
      <c r="J5669" s="42" t="s">
        <v>11473</v>
      </c>
      <c r="K5669" s="42" t="s">
        <v>1747</v>
      </c>
      <c r="L5669" s="42" t="s">
        <v>11474</v>
      </c>
      <c r="M5669" s="42" t="s">
        <v>21</v>
      </c>
      <c r="N5669" s="42" t="s">
        <v>11475</v>
      </c>
      <c r="O5669" s="42" t="s">
        <v>994</v>
      </c>
      <c r="P5669" s="42" t="s">
        <v>395</v>
      </c>
      <c r="Q5669" s="56" t="s">
        <v>11476</v>
      </c>
      <c r="R5669" s="42" t="s">
        <v>94</v>
      </c>
      <c r="S5669" s="42" t="s">
        <v>22</v>
      </c>
    </row>
    <row r="5670" spans="1:19" ht="12" customHeight="1" x14ac:dyDescent="0.15">
      <c r="A5670" s="42" t="s">
        <v>11463</v>
      </c>
      <c r="B5670" s="42">
        <v>28</v>
      </c>
      <c r="C5670" s="42" t="s">
        <v>14</v>
      </c>
      <c r="D5670" s="42" t="s">
        <v>79</v>
      </c>
      <c r="E5670" s="42" t="s">
        <v>11464</v>
      </c>
      <c r="F5670" s="55">
        <v>41674</v>
      </c>
      <c r="G5670" s="42" t="s">
        <v>11465</v>
      </c>
      <c r="H5670" s="42" t="s">
        <v>5213</v>
      </c>
      <c r="I5670" s="42" t="s">
        <v>56</v>
      </c>
      <c r="J5670" s="42" t="s">
        <v>11466</v>
      </c>
      <c r="K5670" s="42" t="s">
        <v>5214</v>
      </c>
      <c r="L5670" s="42" t="s">
        <v>57</v>
      </c>
      <c r="M5670" s="42" t="s">
        <v>21</v>
      </c>
      <c r="N5670" s="42" t="s">
        <v>11467</v>
      </c>
      <c r="O5670" s="42" t="s">
        <v>537</v>
      </c>
      <c r="P5670" s="42" t="s">
        <v>395</v>
      </c>
      <c r="Q5670" s="56" t="s">
        <v>11468</v>
      </c>
      <c r="R5670" s="42" t="s">
        <v>948</v>
      </c>
      <c r="S5670" s="42" t="s">
        <v>12</v>
      </c>
    </row>
    <row r="5671" spans="1:19" ht="12" customHeight="1" x14ac:dyDescent="0.15">
      <c r="A5671" s="42" t="s">
        <v>11477</v>
      </c>
      <c r="B5671" s="42">
        <v>39</v>
      </c>
      <c r="C5671" s="42" t="s">
        <v>14</v>
      </c>
      <c r="D5671" s="42" t="s">
        <v>926</v>
      </c>
      <c r="E5671" s="42" t="s">
        <v>11478</v>
      </c>
      <c r="F5671" s="55">
        <v>41674</v>
      </c>
      <c r="G5671" s="42" t="s">
        <v>11479</v>
      </c>
      <c r="H5671" s="42" t="s">
        <v>11480</v>
      </c>
      <c r="I5671" s="42" t="s">
        <v>854</v>
      </c>
      <c r="J5671" s="42" t="s">
        <v>11481</v>
      </c>
      <c r="K5671" s="42" t="s">
        <v>3852</v>
      </c>
      <c r="L5671" s="42" t="s">
        <v>11482</v>
      </c>
      <c r="M5671" s="42" t="s">
        <v>2246</v>
      </c>
      <c r="N5671" s="42" t="s">
        <v>11483</v>
      </c>
      <c r="O5671" s="42" t="s">
        <v>994</v>
      </c>
      <c r="P5671" s="42" t="s">
        <v>395</v>
      </c>
      <c r="Q5671" s="56" t="s">
        <v>11484</v>
      </c>
      <c r="R5671" s="42" t="s">
        <v>94</v>
      </c>
      <c r="S5671" s="42" t="s">
        <v>12</v>
      </c>
    </row>
    <row r="5672" spans="1:19" ht="12" customHeight="1" x14ac:dyDescent="0.15">
      <c r="A5672" s="42" t="s">
        <v>3186</v>
      </c>
      <c r="B5672" s="42">
        <v>45</v>
      </c>
      <c r="C5672" s="42" t="s">
        <v>14</v>
      </c>
      <c r="D5672" s="42" t="s">
        <v>24</v>
      </c>
      <c r="F5672" s="55">
        <v>41674</v>
      </c>
      <c r="G5672" s="42" t="s">
        <v>11485</v>
      </c>
      <c r="H5672" s="42" t="s">
        <v>1083</v>
      </c>
      <c r="I5672" s="42" t="s">
        <v>398</v>
      </c>
      <c r="J5672" s="42" t="s">
        <v>11486</v>
      </c>
      <c r="K5672" s="42" t="s">
        <v>1083</v>
      </c>
      <c r="L5672" s="42" t="s">
        <v>1084</v>
      </c>
      <c r="M5672" s="42" t="s">
        <v>21</v>
      </c>
      <c r="N5672" s="42" t="s">
        <v>11487</v>
      </c>
      <c r="O5672" s="42" t="s">
        <v>994</v>
      </c>
      <c r="P5672" s="42" t="s">
        <v>395</v>
      </c>
      <c r="Q5672" s="56" t="s">
        <v>11488</v>
      </c>
      <c r="R5672" s="42" t="s">
        <v>23</v>
      </c>
      <c r="S5672" s="42" t="s">
        <v>12</v>
      </c>
    </row>
    <row r="5673" spans="1:19" ht="12" customHeight="1" x14ac:dyDescent="0.15">
      <c r="A5673" s="42" t="s">
        <v>11491</v>
      </c>
      <c r="B5673" s="42">
        <v>56</v>
      </c>
      <c r="C5673" s="42" t="s">
        <v>14</v>
      </c>
      <c r="D5673" s="42" t="s">
        <v>42</v>
      </c>
      <c r="F5673" s="55">
        <v>41673</v>
      </c>
      <c r="G5673" s="42" t="s">
        <v>11492</v>
      </c>
      <c r="H5673" s="42" t="s">
        <v>81</v>
      </c>
      <c r="I5673" s="42" t="s">
        <v>38</v>
      </c>
      <c r="J5673" s="42" t="s">
        <v>11493</v>
      </c>
      <c r="K5673" s="42" t="s">
        <v>82</v>
      </c>
      <c r="L5673" s="42" t="s">
        <v>83</v>
      </c>
      <c r="M5673" s="42" t="s">
        <v>21</v>
      </c>
      <c r="N5673" s="42" t="s">
        <v>11494</v>
      </c>
      <c r="O5673" s="42" t="s">
        <v>994</v>
      </c>
      <c r="P5673" s="42" t="s">
        <v>395</v>
      </c>
      <c r="Q5673" s="56" t="s">
        <v>11495</v>
      </c>
      <c r="R5673" s="42" t="s">
        <v>94</v>
      </c>
      <c r="S5673" s="42" t="s">
        <v>22</v>
      </c>
    </row>
    <row r="5674" spans="1:19" ht="12" customHeight="1" x14ac:dyDescent="0.15">
      <c r="A5674" s="42" t="s">
        <v>11496</v>
      </c>
      <c r="B5674" s="42">
        <v>25</v>
      </c>
      <c r="C5674" s="42" t="s">
        <v>14</v>
      </c>
      <c r="D5674" s="42" t="s">
        <v>79</v>
      </c>
      <c r="E5674" s="42" t="str">
        <f>HYPERLINK("http://thumbs.mugshots.com/gallery/images/8d/63/Kevin-Dejon-Grissett-mugshot-24130338.400x800.jpg","http://thumbs.mugshots.com/gallery/images/8d/63/Kevin-Dejon-Grissett-mugshot-24130338.400x800.jpg")</f>
        <v>http://thumbs.mugshots.com/gallery/images/8d/63/Kevin-Dejon-Grissett-mugshot-24130338.400x800.jpg</v>
      </c>
      <c r="F5674" s="55">
        <v>41671</v>
      </c>
      <c r="G5674" s="42" t="s">
        <v>11497</v>
      </c>
      <c r="H5674" s="42" t="s">
        <v>8888</v>
      </c>
      <c r="I5674" s="42" t="s">
        <v>360</v>
      </c>
      <c r="J5674" s="42" t="s">
        <v>8114</v>
      </c>
      <c r="K5674" s="42" t="s">
        <v>3086</v>
      </c>
      <c r="L5674" s="42" t="s">
        <v>8890</v>
      </c>
      <c r="M5674" s="42" t="s">
        <v>21</v>
      </c>
      <c r="N5674" s="42" t="s">
        <v>11498</v>
      </c>
      <c r="O5674" s="42" t="s">
        <v>994</v>
      </c>
      <c r="P5674" s="42" t="s">
        <v>395</v>
      </c>
      <c r="Q5674" s="56" t="s">
        <v>11499</v>
      </c>
      <c r="R5674" s="42" t="s">
        <v>948</v>
      </c>
      <c r="S5674" s="42" t="s">
        <v>22</v>
      </c>
    </row>
    <row r="5675" spans="1:19" ht="12" customHeight="1" x14ac:dyDescent="0.15">
      <c r="A5675" s="42" t="s">
        <v>11500</v>
      </c>
      <c r="B5675" s="42">
        <v>21</v>
      </c>
      <c r="C5675" s="42" t="s">
        <v>14</v>
      </c>
      <c r="D5675" s="42" t="s">
        <v>31</v>
      </c>
      <c r="F5675" s="55">
        <v>41671</v>
      </c>
      <c r="G5675" s="42" t="s">
        <v>11501</v>
      </c>
      <c r="H5675" s="42" t="s">
        <v>11502</v>
      </c>
      <c r="I5675" s="42" t="s">
        <v>297</v>
      </c>
      <c r="J5675" s="42" t="s">
        <v>11503</v>
      </c>
      <c r="K5675" s="42" t="s">
        <v>867</v>
      </c>
      <c r="L5675" s="42" t="s">
        <v>11504</v>
      </c>
      <c r="M5675" s="42" t="s">
        <v>21</v>
      </c>
      <c r="N5675" s="42" t="s">
        <v>11505</v>
      </c>
      <c r="O5675" s="42" t="s">
        <v>994</v>
      </c>
      <c r="P5675" s="42" t="s">
        <v>395</v>
      </c>
      <c r="Q5675" s="56" t="s">
        <v>11506</v>
      </c>
      <c r="R5675" s="42" t="s">
        <v>94</v>
      </c>
      <c r="S5675" s="42" t="s">
        <v>22</v>
      </c>
    </row>
    <row r="5676" spans="1:19" ht="12" customHeight="1" x14ac:dyDescent="0.15">
      <c r="A5676" s="42" t="s">
        <v>11507</v>
      </c>
      <c r="B5676" s="42">
        <v>28</v>
      </c>
      <c r="C5676" s="42" t="s">
        <v>14</v>
      </c>
      <c r="D5676" s="42" t="s">
        <v>31</v>
      </c>
      <c r="F5676" s="55">
        <v>41671</v>
      </c>
      <c r="G5676" s="42" t="s">
        <v>11508</v>
      </c>
      <c r="H5676" s="42" t="s">
        <v>11509</v>
      </c>
      <c r="I5676" s="42" t="s">
        <v>263</v>
      </c>
      <c r="J5676" s="42" t="s">
        <v>11510</v>
      </c>
      <c r="K5676" s="42" t="s">
        <v>557</v>
      </c>
      <c r="L5676" s="42" t="s">
        <v>558</v>
      </c>
      <c r="M5676" s="42" t="s">
        <v>21</v>
      </c>
      <c r="N5676" s="42" t="s">
        <v>11511</v>
      </c>
      <c r="O5676" s="42" t="s">
        <v>994</v>
      </c>
      <c r="P5676" s="42" t="s">
        <v>395</v>
      </c>
      <c r="Q5676" s="56" t="s">
        <v>11512</v>
      </c>
      <c r="R5676" s="42" t="s">
        <v>542</v>
      </c>
      <c r="S5676" s="42" t="s">
        <v>22</v>
      </c>
    </row>
    <row r="5677" spans="1:19" ht="12" customHeight="1" x14ac:dyDescent="0.15">
      <c r="A5677" s="42" t="s">
        <v>11513</v>
      </c>
      <c r="B5677" s="42">
        <v>31</v>
      </c>
      <c r="C5677" s="42" t="s">
        <v>14</v>
      </c>
      <c r="D5677" s="42" t="s">
        <v>79</v>
      </c>
      <c r="E5677" s="42"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5677" s="55">
        <v>41670</v>
      </c>
      <c r="G5677" s="42" t="s">
        <v>11514</v>
      </c>
      <c r="H5677" s="42" t="s">
        <v>11515</v>
      </c>
      <c r="I5677" s="42" t="s">
        <v>26</v>
      </c>
      <c r="J5677" s="42" t="s">
        <v>11516</v>
      </c>
      <c r="K5677" s="42" t="s">
        <v>3288</v>
      </c>
      <c r="L5677" s="42" t="s">
        <v>11517</v>
      </c>
      <c r="M5677" s="42" t="s">
        <v>21</v>
      </c>
      <c r="N5677" s="42" t="s">
        <v>11518</v>
      </c>
      <c r="O5677" s="42" t="s">
        <v>537</v>
      </c>
      <c r="P5677" s="42" t="s">
        <v>395</v>
      </c>
      <c r="Q5677" s="56" t="s">
        <v>11519</v>
      </c>
      <c r="R5677" s="42" t="s">
        <v>23</v>
      </c>
      <c r="S5677" s="42" t="s">
        <v>22</v>
      </c>
    </row>
    <row r="5678" spans="1:19" ht="12" customHeight="1" x14ac:dyDescent="0.15">
      <c r="A5678" s="42" t="s">
        <v>11526</v>
      </c>
      <c r="B5678" s="42">
        <v>27</v>
      </c>
      <c r="C5678" s="42" t="s">
        <v>14</v>
      </c>
      <c r="D5678" s="42" t="s">
        <v>42</v>
      </c>
      <c r="E5678" s="42" t="s">
        <v>11527</v>
      </c>
      <c r="F5678" s="55">
        <v>41670</v>
      </c>
      <c r="G5678" s="42" t="s">
        <v>11528</v>
      </c>
      <c r="H5678" s="42" t="s">
        <v>11529</v>
      </c>
      <c r="I5678" s="42" t="s">
        <v>234</v>
      </c>
      <c r="J5678" s="42" t="s">
        <v>11530</v>
      </c>
      <c r="K5678" s="42" t="s">
        <v>11531</v>
      </c>
      <c r="L5678" s="42" t="s">
        <v>11532</v>
      </c>
      <c r="M5678" s="42" t="s">
        <v>21</v>
      </c>
      <c r="N5678" s="42" t="s">
        <v>11533</v>
      </c>
      <c r="O5678" s="42" t="s">
        <v>537</v>
      </c>
      <c r="P5678" s="42" t="s">
        <v>395</v>
      </c>
      <c r="Q5678" s="56" t="s">
        <v>11534</v>
      </c>
      <c r="R5678" s="42" t="s">
        <v>94</v>
      </c>
      <c r="S5678" s="42" t="s">
        <v>22</v>
      </c>
    </row>
    <row r="5679" spans="1:19" ht="12" customHeight="1" x14ac:dyDescent="0.15">
      <c r="A5679" s="42" t="s">
        <v>11520</v>
      </c>
      <c r="B5679" s="42">
        <v>33</v>
      </c>
      <c r="C5679" s="42" t="s">
        <v>14</v>
      </c>
      <c r="D5679" s="42" t="s">
        <v>42</v>
      </c>
      <c r="E5679" s="42" t="s">
        <v>11521</v>
      </c>
      <c r="F5679" s="55">
        <v>41670</v>
      </c>
      <c r="G5679" s="42" t="s">
        <v>11522</v>
      </c>
      <c r="H5679" s="42" t="s">
        <v>11523</v>
      </c>
      <c r="I5679" s="42" t="s">
        <v>39</v>
      </c>
      <c r="J5679" s="42" t="s">
        <v>11524</v>
      </c>
      <c r="K5679" s="42" t="s">
        <v>150</v>
      </c>
      <c r="L5679" s="42" t="s">
        <v>2074</v>
      </c>
      <c r="M5679" s="42" t="s">
        <v>21</v>
      </c>
      <c r="N5679" s="42" t="s">
        <v>11525</v>
      </c>
      <c r="O5679" s="42" t="s">
        <v>994</v>
      </c>
      <c r="P5679" s="42" t="s">
        <v>395</v>
      </c>
      <c r="Q5679" s="56" t="s">
        <v>20448</v>
      </c>
      <c r="R5679" s="42" t="s">
        <v>542</v>
      </c>
      <c r="S5679" s="42" t="s">
        <v>12</v>
      </c>
    </row>
    <row r="5680" spans="1:19" ht="12" customHeight="1" x14ac:dyDescent="0.15">
      <c r="A5680" s="42" t="s">
        <v>11535</v>
      </c>
      <c r="B5680" s="42">
        <v>36</v>
      </c>
      <c r="C5680" s="42" t="s">
        <v>14</v>
      </c>
      <c r="D5680" s="42" t="s">
        <v>42</v>
      </c>
      <c r="E5680" s="42" t="s">
        <v>11536</v>
      </c>
      <c r="F5680" s="55">
        <v>41669</v>
      </c>
      <c r="G5680" s="42" t="s">
        <v>11537</v>
      </c>
      <c r="H5680" s="42" t="s">
        <v>11538</v>
      </c>
      <c r="I5680" s="42" t="s">
        <v>39</v>
      </c>
      <c r="J5680" s="42" t="s">
        <v>11539</v>
      </c>
      <c r="K5680" s="42" t="s">
        <v>9716</v>
      </c>
      <c r="L5680" s="42" t="s">
        <v>27007</v>
      </c>
      <c r="M5680" s="42" t="s">
        <v>21</v>
      </c>
      <c r="N5680" s="42" t="s">
        <v>11540</v>
      </c>
      <c r="O5680" s="42" t="s">
        <v>994</v>
      </c>
      <c r="P5680" s="42" t="s">
        <v>395</v>
      </c>
      <c r="Q5680" s="56"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5680" s="42" t="s">
        <v>94</v>
      </c>
      <c r="S5680" s="42" t="s">
        <v>22</v>
      </c>
    </row>
    <row r="5681" spans="1:64" ht="12" customHeight="1" x14ac:dyDescent="0.15">
      <c r="A5681" s="42" t="s">
        <v>11541</v>
      </c>
      <c r="B5681" s="42">
        <v>47</v>
      </c>
      <c r="C5681" s="42" t="s">
        <v>14</v>
      </c>
      <c r="D5681" s="42" t="s">
        <v>31</v>
      </c>
      <c r="E5681" s="42" t="s">
        <v>11542</v>
      </c>
      <c r="F5681" s="55">
        <v>41669</v>
      </c>
      <c r="G5681" s="42" t="s">
        <v>11543</v>
      </c>
      <c r="H5681" s="42" t="s">
        <v>11544</v>
      </c>
      <c r="I5681" s="42" t="s">
        <v>39</v>
      </c>
      <c r="J5681" s="42" t="s">
        <v>11545</v>
      </c>
      <c r="K5681" s="42" t="s">
        <v>92</v>
      </c>
      <c r="L5681" s="42" t="s">
        <v>408</v>
      </c>
      <c r="M5681" s="42" t="s">
        <v>21</v>
      </c>
      <c r="N5681" s="42" t="s">
        <v>11546</v>
      </c>
      <c r="O5681" s="42" t="s">
        <v>394</v>
      </c>
      <c r="P5681" s="42" t="s">
        <v>395</v>
      </c>
      <c r="Q5681" s="56" t="s">
        <v>11547</v>
      </c>
      <c r="R5681" s="42" t="s">
        <v>542</v>
      </c>
      <c r="S5681" s="42" t="s">
        <v>22</v>
      </c>
    </row>
    <row r="5682" spans="1:64" ht="12" customHeight="1" x14ac:dyDescent="0.15">
      <c r="A5682" s="42" t="s">
        <v>11548</v>
      </c>
      <c r="B5682" s="42">
        <v>25</v>
      </c>
      <c r="C5682" s="42" t="s">
        <v>14</v>
      </c>
      <c r="D5682" s="42" t="s">
        <v>79</v>
      </c>
      <c r="E5682" s="42" t="s">
        <v>11549</v>
      </c>
      <c r="F5682" s="55">
        <v>41668</v>
      </c>
      <c r="G5682" s="42" t="s">
        <v>11550</v>
      </c>
      <c r="H5682" s="42" t="s">
        <v>11551</v>
      </c>
      <c r="I5682" s="42" t="s">
        <v>46</v>
      </c>
      <c r="J5682" s="42" t="s">
        <v>11552</v>
      </c>
      <c r="K5682" s="42" t="s">
        <v>1039</v>
      </c>
      <c r="L5682" s="42" t="s">
        <v>2312</v>
      </c>
      <c r="M5682" s="42" t="s">
        <v>21</v>
      </c>
      <c r="N5682" s="42" t="s">
        <v>11553</v>
      </c>
      <c r="O5682" s="42" t="s">
        <v>994</v>
      </c>
      <c r="P5682" s="42" t="s">
        <v>395</v>
      </c>
      <c r="Q5682" s="56" t="s">
        <v>11554</v>
      </c>
      <c r="R5682" s="42" t="s">
        <v>23</v>
      </c>
      <c r="S5682" s="42" t="s">
        <v>22</v>
      </c>
    </row>
    <row r="5683" spans="1:64" ht="12" customHeight="1" x14ac:dyDescent="0.15">
      <c r="A5683" s="42" t="s">
        <v>11555</v>
      </c>
      <c r="B5683" s="42">
        <v>19</v>
      </c>
      <c r="C5683" s="42" t="s">
        <v>14</v>
      </c>
      <c r="D5683" s="42" t="s">
        <v>79</v>
      </c>
      <c r="E5683" s="42" t="s">
        <v>11556</v>
      </c>
      <c r="F5683" s="55">
        <v>41668</v>
      </c>
      <c r="G5683" s="42" t="s">
        <v>11557</v>
      </c>
      <c r="H5683" s="42" t="s">
        <v>871</v>
      </c>
      <c r="I5683" s="42" t="s">
        <v>432</v>
      </c>
      <c r="J5683" s="42" t="s">
        <v>11558</v>
      </c>
      <c r="K5683" s="42" t="s">
        <v>871</v>
      </c>
      <c r="L5683" s="42" t="s">
        <v>3774</v>
      </c>
      <c r="M5683" s="42" t="s">
        <v>21</v>
      </c>
      <c r="N5683" s="42" t="s">
        <v>11559</v>
      </c>
      <c r="O5683" s="42" t="s">
        <v>994</v>
      </c>
      <c r="P5683" s="42" t="s">
        <v>395</v>
      </c>
      <c r="Q5683" s="56" t="s">
        <v>11560</v>
      </c>
      <c r="R5683" s="42" t="s">
        <v>94</v>
      </c>
      <c r="S5683" s="42" t="s">
        <v>22</v>
      </c>
    </row>
    <row r="5684" spans="1:64" ht="12" customHeight="1" x14ac:dyDescent="0.15">
      <c r="A5684" s="42" t="s">
        <v>11561</v>
      </c>
      <c r="B5684" s="42">
        <v>29</v>
      </c>
      <c r="C5684" s="42" t="s">
        <v>14</v>
      </c>
      <c r="D5684" s="42" t="s">
        <v>42</v>
      </c>
      <c r="F5684" s="55">
        <v>41668</v>
      </c>
      <c r="G5684" s="42" t="s">
        <v>11562</v>
      </c>
      <c r="H5684" s="42" t="s">
        <v>7608</v>
      </c>
      <c r="I5684" s="42" t="s">
        <v>19</v>
      </c>
      <c r="J5684" s="42" t="s">
        <v>7609</v>
      </c>
      <c r="K5684" s="42" t="s">
        <v>7610</v>
      </c>
      <c r="L5684" s="42" t="s">
        <v>11563</v>
      </c>
      <c r="M5684" s="42" t="s">
        <v>21</v>
      </c>
      <c r="N5684" s="42" t="s">
        <v>11564</v>
      </c>
      <c r="O5684" s="42" t="s">
        <v>394</v>
      </c>
      <c r="P5684" s="42" t="s">
        <v>395</v>
      </c>
      <c r="Q5684" s="56" t="s">
        <v>11565</v>
      </c>
      <c r="R5684" s="42" t="s">
        <v>23</v>
      </c>
      <c r="S5684" s="42" t="s">
        <v>22</v>
      </c>
    </row>
    <row r="5685" spans="1:64" ht="12" customHeight="1" x14ac:dyDescent="0.15">
      <c r="A5685" s="42" t="s">
        <v>11566</v>
      </c>
      <c r="B5685" s="42">
        <v>42</v>
      </c>
      <c r="C5685" s="42" t="s">
        <v>14</v>
      </c>
      <c r="D5685" s="42" t="s">
        <v>31</v>
      </c>
      <c r="E5685" s="42" t="s">
        <v>11567</v>
      </c>
      <c r="F5685" s="55">
        <v>41668</v>
      </c>
      <c r="G5685" s="42" t="s">
        <v>11568</v>
      </c>
      <c r="H5685" s="42" t="s">
        <v>11569</v>
      </c>
      <c r="I5685" s="42" t="s">
        <v>144</v>
      </c>
      <c r="J5685" s="42" t="s">
        <v>11570</v>
      </c>
      <c r="K5685" s="42" t="s">
        <v>974</v>
      </c>
      <c r="L5685" s="42" t="s">
        <v>16759</v>
      </c>
      <c r="M5685" s="42" t="s">
        <v>21</v>
      </c>
      <c r="N5685" s="42" t="s">
        <v>11571</v>
      </c>
      <c r="O5685" s="42" t="s">
        <v>994</v>
      </c>
      <c r="P5685" s="42" t="s">
        <v>395</v>
      </c>
      <c r="Q5685" s="56" t="s">
        <v>11572</v>
      </c>
      <c r="R5685" s="42" t="s">
        <v>542</v>
      </c>
      <c r="S5685" s="42" t="s">
        <v>22</v>
      </c>
    </row>
    <row r="5686" spans="1:64" ht="12" customHeight="1" x14ac:dyDescent="0.15">
      <c r="A5686" s="42" t="s">
        <v>11588</v>
      </c>
      <c r="B5686" s="42">
        <v>21</v>
      </c>
      <c r="C5686" s="42" t="s">
        <v>108</v>
      </c>
      <c r="D5686" s="42" t="s">
        <v>31</v>
      </c>
      <c r="E5686" s="42" t="s">
        <v>11589</v>
      </c>
      <c r="F5686" s="55">
        <v>41667</v>
      </c>
      <c r="G5686" s="42" t="s">
        <v>11590</v>
      </c>
      <c r="H5686" s="42" t="s">
        <v>218</v>
      </c>
      <c r="I5686" s="42" t="s">
        <v>360</v>
      </c>
      <c r="J5686" s="42" t="s">
        <v>11591</v>
      </c>
      <c r="K5686" s="42" t="s">
        <v>8421</v>
      </c>
      <c r="L5686" s="42" t="s">
        <v>220</v>
      </c>
      <c r="M5686" s="42" t="s">
        <v>21</v>
      </c>
      <c r="N5686" s="42" t="s">
        <v>11592</v>
      </c>
      <c r="O5686" s="42" t="s">
        <v>537</v>
      </c>
      <c r="P5686" s="42" t="s">
        <v>395</v>
      </c>
      <c r="Q5686" s="56" t="s">
        <v>11593</v>
      </c>
      <c r="R5686" s="42" t="s">
        <v>542</v>
      </c>
      <c r="S5686" s="42" t="s">
        <v>22</v>
      </c>
    </row>
    <row r="5687" spans="1:64" ht="12" customHeight="1" x14ac:dyDescent="0.15">
      <c r="A5687" s="42" t="s">
        <v>11573</v>
      </c>
      <c r="B5687" s="42">
        <v>29</v>
      </c>
      <c r="C5687" s="42" t="s">
        <v>14</v>
      </c>
      <c r="D5687" s="42" t="s">
        <v>42</v>
      </c>
      <c r="E5687" s="42" t="s">
        <v>11574</v>
      </c>
      <c r="F5687" s="55">
        <v>41667</v>
      </c>
      <c r="G5687" s="42" t="s">
        <v>11575</v>
      </c>
      <c r="H5687" s="42" t="s">
        <v>11576</v>
      </c>
      <c r="I5687" s="42" t="s">
        <v>364</v>
      </c>
      <c r="J5687" s="42" t="s">
        <v>11577</v>
      </c>
      <c r="K5687" s="42" t="s">
        <v>11578</v>
      </c>
      <c r="L5687" s="42" t="s">
        <v>11579</v>
      </c>
      <c r="M5687" s="42" t="s">
        <v>21</v>
      </c>
      <c r="N5687" s="42" t="s">
        <v>11580</v>
      </c>
      <c r="O5687" s="42" t="s">
        <v>537</v>
      </c>
      <c r="P5687" s="42" t="s">
        <v>395</v>
      </c>
      <c r="Q5687" s="56" t="s">
        <v>11581</v>
      </c>
      <c r="R5687" s="42" t="s">
        <v>94</v>
      </c>
      <c r="S5687" s="42" t="s">
        <v>22</v>
      </c>
    </row>
    <row r="5688" spans="1:64" ht="12" customHeight="1" x14ac:dyDescent="0.15">
      <c r="A5688" s="42" t="s">
        <v>11582</v>
      </c>
      <c r="B5688" s="42">
        <v>46</v>
      </c>
      <c r="C5688" s="42" t="s">
        <v>14</v>
      </c>
      <c r="D5688" s="42" t="s">
        <v>24</v>
      </c>
      <c r="F5688" s="55">
        <v>41667</v>
      </c>
      <c r="G5688" s="42" t="s">
        <v>11583</v>
      </c>
      <c r="H5688" s="42" t="s">
        <v>9289</v>
      </c>
      <c r="I5688" s="42" t="s">
        <v>75</v>
      </c>
      <c r="J5688" s="42" t="s">
        <v>11584</v>
      </c>
      <c r="K5688" s="42" t="s">
        <v>9289</v>
      </c>
      <c r="L5688" s="42" t="s">
        <v>11585</v>
      </c>
      <c r="M5688" s="42" t="s">
        <v>21</v>
      </c>
      <c r="N5688" s="42" t="s">
        <v>11586</v>
      </c>
      <c r="O5688" s="42" t="s">
        <v>994</v>
      </c>
      <c r="P5688" s="42" t="s">
        <v>395</v>
      </c>
      <c r="Q5688" s="56" t="s">
        <v>11587</v>
      </c>
      <c r="R5688" s="42" t="s">
        <v>23</v>
      </c>
      <c r="S5688" s="42" t="s">
        <v>22</v>
      </c>
    </row>
    <row r="5689" spans="1:64" ht="12" customHeight="1" x14ac:dyDescent="0.15">
      <c r="A5689" s="42" t="s">
        <v>11594</v>
      </c>
      <c r="B5689" s="42">
        <v>28</v>
      </c>
      <c r="C5689" s="42" t="s">
        <v>14</v>
      </c>
      <c r="D5689" s="42" t="s">
        <v>31</v>
      </c>
      <c r="E5689" s="42" t="s">
        <v>11595</v>
      </c>
      <c r="F5689" s="55">
        <v>41667</v>
      </c>
      <c r="G5689" s="42" t="s">
        <v>11596</v>
      </c>
      <c r="H5689" s="42" t="s">
        <v>845</v>
      </c>
      <c r="I5689" s="42" t="s">
        <v>38</v>
      </c>
      <c r="J5689" s="42" t="s">
        <v>11597</v>
      </c>
      <c r="K5689" s="42" t="s">
        <v>845</v>
      </c>
      <c r="L5689" s="42" t="s">
        <v>846</v>
      </c>
      <c r="M5689" s="42" t="s">
        <v>21</v>
      </c>
      <c r="N5689" s="42" t="s">
        <v>11598</v>
      </c>
      <c r="O5689" s="42" t="s">
        <v>537</v>
      </c>
      <c r="P5689" s="42" t="s">
        <v>395</v>
      </c>
      <c r="Q5689" s="56" t="s">
        <v>11599</v>
      </c>
      <c r="R5689" s="42" t="s">
        <v>542</v>
      </c>
      <c r="S5689" s="42" t="s">
        <v>22</v>
      </c>
    </row>
    <row r="5690" spans="1:64" ht="12" customHeight="1" x14ac:dyDescent="0.15">
      <c r="A5690" s="42" t="s">
        <v>11600</v>
      </c>
      <c r="B5690" s="42">
        <v>56</v>
      </c>
      <c r="C5690" s="42" t="s">
        <v>14</v>
      </c>
      <c r="D5690" s="42" t="s">
        <v>79</v>
      </c>
      <c r="E5690" s="42" t="s">
        <v>11601</v>
      </c>
      <c r="F5690" s="55">
        <v>41666</v>
      </c>
      <c r="G5690" s="42" t="s">
        <v>11602</v>
      </c>
      <c r="H5690" s="42" t="s">
        <v>11603</v>
      </c>
      <c r="I5690" s="42" t="s">
        <v>398</v>
      </c>
      <c r="J5690" s="42" t="s">
        <v>11604</v>
      </c>
      <c r="K5690" s="42" t="s">
        <v>1605</v>
      </c>
      <c r="L5690" s="42" t="s">
        <v>11605</v>
      </c>
      <c r="M5690" s="42" t="s">
        <v>21</v>
      </c>
      <c r="N5690" s="42" t="s">
        <v>11606</v>
      </c>
      <c r="O5690" s="42" t="s">
        <v>994</v>
      </c>
      <c r="P5690" s="42" t="s">
        <v>395</v>
      </c>
      <c r="Q5690" s="56" t="s">
        <v>11607</v>
      </c>
      <c r="R5690" s="42" t="s">
        <v>23</v>
      </c>
      <c r="S5690" s="42" t="s">
        <v>22</v>
      </c>
    </row>
    <row r="5691" spans="1:64" ht="12" customHeight="1" x14ac:dyDescent="0.15">
      <c r="A5691" s="42" t="s">
        <v>11608</v>
      </c>
      <c r="B5691" s="42">
        <v>39</v>
      </c>
      <c r="C5691" s="42" t="s">
        <v>14</v>
      </c>
      <c r="D5691" s="42" t="s">
        <v>42</v>
      </c>
      <c r="F5691" s="55">
        <v>41666</v>
      </c>
      <c r="G5691" s="42" t="s">
        <v>11609</v>
      </c>
      <c r="H5691" s="42" t="s">
        <v>5195</v>
      </c>
      <c r="I5691" s="42" t="s">
        <v>39</v>
      </c>
      <c r="J5691" s="42" t="s">
        <v>11610</v>
      </c>
      <c r="K5691" s="42" t="s">
        <v>767</v>
      </c>
      <c r="L5691" s="42" t="s">
        <v>768</v>
      </c>
      <c r="M5691" s="42" t="s">
        <v>21</v>
      </c>
      <c r="N5691" s="42" t="s">
        <v>11611</v>
      </c>
      <c r="O5691" s="42" t="s">
        <v>994</v>
      </c>
      <c r="P5691" s="42" t="s">
        <v>395</v>
      </c>
      <c r="Q5691" s="56" t="s">
        <v>11612</v>
      </c>
      <c r="R5691" s="42" t="s">
        <v>94</v>
      </c>
      <c r="S5691" s="42" t="s">
        <v>12</v>
      </c>
    </row>
    <row r="5692" spans="1:64" s="50" customFormat="1" ht="12" customHeight="1" x14ac:dyDescent="0.15">
      <c r="A5692" s="42" t="s">
        <v>11613</v>
      </c>
      <c r="B5692" s="42">
        <v>45</v>
      </c>
      <c r="C5692" s="42" t="s">
        <v>14</v>
      </c>
      <c r="D5692" s="42" t="s">
        <v>24</v>
      </c>
      <c r="E5692" s="42" t="s">
        <v>11614</v>
      </c>
      <c r="F5692" s="55">
        <v>41666</v>
      </c>
      <c r="G5692" s="42" t="s">
        <v>11615</v>
      </c>
      <c r="H5692" s="42" t="s">
        <v>11616</v>
      </c>
      <c r="I5692" s="42" t="s">
        <v>26</v>
      </c>
      <c r="J5692" s="42" t="s">
        <v>11617</v>
      </c>
      <c r="K5692" s="42" t="s">
        <v>11616</v>
      </c>
      <c r="L5692" s="42" t="s">
        <v>11618</v>
      </c>
      <c r="M5692" s="42" t="s">
        <v>21</v>
      </c>
      <c r="N5692" s="42" t="s">
        <v>11619</v>
      </c>
      <c r="O5692" s="42" t="s">
        <v>23</v>
      </c>
      <c r="P5692" s="42" t="s">
        <v>395</v>
      </c>
      <c r="Q5692" s="56" t="s">
        <v>11620</v>
      </c>
      <c r="R5692" s="42" t="s">
        <v>542</v>
      </c>
      <c r="S5692" s="42" t="s">
        <v>12</v>
      </c>
      <c r="T5692" s="42"/>
      <c r="V5692" s="42"/>
      <c r="W5692" s="42"/>
      <c r="Y5692" s="57"/>
      <c r="Z5692" s="57"/>
      <c r="AA5692" s="57"/>
      <c r="AB5692" s="57"/>
      <c r="AC5692" s="57"/>
      <c r="AD5692" s="57"/>
      <c r="AE5692" s="57"/>
      <c r="AF5692" s="57"/>
      <c r="AG5692" s="57"/>
      <c r="AH5692" s="57"/>
      <c r="AI5692" s="57"/>
      <c r="AJ5692" s="57"/>
      <c r="AK5692" s="57"/>
      <c r="AL5692" s="57"/>
      <c r="AM5692" s="57"/>
      <c r="AN5692" s="57"/>
      <c r="AO5692" s="57"/>
      <c r="AP5692" s="57"/>
      <c r="AQ5692" s="57"/>
      <c r="AR5692" s="57"/>
      <c r="AS5692" s="57"/>
      <c r="AT5692" s="57"/>
      <c r="AU5692" s="57"/>
      <c r="AV5692" s="57"/>
      <c r="AW5692" s="57"/>
      <c r="AX5692" s="57"/>
      <c r="AY5692" s="57"/>
      <c r="AZ5692" s="57"/>
      <c r="BA5692" s="57"/>
      <c r="BB5692" s="57"/>
      <c r="BC5692" s="57"/>
      <c r="BD5692" s="57"/>
      <c r="BE5692" s="57"/>
      <c r="BF5692" s="57"/>
      <c r="BG5692" s="57"/>
      <c r="BH5692" s="57"/>
      <c r="BI5692" s="57"/>
      <c r="BJ5692" s="57"/>
      <c r="BK5692" s="57"/>
      <c r="BL5692" s="57"/>
    </row>
    <row r="5693" spans="1:64" s="50" customFormat="1" ht="12" customHeight="1" x14ac:dyDescent="0.15">
      <c r="A5693" s="42" t="s">
        <v>11621</v>
      </c>
      <c r="B5693" s="42">
        <v>21</v>
      </c>
      <c r="C5693" s="42" t="s">
        <v>14</v>
      </c>
      <c r="D5693" s="42" t="s">
        <v>79</v>
      </c>
      <c r="E5693" s="42"/>
      <c r="F5693" s="55">
        <v>41665</v>
      </c>
      <c r="G5693" s="42" t="s">
        <v>11622</v>
      </c>
      <c r="H5693" s="42" t="s">
        <v>11623</v>
      </c>
      <c r="I5693" s="42" t="s">
        <v>203</v>
      </c>
      <c r="J5693" s="42" t="s">
        <v>11624</v>
      </c>
      <c r="K5693" s="42" t="s">
        <v>1883</v>
      </c>
      <c r="L5693" s="42" t="s">
        <v>11625</v>
      </c>
      <c r="M5693" s="42" t="s">
        <v>21</v>
      </c>
      <c r="N5693" s="42" t="s">
        <v>11626</v>
      </c>
      <c r="O5693" s="42" t="s">
        <v>537</v>
      </c>
      <c r="P5693" s="42" t="s">
        <v>395</v>
      </c>
      <c r="Q5693" s="56" t="s">
        <v>11627</v>
      </c>
      <c r="R5693" s="42" t="s">
        <v>94</v>
      </c>
      <c r="S5693" s="42" t="s">
        <v>22</v>
      </c>
      <c r="T5693" s="42"/>
      <c r="V5693" s="42"/>
      <c r="W5693" s="42"/>
      <c r="Y5693" s="57"/>
      <c r="Z5693" s="57"/>
      <c r="AA5693" s="57"/>
      <c r="AB5693" s="57"/>
      <c r="AC5693" s="57"/>
      <c r="AD5693" s="57"/>
      <c r="AE5693" s="57"/>
      <c r="AF5693" s="57"/>
      <c r="AG5693" s="57"/>
      <c r="AH5693" s="57"/>
      <c r="AI5693" s="57"/>
      <c r="AJ5693" s="57"/>
      <c r="AK5693" s="57"/>
      <c r="AL5693" s="57"/>
      <c r="AM5693" s="57"/>
      <c r="AN5693" s="57"/>
      <c r="AO5693" s="57"/>
      <c r="AP5693" s="57"/>
      <c r="AQ5693" s="57"/>
      <c r="AR5693" s="57"/>
      <c r="AS5693" s="57"/>
      <c r="AT5693" s="57"/>
      <c r="AU5693" s="57"/>
      <c r="AV5693" s="57"/>
      <c r="AW5693" s="57"/>
      <c r="AX5693" s="57"/>
      <c r="AY5693" s="57"/>
      <c r="AZ5693" s="57"/>
      <c r="BA5693" s="57"/>
      <c r="BB5693" s="57"/>
      <c r="BC5693" s="57"/>
      <c r="BD5693" s="57"/>
      <c r="BE5693" s="57"/>
      <c r="BF5693" s="57"/>
      <c r="BG5693" s="57"/>
      <c r="BH5693" s="57"/>
      <c r="BI5693" s="57"/>
      <c r="BJ5693" s="57"/>
      <c r="BK5693" s="57"/>
      <c r="BL5693" s="57"/>
    </row>
    <row r="5694" spans="1:64" s="50" customFormat="1" ht="12" customHeight="1" x14ac:dyDescent="0.15">
      <c r="A5694" s="42" t="s">
        <v>11628</v>
      </c>
      <c r="B5694" s="42">
        <v>27</v>
      </c>
      <c r="C5694" s="42" t="s">
        <v>14</v>
      </c>
      <c r="D5694" s="42" t="s">
        <v>31</v>
      </c>
      <c r="E5694" s="42" t="s">
        <v>11629</v>
      </c>
      <c r="F5694" s="55">
        <v>41665</v>
      </c>
      <c r="G5694" s="42" t="s">
        <v>11630</v>
      </c>
      <c r="H5694" s="42" t="s">
        <v>11631</v>
      </c>
      <c r="I5694" s="42" t="s">
        <v>39</v>
      </c>
      <c r="J5694" s="42" t="s">
        <v>11632</v>
      </c>
      <c r="K5694" s="42" t="s">
        <v>150</v>
      </c>
      <c r="L5694" s="42" t="s">
        <v>151</v>
      </c>
      <c r="M5694" s="42" t="s">
        <v>21</v>
      </c>
      <c r="N5694" s="42" t="s">
        <v>11633</v>
      </c>
      <c r="O5694" s="42" t="s">
        <v>994</v>
      </c>
      <c r="P5694" s="42" t="s">
        <v>395</v>
      </c>
      <c r="Q5694" s="56" t="s">
        <v>11634</v>
      </c>
      <c r="R5694" s="42" t="s">
        <v>94</v>
      </c>
      <c r="S5694" s="42" t="s">
        <v>22</v>
      </c>
      <c r="T5694" s="42"/>
      <c r="V5694" s="42"/>
      <c r="W5694" s="42"/>
      <c r="Y5694" s="57"/>
      <c r="Z5694" s="57"/>
      <c r="AA5694" s="57"/>
      <c r="AB5694" s="57"/>
      <c r="AC5694" s="57"/>
      <c r="AD5694" s="57"/>
      <c r="AE5694" s="57"/>
      <c r="AF5694" s="57"/>
      <c r="AG5694" s="57"/>
      <c r="AH5694" s="57"/>
      <c r="AI5694" s="57"/>
      <c r="AJ5694" s="57"/>
      <c r="AK5694" s="57"/>
      <c r="AL5694" s="57"/>
      <c r="AM5694" s="57"/>
      <c r="AN5694" s="57"/>
      <c r="AO5694" s="57"/>
      <c r="AP5694" s="57"/>
      <c r="AQ5694" s="57"/>
      <c r="AR5694" s="57"/>
      <c r="AS5694" s="57"/>
      <c r="AT5694" s="57"/>
      <c r="AU5694" s="57"/>
      <c r="AV5694" s="57"/>
      <c r="AW5694" s="57"/>
      <c r="AX5694" s="57"/>
      <c r="AY5694" s="57"/>
      <c r="AZ5694" s="57"/>
      <c r="BA5694" s="57"/>
      <c r="BB5694" s="57"/>
      <c r="BC5694" s="57"/>
      <c r="BD5694" s="57"/>
      <c r="BE5694" s="57"/>
      <c r="BF5694" s="57"/>
      <c r="BG5694" s="57"/>
      <c r="BH5694" s="57"/>
      <c r="BI5694" s="57"/>
      <c r="BJ5694" s="57"/>
      <c r="BK5694" s="57"/>
      <c r="BL5694" s="57"/>
    </row>
    <row r="5695" spans="1:64" s="50" customFormat="1" ht="12" customHeight="1" x14ac:dyDescent="0.15">
      <c r="A5695" s="42" t="s">
        <v>11635</v>
      </c>
      <c r="B5695" s="42">
        <v>43</v>
      </c>
      <c r="C5695" s="42" t="s">
        <v>14</v>
      </c>
      <c r="D5695" s="42" t="s">
        <v>15</v>
      </c>
      <c r="E5695" s="42" t="s">
        <v>11636</v>
      </c>
      <c r="F5695" s="55">
        <v>41664</v>
      </c>
      <c r="G5695" s="42" t="s">
        <v>11637</v>
      </c>
      <c r="H5695" s="42" t="s">
        <v>402</v>
      </c>
      <c r="I5695" s="42" t="s">
        <v>39</v>
      </c>
      <c r="J5695" s="42" t="s">
        <v>11638</v>
      </c>
      <c r="K5695" s="42" t="s">
        <v>1731</v>
      </c>
      <c r="L5695" s="42" t="s">
        <v>403</v>
      </c>
      <c r="M5695" s="42" t="s">
        <v>21</v>
      </c>
      <c r="N5695" s="42" t="s">
        <v>11639</v>
      </c>
      <c r="O5695" s="42" t="s">
        <v>994</v>
      </c>
      <c r="P5695" s="42" t="s">
        <v>395</v>
      </c>
      <c r="Q5695" s="56" t="s">
        <v>11640</v>
      </c>
      <c r="R5695" s="42" t="s">
        <v>542</v>
      </c>
      <c r="S5695" s="42" t="s">
        <v>22</v>
      </c>
      <c r="T5695" s="42"/>
      <c r="V5695" s="42"/>
      <c r="W5695" s="42"/>
      <c r="Y5695" s="57"/>
      <c r="Z5695" s="57"/>
      <c r="AA5695" s="57"/>
      <c r="AB5695" s="57"/>
      <c r="AC5695" s="57"/>
      <c r="AD5695" s="57"/>
      <c r="AE5695" s="57"/>
      <c r="AF5695" s="57"/>
      <c r="AG5695" s="57"/>
      <c r="AH5695" s="57"/>
      <c r="AI5695" s="57"/>
      <c r="AJ5695" s="57"/>
      <c r="AK5695" s="57"/>
      <c r="AL5695" s="57"/>
      <c r="AM5695" s="57"/>
      <c r="AN5695" s="57"/>
      <c r="AO5695" s="57"/>
      <c r="AP5695" s="57"/>
      <c r="AQ5695" s="57"/>
      <c r="AR5695" s="57"/>
      <c r="AS5695" s="57"/>
      <c r="AT5695" s="57"/>
      <c r="AU5695" s="57"/>
      <c r="AV5695" s="57"/>
      <c r="AW5695" s="57"/>
      <c r="AX5695" s="57"/>
      <c r="AY5695" s="57"/>
      <c r="AZ5695" s="57"/>
      <c r="BA5695" s="57"/>
      <c r="BB5695" s="57"/>
      <c r="BC5695" s="57"/>
      <c r="BD5695" s="57"/>
      <c r="BE5695" s="57"/>
      <c r="BF5695" s="57"/>
      <c r="BG5695" s="57"/>
      <c r="BH5695" s="57"/>
      <c r="BI5695" s="57"/>
      <c r="BJ5695" s="57"/>
      <c r="BK5695" s="57"/>
      <c r="BL5695" s="57"/>
    </row>
    <row r="5696" spans="1:64" s="50" customFormat="1" ht="12" customHeight="1" x14ac:dyDescent="0.15">
      <c r="A5696" s="42" t="s">
        <v>11641</v>
      </c>
      <c r="B5696" s="42">
        <v>35</v>
      </c>
      <c r="C5696" s="42" t="s">
        <v>14</v>
      </c>
      <c r="D5696" s="42" t="s">
        <v>31</v>
      </c>
      <c r="E5696" s="42" t="s">
        <v>11642</v>
      </c>
      <c r="F5696" s="55">
        <v>41664</v>
      </c>
      <c r="G5696" s="42" t="s">
        <v>11643</v>
      </c>
      <c r="H5696" s="42" t="s">
        <v>11644</v>
      </c>
      <c r="I5696" s="42" t="s">
        <v>389</v>
      </c>
      <c r="J5696" s="42" t="s">
        <v>11645</v>
      </c>
      <c r="K5696" s="42" t="s">
        <v>1078</v>
      </c>
      <c r="L5696" s="42" t="s">
        <v>2004</v>
      </c>
      <c r="M5696" s="42" t="s">
        <v>21</v>
      </c>
      <c r="N5696" s="42" t="s">
        <v>11646</v>
      </c>
      <c r="O5696" s="42" t="s">
        <v>537</v>
      </c>
      <c r="P5696" s="42" t="s">
        <v>395</v>
      </c>
      <c r="Q5696" s="56" t="s">
        <v>11647</v>
      </c>
      <c r="R5696" s="42" t="s">
        <v>94</v>
      </c>
      <c r="S5696" s="42" t="s">
        <v>22</v>
      </c>
      <c r="T5696" s="42"/>
      <c r="V5696" s="42"/>
      <c r="W5696" s="42"/>
      <c r="Y5696" s="57"/>
      <c r="Z5696" s="57"/>
      <c r="AA5696" s="57"/>
      <c r="AB5696" s="57"/>
      <c r="AC5696" s="57"/>
      <c r="AD5696" s="57"/>
      <c r="AE5696" s="57"/>
      <c r="AF5696" s="57"/>
      <c r="AG5696" s="57"/>
      <c r="AH5696" s="57"/>
      <c r="AI5696" s="57"/>
      <c r="AJ5696" s="57"/>
      <c r="AK5696" s="57"/>
      <c r="AL5696" s="57"/>
      <c r="AM5696" s="57"/>
      <c r="AN5696" s="57"/>
      <c r="AO5696" s="57"/>
      <c r="AP5696" s="57"/>
      <c r="AQ5696" s="57"/>
      <c r="AR5696" s="57"/>
      <c r="AS5696" s="57"/>
      <c r="AT5696" s="57"/>
      <c r="AU5696" s="57"/>
      <c r="AV5696" s="57"/>
      <c r="AW5696" s="57"/>
      <c r="AX5696" s="57"/>
      <c r="AY5696" s="57"/>
      <c r="AZ5696" s="57"/>
      <c r="BA5696" s="57"/>
      <c r="BB5696" s="57"/>
      <c r="BC5696" s="57"/>
      <c r="BD5696" s="57"/>
      <c r="BE5696" s="57"/>
      <c r="BF5696" s="57"/>
      <c r="BG5696" s="57"/>
      <c r="BH5696" s="57"/>
      <c r="BI5696" s="57"/>
      <c r="BJ5696" s="57"/>
      <c r="BK5696" s="57"/>
      <c r="BL5696" s="57"/>
    </row>
    <row r="5697" spans="1:64" s="50" customFormat="1" ht="12" customHeight="1" x14ac:dyDescent="0.15">
      <c r="A5697" s="42" t="s">
        <v>11649</v>
      </c>
      <c r="B5697" s="42">
        <v>53</v>
      </c>
      <c r="C5697" s="42" t="s">
        <v>14</v>
      </c>
      <c r="D5697" s="42" t="s">
        <v>31</v>
      </c>
      <c r="E5697" s="42" t="s">
        <v>11650</v>
      </c>
      <c r="F5697" s="55">
        <v>41663</v>
      </c>
      <c r="G5697" s="42" t="s">
        <v>11651</v>
      </c>
      <c r="H5697" s="42" t="s">
        <v>11652</v>
      </c>
      <c r="I5697" s="42" t="s">
        <v>26</v>
      </c>
      <c r="J5697" s="42" t="s">
        <v>11653</v>
      </c>
      <c r="K5697" s="42" t="s">
        <v>1545</v>
      </c>
      <c r="L5697" s="42" t="s">
        <v>11654</v>
      </c>
      <c r="M5697" s="42" t="s">
        <v>21</v>
      </c>
      <c r="N5697" s="42" t="s">
        <v>11655</v>
      </c>
      <c r="O5697" s="42" t="s">
        <v>994</v>
      </c>
      <c r="P5697" s="42" t="s">
        <v>395</v>
      </c>
      <c r="Q5697" s="56" t="str">
        <f>HYPERLINK("http://www.goupstate.com/article/20140124/ARTICLES/140129757?p=1&amp;tc=pg","http://www.goupstate.com/article/20140124/ARTICLES/140129757?p=1&amp;tc=pg")</f>
        <v>http://www.goupstate.com/article/20140124/ARTICLES/140129757?p=1&amp;tc=pg</v>
      </c>
      <c r="R5697" s="42" t="s">
        <v>23</v>
      </c>
      <c r="S5697" s="42" t="s">
        <v>22</v>
      </c>
      <c r="T5697" s="42"/>
      <c r="V5697" s="42"/>
      <c r="W5697" s="42"/>
      <c r="Y5697" s="57"/>
      <c r="Z5697" s="57"/>
      <c r="AA5697" s="57"/>
      <c r="AB5697" s="57"/>
      <c r="AC5697" s="57"/>
      <c r="AD5697" s="57"/>
      <c r="AE5697" s="57"/>
      <c r="AF5697" s="57"/>
      <c r="AG5697" s="57"/>
      <c r="AH5697" s="57"/>
      <c r="AI5697" s="57"/>
      <c r="AJ5697" s="57"/>
      <c r="AK5697" s="57"/>
      <c r="AL5697" s="57"/>
      <c r="AM5697" s="57"/>
      <c r="AN5697" s="57"/>
      <c r="AO5697" s="57"/>
      <c r="AP5697" s="57"/>
      <c r="AQ5697" s="57"/>
      <c r="AR5697" s="57"/>
      <c r="AS5697" s="57"/>
      <c r="AT5697" s="57"/>
      <c r="AU5697" s="57"/>
      <c r="AV5697" s="57"/>
      <c r="AW5697" s="57"/>
      <c r="AX5697" s="57"/>
      <c r="AY5697" s="57"/>
      <c r="AZ5697" s="57"/>
      <c r="BA5697" s="57"/>
      <c r="BB5697" s="57"/>
      <c r="BC5697" s="57"/>
      <c r="BD5697" s="57"/>
      <c r="BE5697" s="57"/>
      <c r="BF5697" s="57"/>
      <c r="BG5697" s="57"/>
      <c r="BH5697" s="57"/>
      <c r="BI5697" s="57"/>
      <c r="BJ5697" s="57"/>
      <c r="BK5697" s="57"/>
      <c r="BL5697" s="57"/>
    </row>
    <row r="5698" spans="1:64" s="50" customFormat="1" ht="12" customHeight="1" x14ac:dyDescent="0.15">
      <c r="A5698" s="42" t="s">
        <v>11656</v>
      </c>
      <c r="B5698" s="42">
        <v>29</v>
      </c>
      <c r="C5698" s="42" t="s">
        <v>14</v>
      </c>
      <c r="D5698" s="42" t="s">
        <v>31</v>
      </c>
      <c r="E5698" s="42" t="s">
        <v>11657</v>
      </c>
      <c r="F5698" s="55">
        <v>41663</v>
      </c>
      <c r="G5698" s="42" t="s">
        <v>11658</v>
      </c>
      <c r="H5698" s="42" t="s">
        <v>10851</v>
      </c>
      <c r="I5698" s="42" t="s">
        <v>39</v>
      </c>
      <c r="J5698" s="42" t="s">
        <v>11659</v>
      </c>
      <c r="K5698" s="42" t="s">
        <v>7447</v>
      </c>
      <c r="L5698" s="42" t="s">
        <v>11660</v>
      </c>
      <c r="M5698" s="42" t="s">
        <v>21</v>
      </c>
      <c r="N5698" s="42" t="s">
        <v>11661</v>
      </c>
      <c r="O5698" s="42" t="s">
        <v>994</v>
      </c>
      <c r="P5698" s="42" t="s">
        <v>395</v>
      </c>
      <c r="Q5698" s="56" t="s">
        <v>11662</v>
      </c>
      <c r="R5698" s="42" t="s">
        <v>94</v>
      </c>
      <c r="S5698" s="42" t="s">
        <v>22</v>
      </c>
      <c r="T5698" s="42"/>
      <c r="V5698" s="42"/>
      <c r="W5698" s="42"/>
      <c r="Y5698" s="57"/>
      <c r="Z5698" s="57"/>
      <c r="AA5698" s="57"/>
      <c r="AB5698" s="57"/>
      <c r="AC5698" s="57"/>
      <c r="AD5698" s="57"/>
      <c r="AE5698" s="57"/>
      <c r="AF5698" s="57"/>
      <c r="AG5698" s="57"/>
      <c r="AH5698" s="57"/>
      <c r="AI5698" s="57"/>
      <c r="AJ5698" s="57"/>
      <c r="AK5698" s="57"/>
      <c r="AL5698" s="57"/>
      <c r="AM5698" s="57"/>
      <c r="AN5698" s="57"/>
      <c r="AO5698" s="57"/>
      <c r="AP5698" s="57"/>
      <c r="AQ5698" s="57"/>
      <c r="AR5698" s="57"/>
      <c r="AS5698" s="57"/>
      <c r="AT5698" s="57"/>
      <c r="AU5698" s="57"/>
      <c r="AV5698" s="57"/>
      <c r="AW5698" s="57"/>
      <c r="AX5698" s="57"/>
      <c r="AY5698" s="57"/>
      <c r="AZ5698" s="57"/>
      <c r="BA5698" s="57"/>
      <c r="BB5698" s="57"/>
      <c r="BC5698" s="57"/>
      <c r="BD5698" s="57"/>
      <c r="BE5698" s="57"/>
      <c r="BF5698" s="57"/>
      <c r="BG5698" s="57"/>
      <c r="BH5698" s="57"/>
      <c r="BI5698" s="57"/>
      <c r="BJ5698" s="57"/>
      <c r="BK5698" s="57"/>
      <c r="BL5698" s="57"/>
    </row>
    <row r="5699" spans="1:64" s="50" customFormat="1" ht="12" customHeight="1" x14ac:dyDescent="0.15">
      <c r="A5699" s="42" t="s">
        <v>3186</v>
      </c>
      <c r="B5699" s="42" t="s">
        <v>23</v>
      </c>
      <c r="C5699" s="42" t="s">
        <v>14</v>
      </c>
      <c r="D5699" s="42" t="s">
        <v>79</v>
      </c>
      <c r="E5699" s="42"/>
      <c r="F5699" s="55">
        <v>41662</v>
      </c>
      <c r="G5699" s="42" t="s">
        <v>11663</v>
      </c>
      <c r="H5699" s="42" t="s">
        <v>707</v>
      </c>
      <c r="I5699" s="42" t="s">
        <v>67</v>
      </c>
      <c r="J5699" s="42" t="s">
        <v>2860</v>
      </c>
      <c r="K5699" s="42" t="s">
        <v>545</v>
      </c>
      <c r="L5699" s="42" t="s">
        <v>708</v>
      </c>
      <c r="M5699" s="42" t="s">
        <v>21</v>
      </c>
      <c r="N5699" s="42" t="s">
        <v>11664</v>
      </c>
      <c r="O5699" s="42" t="s">
        <v>994</v>
      </c>
      <c r="P5699" s="42" t="s">
        <v>395</v>
      </c>
      <c r="Q5699" s="56" t="s">
        <v>11665</v>
      </c>
      <c r="R5699" s="42" t="s">
        <v>94</v>
      </c>
      <c r="S5699" s="42" t="s">
        <v>22</v>
      </c>
      <c r="T5699" s="42"/>
      <c r="V5699" s="42"/>
      <c r="W5699" s="42"/>
      <c r="Y5699" s="57"/>
      <c r="Z5699" s="57"/>
      <c r="AA5699" s="57"/>
      <c r="AB5699" s="57"/>
      <c r="AC5699" s="57"/>
      <c r="AD5699" s="57"/>
      <c r="AE5699" s="57"/>
      <c r="AF5699" s="57"/>
      <c r="AG5699" s="57"/>
      <c r="AH5699" s="57"/>
      <c r="AI5699" s="57"/>
      <c r="AJ5699" s="57"/>
      <c r="AK5699" s="57"/>
      <c r="AL5699" s="57"/>
      <c r="AM5699" s="57"/>
      <c r="AN5699" s="57"/>
      <c r="AO5699" s="57"/>
      <c r="AP5699" s="57"/>
      <c r="AQ5699" s="57"/>
      <c r="AR5699" s="57"/>
      <c r="AS5699" s="57"/>
      <c r="AT5699" s="57"/>
      <c r="AU5699" s="57"/>
      <c r="AV5699" s="57"/>
      <c r="AW5699" s="57"/>
      <c r="AX5699" s="57"/>
      <c r="AY5699" s="57"/>
      <c r="AZ5699" s="57"/>
      <c r="BA5699" s="57"/>
      <c r="BB5699" s="57"/>
      <c r="BC5699" s="57"/>
      <c r="BD5699" s="57"/>
      <c r="BE5699" s="57"/>
      <c r="BF5699" s="57"/>
      <c r="BG5699" s="57"/>
      <c r="BH5699" s="57"/>
      <c r="BI5699" s="57"/>
      <c r="BJ5699" s="57"/>
      <c r="BK5699" s="57"/>
      <c r="BL5699" s="57"/>
    </row>
    <row r="5700" spans="1:64" s="50" customFormat="1" ht="12" customHeight="1" x14ac:dyDescent="0.15">
      <c r="A5700" s="42" t="s">
        <v>11666</v>
      </c>
      <c r="B5700" s="42">
        <v>43</v>
      </c>
      <c r="C5700" s="42" t="s">
        <v>14</v>
      </c>
      <c r="D5700" s="42" t="s">
        <v>31</v>
      </c>
      <c r="E5700" s="42" t="s">
        <v>11667</v>
      </c>
      <c r="F5700" s="55">
        <v>41661</v>
      </c>
      <c r="G5700" s="42" t="s">
        <v>23812</v>
      </c>
      <c r="H5700" s="42" t="s">
        <v>11668</v>
      </c>
      <c r="I5700" s="42" t="s">
        <v>309</v>
      </c>
      <c r="J5700" s="42" t="s">
        <v>11669</v>
      </c>
      <c r="K5700" s="42" t="s">
        <v>1835</v>
      </c>
      <c r="L5700" s="42" t="s">
        <v>3289</v>
      </c>
      <c r="M5700" s="42" t="s">
        <v>21</v>
      </c>
      <c r="N5700" s="42" t="s">
        <v>11670</v>
      </c>
      <c r="O5700" s="42" t="s">
        <v>994</v>
      </c>
      <c r="P5700" s="42" t="s">
        <v>395</v>
      </c>
      <c r="Q5700" s="56" t="s">
        <v>11671</v>
      </c>
      <c r="R5700" s="42" t="s">
        <v>94</v>
      </c>
      <c r="S5700" s="42" t="s">
        <v>22</v>
      </c>
      <c r="T5700" s="42"/>
      <c r="V5700" s="42"/>
      <c r="W5700" s="42"/>
      <c r="Y5700" s="57"/>
      <c r="Z5700" s="57"/>
      <c r="AA5700" s="57"/>
      <c r="AB5700" s="57"/>
      <c r="AC5700" s="57"/>
      <c r="AD5700" s="57"/>
      <c r="AE5700" s="57"/>
      <c r="AF5700" s="57"/>
      <c r="AG5700" s="57"/>
      <c r="AH5700" s="57"/>
      <c r="AI5700" s="57"/>
      <c r="AJ5700" s="57"/>
      <c r="AK5700" s="57"/>
      <c r="AL5700" s="57"/>
      <c r="AM5700" s="57"/>
      <c r="AN5700" s="57"/>
      <c r="AO5700" s="57"/>
      <c r="AP5700" s="57"/>
      <c r="AQ5700" s="57"/>
      <c r="AR5700" s="57"/>
      <c r="AS5700" s="57"/>
      <c r="AT5700" s="57"/>
      <c r="AU5700" s="57"/>
      <c r="AV5700" s="57"/>
      <c r="AW5700" s="57"/>
      <c r="AX5700" s="57"/>
      <c r="AY5700" s="57"/>
      <c r="AZ5700" s="57"/>
      <c r="BA5700" s="57"/>
      <c r="BB5700" s="57"/>
      <c r="BC5700" s="57"/>
      <c r="BD5700" s="57"/>
      <c r="BE5700" s="57"/>
      <c r="BF5700" s="57"/>
      <c r="BG5700" s="57"/>
      <c r="BH5700" s="57"/>
      <c r="BI5700" s="57"/>
      <c r="BJ5700" s="57"/>
      <c r="BK5700" s="57"/>
      <c r="BL5700" s="57"/>
    </row>
    <row r="5701" spans="1:64" s="50" customFormat="1" ht="12" customHeight="1" x14ac:dyDescent="0.15">
      <c r="A5701" s="42" t="s">
        <v>11678</v>
      </c>
      <c r="B5701" s="42">
        <v>19</v>
      </c>
      <c r="C5701" s="42" t="s">
        <v>14</v>
      </c>
      <c r="D5701" s="42" t="s">
        <v>42</v>
      </c>
      <c r="E5701" s="42"/>
      <c r="F5701" s="55">
        <v>41660</v>
      </c>
      <c r="G5701" s="42" t="s">
        <v>11679</v>
      </c>
      <c r="H5701" s="42" t="s">
        <v>588</v>
      </c>
      <c r="I5701" s="42" t="s">
        <v>39</v>
      </c>
      <c r="J5701" s="42" t="s">
        <v>11680</v>
      </c>
      <c r="K5701" s="42" t="s">
        <v>589</v>
      </c>
      <c r="L5701" s="42" t="s">
        <v>941</v>
      </c>
      <c r="M5701" s="42" t="s">
        <v>21</v>
      </c>
      <c r="N5701" s="42" t="s">
        <v>11681</v>
      </c>
      <c r="O5701" s="42" t="s">
        <v>994</v>
      </c>
      <c r="P5701" s="42" t="s">
        <v>395</v>
      </c>
      <c r="Q5701" s="56" t="s">
        <v>11682</v>
      </c>
      <c r="R5701" s="42" t="s">
        <v>94</v>
      </c>
      <c r="S5701" s="42" t="s">
        <v>22</v>
      </c>
      <c r="T5701" s="42"/>
      <c r="V5701" s="42"/>
      <c r="W5701" s="42"/>
      <c r="Y5701" s="57"/>
      <c r="Z5701" s="57"/>
      <c r="AA5701" s="57"/>
      <c r="AB5701" s="57"/>
      <c r="AC5701" s="57"/>
      <c r="AD5701" s="57"/>
      <c r="AE5701" s="57"/>
      <c r="AF5701" s="57"/>
      <c r="AG5701" s="57"/>
      <c r="AH5701" s="57"/>
      <c r="AI5701" s="57"/>
      <c r="AJ5701" s="57"/>
      <c r="AK5701" s="57"/>
      <c r="AL5701" s="57"/>
      <c r="AM5701" s="57"/>
      <c r="AN5701" s="57"/>
      <c r="AO5701" s="57"/>
      <c r="AP5701" s="57"/>
      <c r="AQ5701" s="57"/>
      <c r="AR5701" s="57"/>
      <c r="AS5701" s="57"/>
      <c r="AT5701" s="57"/>
      <c r="AU5701" s="57"/>
      <c r="AV5701" s="57"/>
      <c r="AW5701" s="57"/>
      <c r="AX5701" s="57"/>
      <c r="AY5701" s="57"/>
      <c r="AZ5701" s="57"/>
      <c r="BA5701" s="57"/>
      <c r="BB5701" s="57"/>
      <c r="BC5701" s="57"/>
      <c r="BD5701" s="57"/>
      <c r="BE5701" s="57"/>
      <c r="BF5701" s="57"/>
      <c r="BG5701" s="57"/>
      <c r="BH5701" s="57"/>
      <c r="BI5701" s="57"/>
      <c r="BJ5701" s="57"/>
      <c r="BK5701" s="57"/>
      <c r="BL5701" s="57"/>
    </row>
    <row r="5702" spans="1:64" s="50" customFormat="1" ht="12" customHeight="1" x14ac:dyDescent="0.15">
      <c r="A5702" s="42" t="s">
        <v>11683</v>
      </c>
      <c r="B5702" s="42">
        <v>21</v>
      </c>
      <c r="C5702" s="42" t="s">
        <v>14</v>
      </c>
      <c r="D5702" s="42" t="s">
        <v>42</v>
      </c>
      <c r="E5702" s="42"/>
      <c r="F5702" s="55">
        <v>41660</v>
      </c>
      <c r="G5702" s="42" t="s">
        <v>11684</v>
      </c>
      <c r="H5702" s="42" t="s">
        <v>588</v>
      </c>
      <c r="I5702" s="42" t="s">
        <v>39</v>
      </c>
      <c r="J5702" s="42" t="s">
        <v>11680</v>
      </c>
      <c r="K5702" s="42" t="s">
        <v>589</v>
      </c>
      <c r="L5702" s="42" t="s">
        <v>941</v>
      </c>
      <c r="M5702" s="42" t="s">
        <v>21</v>
      </c>
      <c r="N5702" s="42" t="s">
        <v>11685</v>
      </c>
      <c r="O5702" s="42" t="s">
        <v>994</v>
      </c>
      <c r="P5702" s="42" t="s">
        <v>395</v>
      </c>
      <c r="Q5702" s="56" t="s">
        <v>11682</v>
      </c>
      <c r="R5702" s="42" t="s">
        <v>94</v>
      </c>
      <c r="S5702" s="42" t="s">
        <v>22</v>
      </c>
      <c r="T5702" s="42"/>
      <c r="V5702" s="42"/>
      <c r="W5702" s="42"/>
      <c r="Y5702" s="57"/>
      <c r="Z5702" s="57"/>
      <c r="AA5702" s="57"/>
      <c r="AB5702" s="57"/>
      <c r="AC5702" s="57"/>
      <c r="AD5702" s="57"/>
      <c r="AE5702" s="57"/>
      <c r="AF5702" s="57"/>
      <c r="AG5702" s="57"/>
      <c r="AH5702" s="57"/>
      <c r="AI5702" s="57"/>
      <c r="AJ5702" s="57"/>
      <c r="AK5702" s="57"/>
      <c r="AL5702" s="57"/>
      <c r="AM5702" s="57"/>
      <c r="AN5702" s="57"/>
      <c r="AO5702" s="57"/>
      <c r="AP5702" s="57"/>
      <c r="AQ5702" s="57"/>
      <c r="AR5702" s="57"/>
      <c r="AS5702" s="57"/>
      <c r="AT5702" s="57"/>
      <c r="AU5702" s="57"/>
      <c r="AV5702" s="57"/>
      <c r="AW5702" s="57"/>
      <c r="AX5702" s="57"/>
      <c r="AY5702" s="57"/>
      <c r="AZ5702" s="57"/>
      <c r="BA5702" s="57"/>
      <c r="BB5702" s="57"/>
      <c r="BC5702" s="57"/>
      <c r="BD5702" s="57"/>
      <c r="BE5702" s="57"/>
      <c r="BF5702" s="57"/>
      <c r="BG5702" s="57"/>
      <c r="BH5702" s="57"/>
      <c r="BI5702" s="57"/>
      <c r="BJ5702" s="57"/>
      <c r="BK5702" s="57"/>
      <c r="BL5702" s="57"/>
    </row>
    <row r="5703" spans="1:64" s="50" customFormat="1" ht="12" customHeight="1" x14ac:dyDescent="0.15">
      <c r="A5703" s="42" t="s">
        <v>11686</v>
      </c>
      <c r="B5703" s="42">
        <v>35</v>
      </c>
      <c r="C5703" s="42" t="s">
        <v>14</v>
      </c>
      <c r="D5703" s="42" t="s">
        <v>31</v>
      </c>
      <c r="E5703" s="42" t="s">
        <v>11687</v>
      </c>
      <c r="F5703" s="55">
        <v>41660</v>
      </c>
      <c r="G5703" s="42" t="s">
        <v>11688</v>
      </c>
      <c r="H5703" s="42" t="s">
        <v>11689</v>
      </c>
      <c r="I5703" s="42" t="s">
        <v>313</v>
      </c>
      <c r="J5703" s="42" t="s">
        <v>11690</v>
      </c>
      <c r="K5703" s="42" t="s">
        <v>11691</v>
      </c>
      <c r="L5703" s="42" t="s">
        <v>11692</v>
      </c>
      <c r="M5703" s="42" t="s">
        <v>21</v>
      </c>
      <c r="N5703" s="42" t="s">
        <v>11693</v>
      </c>
      <c r="O5703" s="42" t="s">
        <v>994</v>
      </c>
      <c r="P5703" s="42" t="s">
        <v>395</v>
      </c>
      <c r="Q5703" s="56"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5703" s="42" t="s">
        <v>94</v>
      </c>
      <c r="S5703" s="42" t="s">
        <v>22</v>
      </c>
      <c r="T5703" s="42"/>
      <c r="V5703" s="42"/>
      <c r="W5703" s="42"/>
      <c r="Y5703" s="57"/>
      <c r="Z5703" s="57"/>
      <c r="AA5703" s="57"/>
      <c r="AB5703" s="57"/>
      <c r="AC5703" s="57"/>
      <c r="AD5703" s="57"/>
      <c r="AE5703" s="57"/>
      <c r="AF5703" s="57"/>
      <c r="AG5703" s="57"/>
      <c r="AH5703" s="57"/>
      <c r="AI5703" s="57"/>
      <c r="AJ5703" s="57"/>
      <c r="AK5703" s="57"/>
      <c r="AL5703" s="57"/>
      <c r="AM5703" s="57"/>
      <c r="AN5703" s="57"/>
      <c r="AO5703" s="57"/>
      <c r="AP5703" s="57"/>
      <c r="AQ5703" s="57"/>
      <c r="AR5703" s="57"/>
      <c r="AS5703" s="57"/>
      <c r="AT5703" s="57"/>
      <c r="AU5703" s="57"/>
      <c r="AV5703" s="57"/>
      <c r="AW5703" s="57"/>
      <c r="AX5703" s="57"/>
      <c r="AY5703" s="57"/>
      <c r="AZ5703" s="57"/>
      <c r="BA5703" s="57"/>
      <c r="BB5703" s="57"/>
      <c r="BC5703" s="57"/>
      <c r="BD5703" s="57"/>
      <c r="BE5703" s="57"/>
      <c r="BF5703" s="57"/>
      <c r="BG5703" s="57"/>
      <c r="BH5703" s="57"/>
      <c r="BI5703" s="57"/>
      <c r="BJ5703" s="57"/>
      <c r="BK5703" s="57"/>
      <c r="BL5703" s="57"/>
    </row>
    <row r="5704" spans="1:64" s="50" customFormat="1" ht="12" customHeight="1" x14ac:dyDescent="0.15">
      <c r="A5704" s="42" t="s">
        <v>11694</v>
      </c>
      <c r="B5704" s="42">
        <v>42</v>
      </c>
      <c r="C5704" s="42" t="s">
        <v>14</v>
      </c>
      <c r="D5704" s="42" t="s">
        <v>31</v>
      </c>
      <c r="E5704" s="42" t="s">
        <v>11695</v>
      </c>
      <c r="F5704" s="55">
        <v>41660</v>
      </c>
      <c r="G5704" s="42" t="s">
        <v>11696</v>
      </c>
      <c r="H5704" s="42" t="s">
        <v>3460</v>
      </c>
      <c r="I5704" s="42" t="s">
        <v>39</v>
      </c>
      <c r="J5704" s="42" t="s">
        <v>9883</v>
      </c>
      <c r="K5704" s="42" t="s">
        <v>589</v>
      </c>
      <c r="L5704" s="42" t="s">
        <v>11697</v>
      </c>
      <c r="M5704" s="42" t="s">
        <v>21</v>
      </c>
      <c r="N5704" s="42" t="s">
        <v>20437</v>
      </c>
      <c r="O5704" s="42" t="s">
        <v>3301</v>
      </c>
      <c r="P5704" s="42" t="s">
        <v>395</v>
      </c>
      <c r="Q5704" s="56" t="s">
        <v>11698</v>
      </c>
      <c r="R5704" s="42" t="s">
        <v>94</v>
      </c>
      <c r="S5704" s="42" t="s">
        <v>12</v>
      </c>
      <c r="T5704" s="42"/>
      <c r="V5704" s="42"/>
      <c r="W5704" s="42"/>
      <c r="Y5704" s="57"/>
      <c r="Z5704" s="57"/>
      <c r="AA5704" s="57"/>
      <c r="AB5704" s="57"/>
      <c r="AC5704" s="57"/>
      <c r="AD5704" s="57"/>
      <c r="AE5704" s="57"/>
      <c r="AF5704" s="57"/>
      <c r="AG5704" s="57"/>
      <c r="AH5704" s="57"/>
      <c r="AI5704" s="57"/>
      <c r="AJ5704" s="57"/>
      <c r="AK5704" s="57"/>
      <c r="AL5704" s="57"/>
      <c r="AM5704" s="57"/>
      <c r="AN5704" s="57"/>
      <c r="AO5704" s="57"/>
      <c r="AP5704" s="57"/>
      <c r="AQ5704" s="57"/>
      <c r="AR5704" s="57"/>
      <c r="AS5704" s="57"/>
      <c r="AT5704" s="57"/>
      <c r="AU5704" s="57"/>
      <c r="AV5704" s="57"/>
      <c r="AW5704" s="57"/>
      <c r="AX5704" s="57"/>
      <c r="AY5704" s="57"/>
      <c r="AZ5704" s="57"/>
      <c r="BA5704" s="57"/>
      <c r="BB5704" s="57"/>
      <c r="BC5704" s="57"/>
      <c r="BD5704" s="57"/>
      <c r="BE5704" s="57"/>
      <c r="BF5704" s="57"/>
      <c r="BG5704" s="57"/>
      <c r="BH5704" s="57"/>
      <c r="BI5704" s="57"/>
      <c r="BJ5704" s="57"/>
      <c r="BK5704" s="57"/>
      <c r="BL5704" s="57"/>
    </row>
    <row r="5705" spans="1:64" s="50" customFormat="1" ht="12" customHeight="1" x14ac:dyDescent="0.15">
      <c r="A5705" s="42" t="s">
        <v>11672</v>
      </c>
      <c r="B5705" s="42">
        <v>31</v>
      </c>
      <c r="C5705" s="42" t="s">
        <v>14</v>
      </c>
      <c r="D5705" s="42" t="s">
        <v>79</v>
      </c>
      <c r="E5705" s="42" t="s">
        <v>11673</v>
      </c>
      <c r="F5705" s="55">
        <v>41660</v>
      </c>
      <c r="G5705" s="42" t="s">
        <v>11674</v>
      </c>
      <c r="H5705" s="42" t="s">
        <v>3353</v>
      </c>
      <c r="I5705" s="42" t="s">
        <v>19</v>
      </c>
      <c r="J5705" s="42" t="s">
        <v>3354</v>
      </c>
      <c r="K5705" s="42" t="s">
        <v>1747</v>
      </c>
      <c r="L5705" s="42" t="s">
        <v>11675</v>
      </c>
      <c r="M5705" s="42" t="s">
        <v>21</v>
      </c>
      <c r="N5705" s="42" t="s">
        <v>11676</v>
      </c>
      <c r="O5705" s="42" t="s">
        <v>994</v>
      </c>
      <c r="P5705" s="42" t="s">
        <v>395</v>
      </c>
      <c r="Q5705" s="56" t="s">
        <v>11677</v>
      </c>
      <c r="R5705" s="42" t="s">
        <v>94</v>
      </c>
      <c r="S5705" s="42" t="s">
        <v>373</v>
      </c>
      <c r="T5705" s="42"/>
      <c r="V5705" s="42"/>
      <c r="W5705" s="42"/>
      <c r="Y5705" s="57"/>
      <c r="Z5705" s="57"/>
      <c r="AA5705" s="57"/>
      <c r="AB5705" s="57"/>
      <c r="AC5705" s="57"/>
      <c r="AD5705" s="57"/>
      <c r="AE5705" s="57"/>
      <c r="AF5705" s="57"/>
      <c r="AG5705" s="57"/>
      <c r="AH5705" s="57"/>
      <c r="AI5705" s="57"/>
      <c r="AJ5705" s="57"/>
      <c r="AK5705" s="57"/>
      <c r="AL5705" s="57"/>
      <c r="AM5705" s="57"/>
      <c r="AN5705" s="57"/>
      <c r="AO5705" s="57"/>
      <c r="AP5705" s="57"/>
      <c r="AQ5705" s="57"/>
      <c r="AR5705" s="57"/>
      <c r="AS5705" s="57"/>
      <c r="AT5705" s="57"/>
      <c r="AU5705" s="57"/>
      <c r="AV5705" s="57"/>
      <c r="AW5705" s="57"/>
      <c r="AX5705" s="57"/>
      <c r="AY5705" s="57"/>
      <c r="AZ5705" s="57"/>
      <c r="BA5705" s="57"/>
      <c r="BB5705" s="57"/>
      <c r="BC5705" s="57"/>
      <c r="BD5705" s="57"/>
      <c r="BE5705" s="57"/>
      <c r="BF5705" s="57"/>
      <c r="BG5705" s="57"/>
      <c r="BH5705" s="57"/>
      <c r="BI5705" s="57"/>
      <c r="BJ5705" s="57"/>
      <c r="BK5705" s="57"/>
      <c r="BL5705" s="57"/>
    </row>
    <row r="5706" spans="1:64" s="50" customFormat="1" ht="12" customHeight="1" x14ac:dyDescent="0.15">
      <c r="A5706" s="42" t="s">
        <v>29563</v>
      </c>
      <c r="B5706" s="42">
        <v>61</v>
      </c>
      <c r="C5706" s="42" t="s">
        <v>108</v>
      </c>
      <c r="D5706" s="42" t="s">
        <v>31</v>
      </c>
      <c r="E5706" s="42"/>
      <c r="F5706" s="55">
        <v>41659</v>
      </c>
      <c r="G5706" s="42" t="s">
        <v>29564</v>
      </c>
      <c r="H5706" s="42" t="s">
        <v>29565</v>
      </c>
      <c r="I5706" s="42" t="s">
        <v>56</v>
      </c>
      <c r="J5706" s="42">
        <v>32148</v>
      </c>
      <c r="K5706" s="42" t="s">
        <v>2054</v>
      </c>
      <c r="L5706" s="42" t="s">
        <v>3305</v>
      </c>
      <c r="M5706" s="42" t="s">
        <v>21</v>
      </c>
      <c r="N5706" s="42" t="s">
        <v>29566</v>
      </c>
      <c r="O5706" s="42" t="s">
        <v>994</v>
      </c>
      <c r="P5706" s="42" t="s">
        <v>395</v>
      </c>
      <c r="Q5706" s="56" t="s">
        <v>29567</v>
      </c>
      <c r="R5706" s="42" t="s">
        <v>542</v>
      </c>
      <c r="S5706" s="42" t="s">
        <v>22</v>
      </c>
      <c r="T5706" s="42"/>
      <c r="V5706" s="42"/>
      <c r="W5706" s="42"/>
      <c r="Y5706" s="57"/>
      <c r="Z5706" s="57"/>
      <c r="AA5706" s="57"/>
      <c r="AB5706" s="57"/>
      <c r="AC5706" s="57"/>
      <c r="AD5706" s="57"/>
      <c r="AE5706" s="57"/>
      <c r="AF5706" s="57"/>
      <c r="AG5706" s="57"/>
      <c r="AH5706" s="57"/>
      <c r="AI5706" s="57"/>
      <c r="AJ5706" s="57"/>
      <c r="AK5706" s="57"/>
      <c r="AL5706" s="57"/>
      <c r="AM5706" s="57"/>
      <c r="AN5706" s="57"/>
      <c r="AO5706" s="57"/>
      <c r="AP5706" s="57"/>
      <c r="AQ5706" s="57"/>
      <c r="AR5706" s="57"/>
      <c r="AS5706" s="57"/>
      <c r="AT5706" s="57"/>
      <c r="AU5706" s="57"/>
      <c r="AV5706" s="57"/>
      <c r="AW5706" s="57"/>
      <c r="AX5706" s="57"/>
      <c r="AY5706" s="57"/>
      <c r="AZ5706" s="57"/>
      <c r="BA5706" s="57"/>
      <c r="BB5706" s="57"/>
      <c r="BC5706" s="57"/>
      <c r="BD5706" s="57"/>
      <c r="BE5706" s="57"/>
      <c r="BF5706" s="57"/>
      <c r="BG5706" s="57"/>
      <c r="BH5706" s="57"/>
      <c r="BI5706" s="57"/>
      <c r="BJ5706" s="57"/>
      <c r="BK5706" s="57"/>
      <c r="BL5706" s="57"/>
    </row>
    <row r="5707" spans="1:64" s="50" customFormat="1" ht="12" customHeight="1" x14ac:dyDescent="0.15">
      <c r="A5707" s="42" t="s">
        <v>11699</v>
      </c>
      <c r="B5707" s="42" t="s">
        <v>23</v>
      </c>
      <c r="C5707" s="42" t="s">
        <v>14</v>
      </c>
      <c r="D5707" s="42" t="s">
        <v>24</v>
      </c>
      <c r="E5707" s="42"/>
      <c r="F5707" s="55">
        <v>41659</v>
      </c>
      <c r="G5707" s="42" t="s">
        <v>11700</v>
      </c>
      <c r="H5707" s="42" t="s">
        <v>11701</v>
      </c>
      <c r="I5707" s="42" t="s">
        <v>88</v>
      </c>
      <c r="J5707" s="42" t="s">
        <v>11702</v>
      </c>
      <c r="K5707" s="42" t="s">
        <v>3616</v>
      </c>
      <c r="L5707" s="42" t="s">
        <v>11703</v>
      </c>
      <c r="M5707" s="42" t="s">
        <v>21</v>
      </c>
      <c r="N5707" s="42" t="s">
        <v>11704</v>
      </c>
      <c r="O5707" s="42" t="s">
        <v>994</v>
      </c>
      <c r="P5707" s="42" t="s">
        <v>395</v>
      </c>
      <c r="Q5707" s="56" t="s">
        <v>11705</v>
      </c>
      <c r="R5707" s="42" t="s">
        <v>94</v>
      </c>
      <c r="S5707" s="42" t="s">
        <v>22</v>
      </c>
      <c r="T5707" s="42"/>
      <c r="V5707" s="42"/>
      <c r="W5707" s="42"/>
      <c r="Y5707" s="57"/>
      <c r="Z5707" s="57"/>
      <c r="AA5707" s="57"/>
      <c r="AB5707" s="57"/>
      <c r="AC5707" s="57"/>
      <c r="AD5707" s="57"/>
      <c r="AE5707" s="57"/>
      <c r="AF5707" s="57"/>
      <c r="AG5707" s="57"/>
      <c r="AH5707" s="57"/>
      <c r="AI5707" s="57"/>
      <c r="AJ5707" s="57"/>
      <c r="AK5707" s="57"/>
      <c r="AL5707" s="57"/>
      <c r="AM5707" s="57"/>
      <c r="AN5707" s="57"/>
      <c r="AO5707" s="57"/>
      <c r="AP5707" s="57"/>
      <c r="AQ5707" s="57"/>
      <c r="AR5707" s="57"/>
      <c r="AS5707" s="57"/>
      <c r="AT5707" s="57"/>
      <c r="AU5707" s="57"/>
      <c r="AV5707" s="57"/>
      <c r="AW5707" s="57"/>
      <c r="AX5707" s="57"/>
      <c r="AY5707" s="57"/>
      <c r="AZ5707" s="57"/>
      <c r="BA5707" s="57"/>
      <c r="BB5707" s="57"/>
      <c r="BC5707" s="57"/>
      <c r="BD5707" s="57"/>
      <c r="BE5707" s="57"/>
      <c r="BF5707" s="57"/>
      <c r="BG5707" s="57"/>
      <c r="BH5707" s="57"/>
      <c r="BI5707" s="57"/>
      <c r="BJ5707" s="57"/>
      <c r="BK5707" s="57"/>
      <c r="BL5707" s="57"/>
    </row>
    <row r="5708" spans="1:64" s="50" customFormat="1" ht="12" customHeight="1" x14ac:dyDescent="0.15">
      <c r="A5708" s="42" t="s">
        <v>11711</v>
      </c>
      <c r="B5708" s="42">
        <v>54</v>
      </c>
      <c r="C5708" s="42" t="s">
        <v>14</v>
      </c>
      <c r="D5708" s="42" t="s">
        <v>31</v>
      </c>
      <c r="E5708" s="42" t="s">
        <v>11712</v>
      </c>
      <c r="F5708" s="55">
        <v>41659</v>
      </c>
      <c r="G5708" s="42" t="s">
        <v>11713</v>
      </c>
      <c r="H5708" s="42" t="s">
        <v>210</v>
      </c>
      <c r="I5708" s="42" t="s">
        <v>211</v>
      </c>
      <c r="J5708" s="42" t="s">
        <v>11714</v>
      </c>
      <c r="K5708" s="42" t="s">
        <v>414</v>
      </c>
      <c r="L5708" s="42" t="s">
        <v>212</v>
      </c>
      <c r="M5708" s="42" t="s">
        <v>21</v>
      </c>
      <c r="N5708" s="42" t="s">
        <v>11715</v>
      </c>
      <c r="O5708" s="42" t="s">
        <v>994</v>
      </c>
      <c r="P5708" s="42" t="s">
        <v>395</v>
      </c>
      <c r="Q5708" s="56" t="s">
        <v>11716</v>
      </c>
      <c r="R5708" s="42" t="s">
        <v>23</v>
      </c>
      <c r="S5708" s="42" t="s">
        <v>22</v>
      </c>
      <c r="T5708" s="42"/>
      <c r="V5708" s="42"/>
      <c r="W5708" s="42"/>
      <c r="Y5708" s="57"/>
      <c r="Z5708" s="57"/>
      <c r="AA5708" s="57"/>
      <c r="AB5708" s="57"/>
      <c r="AC5708" s="57"/>
      <c r="AD5708" s="57"/>
      <c r="AE5708" s="57"/>
      <c r="AF5708" s="57"/>
      <c r="AG5708" s="57"/>
      <c r="AH5708" s="57"/>
      <c r="AI5708" s="57"/>
      <c r="AJ5708" s="57"/>
      <c r="AK5708" s="57"/>
      <c r="AL5708" s="57"/>
      <c r="AM5708" s="57"/>
      <c r="AN5708" s="57"/>
      <c r="AO5708" s="57"/>
      <c r="AP5708" s="57"/>
      <c r="AQ5708" s="57"/>
      <c r="AR5708" s="57"/>
      <c r="AS5708" s="57"/>
      <c r="AT5708" s="57"/>
      <c r="AU5708" s="57"/>
      <c r="AV5708" s="57"/>
      <c r="AW5708" s="57"/>
      <c r="AX5708" s="57"/>
      <c r="AY5708" s="57"/>
      <c r="AZ5708" s="57"/>
      <c r="BA5708" s="57"/>
      <c r="BB5708" s="57"/>
      <c r="BC5708" s="57"/>
      <c r="BD5708" s="57"/>
      <c r="BE5708" s="57"/>
      <c r="BF5708" s="57"/>
      <c r="BG5708" s="57"/>
      <c r="BH5708" s="57"/>
      <c r="BI5708" s="57"/>
      <c r="BJ5708" s="57"/>
      <c r="BK5708" s="57"/>
      <c r="BL5708" s="57"/>
    </row>
    <row r="5709" spans="1:64" s="50" customFormat="1" ht="12" customHeight="1" x14ac:dyDescent="0.15">
      <c r="A5709" s="42" t="s">
        <v>11706</v>
      </c>
      <c r="B5709" s="42">
        <v>36</v>
      </c>
      <c r="C5709" s="42" t="s">
        <v>14</v>
      </c>
      <c r="D5709" s="42" t="s">
        <v>31</v>
      </c>
      <c r="E5709" s="42" t="s">
        <v>11707</v>
      </c>
      <c r="F5709" s="55">
        <v>41659</v>
      </c>
      <c r="G5709" s="42" t="s">
        <v>11708</v>
      </c>
      <c r="H5709" s="42" t="s">
        <v>1184</v>
      </c>
      <c r="I5709" s="42" t="s">
        <v>297</v>
      </c>
      <c r="J5709" s="42" t="s">
        <v>8681</v>
      </c>
      <c r="K5709" s="42" t="s">
        <v>1185</v>
      </c>
      <c r="L5709" s="42" t="s">
        <v>1186</v>
      </c>
      <c r="M5709" s="42" t="s">
        <v>21</v>
      </c>
      <c r="N5709" s="42" t="s">
        <v>11709</v>
      </c>
      <c r="O5709" s="42" t="s">
        <v>994</v>
      </c>
      <c r="P5709" s="42" t="s">
        <v>395</v>
      </c>
      <c r="Q5709" s="56" t="s">
        <v>11710</v>
      </c>
      <c r="R5709" s="42" t="s">
        <v>948</v>
      </c>
      <c r="S5709" s="42" t="s">
        <v>12</v>
      </c>
      <c r="T5709" s="42"/>
      <c r="V5709" s="42"/>
      <c r="W5709" s="42"/>
      <c r="Y5709" s="57"/>
      <c r="Z5709" s="57"/>
      <c r="AA5709" s="57"/>
      <c r="AB5709" s="57"/>
      <c r="AC5709" s="57"/>
      <c r="AD5709" s="57"/>
      <c r="AE5709" s="57"/>
      <c r="AF5709" s="57"/>
      <c r="AG5709" s="57"/>
      <c r="AH5709" s="57"/>
      <c r="AI5709" s="57"/>
      <c r="AJ5709" s="57"/>
      <c r="AK5709" s="57"/>
      <c r="AL5709" s="57"/>
      <c r="AM5709" s="57"/>
      <c r="AN5709" s="57"/>
      <c r="AO5709" s="57"/>
      <c r="AP5709" s="57"/>
      <c r="AQ5709" s="57"/>
      <c r="AR5709" s="57"/>
      <c r="AS5709" s="57"/>
      <c r="AT5709" s="57"/>
      <c r="AU5709" s="57"/>
      <c r="AV5709" s="57"/>
      <c r="AW5709" s="57"/>
      <c r="AX5709" s="57"/>
      <c r="AY5709" s="57"/>
      <c r="AZ5709" s="57"/>
      <c r="BA5709" s="57"/>
      <c r="BB5709" s="57"/>
      <c r="BC5709" s="57"/>
      <c r="BD5709" s="57"/>
      <c r="BE5709" s="57"/>
      <c r="BF5709" s="57"/>
      <c r="BG5709" s="57"/>
      <c r="BH5709" s="57"/>
      <c r="BI5709" s="57"/>
      <c r="BJ5709" s="57"/>
      <c r="BK5709" s="57"/>
      <c r="BL5709" s="57"/>
    </row>
    <row r="5710" spans="1:64" s="50" customFormat="1" ht="12" customHeight="1" x14ac:dyDescent="0.15">
      <c r="A5710" s="42" t="s">
        <v>11717</v>
      </c>
      <c r="B5710" s="42">
        <v>41</v>
      </c>
      <c r="C5710" s="42" t="s">
        <v>14</v>
      </c>
      <c r="D5710" s="42" t="s">
        <v>31</v>
      </c>
      <c r="E5710" s="42" t="s">
        <v>11718</v>
      </c>
      <c r="F5710" s="55">
        <v>41658</v>
      </c>
      <c r="G5710" s="42" t="s">
        <v>11719</v>
      </c>
      <c r="H5710" s="42" t="s">
        <v>11720</v>
      </c>
      <c r="I5710" s="42" t="s">
        <v>398</v>
      </c>
      <c r="J5710" s="42" t="s">
        <v>11721</v>
      </c>
      <c r="K5710" s="42" t="s">
        <v>11722</v>
      </c>
      <c r="L5710" s="42" t="s">
        <v>9162</v>
      </c>
      <c r="M5710" s="42" t="s">
        <v>21</v>
      </c>
      <c r="N5710" s="42" t="s">
        <v>11723</v>
      </c>
      <c r="O5710" s="42" t="s">
        <v>994</v>
      </c>
      <c r="P5710" s="42" t="s">
        <v>395</v>
      </c>
      <c r="Q5710" s="56" t="s">
        <v>11724</v>
      </c>
      <c r="R5710" s="42" t="s">
        <v>23</v>
      </c>
      <c r="S5710" s="42" t="s">
        <v>22</v>
      </c>
      <c r="T5710" s="42"/>
      <c r="V5710" s="42"/>
      <c r="W5710" s="42"/>
      <c r="Y5710" s="57"/>
      <c r="Z5710" s="57"/>
      <c r="AA5710" s="57"/>
      <c r="AB5710" s="57"/>
      <c r="AC5710" s="57"/>
      <c r="AD5710" s="57"/>
      <c r="AE5710" s="57"/>
      <c r="AF5710" s="57"/>
      <c r="AG5710" s="57"/>
      <c r="AH5710" s="57"/>
      <c r="AI5710" s="57"/>
      <c r="AJ5710" s="57"/>
      <c r="AK5710" s="57"/>
      <c r="AL5710" s="57"/>
      <c r="AM5710" s="57"/>
      <c r="AN5710" s="57"/>
      <c r="AO5710" s="57"/>
      <c r="AP5710" s="57"/>
      <c r="AQ5710" s="57"/>
      <c r="AR5710" s="57"/>
      <c r="AS5710" s="57"/>
      <c r="AT5710" s="57"/>
      <c r="AU5710" s="57"/>
      <c r="AV5710" s="57"/>
      <c r="AW5710" s="57"/>
      <c r="AX5710" s="57"/>
      <c r="AY5710" s="57"/>
      <c r="AZ5710" s="57"/>
      <c r="BA5710" s="57"/>
      <c r="BB5710" s="57"/>
      <c r="BC5710" s="57"/>
      <c r="BD5710" s="57"/>
      <c r="BE5710" s="57"/>
      <c r="BF5710" s="57"/>
      <c r="BG5710" s="57"/>
      <c r="BH5710" s="57"/>
      <c r="BI5710" s="57"/>
      <c r="BJ5710" s="57"/>
      <c r="BK5710" s="57"/>
      <c r="BL5710" s="57"/>
    </row>
    <row r="5711" spans="1:64" s="50" customFormat="1" ht="12" customHeight="1" x14ac:dyDescent="0.15">
      <c r="A5711" s="42" t="s">
        <v>11725</v>
      </c>
      <c r="B5711" s="42">
        <v>23</v>
      </c>
      <c r="C5711" s="42" t="s">
        <v>14</v>
      </c>
      <c r="D5711" s="42" t="s">
        <v>31</v>
      </c>
      <c r="E5711" s="42" t="s">
        <v>11726</v>
      </c>
      <c r="F5711" s="55">
        <v>41657</v>
      </c>
      <c r="G5711" s="42" t="s">
        <v>11727</v>
      </c>
      <c r="H5711" s="42" t="s">
        <v>4779</v>
      </c>
      <c r="I5711" s="42" t="s">
        <v>63</v>
      </c>
      <c r="J5711" s="42" t="s">
        <v>11728</v>
      </c>
      <c r="K5711" s="42" t="s">
        <v>5406</v>
      </c>
      <c r="L5711" s="42" t="s">
        <v>11729</v>
      </c>
      <c r="M5711" s="42" t="s">
        <v>21</v>
      </c>
      <c r="N5711" s="42" t="s">
        <v>11730</v>
      </c>
      <c r="O5711" s="42" t="s">
        <v>537</v>
      </c>
      <c r="P5711" s="42" t="s">
        <v>395</v>
      </c>
      <c r="Q5711" s="56" t="s">
        <v>11731</v>
      </c>
      <c r="R5711" s="42" t="s">
        <v>542</v>
      </c>
      <c r="S5711" s="42" t="s">
        <v>12</v>
      </c>
      <c r="T5711" s="42"/>
      <c r="V5711" s="42"/>
      <c r="W5711" s="42"/>
      <c r="Y5711" s="57"/>
      <c r="Z5711" s="57"/>
      <c r="AA5711" s="57"/>
      <c r="AB5711" s="57"/>
      <c r="AC5711" s="57"/>
      <c r="AD5711" s="57"/>
      <c r="AE5711" s="57"/>
      <c r="AF5711" s="57"/>
      <c r="AG5711" s="57"/>
      <c r="AH5711" s="57"/>
      <c r="AI5711" s="57"/>
      <c r="AJ5711" s="57"/>
      <c r="AK5711" s="57"/>
      <c r="AL5711" s="57"/>
      <c r="AM5711" s="57"/>
      <c r="AN5711" s="57"/>
      <c r="AO5711" s="57"/>
      <c r="AP5711" s="57"/>
      <c r="AQ5711" s="57"/>
      <c r="AR5711" s="57"/>
      <c r="AS5711" s="57"/>
      <c r="AT5711" s="57"/>
      <c r="AU5711" s="57"/>
      <c r="AV5711" s="57"/>
      <c r="AW5711" s="57"/>
      <c r="AX5711" s="57"/>
      <c r="AY5711" s="57"/>
      <c r="AZ5711" s="57"/>
      <c r="BA5711" s="57"/>
      <c r="BB5711" s="57"/>
      <c r="BC5711" s="57"/>
      <c r="BD5711" s="57"/>
      <c r="BE5711" s="57"/>
      <c r="BF5711" s="57"/>
      <c r="BG5711" s="57"/>
      <c r="BH5711" s="57"/>
      <c r="BI5711" s="57"/>
      <c r="BJ5711" s="57"/>
      <c r="BK5711" s="57"/>
      <c r="BL5711" s="57"/>
    </row>
    <row r="5712" spans="1:64" s="50" customFormat="1" ht="12" customHeight="1" x14ac:dyDescent="0.15">
      <c r="A5712" s="42" t="s">
        <v>11732</v>
      </c>
      <c r="B5712" s="42">
        <v>31</v>
      </c>
      <c r="C5712" s="42" t="s">
        <v>14</v>
      </c>
      <c r="D5712" s="42" t="s">
        <v>42</v>
      </c>
      <c r="E5712" s="42"/>
      <c r="F5712" s="55">
        <v>41656</v>
      </c>
      <c r="G5712" s="42"/>
      <c r="H5712" s="42"/>
      <c r="I5712" s="42" t="s">
        <v>117</v>
      </c>
      <c r="J5712" s="42">
        <v>85607</v>
      </c>
      <c r="K5712" s="42" t="s">
        <v>118</v>
      </c>
      <c r="L5712" s="42" t="s">
        <v>4629</v>
      </c>
      <c r="M5712" s="42" t="s">
        <v>21</v>
      </c>
      <c r="N5712" s="42" t="s">
        <v>11733</v>
      </c>
      <c r="O5712" s="42"/>
      <c r="P5712" s="42" t="s">
        <v>395</v>
      </c>
      <c r="Q5712" s="56" t="s">
        <v>11734</v>
      </c>
      <c r="R5712" s="42" t="s">
        <v>23</v>
      </c>
      <c r="S5712" s="42" t="s">
        <v>12</v>
      </c>
      <c r="T5712" s="42"/>
      <c r="V5712" s="42"/>
      <c r="W5712" s="42"/>
      <c r="Y5712" s="57"/>
      <c r="Z5712" s="57"/>
      <c r="AA5712" s="57"/>
      <c r="AB5712" s="57"/>
      <c r="AC5712" s="57"/>
      <c r="AD5712" s="57"/>
      <c r="AE5712" s="57"/>
      <c r="AF5712" s="57"/>
      <c r="AG5712" s="57"/>
      <c r="AH5712" s="57"/>
      <c r="AI5712" s="57"/>
      <c r="AJ5712" s="57"/>
      <c r="AK5712" s="57"/>
      <c r="AL5712" s="57"/>
      <c r="AM5712" s="57"/>
      <c r="AN5712" s="57"/>
      <c r="AO5712" s="57"/>
      <c r="AP5712" s="57"/>
      <c r="AQ5712" s="57"/>
      <c r="AR5712" s="57"/>
      <c r="AS5712" s="57"/>
      <c r="AT5712" s="57"/>
      <c r="AU5712" s="57"/>
      <c r="AV5712" s="57"/>
      <c r="AW5712" s="57"/>
      <c r="AX5712" s="57"/>
      <c r="AY5712" s="57"/>
      <c r="AZ5712" s="57"/>
      <c r="BA5712" s="57"/>
      <c r="BB5712" s="57"/>
      <c r="BC5712" s="57"/>
      <c r="BD5712" s="57"/>
      <c r="BE5712" s="57"/>
      <c r="BF5712" s="57"/>
      <c r="BG5712" s="57"/>
      <c r="BH5712" s="57"/>
      <c r="BI5712" s="57"/>
      <c r="BJ5712" s="57"/>
      <c r="BK5712" s="57"/>
      <c r="BL5712" s="57"/>
    </row>
    <row r="5713" spans="1:64" s="50" customFormat="1" ht="12" customHeight="1" x14ac:dyDescent="0.15">
      <c r="A5713" s="42" t="s">
        <v>11752</v>
      </c>
      <c r="B5713" s="42">
        <v>5</v>
      </c>
      <c r="C5713" s="42" t="s">
        <v>108</v>
      </c>
      <c r="D5713" s="42" t="s">
        <v>31</v>
      </c>
      <c r="E5713" s="42" t="s">
        <v>11753</v>
      </c>
      <c r="F5713" s="55">
        <v>41655</v>
      </c>
      <c r="G5713" s="42" t="s">
        <v>11754</v>
      </c>
      <c r="H5713" s="42" t="s">
        <v>576</v>
      </c>
      <c r="I5713" s="42" t="s">
        <v>234</v>
      </c>
      <c r="J5713" s="42" t="s">
        <v>11755</v>
      </c>
      <c r="K5713" s="42" t="s">
        <v>577</v>
      </c>
      <c r="L5713" s="42" t="s">
        <v>11756</v>
      </c>
      <c r="M5713" s="42" t="s">
        <v>21</v>
      </c>
      <c r="N5713" s="42" t="s">
        <v>11757</v>
      </c>
      <c r="O5713" s="42" t="s">
        <v>24802</v>
      </c>
      <c r="P5713" s="42" t="s">
        <v>395</v>
      </c>
      <c r="Q5713" s="56" t="s">
        <v>11758</v>
      </c>
      <c r="R5713" s="42" t="s">
        <v>94</v>
      </c>
      <c r="S5713" s="42" t="s">
        <v>12</v>
      </c>
      <c r="T5713" s="42"/>
      <c r="V5713" s="42"/>
      <c r="W5713" s="42"/>
      <c r="Y5713" s="57"/>
      <c r="Z5713" s="57"/>
      <c r="AA5713" s="57"/>
      <c r="AB5713" s="57"/>
      <c r="AC5713" s="57"/>
      <c r="AD5713" s="57"/>
      <c r="AE5713" s="57"/>
      <c r="AF5713" s="57"/>
      <c r="AG5713" s="57"/>
      <c r="AH5713" s="57"/>
      <c r="AI5713" s="57"/>
      <c r="AJ5713" s="57"/>
      <c r="AK5713" s="57"/>
      <c r="AL5713" s="57"/>
      <c r="AM5713" s="57"/>
      <c r="AN5713" s="57"/>
      <c r="AO5713" s="57"/>
      <c r="AP5713" s="57"/>
      <c r="AQ5713" s="57"/>
      <c r="AR5713" s="57"/>
      <c r="AS5713" s="57"/>
      <c r="AT5713" s="57"/>
      <c r="AU5713" s="57"/>
      <c r="AV5713" s="57"/>
      <c r="AW5713" s="57"/>
      <c r="AX5713" s="57"/>
      <c r="AY5713" s="57"/>
      <c r="AZ5713" s="57"/>
      <c r="BA5713" s="57"/>
      <c r="BB5713" s="57"/>
      <c r="BC5713" s="57"/>
      <c r="BD5713" s="57"/>
      <c r="BE5713" s="57"/>
      <c r="BF5713" s="57"/>
      <c r="BG5713" s="57"/>
      <c r="BH5713" s="57"/>
      <c r="BI5713" s="57"/>
      <c r="BJ5713" s="57"/>
      <c r="BK5713" s="57"/>
      <c r="BL5713" s="57"/>
    </row>
    <row r="5714" spans="1:64" s="50" customFormat="1" ht="12" customHeight="1" x14ac:dyDescent="0.15">
      <c r="A5714" s="42" t="s">
        <v>11761</v>
      </c>
      <c r="B5714" s="42">
        <v>32</v>
      </c>
      <c r="C5714" s="42" t="s">
        <v>108</v>
      </c>
      <c r="D5714" s="42" t="s">
        <v>31</v>
      </c>
      <c r="E5714" s="42" t="s">
        <v>11762</v>
      </c>
      <c r="F5714" s="55">
        <v>41655</v>
      </c>
      <c r="G5714" s="42" t="s">
        <v>11754</v>
      </c>
      <c r="H5714" s="42" t="s">
        <v>576</v>
      </c>
      <c r="I5714" s="42" t="s">
        <v>234</v>
      </c>
      <c r="J5714" s="42" t="s">
        <v>11755</v>
      </c>
      <c r="K5714" s="42" t="s">
        <v>577</v>
      </c>
      <c r="L5714" s="42" t="s">
        <v>11756</v>
      </c>
      <c r="M5714" s="42" t="s">
        <v>21</v>
      </c>
      <c r="N5714" s="42" t="s">
        <v>11757</v>
      </c>
      <c r="O5714" s="42" t="s">
        <v>24802</v>
      </c>
      <c r="P5714" s="42" t="s">
        <v>395</v>
      </c>
      <c r="Q5714" s="56" t="s">
        <v>11758</v>
      </c>
      <c r="R5714" s="42" t="s">
        <v>94</v>
      </c>
      <c r="S5714" s="42" t="s">
        <v>12</v>
      </c>
      <c r="T5714" s="42"/>
      <c r="V5714" s="42"/>
      <c r="W5714" s="42"/>
      <c r="Y5714" s="57"/>
      <c r="Z5714" s="57"/>
      <c r="AA5714" s="57"/>
      <c r="AB5714" s="57"/>
      <c r="AC5714" s="57"/>
      <c r="AD5714" s="57"/>
      <c r="AE5714" s="57"/>
      <c r="AF5714" s="57"/>
      <c r="AG5714" s="57"/>
      <c r="AH5714" s="57"/>
      <c r="AI5714" s="57"/>
      <c r="AJ5714" s="57"/>
      <c r="AK5714" s="57"/>
      <c r="AL5714" s="57"/>
      <c r="AM5714" s="57"/>
      <c r="AN5714" s="57"/>
      <c r="AO5714" s="57"/>
      <c r="AP5714" s="57"/>
      <c r="AQ5714" s="57"/>
      <c r="AR5714" s="57"/>
      <c r="AS5714" s="57"/>
      <c r="AT5714" s="57"/>
      <c r="AU5714" s="57"/>
      <c r="AV5714" s="57"/>
      <c r="AW5714" s="57"/>
      <c r="AX5714" s="57"/>
      <c r="AY5714" s="57"/>
      <c r="AZ5714" s="57"/>
      <c r="BA5714" s="57"/>
      <c r="BB5714" s="57"/>
      <c r="BC5714" s="57"/>
      <c r="BD5714" s="57"/>
      <c r="BE5714" s="57"/>
      <c r="BF5714" s="57"/>
      <c r="BG5714" s="57"/>
      <c r="BH5714" s="57"/>
      <c r="BI5714" s="57"/>
      <c r="BJ5714" s="57"/>
      <c r="BK5714" s="57"/>
      <c r="BL5714" s="57"/>
    </row>
    <row r="5715" spans="1:64" s="50" customFormat="1" ht="12" customHeight="1" x14ac:dyDescent="0.15">
      <c r="A5715" s="42" t="s">
        <v>11763</v>
      </c>
      <c r="B5715" s="42">
        <v>55</v>
      </c>
      <c r="C5715" s="42" t="s">
        <v>108</v>
      </c>
      <c r="D5715" s="42" t="s">
        <v>31</v>
      </c>
      <c r="E5715" s="42" t="s">
        <v>11764</v>
      </c>
      <c r="F5715" s="55">
        <v>41655</v>
      </c>
      <c r="G5715" s="42" t="s">
        <v>11754</v>
      </c>
      <c r="H5715" s="42" t="s">
        <v>576</v>
      </c>
      <c r="I5715" s="42" t="s">
        <v>234</v>
      </c>
      <c r="J5715" s="42" t="s">
        <v>11755</v>
      </c>
      <c r="K5715" s="42" t="s">
        <v>577</v>
      </c>
      <c r="L5715" s="42" t="s">
        <v>11756</v>
      </c>
      <c r="M5715" s="42" t="s">
        <v>21</v>
      </c>
      <c r="N5715" s="42" t="s">
        <v>11757</v>
      </c>
      <c r="O5715" s="42" t="s">
        <v>24802</v>
      </c>
      <c r="P5715" s="42" t="s">
        <v>395</v>
      </c>
      <c r="Q5715" s="56" t="s">
        <v>11758</v>
      </c>
      <c r="R5715" s="42" t="s">
        <v>94</v>
      </c>
      <c r="S5715" s="42" t="s">
        <v>12</v>
      </c>
      <c r="T5715" s="42"/>
      <c r="V5715" s="42"/>
      <c r="W5715" s="42"/>
      <c r="Y5715" s="57"/>
      <c r="Z5715" s="57"/>
      <c r="AA5715" s="57"/>
      <c r="AB5715" s="57"/>
      <c r="AC5715" s="57"/>
      <c r="AD5715" s="57"/>
      <c r="AE5715" s="57"/>
      <c r="AF5715" s="57"/>
      <c r="AG5715" s="57"/>
      <c r="AH5715" s="57"/>
      <c r="AI5715" s="57"/>
      <c r="AJ5715" s="57"/>
      <c r="AK5715" s="57"/>
      <c r="AL5715" s="57"/>
      <c r="AM5715" s="57"/>
      <c r="AN5715" s="57"/>
      <c r="AO5715" s="57"/>
      <c r="AP5715" s="57"/>
      <c r="AQ5715" s="57"/>
      <c r="AR5715" s="57"/>
      <c r="AS5715" s="57"/>
      <c r="AT5715" s="57"/>
      <c r="AU5715" s="57"/>
      <c r="AV5715" s="57"/>
      <c r="AW5715" s="57"/>
      <c r="AX5715" s="57"/>
      <c r="AY5715" s="57"/>
      <c r="AZ5715" s="57"/>
      <c r="BA5715" s="57"/>
      <c r="BB5715" s="57"/>
      <c r="BC5715" s="57"/>
      <c r="BD5715" s="57"/>
      <c r="BE5715" s="57"/>
      <c r="BF5715" s="57"/>
      <c r="BG5715" s="57"/>
      <c r="BH5715" s="57"/>
      <c r="BI5715" s="57"/>
      <c r="BJ5715" s="57"/>
      <c r="BK5715" s="57"/>
      <c r="BL5715" s="57"/>
    </row>
    <row r="5716" spans="1:64" s="50" customFormat="1" ht="12" customHeight="1" x14ac:dyDescent="0.15">
      <c r="A5716" s="42" t="s">
        <v>11740</v>
      </c>
      <c r="B5716" s="42">
        <v>19</v>
      </c>
      <c r="C5716" s="42" t="s">
        <v>14</v>
      </c>
      <c r="D5716" s="42" t="s">
        <v>79</v>
      </c>
      <c r="E5716" s="42" t="s">
        <v>11741</v>
      </c>
      <c r="F5716" s="55">
        <v>41655</v>
      </c>
      <c r="G5716" s="42" t="s">
        <v>11742</v>
      </c>
      <c r="H5716" s="42" t="s">
        <v>800</v>
      </c>
      <c r="I5716" s="42" t="s">
        <v>389</v>
      </c>
      <c r="J5716" s="42" t="s">
        <v>7508</v>
      </c>
      <c r="K5716" s="42" t="s">
        <v>801</v>
      </c>
      <c r="L5716" s="42" t="s">
        <v>802</v>
      </c>
      <c r="M5716" s="42" t="s">
        <v>21</v>
      </c>
      <c r="N5716" s="42" t="s">
        <v>11743</v>
      </c>
      <c r="O5716" s="42" t="s">
        <v>537</v>
      </c>
      <c r="P5716" s="42" t="s">
        <v>395</v>
      </c>
      <c r="Q5716" s="56" t="s">
        <v>11744</v>
      </c>
      <c r="R5716" s="42" t="s">
        <v>94</v>
      </c>
      <c r="S5716" s="42" t="s">
        <v>22</v>
      </c>
      <c r="T5716" s="42"/>
      <c r="V5716" s="42"/>
      <c r="W5716" s="42"/>
      <c r="Y5716" s="57"/>
      <c r="Z5716" s="57"/>
      <c r="AA5716" s="57"/>
      <c r="AB5716" s="57"/>
      <c r="AC5716" s="57"/>
      <c r="AD5716" s="57"/>
      <c r="AE5716" s="57"/>
      <c r="AF5716" s="57"/>
      <c r="AG5716" s="57"/>
      <c r="AH5716" s="57"/>
      <c r="AI5716" s="57"/>
      <c r="AJ5716" s="57"/>
      <c r="AK5716" s="57"/>
      <c r="AL5716" s="57"/>
      <c r="AM5716" s="57"/>
      <c r="AN5716" s="57"/>
      <c r="AO5716" s="57"/>
      <c r="AP5716" s="57"/>
      <c r="AQ5716" s="57"/>
      <c r="AR5716" s="57"/>
      <c r="AS5716" s="57"/>
      <c r="AT5716" s="57"/>
      <c r="AU5716" s="57"/>
      <c r="AV5716" s="57"/>
      <c r="AW5716" s="57"/>
      <c r="AX5716" s="57"/>
      <c r="AY5716" s="57"/>
      <c r="AZ5716" s="57"/>
      <c r="BA5716" s="57"/>
      <c r="BB5716" s="57"/>
      <c r="BC5716" s="57"/>
      <c r="BD5716" s="57"/>
      <c r="BE5716" s="57"/>
      <c r="BF5716" s="57"/>
      <c r="BG5716" s="57"/>
      <c r="BH5716" s="57"/>
      <c r="BI5716" s="57"/>
      <c r="BJ5716" s="57"/>
      <c r="BK5716" s="57"/>
      <c r="BL5716" s="57"/>
    </row>
    <row r="5717" spans="1:64" s="50" customFormat="1" ht="12" customHeight="1" x14ac:dyDescent="0.15">
      <c r="A5717" s="42" t="s">
        <v>11735</v>
      </c>
      <c r="B5717" s="42">
        <v>26</v>
      </c>
      <c r="C5717" s="42" t="s">
        <v>14</v>
      </c>
      <c r="D5717" s="42" t="s">
        <v>79</v>
      </c>
      <c r="E5717" s="42" t="s">
        <v>11736</v>
      </c>
      <c r="F5717" s="55">
        <v>41655</v>
      </c>
      <c r="G5717" s="42" t="s">
        <v>11737</v>
      </c>
      <c r="H5717" s="42" t="s">
        <v>707</v>
      </c>
      <c r="I5717" s="42" t="s">
        <v>67</v>
      </c>
      <c r="J5717" s="42" t="s">
        <v>11738</v>
      </c>
      <c r="K5717" s="42" t="s">
        <v>545</v>
      </c>
      <c r="L5717" s="42" t="s">
        <v>708</v>
      </c>
      <c r="M5717" s="42" t="s">
        <v>21</v>
      </c>
      <c r="N5717" s="42" t="s">
        <v>20449</v>
      </c>
      <c r="O5717" s="42" t="s">
        <v>394</v>
      </c>
      <c r="P5717" s="42" t="s">
        <v>395</v>
      </c>
      <c r="Q5717" s="56" t="s">
        <v>11739</v>
      </c>
      <c r="R5717" s="42" t="s">
        <v>94</v>
      </c>
      <c r="S5717" s="42" t="s">
        <v>12</v>
      </c>
      <c r="T5717" s="42"/>
      <c r="V5717" s="42"/>
      <c r="W5717" s="42"/>
      <c r="Y5717" s="57"/>
      <c r="Z5717" s="57"/>
      <c r="AA5717" s="57"/>
      <c r="AB5717" s="57"/>
      <c r="AC5717" s="57"/>
      <c r="AD5717" s="57"/>
      <c r="AE5717" s="57"/>
      <c r="AF5717" s="57"/>
      <c r="AG5717" s="57"/>
      <c r="AH5717" s="57"/>
      <c r="AI5717" s="57"/>
      <c r="AJ5717" s="57"/>
      <c r="AK5717" s="57"/>
      <c r="AL5717" s="57"/>
      <c r="AM5717" s="57"/>
      <c r="AN5717" s="57"/>
      <c r="AO5717" s="57"/>
      <c r="AP5717" s="57"/>
      <c r="AQ5717" s="57"/>
      <c r="AR5717" s="57"/>
      <c r="AS5717" s="57"/>
      <c r="AT5717" s="57"/>
      <c r="AU5717" s="57"/>
      <c r="AV5717" s="57"/>
      <c r="AW5717" s="57"/>
      <c r="AX5717" s="57"/>
      <c r="AY5717" s="57"/>
      <c r="AZ5717" s="57"/>
      <c r="BA5717" s="57"/>
      <c r="BB5717" s="57"/>
      <c r="BC5717" s="57"/>
      <c r="BD5717" s="57"/>
      <c r="BE5717" s="57"/>
      <c r="BF5717" s="57"/>
      <c r="BG5717" s="57"/>
      <c r="BH5717" s="57"/>
      <c r="BI5717" s="57"/>
      <c r="BJ5717" s="57"/>
      <c r="BK5717" s="57"/>
      <c r="BL5717" s="57"/>
    </row>
    <row r="5718" spans="1:64" s="50" customFormat="1" ht="12" customHeight="1" x14ac:dyDescent="0.15">
      <c r="A5718" s="42" t="s">
        <v>11759</v>
      </c>
      <c r="B5718" s="42">
        <v>7</v>
      </c>
      <c r="C5718" s="42" t="s">
        <v>14</v>
      </c>
      <c r="D5718" s="42" t="s">
        <v>31</v>
      </c>
      <c r="E5718" s="42" t="s">
        <v>11760</v>
      </c>
      <c r="F5718" s="55">
        <v>41655</v>
      </c>
      <c r="G5718" s="42" t="s">
        <v>11754</v>
      </c>
      <c r="H5718" s="42" t="s">
        <v>576</v>
      </c>
      <c r="I5718" s="42" t="s">
        <v>234</v>
      </c>
      <c r="J5718" s="42" t="s">
        <v>11755</v>
      </c>
      <c r="K5718" s="42" t="s">
        <v>577</v>
      </c>
      <c r="L5718" s="42" t="s">
        <v>11756</v>
      </c>
      <c r="M5718" s="42" t="s">
        <v>21</v>
      </c>
      <c r="N5718" s="42" t="s">
        <v>11757</v>
      </c>
      <c r="O5718" s="42" t="s">
        <v>24802</v>
      </c>
      <c r="P5718" s="42" t="s">
        <v>395</v>
      </c>
      <c r="Q5718" s="56" t="s">
        <v>11758</v>
      </c>
      <c r="R5718" s="42" t="s">
        <v>94</v>
      </c>
      <c r="S5718" s="42" t="s">
        <v>12</v>
      </c>
      <c r="T5718" s="42"/>
      <c r="V5718" s="42"/>
      <c r="W5718" s="42"/>
      <c r="Y5718" s="57"/>
      <c r="Z5718" s="57"/>
      <c r="AA5718" s="57"/>
      <c r="AB5718" s="57"/>
      <c r="AC5718" s="57"/>
      <c r="AD5718" s="57"/>
      <c r="AE5718" s="57"/>
      <c r="AF5718" s="57"/>
      <c r="AG5718" s="57"/>
      <c r="AH5718" s="57"/>
      <c r="AI5718" s="57"/>
      <c r="AJ5718" s="57"/>
      <c r="AK5718" s="57"/>
      <c r="AL5718" s="57"/>
      <c r="AM5718" s="57"/>
      <c r="AN5718" s="57"/>
      <c r="AO5718" s="57"/>
      <c r="AP5718" s="57"/>
      <c r="AQ5718" s="57"/>
      <c r="AR5718" s="57"/>
      <c r="AS5718" s="57"/>
      <c r="AT5718" s="57"/>
      <c r="AU5718" s="57"/>
      <c r="AV5718" s="57"/>
      <c r="AW5718" s="57"/>
      <c r="AX5718" s="57"/>
      <c r="AY5718" s="57"/>
      <c r="AZ5718" s="57"/>
      <c r="BA5718" s="57"/>
      <c r="BB5718" s="57"/>
      <c r="BC5718" s="57"/>
      <c r="BD5718" s="57"/>
      <c r="BE5718" s="57"/>
      <c r="BF5718" s="57"/>
      <c r="BG5718" s="57"/>
      <c r="BH5718" s="57"/>
      <c r="BI5718" s="57"/>
      <c r="BJ5718" s="57"/>
      <c r="BK5718" s="57"/>
      <c r="BL5718" s="57"/>
    </row>
    <row r="5719" spans="1:64" s="50" customFormat="1" ht="12" customHeight="1" x14ac:dyDescent="0.15">
      <c r="A5719" s="42" t="s">
        <v>11745</v>
      </c>
      <c r="B5719" s="42">
        <v>28</v>
      </c>
      <c r="C5719" s="42" t="s">
        <v>14</v>
      </c>
      <c r="D5719" s="42" t="s">
        <v>24</v>
      </c>
      <c r="E5719" s="42"/>
      <c r="F5719" s="55">
        <v>41655</v>
      </c>
      <c r="G5719" s="42" t="s">
        <v>11746</v>
      </c>
      <c r="H5719" s="42" t="s">
        <v>11747</v>
      </c>
      <c r="I5719" s="42" t="s">
        <v>39</v>
      </c>
      <c r="J5719" s="42" t="s">
        <v>11748</v>
      </c>
      <c r="K5719" s="42" t="s">
        <v>767</v>
      </c>
      <c r="L5719" s="42" t="s">
        <v>11749</v>
      </c>
      <c r="M5719" s="42" t="s">
        <v>21</v>
      </c>
      <c r="N5719" s="42" t="s">
        <v>11750</v>
      </c>
      <c r="O5719" s="42" t="s">
        <v>994</v>
      </c>
      <c r="P5719" s="42" t="s">
        <v>395</v>
      </c>
      <c r="Q5719" s="56" t="s">
        <v>11751</v>
      </c>
      <c r="R5719" s="42" t="s">
        <v>94</v>
      </c>
      <c r="S5719" s="42" t="s">
        <v>373</v>
      </c>
      <c r="T5719" s="42"/>
      <c r="V5719" s="42"/>
      <c r="W5719" s="42"/>
      <c r="Y5719" s="57"/>
      <c r="Z5719" s="57"/>
      <c r="AA5719" s="57"/>
      <c r="AB5719" s="57"/>
      <c r="AC5719" s="57"/>
      <c r="AD5719" s="57"/>
      <c r="AE5719" s="57"/>
      <c r="AF5719" s="57"/>
      <c r="AG5719" s="57"/>
      <c r="AH5719" s="57"/>
      <c r="AI5719" s="57"/>
      <c r="AJ5719" s="57"/>
      <c r="AK5719" s="57"/>
      <c r="AL5719" s="57"/>
      <c r="AM5719" s="57"/>
      <c r="AN5719" s="57"/>
      <c r="AO5719" s="57"/>
      <c r="AP5719" s="57"/>
      <c r="AQ5719" s="57"/>
      <c r="AR5719" s="57"/>
      <c r="AS5719" s="57"/>
      <c r="AT5719" s="57"/>
      <c r="AU5719" s="57"/>
      <c r="AV5719" s="57"/>
      <c r="AW5719" s="57"/>
      <c r="AX5719" s="57"/>
      <c r="AY5719" s="57"/>
      <c r="AZ5719" s="57"/>
      <c r="BA5719" s="57"/>
      <c r="BB5719" s="57"/>
      <c r="BC5719" s="57"/>
      <c r="BD5719" s="57"/>
      <c r="BE5719" s="57"/>
      <c r="BF5719" s="57"/>
      <c r="BG5719" s="57"/>
      <c r="BH5719" s="57"/>
      <c r="BI5719" s="57"/>
      <c r="BJ5719" s="57"/>
      <c r="BK5719" s="57"/>
      <c r="BL5719" s="57"/>
    </row>
    <row r="5720" spans="1:64" s="50" customFormat="1" ht="12" customHeight="1" x14ac:dyDescent="0.15">
      <c r="A5720" s="42" t="s">
        <v>11771</v>
      </c>
      <c r="B5720" s="42">
        <v>75</v>
      </c>
      <c r="C5720" s="42" t="s">
        <v>14</v>
      </c>
      <c r="D5720" s="42" t="s">
        <v>31</v>
      </c>
      <c r="E5720" s="42"/>
      <c r="F5720" s="55">
        <v>41654</v>
      </c>
      <c r="G5720" s="42" t="s">
        <v>11772</v>
      </c>
      <c r="H5720" s="42" t="s">
        <v>11773</v>
      </c>
      <c r="I5720" s="42" t="s">
        <v>51</v>
      </c>
      <c r="J5720" s="42" t="s">
        <v>11774</v>
      </c>
      <c r="K5720" s="42" t="s">
        <v>11775</v>
      </c>
      <c r="L5720" s="42" t="s">
        <v>3862</v>
      </c>
      <c r="M5720" s="42" t="s">
        <v>21</v>
      </c>
      <c r="N5720" s="42" t="s">
        <v>11776</v>
      </c>
      <c r="O5720" s="42" t="s">
        <v>994</v>
      </c>
      <c r="P5720" s="42" t="s">
        <v>395</v>
      </c>
      <c r="Q5720" s="56" t="s">
        <v>11777</v>
      </c>
      <c r="R5720" s="42" t="s">
        <v>94</v>
      </c>
      <c r="S5720" s="42" t="s">
        <v>22</v>
      </c>
      <c r="T5720" s="42"/>
      <c r="V5720" s="42"/>
      <c r="W5720" s="42"/>
      <c r="Y5720" s="57"/>
      <c r="Z5720" s="57"/>
      <c r="AA5720" s="57"/>
      <c r="AB5720" s="57"/>
      <c r="AC5720" s="57"/>
      <c r="AD5720" s="57"/>
      <c r="AE5720" s="57"/>
      <c r="AF5720" s="57"/>
      <c r="AG5720" s="57"/>
      <c r="AH5720" s="57"/>
      <c r="AI5720" s="57"/>
      <c r="AJ5720" s="57"/>
      <c r="AK5720" s="57"/>
      <c r="AL5720" s="57"/>
      <c r="AM5720" s="57"/>
      <c r="AN5720" s="57"/>
      <c r="AO5720" s="57"/>
      <c r="AP5720" s="57"/>
      <c r="AQ5720" s="57"/>
      <c r="AR5720" s="57"/>
      <c r="AS5720" s="57"/>
      <c r="AT5720" s="57"/>
      <c r="AU5720" s="57"/>
      <c r="AV5720" s="57"/>
      <c r="AW5720" s="57"/>
      <c r="AX5720" s="57"/>
      <c r="AY5720" s="57"/>
      <c r="AZ5720" s="57"/>
      <c r="BA5720" s="57"/>
      <c r="BB5720" s="57"/>
      <c r="BC5720" s="57"/>
      <c r="BD5720" s="57"/>
      <c r="BE5720" s="57"/>
      <c r="BF5720" s="57"/>
      <c r="BG5720" s="57"/>
      <c r="BH5720" s="57"/>
      <c r="BI5720" s="57"/>
      <c r="BJ5720" s="57"/>
      <c r="BK5720" s="57"/>
      <c r="BL5720" s="57"/>
    </row>
    <row r="5721" spans="1:64" s="50" customFormat="1" ht="12" customHeight="1" x14ac:dyDescent="0.15">
      <c r="A5721" s="42" t="s">
        <v>11765</v>
      </c>
      <c r="B5721" s="42">
        <v>22</v>
      </c>
      <c r="C5721" s="42" t="s">
        <v>14</v>
      </c>
      <c r="D5721" s="42" t="s">
        <v>31</v>
      </c>
      <c r="E5721" s="42" t="s">
        <v>11766</v>
      </c>
      <c r="F5721" s="55">
        <v>41654</v>
      </c>
      <c r="G5721" s="42" t="s">
        <v>11767</v>
      </c>
      <c r="H5721" s="42" t="s">
        <v>6953</v>
      </c>
      <c r="I5721" s="42" t="s">
        <v>211</v>
      </c>
      <c r="J5721" s="42" t="s">
        <v>11768</v>
      </c>
      <c r="K5721" s="42" t="s">
        <v>6953</v>
      </c>
      <c r="L5721" s="42" t="s">
        <v>5314</v>
      </c>
      <c r="M5721" s="42" t="s">
        <v>21</v>
      </c>
      <c r="N5721" s="42" t="s">
        <v>11769</v>
      </c>
      <c r="O5721" s="42" t="s">
        <v>537</v>
      </c>
      <c r="P5721" s="42" t="s">
        <v>395</v>
      </c>
      <c r="Q5721" s="56" t="s">
        <v>11770</v>
      </c>
      <c r="R5721" s="42" t="s">
        <v>23</v>
      </c>
      <c r="S5721" s="42" t="s">
        <v>22</v>
      </c>
      <c r="T5721" s="42"/>
      <c r="V5721" s="42"/>
      <c r="W5721" s="42"/>
      <c r="Y5721" s="57"/>
      <c r="Z5721" s="57"/>
      <c r="AA5721" s="57"/>
      <c r="AB5721" s="57"/>
      <c r="AC5721" s="57"/>
      <c r="AD5721" s="57"/>
      <c r="AE5721" s="57"/>
      <c r="AF5721" s="57"/>
      <c r="AG5721" s="57"/>
      <c r="AH5721" s="57"/>
      <c r="AI5721" s="57"/>
      <c r="AJ5721" s="57"/>
      <c r="AK5721" s="57"/>
      <c r="AL5721" s="57"/>
      <c r="AM5721" s="57"/>
      <c r="AN5721" s="57"/>
      <c r="AO5721" s="57"/>
      <c r="AP5721" s="57"/>
      <c r="AQ5721" s="57"/>
      <c r="AR5721" s="57"/>
      <c r="AS5721" s="57"/>
      <c r="AT5721" s="57"/>
      <c r="AU5721" s="57"/>
      <c r="AV5721" s="57"/>
      <c r="AW5721" s="57"/>
      <c r="AX5721" s="57"/>
      <c r="AY5721" s="57"/>
      <c r="AZ5721" s="57"/>
      <c r="BA5721" s="57"/>
      <c r="BB5721" s="57"/>
      <c r="BC5721" s="57"/>
      <c r="BD5721" s="57"/>
      <c r="BE5721" s="57"/>
      <c r="BF5721" s="57"/>
      <c r="BG5721" s="57"/>
      <c r="BH5721" s="57"/>
      <c r="BI5721" s="57"/>
      <c r="BJ5721" s="57"/>
      <c r="BK5721" s="57"/>
      <c r="BL5721" s="57"/>
    </row>
    <row r="5722" spans="1:64" s="50" customFormat="1" ht="12" customHeight="1" x14ac:dyDescent="0.15">
      <c r="A5722" s="42" t="s">
        <v>11778</v>
      </c>
      <c r="B5722" s="42">
        <v>30</v>
      </c>
      <c r="C5722" s="42" t="s">
        <v>14</v>
      </c>
      <c r="D5722" s="42" t="s">
        <v>79</v>
      </c>
      <c r="E5722" s="42" t="s">
        <v>11779</v>
      </c>
      <c r="F5722" s="55">
        <v>41653</v>
      </c>
      <c r="G5722" s="42" t="s">
        <v>11780</v>
      </c>
      <c r="H5722" s="42" t="s">
        <v>3175</v>
      </c>
      <c r="I5722" s="42" t="s">
        <v>56</v>
      </c>
      <c r="J5722" s="42" t="s">
        <v>3176</v>
      </c>
      <c r="K5722" s="42" t="s">
        <v>3177</v>
      </c>
      <c r="L5722" s="42" t="s">
        <v>11781</v>
      </c>
      <c r="M5722" s="42" t="s">
        <v>21</v>
      </c>
      <c r="N5722" s="42" t="s">
        <v>11782</v>
      </c>
      <c r="O5722" s="42" t="s">
        <v>994</v>
      </c>
      <c r="P5722" s="42" t="s">
        <v>395</v>
      </c>
      <c r="Q5722" s="56"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5722" s="42" t="s">
        <v>94</v>
      </c>
      <c r="S5722" s="42" t="s">
        <v>22</v>
      </c>
      <c r="T5722" s="42"/>
      <c r="V5722" s="42"/>
      <c r="W5722" s="42"/>
      <c r="Y5722" s="57"/>
      <c r="Z5722" s="57"/>
      <c r="AA5722" s="57"/>
      <c r="AB5722" s="57"/>
      <c r="AC5722" s="57"/>
      <c r="AD5722" s="57"/>
      <c r="AE5722" s="57"/>
      <c r="AF5722" s="57"/>
      <c r="AG5722" s="57"/>
      <c r="AH5722" s="57"/>
      <c r="AI5722" s="57"/>
      <c r="AJ5722" s="57"/>
      <c r="AK5722" s="57"/>
      <c r="AL5722" s="57"/>
      <c r="AM5722" s="57"/>
      <c r="AN5722" s="57"/>
      <c r="AO5722" s="57"/>
      <c r="AP5722" s="57"/>
      <c r="AQ5722" s="57"/>
      <c r="AR5722" s="57"/>
      <c r="AS5722" s="57"/>
      <c r="AT5722" s="57"/>
      <c r="AU5722" s="57"/>
      <c r="AV5722" s="57"/>
      <c r="AW5722" s="57"/>
      <c r="AX5722" s="57"/>
      <c r="AY5722" s="57"/>
      <c r="AZ5722" s="57"/>
      <c r="BA5722" s="57"/>
      <c r="BB5722" s="57"/>
      <c r="BC5722" s="57"/>
      <c r="BD5722" s="57"/>
      <c r="BE5722" s="57"/>
      <c r="BF5722" s="57"/>
      <c r="BG5722" s="57"/>
      <c r="BH5722" s="57"/>
      <c r="BI5722" s="57"/>
      <c r="BJ5722" s="57"/>
      <c r="BK5722" s="57"/>
      <c r="BL5722" s="57"/>
    </row>
    <row r="5723" spans="1:64" s="50" customFormat="1" ht="12" customHeight="1" x14ac:dyDescent="0.15">
      <c r="A5723" s="42" t="s">
        <v>11783</v>
      </c>
      <c r="B5723" s="42">
        <v>58</v>
      </c>
      <c r="C5723" s="42" t="s">
        <v>14</v>
      </c>
      <c r="D5723" s="42" t="s">
        <v>79</v>
      </c>
      <c r="E5723" s="42"/>
      <c r="F5723" s="55">
        <v>41653</v>
      </c>
      <c r="G5723" s="42" t="s">
        <v>11784</v>
      </c>
      <c r="H5723" s="42" t="s">
        <v>92</v>
      </c>
      <c r="I5723" s="42" t="s">
        <v>39</v>
      </c>
      <c r="J5723" s="42" t="s">
        <v>3230</v>
      </c>
      <c r="K5723" s="42" t="s">
        <v>92</v>
      </c>
      <c r="L5723" s="42" t="s">
        <v>93</v>
      </c>
      <c r="M5723" s="42" t="s">
        <v>21</v>
      </c>
      <c r="N5723" s="42" t="s">
        <v>11785</v>
      </c>
      <c r="O5723" s="42" t="s">
        <v>994</v>
      </c>
      <c r="P5723" s="42" t="s">
        <v>395</v>
      </c>
      <c r="Q5723" s="56" t="s">
        <v>11786</v>
      </c>
      <c r="R5723" s="42" t="s">
        <v>94</v>
      </c>
      <c r="S5723" s="42" t="s">
        <v>22</v>
      </c>
      <c r="T5723" s="42"/>
      <c r="V5723" s="42"/>
      <c r="W5723" s="42"/>
      <c r="Y5723" s="57"/>
      <c r="Z5723" s="57"/>
      <c r="AA5723" s="57"/>
      <c r="AB5723" s="57"/>
      <c r="AC5723" s="57"/>
      <c r="AD5723" s="57"/>
      <c r="AE5723" s="57"/>
      <c r="AF5723" s="57"/>
      <c r="AG5723" s="57"/>
      <c r="AH5723" s="57"/>
      <c r="AI5723" s="57"/>
      <c r="AJ5723" s="57"/>
      <c r="AK5723" s="57"/>
      <c r="AL5723" s="57"/>
      <c r="AM5723" s="57"/>
      <c r="AN5723" s="57"/>
      <c r="AO5723" s="57"/>
      <c r="AP5723" s="57"/>
      <c r="AQ5723" s="57"/>
      <c r="AR5723" s="57"/>
      <c r="AS5723" s="57"/>
      <c r="AT5723" s="57"/>
      <c r="AU5723" s="57"/>
      <c r="AV5723" s="57"/>
      <c r="AW5723" s="57"/>
      <c r="AX5723" s="57"/>
      <c r="AY5723" s="57"/>
      <c r="AZ5723" s="57"/>
      <c r="BA5723" s="57"/>
      <c r="BB5723" s="57"/>
      <c r="BC5723" s="57"/>
      <c r="BD5723" s="57"/>
      <c r="BE5723" s="57"/>
      <c r="BF5723" s="57"/>
      <c r="BG5723" s="57"/>
      <c r="BH5723" s="57"/>
      <c r="BI5723" s="57"/>
      <c r="BJ5723" s="57"/>
      <c r="BK5723" s="57"/>
      <c r="BL5723" s="57"/>
    </row>
    <row r="5724" spans="1:64" s="50" customFormat="1" ht="12" customHeight="1" x14ac:dyDescent="0.15">
      <c r="A5724" s="42" t="s">
        <v>11801</v>
      </c>
      <c r="B5724" s="42">
        <v>34</v>
      </c>
      <c r="C5724" s="42" t="s">
        <v>14</v>
      </c>
      <c r="D5724" s="42" t="s">
        <v>31</v>
      </c>
      <c r="E5724" s="42" t="s">
        <v>11802</v>
      </c>
      <c r="F5724" s="55">
        <v>41653</v>
      </c>
      <c r="G5724" s="42" t="s">
        <v>11803</v>
      </c>
      <c r="H5724" s="42" t="s">
        <v>1273</v>
      </c>
      <c r="I5724" s="42" t="s">
        <v>203</v>
      </c>
      <c r="J5724" s="42" t="s">
        <v>11804</v>
      </c>
      <c r="K5724" s="42" t="s">
        <v>1273</v>
      </c>
      <c r="L5724" s="42" t="s">
        <v>1274</v>
      </c>
      <c r="M5724" s="42" t="s">
        <v>21</v>
      </c>
      <c r="N5724" s="42" t="s">
        <v>11805</v>
      </c>
      <c r="O5724" s="42" t="s">
        <v>537</v>
      </c>
      <c r="P5724" s="42" t="s">
        <v>395</v>
      </c>
      <c r="Q5724" s="56" t="s">
        <v>11806</v>
      </c>
      <c r="R5724" s="42" t="s">
        <v>94</v>
      </c>
      <c r="S5724" s="42" t="s">
        <v>22</v>
      </c>
      <c r="T5724" s="42"/>
      <c r="V5724" s="42"/>
      <c r="W5724" s="42"/>
      <c r="Y5724" s="57"/>
      <c r="Z5724" s="57"/>
      <c r="AA5724" s="57"/>
      <c r="AB5724" s="57"/>
      <c r="AC5724" s="57"/>
      <c r="AD5724" s="57"/>
      <c r="AE5724" s="57"/>
      <c r="AF5724" s="57"/>
      <c r="AG5724" s="57"/>
      <c r="AH5724" s="57"/>
      <c r="AI5724" s="57"/>
      <c r="AJ5724" s="57"/>
      <c r="AK5724" s="57"/>
      <c r="AL5724" s="57"/>
      <c r="AM5724" s="57"/>
      <c r="AN5724" s="57"/>
      <c r="AO5724" s="57"/>
      <c r="AP5724" s="57"/>
      <c r="AQ5724" s="57"/>
      <c r="AR5724" s="57"/>
      <c r="AS5724" s="57"/>
      <c r="AT5724" s="57"/>
      <c r="AU5724" s="57"/>
      <c r="AV5724" s="57"/>
      <c r="AW5724" s="57"/>
      <c r="AX5724" s="57"/>
      <c r="AY5724" s="57"/>
      <c r="AZ5724" s="57"/>
      <c r="BA5724" s="57"/>
      <c r="BB5724" s="57"/>
      <c r="BC5724" s="57"/>
      <c r="BD5724" s="57"/>
      <c r="BE5724" s="57"/>
      <c r="BF5724" s="57"/>
      <c r="BG5724" s="57"/>
      <c r="BH5724" s="57"/>
      <c r="BI5724" s="57"/>
      <c r="BJ5724" s="57"/>
      <c r="BK5724" s="57"/>
      <c r="BL5724" s="57"/>
    </row>
    <row r="5725" spans="1:64" s="50" customFormat="1" ht="12" customHeight="1" x14ac:dyDescent="0.15">
      <c r="A5725" s="42" t="s">
        <v>11807</v>
      </c>
      <c r="B5725" s="42">
        <v>68</v>
      </c>
      <c r="C5725" s="42" t="s">
        <v>14</v>
      </c>
      <c r="D5725" s="42" t="s">
        <v>31</v>
      </c>
      <c r="E5725" s="42" t="s">
        <v>11808</v>
      </c>
      <c r="F5725" s="55">
        <v>41653</v>
      </c>
      <c r="G5725" s="42" t="s">
        <v>11809</v>
      </c>
      <c r="H5725" s="42" t="s">
        <v>11810</v>
      </c>
      <c r="I5725" s="42" t="s">
        <v>51</v>
      </c>
      <c r="J5725" s="42" t="s">
        <v>11811</v>
      </c>
      <c r="K5725" s="42" t="s">
        <v>682</v>
      </c>
      <c r="L5725" s="42" t="s">
        <v>3862</v>
      </c>
      <c r="M5725" s="42" t="s">
        <v>21</v>
      </c>
      <c r="N5725" s="42" t="s">
        <v>11812</v>
      </c>
      <c r="O5725" s="42" t="s">
        <v>537</v>
      </c>
      <c r="P5725" s="42" t="s">
        <v>395</v>
      </c>
      <c r="Q5725" s="56" t="s">
        <v>11813</v>
      </c>
      <c r="R5725" s="42" t="s">
        <v>94</v>
      </c>
      <c r="S5725" s="42" t="s">
        <v>22</v>
      </c>
      <c r="T5725" s="42"/>
      <c r="V5725" s="42"/>
      <c r="W5725" s="42"/>
      <c r="Y5725" s="57"/>
      <c r="Z5725" s="57"/>
      <c r="AA5725" s="57"/>
      <c r="AB5725" s="57"/>
      <c r="AC5725" s="57"/>
      <c r="AD5725" s="57"/>
      <c r="AE5725" s="57"/>
      <c r="AF5725" s="57"/>
      <c r="AG5725" s="57"/>
      <c r="AH5725" s="57"/>
      <c r="AI5725" s="57"/>
      <c r="AJ5725" s="57"/>
      <c r="AK5725" s="57"/>
      <c r="AL5725" s="57"/>
      <c r="AM5725" s="57"/>
      <c r="AN5725" s="57"/>
      <c r="AO5725" s="57"/>
      <c r="AP5725" s="57"/>
      <c r="AQ5725" s="57"/>
      <c r="AR5725" s="57"/>
      <c r="AS5725" s="57"/>
      <c r="AT5725" s="57"/>
      <c r="AU5725" s="57"/>
      <c r="AV5725" s="57"/>
      <c r="AW5725" s="57"/>
      <c r="AX5725" s="57"/>
      <c r="AY5725" s="57"/>
      <c r="AZ5725" s="57"/>
      <c r="BA5725" s="57"/>
      <c r="BB5725" s="57"/>
      <c r="BC5725" s="57"/>
      <c r="BD5725" s="57"/>
      <c r="BE5725" s="57"/>
      <c r="BF5725" s="57"/>
      <c r="BG5725" s="57"/>
      <c r="BH5725" s="57"/>
      <c r="BI5725" s="57"/>
      <c r="BJ5725" s="57"/>
      <c r="BK5725" s="57"/>
      <c r="BL5725" s="57"/>
    </row>
    <row r="5726" spans="1:64" s="50" customFormat="1" ht="12" customHeight="1" x14ac:dyDescent="0.15">
      <c r="A5726" s="42" t="s">
        <v>11787</v>
      </c>
      <c r="B5726" s="42">
        <v>40</v>
      </c>
      <c r="C5726" s="42" t="s">
        <v>14</v>
      </c>
      <c r="D5726" s="42" t="s">
        <v>42</v>
      </c>
      <c r="E5726" s="42" t="s">
        <v>11788</v>
      </c>
      <c r="F5726" s="55">
        <v>41653</v>
      </c>
      <c r="G5726" s="42" t="s">
        <v>11789</v>
      </c>
      <c r="H5726" s="42" t="s">
        <v>9726</v>
      </c>
      <c r="I5726" s="42" t="s">
        <v>117</v>
      </c>
      <c r="J5726" s="42" t="s">
        <v>9727</v>
      </c>
      <c r="K5726" s="42" t="s">
        <v>2345</v>
      </c>
      <c r="L5726" s="42" t="s">
        <v>11790</v>
      </c>
      <c r="M5726" s="42" t="s">
        <v>21</v>
      </c>
      <c r="N5726" s="42" t="s">
        <v>11791</v>
      </c>
      <c r="O5726" s="42" t="s">
        <v>537</v>
      </c>
      <c r="P5726" s="42" t="s">
        <v>395</v>
      </c>
      <c r="Q5726" s="56" t="s">
        <v>11792</v>
      </c>
      <c r="R5726" s="42" t="s">
        <v>94</v>
      </c>
      <c r="S5726" s="42" t="s">
        <v>12</v>
      </c>
      <c r="T5726" s="42"/>
      <c r="V5726" s="42"/>
      <c r="W5726" s="42"/>
      <c r="Y5726" s="57"/>
      <c r="Z5726" s="57"/>
      <c r="AA5726" s="57"/>
      <c r="AB5726" s="57"/>
      <c r="AC5726" s="57"/>
      <c r="AD5726" s="57"/>
      <c r="AE5726" s="57"/>
      <c r="AF5726" s="57"/>
      <c r="AG5726" s="57"/>
      <c r="AH5726" s="57"/>
      <c r="AI5726" s="57"/>
      <c r="AJ5726" s="57"/>
      <c r="AK5726" s="57"/>
      <c r="AL5726" s="57"/>
      <c r="AM5726" s="57"/>
      <c r="AN5726" s="57"/>
      <c r="AO5726" s="57"/>
      <c r="AP5726" s="57"/>
      <c r="AQ5726" s="57"/>
      <c r="AR5726" s="57"/>
      <c r="AS5726" s="57"/>
      <c r="AT5726" s="57"/>
      <c r="AU5726" s="57"/>
      <c r="AV5726" s="57"/>
      <c r="AW5726" s="57"/>
      <c r="AX5726" s="57"/>
      <c r="AY5726" s="57"/>
      <c r="AZ5726" s="57"/>
      <c r="BA5726" s="57"/>
      <c r="BB5726" s="57"/>
      <c r="BC5726" s="57"/>
      <c r="BD5726" s="57"/>
      <c r="BE5726" s="57"/>
      <c r="BF5726" s="57"/>
      <c r="BG5726" s="57"/>
      <c r="BH5726" s="57"/>
      <c r="BI5726" s="57"/>
      <c r="BJ5726" s="57"/>
      <c r="BK5726" s="57"/>
      <c r="BL5726" s="57"/>
    </row>
    <row r="5727" spans="1:64" s="50" customFormat="1" ht="12" customHeight="1" x14ac:dyDescent="0.15">
      <c r="A5727" s="42" t="s">
        <v>11793</v>
      </c>
      <c r="B5727" s="42">
        <v>24</v>
      </c>
      <c r="C5727" s="42" t="s">
        <v>14</v>
      </c>
      <c r="D5727" s="42" t="s">
        <v>24</v>
      </c>
      <c r="E5727" s="42"/>
      <c r="F5727" s="55">
        <v>41653</v>
      </c>
      <c r="G5727" s="42" t="s">
        <v>11794</v>
      </c>
      <c r="H5727" s="42" t="s">
        <v>11795</v>
      </c>
      <c r="I5727" s="42" t="s">
        <v>144</v>
      </c>
      <c r="J5727" s="42" t="s">
        <v>11796</v>
      </c>
      <c r="K5727" s="42" t="s">
        <v>11797</v>
      </c>
      <c r="L5727" s="42" t="s">
        <v>11798</v>
      </c>
      <c r="M5727" s="42" t="s">
        <v>21</v>
      </c>
      <c r="N5727" s="42" t="s">
        <v>11799</v>
      </c>
      <c r="O5727" s="42" t="s">
        <v>537</v>
      </c>
      <c r="P5727" s="42" t="s">
        <v>395</v>
      </c>
      <c r="Q5727" s="56" t="s">
        <v>11800</v>
      </c>
      <c r="R5727" s="42" t="s">
        <v>94</v>
      </c>
      <c r="S5727" s="42" t="s">
        <v>373</v>
      </c>
      <c r="T5727" s="42"/>
      <c r="V5727" s="42"/>
      <c r="W5727" s="42"/>
      <c r="Y5727" s="57"/>
      <c r="Z5727" s="57"/>
      <c r="AA5727" s="57"/>
      <c r="AB5727" s="57"/>
      <c r="AC5727" s="57"/>
      <c r="AD5727" s="57"/>
      <c r="AE5727" s="57"/>
      <c r="AF5727" s="57"/>
      <c r="AG5727" s="57"/>
      <c r="AH5727" s="57"/>
      <c r="AI5727" s="57"/>
      <c r="AJ5727" s="57"/>
      <c r="AK5727" s="57"/>
      <c r="AL5727" s="57"/>
      <c r="AM5727" s="57"/>
      <c r="AN5727" s="57"/>
      <c r="AO5727" s="57"/>
      <c r="AP5727" s="57"/>
      <c r="AQ5727" s="57"/>
      <c r="AR5727" s="57"/>
      <c r="AS5727" s="57"/>
      <c r="AT5727" s="57"/>
      <c r="AU5727" s="57"/>
      <c r="AV5727" s="57"/>
      <c r="AW5727" s="57"/>
      <c r="AX5727" s="57"/>
      <c r="AY5727" s="57"/>
      <c r="AZ5727" s="57"/>
      <c r="BA5727" s="57"/>
      <c r="BB5727" s="57"/>
      <c r="BC5727" s="57"/>
      <c r="BD5727" s="57"/>
      <c r="BE5727" s="57"/>
      <c r="BF5727" s="57"/>
      <c r="BG5727" s="57"/>
      <c r="BH5727" s="57"/>
      <c r="BI5727" s="57"/>
      <c r="BJ5727" s="57"/>
      <c r="BK5727" s="57"/>
      <c r="BL5727" s="57"/>
    </row>
    <row r="5728" spans="1:64" s="50" customFormat="1" ht="12" customHeight="1" x14ac:dyDescent="0.15">
      <c r="A5728" s="42" t="s">
        <v>11814</v>
      </c>
      <c r="B5728" s="42">
        <v>24</v>
      </c>
      <c r="C5728" s="42" t="s">
        <v>14</v>
      </c>
      <c r="D5728" s="42" t="s">
        <v>79</v>
      </c>
      <c r="E5728" s="42" t="str">
        <f>HYPERLINK("http://www.wyliefh.com/printguestbook.php?id=2166&amp;rid=15392","http://www.wyliefh.com/printguestbook.php?id=2166&amp;rid=15392")</f>
        <v>http://www.wyliefh.com/printguestbook.php?id=2166&amp;rid=15392</v>
      </c>
      <c r="F5728" s="55">
        <v>41652</v>
      </c>
      <c r="G5728" s="42" t="s">
        <v>11815</v>
      </c>
      <c r="H5728" s="42" t="s">
        <v>1562</v>
      </c>
      <c r="I5728" s="42" t="s">
        <v>46</v>
      </c>
      <c r="J5728" s="42" t="s">
        <v>11816</v>
      </c>
      <c r="K5728" s="42" t="s">
        <v>4594</v>
      </c>
      <c r="L5728" s="42" t="s">
        <v>2717</v>
      </c>
      <c r="M5728" s="42" t="s">
        <v>21</v>
      </c>
      <c r="N5728" s="42" t="s">
        <v>11817</v>
      </c>
      <c r="O5728" s="42" t="s">
        <v>994</v>
      </c>
      <c r="P5728" s="42" t="s">
        <v>395</v>
      </c>
      <c r="Q5728" s="56"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5728" s="42" t="s">
        <v>94</v>
      </c>
      <c r="S5728" s="42" t="s">
        <v>22</v>
      </c>
      <c r="T5728" s="42"/>
      <c r="V5728" s="42"/>
      <c r="W5728" s="42"/>
      <c r="Y5728" s="57"/>
      <c r="Z5728" s="57"/>
      <c r="AA5728" s="57"/>
      <c r="AB5728" s="57"/>
      <c r="AC5728" s="57"/>
      <c r="AD5728" s="57"/>
      <c r="AE5728" s="57"/>
      <c r="AF5728" s="57"/>
      <c r="AG5728" s="57"/>
      <c r="AH5728" s="57"/>
      <c r="AI5728" s="57"/>
      <c r="AJ5728" s="57"/>
      <c r="AK5728" s="57"/>
      <c r="AL5728" s="57"/>
      <c r="AM5728" s="57"/>
      <c r="AN5728" s="57"/>
      <c r="AO5728" s="57"/>
      <c r="AP5728" s="57"/>
      <c r="AQ5728" s="57"/>
      <c r="AR5728" s="57"/>
      <c r="AS5728" s="57"/>
      <c r="AT5728" s="57"/>
      <c r="AU5728" s="57"/>
      <c r="AV5728" s="57"/>
      <c r="AW5728" s="57"/>
      <c r="AX5728" s="57"/>
      <c r="AY5728" s="57"/>
      <c r="AZ5728" s="57"/>
      <c r="BA5728" s="57"/>
      <c r="BB5728" s="57"/>
      <c r="BC5728" s="57"/>
      <c r="BD5728" s="57"/>
      <c r="BE5728" s="57"/>
      <c r="BF5728" s="57"/>
      <c r="BG5728" s="57"/>
      <c r="BH5728" s="57"/>
      <c r="BI5728" s="57"/>
      <c r="BJ5728" s="57"/>
      <c r="BK5728" s="57"/>
      <c r="BL5728" s="57"/>
    </row>
    <row r="5729" spans="1:64" s="50" customFormat="1" ht="12" customHeight="1" x14ac:dyDescent="0.15">
      <c r="A5729" s="42" t="s">
        <v>11821</v>
      </c>
      <c r="B5729" s="42">
        <v>35</v>
      </c>
      <c r="C5729" s="42" t="s">
        <v>14</v>
      </c>
      <c r="D5729" s="42" t="s">
        <v>31</v>
      </c>
      <c r="E5729" s="42" t="s">
        <v>11822</v>
      </c>
      <c r="F5729" s="55">
        <v>41651</v>
      </c>
      <c r="G5729" s="42" t="s">
        <v>11823</v>
      </c>
      <c r="H5729" s="42" t="s">
        <v>671</v>
      </c>
      <c r="I5729" s="42" t="s">
        <v>117</v>
      </c>
      <c r="J5729" s="42" t="s">
        <v>11824</v>
      </c>
      <c r="K5729" s="42" t="s">
        <v>617</v>
      </c>
      <c r="L5729" s="42" t="s">
        <v>4774</v>
      </c>
      <c r="M5729" s="42" t="s">
        <v>21</v>
      </c>
      <c r="N5729" s="42" t="s">
        <v>11825</v>
      </c>
      <c r="O5729" s="42" t="s">
        <v>23</v>
      </c>
      <c r="P5729" s="42" t="s">
        <v>395</v>
      </c>
      <c r="Q5729" s="56" t="s">
        <v>11826</v>
      </c>
      <c r="R5729" s="42" t="s">
        <v>23</v>
      </c>
      <c r="S5729" s="42" t="s">
        <v>22</v>
      </c>
      <c r="T5729" s="42"/>
      <c r="V5729" s="42"/>
      <c r="W5729" s="42"/>
      <c r="Y5729" s="57"/>
      <c r="Z5729" s="57"/>
      <c r="AA5729" s="57"/>
      <c r="AB5729" s="57"/>
      <c r="AC5729" s="57"/>
      <c r="AD5729" s="57"/>
      <c r="AE5729" s="57"/>
      <c r="AF5729" s="57"/>
      <c r="AG5729" s="57"/>
      <c r="AH5729" s="57"/>
      <c r="AI5729" s="57"/>
      <c r="AJ5729" s="57"/>
      <c r="AK5729" s="57"/>
      <c r="AL5729" s="57"/>
      <c r="AM5729" s="57"/>
      <c r="AN5729" s="57"/>
      <c r="AO5729" s="57"/>
      <c r="AP5729" s="57"/>
      <c r="AQ5729" s="57"/>
      <c r="AR5729" s="57"/>
      <c r="AS5729" s="57"/>
      <c r="AT5729" s="57"/>
      <c r="AU5729" s="57"/>
      <c r="AV5729" s="57"/>
      <c r="AW5729" s="57"/>
      <c r="AX5729" s="57"/>
      <c r="AY5729" s="57"/>
      <c r="AZ5729" s="57"/>
      <c r="BA5729" s="57"/>
      <c r="BB5729" s="57"/>
      <c r="BC5729" s="57"/>
      <c r="BD5729" s="57"/>
      <c r="BE5729" s="57"/>
      <c r="BF5729" s="57"/>
      <c r="BG5729" s="57"/>
      <c r="BH5729" s="57"/>
      <c r="BI5729" s="57"/>
      <c r="BJ5729" s="57"/>
      <c r="BK5729" s="57"/>
      <c r="BL5729" s="57"/>
    </row>
    <row r="5730" spans="1:64" s="50" customFormat="1" ht="12" customHeight="1" x14ac:dyDescent="0.15">
      <c r="A5730" s="42" t="s">
        <v>11818</v>
      </c>
      <c r="B5730" s="42">
        <v>32</v>
      </c>
      <c r="C5730" s="42" t="s">
        <v>14</v>
      </c>
      <c r="D5730" s="42" t="s">
        <v>42</v>
      </c>
      <c r="E5730" s="42"/>
      <c r="F5730" s="55">
        <v>41651</v>
      </c>
      <c r="G5730" s="42" t="s">
        <v>11819</v>
      </c>
      <c r="H5730" s="42" t="s">
        <v>7766</v>
      </c>
      <c r="I5730" s="42" t="s">
        <v>39</v>
      </c>
      <c r="J5730" s="42" t="s">
        <v>11820</v>
      </c>
      <c r="K5730" s="42" t="s">
        <v>303</v>
      </c>
      <c r="L5730" s="42" t="s">
        <v>304</v>
      </c>
      <c r="M5730" s="42" t="s">
        <v>21</v>
      </c>
      <c r="N5730" s="42" t="s">
        <v>20450</v>
      </c>
      <c r="O5730" s="42" t="s">
        <v>994</v>
      </c>
      <c r="P5730" s="42" t="s">
        <v>395</v>
      </c>
      <c r="Q5730" s="56" t="s">
        <v>20451</v>
      </c>
      <c r="R5730" s="42" t="s">
        <v>94</v>
      </c>
      <c r="S5730" s="42" t="s">
        <v>12</v>
      </c>
      <c r="T5730" s="42"/>
      <c r="V5730" s="42"/>
      <c r="W5730" s="42"/>
      <c r="Y5730" s="57"/>
      <c r="Z5730" s="57"/>
      <c r="AA5730" s="57"/>
      <c r="AB5730" s="57"/>
      <c r="AC5730" s="57"/>
      <c r="AD5730" s="57"/>
      <c r="AE5730" s="57"/>
      <c r="AF5730" s="57"/>
      <c r="AG5730" s="57"/>
      <c r="AH5730" s="57"/>
      <c r="AI5730" s="57"/>
      <c r="AJ5730" s="57"/>
      <c r="AK5730" s="57"/>
      <c r="AL5730" s="57"/>
      <c r="AM5730" s="57"/>
      <c r="AN5730" s="57"/>
      <c r="AO5730" s="57"/>
      <c r="AP5730" s="57"/>
      <c r="AQ5730" s="57"/>
      <c r="AR5730" s="57"/>
      <c r="AS5730" s="57"/>
      <c r="AT5730" s="57"/>
      <c r="AU5730" s="57"/>
      <c r="AV5730" s="57"/>
      <c r="AW5730" s="57"/>
      <c r="AX5730" s="57"/>
      <c r="AY5730" s="57"/>
      <c r="AZ5730" s="57"/>
      <c r="BA5730" s="57"/>
      <c r="BB5730" s="57"/>
      <c r="BC5730" s="57"/>
      <c r="BD5730" s="57"/>
      <c r="BE5730" s="57"/>
      <c r="BF5730" s="57"/>
      <c r="BG5730" s="57"/>
      <c r="BH5730" s="57"/>
      <c r="BI5730" s="57"/>
      <c r="BJ5730" s="57"/>
      <c r="BK5730" s="57"/>
      <c r="BL5730" s="57"/>
    </row>
    <row r="5731" spans="1:64" s="50" customFormat="1" ht="12" customHeight="1" x14ac:dyDescent="0.15">
      <c r="A5731" s="42" t="s">
        <v>11827</v>
      </c>
      <c r="B5731" s="42">
        <v>50</v>
      </c>
      <c r="C5731" s="42" t="s">
        <v>14</v>
      </c>
      <c r="D5731" s="42" t="s">
        <v>79</v>
      </c>
      <c r="E5731" s="42" t="s">
        <v>11828</v>
      </c>
      <c r="F5731" s="55">
        <v>41649</v>
      </c>
      <c r="G5731" s="42" t="s">
        <v>11829</v>
      </c>
      <c r="H5731" s="42" t="s">
        <v>738</v>
      </c>
      <c r="I5731" s="42" t="s">
        <v>417</v>
      </c>
      <c r="J5731" s="42" t="s">
        <v>11830</v>
      </c>
      <c r="K5731" s="42" t="s">
        <v>2622</v>
      </c>
      <c r="L5731" s="42" t="s">
        <v>569</v>
      </c>
      <c r="M5731" s="42" t="s">
        <v>21</v>
      </c>
      <c r="N5731" s="42" t="s">
        <v>11831</v>
      </c>
      <c r="O5731" s="42" t="s">
        <v>994</v>
      </c>
      <c r="P5731" s="42" t="s">
        <v>395</v>
      </c>
      <c r="Q5731" s="56" t="s">
        <v>11832</v>
      </c>
      <c r="R5731" s="42" t="s">
        <v>94</v>
      </c>
      <c r="S5731" s="42" t="s">
        <v>12</v>
      </c>
      <c r="T5731" s="42"/>
      <c r="V5731" s="42"/>
      <c r="W5731" s="42"/>
      <c r="Y5731" s="57"/>
      <c r="Z5731" s="57"/>
      <c r="AA5731" s="57"/>
      <c r="AB5731" s="57"/>
      <c r="AC5731" s="57"/>
      <c r="AD5731" s="57"/>
      <c r="AE5731" s="57"/>
      <c r="AF5731" s="57"/>
      <c r="AG5731" s="57"/>
      <c r="AH5731" s="57"/>
      <c r="AI5731" s="57"/>
      <c r="AJ5731" s="57"/>
      <c r="AK5731" s="57"/>
      <c r="AL5731" s="57"/>
      <c r="AM5731" s="57"/>
      <c r="AN5731" s="57"/>
      <c r="AO5731" s="57"/>
      <c r="AP5731" s="57"/>
      <c r="AQ5731" s="57"/>
      <c r="AR5731" s="57"/>
      <c r="AS5731" s="57"/>
      <c r="AT5731" s="57"/>
      <c r="AU5731" s="57"/>
      <c r="AV5731" s="57"/>
      <c r="AW5731" s="57"/>
      <c r="AX5731" s="57"/>
      <c r="AY5731" s="57"/>
      <c r="AZ5731" s="57"/>
      <c r="BA5731" s="57"/>
      <c r="BB5731" s="57"/>
      <c r="BC5731" s="57"/>
      <c r="BD5731" s="57"/>
      <c r="BE5731" s="57"/>
      <c r="BF5731" s="57"/>
      <c r="BG5731" s="57"/>
      <c r="BH5731" s="57"/>
      <c r="BI5731" s="57"/>
      <c r="BJ5731" s="57"/>
      <c r="BK5731" s="57"/>
      <c r="BL5731" s="57"/>
    </row>
    <row r="5732" spans="1:64" s="50" customFormat="1" ht="12" customHeight="1" x14ac:dyDescent="0.15">
      <c r="A5732" s="42" t="s">
        <v>11833</v>
      </c>
      <c r="B5732" s="42">
        <v>40</v>
      </c>
      <c r="C5732" s="42" t="s">
        <v>14</v>
      </c>
      <c r="D5732" s="42" t="s">
        <v>42</v>
      </c>
      <c r="E5732" s="42" t="s">
        <v>11834</v>
      </c>
      <c r="F5732" s="55">
        <v>41648</v>
      </c>
      <c r="G5732" s="42" t="s">
        <v>11835</v>
      </c>
      <c r="H5732" s="42" t="s">
        <v>150</v>
      </c>
      <c r="I5732" s="42" t="s">
        <v>39</v>
      </c>
      <c r="J5732" s="42" t="s">
        <v>11836</v>
      </c>
      <c r="K5732" s="42" t="s">
        <v>150</v>
      </c>
      <c r="L5732" s="42" t="s">
        <v>151</v>
      </c>
      <c r="M5732" s="42" t="s">
        <v>21</v>
      </c>
      <c r="N5732" s="42" t="s">
        <v>11837</v>
      </c>
      <c r="O5732" s="42" t="s">
        <v>994</v>
      </c>
      <c r="P5732" s="42" t="s">
        <v>395</v>
      </c>
      <c r="Q5732" s="56" t="s">
        <v>11838</v>
      </c>
      <c r="R5732" s="42" t="s">
        <v>94</v>
      </c>
      <c r="S5732" s="42" t="s">
        <v>22</v>
      </c>
      <c r="T5732" s="42"/>
      <c r="V5732" s="42"/>
      <c r="W5732" s="42"/>
      <c r="Y5732" s="57"/>
      <c r="Z5732" s="57"/>
      <c r="AA5732" s="57"/>
      <c r="AB5732" s="57"/>
      <c r="AC5732" s="57"/>
      <c r="AD5732" s="57"/>
      <c r="AE5732" s="57"/>
      <c r="AF5732" s="57"/>
      <c r="AG5732" s="57"/>
      <c r="AH5732" s="57"/>
      <c r="AI5732" s="57"/>
      <c r="AJ5732" s="57"/>
      <c r="AK5732" s="57"/>
      <c r="AL5732" s="57"/>
      <c r="AM5732" s="57"/>
      <c r="AN5732" s="57"/>
      <c r="AO5732" s="57"/>
      <c r="AP5732" s="57"/>
      <c r="AQ5732" s="57"/>
      <c r="AR5732" s="57"/>
      <c r="AS5732" s="57"/>
      <c r="AT5732" s="57"/>
      <c r="AU5732" s="57"/>
      <c r="AV5732" s="57"/>
      <c r="AW5732" s="57"/>
      <c r="AX5732" s="57"/>
      <c r="AY5732" s="57"/>
      <c r="AZ5732" s="57"/>
      <c r="BA5732" s="57"/>
      <c r="BB5732" s="57"/>
      <c r="BC5732" s="57"/>
      <c r="BD5732" s="57"/>
      <c r="BE5732" s="57"/>
      <c r="BF5732" s="57"/>
      <c r="BG5732" s="57"/>
      <c r="BH5732" s="57"/>
      <c r="BI5732" s="57"/>
      <c r="BJ5732" s="57"/>
      <c r="BK5732" s="57"/>
      <c r="BL5732" s="57"/>
    </row>
    <row r="5733" spans="1:64" s="50" customFormat="1" ht="12" customHeight="1" x14ac:dyDescent="0.15">
      <c r="A5733" s="42" t="s">
        <v>11847</v>
      </c>
      <c r="B5733" s="42">
        <v>35</v>
      </c>
      <c r="C5733" s="42" t="s">
        <v>14</v>
      </c>
      <c r="D5733" s="42" t="s">
        <v>31</v>
      </c>
      <c r="E5733" s="42"/>
      <c r="F5733" s="55">
        <v>41648</v>
      </c>
      <c r="G5733" s="42" t="s">
        <v>11848</v>
      </c>
      <c r="H5733" s="42" t="s">
        <v>2823</v>
      </c>
      <c r="I5733" s="42" t="s">
        <v>962</v>
      </c>
      <c r="J5733" s="42" t="s">
        <v>11849</v>
      </c>
      <c r="K5733" s="42" t="s">
        <v>2824</v>
      </c>
      <c r="L5733" s="42" t="s">
        <v>2825</v>
      </c>
      <c r="M5733" s="42" t="s">
        <v>21</v>
      </c>
      <c r="N5733" s="42" t="s">
        <v>11850</v>
      </c>
      <c r="O5733" s="42" t="s">
        <v>394</v>
      </c>
      <c r="P5733" s="42" t="s">
        <v>395</v>
      </c>
      <c r="Q5733" s="56" t="s">
        <v>11851</v>
      </c>
      <c r="R5733" s="42" t="s">
        <v>94</v>
      </c>
      <c r="S5733" s="42" t="s">
        <v>22</v>
      </c>
      <c r="T5733" s="42"/>
      <c r="V5733" s="42"/>
      <c r="W5733" s="42"/>
      <c r="Y5733" s="57"/>
      <c r="Z5733" s="57"/>
      <c r="AA5733" s="57"/>
      <c r="AB5733" s="57"/>
      <c r="AC5733" s="57"/>
      <c r="AD5733" s="57"/>
      <c r="AE5733" s="57"/>
      <c r="AF5733" s="57"/>
      <c r="AG5733" s="57"/>
      <c r="AH5733" s="57"/>
      <c r="AI5733" s="57"/>
      <c r="AJ5733" s="57"/>
      <c r="AK5733" s="57"/>
      <c r="AL5733" s="57"/>
      <c r="AM5733" s="57"/>
      <c r="AN5733" s="57"/>
      <c r="AO5733" s="57"/>
      <c r="AP5733" s="57"/>
      <c r="AQ5733" s="57"/>
      <c r="AR5733" s="57"/>
      <c r="AS5733" s="57"/>
      <c r="AT5733" s="57"/>
      <c r="AU5733" s="57"/>
      <c r="AV5733" s="57"/>
      <c r="AW5733" s="57"/>
      <c r="AX5733" s="57"/>
      <c r="AY5733" s="57"/>
      <c r="AZ5733" s="57"/>
      <c r="BA5733" s="57"/>
      <c r="BB5733" s="57"/>
      <c r="BC5733" s="57"/>
      <c r="BD5733" s="57"/>
      <c r="BE5733" s="57"/>
      <c r="BF5733" s="57"/>
      <c r="BG5733" s="57"/>
      <c r="BH5733" s="57"/>
      <c r="BI5733" s="57"/>
      <c r="BJ5733" s="57"/>
      <c r="BK5733" s="57"/>
      <c r="BL5733" s="57"/>
    </row>
    <row r="5734" spans="1:64" s="50" customFormat="1" ht="12" customHeight="1" x14ac:dyDescent="0.15">
      <c r="A5734" s="42" t="s">
        <v>11839</v>
      </c>
      <c r="B5734" s="42">
        <v>51</v>
      </c>
      <c r="C5734" s="42" t="s">
        <v>14</v>
      </c>
      <c r="D5734" s="42" t="s">
        <v>24</v>
      </c>
      <c r="E5734" s="42"/>
      <c r="F5734" s="55">
        <v>41648</v>
      </c>
      <c r="G5734" s="42" t="s">
        <v>11840</v>
      </c>
      <c r="H5734" s="42" t="s">
        <v>11841</v>
      </c>
      <c r="I5734" s="42" t="s">
        <v>67</v>
      </c>
      <c r="J5734" s="42" t="s">
        <v>11842</v>
      </c>
      <c r="K5734" s="42" t="s">
        <v>11843</v>
      </c>
      <c r="L5734" s="42" t="s">
        <v>11844</v>
      </c>
      <c r="M5734" s="42" t="s">
        <v>21</v>
      </c>
      <c r="N5734" s="42" t="s">
        <v>11845</v>
      </c>
      <c r="O5734" s="42" t="s">
        <v>537</v>
      </c>
      <c r="P5734" s="42" t="s">
        <v>395</v>
      </c>
      <c r="Q5734" s="56" t="s">
        <v>11846</v>
      </c>
      <c r="R5734" s="42" t="s">
        <v>94</v>
      </c>
      <c r="S5734" s="42" t="s">
        <v>373</v>
      </c>
      <c r="T5734" s="42"/>
      <c r="V5734" s="42"/>
      <c r="W5734" s="42"/>
      <c r="Y5734" s="57"/>
      <c r="Z5734" s="57"/>
      <c r="AA5734" s="57"/>
      <c r="AB5734" s="57"/>
      <c r="AC5734" s="57"/>
      <c r="AD5734" s="57"/>
      <c r="AE5734" s="57"/>
      <c r="AF5734" s="57"/>
      <c r="AG5734" s="57"/>
      <c r="AH5734" s="57"/>
      <c r="AI5734" s="57"/>
      <c r="AJ5734" s="57"/>
      <c r="AK5734" s="57"/>
      <c r="AL5734" s="57"/>
      <c r="AM5734" s="57"/>
      <c r="AN5734" s="57"/>
      <c r="AO5734" s="57"/>
      <c r="AP5734" s="57"/>
      <c r="AQ5734" s="57"/>
      <c r="AR5734" s="57"/>
      <c r="AS5734" s="57"/>
      <c r="AT5734" s="57"/>
      <c r="AU5734" s="57"/>
      <c r="AV5734" s="57"/>
      <c r="AW5734" s="57"/>
      <c r="AX5734" s="57"/>
      <c r="AY5734" s="57"/>
      <c r="AZ5734" s="57"/>
      <c r="BA5734" s="57"/>
      <c r="BB5734" s="57"/>
      <c r="BC5734" s="57"/>
      <c r="BD5734" s="57"/>
      <c r="BE5734" s="57"/>
      <c r="BF5734" s="57"/>
      <c r="BG5734" s="57"/>
      <c r="BH5734" s="57"/>
      <c r="BI5734" s="57"/>
      <c r="BJ5734" s="57"/>
      <c r="BK5734" s="57"/>
      <c r="BL5734" s="57"/>
    </row>
    <row r="5735" spans="1:64" s="50" customFormat="1" ht="12" customHeight="1" x14ac:dyDescent="0.15">
      <c r="A5735" s="42" t="s">
        <v>11852</v>
      </c>
      <c r="B5735" s="42" t="s">
        <v>23</v>
      </c>
      <c r="C5735" s="42" t="s">
        <v>14</v>
      </c>
      <c r="D5735" s="42" t="s">
        <v>31</v>
      </c>
      <c r="E5735" s="42" t="s">
        <v>11853</v>
      </c>
      <c r="F5735" s="55">
        <v>41647</v>
      </c>
      <c r="G5735" s="42" t="s">
        <v>11854</v>
      </c>
      <c r="H5735" s="42" t="s">
        <v>1023</v>
      </c>
      <c r="I5735" s="42" t="s">
        <v>19</v>
      </c>
      <c r="J5735" s="42">
        <v>70113</v>
      </c>
      <c r="K5735" s="42" t="s">
        <v>2534</v>
      </c>
      <c r="L5735" s="42" t="s">
        <v>1024</v>
      </c>
      <c r="M5735" s="42" t="s">
        <v>21</v>
      </c>
      <c r="N5735" s="42" t="s">
        <v>11855</v>
      </c>
      <c r="O5735" s="42"/>
      <c r="P5735" s="42" t="s">
        <v>395</v>
      </c>
      <c r="Q5735" s="56" t="s">
        <v>11856</v>
      </c>
      <c r="R5735" s="42" t="s">
        <v>23</v>
      </c>
      <c r="S5735" s="42" t="s">
        <v>22</v>
      </c>
      <c r="T5735" s="42"/>
      <c r="V5735" s="42"/>
      <c r="W5735" s="42"/>
      <c r="Y5735" s="57"/>
      <c r="Z5735" s="57"/>
      <c r="AA5735" s="57"/>
      <c r="AB5735" s="57"/>
      <c r="AC5735" s="57"/>
      <c r="AD5735" s="57"/>
      <c r="AE5735" s="57"/>
      <c r="AF5735" s="57"/>
      <c r="AG5735" s="57"/>
      <c r="AH5735" s="57"/>
      <c r="AI5735" s="57"/>
      <c r="AJ5735" s="57"/>
      <c r="AK5735" s="57"/>
      <c r="AL5735" s="57"/>
      <c r="AM5735" s="57"/>
      <c r="AN5735" s="57"/>
      <c r="AO5735" s="57"/>
      <c r="AP5735" s="57"/>
      <c r="AQ5735" s="57"/>
      <c r="AR5735" s="57"/>
      <c r="AS5735" s="57"/>
      <c r="AT5735" s="57"/>
      <c r="AU5735" s="57"/>
      <c r="AV5735" s="57"/>
      <c r="AW5735" s="57"/>
      <c r="AX5735" s="57"/>
      <c r="AY5735" s="57"/>
      <c r="AZ5735" s="57"/>
      <c r="BA5735" s="57"/>
      <c r="BB5735" s="57"/>
      <c r="BC5735" s="57"/>
      <c r="BD5735" s="57"/>
      <c r="BE5735" s="57"/>
      <c r="BF5735" s="57"/>
      <c r="BG5735" s="57"/>
      <c r="BH5735" s="57"/>
      <c r="BI5735" s="57"/>
      <c r="BJ5735" s="57"/>
      <c r="BK5735" s="57"/>
      <c r="BL5735" s="57"/>
    </row>
    <row r="5736" spans="1:64" s="50" customFormat="1" ht="12" customHeight="1" x14ac:dyDescent="0.15">
      <c r="A5736" s="42" t="s">
        <v>11857</v>
      </c>
      <c r="B5736" s="42">
        <v>40</v>
      </c>
      <c r="C5736" s="42" t="s">
        <v>14</v>
      </c>
      <c r="D5736" s="42" t="s">
        <v>31</v>
      </c>
      <c r="E5736" s="42" t="s">
        <v>11858</v>
      </c>
      <c r="F5736" s="55">
        <v>41646</v>
      </c>
      <c r="G5736" s="42" t="s">
        <v>11859</v>
      </c>
      <c r="H5736" s="42" t="s">
        <v>11860</v>
      </c>
      <c r="I5736" s="42" t="s">
        <v>189</v>
      </c>
      <c r="J5736" s="42" t="s">
        <v>11861</v>
      </c>
      <c r="K5736" s="42" t="s">
        <v>11862</v>
      </c>
      <c r="L5736" s="42" t="s">
        <v>3019</v>
      </c>
      <c r="M5736" s="42" t="s">
        <v>21</v>
      </c>
      <c r="N5736" s="42" t="s">
        <v>11863</v>
      </c>
      <c r="O5736" s="42" t="s">
        <v>994</v>
      </c>
      <c r="P5736" s="42" t="s">
        <v>395</v>
      </c>
      <c r="Q5736" s="56" t="s">
        <v>11864</v>
      </c>
      <c r="R5736" s="42" t="s">
        <v>23</v>
      </c>
      <c r="S5736" s="42" t="s">
        <v>22</v>
      </c>
      <c r="T5736" s="42"/>
      <c r="V5736" s="42"/>
      <c r="W5736" s="42"/>
      <c r="Y5736" s="57"/>
      <c r="Z5736" s="57"/>
      <c r="AA5736" s="57"/>
      <c r="AB5736" s="57"/>
      <c r="AC5736" s="57"/>
      <c r="AD5736" s="57"/>
      <c r="AE5736" s="57"/>
      <c r="AF5736" s="57"/>
      <c r="AG5736" s="57"/>
      <c r="AH5736" s="57"/>
      <c r="AI5736" s="57"/>
      <c r="AJ5736" s="57"/>
      <c r="AK5736" s="57"/>
      <c r="AL5736" s="57"/>
      <c r="AM5736" s="57"/>
      <c r="AN5736" s="57"/>
      <c r="AO5736" s="57"/>
      <c r="AP5736" s="57"/>
      <c r="AQ5736" s="57"/>
      <c r="AR5736" s="57"/>
      <c r="AS5736" s="57"/>
      <c r="AT5736" s="57"/>
      <c r="AU5736" s="57"/>
      <c r="AV5736" s="57"/>
      <c r="AW5736" s="57"/>
      <c r="AX5736" s="57"/>
      <c r="AY5736" s="57"/>
      <c r="AZ5736" s="57"/>
      <c r="BA5736" s="57"/>
      <c r="BB5736" s="57"/>
      <c r="BC5736" s="57"/>
      <c r="BD5736" s="57"/>
      <c r="BE5736" s="57"/>
      <c r="BF5736" s="57"/>
      <c r="BG5736" s="57"/>
      <c r="BH5736" s="57"/>
      <c r="BI5736" s="57"/>
      <c r="BJ5736" s="57"/>
      <c r="BK5736" s="57"/>
      <c r="BL5736" s="57"/>
    </row>
    <row r="5737" spans="1:64" s="50" customFormat="1" ht="12" customHeight="1" x14ac:dyDescent="0.15">
      <c r="A5737" s="42" t="s">
        <v>11865</v>
      </c>
      <c r="B5737" s="42">
        <v>47</v>
      </c>
      <c r="C5737" s="42" t="s">
        <v>14</v>
      </c>
      <c r="D5737" s="42" t="s">
        <v>31</v>
      </c>
      <c r="E5737" s="42"/>
      <c r="F5737" s="55">
        <v>41646</v>
      </c>
      <c r="G5737" s="42" t="s">
        <v>11866</v>
      </c>
      <c r="H5737" s="42" t="s">
        <v>11867</v>
      </c>
      <c r="I5737" s="42" t="s">
        <v>56</v>
      </c>
      <c r="J5737" s="42" t="s">
        <v>11868</v>
      </c>
      <c r="K5737" s="42" t="s">
        <v>1231</v>
      </c>
      <c r="L5737" s="42" t="s">
        <v>11869</v>
      </c>
      <c r="M5737" s="42" t="s">
        <v>21</v>
      </c>
      <c r="N5737" s="42" t="s">
        <v>11870</v>
      </c>
      <c r="O5737" s="42" t="s">
        <v>537</v>
      </c>
      <c r="P5737" s="42" t="s">
        <v>395</v>
      </c>
      <c r="Q5737" s="56" t="s">
        <v>11871</v>
      </c>
      <c r="R5737" s="42" t="s">
        <v>94</v>
      </c>
      <c r="S5737" s="42" t="s">
        <v>22</v>
      </c>
      <c r="T5737" s="42"/>
      <c r="V5737" s="42"/>
      <c r="W5737" s="42"/>
      <c r="Y5737" s="57"/>
      <c r="Z5737" s="57"/>
      <c r="AA5737" s="57"/>
      <c r="AB5737" s="57"/>
      <c r="AC5737" s="57"/>
      <c r="AD5737" s="57"/>
      <c r="AE5737" s="57"/>
      <c r="AF5737" s="57"/>
      <c r="AG5737" s="57"/>
      <c r="AH5737" s="57"/>
      <c r="AI5737" s="57"/>
      <c r="AJ5737" s="57"/>
      <c r="AK5737" s="57"/>
      <c r="AL5737" s="57"/>
      <c r="AM5737" s="57"/>
      <c r="AN5737" s="57"/>
      <c r="AO5737" s="57"/>
      <c r="AP5737" s="57"/>
      <c r="AQ5737" s="57"/>
      <c r="AR5737" s="57"/>
      <c r="AS5737" s="57"/>
      <c r="AT5737" s="57"/>
      <c r="AU5737" s="57"/>
      <c r="AV5737" s="57"/>
      <c r="AW5737" s="57"/>
      <c r="AX5737" s="57"/>
      <c r="AY5737" s="57"/>
      <c r="AZ5737" s="57"/>
      <c r="BA5737" s="57"/>
      <c r="BB5737" s="57"/>
      <c r="BC5737" s="57"/>
      <c r="BD5737" s="57"/>
      <c r="BE5737" s="57"/>
      <c r="BF5737" s="57"/>
      <c r="BG5737" s="57"/>
      <c r="BH5737" s="57"/>
      <c r="BI5737" s="57"/>
      <c r="BJ5737" s="57"/>
      <c r="BK5737" s="57"/>
      <c r="BL5737" s="57"/>
    </row>
    <row r="5738" spans="1:64" s="50" customFormat="1" ht="12" customHeight="1" x14ac:dyDescent="0.15">
      <c r="A5738" s="42" t="s">
        <v>11872</v>
      </c>
      <c r="B5738" s="42">
        <v>49</v>
      </c>
      <c r="C5738" s="42" t="s">
        <v>14</v>
      </c>
      <c r="D5738" s="42" t="s">
        <v>31</v>
      </c>
      <c r="E5738" s="42" t="s">
        <v>11873</v>
      </c>
      <c r="F5738" s="55">
        <v>41645</v>
      </c>
      <c r="G5738" s="42" t="s">
        <v>11874</v>
      </c>
      <c r="H5738" s="42" t="s">
        <v>11875</v>
      </c>
      <c r="I5738" s="42" t="s">
        <v>144</v>
      </c>
      <c r="J5738" s="42" t="s">
        <v>11876</v>
      </c>
      <c r="K5738" s="42" t="s">
        <v>3924</v>
      </c>
      <c r="L5738" s="42" t="s">
        <v>11877</v>
      </c>
      <c r="M5738" s="42" t="s">
        <v>21</v>
      </c>
      <c r="N5738" s="42" t="s">
        <v>11878</v>
      </c>
      <c r="O5738" s="42" t="s">
        <v>994</v>
      </c>
      <c r="P5738" s="42" t="s">
        <v>395</v>
      </c>
      <c r="Q5738" s="56" t="s">
        <v>11879</v>
      </c>
      <c r="R5738" s="42" t="s">
        <v>94</v>
      </c>
      <c r="S5738" s="42" t="s">
        <v>373</v>
      </c>
      <c r="T5738" s="42"/>
      <c r="V5738" s="42"/>
      <c r="W5738" s="42"/>
      <c r="Y5738" s="57"/>
      <c r="Z5738" s="57"/>
      <c r="AA5738" s="57"/>
      <c r="AB5738" s="57"/>
      <c r="AC5738" s="57"/>
      <c r="AD5738" s="57"/>
      <c r="AE5738" s="57"/>
      <c r="AF5738" s="57"/>
      <c r="AG5738" s="57"/>
      <c r="AH5738" s="57"/>
      <c r="AI5738" s="57"/>
      <c r="AJ5738" s="57"/>
      <c r="AK5738" s="57"/>
      <c r="AL5738" s="57"/>
      <c r="AM5738" s="57"/>
      <c r="AN5738" s="57"/>
      <c r="AO5738" s="57"/>
      <c r="AP5738" s="57"/>
      <c r="AQ5738" s="57"/>
      <c r="AR5738" s="57"/>
      <c r="AS5738" s="57"/>
      <c r="AT5738" s="57"/>
      <c r="AU5738" s="57"/>
      <c r="AV5738" s="57"/>
      <c r="AW5738" s="57"/>
      <c r="AX5738" s="57"/>
      <c r="AY5738" s="57"/>
      <c r="AZ5738" s="57"/>
      <c r="BA5738" s="57"/>
      <c r="BB5738" s="57"/>
      <c r="BC5738" s="57"/>
      <c r="BD5738" s="57"/>
      <c r="BE5738" s="57"/>
      <c r="BF5738" s="57"/>
      <c r="BG5738" s="57"/>
      <c r="BH5738" s="57"/>
      <c r="BI5738" s="57"/>
      <c r="BJ5738" s="57"/>
      <c r="BK5738" s="57"/>
      <c r="BL5738" s="57"/>
    </row>
    <row r="5739" spans="1:64" s="50" customFormat="1" ht="12" customHeight="1" x14ac:dyDescent="0.15">
      <c r="A5739" s="42" t="s">
        <v>11880</v>
      </c>
      <c r="B5739" s="42">
        <v>18</v>
      </c>
      <c r="C5739" s="42" t="s">
        <v>14</v>
      </c>
      <c r="D5739" s="42" t="s">
        <v>31</v>
      </c>
      <c r="E5739" s="42" t="s">
        <v>11881</v>
      </c>
      <c r="F5739" s="55">
        <v>41644</v>
      </c>
      <c r="G5739" s="42" t="s">
        <v>11882</v>
      </c>
      <c r="H5739" s="42" t="s">
        <v>11883</v>
      </c>
      <c r="I5739" s="42" t="s">
        <v>360</v>
      </c>
      <c r="J5739" s="42" t="s">
        <v>11884</v>
      </c>
      <c r="K5739" s="42" t="s">
        <v>11885</v>
      </c>
      <c r="L5739" s="42" t="s">
        <v>11886</v>
      </c>
      <c r="M5739" s="42" t="s">
        <v>21</v>
      </c>
      <c r="N5739" s="42" t="s">
        <v>20596</v>
      </c>
      <c r="O5739" s="42" t="s">
        <v>19931</v>
      </c>
      <c r="P5739" s="42" t="s">
        <v>19931</v>
      </c>
      <c r="Q5739" s="56" t="s">
        <v>11887</v>
      </c>
      <c r="R5739" s="42" t="s">
        <v>542</v>
      </c>
      <c r="S5739" s="42" t="s">
        <v>12</v>
      </c>
      <c r="T5739" s="42"/>
      <c r="V5739" s="42"/>
      <c r="W5739" s="42"/>
      <c r="Y5739" s="57"/>
      <c r="Z5739" s="57"/>
      <c r="AA5739" s="57"/>
      <c r="AB5739" s="57"/>
      <c r="AC5739" s="57"/>
      <c r="AD5739" s="57"/>
      <c r="AE5739" s="57"/>
      <c r="AF5739" s="57"/>
      <c r="AG5739" s="57"/>
      <c r="AH5739" s="57"/>
      <c r="AI5739" s="57"/>
      <c r="AJ5739" s="57"/>
      <c r="AK5739" s="57"/>
      <c r="AL5739" s="57"/>
      <c r="AM5739" s="57"/>
      <c r="AN5739" s="57"/>
      <c r="AO5739" s="57"/>
      <c r="AP5739" s="57"/>
      <c r="AQ5739" s="57"/>
      <c r="AR5739" s="57"/>
      <c r="AS5739" s="57"/>
      <c r="AT5739" s="57"/>
      <c r="AU5739" s="57"/>
      <c r="AV5739" s="57"/>
      <c r="AW5739" s="57"/>
      <c r="AX5739" s="57"/>
      <c r="AY5739" s="57"/>
      <c r="AZ5739" s="57"/>
      <c r="BA5739" s="57"/>
      <c r="BB5739" s="57"/>
      <c r="BC5739" s="57"/>
      <c r="BD5739" s="57"/>
      <c r="BE5739" s="57"/>
      <c r="BF5739" s="57"/>
      <c r="BG5739" s="57"/>
      <c r="BH5739" s="57"/>
      <c r="BI5739" s="57"/>
      <c r="BJ5739" s="57"/>
      <c r="BK5739" s="57"/>
      <c r="BL5739" s="57"/>
    </row>
    <row r="5740" spans="1:64" s="50" customFormat="1" ht="12" customHeight="1" x14ac:dyDescent="0.15">
      <c r="A5740" s="42" t="s">
        <v>11888</v>
      </c>
      <c r="B5740" s="42">
        <v>30</v>
      </c>
      <c r="C5740" s="42" t="s">
        <v>14</v>
      </c>
      <c r="D5740" s="42" t="s">
        <v>31</v>
      </c>
      <c r="E5740" s="42" t="s">
        <v>11889</v>
      </c>
      <c r="F5740" s="55">
        <v>41644</v>
      </c>
      <c r="G5740" s="42" t="s">
        <v>11890</v>
      </c>
      <c r="H5740" s="42" t="s">
        <v>1867</v>
      </c>
      <c r="I5740" s="42" t="s">
        <v>56</v>
      </c>
      <c r="J5740" s="42" t="s">
        <v>11891</v>
      </c>
      <c r="K5740" s="42" t="s">
        <v>1867</v>
      </c>
      <c r="L5740" s="42" t="s">
        <v>2401</v>
      </c>
      <c r="M5740" s="42" t="s">
        <v>21</v>
      </c>
      <c r="N5740" s="42" t="s">
        <v>11892</v>
      </c>
      <c r="O5740" s="42" t="s">
        <v>537</v>
      </c>
      <c r="P5740" s="42" t="s">
        <v>395</v>
      </c>
      <c r="Q5740" s="56" t="s">
        <v>11893</v>
      </c>
      <c r="R5740" s="42" t="s">
        <v>948</v>
      </c>
      <c r="S5740" s="42" t="s">
        <v>22</v>
      </c>
      <c r="T5740" s="42"/>
      <c r="V5740" s="42"/>
      <c r="W5740" s="42"/>
      <c r="Y5740" s="57"/>
      <c r="Z5740" s="57"/>
      <c r="AA5740" s="57"/>
      <c r="AB5740" s="57"/>
      <c r="AC5740" s="57"/>
      <c r="AD5740" s="57"/>
      <c r="AE5740" s="57"/>
      <c r="AF5740" s="57"/>
      <c r="AG5740" s="57"/>
      <c r="AH5740" s="57"/>
      <c r="AI5740" s="57"/>
      <c r="AJ5740" s="57"/>
      <c r="AK5740" s="57"/>
      <c r="AL5740" s="57"/>
      <c r="AM5740" s="57"/>
      <c r="AN5740" s="57"/>
      <c r="AO5740" s="57"/>
      <c r="AP5740" s="57"/>
      <c r="AQ5740" s="57"/>
      <c r="AR5740" s="57"/>
      <c r="AS5740" s="57"/>
      <c r="AT5740" s="57"/>
      <c r="AU5740" s="57"/>
      <c r="AV5740" s="57"/>
      <c r="AW5740" s="57"/>
      <c r="AX5740" s="57"/>
      <c r="AY5740" s="57"/>
      <c r="AZ5740" s="57"/>
      <c r="BA5740" s="57"/>
      <c r="BB5740" s="57"/>
      <c r="BC5740" s="57"/>
      <c r="BD5740" s="57"/>
      <c r="BE5740" s="57"/>
      <c r="BF5740" s="57"/>
      <c r="BG5740" s="57"/>
      <c r="BH5740" s="57"/>
      <c r="BI5740" s="57"/>
      <c r="BJ5740" s="57"/>
      <c r="BK5740" s="57"/>
      <c r="BL5740" s="57"/>
    </row>
    <row r="5741" spans="1:64" s="50" customFormat="1" ht="12" customHeight="1" x14ac:dyDescent="0.15">
      <c r="A5741" s="42" t="s">
        <v>11899</v>
      </c>
      <c r="B5741" s="42">
        <v>66</v>
      </c>
      <c r="C5741" s="42" t="s">
        <v>14</v>
      </c>
      <c r="D5741" s="42" t="s">
        <v>42</v>
      </c>
      <c r="E5741" s="42"/>
      <c r="F5741" s="55">
        <v>41643</v>
      </c>
      <c r="G5741" s="42" t="s">
        <v>11900</v>
      </c>
      <c r="H5741" s="42" t="s">
        <v>4577</v>
      </c>
      <c r="I5741" s="42" t="s">
        <v>203</v>
      </c>
      <c r="J5741" s="42" t="s">
        <v>11039</v>
      </c>
      <c r="K5741" s="42" t="s">
        <v>4577</v>
      </c>
      <c r="L5741" s="42" t="s">
        <v>4579</v>
      </c>
      <c r="M5741" s="42" t="s">
        <v>21</v>
      </c>
      <c r="N5741" s="42" t="s">
        <v>11901</v>
      </c>
      <c r="O5741" s="42" t="s">
        <v>537</v>
      </c>
      <c r="P5741" s="42" t="s">
        <v>395</v>
      </c>
      <c r="Q5741" s="56" t="s">
        <v>11902</v>
      </c>
      <c r="R5741" s="42" t="s">
        <v>94</v>
      </c>
      <c r="S5741" s="42" t="s">
        <v>22</v>
      </c>
      <c r="T5741" s="42"/>
      <c r="V5741" s="42"/>
      <c r="W5741" s="42"/>
      <c r="Y5741" s="57"/>
      <c r="Z5741" s="57"/>
      <c r="AA5741" s="57"/>
      <c r="AB5741" s="57"/>
      <c r="AC5741" s="57"/>
      <c r="AD5741" s="57"/>
      <c r="AE5741" s="57"/>
      <c r="AF5741" s="57"/>
      <c r="AG5741" s="57"/>
      <c r="AH5741" s="57"/>
      <c r="AI5741" s="57"/>
      <c r="AJ5741" s="57"/>
      <c r="AK5741" s="57"/>
      <c r="AL5741" s="57"/>
      <c r="AM5741" s="57"/>
      <c r="AN5741" s="57"/>
      <c r="AO5741" s="57"/>
      <c r="AP5741" s="57"/>
      <c r="AQ5741" s="57"/>
      <c r="AR5741" s="57"/>
      <c r="AS5741" s="57"/>
      <c r="AT5741" s="57"/>
      <c r="AU5741" s="57"/>
      <c r="AV5741" s="57"/>
      <c r="AW5741" s="57"/>
      <c r="AX5741" s="57"/>
      <c r="AY5741" s="57"/>
      <c r="AZ5741" s="57"/>
      <c r="BA5741" s="57"/>
      <c r="BB5741" s="57"/>
      <c r="BC5741" s="57"/>
      <c r="BD5741" s="57"/>
      <c r="BE5741" s="57"/>
      <c r="BF5741" s="57"/>
      <c r="BG5741" s="57"/>
      <c r="BH5741" s="57"/>
      <c r="BI5741" s="57"/>
      <c r="BJ5741" s="57"/>
      <c r="BK5741" s="57"/>
      <c r="BL5741" s="57"/>
    </row>
    <row r="5742" spans="1:64" s="50" customFormat="1" ht="12" customHeight="1" x14ac:dyDescent="0.15">
      <c r="A5742" s="42" t="s">
        <v>11903</v>
      </c>
      <c r="B5742" s="42">
        <v>31</v>
      </c>
      <c r="C5742" s="42" t="s">
        <v>14</v>
      </c>
      <c r="D5742" s="42" t="s">
        <v>24</v>
      </c>
      <c r="E5742" s="42"/>
      <c r="F5742" s="55">
        <v>41643</v>
      </c>
      <c r="G5742" s="42" t="s">
        <v>11904</v>
      </c>
      <c r="H5742" s="42" t="s">
        <v>11905</v>
      </c>
      <c r="I5742" s="42" t="s">
        <v>75</v>
      </c>
      <c r="J5742" s="42" t="s">
        <v>11906</v>
      </c>
      <c r="K5742" s="42" t="s">
        <v>9289</v>
      </c>
      <c r="L5742" s="42" t="s">
        <v>11907</v>
      </c>
      <c r="M5742" s="42" t="s">
        <v>21</v>
      </c>
      <c r="N5742" s="42" t="s">
        <v>11908</v>
      </c>
      <c r="O5742" s="42" t="s">
        <v>994</v>
      </c>
      <c r="P5742" s="42" t="s">
        <v>395</v>
      </c>
      <c r="Q5742" s="56" t="s">
        <v>11909</v>
      </c>
      <c r="R5742" s="42" t="s">
        <v>94</v>
      </c>
      <c r="S5742" s="42" t="s">
        <v>22</v>
      </c>
      <c r="T5742" s="42"/>
      <c r="V5742" s="42"/>
      <c r="W5742" s="42"/>
      <c r="Y5742" s="57"/>
      <c r="Z5742" s="57"/>
      <c r="AA5742" s="57"/>
      <c r="AB5742" s="57"/>
      <c r="AC5742" s="57"/>
      <c r="AD5742" s="57"/>
      <c r="AE5742" s="57"/>
      <c r="AF5742" s="57"/>
      <c r="AG5742" s="57"/>
      <c r="AH5742" s="57"/>
      <c r="AI5742" s="57"/>
      <c r="AJ5742" s="57"/>
      <c r="AK5742" s="57"/>
      <c r="AL5742" s="57"/>
      <c r="AM5742" s="57"/>
      <c r="AN5742" s="57"/>
      <c r="AO5742" s="57"/>
      <c r="AP5742" s="57"/>
      <c r="AQ5742" s="57"/>
      <c r="AR5742" s="57"/>
      <c r="AS5742" s="57"/>
      <c r="AT5742" s="57"/>
      <c r="AU5742" s="57"/>
      <c r="AV5742" s="57"/>
      <c r="AW5742" s="57"/>
      <c r="AX5742" s="57"/>
      <c r="AY5742" s="57"/>
      <c r="AZ5742" s="57"/>
      <c r="BA5742" s="57"/>
      <c r="BB5742" s="57"/>
      <c r="BC5742" s="57"/>
      <c r="BD5742" s="57"/>
      <c r="BE5742" s="57"/>
      <c r="BF5742" s="57"/>
      <c r="BG5742" s="57"/>
      <c r="BH5742" s="57"/>
      <c r="BI5742" s="57"/>
      <c r="BJ5742" s="57"/>
      <c r="BK5742" s="57"/>
      <c r="BL5742" s="57"/>
    </row>
    <row r="5743" spans="1:64" s="50" customFormat="1" ht="12" customHeight="1" x14ac:dyDescent="0.15">
      <c r="A5743" s="42" t="s">
        <v>11910</v>
      </c>
      <c r="B5743" s="42">
        <v>23</v>
      </c>
      <c r="C5743" s="42" t="s">
        <v>14</v>
      </c>
      <c r="D5743" s="42" t="s">
        <v>31</v>
      </c>
      <c r="E5743" s="42" t="s">
        <v>11911</v>
      </c>
      <c r="F5743" s="55">
        <v>41643</v>
      </c>
      <c r="G5743" s="42" t="s">
        <v>11912</v>
      </c>
      <c r="H5743" s="42" t="s">
        <v>11472</v>
      </c>
      <c r="I5743" s="42" t="s">
        <v>203</v>
      </c>
      <c r="J5743" s="42" t="s">
        <v>11913</v>
      </c>
      <c r="K5743" s="42" t="s">
        <v>1747</v>
      </c>
      <c r="L5743" s="42" t="s">
        <v>11474</v>
      </c>
      <c r="M5743" s="42" t="s">
        <v>21</v>
      </c>
      <c r="N5743" s="42" t="s">
        <v>11914</v>
      </c>
      <c r="O5743" s="42" t="s">
        <v>994</v>
      </c>
      <c r="P5743" s="42" t="s">
        <v>395</v>
      </c>
      <c r="Q5743" s="56" t="s">
        <v>11915</v>
      </c>
      <c r="R5743" s="42" t="s">
        <v>94</v>
      </c>
      <c r="S5743" s="42" t="s">
        <v>22</v>
      </c>
      <c r="T5743" s="42"/>
      <c r="V5743" s="42"/>
      <c r="W5743" s="42"/>
      <c r="Y5743" s="57"/>
      <c r="Z5743" s="57"/>
      <c r="AA5743" s="57"/>
      <c r="AB5743" s="57"/>
      <c r="AC5743" s="57"/>
      <c r="AD5743" s="57"/>
      <c r="AE5743" s="57"/>
      <c r="AF5743" s="57"/>
      <c r="AG5743" s="57"/>
      <c r="AH5743" s="57"/>
      <c r="AI5743" s="57"/>
      <c r="AJ5743" s="57"/>
      <c r="AK5743" s="57"/>
      <c r="AL5743" s="57"/>
      <c r="AM5743" s="57"/>
      <c r="AN5743" s="57"/>
      <c r="AO5743" s="57"/>
      <c r="AP5743" s="57"/>
      <c r="AQ5743" s="57"/>
      <c r="AR5743" s="57"/>
      <c r="AS5743" s="57"/>
      <c r="AT5743" s="57"/>
      <c r="AU5743" s="57"/>
      <c r="AV5743" s="57"/>
      <c r="AW5743" s="57"/>
      <c r="AX5743" s="57"/>
      <c r="AY5743" s="57"/>
      <c r="AZ5743" s="57"/>
      <c r="BA5743" s="57"/>
      <c r="BB5743" s="57"/>
      <c r="BC5743" s="57"/>
      <c r="BD5743" s="57"/>
      <c r="BE5743" s="57"/>
      <c r="BF5743" s="57"/>
      <c r="BG5743" s="57"/>
      <c r="BH5743" s="57"/>
      <c r="BI5743" s="57"/>
      <c r="BJ5743" s="57"/>
      <c r="BK5743" s="57"/>
      <c r="BL5743" s="57"/>
    </row>
    <row r="5744" spans="1:64" s="50" customFormat="1" ht="12" customHeight="1" x14ac:dyDescent="0.15">
      <c r="A5744" s="42" t="s">
        <v>11916</v>
      </c>
      <c r="B5744" s="42">
        <v>49</v>
      </c>
      <c r="C5744" s="42" t="s">
        <v>14</v>
      </c>
      <c r="D5744" s="42" t="s">
        <v>31</v>
      </c>
      <c r="E5744" s="42" t="s">
        <v>11917</v>
      </c>
      <c r="F5744" s="55">
        <v>41643</v>
      </c>
      <c r="G5744" s="42" t="s">
        <v>11918</v>
      </c>
      <c r="H5744" s="42" t="s">
        <v>116</v>
      </c>
      <c r="I5744" s="42" t="s">
        <v>117</v>
      </c>
      <c r="J5744" s="42" t="s">
        <v>11919</v>
      </c>
      <c r="K5744" s="42" t="s">
        <v>118</v>
      </c>
      <c r="L5744" s="42" t="s">
        <v>10260</v>
      </c>
      <c r="M5744" s="42" t="s">
        <v>21</v>
      </c>
      <c r="N5744" s="42" t="s">
        <v>11920</v>
      </c>
      <c r="O5744" s="42" t="s">
        <v>394</v>
      </c>
      <c r="P5744" s="42" t="s">
        <v>395</v>
      </c>
      <c r="Q5744" s="56" t="s">
        <v>11921</v>
      </c>
      <c r="R5744" s="42" t="s">
        <v>94</v>
      </c>
      <c r="S5744" s="42" t="s">
        <v>22</v>
      </c>
      <c r="T5744" s="42"/>
      <c r="V5744" s="42"/>
      <c r="W5744" s="42"/>
      <c r="Y5744" s="57"/>
      <c r="Z5744" s="57"/>
      <c r="AA5744" s="57"/>
      <c r="AB5744" s="57"/>
      <c r="AC5744" s="57"/>
      <c r="AD5744" s="57"/>
      <c r="AE5744" s="57"/>
      <c r="AF5744" s="57"/>
      <c r="AG5744" s="57"/>
      <c r="AH5744" s="57"/>
      <c r="AI5744" s="57"/>
      <c r="AJ5744" s="57"/>
      <c r="AK5744" s="57"/>
      <c r="AL5744" s="57"/>
      <c r="AM5744" s="57"/>
      <c r="AN5744" s="57"/>
      <c r="AO5744" s="57"/>
      <c r="AP5744" s="57"/>
      <c r="AQ5744" s="57"/>
      <c r="AR5744" s="57"/>
      <c r="AS5744" s="57"/>
      <c r="AT5744" s="57"/>
      <c r="AU5744" s="57"/>
      <c r="AV5744" s="57"/>
      <c r="AW5744" s="57"/>
      <c r="AX5744" s="57"/>
      <c r="AY5744" s="57"/>
      <c r="AZ5744" s="57"/>
      <c r="BA5744" s="57"/>
      <c r="BB5744" s="57"/>
      <c r="BC5744" s="57"/>
      <c r="BD5744" s="57"/>
      <c r="BE5744" s="57"/>
      <c r="BF5744" s="57"/>
      <c r="BG5744" s="57"/>
      <c r="BH5744" s="57"/>
      <c r="BI5744" s="57"/>
      <c r="BJ5744" s="57"/>
      <c r="BK5744" s="57"/>
      <c r="BL5744" s="57"/>
    </row>
    <row r="5745" spans="1:64" s="50" customFormat="1" ht="12" customHeight="1" x14ac:dyDescent="0.15">
      <c r="A5745" s="42" t="s">
        <v>11926</v>
      </c>
      <c r="B5745" s="42">
        <v>29</v>
      </c>
      <c r="C5745" s="42" t="s">
        <v>14</v>
      </c>
      <c r="D5745" s="42" t="s">
        <v>31</v>
      </c>
      <c r="E5745" s="42" t="s">
        <v>11927</v>
      </c>
      <c r="F5745" s="55">
        <v>41643</v>
      </c>
      <c r="G5745" s="42" t="s">
        <v>11928</v>
      </c>
      <c r="H5745" s="42" t="s">
        <v>9623</v>
      </c>
      <c r="I5745" s="42" t="s">
        <v>19</v>
      </c>
      <c r="J5745" s="42" t="s">
        <v>11929</v>
      </c>
      <c r="K5745" s="42" t="s">
        <v>1747</v>
      </c>
      <c r="L5745" s="42" t="s">
        <v>2380</v>
      </c>
      <c r="M5745" s="42" t="s">
        <v>21</v>
      </c>
      <c r="N5745" s="42" t="s">
        <v>11930</v>
      </c>
      <c r="O5745" s="42" t="s">
        <v>537</v>
      </c>
      <c r="P5745" s="42" t="s">
        <v>395</v>
      </c>
      <c r="Q5745" s="56" t="s">
        <v>11931</v>
      </c>
      <c r="R5745" s="42" t="s">
        <v>542</v>
      </c>
      <c r="S5745" s="42" t="s">
        <v>22</v>
      </c>
      <c r="T5745" s="42"/>
      <c r="V5745" s="42"/>
      <c r="W5745" s="42"/>
      <c r="Y5745" s="57"/>
      <c r="Z5745" s="57"/>
      <c r="AA5745" s="57"/>
      <c r="AB5745" s="57"/>
      <c r="AC5745" s="57"/>
      <c r="AD5745" s="57"/>
      <c r="AE5745" s="57"/>
      <c r="AF5745" s="57"/>
      <c r="AG5745" s="57"/>
      <c r="AH5745" s="57"/>
      <c r="AI5745" s="57"/>
      <c r="AJ5745" s="57"/>
      <c r="AK5745" s="57"/>
      <c r="AL5745" s="57"/>
      <c r="AM5745" s="57"/>
      <c r="AN5745" s="57"/>
      <c r="AO5745" s="57"/>
      <c r="AP5745" s="57"/>
      <c r="AQ5745" s="57"/>
      <c r="AR5745" s="57"/>
      <c r="AS5745" s="57"/>
      <c r="AT5745" s="57"/>
      <c r="AU5745" s="57"/>
      <c r="AV5745" s="57"/>
      <c r="AW5745" s="57"/>
      <c r="AX5745" s="57"/>
      <c r="AY5745" s="57"/>
      <c r="AZ5745" s="57"/>
      <c r="BA5745" s="57"/>
      <c r="BB5745" s="57"/>
      <c r="BC5745" s="57"/>
      <c r="BD5745" s="57"/>
      <c r="BE5745" s="57"/>
      <c r="BF5745" s="57"/>
      <c r="BG5745" s="57"/>
      <c r="BH5745" s="57"/>
      <c r="BI5745" s="57"/>
      <c r="BJ5745" s="57"/>
      <c r="BK5745" s="57"/>
      <c r="BL5745" s="57"/>
    </row>
    <row r="5746" spans="1:64" s="50" customFormat="1" ht="12" customHeight="1" x14ac:dyDescent="0.15">
      <c r="A5746" s="42" t="s">
        <v>11922</v>
      </c>
      <c r="B5746" s="42">
        <v>30</v>
      </c>
      <c r="C5746" s="42" t="s">
        <v>14</v>
      </c>
      <c r="D5746" s="42" t="s">
        <v>31</v>
      </c>
      <c r="E5746" s="42"/>
      <c r="F5746" s="55">
        <v>41643</v>
      </c>
      <c r="G5746" s="42" t="s">
        <v>11923</v>
      </c>
      <c r="H5746" s="42" t="s">
        <v>2405</v>
      </c>
      <c r="I5746" s="42" t="s">
        <v>167</v>
      </c>
      <c r="J5746" s="42" t="s">
        <v>2406</v>
      </c>
      <c r="K5746" s="42" t="s">
        <v>1300</v>
      </c>
      <c r="L5746" s="42" t="s">
        <v>1301</v>
      </c>
      <c r="M5746" s="42" t="s">
        <v>21</v>
      </c>
      <c r="N5746" s="42" t="s">
        <v>11924</v>
      </c>
      <c r="O5746" s="42" t="s">
        <v>994</v>
      </c>
      <c r="P5746" s="42" t="s">
        <v>395</v>
      </c>
      <c r="Q5746" s="56" t="s">
        <v>11925</v>
      </c>
      <c r="R5746" s="42" t="s">
        <v>94</v>
      </c>
      <c r="S5746" s="42" t="s">
        <v>22</v>
      </c>
      <c r="T5746" s="42"/>
      <c r="V5746" s="42"/>
      <c r="W5746" s="42"/>
      <c r="Y5746" s="57"/>
      <c r="Z5746" s="57"/>
      <c r="AA5746" s="57"/>
      <c r="AB5746" s="57"/>
      <c r="AC5746" s="57"/>
      <c r="AD5746" s="57"/>
      <c r="AE5746" s="57"/>
      <c r="AF5746" s="57"/>
      <c r="AG5746" s="57"/>
      <c r="AH5746" s="57"/>
      <c r="AI5746" s="57"/>
      <c r="AJ5746" s="57"/>
      <c r="AK5746" s="57"/>
      <c r="AL5746" s="57"/>
      <c r="AM5746" s="57"/>
      <c r="AN5746" s="57"/>
      <c r="AO5746" s="57"/>
      <c r="AP5746" s="57"/>
      <c r="AQ5746" s="57"/>
      <c r="AR5746" s="57"/>
      <c r="AS5746" s="57"/>
      <c r="AT5746" s="57"/>
      <c r="AU5746" s="57"/>
      <c r="AV5746" s="57"/>
      <c r="AW5746" s="57"/>
      <c r="AX5746" s="57"/>
      <c r="AY5746" s="57"/>
      <c r="AZ5746" s="57"/>
      <c r="BA5746" s="57"/>
      <c r="BB5746" s="57"/>
      <c r="BC5746" s="57"/>
      <c r="BD5746" s="57"/>
      <c r="BE5746" s="57"/>
      <c r="BF5746" s="57"/>
      <c r="BG5746" s="57"/>
      <c r="BH5746" s="57"/>
      <c r="BI5746" s="57"/>
      <c r="BJ5746" s="57"/>
      <c r="BK5746" s="57"/>
      <c r="BL5746" s="57"/>
    </row>
    <row r="5747" spans="1:64" s="50" customFormat="1" ht="12" customHeight="1" x14ac:dyDescent="0.15">
      <c r="A5747" s="42" t="s">
        <v>11894</v>
      </c>
      <c r="B5747" s="42">
        <v>23</v>
      </c>
      <c r="C5747" s="42" t="s">
        <v>14</v>
      </c>
      <c r="D5747" s="42" t="s">
        <v>42</v>
      </c>
      <c r="E5747" s="42" t="s">
        <v>11895</v>
      </c>
      <c r="F5747" s="55">
        <v>41643</v>
      </c>
      <c r="G5747" s="42" t="s">
        <v>11896</v>
      </c>
      <c r="H5747" s="42" t="s">
        <v>6136</v>
      </c>
      <c r="I5747" s="42" t="s">
        <v>297</v>
      </c>
      <c r="J5747" s="42" t="s">
        <v>10291</v>
      </c>
      <c r="K5747" s="42" t="s">
        <v>6136</v>
      </c>
      <c r="L5747" s="42" t="s">
        <v>6137</v>
      </c>
      <c r="M5747" s="42" t="s">
        <v>21</v>
      </c>
      <c r="N5747" s="42" t="s">
        <v>11897</v>
      </c>
      <c r="O5747" s="42" t="s">
        <v>994</v>
      </c>
      <c r="P5747" s="42" t="s">
        <v>395</v>
      </c>
      <c r="Q5747" s="56" t="s">
        <v>11898</v>
      </c>
      <c r="R5747" s="42" t="s">
        <v>94</v>
      </c>
      <c r="S5747" s="42" t="s">
        <v>29</v>
      </c>
      <c r="T5747" s="42"/>
      <c r="V5747" s="42"/>
      <c r="W5747" s="42"/>
      <c r="Y5747" s="57"/>
      <c r="Z5747" s="57"/>
      <c r="AA5747" s="57"/>
      <c r="AB5747" s="57"/>
      <c r="AC5747" s="57"/>
      <c r="AD5747" s="57"/>
      <c r="AE5747" s="57"/>
      <c r="AF5747" s="57"/>
      <c r="AG5747" s="57"/>
      <c r="AH5747" s="57"/>
      <c r="AI5747" s="57"/>
      <c r="AJ5747" s="57"/>
      <c r="AK5747" s="57"/>
      <c r="AL5747" s="57"/>
      <c r="AM5747" s="57"/>
      <c r="AN5747" s="57"/>
      <c r="AO5747" s="57"/>
      <c r="AP5747" s="57"/>
      <c r="AQ5747" s="57"/>
      <c r="AR5747" s="57"/>
      <c r="AS5747" s="57"/>
      <c r="AT5747" s="57"/>
      <c r="AU5747" s="57"/>
      <c r="AV5747" s="57"/>
      <c r="AW5747" s="57"/>
      <c r="AX5747" s="57"/>
      <c r="AY5747" s="57"/>
      <c r="AZ5747" s="57"/>
      <c r="BA5747" s="57"/>
      <c r="BB5747" s="57"/>
      <c r="BC5747" s="57"/>
      <c r="BD5747" s="57"/>
      <c r="BE5747" s="57"/>
      <c r="BF5747" s="57"/>
      <c r="BG5747" s="57"/>
      <c r="BH5747" s="57"/>
      <c r="BI5747" s="57"/>
      <c r="BJ5747" s="57"/>
      <c r="BK5747" s="57"/>
      <c r="BL5747" s="57"/>
    </row>
    <row r="5748" spans="1:64" s="50" customFormat="1" ht="12" customHeight="1" x14ac:dyDescent="0.15">
      <c r="A5748" s="42" t="s">
        <v>11965</v>
      </c>
      <c r="B5748" s="42">
        <v>30</v>
      </c>
      <c r="C5748" s="42" t="s">
        <v>108</v>
      </c>
      <c r="D5748" s="42" t="s">
        <v>31</v>
      </c>
      <c r="E5748" s="42"/>
      <c r="F5748" s="55">
        <v>41642</v>
      </c>
      <c r="G5748" s="42" t="s">
        <v>11966</v>
      </c>
      <c r="H5748" s="42" t="s">
        <v>11967</v>
      </c>
      <c r="I5748" s="42" t="s">
        <v>297</v>
      </c>
      <c r="J5748" s="42" t="s">
        <v>11968</v>
      </c>
      <c r="K5748" s="42" t="s">
        <v>6136</v>
      </c>
      <c r="L5748" s="42" t="s">
        <v>6137</v>
      </c>
      <c r="M5748" s="42" t="s">
        <v>21</v>
      </c>
      <c r="N5748" s="42" t="s">
        <v>11969</v>
      </c>
      <c r="O5748" s="42" t="s">
        <v>994</v>
      </c>
      <c r="P5748" s="42" t="s">
        <v>395</v>
      </c>
      <c r="Q5748" s="56" t="s">
        <v>11970</v>
      </c>
      <c r="R5748" s="42" t="s">
        <v>948</v>
      </c>
      <c r="S5748" s="42" t="s">
        <v>22</v>
      </c>
      <c r="T5748" s="42"/>
      <c r="V5748" s="42"/>
      <c r="W5748" s="42"/>
      <c r="Y5748" s="57"/>
      <c r="Z5748" s="57"/>
      <c r="AA5748" s="57"/>
      <c r="AB5748" s="57"/>
      <c r="AC5748" s="57"/>
      <c r="AD5748" s="57"/>
      <c r="AE5748" s="57"/>
      <c r="AF5748" s="57"/>
      <c r="AG5748" s="57"/>
      <c r="AH5748" s="57"/>
      <c r="AI5748" s="57"/>
      <c r="AJ5748" s="57"/>
      <c r="AK5748" s="57"/>
      <c r="AL5748" s="57"/>
      <c r="AM5748" s="57"/>
      <c r="AN5748" s="57"/>
      <c r="AO5748" s="57"/>
      <c r="AP5748" s="57"/>
      <c r="AQ5748" s="57"/>
      <c r="AR5748" s="57"/>
      <c r="AS5748" s="57"/>
      <c r="AT5748" s="57"/>
      <c r="AU5748" s="57"/>
      <c r="AV5748" s="57"/>
      <c r="AW5748" s="57"/>
      <c r="AX5748" s="57"/>
      <c r="AY5748" s="57"/>
      <c r="AZ5748" s="57"/>
      <c r="BA5748" s="57"/>
      <c r="BB5748" s="57"/>
      <c r="BC5748" s="57"/>
      <c r="BD5748" s="57"/>
      <c r="BE5748" s="57"/>
      <c r="BF5748" s="57"/>
      <c r="BG5748" s="57"/>
      <c r="BH5748" s="57"/>
      <c r="BI5748" s="57"/>
      <c r="BJ5748" s="57"/>
      <c r="BK5748" s="57"/>
      <c r="BL5748" s="57"/>
    </row>
    <row r="5749" spans="1:64" s="50" customFormat="1" ht="12" customHeight="1" x14ac:dyDescent="0.15">
      <c r="A5749" s="42" t="s">
        <v>11932</v>
      </c>
      <c r="B5749" s="42">
        <v>21</v>
      </c>
      <c r="C5749" s="42" t="s">
        <v>14</v>
      </c>
      <c r="D5749" s="42" t="s">
        <v>79</v>
      </c>
      <c r="E5749" s="42" t="s">
        <v>11933</v>
      </c>
      <c r="F5749" s="55">
        <v>41642</v>
      </c>
      <c r="G5749" s="42" t="s">
        <v>11934</v>
      </c>
      <c r="H5749" s="42" t="s">
        <v>1077</v>
      </c>
      <c r="I5749" s="42" t="s">
        <v>389</v>
      </c>
      <c r="J5749" s="42" t="s">
        <v>11935</v>
      </c>
      <c r="K5749" s="42" t="s">
        <v>1078</v>
      </c>
      <c r="L5749" s="42" t="s">
        <v>1079</v>
      </c>
      <c r="M5749" s="42" t="s">
        <v>21</v>
      </c>
      <c r="N5749" s="42" t="s">
        <v>11936</v>
      </c>
      <c r="O5749" s="42" t="s">
        <v>994</v>
      </c>
      <c r="P5749" s="42" t="s">
        <v>395</v>
      </c>
      <c r="Q5749" s="56" t="str">
        <f>HYPERLINK("http://newsok.com/police-release-name-of-man-killed-in-officer-involved-shooting/article/3920773","http://newsok.com/police-release-name-of-man-killed-in-officer-involved-shooting/article/3920773")</f>
        <v>http://newsok.com/police-release-name-of-man-killed-in-officer-involved-shooting/article/3920773</v>
      </c>
      <c r="R5749" s="42" t="s">
        <v>94</v>
      </c>
      <c r="S5749" s="42" t="s">
        <v>22</v>
      </c>
      <c r="T5749" s="42"/>
      <c r="V5749" s="42"/>
      <c r="W5749" s="42"/>
      <c r="Y5749" s="57"/>
      <c r="Z5749" s="57"/>
      <c r="AA5749" s="57"/>
      <c r="AB5749" s="57"/>
      <c r="AC5749" s="57"/>
      <c r="AD5749" s="57"/>
      <c r="AE5749" s="57"/>
      <c r="AF5749" s="57"/>
      <c r="AG5749" s="57"/>
      <c r="AH5749" s="57"/>
      <c r="AI5749" s="57"/>
      <c r="AJ5749" s="57"/>
      <c r="AK5749" s="57"/>
      <c r="AL5749" s="57"/>
      <c r="AM5749" s="57"/>
      <c r="AN5749" s="57"/>
      <c r="AO5749" s="57"/>
      <c r="AP5749" s="57"/>
      <c r="AQ5749" s="57"/>
      <c r="AR5749" s="57"/>
      <c r="AS5749" s="57"/>
      <c r="AT5749" s="57"/>
      <c r="AU5749" s="57"/>
      <c r="AV5749" s="57"/>
      <c r="AW5749" s="57"/>
      <c r="AX5749" s="57"/>
      <c r="AY5749" s="57"/>
      <c r="AZ5749" s="57"/>
      <c r="BA5749" s="57"/>
      <c r="BB5749" s="57"/>
      <c r="BC5749" s="57"/>
      <c r="BD5749" s="57"/>
      <c r="BE5749" s="57"/>
      <c r="BF5749" s="57"/>
      <c r="BG5749" s="57"/>
      <c r="BH5749" s="57"/>
      <c r="BI5749" s="57"/>
      <c r="BJ5749" s="57"/>
      <c r="BK5749" s="57"/>
      <c r="BL5749" s="57"/>
    </row>
    <row r="5750" spans="1:64" s="50" customFormat="1" ht="12" customHeight="1" x14ac:dyDescent="0.15">
      <c r="A5750" s="42" t="s">
        <v>11937</v>
      </c>
      <c r="B5750" s="42">
        <v>35</v>
      </c>
      <c r="C5750" s="42" t="s">
        <v>14</v>
      </c>
      <c r="D5750" s="42" t="s">
        <v>42</v>
      </c>
      <c r="E5750" s="42" t="s">
        <v>11938</v>
      </c>
      <c r="F5750" s="55">
        <v>41642</v>
      </c>
      <c r="G5750" s="42" t="s">
        <v>11939</v>
      </c>
      <c r="H5750" s="42" t="s">
        <v>11940</v>
      </c>
      <c r="I5750" s="42" t="s">
        <v>203</v>
      </c>
      <c r="J5750" s="42" t="s">
        <v>11941</v>
      </c>
      <c r="K5750" s="42" t="s">
        <v>1883</v>
      </c>
      <c r="L5750" s="42" t="s">
        <v>11942</v>
      </c>
      <c r="M5750" s="42" t="s">
        <v>21</v>
      </c>
      <c r="N5750" s="42" t="s">
        <v>11943</v>
      </c>
      <c r="O5750" s="42" t="s">
        <v>537</v>
      </c>
      <c r="P5750" s="42" t="s">
        <v>395</v>
      </c>
      <c r="Q5750" s="56" t="s">
        <v>11944</v>
      </c>
      <c r="R5750" s="42" t="s">
        <v>948</v>
      </c>
      <c r="S5750" s="42" t="s">
        <v>22</v>
      </c>
      <c r="T5750" s="42"/>
      <c r="V5750" s="42"/>
      <c r="W5750" s="42"/>
      <c r="Y5750" s="57"/>
      <c r="Z5750" s="57"/>
      <c r="AA5750" s="57"/>
      <c r="AB5750" s="57"/>
      <c r="AC5750" s="57"/>
      <c r="AD5750" s="57"/>
      <c r="AE5750" s="57"/>
      <c r="AF5750" s="57"/>
      <c r="AG5750" s="57"/>
      <c r="AH5750" s="57"/>
      <c r="AI5750" s="57"/>
      <c r="AJ5750" s="57"/>
      <c r="AK5750" s="57"/>
      <c r="AL5750" s="57"/>
      <c r="AM5750" s="57"/>
      <c r="AN5750" s="57"/>
      <c r="AO5750" s="57"/>
      <c r="AP5750" s="57"/>
      <c r="AQ5750" s="57"/>
      <c r="AR5750" s="57"/>
      <c r="AS5750" s="57"/>
      <c r="AT5750" s="57"/>
      <c r="AU5750" s="57"/>
      <c r="AV5750" s="57"/>
      <c r="AW5750" s="57"/>
      <c r="AX5750" s="57"/>
      <c r="AY5750" s="57"/>
      <c r="AZ5750" s="57"/>
      <c r="BA5750" s="57"/>
      <c r="BB5750" s="57"/>
      <c r="BC5750" s="57"/>
      <c r="BD5750" s="57"/>
      <c r="BE5750" s="57"/>
      <c r="BF5750" s="57"/>
      <c r="BG5750" s="57"/>
      <c r="BH5750" s="57"/>
      <c r="BI5750" s="57"/>
      <c r="BJ5750" s="57"/>
      <c r="BK5750" s="57"/>
      <c r="BL5750" s="57"/>
    </row>
    <row r="5751" spans="1:64" s="50" customFormat="1" ht="12" customHeight="1" x14ac:dyDescent="0.15">
      <c r="A5751" s="42" t="s">
        <v>11945</v>
      </c>
      <c r="B5751" s="42">
        <v>25</v>
      </c>
      <c r="C5751" s="42" t="s">
        <v>14</v>
      </c>
      <c r="D5751" s="42" t="s">
        <v>31</v>
      </c>
      <c r="E5751" s="42" t="s">
        <v>11946</v>
      </c>
      <c r="F5751" s="55">
        <v>41642</v>
      </c>
      <c r="G5751" s="42" t="s">
        <v>11947</v>
      </c>
      <c r="H5751" s="42" t="s">
        <v>11948</v>
      </c>
      <c r="I5751" s="42" t="s">
        <v>67</v>
      </c>
      <c r="J5751" s="42" t="s">
        <v>11949</v>
      </c>
      <c r="K5751" s="42" t="s">
        <v>68</v>
      </c>
      <c r="L5751" s="42" t="s">
        <v>11950</v>
      </c>
      <c r="M5751" s="42" t="s">
        <v>21</v>
      </c>
      <c r="N5751" s="42" t="s">
        <v>11951</v>
      </c>
      <c r="O5751" s="42" t="s">
        <v>537</v>
      </c>
      <c r="P5751" s="42" t="s">
        <v>395</v>
      </c>
      <c r="Q5751" s="56" t="s">
        <v>11952</v>
      </c>
      <c r="R5751" s="42" t="s">
        <v>94</v>
      </c>
      <c r="S5751" s="42" t="s">
        <v>22</v>
      </c>
      <c r="T5751" s="42"/>
      <c r="V5751" s="42"/>
      <c r="W5751" s="42"/>
      <c r="Y5751" s="57"/>
      <c r="Z5751" s="57"/>
      <c r="AA5751" s="57"/>
      <c r="AB5751" s="57"/>
      <c r="AC5751" s="57"/>
      <c r="AD5751" s="57"/>
      <c r="AE5751" s="57"/>
      <c r="AF5751" s="57"/>
      <c r="AG5751" s="57"/>
      <c r="AH5751" s="57"/>
      <c r="AI5751" s="57"/>
      <c r="AJ5751" s="57"/>
      <c r="AK5751" s="57"/>
      <c r="AL5751" s="57"/>
      <c r="AM5751" s="57"/>
      <c r="AN5751" s="57"/>
      <c r="AO5751" s="57"/>
      <c r="AP5751" s="57"/>
      <c r="AQ5751" s="57"/>
      <c r="AR5751" s="57"/>
      <c r="AS5751" s="57"/>
      <c r="AT5751" s="57"/>
      <c r="AU5751" s="57"/>
      <c r="AV5751" s="57"/>
      <c r="AW5751" s="57"/>
      <c r="AX5751" s="57"/>
      <c r="AY5751" s="57"/>
      <c r="AZ5751" s="57"/>
      <c r="BA5751" s="57"/>
      <c r="BB5751" s="57"/>
      <c r="BC5751" s="57"/>
      <c r="BD5751" s="57"/>
      <c r="BE5751" s="57"/>
      <c r="BF5751" s="57"/>
      <c r="BG5751" s="57"/>
      <c r="BH5751" s="57"/>
      <c r="BI5751" s="57"/>
      <c r="BJ5751" s="57"/>
      <c r="BK5751" s="57"/>
      <c r="BL5751" s="57"/>
    </row>
    <row r="5752" spans="1:64" s="50" customFormat="1" ht="12" customHeight="1" x14ac:dyDescent="0.15">
      <c r="A5752" s="42" t="s">
        <v>11958</v>
      </c>
      <c r="B5752" s="42">
        <v>30</v>
      </c>
      <c r="C5752" s="42" t="s">
        <v>14</v>
      </c>
      <c r="D5752" s="42" t="s">
        <v>31</v>
      </c>
      <c r="E5752" s="42" t="s">
        <v>11959</v>
      </c>
      <c r="F5752" s="55">
        <v>41642</v>
      </c>
      <c r="G5752" s="42" t="s">
        <v>11960</v>
      </c>
      <c r="H5752" s="42" t="s">
        <v>11961</v>
      </c>
      <c r="I5752" s="42" t="s">
        <v>111</v>
      </c>
      <c r="J5752" s="42" t="s">
        <v>11962</v>
      </c>
      <c r="K5752" s="42" t="s">
        <v>2271</v>
      </c>
      <c r="L5752" s="42" t="s">
        <v>2010</v>
      </c>
      <c r="M5752" s="42" t="s">
        <v>373</v>
      </c>
      <c r="N5752" s="42" t="s">
        <v>11963</v>
      </c>
      <c r="O5752" s="42" t="s">
        <v>537</v>
      </c>
      <c r="P5752" s="42" t="s">
        <v>395</v>
      </c>
      <c r="Q5752" s="56" t="s">
        <v>11964</v>
      </c>
      <c r="R5752" s="42" t="s">
        <v>94</v>
      </c>
      <c r="S5752" s="42" t="s">
        <v>22</v>
      </c>
      <c r="T5752" s="42"/>
      <c r="V5752" s="42"/>
      <c r="W5752" s="42"/>
      <c r="Y5752" s="57"/>
      <c r="Z5752" s="57"/>
      <c r="AA5752" s="57"/>
      <c r="AB5752" s="57"/>
      <c r="AC5752" s="57"/>
      <c r="AD5752" s="57"/>
      <c r="AE5752" s="57"/>
      <c r="AF5752" s="57"/>
      <c r="AG5752" s="57"/>
      <c r="AH5752" s="57"/>
      <c r="AI5752" s="57"/>
      <c r="AJ5752" s="57"/>
      <c r="AK5752" s="57"/>
      <c r="AL5752" s="57"/>
      <c r="AM5752" s="57"/>
      <c r="AN5752" s="57"/>
      <c r="AO5752" s="57"/>
      <c r="AP5752" s="57"/>
      <c r="AQ5752" s="57"/>
      <c r="AR5752" s="57"/>
      <c r="AS5752" s="57"/>
      <c r="AT5752" s="57"/>
      <c r="AU5752" s="57"/>
      <c r="AV5752" s="57"/>
      <c r="AW5752" s="57"/>
      <c r="AX5752" s="57"/>
      <c r="AY5752" s="57"/>
      <c r="AZ5752" s="57"/>
      <c r="BA5752" s="57"/>
      <c r="BB5752" s="57"/>
      <c r="BC5752" s="57"/>
      <c r="BD5752" s="57"/>
      <c r="BE5752" s="57"/>
      <c r="BF5752" s="57"/>
      <c r="BG5752" s="57"/>
      <c r="BH5752" s="57"/>
      <c r="BI5752" s="57"/>
      <c r="BJ5752" s="57"/>
      <c r="BK5752" s="57"/>
      <c r="BL5752" s="57"/>
    </row>
    <row r="5753" spans="1:64" s="50" customFormat="1" ht="12" customHeight="1" x14ac:dyDescent="0.15">
      <c r="A5753" s="42" t="s">
        <v>11953</v>
      </c>
      <c r="B5753" s="42">
        <v>47</v>
      </c>
      <c r="C5753" s="42" t="s">
        <v>14</v>
      </c>
      <c r="D5753" s="42" t="s">
        <v>31</v>
      </c>
      <c r="E5753" s="42"/>
      <c r="F5753" s="55">
        <v>41642</v>
      </c>
      <c r="G5753" s="42" t="s">
        <v>11954</v>
      </c>
      <c r="H5753" s="42" t="s">
        <v>1262</v>
      </c>
      <c r="I5753" s="42" t="s">
        <v>63</v>
      </c>
      <c r="J5753" s="42" t="s">
        <v>11955</v>
      </c>
      <c r="K5753" s="42" t="s">
        <v>1263</v>
      </c>
      <c r="L5753" s="42" t="s">
        <v>12268</v>
      </c>
      <c r="M5753" s="42" t="s">
        <v>21</v>
      </c>
      <c r="N5753" s="42" t="s">
        <v>11956</v>
      </c>
      <c r="O5753" s="42" t="s">
        <v>994</v>
      </c>
      <c r="P5753" s="42" t="s">
        <v>395</v>
      </c>
      <c r="Q5753" s="56" t="s">
        <v>11957</v>
      </c>
      <c r="R5753" s="42" t="s">
        <v>542</v>
      </c>
      <c r="S5753" s="42" t="s">
        <v>22</v>
      </c>
      <c r="T5753" s="42"/>
      <c r="V5753" s="42"/>
      <c r="W5753" s="42"/>
      <c r="Y5753" s="57"/>
      <c r="Z5753" s="57"/>
      <c r="AA5753" s="57"/>
      <c r="AB5753" s="57"/>
      <c r="AC5753" s="57"/>
      <c r="AD5753" s="57"/>
      <c r="AE5753" s="57"/>
      <c r="AF5753" s="57"/>
      <c r="AG5753" s="57"/>
      <c r="AH5753" s="57"/>
      <c r="AI5753" s="57"/>
      <c r="AJ5753" s="57"/>
      <c r="AK5753" s="57"/>
      <c r="AL5753" s="57"/>
      <c r="AM5753" s="57"/>
      <c r="AN5753" s="57"/>
      <c r="AO5753" s="57"/>
      <c r="AP5753" s="57"/>
      <c r="AQ5753" s="57"/>
      <c r="AR5753" s="57"/>
      <c r="AS5753" s="57"/>
      <c r="AT5753" s="57"/>
      <c r="AU5753" s="57"/>
      <c r="AV5753" s="57"/>
      <c r="AW5753" s="57"/>
      <c r="AX5753" s="57"/>
      <c r="AY5753" s="57"/>
      <c r="AZ5753" s="57"/>
      <c r="BA5753" s="57"/>
      <c r="BB5753" s="57"/>
      <c r="BC5753" s="57"/>
      <c r="BD5753" s="57"/>
      <c r="BE5753" s="57"/>
      <c r="BF5753" s="57"/>
      <c r="BG5753" s="57"/>
      <c r="BH5753" s="57"/>
      <c r="BI5753" s="57"/>
      <c r="BJ5753" s="57"/>
      <c r="BK5753" s="57"/>
      <c r="BL5753" s="57"/>
    </row>
    <row r="5754" spans="1:64" s="50" customFormat="1" ht="12" customHeight="1" x14ac:dyDescent="0.15">
      <c r="A5754" s="42" t="s">
        <v>11985</v>
      </c>
      <c r="B5754" s="42">
        <v>35</v>
      </c>
      <c r="C5754" s="42" t="s">
        <v>14</v>
      </c>
      <c r="D5754" s="42" t="s">
        <v>31</v>
      </c>
      <c r="E5754" s="42"/>
      <c r="F5754" s="55">
        <v>41641</v>
      </c>
      <c r="G5754" s="42" t="s">
        <v>11986</v>
      </c>
      <c r="H5754" s="42" t="s">
        <v>11987</v>
      </c>
      <c r="I5754" s="42" t="s">
        <v>67</v>
      </c>
      <c r="J5754" s="42" t="s">
        <v>11988</v>
      </c>
      <c r="K5754" s="42" t="s">
        <v>11989</v>
      </c>
      <c r="L5754" s="42" t="s">
        <v>4629</v>
      </c>
      <c r="M5754" s="42" t="s">
        <v>21</v>
      </c>
      <c r="N5754" s="42" t="s">
        <v>11990</v>
      </c>
      <c r="O5754" s="42" t="s">
        <v>28718</v>
      </c>
      <c r="P5754" s="42" t="s">
        <v>28728</v>
      </c>
      <c r="Q5754" s="56" t="s">
        <v>11991</v>
      </c>
      <c r="R5754" s="42" t="s">
        <v>94</v>
      </c>
      <c r="S5754" s="42" t="s">
        <v>12</v>
      </c>
      <c r="T5754" s="42"/>
      <c r="V5754" s="42"/>
      <c r="W5754" s="42"/>
      <c r="Y5754" s="57"/>
      <c r="Z5754" s="57"/>
      <c r="AA5754" s="57"/>
      <c r="AB5754" s="57"/>
      <c r="AC5754" s="57"/>
      <c r="AD5754" s="57"/>
      <c r="AE5754" s="57"/>
      <c r="AF5754" s="57"/>
      <c r="AG5754" s="57"/>
      <c r="AH5754" s="57"/>
      <c r="AI5754" s="57"/>
      <c r="AJ5754" s="57"/>
      <c r="AK5754" s="57"/>
      <c r="AL5754" s="57"/>
      <c r="AM5754" s="57"/>
      <c r="AN5754" s="57"/>
      <c r="AO5754" s="57"/>
      <c r="AP5754" s="57"/>
      <c r="AQ5754" s="57"/>
      <c r="AR5754" s="57"/>
      <c r="AS5754" s="57"/>
      <c r="AT5754" s="57"/>
      <c r="AU5754" s="57"/>
      <c r="AV5754" s="57"/>
      <c r="AW5754" s="57"/>
      <c r="AX5754" s="57"/>
      <c r="AY5754" s="57"/>
      <c r="AZ5754" s="57"/>
      <c r="BA5754" s="57"/>
      <c r="BB5754" s="57"/>
      <c r="BC5754" s="57"/>
      <c r="BD5754" s="57"/>
      <c r="BE5754" s="57"/>
      <c r="BF5754" s="57"/>
      <c r="BG5754" s="57"/>
      <c r="BH5754" s="57"/>
      <c r="BI5754" s="57"/>
      <c r="BJ5754" s="57"/>
      <c r="BK5754" s="57"/>
      <c r="BL5754" s="57"/>
    </row>
    <row r="5755" spans="1:64" s="50" customFormat="1" ht="12" customHeight="1" x14ac:dyDescent="0.15">
      <c r="A5755" s="42" t="s">
        <v>11971</v>
      </c>
      <c r="B5755" s="42">
        <v>33</v>
      </c>
      <c r="C5755" s="42" t="s">
        <v>14</v>
      </c>
      <c r="D5755" s="42" t="s">
        <v>79</v>
      </c>
      <c r="E5755" s="42" t="s">
        <v>11972</v>
      </c>
      <c r="F5755" s="55">
        <v>41641</v>
      </c>
      <c r="G5755" s="42" t="s">
        <v>11973</v>
      </c>
      <c r="H5755" s="42" t="s">
        <v>11974</v>
      </c>
      <c r="I5755" s="42" t="s">
        <v>56</v>
      </c>
      <c r="J5755" s="42" t="s">
        <v>11975</v>
      </c>
      <c r="K5755" s="42" t="s">
        <v>11976</v>
      </c>
      <c r="L5755" s="42" t="s">
        <v>11977</v>
      </c>
      <c r="M5755" s="42" t="s">
        <v>21</v>
      </c>
      <c r="N5755" s="42" t="s">
        <v>11978</v>
      </c>
      <c r="O5755" s="42" t="s">
        <v>537</v>
      </c>
      <c r="P5755" s="42" t="s">
        <v>395</v>
      </c>
      <c r="Q5755" s="56" t="str">
        <f>HYPERLINK("http://www.nwfdailynews.com/local/suspect-killed-officers-shot-in-crestview-incident-1.257150","http://www.nwfdailynews.com/local/suspect-killed-officers-shot-in-crestview-incident-1.257150")</f>
        <v>http://www.nwfdailynews.com/local/suspect-killed-officers-shot-in-crestview-incident-1.257150</v>
      </c>
      <c r="R5755" s="42" t="s">
        <v>94</v>
      </c>
      <c r="S5755" s="42" t="s">
        <v>22</v>
      </c>
      <c r="T5755" s="42"/>
      <c r="V5755" s="42"/>
      <c r="W5755" s="42"/>
      <c r="Y5755" s="57"/>
      <c r="Z5755" s="57"/>
      <c r="AA5755" s="57"/>
      <c r="AB5755" s="57"/>
      <c r="AC5755" s="57"/>
      <c r="AD5755" s="57"/>
      <c r="AE5755" s="57"/>
      <c r="AF5755" s="57"/>
      <c r="AG5755" s="57"/>
      <c r="AH5755" s="57"/>
      <c r="AI5755" s="57"/>
      <c r="AJ5755" s="57"/>
      <c r="AK5755" s="57"/>
      <c r="AL5755" s="57"/>
      <c r="AM5755" s="57"/>
      <c r="AN5755" s="57"/>
      <c r="AO5755" s="57"/>
      <c r="AP5755" s="57"/>
      <c r="AQ5755" s="57"/>
      <c r="AR5755" s="57"/>
      <c r="AS5755" s="57"/>
      <c r="AT5755" s="57"/>
      <c r="AU5755" s="57"/>
      <c r="AV5755" s="57"/>
      <c r="AW5755" s="57"/>
      <c r="AX5755" s="57"/>
      <c r="AY5755" s="57"/>
      <c r="AZ5755" s="57"/>
      <c r="BA5755" s="57"/>
      <c r="BB5755" s="57"/>
      <c r="BC5755" s="57"/>
      <c r="BD5755" s="57"/>
      <c r="BE5755" s="57"/>
      <c r="BF5755" s="57"/>
      <c r="BG5755" s="57"/>
      <c r="BH5755" s="57"/>
      <c r="BI5755" s="57"/>
      <c r="BJ5755" s="57"/>
      <c r="BK5755" s="57"/>
      <c r="BL5755" s="57"/>
    </row>
    <row r="5756" spans="1:64" s="50" customFormat="1" ht="12" customHeight="1" x14ac:dyDescent="0.15">
      <c r="A5756" s="42" t="s">
        <v>11979</v>
      </c>
      <c r="B5756" s="42">
        <v>47</v>
      </c>
      <c r="C5756" s="42" t="s">
        <v>14</v>
      </c>
      <c r="D5756" s="42" t="s">
        <v>31</v>
      </c>
      <c r="E5756" s="42" t="s">
        <v>11980</v>
      </c>
      <c r="F5756" s="55">
        <v>41641</v>
      </c>
      <c r="G5756" s="42" t="s">
        <v>11981</v>
      </c>
      <c r="H5756" s="42" t="s">
        <v>279</v>
      </c>
      <c r="I5756" s="42" t="s">
        <v>67</v>
      </c>
      <c r="J5756" s="42" t="s">
        <v>11982</v>
      </c>
      <c r="K5756" s="42" t="s">
        <v>279</v>
      </c>
      <c r="L5756" s="42" t="s">
        <v>280</v>
      </c>
      <c r="M5756" s="42" t="s">
        <v>21</v>
      </c>
      <c r="N5756" s="42" t="s">
        <v>11983</v>
      </c>
      <c r="O5756" s="42" t="s">
        <v>537</v>
      </c>
      <c r="P5756" s="42" t="s">
        <v>395</v>
      </c>
      <c r="Q5756" s="56" t="s">
        <v>11984</v>
      </c>
      <c r="R5756" s="42" t="s">
        <v>948</v>
      </c>
      <c r="S5756" s="42" t="s">
        <v>22</v>
      </c>
      <c r="T5756" s="42"/>
      <c r="V5756" s="42"/>
      <c r="W5756" s="42"/>
      <c r="Y5756" s="57"/>
      <c r="Z5756" s="57"/>
      <c r="AA5756" s="57"/>
      <c r="AB5756" s="57"/>
      <c r="AC5756" s="57"/>
      <c r="AD5756" s="57"/>
      <c r="AE5756" s="57"/>
      <c r="AF5756" s="57"/>
      <c r="AG5756" s="57"/>
      <c r="AH5756" s="57"/>
      <c r="AI5756" s="57"/>
      <c r="AJ5756" s="57"/>
      <c r="AK5756" s="57"/>
      <c r="AL5756" s="57"/>
      <c r="AM5756" s="57"/>
      <c r="AN5756" s="57"/>
      <c r="AO5756" s="57"/>
      <c r="AP5756" s="57"/>
      <c r="AQ5756" s="57"/>
      <c r="AR5756" s="57"/>
      <c r="AS5756" s="57"/>
      <c r="AT5756" s="57"/>
      <c r="AU5756" s="57"/>
      <c r="AV5756" s="57"/>
      <c r="AW5756" s="57"/>
      <c r="AX5756" s="57"/>
      <c r="AY5756" s="57"/>
      <c r="AZ5756" s="57"/>
      <c r="BA5756" s="57"/>
      <c r="BB5756" s="57"/>
      <c r="BC5756" s="57"/>
      <c r="BD5756" s="57"/>
      <c r="BE5756" s="57"/>
      <c r="BF5756" s="57"/>
      <c r="BG5756" s="57"/>
      <c r="BH5756" s="57"/>
      <c r="BI5756" s="57"/>
      <c r="BJ5756" s="57"/>
      <c r="BK5756" s="57"/>
      <c r="BL5756" s="57"/>
    </row>
    <row r="5757" spans="1:64" s="50" customFormat="1" ht="12" customHeight="1" x14ac:dyDescent="0.15">
      <c r="A5757" s="42" t="s">
        <v>12000</v>
      </c>
      <c r="B5757" s="42">
        <v>33</v>
      </c>
      <c r="C5757" s="42" t="s">
        <v>14</v>
      </c>
      <c r="D5757" s="42" t="s">
        <v>31</v>
      </c>
      <c r="E5757" s="42"/>
      <c r="F5757" s="55">
        <v>41640</v>
      </c>
      <c r="G5757" s="42" t="s">
        <v>12001</v>
      </c>
      <c r="H5757" s="42" t="s">
        <v>8744</v>
      </c>
      <c r="I5757" s="42" t="s">
        <v>389</v>
      </c>
      <c r="J5757" s="42" t="s">
        <v>12002</v>
      </c>
      <c r="K5757" s="42" t="s">
        <v>12003</v>
      </c>
      <c r="L5757" s="42" t="s">
        <v>17640</v>
      </c>
      <c r="M5757" s="42" t="s">
        <v>21</v>
      </c>
      <c r="N5757" s="42" t="s">
        <v>12004</v>
      </c>
      <c r="O5757" s="42" t="s">
        <v>23</v>
      </c>
      <c r="P5757" s="42" t="s">
        <v>395</v>
      </c>
      <c r="Q5757" s="56" t="s">
        <v>12005</v>
      </c>
      <c r="R5757" s="42" t="s">
        <v>94</v>
      </c>
      <c r="S5757" s="42" t="s">
        <v>22</v>
      </c>
      <c r="T5757" s="42"/>
      <c r="V5757" s="42"/>
      <c r="W5757" s="42"/>
      <c r="Y5757" s="57"/>
      <c r="Z5757" s="57"/>
      <c r="AA5757" s="57"/>
      <c r="AB5757" s="57"/>
      <c r="AC5757" s="57"/>
      <c r="AD5757" s="57"/>
      <c r="AE5757" s="57"/>
      <c r="AF5757" s="57"/>
      <c r="AG5757" s="57"/>
      <c r="AH5757" s="57"/>
      <c r="AI5757" s="57"/>
      <c r="AJ5757" s="57"/>
      <c r="AK5757" s="57"/>
      <c r="AL5757" s="57"/>
      <c r="AM5757" s="57"/>
      <c r="AN5757" s="57"/>
      <c r="AO5757" s="57"/>
      <c r="AP5757" s="57"/>
      <c r="AQ5757" s="57"/>
      <c r="AR5757" s="57"/>
      <c r="AS5757" s="57"/>
      <c r="AT5757" s="57"/>
      <c r="AU5757" s="57"/>
      <c r="AV5757" s="57"/>
      <c r="AW5757" s="57"/>
      <c r="AX5757" s="57"/>
      <c r="AY5757" s="57"/>
      <c r="AZ5757" s="57"/>
      <c r="BA5757" s="57"/>
      <c r="BB5757" s="57"/>
      <c r="BC5757" s="57"/>
      <c r="BD5757" s="57"/>
      <c r="BE5757" s="57"/>
      <c r="BF5757" s="57"/>
      <c r="BG5757" s="57"/>
      <c r="BH5757" s="57"/>
      <c r="BI5757" s="57"/>
      <c r="BJ5757" s="57"/>
      <c r="BK5757" s="57"/>
      <c r="BL5757" s="57"/>
    </row>
    <row r="5758" spans="1:64" s="50" customFormat="1" ht="12" customHeight="1" x14ac:dyDescent="0.15">
      <c r="A5758" s="42" t="s">
        <v>11992</v>
      </c>
      <c r="B5758" s="42">
        <v>20</v>
      </c>
      <c r="C5758" s="42" t="s">
        <v>14</v>
      </c>
      <c r="D5758" s="42" t="s">
        <v>79</v>
      </c>
      <c r="E5758" s="42" t="s">
        <v>11993</v>
      </c>
      <c r="F5758" s="55">
        <v>41640</v>
      </c>
      <c r="G5758" s="42" t="s">
        <v>11994</v>
      </c>
      <c r="H5758" s="42" t="s">
        <v>11995</v>
      </c>
      <c r="I5758" s="42" t="s">
        <v>51</v>
      </c>
      <c r="J5758" s="42" t="s">
        <v>11996</v>
      </c>
      <c r="K5758" s="42" t="s">
        <v>1107</v>
      </c>
      <c r="L5758" s="42" t="s">
        <v>11997</v>
      </c>
      <c r="M5758" s="42" t="s">
        <v>21</v>
      </c>
      <c r="N5758" s="42" t="s">
        <v>11998</v>
      </c>
      <c r="O5758" s="42" t="s">
        <v>994</v>
      </c>
      <c r="P5758" s="42" t="s">
        <v>395</v>
      </c>
      <c r="Q5758" s="56" t="s">
        <v>11999</v>
      </c>
      <c r="R5758" s="42" t="s">
        <v>94</v>
      </c>
      <c r="S5758" s="42" t="s">
        <v>29</v>
      </c>
      <c r="T5758" s="42"/>
      <c r="V5758" s="42"/>
      <c r="W5758" s="42"/>
      <c r="Y5758" s="57"/>
      <c r="Z5758" s="57"/>
      <c r="AA5758" s="57"/>
      <c r="AB5758" s="57"/>
      <c r="AC5758" s="57"/>
      <c r="AD5758" s="57"/>
      <c r="AE5758" s="57"/>
      <c r="AF5758" s="57"/>
      <c r="AG5758" s="57"/>
      <c r="AH5758" s="57"/>
      <c r="AI5758" s="57"/>
      <c r="AJ5758" s="57"/>
      <c r="AK5758" s="57"/>
      <c r="AL5758" s="57"/>
      <c r="AM5758" s="57"/>
      <c r="AN5758" s="57"/>
      <c r="AO5758" s="57"/>
      <c r="AP5758" s="57"/>
      <c r="AQ5758" s="57"/>
      <c r="AR5758" s="57"/>
      <c r="AS5758" s="57"/>
      <c r="AT5758" s="57"/>
      <c r="AU5758" s="57"/>
      <c r="AV5758" s="57"/>
      <c r="AW5758" s="57"/>
      <c r="AX5758" s="57"/>
      <c r="AY5758" s="57"/>
      <c r="AZ5758" s="57"/>
      <c r="BA5758" s="57"/>
      <c r="BB5758" s="57"/>
      <c r="BC5758" s="57"/>
      <c r="BD5758" s="57"/>
      <c r="BE5758" s="57"/>
      <c r="BF5758" s="57"/>
      <c r="BG5758" s="57"/>
      <c r="BH5758" s="57"/>
      <c r="BI5758" s="57"/>
      <c r="BJ5758" s="57"/>
      <c r="BK5758" s="57"/>
      <c r="BL5758" s="57"/>
    </row>
    <row r="5759" spans="1:64" s="50" customFormat="1" ht="12" customHeight="1" x14ac:dyDescent="0.15">
      <c r="A5759" s="42" t="s">
        <v>12011</v>
      </c>
      <c r="B5759" s="42" t="s">
        <v>8636</v>
      </c>
      <c r="C5759" s="42" t="s">
        <v>14</v>
      </c>
      <c r="D5759" s="42" t="s">
        <v>79</v>
      </c>
      <c r="E5759" s="42"/>
      <c r="F5759" s="55">
        <v>41639</v>
      </c>
      <c r="G5759" s="42" t="s">
        <v>12012</v>
      </c>
      <c r="H5759" s="42" t="s">
        <v>767</v>
      </c>
      <c r="I5759" s="42" t="s">
        <v>39</v>
      </c>
      <c r="J5759" s="42" t="s">
        <v>12013</v>
      </c>
      <c r="K5759" s="42" t="s">
        <v>767</v>
      </c>
      <c r="L5759" s="42" t="s">
        <v>5827</v>
      </c>
      <c r="M5759" s="42" t="s">
        <v>21</v>
      </c>
      <c r="N5759" s="42" t="s">
        <v>12014</v>
      </c>
      <c r="O5759" s="42" t="s">
        <v>23</v>
      </c>
      <c r="P5759" s="42" t="s">
        <v>395</v>
      </c>
      <c r="Q5759" s="56" t="s">
        <v>12015</v>
      </c>
      <c r="R5759" s="42" t="s">
        <v>94</v>
      </c>
      <c r="S5759" s="42" t="s">
        <v>22</v>
      </c>
      <c r="T5759" s="42"/>
      <c r="V5759" s="42"/>
      <c r="W5759" s="42"/>
      <c r="Y5759" s="57"/>
      <c r="Z5759" s="57"/>
      <c r="AA5759" s="57"/>
      <c r="AB5759" s="57"/>
      <c r="AC5759" s="57"/>
      <c r="AD5759" s="57"/>
      <c r="AE5759" s="57"/>
      <c r="AF5759" s="57"/>
      <c r="AG5759" s="57"/>
      <c r="AH5759" s="57"/>
      <c r="AI5759" s="57"/>
      <c r="AJ5759" s="57"/>
      <c r="AK5759" s="57"/>
      <c r="AL5759" s="57"/>
      <c r="AM5759" s="57"/>
      <c r="AN5759" s="57"/>
      <c r="AO5759" s="57"/>
      <c r="AP5759" s="57"/>
      <c r="AQ5759" s="57"/>
      <c r="AR5759" s="57"/>
      <c r="AS5759" s="57"/>
      <c r="AT5759" s="57"/>
      <c r="AU5759" s="57"/>
      <c r="AV5759" s="57"/>
      <c r="AW5759" s="57"/>
      <c r="AX5759" s="57"/>
      <c r="AY5759" s="57"/>
      <c r="AZ5759" s="57"/>
      <c r="BA5759" s="57"/>
      <c r="BB5759" s="57"/>
      <c r="BC5759" s="57"/>
      <c r="BD5759" s="57"/>
      <c r="BE5759" s="57"/>
      <c r="BF5759" s="57"/>
      <c r="BG5759" s="57"/>
      <c r="BH5759" s="57"/>
      <c r="BI5759" s="57"/>
      <c r="BJ5759" s="57"/>
      <c r="BK5759" s="57"/>
      <c r="BL5759" s="57"/>
    </row>
    <row r="5760" spans="1:64" s="50" customFormat="1" ht="12" customHeight="1" x14ac:dyDescent="0.15">
      <c r="A5760" s="42" t="s">
        <v>12006</v>
      </c>
      <c r="B5760" s="42">
        <v>34</v>
      </c>
      <c r="C5760" s="42" t="s">
        <v>14</v>
      </c>
      <c r="D5760" s="42" t="s">
        <v>79</v>
      </c>
      <c r="E5760" s="42" t="s">
        <v>12007</v>
      </c>
      <c r="F5760" s="55">
        <v>41639</v>
      </c>
      <c r="G5760" s="42" t="s">
        <v>12008</v>
      </c>
      <c r="H5760" s="42" t="s">
        <v>1252</v>
      </c>
      <c r="I5760" s="42" t="s">
        <v>360</v>
      </c>
      <c r="J5760" s="42" t="s">
        <v>12009</v>
      </c>
      <c r="K5760" s="42" t="s">
        <v>1263</v>
      </c>
      <c r="L5760" s="42" t="s">
        <v>1264</v>
      </c>
      <c r="M5760" s="42" t="s">
        <v>21</v>
      </c>
      <c r="N5760" s="42" t="s">
        <v>12010</v>
      </c>
      <c r="O5760" s="42" t="s">
        <v>994</v>
      </c>
      <c r="P5760" s="42" t="s">
        <v>395</v>
      </c>
      <c r="Q5760" s="56" t="str">
        <f>HYPERLINK("http://www.wilsontimes.com/News/Feature/Story/28048226---Deputies--Man-fatally-shot-after-killing-2","http://www.wilsontimes.com/News/Feature/Story/28048226---Deputies--Man-fatally-shot-after-killing-2")</f>
        <v>http://www.wilsontimes.com/News/Feature/Story/28048226---Deputies--Man-fatally-shot-after-killing-2</v>
      </c>
      <c r="R5760" s="42" t="s">
        <v>23</v>
      </c>
      <c r="S5760" s="42" t="s">
        <v>22</v>
      </c>
      <c r="T5760" s="42"/>
      <c r="V5760" s="42"/>
      <c r="W5760" s="42"/>
      <c r="Y5760" s="57"/>
      <c r="Z5760" s="57"/>
      <c r="AA5760" s="57"/>
      <c r="AB5760" s="57"/>
      <c r="AC5760" s="57"/>
      <c r="AD5760" s="57"/>
      <c r="AE5760" s="57"/>
      <c r="AF5760" s="57"/>
      <c r="AG5760" s="57"/>
      <c r="AH5760" s="57"/>
      <c r="AI5760" s="57"/>
      <c r="AJ5760" s="57"/>
      <c r="AK5760" s="57"/>
      <c r="AL5760" s="57"/>
      <c r="AM5760" s="57"/>
      <c r="AN5760" s="57"/>
      <c r="AO5760" s="57"/>
      <c r="AP5760" s="57"/>
      <c r="AQ5760" s="57"/>
      <c r="AR5760" s="57"/>
      <c r="AS5760" s="57"/>
      <c r="AT5760" s="57"/>
      <c r="AU5760" s="57"/>
      <c r="AV5760" s="57"/>
      <c r="AW5760" s="57"/>
      <c r="AX5760" s="57"/>
      <c r="AY5760" s="57"/>
      <c r="AZ5760" s="57"/>
      <c r="BA5760" s="57"/>
      <c r="BB5760" s="57"/>
      <c r="BC5760" s="57"/>
      <c r="BD5760" s="57"/>
      <c r="BE5760" s="57"/>
      <c r="BF5760" s="57"/>
      <c r="BG5760" s="57"/>
      <c r="BH5760" s="57"/>
      <c r="BI5760" s="57"/>
      <c r="BJ5760" s="57"/>
      <c r="BK5760" s="57"/>
      <c r="BL5760" s="57"/>
    </row>
    <row r="5761" spans="1:64" s="50" customFormat="1" ht="12" customHeight="1" x14ac:dyDescent="0.15">
      <c r="A5761" s="42" t="s">
        <v>12016</v>
      </c>
      <c r="B5761" s="42">
        <v>54</v>
      </c>
      <c r="C5761" s="42" t="s">
        <v>14</v>
      </c>
      <c r="D5761" s="42" t="s">
        <v>24</v>
      </c>
      <c r="E5761" s="42"/>
      <c r="F5761" s="55">
        <v>41638</v>
      </c>
      <c r="G5761" s="42" t="s">
        <v>12017</v>
      </c>
      <c r="H5761" s="42" t="s">
        <v>12018</v>
      </c>
      <c r="I5761" s="42" t="s">
        <v>297</v>
      </c>
      <c r="J5761" s="42" t="s">
        <v>12019</v>
      </c>
      <c r="K5761" s="42" t="s">
        <v>391</v>
      </c>
      <c r="L5761" s="42" t="s">
        <v>12020</v>
      </c>
      <c r="M5761" s="42" t="s">
        <v>21</v>
      </c>
      <c r="N5761" s="42" t="s">
        <v>12021</v>
      </c>
      <c r="O5761" s="42" t="s">
        <v>994</v>
      </c>
      <c r="P5761" s="42" t="s">
        <v>395</v>
      </c>
      <c r="Q5761" s="56" t="s">
        <v>12022</v>
      </c>
      <c r="R5761" s="42" t="s">
        <v>23</v>
      </c>
      <c r="S5761" s="42" t="s">
        <v>22</v>
      </c>
      <c r="T5761" s="42"/>
      <c r="V5761" s="42"/>
      <c r="W5761" s="42"/>
      <c r="Y5761" s="57"/>
      <c r="Z5761" s="57"/>
      <c r="AA5761" s="57"/>
      <c r="AB5761" s="57"/>
      <c r="AC5761" s="57"/>
      <c r="AD5761" s="57"/>
      <c r="AE5761" s="57"/>
      <c r="AF5761" s="57"/>
      <c r="AG5761" s="57"/>
      <c r="AH5761" s="57"/>
      <c r="AI5761" s="57"/>
      <c r="AJ5761" s="57"/>
      <c r="AK5761" s="57"/>
      <c r="AL5761" s="57"/>
      <c r="AM5761" s="57"/>
      <c r="AN5761" s="57"/>
      <c r="AO5761" s="57"/>
      <c r="AP5761" s="57"/>
      <c r="AQ5761" s="57"/>
      <c r="AR5761" s="57"/>
      <c r="AS5761" s="57"/>
      <c r="AT5761" s="57"/>
      <c r="AU5761" s="57"/>
      <c r="AV5761" s="57"/>
      <c r="AW5761" s="57"/>
      <c r="AX5761" s="57"/>
      <c r="AY5761" s="57"/>
      <c r="AZ5761" s="57"/>
      <c r="BA5761" s="57"/>
      <c r="BB5761" s="57"/>
      <c r="BC5761" s="57"/>
      <c r="BD5761" s="57"/>
      <c r="BE5761" s="57"/>
      <c r="BF5761" s="57"/>
      <c r="BG5761" s="57"/>
      <c r="BH5761" s="57"/>
      <c r="BI5761" s="57"/>
      <c r="BJ5761" s="57"/>
      <c r="BK5761" s="57"/>
      <c r="BL5761" s="57"/>
    </row>
    <row r="5762" spans="1:64" s="50" customFormat="1" ht="12" customHeight="1" x14ac:dyDescent="0.15">
      <c r="A5762" s="42" t="s">
        <v>12069</v>
      </c>
      <c r="B5762" s="42">
        <v>31</v>
      </c>
      <c r="C5762" s="42" t="s">
        <v>108</v>
      </c>
      <c r="D5762" s="42" t="s">
        <v>31</v>
      </c>
      <c r="E5762" s="42"/>
      <c r="F5762" s="55">
        <v>41637</v>
      </c>
      <c r="G5762" s="42" t="s">
        <v>23814</v>
      </c>
      <c r="H5762" s="42" t="s">
        <v>12070</v>
      </c>
      <c r="I5762" s="42" t="s">
        <v>39</v>
      </c>
      <c r="J5762" s="42" t="s">
        <v>12071</v>
      </c>
      <c r="K5762" s="42" t="s">
        <v>664</v>
      </c>
      <c r="L5762" s="42" t="s">
        <v>731</v>
      </c>
      <c r="M5762" s="42" t="s">
        <v>21</v>
      </c>
      <c r="N5762" s="42" t="s">
        <v>12072</v>
      </c>
      <c r="O5762" s="42" t="s">
        <v>994</v>
      </c>
      <c r="P5762" s="42" t="s">
        <v>395</v>
      </c>
      <c r="Q5762" s="56" t="s">
        <v>12073</v>
      </c>
      <c r="R5762" s="42" t="s">
        <v>23</v>
      </c>
      <c r="S5762" s="42" t="s">
        <v>22</v>
      </c>
      <c r="T5762" s="42"/>
      <c r="V5762" s="42"/>
      <c r="W5762" s="42"/>
      <c r="Y5762" s="57"/>
      <c r="Z5762" s="57"/>
      <c r="AA5762" s="57"/>
      <c r="AB5762" s="57"/>
      <c r="AC5762" s="57"/>
      <c r="AD5762" s="57"/>
      <c r="AE5762" s="57"/>
      <c r="AF5762" s="57"/>
      <c r="AG5762" s="57"/>
      <c r="AH5762" s="57"/>
      <c r="AI5762" s="57"/>
      <c r="AJ5762" s="57"/>
      <c r="AK5762" s="57"/>
      <c r="AL5762" s="57"/>
      <c r="AM5762" s="57"/>
      <c r="AN5762" s="57"/>
      <c r="AO5762" s="57"/>
      <c r="AP5762" s="57"/>
      <c r="AQ5762" s="57"/>
      <c r="AR5762" s="57"/>
      <c r="AS5762" s="57"/>
      <c r="AT5762" s="57"/>
      <c r="AU5762" s="57"/>
      <c r="AV5762" s="57"/>
      <c r="AW5762" s="57"/>
      <c r="AX5762" s="57"/>
      <c r="AY5762" s="57"/>
      <c r="AZ5762" s="57"/>
      <c r="BA5762" s="57"/>
      <c r="BB5762" s="57"/>
      <c r="BC5762" s="57"/>
      <c r="BD5762" s="57"/>
      <c r="BE5762" s="57"/>
      <c r="BF5762" s="57"/>
      <c r="BG5762" s="57"/>
      <c r="BH5762" s="57"/>
      <c r="BI5762" s="57"/>
      <c r="BJ5762" s="57"/>
      <c r="BK5762" s="57"/>
      <c r="BL5762" s="57"/>
    </row>
    <row r="5763" spans="1:64" s="50" customFormat="1" ht="12" customHeight="1" x14ac:dyDescent="0.15">
      <c r="A5763" s="42" t="s">
        <v>12034</v>
      </c>
      <c r="B5763" s="42">
        <v>34</v>
      </c>
      <c r="C5763" s="42" t="s">
        <v>14</v>
      </c>
      <c r="D5763" s="42" t="s">
        <v>79</v>
      </c>
      <c r="E5763" s="42" t="s">
        <v>12035</v>
      </c>
      <c r="F5763" s="55">
        <v>41637</v>
      </c>
      <c r="G5763" s="42" t="s">
        <v>12036</v>
      </c>
      <c r="H5763" s="42" t="s">
        <v>12037</v>
      </c>
      <c r="I5763" s="42" t="s">
        <v>19</v>
      </c>
      <c r="J5763" s="42" t="s">
        <v>12038</v>
      </c>
      <c r="K5763" s="42" t="s">
        <v>12039</v>
      </c>
      <c r="L5763" s="42" t="s">
        <v>12040</v>
      </c>
      <c r="M5763" s="42" t="s">
        <v>21</v>
      </c>
      <c r="N5763" s="42" t="s">
        <v>12041</v>
      </c>
      <c r="O5763" s="42" t="s">
        <v>29845</v>
      </c>
      <c r="P5763" s="42" t="s">
        <v>1135</v>
      </c>
      <c r="Q5763" s="56" t="s">
        <v>12042</v>
      </c>
      <c r="R5763" s="42" t="s">
        <v>94</v>
      </c>
      <c r="S5763" s="42" t="s">
        <v>12</v>
      </c>
      <c r="T5763" s="42"/>
      <c r="V5763" s="42"/>
      <c r="W5763" s="42"/>
      <c r="Y5763" s="57"/>
      <c r="Z5763" s="57"/>
      <c r="AA5763" s="57"/>
      <c r="AB5763" s="57"/>
      <c r="AC5763" s="57"/>
      <c r="AD5763" s="57"/>
      <c r="AE5763" s="57"/>
      <c r="AF5763" s="57"/>
      <c r="AG5763" s="57"/>
      <c r="AH5763" s="57"/>
      <c r="AI5763" s="57"/>
      <c r="AJ5763" s="57"/>
      <c r="AK5763" s="57"/>
      <c r="AL5763" s="57"/>
      <c r="AM5763" s="57"/>
      <c r="AN5763" s="57"/>
      <c r="AO5763" s="57"/>
      <c r="AP5763" s="57"/>
      <c r="AQ5763" s="57"/>
      <c r="AR5763" s="57"/>
      <c r="AS5763" s="57"/>
      <c r="AT5763" s="57"/>
      <c r="AU5763" s="57"/>
      <c r="AV5763" s="57"/>
      <c r="AW5763" s="57"/>
      <c r="AX5763" s="57"/>
      <c r="AY5763" s="57"/>
      <c r="AZ5763" s="57"/>
      <c r="BA5763" s="57"/>
      <c r="BB5763" s="57"/>
      <c r="BC5763" s="57"/>
      <c r="BD5763" s="57"/>
      <c r="BE5763" s="57"/>
      <c r="BF5763" s="57"/>
      <c r="BG5763" s="57"/>
      <c r="BH5763" s="57"/>
      <c r="BI5763" s="57"/>
      <c r="BJ5763" s="57"/>
      <c r="BK5763" s="57"/>
      <c r="BL5763" s="57"/>
    </row>
    <row r="5764" spans="1:64" s="50" customFormat="1" ht="12" customHeight="1" x14ac:dyDescent="0.15">
      <c r="A5764" s="42" t="s">
        <v>12023</v>
      </c>
      <c r="B5764" s="42">
        <v>45</v>
      </c>
      <c r="C5764" s="42" t="s">
        <v>14</v>
      </c>
      <c r="D5764" s="42" t="s">
        <v>15</v>
      </c>
      <c r="E5764" s="42"/>
      <c r="F5764" s="55">
        <v>41637</v>
      </c>
      <c r="G5764" s="42" t="s">
        <v>23813</v>
      </c>
      <c r="H5764" s="42" t="s">
        <v>663</v>
      </c>
      <c r="I5764" s="42" t="s">
        <v>39</v>
      </c>
      <c r="J5764" s="42" t="s">
        <v>7942</v>
      </c>
      <c r="K5764" s="42" t="s">
        <v>664</v>
      </c>
      <c r="L5764" s="42" t="s">
        <v>665</v>
      </c>
      <c r="M5764" s="42" t="s">
        <v>21</v>
      </c>
      <c r="N5764" s="42" t="s">
        <v>12024</v>
      </c>
      <c r="O5764" s="42" t="s">
        <v>994</v>
      </c>
      <c r="P5764" s="42" t="s">
        <v>395</v>
      </c>
      <c r="Q5764" s="56" t="s">
        <v>12025</v>
      </c>
      <c r="R5764" s="42" t="s">
        <v>23</v>
      </c>
      <c r="S5764" s="42" t="s">
        <v>22</v>
      </c>
      <c r="T5764" s="42"/>
      <c r="V5764" s="42"/>
      <c r="W5764" s="42"/>
      <c r="Y5764" s="57"/>
      <c r="Z5764" s="57"/>
      <c r="AA5764" s="57"/>
      <c r="AB5764" s="57"/>
      <c r="AC5764" s="57"/>
      <c r="AD5764" s="57"/>
      <c r="AE5764" s="57"/>
      <c r="AF5764" s="57"/>
      <c r="AG5764" s="57"/>
      <c r="AH5764" s="57"/>
      <c r="AI5764" s="57"/>
      <c r="AJ5764" s="57"/>
      <c r="AK5764" s="57"/>
      <c r="AL5764" s="57"/>
      <c r="AM5764" s="57"/>
      <c r="AN5764" s="57"/>
      <c r="AO5764" s="57"/>
      <c r="AP5764" s="57"/>
      <c r="AQ5764" s="57"/>
      <c r="AR5764" s="57"/>
      <c r="AS5764" s="57"/>
      <c r="AT5764" s="57"/>
      <c r="AU5764" s="57"/>
      <c r="AV5764" s="57"/>
      <c r="AW5764" s="57"/>
      <c r="AX5764" s="57"/>
      <c r="AY5764" s="57"/>
      <c r="AZ5764" s="57"/>
      <c r="BA5764" s="57"/>
      <c r="BB5764" s="57"/>
      <c r="BC5764" s="57"/>
      <c r="BD5764" s="57"/>
      <c r="BE5764" s="57"/>
      <c r="BF5764" s="57"/>
      <c r="BG5764" s="57"/>
      <c r="BH5764" s="57"/>
      <c r="BI5764" s="57"/>
      <c r="BJ5764" s="57"/>
      <c r="BK5764" s="57"/>
      <c r="BL5764" s="57"/>
    </row>
    <row r="5765" spans="1:64" s="50" customFormat="1" ht="12" customHeight="1" x14ac:dyDescent="0.15">
      <c r="A5765" s="42" t="s">
        <v>12048</v>
      </c>
      <c r="B5765" s="42">
        <v>30</v>
      </c>
      <c r="C5765" s="42" t="s">
        <v>14</v>
      </c>
      <c r="D5765" s="42" t="s">
        <v>24</v>
      </c>
      <c r="E5765" s="42"/>
      <c r="F5765" s="55">
        <v>41637</v>
      </c>
      <c r="G5765" s="42" t="s">
        <v>12049</v>
      </c>
      <c r="H5765" s="42" t="s">
        <v>647</v>
      </c>
      <c r="I5765" s="42" t="s">
        <v>63</v>
      </c>
      <c r="J5765" s="42" t="s">
        <v>12050</v>
      </c>
      <c r="K5765" s="42" t="s">
        <v>207</v>
      </c>
      <c r="L5765" s="42" t="s">
        <v>649</v>
      </c>
      <c r="M5765" s="42" t="s">
        <v>21</v>
      </c>
      <c r="N5765" s="42" t="s">
        <v>12051</v>
      </c>
      <c r="O5765" s="42" t="s">
        <v>994</v>
      </c>
      <c r="P5765" s="42" t="s">
        <v>395</v>
      </c>
      <c r="Q5765" s="56" t="s">
        <v>12052</v>
      </c>
      <c r="R5765" s="42" t="s">
        <v>94</v>
      </c>
      <c r="S5765" s="42" t="s">
        <v>22</v>
      </c>
      <c r="T5765" s="42"/>
      <c r="V5765" s="42"/>
      <c r="W5765" s="42"/>
      <c r="Y5765" s="57"/>
      <c r="Z5765" s="57"/>
      <c r="AA5765" s="57"/>
      <c r="AB5765" s="57"/>
      <c r="AC5765" s="57"/>
      <c r="AD5765" s="57"/>
      <c r="AE5765" s="57"/>
      <c r="AF5765" s="57"/>
      <c r="AG5765" s="57"/>
      <c r="AH5765" s="57"/>
      <c r="AI5765" s="57"/>
      <c r="AJ5765" s="57"/>
      <c r="AK5765" s="57"/>
      <c r="AL5765" s="57"/>
      <c r="AM5765" s="57"/>
      <c r="AN5765" s="57"/>
      <c r="AO5765" s="57"/>
      <c r="AP5765" s="57"/>
      <c r="AQ5765" s="57"/>
      <c r="AR5765" s="57"/>
      <c r="AS5765" s="57"/>
      <c r="AT5765" s="57"/>
      <c r="AU5765" s="57"/>
      <c r="AV5765" s="57"/>
      <c r="AW5765" s="57"/>
      <c r="AX5765" s="57"/>
      <c r="AY5765" s="57"/>
      <c r="AZ5765" s="57"/>
      <c r="BA5765" s="57"/>
      <c r="BB5765" s="57"/>
      <c r="BC5765" s="57"/>
      <c r="BD5765" s="57"/>
      <c r="BE5765" s="57"/>
      <c r="BF5765" s="57"/>
      <c r="BG5765" s="57"/>
      <c r="BH5765" s="57"/>
      <c r="BI5765" s="57"/>
      <c r="BJ5765" s="57"/>
      <c r="BK5765" s="57"/>
      <c r="BL5765" s="57"/>
    </row>
    <row r="5766" spans="1:64" s="50" customFormat="1" ht="12" customHeight="1" x14ac:dyDescent="0.15">
      <c r="A5766" s="42" t="s">
        <v>12062</v>
      </c>
      <c r="B5766" s="42">
        <v>44</v>
      </c>
      <c r="C5766" s="42" t="s">
        <v>14</v>
      </c>
      <c r="D5766" s="42" t="s">
        <v>31</v>
      </c>
      <c r="E5766" s="42" t="s">
        <v>12063</v>
      </c>
      <c r="F5766" s="55">
        <v>41637</v>
      </c>
      <c r="G5766" s="42" t="s">
        <v>12064</v>
      </c>
      <c r="H5766" s="42" t="s">
        <v>12065</v>
      </c>
      <c r="I5766" s="42" t="s">
        <v>203</v>
      </c>
      <c r="J5766" s="42" t="s">
        <v>12066</v>
      </c>
      <c r="K5766" s="42" t="s">
        <v>980</v>
      </c>
      <c r="L5766" s="42" t="s">
        <v>2639</v>
      </c>
      <c r="M5766" s="42" t="s">
        <v>21</v>
      </c>
      <c r="N5766" s="42" t="s">
        <v>12067</v>
      </c>
      <c r="O5766" s="42" t="s">
        <v>994</v>
      </c>
      <c r="P5766" s="42" t="s">
        <v>395</v>
      </c>
      <c r="Q5766" s="56" t="s">
        <v>12068</v>
      </c>
      <c r="R5766" s="42" t="s">
        <v>23</v>
      </c>
      <c r="S5766" s="42" t="s">
        <v>22</v>
      </c>
      <c r="T5766" s="42"/>
      <c r="V5766" s="42"/>
      <c r="W5766" s="42"/>
      <c r="Y5766" s="57"/>
      <c r="Z5766" s="57"/>
      <c r="AA5766" s="57"/>
      <c r="AB5766" s="57"/>
      <c r="AC5766" s="57"/>
      <c r="AD5766" s="57"/>
      <c r="AE5766" s="57"/>
      <c r="AF5766" s="57"/>
      <c r="AG5766" s="57"/>
      <c r="AH5766" s="57"/>
      <c r="AI5766" s="57"/>
      <c r="AJ5766" s="57"/>
      <c r="AK5766" s="57"/>
      <c r="AL5766" s="57"/>
      <c r="AM5766" s="57"/>
      <c r="AN5766" s="57"/>
      <c r="AO5766" s="57"/>
      <c r="AP5766" s="57"/>
      <c r="AQ5766" s="57"/>
      <c r="AR5766" s="57"/>
      <c r="AS5766" s="57"/>
      <c r="AT5766" s="57"/>
      <c r="AU5766" s="57"/>
      <c r="AV5766" s="57"/>
      <c r="AW5766" s="57"/>
      <c r="AX5766" s="57"/>
      <c r="AY5766" s="57"/>
      <c r="AZ5766" s="57"/>
      <c r="BA5766" s="57"/>
      <c r="BB5766" s="57"/>
      <c r="BC5766" s="57"/>
      <c r="BD5766" s="57"/>
      <c r="BE5766" s="57"/>
      <c r="BF5766" s="57"/>
      <c r="BG5766" s="57"/>
      <c r="BH5766" s="57"/>
      <c r="BI5766" s="57"/>
      <c r="BJ5766" s="57"/>
      <c r="BK5766" s="57"/>
      <c r="BL5766" s="57"/>
    </row>
    <row r="5767" spans="1:64" s="50" customFormat="1" ht="12" customHeight="1" x14ac:dyDescent="0.15">
      <c r="A5767" s="42" t="s">
        <v>12053</v>
      </c>
      <c r="B5767" s="42">
        <v>51</v>
      </c>
      <c r="C5767" s="42" t="s">
        <v>14</v>
      </c>
      <c r="D5767" s="42" t="s">
        <v>31</v>
      </c>
      <c r="E5767" s="42" t="s">
        <v>12054</v>
      </c>
      <c r="F5767" s="55">
        <v>41637</v>
      </c>
      <c r="G5767" s="42" t="s">
        <v>12055</v>
      </c>
      <c r="H5767" s="42" t="s">
        <v>12056</v>
      </c>
      <c r="I5767" s="42" t="s">
        <v>360</v>
      </c>
      <c r="J5767" s="42" t="s">
        <v>12057</v>
      </c>
      <c r="K5767" s="42" t="s">
        <v>12058</v>
      </c>
      <c r="L5767" s="42" t="s">
        <v>12059</v>
      </c>
      <c r="M5767" s="42" t="s">
        <v>21</v>
      </c>
      <c r="N5767" s="42" t="s">
        <v>12060</v>
      </c>
      <c r="O5767" s="42" t="s">
        <v>994</v>
      </c>
      <c r="P5767" s="42" t="s">
        <v>395</v>
      </c>
      <c r="Q5767" s="56" t="s">
        <v>12061</v>
      </c>
      <c r="R5767" s="42" t="s">
        <v>94</v>
      </c>
      <c r="S5767" s="42" t="s">
        <v>22</v>
      </c>
      <c r="T5767" s="42"/>
      <c r="V5767" s="42"/>
      <c r="W5767" s="42"/>
      <c r="Y5767" s="57"/>
      <c r="Z5767" s="57"/>
      <c r="AA5767" s="57"/>
      <c r="AB5767" s="57"/>
      <c r="AC5767" s="57"/>
      <c r="AD5767" s="57"/>
      <c r="AE5767" s="57"/>
      <c r="AF5767" s="57"/>
      <c r="AG5767" s="57"/>
      <c r="AH5767" s="57"/>
      <c r="AI5767" s="57"/>
      <c r="AJ5767" s="57"/>
      <c r="AK5767" s="57"/>
      <c r="AL5767" s="57"/>
      <c r="AM5767" s="57"/>
      <c r="AN5767" s="57"/>
      <c r="AO5767" s="57"/>
      <c r="AP5767" s="57"/>
      <c r="AQ5767" s="57"/>
      <c r="AR5767" s="57"/>
      <c r="AS5767" s="57"/>
      <c r="AT5767" s="57"/>
      <c r="AU5767" s="57"/>
      <c r="AV5767" s="57"/>
      <c r="AW5767" s="57"/>
      <c r="AX5767" s="57"/>
      <c r="AY5767" s="57"/>
      <c r="AZ5767" s="57"/>
      <c r="BA5767" s="57"/>
      <c r="BB5767" s="57"/>
      <c r="BC5767" s="57"/>
      <c r="BD5767" s="57"/>
      <c r="BE5767" s="57"/>
      <c r="BF5767" s="57"/>
      <c r="BG5767" s="57"/>
      <c r="BH5767" s="57"/>
      <c r="BI5767" s="57"/>
      <c r="BJ5767" s="57"/>
      <c r="BK5767" s="57"/>
      <c r="BL5767" s="57"/>
    </row>
    <row r="5768" spans="1:64" s="50" customFormat="1" ht="12" customHeight="1" x14ac:dyDescent="0.15">
      <c r="A5768" s="42" t="s">
        <v>12043</v>
      </c>
      <c r="B5768" s="42">
        <v>22</v>
      </c>
      <c r="C5768" s="42" t="s">
        <v>14</v>
      </c>
      <c r="D5768" s="42" t="s">
        <v>24</v>
      </c>
      <c r="E5768" s="42"/>
      <c r="F5768" s="55">
        <v>41637</v>
      </c>
      <c r="G5768" s="42" t="s">
        <v>12044</v>
      </c>
      <c r="H5768" s="42" t="s">
        <v>11417</v>
      </c>
      <c r="I5768" s="42" t="s">
        <v>19</v>
      </c>
      <c r="J5768" s="42" t="s">
        <v>11418</v>
      </c>
      <c r="K5768" s="42" t="s">
        <v>2271</v>
      </c>
      <c r="L5768" s="42" t="s">
        <v>12045</v>
      </c>
      <c r="M5768" s="42" t="s">
        <v>21</v>
      </c>
      <c r="N5768" s="42" t="s">
        <v>12046</v>
      </c>
      <c r="O5768" s="42" t="s">
        <v>994</v>
      </c>
      <c r="P5768" s="42" t="s">
        <v>395</v>
      </c>
      <c r="Q5768" s="56" t="s">
        <v>12047</v>
      </c>
      <c r="R5768" s="42" t="s">
        <v>23</v>
      </c>
      <c r="S5768" s="42" t="s">
        <v>12</v>
      </c>
      <c r="T5768" s="42"/>
      <c r="V5768" s="42"/>
      <c r="W5768" s="42"/>
      <c r="Y5768" s="57"/>
      <c r="Z5768" s="57"/>
      <c r="AA5768" s="57"/>
      <c r="AB5768" s="57"/>
      <c r="AC5768" s="57"/>
      <c r="AD5768" s="57"/>
      <c r="AE5768" s="57"/>
      <c r="AF5768" s="57"/>
      <c r="AG5768" s="57"/>
      <c r="AH5768" s="57"/>
      <c r="AI5768" s="57"/>
      <c r="AJ5768" s="57"/>
      <c r="AK5768" s="57"/>
      <c r="AL5768" s="57"/>
      <c r="AM5768" s="57"/>
      <c r="AN5768" s="57"/>
      <c r="AO5768" s="57"/>
      <c r="AP5768" s="57"/>
      <c r="AQ5768" s="57"/>
      <c r="AR5768" s="57"/>
      <c r="AS5768" s="57"/>
      <c r="AT5768" s="57"/>
      <c r="AU5768" s="57"/>
      <c r="AV5768" s="57"/>
      <c r="AW5768" s="57"/>
      <c r="AX5768" s="57"/>
      <c r="AY5768" s="57"/>
      <c r="AZ5768" s="57"/>
      <c r="BA5768" s="57"/>
      <c r="BB5768" s="57"/>
      <c r="BC5768" s="57"/>
      <c r="BD5768" s="57"/>
      <c r="BE5768" s="57"/>
      <c r="BF5768" s="57"/>
      <c r="BG5768" s="57"/>
      <c r="BH5768" s="57"/>
      <c r="BI5768" s="57"/>
      <c r="BJ5768" s="57"/>
      <c r="BK5768" s="57"/>
      <c r="BL5768" s="57"/>
    </row>
    <row r="5769" spans="1:64" s="50" customFormat="1" ht="12" customHeight="1" x14ac:dyDescent="0.15">
      <c r="A5769" s="42" t="s">
        <v>12026</v>
      </c>
      <c r="B5769" s="42">
        <v>43</v>
      </c>
      <c r="C5769" s="42" t="s">
        <v>14</v>
      </c>
      <c r="D5769" s="42" t="s">
        <v>79</v>
      </c>
      <c r="E5769" s="42" t="s">
        <v>12027</v>
      </c>
      <c r="F5769" s="55">
        <v>41637</v>
      </c>
      <c r="G5769" s="42" t="s">
        <v>12028</v>
      </c>
      <c r="H5769" s="42" t="s">
        <v>12029</v>
      </c>
      <c r="I5769" s="42" t="s">
        <v>398</v>
      </c>
      <c r="J5769" s="42" t="s">
        <v>12030</v>
      </c>
      <c r="K5769" s="42" t="s">
        <v>4440</v>
      </c>
      <c r="L5769" s="42" t="s">
        <v>12031</v>
      </c>
      <c r="M5769" s="42" t="s">
        <v>21</v>
      </c>
      <c r="N5769" s="42" t="s">
        <v>12032</v>
      </c>
      <c r="O5769" s="42" t="s">
        <v>994</v>
      </c>
      <c r="P5769" s="42" t="s">
        <v>395</v>
      </c>
      <c r="Q5769" s="56" t="s">
        <v>12033</v>
      </c>
      <c r="R5769" s="42" t="s">
        <v>94</v>
      </c>
      <c r="S5769" s="42" t="s">
        <v>373</v>
      </c>
      <c r="T5769" s="42"/>
      <c r="V5769" s="42"/>
      <c r="W5769" s="42"/>
      <c r="Y5769" s="57"/>
      <c r="Z5769" s="57"/>
      <c r="AA5769" s="57"/>
      <c r="AB5769" s="57"/>
      <c r="AC5769" s="57"/>
      <c r="AD5769" s="57"/>
      <c r="AE5769" s="57"/>
      <c r="AF5769" s="57"/>
      <c r="AG5769" s="57"/>
      <c r="AH5769" s="57"/>
      <c r="AI5769" s="57"/>
      <c r="AJ5769" s="57"/>
      <c r="AK5769" s="57"/>
      <c r="AL5769" s="57"/>
      <c r="AM5769" s="57"/>
      <c r="AN5769" s="57"/>
      <c r="AO5769" s="57"/>
      <c r="AP5769" s="57"/>
      <c r="AQ5769" s="57"/>
      <c r="AR5769" s="57"/>
      <c r="AS5769" s="57"/>
      <c r="AT5769" s="57"/>
      <c r="AU5769" s="57"/>
      <c r="AV5769" s="57"/>
      <c r="AW5769" s="57"/>
      <c r="AX5769" s="57"/>
      <c r="AY5769" s="57"/>
      <c r="AZ5769" s="57"/>
      <c r="BA5769" s="57"/>
      <c r="BB5769" s="57"/>
      <c r="BC5769" s="57"/>
      <c r="BD5769" s="57"/>
      <c r="BE5769" s="57"/>
      <c r="BF5769" s="57"/>
      <c r="BG5769" s="57"/>
      <c r="BH5769" s="57"/>
      <c r="BI5769" s="57"/>
      <c r="BJ5769" s="57"/>
      <c r="BK5769" s="57"/>
      <c r="BL5769" s="57"/>
    </row>
    <row r="5770" spans="1:64" s="50" customFormat="1" ht="12" customHeight="1" x14ac:dyDescent="0.15">
      <c r="A5770" s="42" t="s">
        <v>12079</v>
      </c>
      <c r="B5770" s="42">
        <v>37</v>
      </c>
      <c r="C5770" s="42" t="s">
        <v>14</v>
      </c>
      <c r="D5770" s="42" t="s">
        <v>79</v>
      </c>
      <c r="E5770" s="42"/>
      <c r="F5770" s="55">
        <v>41636</v>
      </c>
      <c r="G5770" s="42" t="s">
        <v>12080</v>
      </c>
      <c r="H5770" s="42" t="s">
        <v>707</v>
      </c>
      <c r="I5770" s="42" t="s">
        <v>67</v>
      </c>
      <c r="J5770" s="42"/>
      <c r="K5770" s="42" t="s">
        <v>545</v>
      </c>
      <c r="L5770" s="42" t="s">
        <v>12081</v>
      </c>
      <c r="M5770" s="42" t="s">
        <v>21</v>
      </c>
      <c r="N5770" s="42"/>
      <c r="O5770" s="42"/>
      <c r="P5770" s="42" t="s">
        <v>395</v>
      </c>
      <c r="Q5770" s="56" t="s">
        <v>12082</v>
      </c>
      <c r="R5770" s="42" t="s">
        <v>23</v>
      </c>
      <c r="S5770" s="42" t="s">
        <v>22</v>
      </c>
      <c r="T5770" s="42"/>
      <c r="V5770" s="42"/>
      <c r="W5770" s="42"/>
      <c r="Y5770" s="57"/>
      <c r="Z5770" s="57"/>
      <c r="AA5770" s="57"/>
      <c r="AB5770" s="57"/>
      <c r="AC5770" s="57"/>
      <c r="AD5770" s="57"/>
      <c r="AE5770" s="57"/>
      <c r="AF5770" s="57"/>
      <c r="AG5770" s="57"/>
      <c r="AH5770" s="57"/>
      <c r="AI5770" s="57"/>
      <c r="AJ5770" s="57"/>
      <c r="AK5770" s="57"/>
      <c r="AL5770" s="57"/>
      <c r="AM5770" s="57"/>
      <c r="AN5770" s="57"/>
      <c r="AO5770" s="57"/>
      <c r="AP5770" s="57"/>
      <c r="AQ5770" s="57"/>
      <c r="AR5770" s="57"/>
      <c r="AS5770" s="57"/>
      <c r="AT5770" s="57"/>
      <c r="AU5770" s="57"/>
      <c r="AV5770" s="57"/>
      <c r="AW5770" s="57"/>
      <c r="AX5770" s="57"/>
      <c r="AY5770" s="57"/>
      <c r="AZ5770" s="57"/>
      <c r="BA5770" s="57"/>
      <c r="BB5770" s="57"/>
      <c r="BC5770" s="57"/>
      <c r="BD5770" s="57"/>
      <c r="BE5770" s="57"/>
      <c r="BF5770" s="57"/>
      <c r="BG5770" s="57"/>
      <c r="BH5770" s="57"/>
      <c r="BI5770" s="57"/>
      <c r="BJ5770" s="57"/>
      <c r="BK5770" s="57"/>
      <c r="BL5770" s="57"/>
    </row>
    <row r="5771" spans="1:64" s="50" customFormat="1" ht="12" customHeight="1" x14ac:dyDescent="0.15">
      <c r="A5771" s="42" t="s">
        <v>12074</v>
      </c>
      <c r="B5771" s="42">
        <v>24</v>
      </c>
      <c r="C5771" s="42" t="s">
        <v>14</v>
      </c>
      <c r="D5771" s="42" t="s">
        <v>79</v>
      </c>
      <c r="E5771" s="42" t="s">
        <v>12075</v>
      </c>
      <c r="F5771" s="55">
        <v>41636</v>
      </c>
      <c r="G5771" s="42" t="s">
        <v>12076</v>
      </c>
      <c r="H5771" s="42" t="s">
        <v>3303</v>
      </c>
      <c r="I5771" s="42" t="s">
        <v>56</v>
      </c>
      <c r="J5771" s="42" t="s">
        <v>3304</v>
      </c>
      <c r="K5771" s="42" t="s">
        <v>2054</v>
      </c>
      <c r="L5771" s="42" t="s">
        <v>1009</v>
      </c>
      <c r="M5771" s="42" t="s">
        <v>21</v>
      </c>
      <c r="N5771" s="42" t="s">
        <v>12077</v>
      </c>
      <c r="O5771" s="42" t="s">
        <v>994</v>
      </c>
      <c r="P5771" s="42" t="s">
        <v>395</v>
      </c>
      <c r="Q5771" s="56" t="s">
        <v>12078</v>
      </c>
      <c r="R5771" s="42" t="s">
        <v>94</v>
      </c>
      <c r="S5771" s="42" t="s">
        <v>22</v>
      </c>
      <c r="T5771" s="42"/>
      <c r="V5771" s="42"/>
      <c r="W5771" s="42"/>
      <c r="Y5771" s="57"/>
      <c r="Z5771" s="57"/>
      <c r="AA5771" s="57"/>
      <c r="AB5771" s="57"/>
      <c r="AC5771" s="57"/>
      <c r="AD5771" s="57"/>
      <c r="AE5771" s="57"/>
      <c r="AF5771" s="57"/>
      <c r="AG5771" s="57"/>
      <c r="AH5771" s="57"/>
      <c r="AI5771" s="57"/>
      <c r="AJ5771" s="57"/>
      <c r="AK5771" s="57"/>
      <c r="AL5771" s="57"/>
      <c r="AM5771" s="57"/>
      <c r="AN5771" s="57"/>
      <c r="AO5771" s="57"/>
      <c r="AP5771" s="57"/>
      <c r="AQ5771" s="57"/>
      <c r="AR5771" s="57"/>
      <c r="AS5771" s="57"/>
      <c r="AT5771" s="57"/>
      <c r="AU5771" s="57"/>
      <c r="AV5771" s="57"/>
      <c r="AW5771" s="57"/>
      <c r="AX5771" s="57"/>
      <c r="AY5771" s="57"/>
      <c r="AZ5771" s="57"/>
      <c r="BA5771" s="57"/>
      <c r="BB5771" s="57"/>
      <c r="BC5771" s="57"/>
      <c r="BD5771" s="57"/>
      <c r="BE5771" s="57"/>
      <c r="BF5771" s="57"/>
      <c r="BG5771" s="57"/>
      <c r="BH5771" s="57"/>
      <c r="BI5771" s="57"/>
      <c r="BJ5771" s="57"/>
      <c r="BK5771" s="57"/>
      <c r="BL5771" s="57"/>
    </row>
    <row r="5772" spans="1:64" s="50" customFormat="1" ht="12" customHeight="1" x14ac:dyDescent="0.15">
      <c r="A5772" s="42" t="s">
        <v>12083</v>
      </c>
      <c r="B5772" s="42">
        <v>25</v>
      </c>
      <c r="C5772" s="42" t="s">
        <v>14</v>
      </c>
      <c r="D5772" s="42" t="s">
        <v>42</v>
      </c>
      <c r="E5772" s="42"/>
      <c r="F5772" s="55">
        <v>41636</v>
      </c>
      <c r="G5772" s="42" t="s">
        <v>12084</v>
      </c>
      <c r="H5772" s="42" t="s">
        <v>616</v>
      </c>
      <c r="I5772" s="42" t="s">
        <v>117</v>
      </c>
      <c r="J5772" s="42" t="s">
        <v>4517</v>
      </c>
      <c r="K5772" s="42" t="s">
        <v>617</v>
      </c>
      <c r="L5772" s="42" t="s">
        <v>618</v>
      </c>
      <c r="M5772" s="42" t="s">
        <v>21</v>
      </c>
      <c r="N5772" s="42" t="s">
        <v>12085</v>
      </c>
      <c r="O5772" s="42" t="s">
        <v>994</v>
      </c>
      <c r="P5772" s="42" t="s">
        <v>395</v>
      </c>
      <c r="Q5772" s="56" t="s">
        <v>12086</v>
      </c>
      <c r="R5772" s="42" t="s">
        <v>94</v>
      </c>
      <c r="S5772" s="42" t="s">
        <v>22</v>
      </c>
      <c r="T5772" s="42"/>
      <c r="V5772" s="42"/>
      <c r="W5772" s="42"/>
      <c r="Y5772" s="57"/>
      <c r="Z5772" s="57"/>
      <c r="AA5772" s="57"/>
      <c r="AB5772" s="57"/>
      <c r="AC5772" s="57"/>
      <c r="AD5772" s="57"/>
      <c r="AE5772" s="57"/>
      <c r="AF5772" s="57"/>
      <c r="AG5772" s="57"/>
      <c r="AH5772" s="57"/>
      <c r="AI5772" s="57"/>
      <c r="AJ5772" s="57"/>
      <c r="AK5772" s="57"/>
      <c r="AL5772" s="57"/>
      <c r="AM5772" s="57"/>
      <c r="AN5772" s="57"/>
      <c r="AO5772" s="57"/>
      <c r="AP5772" s="57"/>
      <c r="AQ5772" s="57"/>
      <c r="AR5772" s="57"/>
      <c r="AS5772" s="57"/>
      <c r="AT5772" s="57"/>
      <c r="AU5772" s="57"/>
      <c r="AV5772" s="57"/>
      <c r="AW5772" s="57"/>
      <c r="AX5772" s="57"/>
      <c r="AY5772" s="57"/>
      <c r="AZ5772" s="57"/>
      <c r="BA5772" s="57"/>
      <c r="BB5772" s="57"/>
      <c r="BC5772" s="57"/>
      <c r="BD5772" s="57"/>
      <c r="BE5772" s="57"/>
      <c r="BF5772" s="57"/>
      <c r="BG5772" s="57"/>
      <c r="BH5772" s="57"/>
      <c r="BI5772" s="57"/>
      <c r="BJ5772" s="57"/>
      <c r="BK5772" s="57"/>
      <c r="BL5772" s="57"/>
    </row>
    <row r="5773" spans="1:64" s="50" customFormat="1" ht="12" customHeight="1" x14ac:dyDescent="0.15">
      <c r="A5773" s="42" t="s">
        <v>12090</v>
      </c>
      <c r="B5773" s="42">
        <v>22</v>
      </c>
      <c r="C5773" s="42" t="s">
        <v>14</v>
      </c>
      <c r="D5773" s="42" t="s">
        <v>79</v>
      </c>
      <c r="E5773" s="42"/>
      <c r="F5773" s="55">
        <v>41635</v>
      </c>
      <c r="G5773" s="42" t="s">
        <v>12091</v>
      </c>
      <c r="H5773" s="42" t="s">
        <v>2442</v>
      </c>
      <c r="I5773" s="42" t="s">
        <v>389</v>
      </c>
      <c r="J5773" s="42"/>
      <c r="K5773" s="42" t="s">
        <v>2442</v>
      </c>
      <c r="L5773" s="42" t="s">
        <v>2004</v>
      </c>
      <c r="M5773" s="42" t="s">
        <v>21</v>
      </c>
      <c r="N5773" s="42"/>
      <c r="O5773" s="42"/>
      <c r="P5773" s="42" t="s">
        <v>395</v>
      </c>
      <c r="Q5773" s="56" t="s">
        <v>12092</v>
      </c>
      <c r="R5773" s="42" t="s">
        <v>23</v>
      </c>
      <c r="S5773" s="42" t="s">
        <v>22</v>
      </c>
      <c r="T5773" s="42"/>
      <c r="V5773" s="42"/>
      <c r="W5773" s="42"/>
      <c r="Y5773" s="57"/>
      <c r="Z5773" s="57"/>
      <c r="AA5773" s="57"/>
      <c r="AB5773" s="57"/>
      <c r="AC5773" s="57"/>
      <c r="AD5773" s="57"/>
      <c r="AE5773" s="57"/>
      <c r="AF5773" s="57"/>
      <c r="AG5773" s="57"/>
      <c r="AH5773" s="57"/>
      <c r="AI5773" s="57"/>
      <c r="AJ5773" s="57"/>
      <c r="AK5773" s="57"/>
      <c r="AL5773" s="57"/>
      <c r="AM5773" s="57"/>
      <c r="AN5773" s="57"/>
      <c r="AO5773" s="57"/>
      <c r="AP5773" s="57"/>
      <c r="AQ5773" s="57"/>
      <c r="AR5773" s="57"/>
      <c r="AS5773" s="57"/>
      <c r="AT5773" s="57"/>
      <c r="AU5773" s="57"/>
      <c r="AV5773" s="57"/>
      <c r="AW5773" s="57"/>
      <c r="AX5773" s="57"/>
      <c r="AY5773" s="57"/>
      <c r="AZ5773" s="57"/>
      <c r="BA5773" s="57"/>
      <c r="BB5773" s="57"/>
      <c r="BC5773" s="57"/>
      <c r="BD5773" s="57"/>
      <c r="BE5773" s="57"/>
      <c r="BF5773" s="57"/>
      <c r="BG5773" s="57"/>
      <c r="BH5773" s="57"/>
      <c r="BI5773" s="57"/>
      <c r="BJ5773" s="57"/>
      <c r="BK5773" s="57"/>
      <c r="BL5773" s="57"/>
    </row>
    <row r="5774" spans="1:64" s="50" customFormat="1" ht="12" customHeight="1" x14ac:dyDescent="0.15">
      <c r="A5774" s="42" t="s">
        <v>12087</v>
      </c>
      <c r="B5774" s="42">
        <v>22</v>
      </c>
      <c r="C5774" s="42" t="s">
        <v>14</v>
      </c>
      <c r="D5774" s="42" t="s">
        <v>79</v>
      </c>
      <c r="E5774" s="42" t="s">
        <v>12088</v>
      </c>
      <c r="F5774" s="55">
        <v>41635</v>
      </c>
      <c r="G5774" s="42" t="s">
        <v>23817</v>
      </c>
      <c r="H5774" s="42" t="s">
        <v>1077</v>
      </c>
      <c r="I5774" s="42" t="s">
        <v>389</v>
      </c>
      <c r="J5774" s="42" t="s">
        <v>11308</v>
      </c>
      <c r="K5774" s="42" t="s">
        <v>968</v>
      </c>
      <c r="L5774" s="42" t="s">
        <v>2004</v>
      </c>
      <c r="M5774" s="42" t="s">
        <v>21</v>
      </c>
      <c r="N5774" s="42" t="s">
        <v>12089</v>
      </c>
      <c r="O5774" s="42" t="s">
        <v>994</v>
      </c>
      <c r="P5774" s="42" t="s">
        <v>395</v>
      </c>
      <c r="Q5774" s="56"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5774" s="42" t="s">
        <v>94</v>
      </c>
      <c r="S5774" s="42" t="s">
        <v>22</v>
      </c>
      <c r="T5774" s="42"/>
      <c r="V5774" s="42"/>
      <c r="W5774" s="42"/>
      <c r="Y5774" s="57"/>
      <c r="Z5774" s="57"/>
      <c r="AA5774" s="57"/>
      <c r="AB5774" s="57"/>
      <c r="AC5774" s="57"/>
      <c r="AD5774" s="57"/>
      <c r="AE5774" s="57"/>
      <c r="AF5774" s="57"/>
      <c r="AG5774" s="57"/>
      <c r="AH5774" s="57"/>
      <c r="AI5774" s="57"/>
      <c r="AJ5774" s="57"/>
      <c r="AK5774" s="57"/>
      <c r="AL5774" s="57"/>
      <c r="AM5774" s="57"/>
      <c r="AN5774" s="57"/>
      <c r="AO5774" s="57"/>
      <c r="AP5774" s="57"/>
      <c r="AQ5774" s="57"/>
      <c r="AR5774" s="57"/>
      <c r="AS5774" s="57"/>
      <c r="AT5774" s="57"/>
      <c r="AU5774" s="57"/>
      <c r="AV5774" s="57"/>
      <c r="AW5774" s="57"/>
      <c r="AX5774" s="57"/>
      <c r="AY5774" s="57"/>
      <c r="AZ5774" s="57"/>
      <c r="BA5774" s="57"/>
      <c r="BB5774" s="57"/>
      <c r="BC5774" s="57"/>
      <c r="BD5774" s="57"/>
      <c r="BE5774" s="57"/>
      <c r="BF5774" s="57"/>
      <c r="BG5774" s="57"/>
      <c r="BH5774" s="57"/>
      <c r="BI5774" s="57"/>
      <c r="BJ5774" s="57"/>
      <c r="BK5774" s="57"/>
      <c r="BL5774" s="57"/>
    </row>
    <row r="5775" spans="1:64" s="50" customFormat="1" ht="12" customHeight="1" x14ac:dyDescent="0.15">
      <c r="A5775" s="42" t="s">
        <v>12093</v>
      </c>
      <c r="B5775" s="42">
        <v>30</v>
      </c>
      <c r="C5775" s="42" t="s">
        <v>14</v>
      </c>
      <c r="D5775" s="42" t="s">
        <v>24</v>
      </c>
      <c r="E5775" s="42"/>
      <c r="F5775" s="55">
        <v>41635</v>
      </c>
      <c r="G5775" s="42" t="s">
        <v>23815</v>
      </c>
      <c r="H5775" s="42" t="s">
        <v>6163</v>
      </c>
      <c r="I5775" s="42" t="s">
        <v>167</v>
      </c>
      <c r="J5775" s="42" t="s">
        <v>12094</v>
      </c>
      <c r="K5775" s="42" t="s">
        <v>3237</v>
      </c>
      <c r="L5775" s="42" t="s">
        <v>3238</v>
      </c>
      <c r="M5775" s="42" t="s">
        <v>21</v>
      </c>
      <c r="N5775" s="42" t="s">
        <v>12095</v>
      </c>
      <c r="O5775" s="42" t="s">
        <v>994</v>
      </c>
      <c r="P5775" s="42" t="s">
        <v>395</v>
      </c>
      <c r="Q5775" s="56" t="s">
        <v>12096</v>
      </c>
      <c r="R5775" s="42" t="s">
        <v>542</v>
      </c>
      <c r="S5775" s="42" t="s">
        <v>22</v>
      </c>
      <c r="T5775" s="42"/>
      <c r="V5775" s="42"/>
      <c r="W5775" s="42"/>
      <c r="Y5775" s="57"/>
      <c r="Z5775" s="57"/>
      <c r="AA5775" s="57"/>
      <c r="AB5775" s="57"/>
      <c r="AC5775" s="57"/>
      <c r="AD5775" s="57"/>
      <c r="AE5775" s="57"/>
      <c r="AF5775" s="57"/>
      <c r="AG5775" s="57"/>
      <c r="AH5775" s="57"/>
      <c r="AI5775" s="57"/>
      <c r="AJ5775" s="57"/>
      <c r="AK5775" s="57"/>
      <c r="AL5775" s="57"/>
      <c r="AM5775" s="57"/>
      <c r="AN5775" s="57"/>
      <c r="AO5775" s="57"/>
      <c r="AP5775" s="57"/>
      <c r="AQ5775" s="57"/>
      <c r="AR5775" s="57"/>
      <c r="AS5775" s="57"/>
      <c r="AT5775" s="57"/>
      <c r="AU5775" s="57"/>
      <c r="AV5775" s="57"/>
      <c r="AW5775" s="57"/>
      <c r="AX5775" s="57"/>
      <c r="AY5775" s="57"/>
      <c r="AZ5775" s="57"/>
      <c r="BA5775" s="57"/>
      <c r="BB5775" s="57"/>
      <c r="BC5775" s="57"/>
      <c r="BD5775" s="57"/>
      <c r="BE5775" s="57"/>
      <c r="BF5775" s="57"/>
      <c r="BG5775" s="57"/>
      <c r="BH5775" s="57"/>
      <c r="BI5775" s="57"/>
      <c r="BJ5775" s="57"/>
      <c r="BK5775" s="57"/>
      <c r="BL5775" s="57"/>
    </row>
    <row r="5776" spans="1:64" s="50" customFormat="1" ht="12" customHeight="1" x14ac:dyDescent="0.15">
      <c r="A5776" s="42" t="s">
        <v>12097</v>
      </c>
      <c r="B5776" s="42">
        <v>49</v>
      </c>
      <c r="C5776" s="42" t="s">
        <v>14</v>
      </c>
      <c r="D5776" s="42" t="s">
        <v>31</v>
      </c>
      <c r="E5776" s="42" t="s">
        <v>12098</v>
      </c>
      <c r="F5776" s="55">
        <v>41635</v>
      </c>
      <c r="G5776" s="42" t="s">
        <v>23816</v>
      </c>
      <c r="H5776" s="42" t="s">
        <v>12099</v>
      </c>
      <c r="I5776" s="42" t="s">
        <v>67</v>
      </c>
      <c r="J5776" s="42" t="s">
        <v>12100</v>
      </c>
      <c r="K5776" s="42" t="s">
        <v>68</v>
      </c>
      <c r="L5776" s="42" t="s">
        <v>12101</v>
      </c>
      <c r="M5776" s="42" t="s">
        <v>21</v>
      </c>
      <c r="N5776" s="42" t="s">
        <v>12102</v>
      </c>
      <c r="O5776" s="42" t="s">
        <v>994</v>
      </c>
      <c r="P5776" s="42" t="s">
        <v>395</v>
      </c>
      <c r="Q5776" s="56" t="s">
        <v>12103</v>
      </c>
      <c r="R5776" s="42" t="s">
        <v>542</v>
      </c>
      <c r="S5776" s="42" t="s">
        <v>22</v>
      </c>
      <c r="T5776" s="42"/>
      <c r="V5776" s="42"/>
      <c r="W5776" s="42"/>
      <c r="Y5776" s="57"/>
      <c r="Z5776" s="57"/>
      <c r="AA5776" s="57"/>
      <c r="AB5776" s="57"/>
      <c r="AC5776" s="57"/>
      <c r="AD5776" s="57"/>
      <c r="AE5776" s="57"/>
      <c r="AF5776" s="57"/>
      <c r="AG5776" s="57"/>
      <c r="AH5776" s="57"/>
      <c r="AI5776" s="57"/>
      <c r="AJ5776" s="57"/>
      <c r="AK5776" s="57"/>
      <c r="AL5776" s="57"/>
      <c r="AM5776" s="57"/>
      <c r="AN5776" s="57"/>
      <c r="AO5776" s="57"/>
      <c r="AP5776" s="57"/>
      <c r="AQ5776" s="57"/>
      <c r="AR5776" s="57"/>
      <c r="AS5776" s="57"/>
      <c r="AT5776" s="57"/>
      <c r="AU5776" s="57"/>
      <c r="AV5776" s="57"/>
      <c r="AW5776" s="57"/>
      <c r="AX5776" s="57"/>
      <c r="AY5776" s="57"/>
      <c r="AZ5776" s="57"/>
      <c r="BA5776" s="57"/>
      <c r="BB5776" s="57"/>
      <c r="BC5776" s="57"/>
      <c r="BD5776" s="57"/>
      <c r="BE5776" s="57"/>
      <c r="BF5776" s="57"/>
      <c r="BG5776" s="57"/>
      <c r="BH5776" s="57"/>
      <c r="BI5776" s="57"/>
      <c r="BJ5776" s="57"/>
      <c r="BK5776" s="57"/>
      <c r="BL5776" s="57"/>
    </row>
    <row r="5777" spans="1:64" s="50" customFormat="1" ht="12" customHeight="1" x14ac:dyDescent="0.15">
      <c r="A5777" s="42" t="s">
        <v>12104</v>
      </c>
      <c r="B5777" s="42">
        <v>44</v>
      </c>
      <c r="C5777" s="42" t="s">
        <v>14</v>
      </c>
      <c r="D5777" s="42" t="s">
        <v>79</v>
      </c>
      <c r="E5777" s="42" t="s">
        <v>12105</v>
      </c>
      <c r="F5777" s="55">
        <v>41634</v>
      </c>
      <c r="G5777" s="42" t="s">
        <v>12106</v>
      </c>
      <c r="H5777" s="42" t="s">
        <v>1809</v>
      </c>
      <c r="I5777" s="42" t="s">
        <v>417</v>
      </c>
      <c r="J5777" s="42" t="s">
        <v>12107</v>
      </c>
      <c r="K5777" s="42" t="s">
        <v>738</v>
      </c>
      <c r="L5777" s="42" t="s">
        <v>569</v>
      </c>
      <c r="M5777" s="42" t="s">
        <v>21</v>
      </c>
      <c r="N5777" s="42" t="s">
        <v>12108</v>
      </c>
      <c r="O5777" s="42" t="s">
        <v>994</v>
      </c>
      <c r="P5777" s="42" t="s">
        <v>395</v>
      </c>
      <c r="Q5777" s="56" t="s">
        <v>12109</v>
      </c>
      <c r="R5777" s="42" t="s">
        <v>94</v>
      </c>
      <c r="S5777" s="42" t="s">
        <v>22</v>
      </c>
      <c r="T5777" s="42"/>
      <c r="V5777" s="42"/>
      <c r="W5777" s="42"/>
      <c r="Y5777" s="57"/>
      <c r="Z5777" s="57"/>
      <c r="AA5777" s="57"/>
      <c r="AB5777" s="57"/>
      <c r="AC5777" s="57"/>
      <c r="AD5777" s="57"/>
      <c r="AE5777" s="57"/>
      <c r="AF5777" s="57"/>
      <c r="AG5777" s="57"/>
      <c r="AH5777" s="57"/>
      <c r="AI5777" s="57"/>
      <c r="AJ5777" s="57"/>
      <c r="AK5777" s="57"/>
      <c r="AL5777" s="57"/>
      <c r="AM5777" s="57"/>
      <c r="AN5777" s="57"/>
      <c r="AO5777" s="57"/>
      <c r="AP5777" s="57"/>
      <c r="AQ5777" s="57"/>
      <c r="AR5777" s="57"/>
      <c r="AS5777" s="57"/>
      <c r="AT5777" s="57"/>
      <c r="AU5777" s="57"/>
      <c r="AV5777" s="57"/>
      <c r="AW5777" s="57"/>
      <c r="AX5777" s="57"/>
      <c r="AY5777" s="57"/>
      <c r="AZ5777" s="57"/>
      <c r="BA5777" s="57"/>
      <c r="BB5777" s="57"/>
      <c r="BC5777" s="57"/>
      <c r="BD5777" s="57"/>
      <c r="BE5777" s="57"/>
      <c r="BF5777" s="57"/>
      <c r="BG5777" s="57"/>
      <c r="BH5777" s="57"/>
      <c r="BI5777" s="57"/>
      <c r="BJ5777" s="57"/>
      <c r="BK5777" s="57"/>
      <c r="BL5777" s="57"/>
    </row>
    <row r="5778" spans="1:64" s="50" customFormat="1" ht="12" customHeight="1" x14ac:dyDescent="0.15">
      <c r="A5778" s="42" t="s">
        <v>12110</v>
      </c>
      <c r="B5778" s="42">
        <v>19</v>
      </c>
      <c r="C5778" s="42" t="s">
        <v>14</v>
      </c>
      <c r="D5778" s="42" t="s">
        <v>31</v>
      </c>
      <c r="E5778" s="42" t="s">
        <v>12111</v>
      </c>
      <c r="F5778" s="55">
        <v>41634</v>
      </c>
      <c r="G5778" s="42" t="s">
        <v>12112</v>
      </c>
      <c r="H5778" s="42" t="s">
        <v>11862</v>
      </c>
      <c r="I5778" s="42" t="s">
        <v>39</v>
      </c>
      <c r="J5778" s="42" t="s">
        <v>12113</v>
      </c>
      <c r="K5778" s="42" t="s">
        <v>92</v>
      </c>
      <c r="L5778" s="42" t="s">
        <v>12114</v>
      </c>
      <c r="M5778" s="42" t="s">
        <v>21</v>
      </c>
      <c r="N5778" s="42" t="s">
        <v>12115</v>
      </c>
      <c r="O5778" s="42" t="s">
        <v>994</v>
      </c>
      <c r="P5778" s="42" t="s">
        <v>395</v>
      </c>
      <c r="Q5778" s="56" t="s">
        <v>12116</v>
      </c>
      <c r="R5778" s="42" t="s">
        <v>94</v>
      </c>
      <c r="S5778" s="42" t="s">
        <v>22</v>
      </c>
      <c r="T5778" s="42"/>
      <c r="V5778" s="42"/>
      <c r="W5778" s="42"/>
      <c r="Y5778" s="57"/>
      <c r="Z5778" s="57"/>
      <c r="AA5778" s="57"/>
      <c r="AB5778" s="57"/>
      <c r="AC5778" s="57"/>
      <c r="AD5778" s="57"/>
      <c r="AE5778" s="57"/>
      <c r="AF5778" s="57"/>
      <c r="AG5778" s="57"/>
      <c r="AH5778" s="57"/>
      <c r="AI5778" s="57"/>
      <c r="AJ5778" s="57"/>
      <c r="AK5778" s="57"/>
      <c r="AL5778" s="57"/>
      <c r="AM5778" s="57"/>
      <c r="AN5778" s="57"/>
      <c r="AO5778" s="57"/>
      <c r="AP5778" s="57"/>
      <c r="AQ5778" s="57"/>
      <c r="AR5778" s="57"/>
      <c r="AS5778" s="57"/>
      <c r="AT5778" s="57"/>
      <c r="AU5778" s="57"/>
      <c r="AV5778" s="57"/>
      <c r="AW5778" s="57"/>
      <c r="AX5778" s="57"/>
      <c r="AY5778" s="57"/>
      <c r="AZ5778" s="57"/>
      <c r="BA5778" s="57"/>
      <c r="BB5778" s="57"/>
      <c r="BC5778" s="57"/>
      <c r="BD5778" s="57"/>
      <c r="BE5778" s="57"/>
      <c r="BF5778" s="57"/>
      <c r="BG5778" s="57"/>
      <c r="BH5778" s="57"/>
      <c r="BI5778" s="57"/>
      <c r="BJ5778" s="57"/>
      <c r="BK5778" s="57"/>
      <c r="BL5778" s="57"/>
    </row>
    <row r="5779" spans="1:64" s="50" customFormat="1" ht="12" customHeight="1" x14ac:dyDescent="0.15">
      <c r="A5779" s="42" t="s">
        <v>12117</v>
      </c>
      <c r="B5779" s="42">
        <v>16</v>
      </c>
      <c r="C5779" s="42" t="s">
        <v>14</v>
      </c>
      <c r="D5779" s="42" t="s">
        <v>31</v>
      </c>
      <c r="E5779" s="42" t="s">
        <v>12118</v>
      </c>
      <c r="F5779" s="55">
        <v>41633</v>
      </c>
      <c r="G5779" s="42" t="s">
        <v>12119</v>
      </c>
      <c r="H5779" s="42" t="s">
        <v>12120</v>
      </c>
      <c r="I5779" s="42" t="s">
        <v>67</v>
      </c>
      <c r="J5779" s="42" t="s">
        <v>12121</v>
      </c>
      <c r="K5779" s="42" t="s">
        <v>68</v>
      </c>
      <c r="L5779" s="42" t="s">
        <v>12122</v>
      </c>
      <c r="M5779" s="42" t="s">
        <v>21</v>
      </c>
      <c r="N5779" s="42" t="s">
        <v>12123</v>
      </c>
      <c r="O5779" s="42" t="s">
        <v>537</v>
      </c>
      <c r="P5779" s="42" t="s">
        <v>395</v>
      </c>
      <c r="Q5779" s="56" t="s">
        <v>12124</v>
      </c>
      <c r="R5779" s="42" t="s">
        <v>94</v>
      </c>
      <c r="S5779" s="42" t="s">
        <v>22</v>
      </c>
      <c r="T5779" s="42"/>
      <c r="V5779" s="42"/>
      <c r="W5779" s="42"/>
      <c r="Y5779" s="57"/>
      <c r="Z5779" s="57"/>
      <c r="AA5779" s="57"/>
      <c r="AB5779" s="57"/>
      <c r="AC5779" s="57"/>
      <c r="AD5779" s="57"/>
      <c r="AE5779" s="57"/>
      <c r="AF5779" s="57"/>
      <c r="AG5779" s="57"/>
      <c r="AH5779" s="57"/>
      <c r="AI5779" s="57"/>
      <c r="AJ5779" s="57"/>
      <c r="AK5779" s="57"/>
      <c r="AL5779" s="57"/>
      <c r="AM5779" s="57"/>
      <c r="AN5779" s="57"/>
      <c r="AO5779" s="57"/>
      <c r="AP5779" s="57"/>
      <c r="AQ5779" s="57"/>
      <c r="AR5779" s="57"/>
      <c r="AS5779" s="57"/>
      <c r="AT5779" s="57"/>
      <c r="AU5779" s="57"/>
      <c r="AV5779" s="57"/>
      <c r="AW5779" s="57"/>
      <c r="AX5779" s="57"/>
      <c r="AY5779" s="57"/>
      <c r="AZ5779" s="57"/>
      <c r="BA5779" s="57"/>
      <c r="BB5779" s="57"/>
      <c r="BC5779" s="57"/>
      <c r="BD5779" s="57"/>
      <c r="BE5779" s="57"/>
      <c r="BF5779" s="57"/>
      <c r="BG5779" s="57"/>
      <c r="BH5779" s="57"/>
      <c r="BI5779" s="57"/>
      <c r="BJ5779" s="57"/>
      <c r="BK5779" s="57"/>
      <c r="BL5779" s="57"/>
    </row>
    <row r="5780" spans="1:64" s="50" customFormat="1" ht="12" customHeight="1" x14ac:dyDescent="0.15">
      <c r="A5780" s="42" t="s">
        <v>12125</v>
      </c>
      <c r="B5780" s="42">
        <v>44</v>
      </c>
      <c r="C5780" s="42" t="s">
        <v>14</v>
      </c>
      <c r="D5780" s="42" t="s">
        <v>42</v>
      </c>
      <c r="E5780" s="42" t="s">
        <v>12126</v>
      </c>
      <c r="F5780" s="55">
        <v>41632</v>
      </c>
      <c r="G5780" s="42" t="s">
        <v>12127</v>
      </c>
      <c r="H5780" s="42" t="s">
        <v>12128</v>
      </c>
      <c r="I5780" s="42" t="s">
        <v>67</v>
      </c>
      <c r="J5780" s="42" t="s">
        <v>12129</v>
      </c>
      <c r="K5780" s="42" t="s">
        <v>12130</v>
      </c>
      <c r="L5780" s="42" t="s">
        <v>12131</v>
      </c>
      <c r="M5780" s="42" t="s">
        <v>21</v>
      </c>
      <c r="N5780" s="42" t="s">
        <v>12132</v>
      </c>
      <c r="O5780" s="42" t="s">
        <v>537</v>
      </c>
      <c r="P5780" s="42" t="s">
        <v>395</v>
      </c>
      <c r="Q5780" s="56" t="s">
        <v>12133</v>
      </c>
      <c r="R5780" s="42" t="s">
        <v>948</v>
      </c>
      <c r="S5780" s="42" t="s">
        <v>22</v>
      </c>
      <c r="T5780" s="42"/>
      <c r="V5780" s="42"/>
      <c r="W5780" s="42"/>
      <c r="Y5780" s="57"/>
      <c r="Z5780" s="57"/>
      <c r="AA5780" s="57"/>
      <c r="AB5780" s="57"/>
      <c r="AC5780" s="57"/>
      <c r="AD5780" s="57"/>
      <c r="AE5780" s="57"/>
      <c r="AF5780" s="57"/>
      <c r="AG5780" s="57"/>
      <c r="AH5780" s="57"/>
      <c r="AI5780" s="57"/>
      <c r="AJ5780" s="57"/>
      <c r="AK5780" s="57"/>
      <c r="AL5780" s="57"/>
      <c r="AM5780" s="57"/>
      <c r="AN5780" s="57"/>
      <c r="AO5780" s="57"/>
      <c r="AP5780" s="57"/>
      <c r="AQ5780" s="57"/>
      <c r="AR5780" s="57"/>
      <c r="AS5780" s="57"/>
      <c r="AT5780" s="57"/>
      <c r="AU5780" s="57"/>
      <c r="AV5780" s="57"/>
      <c r="AW5780" s="57"/>
      <c r="AX5780" s="57"/>
      <c r="AY5780" s="57"/>
      <c r="AZ5780" s="57"/>
      <c r="BA5780" s="57"/>
      <c r="BB5780" s="57"/>
      <c r="BC5780" s="57"/>
      <c r="BD5780" s="57"/>
      <c r="BE5780" s="57"/>
      <c r="BF5780" s="57"/>
      <c r="BG5780" s="57"/>
      <c r="BH5780" s="57"/>
      <c r="BI5780" s="57"/>
      <c r="BJ5780" s="57"/>
      <c r="BK5780" s="57"/>
      <c r="BL5780" s="57"/>
    </row>
    <row r="5781" spans="1:64" s="50" customFormat="1" ht="12" customHeight="1" x14ac:dyDescent="0.15">
      <c r="A5781" s="42" t="s">
        <v>12134</v>
      </c>
      <c r="B5781" s="42">
        <v>17</v>
      </c>
      <c r="C5781" s="42" t="s">
        <v>14</v>
      </c>
      <c r="D5781" s="42" t="s">
        <v>24</v>
      </c>
      <c r="E5781" s="42"/>
      <c r="F5781" s="55">
        <v>41632</v>
      </c>
      <c r="G5781" s="42" t="s">
        <v>12135</v>
      </c>
      <c r="H5781" s="42" t="s">
        <v>5332</v>
      </c>
      <c r="I5781" s="42" t="s">
        <v>56</v>
      </c>
      <c r="J5781" s="42" t="s">
        <v>12136</v>
      </c>
      <c r="K5781" s="42" t="s">
        <v>5333</v>
      </c>
      <c r="L5781" s="42" t="s">
        <v>12137</v>
      </c>
      <c r="M5781" s="42" t="s">
        <v>21</v>
      </c>
      <c r="N5781" s="42" t="s">
        <v>12138</v>
      </c>
      <c r="O5781" s="42" t="s">
        <v>537</v>
      </c>
      <c r="P5781" s="42" t="s">
        <v>395</v>
      </c>
      <c r="Q5781" s="56" t="s">
        <v>12139</v>
      </c>
      <c r="R5781" s="42" t="s">
        <v>948</v>
      </c>
      <c r="S5781" s="42" t="s">
        <v>373</v>
      </c>
      <c r="T5781" s="42"/>
      <c r="V5781" s="42"/>
      <c r="W5781" s="42"/>
      <c r="Y5781" s="57"/>
      <c r="Z5781" s="57"/>
      <c r="AA5781" s="57"/>
      <c r="AB5781" s="57"/>
      <c r="AC5781" s="57"/>
      <c r="AD5781" s="57"/>
      <c r="AE5781" s="57"/>
      <c r="AF5781" s="57"/>
      <c r="AG5781" s="57"/>
      <c r="AH5781" s="57"/>
      <c r="AI5781" s="57"/>
      <c r="AJ5781" s="57"/>
      <c r="AK5781" s="57"/>
      <c r="AL5781" s="57"/>
      <c r="AM5781" s="57"/>
      <c r="AN5781" s="57"/>
      <c r="AO5781" s="57"/>
      <c r="AP5781" s="57"/>
      <c r="AQ5781" s="57"/>
      <c r="AR5781" s="57"/>
      <c r="AS5781" s="57"/>
      <c r="AT5781" s="57"/>
      <c r="AU5781" s="57"/>
      <c r="AV5781" s="57"/>
      <c r="AW5781" s="57"/>
      <c r="AX5781" s="57"/>
      <c r="AY5781" s="57"/>
      <c r="AZ5781" s="57"/>
      <c r="BA5781" s="57"/>
      <c r="BB5781" s="57"/>
      <c r="BC5781" s="57"/>
      <c r="BD5781" s="57"/>
      <c r="BE5781" s="57"/>
      <c r="BF5781" s="57"/>
      <c r="BG5781" s="57"/>
      <c r="BH5781" s="57"/>
      <c r="BI5781" s="57"/>
      <c r="BJ5781" s="57"/>
      <c r="BK5781" s="57"/>
      <c r="BL5781" s="57"/>
    </row>
    <row r="5782" spans="1:64" s="50" customFormat="1" ht="12" customHeight="1" x14ac:dyDescent="0.15">
      <c r="A5782" s="42" t="s">
        <v>12140</v>
      </c>
      <c r="B5782" s="42">
        <v>32</v>
      </c>
      <c r="C5782" s="42" t="s">
        <v>14</v>
      </c>
      <c r="D5782" s="42" t="s">
        <v>31</v>
      </c>
      <c r="E5782" s="42" t="s">
        <v>12141</v>
      </c>
      <c r="F5782" s="55">
        <v>41631</v>
      </c>
      <c r="G5782" s="42" t="s">
        <v>12142</v>
      </c>
      <c r="H5782" s="42" t="s">
        <v>9726</v>
      </c>
      <c r="I5782" s="42" t="s">
        <v>117</v>
      </c>
      <c r="J5782" s="42" t="s">
        <v>9727</v>
      </c>
      <c r="K5782" s="42" t="s">
        <v>2345</v>
      </c>
      <c r="L5782" s="42" t="s">
        <v>2346</v>
      </c>
      <c r="M5782" s="42" t="s">
        <v>21</v>
      </c>
      <c r="N5782" s="42" t="s">
        <v>12143</v>
      </c>
      <c r="O5782" s="42" t="s">
        <v>23</v>
      </c>
      <c r="P5782" s="42" t="s">
        <v>395</v>
      </c>
      <c r="Q5782" s="56" t="s">
        <v>12144</v>
      </c>
      <c r="R5782" s="42" t="s">
        <v>94</v>
      </c>
      <c r="S5782" s="42" t="s">
        <v>12</v>
      </c>
      <c r="T5782" s="42"/>
      <c r="V5782" s="42"/>
      <c r="W5782" s="42"/>
      <c r="Y5782" s="57"/>
      <c r="Z5782" s="57"/>
      <c r="AA5782" s="57"/>
      <c r="AB5782" s="57"/>
      <c r="AC5782" s="57"/>
      <c r="AD5782" s="57"/>
      <c r="AE5782" s="57"/>
      <c r="AF5782" s="57"/>
      <c r="AG5782" s="57"/>
      <c r="AH5782" s="57"/>
      <c r="AI5782" s="57"/>
      <c r="AJ5782" s="57"/>
      <c r="AK5782" s="57"/>
      <c r="AL5782" s="57"/>
      <c r="AM5782" s="57"/>
      <c r="AN5782" s="57"/>
      <c r="AO5782" s="57"/>
      <c r="AP5782" s="57"/>
      <c r="AQ5782" s="57"/>
      <c r="AR5782" s="57"/>
      <c r="AS5782" s="57"/>
      <c r="AT5782" s="57"/>
      <c r="AU5782" s="57"/>
      <c r="AV5782" s="57"/>
      <c r="AW5782" s="57"/>
      <c r="AX5782" s="57"/>
      <c r="AY5782" s="57"/>
      <c r="AZ5782" s="57"/>
      <c r="BA5782" s="57"/>
      <c r="BB5782" s="57"/>
      <c r="BC5782" s="57"/>
      <c r="BD5782" s="57"/>
      <c r="BE5782" s="57"/>
      <c r="BF5782" s="57"/>
      <c r="BG5782" s="57"/>
      <c r="BH5782" s="57"/>
      <c r="BI5782" s="57"/>
      <c r="BJ5782" s="57"/>
      <c r="BK5782" s="57"/>
      <c r="BL5782" s="57"/>
    </row>
    <row r="5783" spans="1:64" s="50" customFormat="1" ht="12" customHeight="1" x14ac:dyDescent="0.15">
      <c r="A5783" s="42" t="s">
        <v>12145</v>
      </c>
      <c r="B5783" s="42">
        <v>24</v>
      </c>
      <c r="C5783" s="42" t="s">
        <v>14</v>
      </c>
      <c r="D5783" s="42" t="s">
        <v>31</v>
      </c>
      <c r="E5783" s="42" t="s">
        <v>12146</v>
      </c>
      <c r="F5783" s="55">
        <v>41630</v>
      </c>
      <c r="G5783" s="42" t="s">
        <v>12147</v>
      </c>
      <c r="H5783" s="42" t="s">
        <v>12148</v>
      </c>
      <c r="I5783" s="42" t="s">
        <v>360</v>
      </c>
      <c r="J5783" s="42" t="s">
        <v>12149</v>
      </c>
      <c r="K5783" s="42" t="s">
        <v>810</v>
      </c>
      <c r="L5783" s="42" t="s">
        <v>811</v>
      </c>
      <c r="M5783" s="42" t="s">
        <v>21</v>
      </c>
      <c r="N5783" s="42" t="s">
        <v>12150</v>
      </c>
      <c r="O5783" s="42" t="s">
        <v>537</v>
      </c>
      <c r="P5783" s="42" t="s">
        <v>395</v>
      </c>
      <c r="Q5783" s="56" t="s">
        <v>12151</v>
      </c>
      <c r="R5783" s="42" t="s">
        <v>542</v>
      </c>
      <c r="S5783" s="42" t="s">
        <v>22</v>
      </c>
      <c r="T5783" s="42"/>
      <c r="V5783" s="42"/>
      <c r="W5783" s="42"/>
      <c r="Y5783" s="57"/>
      <c r="Z5783" s="57"/>
      <c r="AA5783" s="57"/>
      <c r="AB5783" s="57"/>
      <c r="AC5783" s="57"/>
      <c r="AD5783" s="57"/>
      <c r="AE5783" s="57"/>
      <c r="AF5783" s="57"/>
      <c r="AG5783" s="57"/>
      <c r="AH5783" s="57"/>
      <c r="AI5783" s="57"/>
      <c r="AJ5783" s="57"/>
      <c r="AK5783" s="57"/>
      <c r="AL5783" s="57"/>
      <c r="AM5783" s="57"/>
      <c r="AN5783" s="57"/>
      <c r="AO5783" s="57"/>
      <c r="AP5783" s="57"/>
      <c r="AQ5783" s="57"/>
      <c r="AR5783" s="57"/>
      <c r="AS5783" s="57"/>
      <c r="AT5783" s="57"/>
      <c r="AU5783" s="57"/>
      <c r="AV5783" s="57"/>
      <c r="AW5783" s="57"/>
      <c r="AX5783" s="57"/>
      <c r="AY5783" s="57"/>
      <c r="AZ5783" s="57"/>
      <c r="BA5783" s="57"/>
      <c r="BB5783" s="57"/>
      <c r="BC5783" s="57"/>
      <c r="BD5783" s="57"/>
      <c r="BE5783" s="57"/>
      <c r="BF5783" s="57"/>
      <c r="BG5783" s="57"/>
      <c r="BH5783" s="57"/>
      <c r="BI5783" s="57"/>
      <c r="BJ5783" s="57"/>
      <c r="BK5783" s="57"/>
      <c r="BL5783" s="57"/>
    </row>
    <row r="5784" spans="1:64" s="50" customFormat="1" ht="12" customHeight="1" x14ac:dyDescent="0.15">
      <c r="A5784" s="42" t="s">
        <v>12152</v>
      </c>
      <c r="B5784" s="42">
        <v>18</v>
      </c>
      <c r="C5784" s="42" t="s">
        <v>14</v>
      </c>
      <c r="D5784" s="42" t="s">
        <v>133</v>
      </c>
      <c r="E5784" s="42" t="s">
        <v>12153</v>
      </c>
      <c r="F5784" s="55">
        <v>41629</v>
      </c>
      <c r="G5784" s="42" t="s">
        <v>12154</v>
      </c>
      <c r="H5784" s="42" t="s">
        <v>6247</v>
      </c>
      <c r="I5784" s="42" t="s">
        <v>389</v>
      </c>
      <c r="J5784" s="42" t="s">
        <v>12155</v>
      </c>
      <c r="K5784" s="42" t="s">
        <v>12156</v>
      </c>
      <c r="L5784" s="42" t="s">
        <v>12157</v>
      </c>
      <c r="M5784" s="42" t="s">
        <v>21</v>
      </c>
      <c r="N5784" s="42" t="s">
        <v>12158</v>
      </c>
      <c r="O5784" s="42" t="s">
        <v>537</v>
      </c>
      <c r="P5784" s="42" t="s">
        <v>395</v>
      </c>
      <c r="Q5784" s="56"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5784" s="42" t="s">
        <v>542</v>
      </c>
      <c r="S5784" s="42" t="s">
        <v>22</v>
      </c>
      <c r="T5784" s="42"/>
      <c r="V5784" s="42"/>
      <c r="W5784" s="42"/>
      <c r="Y5784" s="57"/>
      <c r="Z5784" s="57"/>
      <c r="AA5784" s="57"/>
      <c r="AB5784" s="57"/>
      <c r="AC5784" s="57"/>
      <c r="AD5784" s="57"/>
      <c r="AE5784" s="57"/>
      <c r="AF5784" s="57"/>
      <c r="AG5784" s="57"/>
      <c r="AH5784" s="57"/>
      <c r="AI5784" s="57"/>
      <c r="AJ5784" s="57"/>
      <c r="AK5784" s="57"/>
      <c r="AL5784" s="57"/>
      <c r="AM5784" s="57"/>
      <c r="AN5784" s="57"/>
      <c r="AO5784" s="57"/>
      <c r="AP5784" s="57"/>
      <c r="AQ5784" s="57"/>
      <c r="AR5784" s="57"/>
      <c r="AS5784" s="57"/>
      <c r="AT5784" s="57"/>
      <c r="AU5784" s="57"/>
      <c r="AV5784" s="57"/>
      <c r="AW5784" s="57"/>
      <c r="AX5784" s="57"/>
      <c r="AY5784" s="57"/>
      <c r="AZ5784" s="57"/>
      <c r="BA5784" s="57"/>
      <c r="BB5784" s="57"/>
      <c r="BC5784" s="57"/>
      <c r="BD5784" s="57"/>
      <c r="BE5784" s="57"/>
      <c r="BF5784" s="57"/>
      <c r="BG5784" s="57"/>
      <c r="BH5784" s="57"/>
      <c r="BI5784" s="57"/>
      <c r="BJ5784" s="57"/>
      <c r="BK5784" s="57"/>
      <c r="BL5784" s="57"/>
    </row>
    <row r="5785" spans="1:64" s="50" customFormat="1" ht="12" customHeight="1" x14ac:dyDescent="0.15">
      <c r="A5785" s="42" t="s">
        <v>12159</v>
      </c>
      <c r="B5785" s="42">
        <v>22</v>
      </c>
      <c r="C5785" s="42" t="s">
        <v>14</v>
      </c>
      <c r="D5785" s="42" t="s">
        <v>31</v>
      </c>
      <c r="E5785" s="42" t="s">
        <v>12160</v>
      </c>
      <c r="F5785" s="55">
        <v>41629</v>
      </c>
      <c r="G5785" s="42" t="s">
        <v>12161</v>
      </c>
      <c r="H5785" s="42" t="s">
        <v>12162</v>
      </c>
      <c r="I5785" s="42" t="s">
        <v>398</v>
      </c>
      <c r="J5785" s="42" t="s">
        <v>12163</v>
      </c>
      <c r="K5785" s="42" t="s">
        <v>1467</v>
      </c>
      <c r="L5785" s="42" t="s">
        <v>12164</v>
      </c>
      <c r="M5785" s="42" t="s">
        <v>21</v>
      </c>
      <c r="N5785" s="42" t="s">
        <v>12165</v>
      </c>
      <c r="O5785" s="42" t="s">
        <v>537</v>
      </c>
      <c r="P5785" s="42" t="s">
        <v>395</v>
      </c>
      <c r="Q5785" s="56" t="s">
        <v>12166</v>
      </c>
      <c r="R5785" s="42" t="s">
        <v>542</v>
      </c>
      <c r="S5785" s="42" t="s">
        <v>22</v>
      </c>
      <c r="T5785" s="42"/>
      <c r="V5785" s="42"/>
      <c r="W5785" s="42"/>
      <c r="Y5785" s="57"/>
      <c r="Z5785" s="57"/>
      <c r="AA5785" s="57"/>
      <c r="AB5785" s="57"/>
      <c r="AC5785" s="57"/>
      <c r="AD5785" s="57"/>
      <c r="AE5785" s="57"/>
      <c r="AF5785" s="57"/>
      <c r="AG5785" s="57"/>
      <c r="AH5785" s="57"/>
      <c r="AI5785" s="57"/>
      <c r="AJ5785" s="57"/>
      <c r="AK5785" s="57"/>
      <c r="AL5785" s="57"/>
      <c r="AM5785" s="57"/>
      <c r="AN5785" s="57"/>
      <c r="AO5785" s="57"/>
      <c r="AP5785" s="57"/>
      <c r="AQ5785" s="57"/>
      <c r="AR5785" s="57"/>
      <c r="AS5785" s="57"/>
      <c r="AT5785" s="57"/>
      <c r="AU5785" s="57"/>
      <c r="AV5785" s="57"/>
      <c r="AW5785" s="57"/>
      <c r="AX5785" s="57"/>
      <c r="AY5785" s="57"/>
      <c r="AZ5785" s="57"/>
      <c r="BA5785" s="57"/>
      <c r="BB5785" s="57"/>
      <c r="BC5785" s="57"/>
      <c r="BD5785" s="57"/>
      <c r="BE5785" s="57"/>
      <c r="BF5785" s="57"/>
      <c r="BG5785" s="57"/>
      <c r="BH5785" s="57"/>
      <c r="BI5785" s="57"/>
      <c r="BJ5785" s="57"/>
      <c r="BK5785" s="57"/>
      <c r="BL5785" s="57"/>
    </row>
    <row r="5786" spans="1:64" s="50" customFormat="1" ht="12" customHeight="1" x14ac:dyDescent="0.15">
      <c r="A5786" s="42" t="s">
        <v>12167</v>
      </c>
      <c r="B5786" s="42">
        <v>49</v>
      </c>
      <c r="C5786" s="42" t="s">
        <v>108</v>
      </c>
      <c r="D5786" s="42" t="s">
        <v>79</v>
      </c>
      <c r="E5786" s="42" t="s">
        <v>12168</v>
      </c>
      <c r="F5786" s="55">
        <v>41628</v>
      </c>
      <c r="G5786" s="42" t="s">
        <v>12169</v>
      </c>
      <c r="H5786" s="42" t="s">
        <v>246</v>
      </c>
      <c r="I5786" s="42" t="s">
        <v>26</v>
      </c>
      <c r="J5786" s="42" t="s">
        <v>5590</v>
      </c>
      <c r="K5786" s="42" t="s">
        <v>246</v>
      </c>
      <c r="L5786" s="42" t="s">
        <v>12170</v>
      </c>
      <c r="M5786" s="42" t="s">
        <v>21</v>
      </c>
      <c r="N5786" s="42" t="s">
        <v>12171</v>
      </c>
      <c r="O5786" s="42" t="s">
        <v>23</v>
      </c>
      <c r="P5786" s="42" t="s">
        <v>395</v>
      </c>
      <c r="Q5786" s="56" t="s">
        <v>12172</v>
      </c>
      <c r="R5786" s="42" t="s">
        <v>94</v>
      </c>
      <c r="S5786" s="42" t="s">
        <v>373</v>
      </c>
      <c r="T5786" s="42"/>
      <c r="V5786" s="42"/>
      <c r="W5786" s="42"/>
      <c r="Y5786" s="57"/>
      <c r="Z5786" s="57"/>
      <c r="AA5786" s="57"/>
      <c r="AB5786" s="57"/>
      <c r="AC5786" s="57"/>
      <c r="AD5786" s="57"/>
      <c r="AE5786" s="57"/>
      <c r="AF5786" s="57"/>
      <c r="AG5786" s="57"/>
      <c r="AH5786" s="57"/>
      <c r="AI5786" s="57"/>
      <c r="AJ5786" s="57"/>
      <c r="AK5786" s="57"/>
      <c r="AL5786" s="57"/>
      <c r="AM5786" s="57"/>
      <c r="AN5786" s="57"/>
      <c r="AO5786" s="57"/>
      <c r="AP5786" s="57"/>
      <c r="AQ5786" s="57"/>
      <c r="AR5786" s="57"/>
      <c r="AS5786" s="57"/>
      <c r="AT5786" s="57"/>
      <c r="AU5786" s="57"/>
      <c r="AV5786" s="57"/>
      <c r="AW5786" s="57"/>
      <c r="AX5786" s="57"/>
      <c r="AY5786" s="57"/>
      <c r="AZ5786" s="57"/>
      <c r="BA5786" s="57"/>
      <c r="BB5786" s="57"/>
      <c r="BC5786" s="57"/>
      <c r="BD5786" s="57"/>
      <c r="BE5786" s="57"/>
      <c r="BF5786" s="57"/>
      <c r="BG5786" s="57"/>
      <c r="BH5786" s="57"/>
      <c r="BI5786" s="57"/>
      <c r="BJ5786" s="57"/>
      <c r="BK5786" s="57"/>
      <c r="BL5786" s="57"/>
    </row>
    <row r="5787" spans="1:64" s="50" customFormat="1" ht="12" customHeight="1" x14ac:dyDescent="0.15">
      <c r="A5787" s="42" t="s">
        <v>12173</v>
      </c>
      <c r="B5787" s="42">
        <v>46</v>
      </c>
      <c r="C5787" s="42" t="s">
        <v>14</v>
      </c>
      <c r="D5787" s="42" t="s">
        <v>24</v>
      </c>
      <c r="E5787" s="42"/>
      <c r="F5787" s="55">
        <v>41628</v>
      </c>
      <c r="G5787" s="42" t="s">
        <v>23818</v>
      </c>
      <c r="H5787" s="42" t="s">
        <v>562</v>
      </c>
      <c r="I5787" s="42" t="s">
        <v>67</v>
      </c>
      <c r="J5787" s="42" t="s">
        <v>12174</v>
      </c>
      <c r="K5787" s="42" t="s">
        <v>563</v>
      </c>
      <c r="L5787" s="42" t="s">
        <v>564</v>
      </c>
      <c r="M5787" s="42" t="s">
        <v>21</v>
      </c>
      <c r="N5787" s="42" t="s">
        <v>12175</v>
      </c>
      <c r="O5787" s="42" t="s">
        <v>537</v>
      </c>
      <c r="P5787" s="42" t="s">
        <v>395</v>
      </c>
      <c r="Q5787" s="56" t="str">
        <f>HYPERLINK("http://www.kens5.com/story/local/2014/09/26/10621720/","http://www.kens5.com/story/local/2014/09/26/10621720/")</f>
        <v>http://www.kens5.com/story/local/2014/09/26/10621720/</v>
      </c>
      <c r="R5787" s="42" t="s">
        <v>542</v>
      </c>
      <c r="S5787" s="42" t="s">
        <v>22</v>
      </c>
      <c r="T5787" s="42"/>
      <c r="V5787" s="42"/>
      <c r="W5787" s="42"/>
      <c r="Y5787" s="57"/>
      <c r="Z5787" s="57"/>
      <c r="AA5787" s="57"/>
      <c r="AB5787" s="57"/>
      <c r="AC5787" s="57"/>
      <c r="AD5787" s="57"/>
      <c r="AE5787" s="57"/>
      <c r="AF5787" s="57"/>
      <c r="AG5787" s="57"/>
      <c r="AH5787" s="57"/>
      <c r="AI5787" s="57"/>
      <c r="AJ5787" s="57"/>
      <c r="AK5787" s="57"/>
      <c r="AL5787" s="57"/>
      <c r="AM5787" s="57"/>
      <c r="AN5787" s="57"/>
      <c r="AO5787" s="57"/>
      <c r="AP5787" s="57"/>
      <c r="AQ5787" s="57"/>
      <c r="AR5787" s="57"/>
      <c r="AS5787" s="57"/>
      <c r="AT5787" s="57"/>
      <c r="AU5787" s="57"/>
      <c r="AV5787" s="57"/>
      <c r="AW5787" s="57"/>
      <c r="AX5787" s="57"/>
      <c r="AY5787" s="57"/>
      <c r="AZ5787" s="57"/>
      <c r="BA5787" s="57"/>
      <c r="BB5787" s="57"/>
      <c r="BC5787" s="57"/>
      <c r="BD5787" s="57"/>
      <c r="BE5787" s="57"/>
      <c r="BF5787" s="57"/>
      <c r="BG5787" s="57"/>
      <c r="BH5787" s="57"/>
      <c r="BI5787" s="57"/>
      <c r="BJ5787" s="57"/>
      <c r="BK5787" s="57"/>
      <c r="BL5787" s="57"/>
    </row>
    <row r="5788" spans="1:64" s="50" customFormat="1" ht="12" customHeight="1" x14ac:dyDescent="0.15">
      <c r="A5788" s="42" t="s">
        <v>12176</v>
      </c>
      <c r="B5788" s="42">
        <v>33</v>
      </c>
      <c r="C5788" s="42" t="s">
        <v>14</v>
      </c>
      <c r="D5788" s="42" t="s">
        <v>79</v>
      </c>
      <c r="E5788" s="42" t="s">
        <v>12177</v>
      </c>
      <c r="F5788" s="55">
        <v>41627</v>
      </c>
      <c r="G5788" s="42" t="s">
        <v>12178</v>
      </c>
      <c r="H5788" s="42" t="s">
        <v>12179</v>
      </c>
      <c r="I5788" s="42" t="s">
        <v>88</v>
      </c>
      <c r="J5788" s="42" t="s">
        <v>12180</v>
      </c>
      <c r="K5788" s="42" t="s">
        <v>12181</v>
      </c>
      <c r="L5788" s="42" t="s">
        <v>12182</v>
      </c>
      <c r="M5788" s="42" t="s">
        <v>21</v>
      </c>
      <c r="N5788" s="42" t="s">
        <v>12183</v>
      </c>
      <c r="O5788" s="42" t="s">
        <v>23</v>
      </c>
      <c r="P5788" s="42" t="s">
        <v>395</v>
      </c>
      <c r="Q5788" s="56" t="str">
        <f>HYPERLINK("http://blog.al.com/montgomery/2013/12/phenix_city_police_fatally_sho.html","http://blog.al.com/montgomery/2013/12/phenix_city_police_fatally_sho.html")</f>
        <v>http://blog.al.com/montgomery/2013/12/phenix_city_police_fatally_sho.html</v>
      </c>
      <c r="R5788" s="42" t="s">
        <v>23</v>
      </c>
      <c r="S5788" s="42" t="s">
        <v>22</v>
      </c>
      <c r="T5788" s="42"/>
      <c r="V5788" s="42"/>
      <c r="W5788" s="42"/>
      <c r="Y5788" s="57"/>
      <c r="Z5788" s="57"/>
      <c r="AA5788" s="57"/>
      <c r="AB5788" s="57"/>
      <c r="AC5788" s="57"/>
      <c r="AD5788" s="57"/>
      <c r="AE5788" s="57"/>
      <c r="AF5788" s="57"/>
      <c r="AG5788" s="57"/>
      <c r="AH5788" s="57"/>
      <c r="AI5788" s="57"/>
      <c r="AJ5788" s="57"/>
      <c r="AK5788" s="57"/>
      <c r="AL5788" s="57"/>
      <c r="AM5788" s="57"/>
      <c r="AN5788" s="57"/>
      <c r="AO5788" s="57"/>
      <c r="AP5788" s="57"/>
      <c r="AQ5788" s="57"/>
      <c r="AR5788" s="57"/>
      <c r="AS5788" s="57"/>
      <c r="AT5788" s="57"/>
      <c r="AU5788" s="57"/>
      <c r="AV5788" s="57"/>
      <c r="AW5788" s="57"/>
      <c r="AX5788" s="57"/>
      <c r="AY5788" s="57"/>
      <c r="AZ5788" s="57"/>
      <c r="BA5788" s="57"/>
      <c r="BB5788" s="57"/>
      <c r="BC5788" s="57"/>
      <c r="BD5788" s="57"/>
      <c r="BE5788" s="57"/>
      <c r="BF5788" s="57"/>
      <c r="BG5788" s="57"/>
      <c r="BH5788" s="57"/>
      <c r="BI5788" s="57"/>
      <c r="BJ5788" s="57"/>
      <c r="BK5788" s="57"/>
      <c r="BL5788" s="57"/>
    </row>
    <row r="5789" spans="1:64" s="50" customFormat="1" ht="12" customHeight="1" x14ac:dyDescent="0.15">
      <c r="A5789" s="42" t="s">
        <v>12184</v>
      </c>
      <c r="B5789" s="42">
        <v>49</v>
      </c>
      <c r="C5789" s="42" t="s">
        <v>14</v>
      </c>
      <c r="D5789" s="42" t="s">
        <v>31</v>
      </c>
      <c r="E5789" s="42" t="s">
        <v>12185</v>
      </c>
      <c r="F5789" s="55">
        <v>41626</v>
      </c>
      <c r="G5789" s="42" t="s">
        <v>12186</v>
      </c>
      <c r="H5789" s="42" t="s">
        <v>210</v>
      </c>
      <c r="I5789" s="42" t="s">
        <v>211</v>
      </c>
      <c r="J5789" s="42" t="s">
        <v>12187</v>
      </c>
      <c r="K5789" s="42" t="s">
        <v>414</v>
      </c>
      <c r="L5789" s="42" t="s">
        <v>212</v>
      </c>
      <c r="M5789" s="42" t="s">
        <v>21</v>
      </c>
      <c r="N5789" s="42" t="s">
        <v>12188</v>
      </c>
      <c r="O5789" s="42" t="s">
        <v>994</v>
      </c>
      <c r="P5789" s="42" t="s">
        <v>395</v>
      </c>
      <c r="Q5789" s="56"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5789" s="42" t="s">
        <v>948</v>
      </c>
      <c r="S5789" s="42" t="s">
        <v>22</v>
      </c>
      <c r="T5789" s="42"/>
      <c r="V5789" s="42"/>
      <c r="W5789" s="42"/>
      <c r="Y5789" s="57"/>
      <c r="Z5789" s="57"/>
      <c r="AA5789" s="57"/>
      <c r="AB5789" s="57"/>
      <c r="AC5789" s="57"/>
      <c r="AD5789" s="57"/>
      <c r="AE5789" s="57"/>
      <c r="AF5789" s="57"/>
      <c r="AG5789" s="57"/>
      <c r="AH5789" s="57"/>
      <c r="AI5789" s="57"/>
      <c r="AJ5789" s="57"/>
      <c r="AK5789" s="57"/>
      <c r="AL5789" s="57"/>
      <c r="AM5789" s="57"/>
      <c r="AN5789" s="57"/>
      <c r="AO5789" s="57"/>
      <c r="AP5789" s="57"/>
      <c r="AQ5789" s="57"/>
      <c r="AR5789" s="57"/>
      <c r="AS5789" s="57"/>
      <c r="AT5789" s="57"/>
      <c r="AU5789" s="57"/>
      <c r="AV5789" s="57"/>
      <c r="AW5789" s="57"/>
      <c r="AX5789" s="57"/>
      <c r="AY5789" s="57"/>
      <c r="AZ5789" s="57"/>
      <c r="BA5789" s="57"/>
      <c r="BB5789" s="57"/>
      <c r="BC5789" s="57"/>
      <c r="BD5789" s="57"/>
      <c r="BE5789" s="57"/>
      <c r="BF5789" s="57"/>
      <c r="BG5789" s="57"/>
      <c r="BH5789" s="57"/>
      <c r="BI5789" s="57"/>
      <c r="BJ5789" s="57"/>
      <c r="BK5789" s="57"/>
      <c r="BL5789" s="57"/>
    </row>
    <row r="5790" spans="1:64" s="50" customFormat="1" ht="12" customHeight="1" x14ac:dyDescent="0.15">
      <c r="A5790" s="42" t="s">
        <v>12197</v>
      </c>
      <c r="B5790" s="42">
        <v>63</v>
      </c>
      <c r="C5790" s="42" t="s">
        <v>14</v>
      </c>
      <c r="D5790" s="42" t="s">
        <v>31</v>
      </c>
      <c r="E5790" s="42" t="s">
        <v>12198</v>
      </c>
      <c r="F5790" s="55">
        <v>41624</v>
      </c>
      <c r="G5790" s="42" t="s">
        <v>12199</v>
      </c>
      <c r="H5790" s="42" t="s">
        <v>431</v>
      </c>
      <c r="I5790" s="42" t="s">
        <v>432</v>
      </c>
      <c r="J5790" s="42" t="s">
        <v>3964</v>
      </c>
      <c r="K5790" s="42" t="s">
        <v>3965</v>
      </c>
      <c r="L5790" s="42" t="s">
        <v>3966</v>
      </c>
      <c r="M5790" s="42" t="s">
        <v>21</v>
      </c>
      <c r="N5790" s="42" t="s">
        <v>12200</v>
      </c>
      <c r="O5790" s="42" t="s">
        <v>537</v>
      </c>
      <c r="P5790" s="42" t="s">
        <v>395</v>
      </c>
      <c r="Q5790" s="56" t="s">
        <v>12201</v>
      </c>
      <c r="R5790" s="42" t="s">
        <v>94</v>
      </c>
      <c r="S5790" s="42" t="s">
        <v>22</v>
      </c>
      <c r="T5790" s="42"/>
      <c r="V5790" s="42"/>
      <c r="W5790" s="42"/>
      <c r="Y5790" s="57"/>
      <c r="Z5790" s="57"/>
      <c r="AA5790" s="57"/>
      <c r="AB5790" s="57"/>
      <c r="AC5790" s="57"/>
      <c r="AD5790" s="57"/>
      <c r="AE5790" s="57"/>
      <c r="AF5790" s="57"/>
      <c r="AG5790" s="57"/>
      <c r="AH5790" s="57"/>
      <c r="AI5790" s="57"/>
      <c r="AJ5790" s="57"/>
      <c r="AK5790" s="57"/>
      <c r="AL5790" s="57"/>
      <c r="AM5790" s="57"/>
      <c r="AN5790" s="57"/>
      <c r="AO5790" s="57"/>
      <c r="AP5790" s="57"/>
      <c r="AQ5790" s="57"/>
      <c r="AR5790" s="57"/>
      <c r="AS5790" s="57"/>
      <c r="AT5790" s="57"/>
      <c r="AU5790" s="57"/>
      <c r="AV5790" s="57"/>
      <c r="AW5790" s="57"/>
      <c r="AX5790" s="57"/>
      <c r="AY5790" s="57"/>
      <c r="AZ5790" s="57"/>
      <c r="BA5790" s="57"/>
      <c r="BB5790" s="57"/>
      <c r="BC5790" s="57"/>
      <c r="BD5790" s="57"/>
      <c r="BE5790" s="57"/>
      <c r="BF5790" s="57"/>
      <c r="BG5790" s="57"/>
      <c r="BH5790" s="57"/>
      <c r="BI5790" s="57"/>
      <c r="BJ5790" s="57"/>
      <c r="BK5790" s="57"/>
      <c r="BL5790" s="57"/>
    </row>
    <row r="5791" spans="1:64" s="50" customFormat="1" ht="12" customHeight="1" x14ac:dyDescent="0.15">
      <c r="A5791" s="42" t="s">
        <v>12189</v>
      </c>
      <c r="B5791" s="42">
        <v>29</v>
      </c>
      <c r="C5791" s="42" t="s">
        <v>14</v>
      </c>
      <c r="D5791" s="42" t="s">
        <v>31</v>
      </c>
      <c r="E5791" s="42" t="s">
        <v>12190</v>
      </c>
      <c r="F5791" s="55">
        <v>41624</v>
      </c>
      <c r="G5791" s="42" t="s">
        <v>12191</v>
      </c>
      <c r="H5791" s="42" t="s">
        <v>12192</v>
      </c>
      <c r="I5791" s="42" t="s">
        <v>38</v>
      </c>
      <c r="J5791" s="42" t="s">
        <v>12193</v>
      </c>
      <c r="K5791" s="42" t="s">
        <v>82</v>
      </c>
      <c r="L5791" s="42" t="s">
        <v>12194</v>
      </c>
      <c r="M5791" s="42" t="s">
        <v>21</v>
      </c>
      <c r="N5791" s="42" t="s">
        <v>12195</v>
      </c>
      <c r="O5791" s="42" t="s">
        <v>994</v>
      </c>
      <c r="P5791" s="42" t="s">
        <v>395</v>
      </c>
      <c r="Q5791" s="56" t="s">
        <v>12196</v>
      </c>
      <c r="R5791" s="42" t="s">
        <v>94</v>
      </c>
      <c r="S5791" s="42" t="s">
        <v>22</v>
      </c>
      <c r="T5791" s="42"/>
      <c r="V5791" s="42"/>
      <c r="W5791" s="42"/>
      <c r="Y5791" s="57"/>
      <c r="Z5791" s="57"/>
      <c r="AA5791" s="57"/>
      <c r="AB5791" s="57"/>
      <c r="AC5791" s="57"/>
      <c r="AD5791" s="57"/>
      <c r="AE5791" s="57"/>
      <c r="AF5791" s="57"/>
      <c r="AG5791" s="57"/>
      <c r="AH5791" s="57"/>
      <c r="AI5791" s="57"/>
      <c r="AJ5791" s="57"/>
      <c r="AK5791" s="57"/>
      <c r="AL5791" s="57"/>
      <c r="AM5791" s="57"/>
      <c r="AN5791" s="57"/>
      <c r="AO5791" s="57"/>
      <c r="AP5791" s="57"/>
      <c r="AQ5791" s="57"/>
      <c r="AR5791" s="57"/>
      <c r="AS5791" s="57"/>
      <c r="AT5791" s="57"/>
      <c r="AU5791" s="57"/>
      <c r="AV5791" s="57"/>
      <c r="AW5791" s="57"/>
      <c r="AX5791" s="57"/>
      <c r="AY5791" s="57"/>
      <c r="AZ5791" s="57"/>
      <c r="BA5791" s="57"/>
      <c r="BB5791" s="57"/>
      <c r="BC5791" s="57"/>
      <c r="BD5791" s="57"/>
      <c r="BE5791" s="57"/>
      <c r="BF5791" s="57"/>
      <c r="BG5791" s="57"/>
      <c r="BH5791" s="57"/>
      <c r="BI5791" s="57"/>
      <c r="BJ5791" s="57"/>
      <c r="BK5791" s="57"/>
      <c r="BL5791" s="57"/>
    </row>
    <row r="5792" spans="1:64" s="50" customFormat="1" ht="12" customHeight="1" x14ac:dyDescent="0.15">
      <c r="A5792" s="42" t="s">
        <v>12202</v>
      </c>
      <c r="B5792" s="42">
        <v>63</v>
      </c>
      <c r="C5792" s="42" t="s">
        <v>14</v>
      </c>
      <c r="D5792" s="42" t="s">
        <v>31</v>
      </c>
      <c r="E5792" s="42" t="s">
        <v>12203</v>
      </c>
      <c r="F5792" s="55">
        <v>41624</v>
      </c>
      <c r="G5792" s="42" t="s">
        <v>12204</v>
      </c>
      <c r="H5792" s="42" t="s">
        <v>3252</v>
      </c>
      <c r="I5792" s="42" t="s">
        <v>117</v>
      </c>
      <c r="J5792" s="42" t="s">
        <v>11105</v>
      </c>
      <c r="K5792" s="42" t="s">
        <v>617</v>
      </c>
      <c r="L5792" s="42" t="s">
        <v>14666</v>
      </c>
      <c r="M5792" s="42" t="s">
        <v>373</v>
      </c>
      <c r="N5792" s="42" t="s">
        <v>12205</v>
      </c>
      <c r="O5792" s="42" t="s">
        <v>994</v>
      </c>
      <c r="P5792" s="42" t="s">
        <v>395</v>
      </c>
      <c r="Q5792" s="56" t="s">
        <v>12206</v>
      </c>
      <c r="R5792" s="42" t="s">
        <v>94</v>
      </c>
      <c r="S5792" s="42" t="s">
        <v>373</v>
      </c>
      <c r="T5792" s="42" t="s">
        <v>29599</v>
      </c>
      <c r="V5792" s="42"/>
      <c r="W5792" s="42"/>
      <c r="Y5792" s="57"/>
      <c r="Z5792" s="57"/>
      <c r="AA5792" s="57"/>
      <c r="AB5792" s="57"/>
      <c r="AC5792" s="57"/>
      <c r="AD5792" s="57"/>
      <c r="AE5792" s="57"/>
      <c r="AF5792" s="57"/>
      <c r="AG5792" s="57"/>
      <c r="AH5792" s="57"/>
      <c r="AI5792" s="57"/>
      <c r="AJ5792" s="57"/>
      <c r="AK5792" s="57"/>
      <c r="AL5792" s="57"/>
      <c r="AM5792" s="57"/>
      <c r="AN5792" s="57"/>
      <c r="AO5792" s="57"/>
      <c r="AP5792" s="57"/>
      <c r="AQ5792" s="57"/>
      <c r="AR5792" s="57"/>
      <c r="AS5792" s="57"/>
      <c r="AT5792" s="57"/>
      <c r="AU5792" s="57"/>
      <c r="AV5792" s="57"/>
      <c r="AW5792" s="57"/>
      <c r="AX5792" s="57"/>
      <c r="AY5792" s="57"/>
      <c r="AZ5792" s="57"/>
      <c r="BA5792" s="57"/>
      <c r="BB5792" s="57"/>
      <c r="BC5792" s="57"/>
      <c r="BD5792" s="57"/>
      <c r="BE5792" s="57"/>
      <c r="BF5792" s="57"/>
      <c r="BG5792" s="57"/>
      <c r="BH5792" s="57"/>
      <c r="BI5792" s="57"/>
      <c r="BJ5792" s="57"/>
      <c r="BK5792" s="57"/>
      <c r="BL5792" s="57"/>
    </row>
    <row r="5793" spans="1:64" s="50" customFormat="1" ht="12" customHeight="1" x14ac:dyDescent="0.15">
      <c r="A5793" s="42" t="s">
        <v>12214</v>
      </c>
      <c r="B5793" s="42">
        <v>20</v>
      </c>
      <c r="C5793" s="42" t="s">
        <v>108</v>
      </c>
      <c r="D5793" s="42" t="s">
        <v>42</v>
      </c>
      <c r="E5793" s="42" t="s">
        <v>12215</v>
      </c>
      <c r="F5793" s="55">
        <v>41622</v>
      </c>
      <c r="G5793" s="42" t="s">
        <v>12216</v>
      </c>
      <c r="H5793" s="42" t="s">
        <v>6120</v>
      </c>
      <c r="I5793" s="42" t="s">
        <v>39</v>
      </c>
      <c r="J5793" s="42" t="s">
        <v>12217</v>
      </c>
      <c r="K5793" s="42" t="s">
        <v>92</v>
      </c>
      <c r="L5793" s="42" t="s">
        <v>408</v>
      </c>
      <c r="M5793" s="42" t="s">
        <v>373</v>
      </c>
      <c r="N5793" s="42" t="s">
        <v>12218</v>
      </c>
      <c r="O5793" s="42" t="s">
        <v>994</v>
      </c>
      <c r="P5793" s="42" t="s">
        <v>395</v>
      </c>
      <c r="Q5793" s="56" t="s">
        <v>12219</v>
      </c>
      <c r="R5793" s="42" t="s">
        <v>94</v>
      </c>
      <c r="S5793" s="42" t="s">
        <v>373</v>
      </c>
      <c r="T5793" s="42" t="s">
        <v>29599</v>
      </c>
      <c r="V5793" s="42"/>
      <c r="W5793" s="42"/>
      <c r="Y5793" s="57"/>
      <c r="Z5793" s="57"/>
      <c r="AA5793" s="57"/>
      <c r="AB5793" s="57"/>
      <c r="AC5793" s="57"/>
      <c r="AD5793" s="57"/>
      <c r="AE5793" s="57"/>
      <c r="AF5793" s="57"/>
      <c r="AG5793" s="57"/>
      <c r="AH5793" s="57"/>
      <c r="AI5793" s="57"/>
      <c r="AJ5793" s="57"/>
      <c r="AK5793" s="57"/>
      <c r="AL5793" s="57"/>
      <c r="AM5793" s="57"/>
      <c r="AN5793" s="57"/>
      <c r="AO5793" s="57"/>
      <c r="AP5793" s="57"/>
      <c r="AQ5793" s="57"/>
      <c r="AR5793" s="57"/>
      <c r="AS5793" s="57"/>
      <c r="AT5793" s="57"/>
      <c r="AU5793" s="57"/>
      <c r="AV5793" s="57"/>
      <c r="AW5793" s="57"/>
      <c r="AX5793" s="57"/>
      <c r="AY5793" s="57"/>
      <c r="AZ5793" s="57"/>
      <c r="BA5793" s="57"/>
      <c r="BB5793" s="57"/>
      <c r="BC5793" s="57"/>
      <c r="BD5793" s="57"/>
      <c r="BE5793" s="57"/>
      <c r="BF5793" s="57"/>
      <c r="BG5793" s="57"/>
      <c r="BH5793" s="57"/>
      <c r="BI5793" s="57"/>
      <c r="BJ5793" s="57"/>
      <c r="BK5793" s="57"/>
      <c r="BL5793" s="57"/>
    </row>
    <row r="5794" spans="1:64" s="50" customFormat="1" ht="12" customHeight="1" x14ac:dyDescent="0.15">
      <c r="A5794" s="42" t="s">
        <v>12221</v>
      </c>
      <c r="B5794" s="42">
        <v>49</v>
      </c>
      <c r="C5794" s="42" t="s">
        <v>14</v>
      </c>
      <c r="D5794" s="42" t="s">
        <v>42</v>
      </c>
      <c r="E5794" s="42" t="s">
        <v>12222</v>
      </c>
      <c r="F5794" s="55">
        <v>41622</v>
      </c>
      <c r="G5794" s="42" t="s">
        <v>12223</v>
      </c>
      <c r="H5794" s="42" t="s">
        <v>2241</v>
      </c>
      <c r="I5794" s="42" t="s">
        <v>203</v>
      </c>
      <c r="J5794" s="42" t="s">
        <v>12224</v>
      </c>
      <c r="K5794" s="42" t="s">
        <v>1403</v>
      </c>
      <c r="L5794" s="42" t="s">
        <v>12225</v>
      </c>
      <c r="M5794" s="42" t="s">
        <v>21</v>
      </c>
      <c r="N5794" s="42" t="s">
        <v>12226</v>
      </c>
      <c r="O5794" s="42" t="s">
        <v>537</v>
      </c>
      <c r="P5794" s="42" t="s">
        <v>395</v>
      </c>
      <c r="Q5794" s="56" t="s">
        <v>12227</v>
      </c>
      <c r="R5794" s="42" t="s">
        <v>948</v>
      </c>
      <c r="S5794" s="42" t="s">
        <v>22</v>
      </c>
      <c r="T5794" s="42"/>
      <c r="V5794" s="42"/>
      <c r="W5794" s="42"/>
      <c r="Y5794" s="57"/>
      <c r="Z5794" s="57"/>
      <c r="AA5794" s="57"/>
      <c r="AB5794" s="57"/>
      <c r="AC5794" s="57"/>
      <c r="AD5794" s="57"/>
      <c r="AE5794" s="57"/>
      <c r="AF5794" s="57"/>
      <c r="AG5794" s="57"/>
      <c r="AH5794" s="57"/>
      <c r="AI5794" s="57"/>
      <c r="AJ5794" s="57"/>
      <c r="AK5794" s="57"/>
      <c r="AL5794" s="57"/>
      <c r="AM5794" s="57"/>
      <c r="AN5794" s="57"/>
      <c r="AO5794" s="57"/>
      <c r="AP5794" s="57"/>
      <c r="AQ5794" s="57"/>
      <c r="AR5794" s="57"/>
      <c r="AS5794" s="57"/>
      <c r="AT5794" s="57"/>
      <c r="AU5794" s="57"/>
      <c r="AV5794" s="57"/>
      <c r="AW5794" s="57"/>
      <c r="AX5794" s="57"/>
      <c r="AY5794" s="57"/>
      <c r="AZ5794" s="57"/>
      <c r="BA5794" s="57"/>
      <c r="BB5794" s="57"/>
      <c r="BC5794" s="57"/>
      <c r="BD5794" s="57"/>
      <c r="BE5794" s="57"/>
      <c r="BF5794" s="57"/>
      <c r="BG5794" s="57"/>
      <c r="BH5794" s="57"/>
      <c r="BI5794" s="57"/>
      <c r="BJ5794" s="57"/>
      <c r="BK5794" s="57"/>
      <c r="BL5794" s="57"/>
    </row>
    <row r="5795" spans="1:64" s="50" customFormat="1" ht="12" customHeight="1" x14ac:dyDescent="0.15">
      <c r="A5795" s="42" t="s">
        <v>12208</v>
      </c>
      <c r="B5795" s="42">
        <v>43</v>
      </c>
      <c r="C5795" s="42" t="s">
        <v>14</v>
      </c>
      <c r="D5795" s="42" t="s">
        <v>42</v>
      </c>
      <c r="E5795" s="42"/>
      <c r="F5795" s="55">
        <v>41622</v>
      </c>
      <c r="G5795" s="42" t="s">
        <v>12209</v>
      </c>
      <c r="H5795" s="42" t="s">
        <v>12210</v>
      </c>
      <c r="I5795" s="42" t="s">
        <v>854</v>
      </c>
      <c r="J5795" s="42" t="s">
        <v>12211</v>
      </c>
      <c r="K5795" s="42" t="s">
        <v>2317</v>
      </c>
      <c r="L5795" s="42" t="s">
        <v>3493</v>
      </c>
      <c r="M5795" s="42" t="s">
        <v>21</v>
      </c>
      <c r="N5795" s="42" t="s">
        <v>12212</v>
      </c>
      <c r="O5795" s="42" t="s">
        <v>994</v>
      </c>
      <c r="P5795" s="42" t="s">
        <v>395</v>
      </c>
      <c r="Q5795" s="56" t="s">
        <v>12213</v>
      </c>
      <c r="R5795" s="42" t="s">
        <v>542</v>
      </c>
      <c r="S5795" s="42" t="s">
        <v>22</v>
      </c>
      <c r="T5795" s="42"/>
      <c r="V5795" s="42"/>
      <c r="W5795" s="42"/>
      <c r="Y5795" s="57"/>
      <c r="Z5795" s="57"/>
      <c r="AA5795" s="57"/>
      <c r="AB5795" s="57"/>
      <c r="AC5795" s="57"/>
      <c r="AD5795" s="57"/>
      <c r="AE5795" s="57"/>
      <c r="AF5795" s="57"/>
      <c r="AG5795" s="57"/>
      <c r="AH5795" s="57"/>
      <c r="AI5795" s="57"/>
      <c r="AJ5795" s="57"/>
      <c r="AK5795" s="57"/>
      <c r="AL5795" s="57"/>
      <c r="AM5795" s="57"/>
      <c r="AN5795" s="57"/>
      <c r="AO5795" s="57"/>
      <c r="AP5795" s="57"/>
      <c r="AQ5795" s="57"/>
      <c r="AR5795" s="57"/>
      <c r="AS5795" s="57"/>
      <c r="AT5795" s="57"/>
      <c r="AU5795" s="57"/>
      <c r="AV5795" s="57"/>
      <c r="AW5795" s="57"/>
      <c r="AX5795" s="57"/>
      <c r="AY5795" s="57"/>
      <c r="AZ5795" s="57"/>
      <c r="BA5795" s="57"/>
      <c r="BB5795" s="57"/>
      <c r="BC5795" s="57"/>
      <c r="BD5795" s="57"/>
      <c r="BE5795" s="57"/>
      <c r="BF5795" s="57"/>
      <c r="BG5795" s="57"/>
      <c r="BH5795" s="57"/>
      <c r="BI5795" s="57"/>
      <c r="BJ5795" s="57"/>
      <c r="BK5795" s="57"/>
      <c r="BL5795" s="57"/>
    </row>
    <row r="5796" spans="1:64" s="50" customFormat="1" ht="12" customHeight="1" x14ac:dyDescent="0.15">
      <c r="A5796" s="42" t="s">
        <v>12228</v>
      </c>
      <c r="B5796" s="42">
        <v>58</v>
      </c>
      <c r="C5796" s="42" t="s">
        <v>14</v>
      </c>
      <c r="D5796" s="42" t="s">
        <v>24</v>
      </c>
      <c r="E5796" s="42"/>
      <c r="F5796" s="55">
        <v>41622</v>
      </c>
      <c r="G5796" s="42" t="s">
        <v>12229</v>
      </c>
      <c r="H5796" s="42" t="s">
        <v>12230</v>
      </c>
      <c r="I5796" s="42" t="s">
        <v>219</v>
      </c>
      <c r="J5796" s="42" t="s">
        <v>12231</v>
      </c>
      <c r="K5796" s="42" t="s">
        <v>1949</v>
      </c>
      <c r="L5796" s="42" t="s">
        <v>12232</v>
      </c>
      <c r="M5796" s="42" t="s">
        <v>21</v>
      </c>
      <c r="N5796" s="42" t="s">
        <v>12233</v>
      </c>
      <c r="O5796" s="42" t="s">
        <v>994</v>
      </c>
      <c r="P5796" s="42" t="s">
        <v>395</v>
      </c>
      <c r="Q5796" s="56" t="s">
        <v>12234</v>
      </c>
      <c r="R5796" s="42" t="s">
        <v>23</v>
      </c>
      <c r="S5796" s="42" t="s">
        <v>22</v>
      </c>
      <c r="T5796" s="42"/>
      <c r="V5796" s="42"/>
      <c r="W5796" s="42"/>
      <c r="Y5796" s="57"/>
      <c r="Z5796" s="57"/>
      <c r="AA5796" s="57"/>
      <c r="AB5796" s="57"/>
      <c r="AC5796" s="57"/>
      <c r="AD5796" s="57"/>
      <c r="AE5796" s="57"/>
      <c r="AF5796" s="57"/>
      <c r="AG5796" s="57"/>
      <c r="AH5796" s="57"/>
      <c r="AI5796" s="57"/>
      <c r="AJ5796" s="57"/>
      <c r="AK5796" s="57"/>
      <c r="AL5796" s="57"/>
      <c r="AM5796" s="57"/>
      <c r="AN5796" s="57"/>
      <c r="AO5796" s="57"/>
      <c r="AP5796" s="57"/>
      <c r="AQ5796" s="57"/>
      <c r="AR5796" s="57"/>
      <c r="AS5796" s="57"/>
      <c r="AT5796" s="57"/>
      <c r="AU5796" s="57"/>
      <c r="AV5796" s="57"/>
      <c r="AW5796" s="57"/>
      <c r="AX5796" s="57"/>
      <c r="AY5796" s="57"/>
      <c r="AZ5796" s="57"/>
      <c r="BA5796" s="57"/>
      <c r="BB5796" s="57"/>
      <c r="BC5796" s="57"/>
      <c r="BD5796" s="57"/>
      <c r="BE5796" s="57"/>
      <c r="BF5796" s="57"/>
      <c r="BG5796" s="57"/>
      <c r="BH5796" s="57"/>
      <c r="BI5796" s="57"/>
      <c r="BJ5796" s="57"/>
      <c r="BK5796" s="57"/>
      <c r="BL5796" s="57"/>
    </row>
    <row r="5797" spans="1:64" s="50" customFormat="1" ht="12" customHeight="1" x14ac:dyDescent="0.15">
      <c r="A5797" s="42" t="s">
        <v>12220</v>
      </c>
      <c r="B5797" s="42">
        <v>31</v>
      </c>
      <c r="C5797" s="42" t="s">
        <v>14</v>
      </c>
      <c r="D5797" s="42" t="s">
        <v>42</v>
      </c>
      <c r="E5797" s="42" t="s">
        <v>12215</v>
      </c>
      <c r="F5797" s="55">
        <v>41622</v>
      </c>
      <c r="G5797" s="42" t="s">
        <v>12216</v>
      </c>
      <c r="H5797" s="42" t="s">
        <v>6120</v>
      </c>
      <c r="I5797" s="42" t="s">
        <v>39</v>
      </c>
      <c r="J5797" s="42" t="s">
        <v>12217</v>
      </c>
      <c r="K5797" s="42" t="s">
        <v>92</v>
      </c>
      <c r="L5797" s="42" t="s">
        <v>408</v>
      </c>
      <c r="M5797" s="42" t="s">
        <v>373</v>
      </c>
      <c r="N5797" s="42" t="s">
        <v>12218</v>
      </c>
      <c r="O5797" s="42" t="s">
        <v>994</v>
      </c>
      <c r="P5797" s="42" t="s">
        <v>395</v>
      </c>
      <c r="Q5797" s="56" t="s">
        <v>12219</v>
      </c>
      <c r="R5797" s="42" t="s">
        <v>94</v>
      </c>
      <c r="S5797" s="42" t="s">
        <v>373</v>
      </c>
      <c r="T5797" s="42" t="s">
        <v>29599</v>
      </c>
      <c r="V5797" s="42"/>
      <c r="W5797" s="42"/>
      <c r="Y5797" s="57"/>
      <c r="Z5797" s="57"/>
      <c r="AA5797" s="57"/>
      <c r="AB5797" s="57"/>
      <c r="AC5797" s="57"/>
      <c r="AD5797" s="57"/>
      <c r="AE5797" s="57"/>
      <c r="AF5797" s="57"/>
      <c r="AG5797" s="57"/>
      <c r="AH5797" s="57"/>
      <c r="AI5797" s="57"/>
      <c r="AJ5797" s="57"/>
      <c r="AK5797" s="57"/>
      <c r="AL5797" s="57"/>
      <c r="AM5797" s="57"/>
      <c r="AN5797" s="57"/>
      <c r="AO5797" s="57"/>
      <c r="AP5797" s="57"/>
      <c r="AQ5797" s="57"/>
      <c r="AR5797" s="57"/>
      <c r="AS5797" s="57"/>
      <c r="AT5797" s="57"/>
      <c r="AU5797" s="57"/>
      <c r="AV5797" s="57"/>
      <c r="AW5797" s="57"/>
      <c r="AX5797" s="57"/>
      <c r="AY5797" s="57"/>
      <c r="AZ5797" s="57"/>
      <c r="BA5797" s="57"/>
      <c r="BB5797" s="57"/>
      <c r="BC5797" s="57"/>
      <c r="BD5797" s="57"/>
      <c r="BE5797" s="57"/>
      <c r="BF5797" s="57"/>
      <c r="BG5797" s="57"/>
      <c r="BH5797" s="57"/>
      <c r="BI5797" s="57"/>
      <c r="BJ5797" s="57"/>
      <c r="BK5797" s="57"/>
      <c r="BL5797" s="57"/>
    </row>
    <row r="5798" spans="1:64" s="50" customFormat="1" ht="12" customHeight="1" x14ac:dyDescent="0.15">
      <c r="A5798" s="42" t="s">
        <v>12235</v>
      </c>
      <c r="B5798" s="42">
        <v>41</v>
      </c>
      <c r="C5798" s="42" t="s">
        <v>14</v>
      </c>
      <c r="D5798" s="42" t="s">
        <v>31</v>
      </c>
      <c r="E5798" s="42" t="s">
        <v>12236</v>
      </c>
      <c r="F5798" s="55">
        <v>41621</v>
      </c>
      <c r="G5798" s="42" t="s">
        <v>23819</v>
      </c>
      <c r="H5798" s="42" t="s">
        <v>12237</v>
      </c>
      <c r="I5798" s="42" t="s">
        <v>38</v>
      </c>
      <c r="J5798" s="42" t="s">
        <v>12238</v>
      </c>
      <c r="K5798" s="42" t="s">
        <v>82</v>
      </c>
      <c r="L5798" s="42" t="s">
        <v>12239</v>
      </c>
      <c r="M5798" s="42" t="s">
        <v>21</v>
      </c>
      <c r="N5798" s="42" t="s">
        <v>12240</v>
      </c>
      <c r="O5798" s="42" t="s">
        <v>994</v>
      </c>
      <c r="P5798" s="42" t="s">
        <v>395</v>
      </c>
      <c r="Q5798" s="56" t="s">
        <v>12241</v>
      </c>
      <c r="R5798" s="42" t="s">
        <v>23</v>
      </c>
      <c r="S5798" s="42" t="s">
        <v>22</v>
      </c>
      <c r="T5798" s="42"/>
      <c r="V5798" s="42"/>
      <c r="W5798" s="42"/>
      <c r="Y5798" s="57"/>
      <c r="Z5798" s="57"/>
      <c r="AA5798" s="57"/>
      <c r="AB5798" s="57"/>
      <c r="AC5798" s="57"/>
      <c r="AD5798" s="57"/>
      <c r="AE5798" s="57"/>
      <c r="AF5798" s="57"/>
      <c r="AG5798" s="57"/>
      <c r="AH5798" s="57"/>
      <c r="AI5798" s="57"/>
      <c r="AJ5798" s="57"/>
      <c r="AK5798" s="57"/>
      <c r="AL5798" s="57"/>
      <c r="AM5798" s="57"/>
      <c r="AN5798" s="57"/>
      <c r="AO5798" s="57"/>
      <c r="AP5798" s="57"/>
      <c r="AQ5798" s="57"/>
      <c r="AR5798" s="57"/>
      <c r="AS5798" s="57"/>
      <c r="AT5798" s="57"/>
      <c r="AU5798" s="57"/>
      <c r="AV5798" s="57"/>
      <c r="AW5798" s="57"/>
      <c r="AX5798" s="57"/>
      <c r="AY5798" s="57"/>
      <c r="AZ5798" s="57"/>
      <c r="BA5798" s="57"/>
      <c r="BB5798" s="57"/>
      <c r="BC5798" s="57"/>
      <c r="BD5798" s="57"/>
      <c r="BE5798" s="57"/>
      <c r="BF5798" s="57"/>
      <c r="BG5798" s="57"/>
      <c r="BH5798" s="57"/>
      <c r="BI5798" s="57"/>
      <c r="BJ5798" s="57"/>
      <c r="BK5798" s="57"/>
      <c r="BL5798" s="57"/>
    </row>
    <row r="5799" spans="1:64" s="50" customFormat="1" ht="12" customHeight="1" x14ac:dyDescent="0.15">
      <c r="A5799" s="42" t="s">
        <v>12250</v>
      </c>
      <c r="B5799" s="42">
        <v>43</v>
      </c>
      <c r="C5799" s="42" t="s">
        <v>14</v>
      </c>
      <c r="D5799" s="42" t="s">
        <v>31</v>
      </c>
      <c r="E5799" s="42" t="s">
        <v>12251</v>
      </c>
      <c r="F5799" s="55">
        <v>41621</v>
      </c>
      <c r="G5799" s="42" t="s">
        <v>12252</v>
      </c>
      <c r="H5799" s="42" t="s">
        <v>12253</v>
      </c>
      <c r="I5799" s="42" t="s">
        <v>35</v>
      </c>
      <c r="J5799" s="42" t="s">
        <v>12254</v>
      </c>
      <c r="K5799" s="42" t="s">
        <v>833</v>
      </c>
      <c r="L5799" s="42" t="s">
        <v>12255</v>
      </c>
      <c r="M5799" s="42" t="s">
        <v>21</v>
      </c>
      <c r="N5799" s="42" t="s">
        <v>12256</v>
      </c>
      <c r="O5799" s="42" t="s">
        <v>994</v>
      </c>
      <c r="P5799" s="42" t="s">
        <v>395</v>
      </c>
      <c r="Q5799" s="56" t="s">
        <v>12257</v>
      </c>
      <c r="R5799" s="42" t="s">
        <v>23</v>
      </c>
      <c r="S5799" s="42" t="s">
        <v>22</v>
      </c>
      <c r="T5799" s="42"/>
      <c r="V5799" s="42"/>
      <c r="W5799" s="42"/>
      <c r="Y5799" s="57"/>
      <c r="Z5799" s="57"/>
      <c r="AA5799" s="57"/>
      <c r="AB5799" s="57"/>
      <c r="AC5799" s="57"/>
      <c r="AD5799" s="57"/>
      <c r="AE5799" s="57"/>
      <c r="AF5799" s="57"/>
      <c r="AG5799" s="57"/>
      <c r="AH5799" s="57"/>
      <c r="AI5799" s="57"/>
      <c r="AJ5799" s="57"/>
      <c r="AK5799" s="57"/>
      <c r="AL5799" s="57"/>
      <c r="AM5799" s="57"/>
      <c r="AN5799" s="57"/>
      <c r="AO5799" s="57"/>
      <c r="AP5799" s="57"/>
      <c r="AQ5799" s="57"/>
      <c r="AR5799" s="57"/>
      <c r="AS5799" s="57"/>
      <c r="AT5799" s="57"/>
      <c r="AU5799" s="57"/>
      <c r="AV5799" s="57"/>
      <c r="AW5799" s="57"/>
      <c r="AX5799" s="57"/>
      <c r="AY5799" s="57"/>
      <c r="AZ5799" s="57"/>
      <c r="BA5799" s="57"/>
      <c r="BB5799" s="57"/>
      <c r="BC5799" s="57"/>
      <c r="BD5799" s="57"/>
      <c r="BE5799" s="57"/>
      <c r="BF5799" s="57"/>
      <c r="BG5799" s="57"/>
      <c r="BH5799" s="57"/>
      <c r="BI5799" s="57"/>
      <c r="BJ5799" s="57"/>
      <c r="BK5799" s="57"/>
      <c r="BL5799" s="57"/>
    </row>
    <row r="5800" spans="1:64" s="50" customFormat="1" ht="12" customHeight="1" x14ac:dyDescent="0.15">
      <c r="A5800" s="42" t="s">
        <v>12242</v>
      </c>
      <c r="B5800" s="42">
        <v>23</v>
      </c>
      <c r="C5800" s="42" t="s">
        <v>14</v>
      </c>
      <c r="D5800" s="42" t="s">
        <v>31</v>
      </c>
      <c r="E5800" s="42" t="s">
        <v>12243</v>
      </c>
      <c r="F5800" s="55">
        <v>41621</v>
      </c>
      <c r="G5800" s="42" t="s">
        <v>12244</v>
      </c>
      <c r="H5800" s="42" t="s">
        <v>12245</v>
      </c>
      <c r="I5800" s="42" t="s">
        <v>432</v>
      </c>
      <c r="J5800" s="42" t="s">
        <v>12246</v>
      </c>
      <c r="K5800" s="42" t="s">
        <v>557</v>
      </c>
      <c r="L5800" s="42" t="s">
        <v>12247</v>
      </c>
      <c r="M5800" s="42" t="s">
        <v>21</v>
      </c>
      <c r="N5800" s="42" t="s">
        <v>12248</v>
      </c>
      <c r="O5800" s="42" t="s">
        <v>537</v>
      </c>
      <c r="P5800" s="42" t="s">
        <v>395</v>
      </c>
      <c r="Q5800" s="56" t="s">
        <v>12249</v>
      </c>
      <c r="R5800" s="42" t="s">
        <v>948</v>
      </c>
      <c r="S5800" s="42" t="s">
        <v>22</v>
      </c>
      <c r="T5800" s="42"/>
      <c r="V5800" s="42"/>
      <c r="W5800" s="42"/>
      <c r="Y5800" s="57"/>
      <c r="Z5800" s="57"/>
      <c r="AA5800" s="57"/>
      <c r="AB5800" s="57"/>
      <c r="AC5800" s="57"/>
      <c r="AD5800" s="57"/>
      <c r="AE5800" s="57"/>
      <c r="AF5800" s="57"/>
      <c r="AG5800" s="57"/>
      <c r="AH5800" s="57"/>
      <c r="AI5800" s="57"/>
      <c r="AJ5800" s="57"/>
      <c r="AK5800" s="57"/>
      <c r="AL5800" s="57"/>
      <c r="AM5800" s="57"/>
      <c r="AN5800" s="57"/>
      <c r="AO5800" s="57"/>
      <c r="AP5800" s="57"/>
      <c r="AQ5800" s="57"/>
      <c r="AR5800" s="57"/>
      <c r="AS5800" s="57"/>
      <c r="AT5800" s="57"/>
      <c r="AU5800" s="57"/>
      <c r="AV5800" s="57"/>
      <c r="AW5800" s="57"/>
      <c r="AX5800" s="57"/>
      <c r="AY5800" s="57"/>
      <c r="AZ5800" s="57"/>
      <c r="BA5800" s="57"/>
      <c r="BB5800" s="57"/>
      <c r="BC5800" s="57"/>
      <c r="BD5800" s="57"/>
      <c r="BE5800" s="57"/>
      <c r="BF5800" s="57"/>
      <c r="BG5800" s="57"/>
      <c r="BH5800" s="57"/>
      <c r="BI5800" s="57"/>
      <c r="BJ5800" s="57"/>
      <c r="BK5800" s="57"/>
      <c r="BL5800" s="57"/>
    </row>
    <row r="5801" spans="1:64" s="50" customFormat="1" ht="12" customHeight="1" x14ac:dyDescent="0.15">
      <c r="A5801" s="42" t="s">
        <v>12258</v>
      </c>
      <c r="B5801" s="42">
        <v>51</v>
      </c>
      <c r="C5801" s="42" t="s">
        <v>14</v>
      </c>
      <c r="D5801" s="42" t="s">
        <v>31</v>
      </c>
      <c r="E5801" s="42" t="s">
        <v>12259</v>
      </c>
      <c r="F5801" s="55">
        <v>41621</v>
      </c>
      <c r="G5801" s="42" t="s">
        <v>12260</v>
      </c>
      <c r="H5801" s="42" t="s">
        <v>92</v>
      </c>
      <c r="I5801" s="42" t="s">
        <v>39</v>
      </c>
      <c r="J5801" s="42" t="s">
        <v>12261</v>
      </c>
      <c r="K5801" s="42" t="s">
        <v>92</v>
      </c>
      <c r="L5801" s="42" t="s">
        <v>93</v>
      </c>
      <c r="M5801" s="42" t="s">
        <v>21</v>
      </c>
      <c r="N5801" s="42" t="s">
        <v>12262</v>
      </c>
      <c r="O5801" s="42" t="s">
        <v>12263</v>
      </c>
      <c r="P5801" s="42" t="s">
        <v>395</v>
      </c>
      <c r="Q5801" s="56" t="s">
        <v>12264</v>
      </c>
      <c r="R5801" s="42" t="s">
        <v>542</v>
      </c>
      <c r="S5801" s="42" t="s">
        <v>12</v>
      </c>
      <c r="T5801" s="42"/>
      <c r="V5801" s="42"/>
      <c r="W5801" s="42"/>
      <c r="Y5801" s="57"/>
      <c r="Z5801" s="57"/>
      <c r="AA5801" s="57"/>
      <c r="AB5801" s="57"/>
      <c r="AC5801" s="57"/>
      <c r="AD5801" s="57"/>
      <c r="AE5801" s="57"/>
      <c r="AF5801" s="57"/>
      <c r="AG5801" s="57"/>
      <c r="AH5801" s="57"/>
      <c r="AI5801" s="57"/>
      <c r="AJ5801" s="57"/>
      <c r="AK5801" s="57"/>
      <c r="AL5801" s="57"/>
      <c r="AM5801" s="57"/>
      <c r="AN5801" s="57"/>
      <c r="AO5801" s="57"/>
      <c r="AP5801" s="57"/>
      <c r="AQ5801" s="57"/>
      <c r="AR5801" s="57"/>
      <c r="AS5801" s="57"/>
      <c r="AT5801" s="57"/>
      <c r="AU5801" s="57"/>
      <c r="AV5801" s="57"/>
      <c r="AW5801" s="57"/>
      <c r="AX5801" s="57"/>
      <c r="AY5801" s="57"/>
      <c r="AZ5801" s="57"/>
      <c r="BA5801" s="57"/>
      <c r="BB5801" s="57"/>
      <c r="BC5801" s="57"/>
      <c r="BD5801" s="57"/>
      <c r="BE5801" s="57"/>
      <c r="BF5801" s="57"/>
      <c r="BG5801" s="57"/>
      <c r="BH5801" s="57"/>
      <c r="BI5801" s="57"/>
      <c r="BJ5801" s="57"/>
      <c r="BK5801" s="57"/>
      <c r="BL5801" s="57"/>
    </row>
    <row r="5802" spans="1:64" s="50" customFormat="1" ht="12" customHeight="1" x14ac:dyDescent="0.15">
      <c r="A5802" s="42" t="s">
        <v>12265</v>
      </c>
      <c r="B5802" s="42">
        <v>50</v>
      </c>
      <c r="C5802" s="42" t="s">
        <v>14</v>
      </c>
      <c r="D5802" s="42" t="s">
        <v>79</v>
      </c>
      <c r="E5802" s="42" t="s">
        <v>12266</v>
      </c>
      <c r="F5802" s="55">
        <v>41620</v>
      </c>
      <c r="G5802" s="42" t="s">
        <v>23820</v>
      </c>
      <c r="H5802" s="42" t="s">
        <v>1262</v>
      </c>
      <c r="I5802" s="42" t="s">
        <v>63</v>
      </c>
      <c r="J5802" s="42" t="s">
        <v>12267</v>
      </c>
      <c r="K5802" s="42" t="s">
        <v>1263</v>
      </c>
      <c r="L5802" s="42" t="s">
        <v>12268</v>
      </c>
      <c r="M5802" s="42" t="s">
        <v>21</v>
      </c>
      <c r="N5802" s="42" t="s">
        <v>12269</v>
      </c>
      <c r="O5802" s="42" t="s">
        <v>537</v>
      </c>
      <c r="P5802" s="42" t="s">
        <v>395</v>
      </c>
      <c r="Q5802" s="56" t="s">
        <v>12270</v>
      </c>
      <c r="R5802" s="42" t="s">
        <v>23</v>
      </c>
      <c r="S5802" s="42" t="s">
        <v>22</v>
      </c>
      <c r="T5802" s="42"/>
      <c r="V5802" s="42"/>
      <c r="W5802" s="42"/>
      <c r="Y5802" s="57"/>
      <c r="Z5802" s="57"/>
      <c r="AA5802" s="57"/>
      <c r="AB5802" s="57"/>
      <c r="AC5802" s="57"/>
      <c r="AD5802" s="57"/>
      <c r="AE5802" s="57"/>
      <c r="AF5802" s="57"/>
      <c r="AG5802" s="57"/>
      <c r="AH5802" s="57"/>
      <c r="AI5802" s="57"/>
      <c r="AJ5802" s="57"/>
      <c r="AK5802" s="57"/>
      <c r="AL5802" s="57"/>
      <c r="AM5802" s="57"/>
      <c r="AN5802" s="57"/>
      <c r="AO5802" s="57"/>
      <c r="AP5802" s="57"/>
      <c r="AQ5802" s="57"/>
      <c r="AR5802" s="57"/>
      <c r="AS5802" s="57"/>
      <c r="AT5802" s="57"/>
      <c r="AU5802" s="57"/>
      <c r="AV5802" s="57"/>
      <c r="AW5802" s="57"/>
      <c r="AX5802" s="57"/>
      <c r="AY5802" s="57"/>
      <c r="AZ5802" s="57"/>
      <c r="BA5802" s="57"/>
      <c r="BB5802" s="57"/>
      <c r="BC5802" s="57"/>
      <c r="BD5802" s="57"/>
      <c r="BE5802" s="57"/>
      <c r="BF5802" s="57"/>
      <c r="BG5802" s="57"/>
      <c r="BH5802" s="57"/>
      <c r="BI5802" s="57"/>
      <c r="BJ5802" s="57"/>
      <c r="BK5802" s="57"/>
      <c r="BL5802" s="57"/>
    </row>
    <row r="5803" spans="1:64" s="50" customFormat="1" ht="12" customHeight="1" x14ac:dyDescent="0.15">
      <c r="A5803" s="42" t="s">
        <v>12271</v>
      </c>
      <c r="B5803" s="42">
        <v>61</v>
      </c>
      <c r="C5803" s="42" t="s">
        <v>14</v>
      </c>
      <c r="D5803" s="42" t="s">
        <v>31</v>
      </c>
      <c r="E5803" s="42" t="s">
        <v>12272</v>
      </c>
      <c r="F5803" s="55">
        <v>41620</v>
      </c>
      <c r="G5803" s="42" t="s">
        <v>12273</v>
      </c>
      <c r="H5803" s="42" t="s">
        <v>12274</v>
      </c>
      <c r="I5803" s="42" t="s">
        <v>4274</v>
      </c>
      <c r="J5803" s="42" t="s">
        <v>12275</v>
      </c>
      <c r="K5803" s="42" t="s">
        <v>1574</v>
      </c>
      <c r="L5803" s="42" t="s">
        <v>4277</v>
      </c>
      <c r="M5803" s="42" t="s">
        <v>21</v>
      </c>
      <c r="N5803" s="42" t="s">
        <v>12276</v>
      </c>
      <c r="O5803" s="42" t="s">
        <v>537</v>
      </c>
      <c r="P5803" s="42" t="s">
        <v>395</v>
      </c>
      <c r="Q5803" s="56" t="s">
        <v>12277</v>
      </c>
      <c r="R5803" s="42" t="s">
        <v>948</v>
      </c>
      <c r="S5803" s="42" t="s">
        <v>22</v>
      </c>
      <c r="T5803" s="42"/>
      <c r="V5803" s="42"/>
      <c r="W5803" s="42"/>
      <c r="Y5803" s="57"/>
      <c r="Z5803" s="57"/>
      <c r="AA5803" s="57"/>
      <c r="AB5803" s="57"/>
      <c r="AC5803" s="57"/>
      <c r="AD5803" s="57"/>
      <c r="AE5803" s="57"/>
      <c r="AF5803" s="57"/>
      <c r="AG5803" s="57"/>
      <c r="AH5803" s="57"/>
      <c r="AI5803" s="57"/>
      <c r="AJ5803" s="57"/>
      <c r="AK5803" s="57"/>
      <c r="AL5803" s="57"/>
      <c r="AM5803" s="57"/>
      <c r="AN5803" s="57"/>
      <c r="AO5803" s="57"/>
      <c r="AP5803" s="57"/>
      <c r="AQ5803" s="57"/>
      <c r="AR5803" s="57"/>
      <c r="AS5803" s="57"/>
      <c r="AT5803" s="57"/>
      <c r="AU5803" s="57"/>
      <c r="AV5803" s="57"/>
      <c r="AW5803" s="57"/>
      <c r="AX5803" s="57"/>
      <c r="AY5803" s="57"/>
      <c r="AZ5803" s="57"/>
      <c r="BA5803" s="57"/>
      <c r="BB5803" s="57"/>
      <c r="BC5803" s="57"/>
      <c r="BD5803" s="57"/>
      <c r="BE5803" s="57"/>
      <c r="BF5803" s="57"/>
      <c r="BG5803" s="57"/>
      <c r="BH5803" s="57"/>
      <c r="BI5803" s="57"/>
      <c r="BJ5803" s="57"/>
      <c r="BK5803" s="57"/>
      <c r="BL5803" s="57"/>
    </row>
    <row r="5804" spans="1:64" s="50" customFormat="1" ht="12" customHeight="1" x14ac:dyDescent="0.15">
      <c r="A5804" s="42" t="s">
        <v>12278</v>
      </c>
      <c r="B5804" s="42">
        <v>43</v>
      </c>
      <c r="C5804" s="42" t="s">
        <v>14</v>
      </c>
      <c r="D5804" s="42" t="s">
        <v>31</v>
      </c>
      <c r="E5804" s="42"/>
      <c r="F5804" s="55">
        <v>41620</v>
      </c>
      <c r="G5804" s="42" t="s">
        <v>12279</v>
      </c>
      <c r="H5804" s="42" t="s">
        <v>12280</v>
      </c>
      <c r="I5804" s="42" t="s">
        <v>297</v>
      </c>
      <c r="J5804" s="42" t="s">
        <v>12281</v>
      </c>
      <c r="K5804" s="42" t="s">
        <v>922</v>
      </c>
      <c r="L5804" s="42" t="s">
        <v>12282</v>
      </c>
      <c r="M5804" s="42" t="s">
        <v>21</v>
      </c>
      <c r="N5804" s="42" t="s">
        <v>12283</v>
      </c>
      <c r="O5804" s="42" t="s">
        <v>537</v>
      </c>
      <c r="P5804" s="42" t="s">
        <v>395</v>
      </c>
      <c r="Q5804" s="56" t="s">
        <v>12284</v>
      </c>
      <c r="R5804" s="42" t="s">
        <v>23</v>
      </c>
      <c r="S5804" s="42" t="s">
        <v>373</v>
      </c>
      <c r="T5804" s="42"/>
      <c r="V5804" s="42"/>
      <c r="W5804" s="42"/>
      <c r="Y5804" s="57"/>
      <c r="Z5804" s="57"/>
      <c r="AA5804" s="57"/>
      <c r="AB5804" s="57"/>
      <c r="AC5804" s="57"/>
      <c r="AD5804" s="57"/>
      <c r="AE5804" s="57"/>
      <c r="AF5804" s="57"/>
      <c r="AG5804" s="57"/>
      <c r="AH5804" s="57"/>
      <c r="AI5804" s="57"/>
      <c r="AJ5804" s="57"/>
      <c r="AK5804" s="57"/>
      <c r="AL5804" s="57"/>
      <c r="AM5804" s="57"/>
      <c r="AN5804" s="57"/>
      <c r="AO5804" s="57"/>
      <c r="AP5804" s="57"/>
      <c r="AQ5804" s="57"/>
      <c r="AR5804" s="57"/>
      <c r="AS5804" s="57"/>
      <c r="AT5804" s="57"/>
      <c r="AU5804" s="57"/>
      <c r="AV5804" s="57"/>
      <c r="AW5804" s="57"/>
      <c r="AX5804" s="57"/>
      <c r="AY5804" s="57"/>
      <c r="AZ5804" s="57"/>
      <c r="BA5804" s="57"/>
      <c r="BB5804" s="57"/>
      <c r="BC5804" s="57"/>
      <c r="BD5804" s="57"/>
      <c r="BE5804" s="57"/>
      <c r="BF5804" s="57"/>
      <c r="BG5804" s="57"/>
      <c r="BH5804" s="57"/>
      <c r="BI5804" s="57"/>
      <c r="BJ5804" s="57"/>
      <c r="BK5804" s="57"/>
      <c r="BL5804" s="57"/>
    </row>
    <row r="5805" spans="1:64" s="50" customFormat="1" ht="12" customHeight="1" x14ac:dyDescent="0.15">
      <c r="A5805" s="42" t="s">
        <v>12286</v>
      </c>
      <c r="B5805" s="42">
        <v>35</v>
      </c>
      <c r="C5805" s="42" t="s">
        <v>108</v>
      </c>
      <c r="D5805" s="42" t="s">
        <v>31</v>
      </c>
      <c r="E5805" s="42" t="s">
        <v>12287</v>
      </c>
      <c r="F5805" s="55">
        <v>41619</v>
      </c>
      <c r="G5805" s="42" t="s">
        <v>12288</v>
      </c>
      <c r="H5805" s="42" t="s">
        <v>12289</v>
      </c>
      <c r="I5805" s="42" t="s">
        <v>63</v>
      </c>
      <c r="J5805" s="42" t="s">
        <v>12290</v>
      </c>
      <c r="K5805" s="42" t="s">
        <v>3157</v>
      </c>
      <c r="L5805" s="42" t="s">
        <v>12291</v>
      </c>
      <c r="M5805" s="42" t="s">
        <v>21</v>
      </c>
      <c r="N5805" s="42" t="s">
        <v>12292</v>
      </c>
      <c r="O5805" s="42" t="s">
        <v>537</v>
      </c>
      <c r="P5805" s="42" t="s">
        <v>395</v>
      </c>
      <c r="Q5805" s="56" t="s">
        <v>12293</v>
      </c>
      <c r="R5805" s="42" t="s">
        <v>94</v>
      </c>
      <c r="S5805" s="42" t="s">
        <v>12</v>
      </c>
      <c r="T5805" s="42"/>
      <c r="V5805" s="42"/>
      <c r="W5805" s="42"/>
      <c r="Y5805" s="57"/>
      <c r="Z5805" s="57"/>
      <c r="AA5805" s="57"/>
      <c r="AB5805" s="57"/>
      <c r="AC5805" s="57"/>
      <c r="AD5805" s="57"/>
      <c r="AE5805" s="57"/>
      <c r="AF5805" s="57"/>
      <c r="AG5805" s="57"/>
      <c r="AH5805" s="57"/>
      <c r="AI5805" s="57"/>
      <c r="AJ5805" s="57"/>
      <c r="AK5805" s="57"/>
      <c r="AL5805" s="57"/>
      <c r="AM5805" s="57"/>
      <c r="AN5805" s="57"/>
      <c r="AO5805" s="57"/>
      <c r="AP5805" s="57"/>
      <c r="AQ5805" s="57"/>
      <c r="AR5805" s="57"/>
      <c r="AS5805" s="57"/>
      <c r="AT5805" s="57"/>
      <c r="AU5805" s="57"/>
      <c r="AV5805" s="57"/>
      <c r="AW5805" s="57"/>
      <c r="AX5805" s="57"/>
      <c r="AY5805" s="57"/>
      <c r="AZ5805" s="57"/>
      <c r="BA5805" s="57"/>
      <c r="BB5805" s="57"/>
      <c r="BC5805" s="57"/>
      <c r="BD5805" s="57"/>
      <c r="BE5805" s="57"/>
      <c r="BF5805" s="57"/>
      <c r="BG5805" s="57"/>
      <c r="BH5805" s="57"/>
      <c r="BI5805" s="57"/>
      <c r="BJ5805" s="57"/>
      <c r="BK5805" s="57"/>
      <c r="BL5805" s="57"/>
    </row>
    <row r="5806" spans="1:64" s="50" customFormat="1" ht="12" customHeight="1" x14ac:dyDescent="0.15">
      <c r="A5806" s="42" t="s">
        <v>12294</v>
      </c>
      <c r="B5806" s="42">
        <v>64</v>
      </c>
      <c r="C5806" s="42" t="s">
        <v>14</v>
      </c>
      <c r="D5806" s="42" t="s">
        <v>31</v>
      </c>
      <c r="E5806" s="42" t="s">
        <v>12295</v>
      </c>
      <c r="F5806" s="55">
        <v>41619</v>
      </c>
      <c r="G5806" s="42" t="s">
        <v>12296</v>
      </c>
      <c r="H5806" s="42" t="s">
        <v>5125</v>
      </c>
      <c r="I5806" s="42" t="s">
        <v>56</v>
      </c>
      <c r="J5806" s="42" t="s">
        <v>12297</v>
      </c>
      <c r="K5806" s="42" t="s">
        <v>2352</v>
      </c>
      <c r="L5806" s="42" t="s">
        <v>12298</v>
      </c>
      <c r="M5806" s="42" t="s">
        <v>21</v>
      </c>
      <c r="N5806" s="42" t="s">
        <v>12299</v>
      </c>
      <c r="O5806" s="42" t="s">
        <v>994</v>
      </c>
      <c r="P5806" s="42" t="s">
        <v>395</v>
      </c>
      <c r="Q5806" s="56" t="s">
        <v>12300</v>
      </c>
      <c r="R5806" s="42" t="s">
        <v>948</v>
      </c>
      <c r="S5806" s="42" t="s">
        <v>22</v>
      </c>
      <c r="T5806" s="42"/>
      <c r="V5806" s="42"/>
      <c r="W5806" s="42"/>
      <c r="Y5806" s="57"/>
      <c r="Z5806" s="57"/>
      <c r="AA5806" s="57"/>
      <c r="AB5806" s="57"/>
      <c r="AC5806" s="57"/>
      <c r="AD5806" s="57"/>
      <c r="AE5806" s="57"/>
      <c r="AF5806" s="57"/>
      <c r="AG5806" s="57"/>
      <c r="AH5806" s="57"/>
      <c r="AI5806" s="57"/>
      <c r="AJ5806" s="57"/>
      <c r="AK5806" s="57"/>
      <c r="AL5806" s="57"/>
      <c r="AM5806" s="57"/>
      <c r="AN5806" s="57"/>
      <c r="AO5806" s="57"/>
      <c r="AP5806" s="57"/>
      <c r="AQ5806" s="57"/>
      <c r="AR5806" s="57"/>
      <c r="AS5806" s="57"/>
      <c r="AT5806" s="57"/>
      <c r="AU5806" s="57"/>
      <c r="AV5806" s="57"/>
      <c r="AW5806" s="57"/>
      <c r="AX5806" s="57"/>
      <c r="AY5806" s="57"/>
      <c r="AZ5806" s="57"/>
      <c r="BA5806" s="57"/>
      <c r="BB5806" s="57"/>
      <c r="BC5806" s="57"/>
      <c r="BD5806" s="57"/>
      <c r="BE5806" s="57"/>
      <c r="BF5806" s="57"/>
      <c r="BG5806" s="57"/>
      <c r="BH5806" s="57"/>
      <c r="BI5806" s="57"/>
      <c r="BJ5806" s="57"/>
      <c r="BK5806" s="57"/>
      <c r="BL5806" s="57"/>
    </row>
    <row r="5807" spans="1:64" s="50" customFormat="1" ht="12" customHeight="1" x14ac:dyDescent="0.15">
      <c r="A5807" s="42" t="s">
        <v>12301</v>
      </c>
      <c r="B5807" s="42">
        <v>50</v>
      </c>
      <c r="C5807" s="42" t="s">
        <v>14</v>
      </c>
      <c r="D5807" s="42" t="s">
        <v>42</v>
      </c>
      <c r="E5807" s="42" t="s">
        <v>12302</v>
      </c>
      <c r="F5807" s="55">
        <v>41618</v>
      </c>
      <c r="G5807" s="42" t="s">
        <v>12303</v>
      </c>
      <c r="H5807" s="42" t="s">
        <v>207</v>
      </c>
      <c r="I5807" s="42" t="s">
        <v>56</v>
      </c>
      <c r="J5807" s="42" t="s">
        <v>8896</v>
      </c>
      <c r="K5807" s="42" t="s">
        <v>155</v>
      </c>
      <c r="L5807" s="42" t="s">
        <v>156</v>
      </c>
      <c r="M5807" s="42" t="s">
        <v>21</v>
      </c>
      <c r="N5807" s="42" t="s">
        <v>12304</v>
      </c>
      <c r="O5807" s="42" t="s">
        <v>994</v>
      </c>
      <c r="P5807" s="42" t="s">
        <v>395</v>
      </c>
      <c r="Q5807" s="56" t="s">
        <v>12305</v>
      </c>
      <c r="R5807" s="42" t="s">
        <v>94</v>
      </c>
      <c r="S5807" s="42" t="s">
        <v>12</v>
      </c>
      <c r="T5807" s="42"/>
      <c r="V5807" s="42"/>
      <c r="W5807" s="42"/>
      <c r="Y5807" s="57"/>
      <c r="Z5807" s="57"/>
      <c r="AA5807" s="57"/>
      <c r="AB5807" s="57"/>
      <c r="AC5807" s="57"/>
      <c r="AD5807" s="57"/>
      <c r="AE5807" s="57"/>
      <c r="AF5807" s="57"/>
      <c r="AG5807" s="57"/>
      <c r="AH5807" s="57"/>
      <c r="AI5807" s="57"/>
      <c r="AJ5807" s="57"/>
      <c r="AK5807" s="57"/>
      <c r="AL5807" s="57"/>
      <c r="AM5807" s="57"/>
      <c r="AN5807" s="57"/>
      <c r="AO5807" s="57"/>
      <c r="AP5807" s="57"/>
      <c r="AQ5807" s="57"/>
      <c r="AR5807" s="57"/>
      <c r="AS5807" s="57"/>
      <c r="AT5807" s="57"/>
      <c r="AU5807" s="57"/>
      <c r="AV5807" s="57"/>
      <c r="AW5807" s="57"/>
      <c r="AX5807" s="57"/>
      <c r="AY5807" s="57"/>
      <c r="AZ5807" s="57"/>
      <c r="BA5807" s="57"/>
      <c r="BB5807" s="57"/>
      <c r="BC5807" s="57"/>
      <c r="BD5807" s="57"/>
      <c r="BE5807" s="57"/>
      <c r="BF5807" s="57"/>
      <c r="BG5807" s="57"/>
      <c r="BH5807" s="57"/>
      <c r="BI5807" s="57"/>
      <c r="BJ5807" s="57"/>
      <c r="BK5807" s="57"/>
      <c r="BL5807" s="57"/>
    </row>
    <row r="5808" spans="1:64" s="50" customFormat="1" ht="12" customHeight="1" x14ac:dyDescent="0.15">
      <c r="A5808" s="42" t="s">
        <v>12306</v>
      </c>
      <c r="B5808" s="42">
        <v>27</v>
      </c>
      <c r="C5808" s="42" t="s">
        <v>14</v>
      </c>
      <c r="D5808" s="42" t="s">
        <v>31</v>
      </c>
      <c r="E5808" s="42" t="s">
        <v>12307</v>
      </c>
      <c r="F5808" s="55">
        <v>41618</v>
      </c>
      <c r="G5808" s="42" t="s">
        <v>12303</v>
      </c>
      <c r="H5808" s="42" t="s">
        <v>207</v>
      </c>
      <c r="I5808" s="42" t="s">
        <v>56</v>
      </c>
      <c r="J5808" s="42" t="s">
        <v>8896</v>
      </c>
      <c r="K5808" s="42" t="s">
        <v>155</v>
      </c>
      <c r="L5808" s="42" t="s">
        <v>156</v>
      </c>
      <c r="M5808" s="42" t="s">
        <v>21</v>
      </c>
      <c r="N5808" s="42" t="s">
        <v>12308</v>
      </c>
      <c r="O5808" s="42" t="s">
        <v>394</v>
      </c>
      <c r="P5808" s="42" t="s">
        <v>395</v>
      </c>
      <c r="Q5808" s="56" t="s">
        <v>12305</v>
      </c>
      <c r="R5808" s="42" t="s">
        <v>948</v>
      </c>
      <c r="S5808" s="42" t="s">
        <v>12</v>
      </c>
      <c r="T5808" s="42"/>
      <c r="V5808" s="42"/>
      <c r="W5808" s="42"/>
      <c r="Y5808" s="57"/>
      <c r="Z5808" s="57"/>
      <c r="AA5808" s="57"/>
      <c r="AB5808" s="57"/>
      <c r="AC5808" s="57"/>
      <c r="AD5808" s="57"/>
      <c r="AE5808" s="57"/>
      <c r="AF5808" s="57"/>
      <c r="AG5808" s="57"/>
      <c r="AH5808" s="57"/>
      <c r="AI5808" s="57"/>
      <c r="AJ5808" s="57"/>
      <c r="AK5808" s="57"/>
      <c r="AL5808" s="57"/>
      <c r="AM5808" s="57"/>
      <c r="AN5808" s="57"/>
      <c r="AO5808" s="57"/>
      <c r="AP5808" s="57"/>
      <c r="AQ5808" s="57"/>
      <c r="AR5808" s="57"/>
      <c r="AS5808" s="57"/>
      <c r="AT5808" s="57"/>
      <c r="AU5808" s="57"/>
      <c r="AV5808" s="57"/>
      <c r="AW5808" s="57"/>
      <c r="AX5808" s="57"/>
      <c r="AY5808" s="57"/>
      <c r="AZ5808" s="57"/>
      <c r="BA5808" s="57"/>
      <c r="BB5808" s="57"/>
      <c r="BC5808" s="57"/>
      <c r="BD5808" s="57"/>
      <c r="BE5808" s="57"/>
      <c r="BF5808" s="57"/>
      <c r="BG5808" s="57"/>
      <c r="BH5808" s="57"/>
      <c r="BI5808" s="57"/>
      <c r="BJ5808" s="57"/>
      <c r="BK5808" s="57"/>
      <c r="BL5808" s="57"/>
    </row>
    <row r="5809" spans="1:64" s="50" customFormat="1" ht="12" customHeight="1" x14ac:dyDescent="0.15">
      <c r="A5809" s="42" t="s">
        <v>12309</v>
      </c>
      <c r="B5809" s="42">
        <v>43</v>
      </c>
      <c r="C5809" s="42" t="s">
        <v>14</v>
      </c>
      <c r="D5809" s="42" t="s">
        <v>31</v>
      </c>
      <c r="E5809" s="42" t="s">
        <v>12310</v>
      </c>
      <c r="F5809" s="55">
        <v>41618</v>
      </c>
      <c r="G5809" s="42" t="s">
        <v>12311</v>
      </c>
      <c r="H5809" s="42" t="s">
        <v>6984</v>
      </c>
      <c r="I5809" s="42" t="s">
        <v>39</v>
      </c>
      <c r="J5809" s="42" t="s">
        <v>12312</v>
      </c>
      <c r="K5809" s="42" t="s">
        <v>592</v>
      </c>
      <c r="L5809" s="42" t="s">
        <v>20371</v>
      </c>
      <c r="M5809" s="42" t="s">
        <v>21</v>
      </c>
      <c r="N5809" s="42" t="s">
        <v>12313</v>
      </c>
      <c r="O5809" s="42" t="s">
        <v>994</v>
      </c>
      <c r="P5809" s="42" t="s">
        <v>395</v>
      </c>
      <c r="Q5809" s="56" t="s">
        <v>12314</v>
      </c>
      <c r="R5809" s="42" t="s">
        <v>542</v>
      </c>
      <c r="S5809" s="42" t="s">
        <v>29</v>
      </c>
      <c r="T5809" s="42"/>
      <c r="V5809" s="42"/>
      <c r="W5809" s="42"/>
      <c r="Y5809" s="57"/>
      <c r="Z5809" s="57"/>
      <c r="AA5809" s="57"/>
      <c r="AB5809" s="57"/>
      <c r="AC5809" s="57"/>
      <c r="AD5809" s="57"/>
      <c r="AE5809" s="57"/>
      <c r="AF5809" s="57"/>
      <c r="AG5809" s="57"/>
      <c r="AH5809" s="57"/>
      <c r="AI5809" s="57"/>
      <c r="AJ5809" s="57"/>
      <c r="AK5809" s="57"/>
      <c r="AL5809" s="57"/>
      <c r="AM5809" s="57"/>
      <c r="AN5809" s="57"/>
      <c r="AO5809" s="57"/>
      <c r="AP5809" s="57"/>
      <c r="AQ5809" s="57"/>
      <c r="AR5809" s="57"/>
      <c r="AS5809" s="57"/>
      <c r="AT5809" s="57"/>
      <c r="AU5809" s="57"/>
      <c r="AV5809" s="57"/>
      <c r="AW5809" s="57"/>
      <c r="AX5809" s="57"/>
      <c r="AY5809" s="57"/>
      <c r="AZ5809" s="57"/>
      <c r="BA5809" s="57"/>
      <c r="BB5809" s="57"/>
      <c r="BC5809" s="57"/>
      <c r="BD5809" s="57"/>
      <c r="BE5809" s="57"/>
      <c r="BF5809" s="57"/>
      <c r="BG5809" s="57"/>
      <c r="BH5809" s="57"/>
      <c r="BI5809" s="57"/>
      <c r="BJ5809" s="57"/>
      <c r="BK5809" s="57"/>
      <c r="BL5809" s="57"/>
    </row>
    <row r="5810" spans="1:64" s="50" customFormat="1" ht="12" customHeight="1" x14ac:dyDescent="0.15">
      <c r="A5810" s="42" t="s">
        <v>12315</v>
      </c>
      <c r="B5810" s="42">
        <v>26</v>
      </c>
      <c r="C5810" s="42" t="s">
        <v>14</v>
      </c>
      <c r="D5810" s="42" t="s">
        <v>31</v>
      </c>
      <c r="E5810" s="42" t="s">
        <v>12316</v>
      </c>
      <c r="F5810" s="55">
        <v>41617</v>
      </c>
      <c r="G5810" s="42" t="s">
        <v>23821</v>
      </c>
      <c r="H5810" s="42" t="s">
        <v>12317</v>
      </c>
      <c r="I5810" s="42" t="s">
        <v>398</v>
      </c>
      <c r="J5810" s="42" t="s">
        <v>12318</v>
      </c>
      <c r="K5810" s="42" t="s">
        <v>1605</v>
      </c>
      <c r="L5810" s="42" t="s">
        <v>12319</v>
      </c>
      <c r="M5810" s="42" t="s">
        <v>21</v>
      </c>
      <c r="N5810" s="42" t="s">
        <v>12320</v>
      </c>
      <c r="O5810" s="42" t="s">
        <v>994</v>
      </c>
      <c r="P5810" s="42" t="s">
        <v>395</v>
      </c>
      <c r="Q5810" s="56" t="s">
        <v>12321</v>
      </c>
      <c r="R5810" s="42" t="s">
        <v>23</v>
      </c>
      <c r="S5810" s="42" t="s">
        <v>22</v>
      </c>
      <c r="T5810" s="42"/>
      <c r="V5810" s="42"/>
      <c r="W5810" s="42"/>
      <c r="Y5810" s="57"/>
      <c r="Z5810" s="57"/>
      <c r="AA5810" s="57"/>
      <c r="AB5810" s="57"/>
      <c r="AC5810" s="57"/>
      <c r="AD5810" s="57"/>
      <c r="AE5810" s="57"/>
      <c r="AF5810" s="57"/>
      <c r="AG5810" s="57"/>
      <c r="AH5810" s="57"/>
      <c r="AI5810" s="57"/>
      <c r="AJ5810" s="57"/>
      <c r="AK5810" s="57"/>
      <c r="AL5810" s="57"/>
      <c r="AM5810" s="57"/>
      <c r="AN5810" s="57"/>
      <c r="AO5810" s="57"/>
      <c r="AP5810" s="57"/>
      <c r="AQ5810" s="57"/>
      <c r="AR5810" s="57"/>
      <c r="AS5810" s="57"/>
      <c r="AT5810" s="57"/>
      <c r="AU5810" s="57"/>
      <c r="AV5810" s="57"/>
      <c r="AW5810" s="57"/>
      <c r="AX5810" s="57"/>
      <c r="AY5810" s="57"/>
      <c r="AZ5810" s="57"/>
      <c r="BA5810" s="57"/>
      <c r="BB5810" s="57"/>
      <c r="BC5810" s="57"/>
      <c r="BD5810" s="57"/>
      <c r="BE5810" s="57"/>
      <c r="BF5810" s="57"/>
      <c r="BG5810" s="57"/>
      <c r="BH5810" s="57"/>
      <c r="BI5810" s="57"/>
      <c r="BJ5810" s="57"/>
      <c r="BK5810" s="57"/>
      <c r="BL5810" s="57"/>
    </row>
    <row r="5811" spans="1:64" s="50" customFormat="1" ht="12" customHeight="1" x14ac:dyDescent="0.15">
      <c r="A5811" s="42" t="s">
        <v>12322</v>
      </c>
      <c r="B5811" s="42">
        <v>21</v>
      </c>
      <c r="C5811" s="42" t="s">
        <v>14</v>
      </c>
      <c r="D5811" s="42" t="s">
        <v>79</v>
      </c>
      <c r="E5811" s="42" t="s">
        <v>12323</v>
      </c>
      <c r="F5811" s="55">
        <v>41616</v>
      </c>
      <c r="G5811" s="42" t="s">
        <v>12324</v>
      </c>
      <c r="H5811" s="42" t="s">
        <v>12325</v>
      </c>
      <c r="I5811" s="42" t="s">
        <v>398</v>
      </c>
      <c r="J5811" s="42" t="s">
        <v>12326</v>
      </c>
      <c r="K5811" s="42" t="s">
        <v>1605</v>
      </c>
      <c r="L5811" s="42" t="s">
        <v>9162</v>
      </c>
      <c r="M5811" s="42" t="s">
        <v>21</v>
      </c>
      <c r="N5811" s="42" t="s">
        <v>12327</v>
      </c>
      <c r="O5811" s="42" t="s">
        <v>537</v>
      </c>
      <c r="P5811" s="42" t="s">
        <v>395</v>
      </c>
      <c r="Q5811" s="56" t="s">
        <v>12328</v>
      </c>
      <c r="R5811" s="42" t="s">
        <v>23</v>
      </c>
      <c r="S5811" s="42" t="s">
        <v>22</v>
      </c>
      <c r="T5811" s="42"/>
      <c r="V5811" s="42"/>
      <c r="W5811" s="42"/>
      <c r="Y5811" s="57"/>
      <c r="Z5811" s="57"/>
      <c r="AA5811" s="57"/>
      <c r="AB5811" s="57"/>
      <c r="AC5811" s="57"/>
      <c r="AD5811" s="57"/>
      <c r="AE5811" s="57"/>
      <c r="AF5811" s="57"/>
      <c r="AG5811" s="57"/>
      <c r="AH5811" s="57"/>
      <c r="AI5811" s="57"/>
      <c r="AJ5811" s="57"/>
      <c r="AK5811" s="57"/>
      <c r="AL5811" s="57"/>
      <c r="AM5811" s="57"/>
      <c r="AN5811" s="57"/>
      <c r="AO5811" s="57"/>
      <c r="AP5811" s="57"/>
      <c r="AQ5811" s="57"/>
      <c r="AR5811" s="57"/>
      <c r="AS5811" s="57"/>
      <c r="AT5811" s="57"/>
      <c r="AU5811" s="57"/>
      <c r="AV5811" s="57"/>
      <c r="AW5811" s="57"/>
      <c r="AX5811" s="57"/>
      <c r="AY5811" s="57"/>
      <c r="AZ5811" s="57"/>
      <c r="BA5811" s="57"/>
      <c r="BB5811" s="57"/>
      <c r="BC5811" s="57"/>
      <c r="BD5811" s="57"/>
      <c r="BE5811" s="57"/>
      <c r="BF5811" s="57"/>
      <c r="BG5811" s="57"/>
      <c r="BH5811" s="57"/>
      <c r="BI5811" s="57"/>
      <c r="BJ5811" s="57"/>
      <c r="BK5811" s="57"/>
      <c r="BL5811" s="57"/>
    </row>
    <row r="5812" spans="1:64" s="50" customFormat="1" ht="12" customHeight="1" x14ac:dyDescent="0.15">
      <c r="A5812" s="42" t="s">
        <v>12329</v>
      </c>
      <c r="B5812" s="42">
        <v>54</v>
      </c>
      <c r="C5812" s="42" t="s">
        <v>14</v>
      </c>
      <c r="D5812" s="42" t="s">
        <v>42</v>
      </c>
      <c r="E5812" s="42"/>
      <c r="F5812" s="55">
        <v>41616</v>
      </c>
      <c r="G5812" s="42" t="s">
        <v>12330</v>
      </c>
      <c r="H5812" s="42" t="s">
        <v>207</v>
      </c>
      <c r="I5812" s="42" t="s">
        <v>56</v>
      </c>
      <c r="J5812" s="42" t="s">
        <v>12331</v>
      </c>
      <c r="K5812" s="42" t="s">
        <v>155</v>
      </c>
      <c r="L5812" s="42" t="s">
        <v>156</v>
      </c>
      <c r="M5812" s="42" t="s">
        <v>21</v>
      </c>
      <c r="N5812" s="42" t="s">
        <v>12332</v>
      </c>
      <c r="O5812" s="42" t="s">
        <v>994</v>
      </c>
      <c r="P5812" s="42" t="s">
        <v>395</v>
      </c>
      <c r="Q5812" s="56" t="str">
        <f>HYPERLINK("http://www.local10.com/news/man-dead-after-shootout-with-swat/23386254","http://www.local10.com/news/man-dead-after-shootout-with-swat/23386254")</f>
        <v>http://www.local10.com/news/man-dead-after-shootout-with-swat/23386254</v>
      </c>
      <c r="R5812" s="42" t="s">
        <v>94</v>
      </c>
      <c r="S5812" s="42" t="s">
        <v>22</v>
      </c>
      <c r="T5812" s="42"/>
      <c r="V5812" s="42"/>
      <c r="W5812" s="42"/>
      <c r="Y5812" s="57"/>
      <c r="Z5812" s="57"/>
      <c r="AA5812" s="57"/>
      <c r="AB5812" s="57"/>
      <c r="AC5812" s="57"/>
      <c r="AD5812" s="57"/>
      <c r="AE5812" s="57"/>
      <c r="AF5812" s="57"/>
      <c r="AG5812" s="57"/>
      <c r="AH5812" s="57"/>
      <c r="AI5812" s="57"/>
      <c r="AJ5812" s="57"/>
      <c r="AK5812" s="57"/>
      <c r="AL5812" s="57"/>
      <c r="AM5812" s="57"/>
      <c r="AN5812" s="57"/>
      <c r="AO5812" s="57"/>
      <c r="AP5812" s="57"/>
      <c r="AQ5812" s="57"/>
      <c r="AR5812" s="57"/>
      <c r="AS5812" s="57"/>
      <c r="AT5812" s="57"/>
      <c r="AU5812" s="57"/>
      <c r="AV5812" s="57"/>
      <c r="AW5812" s="57"/>
      <c r="AX5812" s="57"/>
      <c r="AY5812" s="57"/>
      <c r="AZ5812" s="57"/>
      <c r="BA5812" s="57"/>
      <c r="BB5812" s="57"/>
      <c r="BC5812" s="57"/>
      <c r="BD5812" s="57"/>
      <c r="BE5812" s="57"/>
      <c r="BF5812" s="57"/>
      <c r="BG5812" s="57"/>
      <c r="BH5812" s="57"/>
      <c r="BI5812" s="57"/>
      <c r="BJ5812" s="57"/>
      <c r="BK5812" s="57"/>
      <c r="BL5812" s="57"/>
    </row>
    <row r="5813" spans="1:64" s="50" customFormat="1" ht="12" customHeight="1" x14ac:dyDescent="0.15">
      <c r="A5813" s="42" t="s">
        <v>12333</v>
      </c>
      <c r="B5813" s="42">
        <v>57</v>
      </c>
      <c r="C5813" s="42" t="s">
        <v>14</v>
      </c>
      <c r="D5813" s="42" t="s">
        <v>42</v>
      </c>
      <c r="E5813" s="42" t="s">
        <v>12334</v>
      </c>
      <c r="F5813" s="55">
        <v>41616</v>
      </c>
      <c r="G5813" s="42" t="s">
        <v>12335</v>
      </c>
      <c r="H5813" s="42" t="s">
        <v>207</v>
      </c>
      <c r="I5813" s="42" t="s">
        <v>56</v>
      </c>
      <c r="J5813" s="42" t="s">
        <v>12336</v>
      </c>
      <c r="K5813" s="42" t="s">
        <v>155</v>
      </c>
      <c r="L5813" s="42" t="s">
        <v>450</v>
      </c>
      <c r="M5813" s="42" t="s">
        <v>21</v>
      </c>
      <c r="N5813" s="42" t="s">
        <v>12337</v>
      </c>
      <c r="O5813" s="42" t="s">
        <v>994</v>
      </c>
      <c r="P5813" s="42" t="s">
        <v>395</v>
      </c>
      <c r="Q5813" s="56" t="s">
        <v>12338</v>
      </c>
      <c r="R5813" s="42" t="s">
        <v>23</v>
      </c>
      <c r="S5813" s="42" t="s">
        <v>22</v>
      </c>
      <c r="T5813" s="42"/>
      <c r="V5813" s="42"/>
      <c r="W5813" s="42"/>
      <c r="Y5813" s="57"/>
      <c r="Z5813" s="57"/>
      <c r="AA5813" s="57"/>
      <c r="AB5813" s="57"/>
      <c r="AC5813" s="57"/>
      <c r="AD5813" s="57"/>
      <c r="AE5813" s="57"/>
      <c r="AF5813" s="57"/>
      <c r="AG5813" s="57"/>
      <c r="AH5813" s="57"/>
      <c r="AI5813" s="57"/>
      <c r="AJ5813" s="57"/>
      <c r="AK5813" s="57"/>
      <c r="AL5813" s="57"/>
      <c r="AM5813" s="57"/>
      <c r="AN5813" s="57"/>
      <c r="AO5813" s="57"/>
      <c r="AP5813" s="57"/>
      <c r="AQ5813" s="57"/>
      <c r="AR5813" s="57"/>
      <c r="AS5813" s="57"/>
      <c r="AT5813" s="57"/>
      <c r="AU5813" s="57"/>
      <c r="AV5813" s="57"/>
      <c r="AW5813" s="57"/>
      <c r="AX5813" s="57"/>
      <c r="AY5813" s="57"/>
      <c r="AZ5813" s="57"/>
      <c r="BA5813" s="57"/>
      <c r="BB5813" s="57"/>
      <c r="BC5813" s="57"/>
      <c r="BD5813" s="57"/>
      <c r="BE5813" s="57"/>
      <c r="BF5813" s="57"/>
      <c r="BG5813" s="57"/>
      <c r="BH5813" s="57"/>
      <c r="BI5813" s="57"/>
      <c r="BJ5813" s="57"/>
      <c r="BK5813" s="57"/>
      <c r="BL5813" s="57"/>
    </row>
    <row r="5814" spans="1:64" s="50" customFormat="1" ht="12" customHeight="1" x14ac:dyDescent="0.15">
      <c r="A5814" s="42" t="s">
        <v>12339</v>
      </c>
      <c r="B5814" s="42" t="s">
        <v>8555</v>
      </c>
      <c r="C5814" s="42" t="s">
        <v>14</v>
      </c>
      <c r="D5814" s="42" t="s">
        <v>31</v>
      </c>
      <c r="E5814" s="42" t="s">
        <v>12340</v>
      </c>
      <c r="F5814" s="55">
        <v>41616</v>
      </c>
      <c r="G5814" s="42" t="s">
        <v>12341</v>
      </c>
      <c r="H5814" s="42" t="s">
        <v>906</v>
      </c>
      <c r="I5814" s="42" t="s">
        <v>189</v>
      </c>
      <c r="J5814" s="42" t="s">
        <v>12342</v>
      </c>
      <c r="K5814" s="42" t="s">
        <v>458</v>
      </c>
      <c r="L5814" s="42" t="s">
        <v>4857</v>
      </c>
      <c r="M5814" s="42" t="s">
        <v>21</v>
      </c>
      <c r="N5814" s="42" t="s">
        <v>12343</v>
      </c>
      <c r="O5814" s="42" t="s">
        <v>23</v>
      </c>
      <c r="P5814" s="42" t="s">
        <v>395</v>
      </c>
      <c r="Q5814" s="56" t="s">
        <v>9901</v>
      </c>
      <c r="R5814" s="42" t="s">
        <v>94</v>
      </c>
      <c r="S5814" s="42" t="s">
        <v>22</v>
      </c>
      <c r="T5814" s="42"/>
      <c r="V5814" s="42"/>
      <c r="W5814" s="42"/>
      <c r="Y5814" s="57"/>
      <c r="Z5814" s="57"/>
      <c r="AA5814" s="57"/>
      <c r="AB5814" s="57"/>
      <c r="AC5814" s="57"/>
      <c r="AD5814" s="57"/>
      <c r="AE5814" s="57"/>
      <c r="AF5814" s="57"/>
      <c r="AG5814" s="57"/>
      <c r="AH5814" s="57"/>
      <c r="AI5814" s="57"/>
      <c r="AJ5814" s="57"/>
      <c r="AK5814" s="57"/>
      <c r="AL5814" s="57"/>
      <c r="AM5814" s="57"/>
      <c r="AN5814" s="57"/>
      <c r="AO5814" s="57"/>
      <c r="AP5814" s="57"/>
      <c r="AQ5814" s="57"/>
      <c r="AR5814" s="57"/>
      <c r="AS5814" s="57"/>
      <c r="AT5814" s="57"/>
      <c r="AU5814" s="57"/>
      <c r="AV5814" s="57"/>
      <c r="AW5814" s="57"/>
      <c r="AX5814" s="57"/>
      <c r="AY5814" s="57"/>
      <c r="AZ5814" s="57"/>
      <c r="BA5814" s="57"/>
      <c r="BB5814" s="57"/>
      <c r="BC5814" s="57"/>
      <c r="BD5814" s="57"/>
      <c r="BE5814" s="57"/>
      <c r="BF5814" s="57"/>
      <c r="BG5814" s="57"/>
      <c r="BH5814" s="57"/>
      <c r="BI5814" s="57"/>
      <c r="BJ5814" s="57"/>
      <c r="BK5814" s="57"/>
      <c r="BL5814" s="57"/>
    </row>
    <row r="5815" spans="1:64" s="50" customFormat="1" ht="12" customHeight="1" x14ac:dyDescent="0.15">
      <c r="A5815" s="42" t="s">
        <v>12344</v>
      </c>
      <c r="B5815" s="42">
        <v>65</v>
      </c>
      <c r="C5815" s="42" t="s">
        <v>14</v>
      </c>
      <c r="D5815" s="42" t="s">
        <v>31</v>
      </c>
      <c r="E5815" s="42" t="s">
        <v>12345</v>
      </c>
      <c r="F5815" s="55">
        <v>41616</v>
      </c>
      <c r="G5815" s="42" t="s">
        <v>12346</v>
      </c>
      <c r="H5815" s="42" t="s">
        <v>12347</v>
      </c>
      <c r="I5815" s="42" t="s">
        <v>39</v>
      </c>
      <c r="J5815" s="42" t="s">
        <v>12348</v>
      </c>
      <c r="K5815" s="42" t="s">
        <v>92</v>
      </c>
      <c r="L5815" s="42" t="s">
        <v>408</v>
      </c>
      <c r="M5815" s="42" t="s">
        <v>373</v>
      </c>
      <c r="N5815" s="42" t="s">
        <v>12349</v>
      </c>
      <c r="O5815" s="42" t="s">
        <v>3301</v>
      </c>
      <c r="P5815" s="42" t="s">
        <v>395</v>
      </c>
      <c r="Q5815" s="56" t="s">
        <v>12350</v>
      </c>
      <c r="R5815" s="42" t="s">
        <v>94</v>
      </c>
      <c r="S5815" s="42" t="s">
        <v>12</v>
      </c>
      <c r="T5815" s="42"/>
      <c r="V5815" s="42"/>
      <c r="W5815" s="42"/>
      <c r="Y5815" s="57"/>
      <c r="Z5815" s="57"/>
      <c r="AA5815" s="57"/>
      <c r="AB5815" s="57"/>
      <c r="AC5815" s="57"/>
      <c r="AD5815" s="57"/>
      <c r="AE5815" s="57"/>
      <c r="AF5815" s="57"/>
      <c r="AG5815" s="57"/>
      <c r="AH5815" s="57"/>
      <c r="AI5815" s="57"/>
      <c r="AJ5815" s="57"/>
      <c r="AK5815" s="57"/>
      <c r="AL5815" s="57"/>
      <c r="AM5815" s="57"/>
      <c r="AN5815" s="57"/>
      <c r="AO5815" s="57"/>
      <c r="AP5815" s="57"/>
      <c r="AQ5815" s="57"/>
      <c r="AR5815" s="57"/>
      <c r="AS5815" s="57"/>
      <c r="AT5815" s="57"/>
      <c r="AU5815" s="57"/>
      <c r="AV5815" s="57"/>
      <c r="AW5815" s="57"/>
      <c r="AX5815" s="57"/>
      <c r="AY5815" s="57"/>
      <c r="AZ5815" s="57"/>
      <c r="BA5815" s="57"/>
      <c r="BB5815" s="57"/>
      <c r="BC5815" s="57"/>
      <c r="BD5815" s="57"/>
      <c r="BE5815" s="57"/>
      <c r="BF5815" s="57"/>
      <c r="BG5815" s="57"/>
      <c r="BH5815" s="57"/>
      <c r="BI5815" s="57"/>
      <c r="BJ5815" s="57"/>
      <c r="BK5815" s="57"/>
      <c r="BL5815" s="57"/>
    </row>
    <row r="5816" spans="1:64" s="50" customFormat="1" ht="12" customHeight="1" x14ac:dyDescent="0.15">
      <c r="A5816" s="42" t="s">
        <v>12357</v>
      </c>
      <c r="B5816" s="42">
        <v>23</v>
      </c>
      <c r="C5816" s="42" t="s">
        <v>14</v>
      </c>
      <c r="D5816" s="42" t="s">
        <v>79</v>
      </c>
      <c r="E5816" s="42"/>
      <c r="F5816" s="55">
        <v>41615</v>
      </c>
      <c r="G5816" s="42" t="s">
        <v>12358</v>
      </c>
      <c r="H5816" s="42" t="s">
        <v>12359</v>
      </c>
      <c r="I5816" s="42" t="s">
        <v>297</v>
      </c>
      <c r="J5816" s="42" t="s">
        <v>12360</v>
      </c>
      <c r="K5816" s="42" t="s">
        <v>1185</v>
      </c>
      <c r="L5816" s="42" t="s">
        <v>12361</v>
      </c>
      <c r="M5816" s="42" t="s">
        <v>21</v>
      </c>
      <c r="N5816" s="42" t="s">
        <v>12362</v>
      </c>
      <c r="O5816" s="42" t="s">
        <v>994</v>
      </c>
      <c r="P5816" s="42" t="s">
        <v>395</v>
      </c>
      <c r="Q5816" s="56" t="s">
        <v>12363</v>
      </c>
      <c r="R5816" s="42" t="s">
        <v>23</v>
      </c>
      <c r="S5816" s="42" t="s">
        <v>22</v>
      </c>
      <c r="T5816" s="42"/>
      <c r="V5816" s="42"/>
      <c r="W5816" s="42"/>
      <c r="Y5816" s="57"/>
      <c r="Z5816" s="57"/>
      <c r="AA5816" s="57"/>
      <c r="AB5816" s="57"/>
      <c r="AC5816" s="57"/>
      <c r="AD5816" s="57"/>
      <c r="AE5816" s="57"/>
      <c r="AF5816" s="57"/>
      <c r="AG5816" s="57"/>
      <c r="AH5816" s="57"/>
      <c r="AI5816" s="57"/>
      <c r="AJ5816" s="57"/>
      <c r="AK5816" s="57"/>
      <c r="AL5816" s="57"/>
      <c r="AM5816" s="57"/>
      <c r="AN5816" s="57"/>
      <c r="AO5816" s="57"/>
      <c r="AP5816" s="57"/>
      <c r="AQ5816" s="57"/>
      <c r="AR5816" s="57"/>
      <c r="AS5816" s="57"/>
      <c r="AT5816" s="57"/>
      <c r="AU5816" s="57"/>
      <c r="AV5816" s="57"/>
      <c r="AW5816" s="57"/>
      <c r="AX5816" s="57"/>
      <c r="AY5816" s="57"/>
      <c r="AZ5816" s="57"/>
      <c r="BA5816" s="57"/>
      <c r="BB5816" s="57"/>
      <c r="BC5816" s="57"/>
      <c r="BD5816" s="57"/>
      <c r="BE5816" s="57"/>
      <c r="BF5816" s="57"/>
      <c r="BG5816" s="57"/>
      <c r="BH5816" s="57"/>
      <c r="BI5816" s="57"/>
      <c r="BJ5816" s="57"/>
      <c r="BK5816" s="57"/>
      <c r="BL5816" s="57"/>
    </row>
    <row r="5817" spans="1:64" s="50" customFormat="1" ht="12" customHeight="1" x14ac:dyDescent="0.15">
      <c r="A5817" s="42" t="s">
        <v>12351</v>
      </c>
      <c r="B5817" s="42">
        <v>20</v>
      </c>
      <c r="C5817" s="42" t="s">
        <v>14</v>
      </c>
      <c r="D5817" s="42" t="s">
        <v>79</v>
      </c>
      <c r="E5817" s="42" t="s">
        <v>12352</v>
      </c>
      <c r="F5817" s="55">
        <v>41615</v>
      </c>
      <c r="G5817" s="42" t="s">
        <v>12353</v>
      </c>
      <c r="H5817" s="42" t="s">
        <v>806</v>
      </c>
      <c r="I5817" s="42" t="s">
        <v>40</v>
      </c>
      <c r="J5817" s="42" t="s">
        <v>12354</v>
      </c>
      <c r="K5817" s="42" t="s">
        <v>1668</v>
      </c>
      <c r="L5817" s="42" t="s">
        <v>3164</v>
      </c>
      <c r="M5817" s="42" t="s">
        <v>21</v>
      </c>
      <c r="N5817" s="42" t="s">
        <v>12355</v>
      </c>
      <c r="O5817" s="42" t="s">
        <v>994</v>
      </c>
      <c r="P5817" s="42" t="s">
        <v>395</v>
      </c>
      <c r="Q5817" s="56" t="s">
        <v>12356</v>
      </c>
      <c r="R5817" s="42" t="s">
        <v>94</v>
      </c>
      <c r="S5817" s="42" t="s">
        <v>22</v>
      </c>
      <c r="T5817" s="42" t="s">
        <v>28746</v>
      </c>
      <c r="U5817" s="50" t="s">
        <v>28520</v>
      </c>
      <c r="V5817" s="42" t="s">
        <v>28522</v>
      </c>
      <c r="W5817" s="42"/>
      <c r="Y5817" s="57"/>
      <c r="Z5817" s="57"/>
      <c r="AA5817" s="57"/>
      <c r="AB5817" s="57"/>
      <c r="AC5817" s="57"/>
      <c r="AD5817" s="57"/>
      <c r="AE5817" s="57"/>
      <c r="AF5817" s="57"/>
      <c r="AG5817" s="57"/>
      <c r="AH5817" s="57"/>
      <c r="AI5817" s="57"/>
      <c r="AJ5817" s="57"/>
      <c r="AK5817" s="57"/>
      <c r="AL5817" s="57"/>
      <c r="AM5817" s="57"/>
      <c r="AN5817" s="57"/>
      <c r="AO5817" s="57"/>
      <c r="AP5817" s="57"/>
      <c r="AQ5817" s="57"/>
      <c r="AR5817" s="57"/>
      <c r="AS5817" s="57"/>
      <c r="AT5817" s="57"/>
      <c r="AU5817" s="57"/>
      <c r="AV5817" s="57"/>
      <c r="AW5817" s="57"/>
      <c r="AX5817" s="57"/>
      <c r="AY5817" s="57"/>
      <c r="AZ5817" s="57"/>
      <c r="BA5817" s="57"/>
      <c r="BB5817" s="57"/>
      <c r="BC5817" s="57"/>
      <c r="BD5817" s="57"/>
      <c r="BE5817" s="57"/>
      <c r="BF5817" s="57"/>
      <c r="BG5817" s="57"/>
      <c r="BH5817" s="57"/>
      <c r="BI5817" s="57"/>
      <c r="BJ5817" s="57"/>
      <c r="BK5817" s="57"/>
      <c r="BL5817" s="57"/>
    </row>
    <row r="5818" spans="1:64" s="50" customFormat="1" ht="12" customHeight="1" x14ac:dyDescent="0.15">
      <c r="A5818" s="42" t="s">
        <v>12367</v>
      </c>
      <c r="B5818" s="42">
        <v>26</v>
      </c>
      <c r="C5818" s="42" t="s">
        <v>14</v>
      </c>
      <c r="D5818" s="42" t="s">
        <v>31</v>
      </c>
      <c r="E5818" s="42" t="s">
        <v>12368</v>
      </c>
      <c r="F5818" s="55">
        <v>41615</v>
      </c>
      <c r="G5818" s="42" t="s">
        <v>12369</v>
      </c>
      <c r="H5818" s="42" t="s">
        <v>639</v>
      </c>
      <c r="I5818" s="42" t="s">
        <v>263</v>
      </c>
      <c r="J5818" s="42" t="s">
        <v>12370</v>
      </c>
      <c r="K5818" s="42" t="s">
        <v>557</v>
      </c>
      <c r="L5818" s="42" t="s">
        <v>558</v>
      </c>
      <c r="M5818" s="42" t="s">
        <v>21</v>
      </c>
      <c r="N5818" s="42" t="s">
        <v>12371</v>
      </c>
      <c r="O5818" s="42" t="s">
        <v>994</v>
      </c>
      <c r="P5818" s="42" t="s">
        <v>395</v>
      </c>
      <c r="Q5818" s="56" t="s">
        <v>12366</v>
      </c>
      <c r="R5818" s="42" t="s">
        <v>23</v>
      </c>
      <c r="S5818" s="42" t="s">
        <v>22</v>
      </c>
      <c r="T5818" s="42"/>
      <c r="V5818" s="42"/>
      <c r="W5818" s="42"/>
      <c r="Y5818" s="57"/>
      <c r="Z5818" s="57"/>
      <c r="AA5818" s="57"/>
      <c r="AB5818" s="57"/>
      <c r="AC5818" s="57"/>
      <c r="AD5818" s="57"/>
      <c r="AE5818" s="57"/>
      <c r="AF5818" s="57"/>
      <c r="AG5818" s="57"/>
      <c r="AH5818" s="57"/>
      <c r="AI5818" s="57"/>
      <c r="AJ5818" s="57"/>
      <c r="AK5818" s="57"/>
      <c r="AL5818" s="57"/>
      <c r="AM5818" s="57"/>
      <c r="AN5818" s="57"/>
      <c r="AO5818" s="57"/>
      <c r="AP5818" s="57"/>
      <c r="AQ5818" s="57"/>
      <c r="AR5818" s="57"/>
      <c r="AS5818" s="57"/>
      <c r="AT5818" s="57"/>
      <c r="AU5818" s="57"/>
      <c r="AV5818" s="57"/>
      <c r="AW5818" s="57"/>
      <c r="AX5818" s="57"/>
      <c r="AY5818" s="57"/>
      <c r="AZ5818" s="57"/>
      <c r="BA5818" s="57"/>
      <c r="BB5818" s="57"/>
      <c r="BC5818" s="57"/>
      <c r="BD5818" s="57"/>
      <c r="BE5818" s="57"/>
      <c r="BF5818" s="57"/>
      <c r="BG5818" s="57"/>
      <c r="BH5818" s="57"/>
      <c r="BI5818" s="57"/>
      <c r="BJ5818" s="57"/>
      <c r="BK5818" s="57"/>
      <c r="BL5818" s="57"/>
    </row>
    <row r="5819" spans="1:64" s="50" customFormat="1" ht="12" customHeight="1" x14ac:dyDescent="0.15">
      <c r="A5819" s="42" t="s">
        <v>12364</v>
      </c>
      <c r="B5819" s="42">
        <v>26</v>
      </c>
      <c r="C5819" s="42" t="s">
        <v>14</v>
      </c>
      <c r="D5819" s="42" t="s">
        <v>31</v>
      </c>
      <c r="E5819" s="42"/>
      <c r="F5819" s="55">
        <v>41615</v>
      </c>
      <c r="G5819" s="42" t="s">
        <v>12365</v>
      </c>
      <c r="H5819" s="42" t="s">
        <v>639</v>
      </c>
      <c r="I5819" s="42" t="s">
        <v>263</v>
      </c>
      <c r="J5819" s="42"/>
      <c r="K5819" s="42" t="s">
        <v>557</v>
      </c>
      <c r="L5819" s="42" t="s">
        <v>558</v>
      </c>
      <c r="M5819" s="42" t="s">
        <v>21</v>
      </c>
      <c r="N5819" s="42"/>
      <c r="O5819" s="42"/>
      <c r="P5819" s="42" t="s">
        <v>395</v>
      </c>
      <c r="Q5819" s="56" t="s">
        <v>12366</v>
      </c>
      <c r="R5819" s="42" t="s">
        <v>23</v>
      </c>
      <c r="S5819" s="42" t="s">
        <v>22</v>
      </c>
      <c r="T5819" s="42"/>
      <c r="V5819" s="42"/>
      <c r="W5819" s="42"/>
      <c r="Y5819" s="57"/>
      <c r="Z5819" s="57"/>
      <c r="AA5819" s="57"/>
      <c r="AB5819" s="57"/>
      <c r="AC5819" s="57"/>
      <c r="AD5819" s="57"/>
      <c r="AE5819" s="57"/>
      <c r="AF5819" s="57"/>
      <c r="AG5819" s="57"/>
      <c r="AH5819" s="57"/>
      <c r="AI5819" s="57"/>
      <c r="AJ5819" s="57"/>
      <c r="AK5819" s="57"/>
      <c r="AL5819" s="57"/>
      <c r="AM5819" s="57"/>
      <c r="AN5819" s="57"/>
      <c r="AO5819" s="57"/>
      <c r="AP5819" s="57"/>
      <c r="AQ5819" s="57"/>
      <c r="AR5819" s="57"/>
      <c r="AS5819" s="57"/>
      <c r="AT5819" s="57"/>
      <c r="AU5819" s="57"/>
      <c r="AV5819" s="57"/>
      <c r="AW5819" s="57"/>
      <c r="AX5819" s="57"/>
      <c r="AY5819" s="57"/>
      <c r="AZ5819" s="57"/>
      <c r="BA5819" s="57"/>
      <c r="BB5819" s="57"/>
      <c r="BC5819" s="57"/>
      <c r="BD5819" s="57"/>
      <c r="BE5819" s="57"/>
      <c r="BF5819" s="57"/>
      <c r="BG5819" s="57"/>
      <c r="BH5819" s="57"/>
      <c r="BI5819" s="57"/>
      <c r="BJ5819" s="57"/>
      <c r="BK5819" s="57"/>
      <c r="BL5819" s="57"/>
    </row>
    <row r="5820" spans="1:64" s="50" customFormat="1" ht="12" customHeight="1" x14ac:dyDescent="0.15">
      <c r="A5820" s="42" t="s">
        <v>29568</v>
      </c>
      <c r="B5820" s="42">
        <v>23</v>
      </c>
      <c r="C5820" s="42" t="s">
        <v>14</v>
      </c>
      <c r="D5820" s="42" t="s">
        <v>79</v>
      </c>
      <c r="E5820" s="42"/>
      <c r="F5820" s="55">
        <v>41614</v>
      </c>
      <c r="G5820" s="42" t="s">
        <v>29569</v>
      </c>
      <c r="H5820" s="42" t="s">
        <v>13852</v>
      </c>
      <c r="I5820" s="42" t="s">
        <v>962</v>
      </c>
      <c r="J5820" s="42" t="s">
        <v>13853</v>
      </c>
      <c r="K5820" s="42" t="s">
        <v>1747</v>
      </c>
      <c r="L5820" s="42" t="s">
        <v>29570</v>
      </c>
      <c r="M5820" s="42" t="s">
        <v>21</v>
      </c>
      <c r="N5820" s="42" t="s">
        <v>29571</v>
      </c>
      <c r="O5820" s="42" t="s">
        <v>537</v>
      </c>
      <c r="P5820" s="42" t="s">
        <v>395</v>
      </c>
      <c r="Q5820" s="56" t="s">
        <v>29572</v>
      </c>
      <c r="R5820" s="42" t="s">
        <v>94</v>
      </c>
      <c r="S5820" s="42" t="s">
        <v>22</v>
      </c>
      <c r="T5820" s="42"/>
      <c r="V5820" s="42"/>
      <c r="W5820" s="42"/>
      <c r="Y5820" s="57"/>
      <c r="Z5820" s="57"/>
      <c r="AA5820" s="57"/>
      <c r="AB5820" s="57"/>
      <c r="AC5820" s="57"/>
      <c r="AD5820" s="57"/>
      <c r="AE5820" s="57"/>
      <c r="AF5820" s="57"/>
      <c r="AG5820" s="57"/>
      <c r="AH5820" s="57"/>
      <c r="AI5820" s="57"/>
      <c r="AJ5820" s="57"/>
      <c r="AK5820" s="57"/>
      <c r="AL5820" s="57"/>
      <c r="AM5820" s="57"/>
      <c r="AN5820" s="57"/>
      <c r="AO5820" s="57"/>
      <c r="AP5820" s="57"/>
      <c r="AQ5820" s="57"/>
      <c r="AR5820" s="57"/>
      <c r="AS5820" s="57"/>
      <c r="AT5820" s="57"/>
      <c r="AU5820" s="57"/>
      <c r="AV5820" s="57"/>
      <c r="AW5820" s="57"/>
      <c r="AX5820" s="57"/>
      <c r="AY5820" s="57"/>
      <c r="AZ5820" s="57"/>
      <c r="BA5820" s="57"/>
      <c r="BB5820" s="57"/>
      <c r="BC5820" s="57"/>
      <c r="BD5820" s="57"/>
      <c r="BE5820" s="57"/>
      <c r="BF5820" s="57"/>
      <c r="BG5820" s="57"/>
      <c r="BH5820" s="57"/>
      <c r="BI5820" s="57"/>
      <c r="BJ5820" s="57"/>
      <c r="BK5820" s="57"/>
      <c r="BL5820" s="57"/>
    </row>
    <row r="5821" spans="1:64" s="50" customFormat="1" ht="12" customHeight="1" x14ac:dyDescent="0.15">
      <c r="A5821" s="42" t="s">
        <v>12372</v>
      </c>
      <c r="B5821" s="42">
        <v>42</v>
      </c>
      <c r="C5821" s="42" t="s">
        <v>14</v>
      </c>
      <c r="D5821" s="42" t="s">
        <v>31</v>
      </c>
      <c r="E5821" s="42" t="s">
        <v>12373</v>
      </c>
      <c r="F5821" s="55">
        <v>41614</v>
      </c>
      <c r="G5821" s="42" t="s">
        <v>12374</v>
      </c>
      <c r="H5821" s="42" t="s">
        <v>616</v>
      </c>
      <c r="I5821" s="42" t="s">
        <v>117</v>
      </c>
      <c r="J5821" s="42" t="s">
        <v>12375</v>
      </c>
      <c r="K5821" s="42" t="s">
        <v>617</v>
      </c>
      <c r="L5821" s="42" t="s">
        <v>618</v>
      </c>
      <c r="M5821" s="42" t="s">
        <v>21</v>
      </c>
      <c r="N5821" s="42" t="s">
        <v>12376</v>
      </c>
      <c r="O5821" s="42" t="s">
        <v>994</v>
      </c>
      <c r="P5821" s="42" t="s">
        <v>395</v>
      </c>
      <c r="Q5821" s="56" t="s">
        <v>12377</v>
      </c>
      <c r="R5821" s="42" t="s">
        <v>94</v>
      </c>
      <c r="S5821" s="42" t="s">
        <v>22</v>
      </c>
      <c r="T5821" s="42"/>
      <c r="V5821" s="42"/>
      <c r="W5821" s="42"/>
      <c r="Y5821" s="57"/>
      <c r="Z5821" s="57"/>
      <c r="AA5821" s="57"/>
      <c r="AB5821" s="57"/>
      <c r="AC5821" s="57"/>
      <c r="AD5821" s="57"/>
      <c r="AE5821" s="57"/>
      <c r="AF5821" s="57"/>
      <c r="AG5821" s="57"/>
      <c r="AH5821" s="57"/>
      <c r="AI5821" s="57"/>
      <c r="AJ5821" s="57"/>
      <c r="AK5821" s="57"/>
      <c r="AL5821" s="57"/>
      <c r="AM5821" s="57"/>
      <c r="AN5821" s="57"/>
      <c r="AO5821" s="57"/>
      <c r="AP5821" s="57"/>
      <c r="AQ5821" s="57"/>
      <c r="AR5821" s="57"/>
      <c r="AS5821" s="57"/>
      <c r="AT5821" s="57"/>
      <c r="AU5821" s="57"/>
      <c r="AV5821" s="57"/>
      <c r="AW5821" s="57"/>
      <c r="AX5821" s="57"/>
      <c r="AY5821" s="57"/>
      <c r="AZ5821" s="57"/>
      <c r="BA5821" s="57"/>
      <c r="BB5821" s="57"/>
      <c r="BC5821" s="57"/>
      <c r="BD5821" s="57"/>
      <c r="BE5821" s="57"/>
      <c r="BF5821" s="57"/>
      <c r="BG5821" s="57"/>
      <c r="BH5821" s="57"/>
      <c r="BI5821" s="57"/>
      <c r="BJ5821" s="57"/>
      <c r="BK5821" s="57"/>
      <c r="BL5821" s="57"/>
    </row>
    <row r="5822" spans="1:64" s="50" customFormat="1" ht="12" customHeight="1" x14ac:dyDescent="0.15">
      <c r="A5822" s="42" t="s">
        <v>12378</v>
      </c>
      <c r="B5822" s="42">
        <v>23</v>
      </c>
      <c r="C5822" s="42" t="s">
        <v>14</v>
      </c>
      <c r="D5822" s="42" t="s">
        <v>31</v>
      </c>
      <c r="E5822" s="42" t="s">
        <v>12381</v>
      </c>
      <c r="F5822" s="55">
        <v>41614</v>
      </c>
      <c r="G5822" s="42" t="s">
        <v>12379</v>
      </c>
      <c r="H5822" s="42" t="s">
        <v>12382</v>
      </c>
      <c r="I5822" s="42" t="s">
        <v>67</v>
      </c>
      <c r="J5822" s="42" t="s">
        <v>12380</v>
      </c>
      <c r="K5822" s="42" t="s">
        <v>563</v>
      </c>
      <c r="L5822" s="42" t="s">
        <v>12383</v>
      </c>
      <c r="M5822" s="42" t="s">
        <v>21</v>
      </c>
      <c r="N5822" s="42" t="s">
        <v>20452</v>
      </c>
      <c r="O5822" s="42" t="s">
        <v>537</v>
      </c>
      <c r="P5822" s="42" t="s">
        <v>395</v>
      </c>
      <c r="Q5822" s="56" t="str">
        <f>HYPERLINK("http://www.today.com/news/unjustified-family-student-killed-campus-police-speaks-out-2D11723684","http://www.today.com/news/unjustified-family-student-killed-campus-police-speaks-out-2D11723684")</f>
        <v>http://www.today.com/news/unjustified-family-student-killed-campus-police-speaks-out-2D11723684</v>
      </c>
      <c r="R5822" s="42" t="s">
        <v>948</v>
      </c>
      <c r="S5822" s="42" t="s">
        <v>29</v>
      </c>
      <c r="T5822" s="42"/>
      <c r="V5822" s="42"/>
      <c r="W5822" s="42"/>
      <c r="Y5822" s="57"/>
      <c r="Z5822" s="57"/>
      <c r="AA5822" s="57"/>
      <c r="AB5822" s="57"/>
      <c r="AC5822" s="57"/>
      <c r="AD5822" s="57"/>
      <c r="AE5822" s="57"/>
      <c r="AF5822" s="57"/>
      <c r="AG5822" s="57"/>
      <c r="AH5822" s="57"/>
      <c r="AI5822" s="57"/>
      <c r="AJ5822" s="57"/>
      <c r="AK5822" s="57"/>
      <c r="AL5822" s="57"/>
      <c r="AM5822" s="57"/>
      <c r="AN5822" s="57"/>
      <c r="AO5822" s="57"/>
      <c r="AP5822" s="57"/>
      <c r="AQ5822" s="57"/>
      <c r="AR5822" s="57"/>
      <c r="AS5822" s="57"/>
      <c r="AT5822" s="57"/>
      <c r="AU5822" s="57"/>
      <c r="AV5822" s="57"/>
      <c r="AW5822" s="57"/>
      <c r="AX5822" s="57"/>
      <c r="AY5822" s="57"/>
      <c r="AZ5822" s="57"/>
      <c r="BA5822" s="57"/>
      <c r="BB5822" s="57"/>
      <c r="BC5822" s="57"/>
      <c r="BD5822" s="57"/>
      <c r="BE5822" s="57"/>
      <c r="BF5822" s="57"/>
      <c r="BG5822" s="57"/>
      <c r="BH5822" s="57"/>
      <c r="BI5822" s="57"/>
      <c r="BJ5822" s="57"/>
      <c r="BK5822" s="57"/>
      <c r="BL5822" s="57"/>
    </row>
    <row r="5823" spans="1:64" s="50" customFormat="1" ht="12" customHeight="1" x14ac:dyDescent="0.15">
      <c r="A5823" s="42" t="s">
        <v>12384</v>
      </c>
      <c r="B5823" s="42">
        <v>49</v>
      </c>
      <c r="C5823" s="42" t="s">
        <v>14</v>
      </c>
      <c r="D5823" s="42" t="s">
        <v>24</v>
      </c>
      <c r="E5823" s="42"/>
      <c r="F5823" s="55">
        <v>41613</v>
      </c>
      <c r="G5823" s="42" t="s">
        <v>23822</v>
      </c>
      <c r="H5823" s="42" t="s">
        <v>5249</v>
      </c>
      <c r="I5823" s="42" t="s">
        <v>425</v>
      </c>
      <c r="J5823" s="42" t="s">
        <v>12385</v>
      </c>
      <c r="K5823" s="42" t="s">
        <v>427</v>
      </c>
      <c r="L5823" s="42" t="s">
        <v>1387</v>
      </c>
      <c r="M5823" s="42" t="s">
        <v>21</v>
      </c>
      <c r="N5823" s="42" t="s">
        <v>12386</v>
      </c>
      <c r="O5823" s="42" t="s">
        <v>994</v>
      </c>
      <c r="P5823" s="42" t="s">
        <v>395</v>
      </c>
      <c r="Q5823" s="56" t="s">
        <v>12387</v>
      </c>
      <c r="R5823" s="42" t="s">
        <v>23</v>
      </c>
      <c r="S5823" s="42" t="s">
        <v>22</v>
      </c>
      <c r="T5823" s="42"/>
      <c r="V5823" s="42"/>
      <c r="W5823" s="42"/>
      <c r="Y5823" s="57"/>
      <c r="Z5823" s="57"/>
      <c r="AA5823" s="57"/>
      <c r="AB5823" s="57"/>
      <c r="AC5823" s="57"/>
      <c r="AD5823" s="57"/>
      <c r="AE5823" s="57"/>
      <c r="AF5823" s="57"/>
      <c r="AG5823" s="57"/>
      <c r="AH5823" s="57"/>
      <c r="AI5823" s="57"/>
      <c r="AJ5823" s="57"/>
      <c r="AK5823" s="57"/>
      <c r="AL5823" s="57"/>
      <c r="AM5823" s="57"/>
      <c r="AN5823" s="57"/>
      <c r="AO5823" s="57"/>
      <c r="AP5823" s="57"/>
      <c r="AQ5823" s="57"/>
      <c r="AR5823" s="57"/>
      <c r="AS5823" s="57"/>
      <c r="AT5823" s="57"/>
      <c r="AU5823" s="57"/>
      <c r="AV5823" s="57"/>
      <c r="AW5823" s="57"/>
      <c r="AX5823" s="57"/>
      <c r="AY5823" s="57"/>
      <c r="AZ5823" s="57"/>
      <c r="BA5823" s="57"/>
      <c r="BB5823" s="57"/>
      <c r="BC5823" s="57"/>
      <c r="BD5823" s="57"/>
      <c r="BE5823" s="57"/>
      <c r="BF5823" s="57"/>
      <c r="BG5823" s="57"/>
      <c r="BH5823" s="57"/>
      <c r="BI5823" s="57"/>
      <c r="BJ5823" s="57"/>
      <c r="BK5823" s="57"/>
      <c r="BL5823" s="57"/>
    </row>
    <row r="5824" spans="1:64" s="50" customFormat="1" ht="12" customHeight="1" x14ac:dyDescent="0.15">
      <c r="A5824" s="42" t="s">
        <v>12388</v>
      </c>
      <c r="B5824" s="42">
        <v>43</v>
      </c>
      <c r="C5824" s="42" t="s">
        <v>14</v>
      </c>
      <c r="D5824" s="42" t="s">
        <v>24</v>
      </c>
      <c r="E5824" s="42"/>
      <c r="F5824" s="55">
        <v>41613</v>
      </c>
      <c r="G5824" s="42" t="s">
        <v>12389</v>
      </c>
      <c r="H5824" s="42" t="s">
        <v>1729</v>
      </c>
      <c r="I5824" s="42" t="s">
        <v>39</v>
      </c>
      <c r="J5824" s="42" t="s">
        <v>1730</v>
      </c>
      <c r="K5824" s="42" t="s">
        <v>1731</v>
      </c>
      <c r="L5824" s="42" t="s">
        <v>1732</v>
      </c>
      <c r="M5824" s="42" t="s">
        <v>21</v>
      </c>
      <c r="N5824" s="42" t="s">
        <v>12390</v>
      </c>
      <c r="O5824" s="42" t="s">
        <v>994</v>
      </c>
      <c r="P5824" s="42" t="s">
        <v>395</v>
      </c>
      <c r="Q5824" s="56" t="s">
        <v>12391</v>
      </c>
      <c r="R5824" s="42" t="s">
        <v>94</v>
      </c>
      <c r="S5824" s="42" t="s">
        <v>22</v>
      </c>
      <c r="T5824" s="42"/>
      <c r="V5824" s="42"/>
      <c r="W5824" s="42"/>
      <c r="Y5824" s="57"/>
      <c r="Z5824" s="57"/>
      <c r="AA5824" s="57"/>
      <c r="AB5824" s="57"/>
      <c r="AC5824" s="57"/>
      <c r="AD5824" s="57"/>
      <c r="AE5824" s="57"/>
      <c r="AF5824" s="57"/>
      <c r="AG5824" s="57"/>
      <c r="AH5824" s="57"/>
      <c r="AI5824" s="57"/>
      <c r="AJ5824" s="57"/>
      <c r="AK5824" s="57"/>
      <c r="AL5824" s="57"/>
      <c r="AM5824" s="57"/>
      <c r="AN5824" s="57"/>
      <c r="AO5824" s="57"/>
      <c r="AP5824" s="57"/>
      <c r="AQ5824" s="57"/>
      <c r="AR5824" s="57"/>
      <c r="AS5824" s="57"/>
      <c r="AT5824" s="57"/>
      <c r="AU5824" s="57"/>
      <c r="AV5824" s="57"/>
      <c r="AW5824" s="57"/>
      <c r="AX5824" s="57"/>
      <c r="AY5824" s="57"/>
      <c r="AZ5824" s="57"/>
      <c r="BA5824" s="57"/>
      <c r="BB5824" s="57"/>
      <c r="BC5824" s="57"/>
      <c r="BD5824" s="57"/>
      <c r="BE5824" s="57"/>
      <c r="BF5824" s="57"/>
      <c r="BG5824" s="57"/>
      <c r="BH5824" s="57"/>
      <c r="BI5824" s="57"/>
      <c r="BJ5824" s="57"/>
      <c r="BK5824" s="57"/>
      <c r="BL5824" s="57"/>
    </row>
    <row r="5825" spans="1:64" s="50" customFormat="1" ht="12" customHeight="1" x14ac:dyDescent="0.15">
      <c r="A5825" s="42" t="s">
        <v>12392</v>
      </c>
      <c r="B5825" s="42">
        <v>73</v>
      </c>
      <c r="C5825" s="42" t="s">
        <v>14</v>
      </c>
      <c r="D5825" s="42" t="s">
        <v>79</v>
      </c>
      <c r="E5825" s="42"/>
      <c r="F5825" s="55">
        <v>41612</v>
      </c>
      <c r="G5825" s="42" t="s">
        <v>12393</v>
      </c>
      <c r="H5825" s="42" t="s">
        <v>12394</v>
      </c>
      <c r="I5825" s="42" t="s">
        <v>88</v>
      </c>
      <c r="J5825" s="42" t="s">
        <v>12395</v>
      </c>
      <c r="K5825" s="42" t="s">
        <v>279</v>
      </c>
      <c r="L5825" s="42" t="s">
        <v>12396</v>
      </c>
      <c r="M5825" s="42" t="s">
        <v>21</v>
      </c>
      <c r="N5825" s="42" t="s">
        <v>12397</v>
      </c>
      <c r="O5825" s="42" t="s">
        <v>994</v>
      </c>
      <c r="P5825" s="42" t="s">
        <v>395</v>
      </c>
      <c r="Q5825" s="56" t="s">
        <v>12398</v>
      </c>
      <c r="R5825" s="42" t="s">
        <v>23</v>
      </c>
      <c r="S5825" s="42" t="s">
        <v>22</v>
      </c>
      <c r="T5825" s="42"/>
      <c r="V5825" s="42"/>
      <c r="W5825" s="42"/>
      <c r="Y5825" s="57"/>
      <c r="Z5825" s="57"/>
      <c r="AA5825" s="57"/>
      <c r="AB5825" s="57"/>
      <c r="AC5825" s="57"/>
      <c r="AD5825" s="57"/>
      <c r="AE5825" s="57"/>
      <c r="AF5825" s="57"/>
      <c r="AG5825" s="57"/>
      <c r="AH5825" s="57"/>
      <c r="AI5825" s="57"/>
      <c r="AJ5825" s="57"/>
      <c r="AK5825" s="57"/>
      <c r="AL5825" s="57"/>
      <c r="AM5825" s="57"/>
      <c r="AN5825" s="57"/>
      <c r="AO5825" s="57"/>
      <c r="AP5825" s="57"/>
      <c r="AQ5825" s="57"/>
      <c r="AR5825" s="57"/>
      <c r="AS5825" s="57"/>
      <c r="AT5825" s="57"/>
      <c r="AU5825" s="57"/>
      <c r="AV5825" s="57"/>
      <c r="AW5825" s="57"/>
      <c r="AX5825" s="57"/>
      <c r="AY5825" s="57"/>
      <c r="AZ5825" s="57"/>
      <c r="BA5825" s="57"/>
      <c r="BB5825" s="57"/>
      <c r="BC5825" s="57"/>
      <c r="BD5825" s="57"/>
      <c r="BE5825" s="57"/>
      <c r="BF5825" s="57"/>
      <c r="BG5825" s="57"/>
      <c r="BH5825" s="57"/>
      <c r="BI5825" s="57"/>
      <c r="BJ5825" s="57"/>
      <c r="BK5825" s="57"/>
      <c r="BL5825" s="57"/>
    </row>
    <row r="5826" spans="1:64" s="50" customFormat="1" ht="12" customHeight="1" x14ac:dyDescent="0.15">
      <c r="A5826" s="42" t="s">
        <v>12399</v>
      </c>
      <c r="B5826" s="42">
        <v>31</v>
      </c>
      <c r="C5826" s="42" t="s">
        <v>14</v>
      </c>
      <c r="D5826" s="42" t="s">
        <v>42</v>
      </c>
      <c r="E5826" s="42" t="s">
        <v>12400</v>
      </c>
      <c r="F5826" s="55">
        <v>41612</v>
      </c>
      <c r="G5826" s="42" t="s">
        <v>12401</v>
      </c>
      <c r="H5826" s="42" t="s">
        <v>12402</v>
      </c>
      <c r="I5826" s="42" t="s">
        <v>75</v>
      </c>
      <c r="J5826" s="42" t="s">
        <v>12403</v>
      </c>
      <c r="K5826" s="42" t="s">
        <v>36</v>
      </c>
      <c r="L5826" s="42" t="s">
        <v>12404</v>
      </c>
      <c r="M5826" s="42" t="s">
        <v>21</v>
      </c>
      <c r="N5826" s="42" t="s">
        <v>12405</v>
      </c>
      <c r="O5826" s="42" t="s">
        <v>537</v>
      </c>
      <c r="P5826" s="42" t="s">
        <v>395</v>
      </c>
      <c r="Q5826" s="56" t="s">
        <v>12406</v>
      </c>
      <c r="R5826" s="42" t="s">
        <v>23</v>
      </c>
      <c r="S5826" s="42" t="s">
        <v>22</v>
      </c>
      <c r="T5826" s="42"/>
      <c r="V5826" s="42"/>
      <c r="W5826" s="42"/>
      <c r="Y5826" s="57"/>
      <c r="Z5826" s="57"/>
      <c r="AA5826" s="57"/>
      <c r="AB5826" s="57"/>
      <c r="AC5826" s="57"/>
      <c r="AD5826" s="57"/>
      <c r="AE5826" s="57"/>
      <c r="AF5826" s="57"/>
      <c r="AG5826" s="57"/>
      <c r="AH5826" s="57"/>
      <c r="AI5826" s="57"/>
      <c r="AJ5826" s="57"/>
      <c r="AK5826" s="57"/>
      <c r="AL5826" s="57"/>
      <c r="AM5826" s="57"/>
      <c r="AN5826" s="57"/>
      <c r="AO5826" s="57"/>
      <c r="AP5826" s="57"/>
      <c r="AQ5826" s="57"/>
      <c r="AR5826" s="57"/>
      <c r="AS5826" s="57"/>
      <c r="AT5826" s="57"/>
      <c r="AU5826" s="57"/>
      <c r="AV5826" s="57"/>
      <c r="AW5826" s="57"/>
      <c r="AX5826" s="57"/>
      <c r="AY5826" s="57"/>
      <c r="AZ5826" s="57"/>
      <c r="BA5826" s="57"/>
      <c r="BB5826" s="57"/>
      <c r="BC5826" s="57"/>
      <c r="BD5826" s="57"/>
      <c r="BE5826" s="57"/>
      <c r="BF5826" s="57"/>
      <c r="BG5826" s="57"/>
      <c r="BH5826" s="57"/>
      <c r="BI5826" s="57"/>
      <c r="BJ5826" s="57"/>
      <c r="BK5826" s="57"/>
      <c r="BL5826" s="57"/>
    </row>
    <row r="5827" spans="1:64" s="50" customFormat="1" ht="12" customHeight="1" x14ac:dyDescent="0.15">
      <c r="A5827" s="42" t="s">
        <v>12415</v>
      </c>
      <c r="B5827" s="42">
        <v>53</v>
      </c>
      <c r="C5827" s="42" t="s">
        <v>14</v>
      </c>
      <c r="D5827" s="42" t="s">
        <v>31</v>
      </c>
      <c r="E5827" s="42" t="s">
        <v>12416</v>
      </c>
      <c r="F5827" s="55">
        <v>41611</v>
      </c>
      <c r="G5827" s="42" t="s">
        <v>12417</v>
      </c>
      <c r="H5827" s="42" t="s">
        <v>1077</v>
      </c>
      <c r="I5827" s="42" t="s">
        <v>389</v>
      </c>
      <c r="J5827" s="42"/>
      <c r="K5827" s="42" t="s">
        <v>1078</v>
      </c>
      <c r="L5827" s="42" t="s">
        <v>12418</v>
      </c>
      <c r="M5827" s="42" t="s">
        <v>29842</v>
      </c>
      <c r="N5827" s="42" t="s">
        <v>12419</v>
      </c>
      <c r="O5827" s="42" t="s">
        <v>19931</v>
      </c>
      <c r="P5827" s="42" t="s">
        <v>19931</v>
      </c>
      <c r="Q5827" s="56" t="s">
        <v>12420</v>
      </c>
      <c r="R5827" s="42" t="s">
        <v>23</v>
      </c>
      <c r="S5827" s="42" t="s">
        <v>22</v>
      </c>
      <c r="T5827" s="42"/>
      <c r="V5827" s="42"/>
      <c r="W5827" s="42"/>
      <c r="Y5827" s="57"/>
      <c r="Z5827" s="57"/>
      <c r="AA5827" s="57"/>
      <c r="AB5827" s="57"/>
      <c r="AC5827" s="57"/>
      <c r="AD5827" s="57"/>
      <c r="AE5827" s="57"/>
      <c r="AF5827" s="57"/>
      <c r="AG5827" s="57"/>
      <c r="AH5827" s="57"/>
      <c r="AI5827" s="57"/>
      <c r="AJ5827" s="57"/>
      <c r="AK5827" s="57"/>
      <c r="AL5827" s="57"/>
      <c r="AM5827" s="57"/>
      <c r="AN5827" s="57"/>
      <c r="AO5827" s="57"/>
      <c r="AP5827" s="57"/>
      <c r="AQ5827" s="57"/>
      <c r="AR5827" s="57"/>
      <c r="AS5827" s="57"/>
      <c r="AT5827" s="57"/>
      <c r="AU5827" s="57"/>
      <c r="AV5827" s="57"/>
      <c r="AW5827" s="57"/>
      <c r="AX5827" s="57"/>
      <c r="AY5827" s="57"/>
      <c r="AZ5827" s="57"/>
      <c r="BA5827" s="57"/>
      <c r="BB5827" s="57"/>
      <c r="BC5827" s="57"/>
      <c r="BD5827" s="57"/>
      <c r="BE5827" s="57"/>
      <c r="BF5827" s="57"/>
      <c r="BG5827" s="57"/>
      <c r="BH5827" s="57"/>
      <c r="BI5827" s="57"/>
      <c r="BJ5827" s="57"/>
      <c r="BK5827" s="57"/>
      <c r="BL5827" s="57"/>
    </row>
    <row r="5828" spans="1:64" s="50" customFormat="1" ht="12" customHeight="1" x14ac:dyDescent="0.15">
      <c r="A5828" s="42" t="s">
        <v>12407</v>
      </c>
      <c r="B5828" s="42">
        <v>19</v>
      </c>
      <c r="C5828" s="42" t="s">
        <v>14</v>
      </c>
      <c r="D5828" s="42" t="s">
        <v>79</v>
      </c>
      <c r="E5828" s="42"/>
      <c r="F5828" s="55">
        <v>41611</v>
      </c>
      <c r="G5828" s="42" t="s">
        <v>23823</v>
      </c>
      <c r="H5828" s="42" t="s">
        <v>112</v>
      </c>
      <c r="I5828" s="42" t="s">
        <v>3573</v>
      </c>
      <c r="J5828" s="42" t="s">
        <v>12408</v>
      </c>
      <c r="K5828" s="42" t="s">
        <v>3575</v>
      </c>
      <c r="L5828" s="42" t="s">
        <v>18877</v>
      </c>
      <c r="M5828" s="42" t="s">
        <v>21</v>
      </c>
      <c r="N5828" s="42" t="s">
        <v>12409</v>
      </c>
      <c r="O5828" s="42" t="s">
        <v>994</v>
      </c>
      <c r="P5828" s="42" t="s">
        <v>395</v>
      </c>
      <c r="Q5828" s="56" t="s">
        <v>12410</v>
      </c>
      <c r="R5828" s="42" t="s">
        <v>94</v>
      </c>
      <c r="S5828" s="42" t="s">
        <v>22</v>
      </c>
      <c r="T5828" s="42"/>
      <c r="V5828" s="42"/>
      <c r="W5828" s="42"/>
      <c r="Y5828" s="57"/>
      <c r="Z5828" s="57"/>
      <c r="AA5828" s="57"/>
      <c r="AB5828" s="57"/>
      <c r="AC5828" s="57"/>
      <c r="AD5828" s="57"/>
      <c r="AE5828" s="57"/>
      <c r="AF5828" s="57"/>
      <c r="AG5828" s="57"/>
      <c r="AH5828" s="57"/>
      <c r="AI5828" s="57"/>
      <c r="AJ5828" s="57"/>
      <c r="AK5828" s="57"/>
      <c r="AL5828" s="57"/>
      <c r="AM5828" s="57"/>
      <c r="AN5828" s="57"/>
      <c r="AO5828" s="57"/>
      <c r="AP5828" s="57"/>
      <c r="AQ5828" s="57"/>
      <c r="AR5828" s="57"/>
      <c r="AS5828" s="57"/>
      <c r="AT5828" s="57"/>
      <c r="AU5828" s="57"/>
      <c r="AV5828" s="57"/>
      <c r="AW5828" s="57"/>
      <c r="AX5828" s="57"/>
      <c r="AY5828" s="57"/>
      <c r="AZ5828" s="57"/>
      <c r="BA5828" s="57"/>
      <c r="BB5828" s="57"/>
      <c r="BC5828" s="57"/>
      <c r="BD5828" s="57"/>
      <c r="BE5828" s="57"/>
      <c r="BF5828" s="57"/>
      <c r="BG5828" s="57"/>
      <c r="BH5828" s="57"/>
      <c r="BI5828" s="57"/>
      <c r="BJ5828" s="57"/>
      <c r="BK5828" s="57"/>
      <c r="BL5828" s="57"/>
    </row>
    <row r="5829" spans="1:64" s="50" customFormat="1" ht="12" customHeight="1" x14ac:dyDescent="0.15">
      <c r="A5829" s="42" t="s">
        <v>12411</v>
      </c>
      <c r="B5829" s="42">
        <v>38</v>
      </c>
      <c r="C5829" s="42" t="s">
        <v>14</v>
      </c>
      <c r="D5829" s="42" t="s">
        <v>31</v>
      </c>
      <c r="E5829" s="42" t="s">
        <v>12412</v>
      </c>
      <c r="F5829" s="55">
        <v>41611</v>
      </c>
      <c r="G5829" s="42" t="s">
        <v>23824</v>
      </c>
      <c r="H5829" s="42" t="s">
        <v>1827</v>
      </c>
      <c r="I5829" s="42" t="s">
        <v>364</v>
      </c>
      <c r="J5829" s="42" t="s">
        <v>7050</v>
      </c>
      <c r="K5829" s="42" t="s">
        <v>1829</v>
      </c>
      <c r="L5829" s="42" t="s">
        <v>1830</v>
      </c>
      <c r="M5829" s="42" t="s">
        <v>21</v>
      </c>
      <c r="N5829" s="42" t="s">
        <v>12413</v>
      </c>
      <c r="O5829" s="42" t="s">
        <v>994</v>
      </c>
      <c r="P5829" s="42" t="s">
        <v>395</v>
      </c>
      <c r="Q5829" s="56" t="s">
        <v>12414</v>
      </c>
      <c r="R5829" s="42" t="s">
        <v>23</v>
      </c>
      <c r="S5829" s="42" t="s">
        <v>22</v>
      </c>
      <c r="T5829" s="42"/>
      <c r="V5829" s="42"/>
      <c r="W5829" s="42"/>
      <c r="Y5829" s="57"/>
      <c r="Z5829" s="57"/>
      <c r="AA5829" s="57"/>
      <c r="AB5829" s="57"/>
      <c r="AC5829" s="57"/>
      <c r="AD5829" s="57"/>
      <c r="AE5829" s="57"/>
      <c r="AF5829" s="57"/>
      <c r="AG5829" s="57"/>
      <c r="AH5829" s="57"/>
      <c r="AI5829" s="57"/>
      <c r="AJ5829" s="57"/>
      <c r="AK5829" s="57"/>
      <c r="AL5829" s="57"/>
      <c r="AM5829" s="57"/>
      <c r="AN5829" s="57"/>
      <c r="AO5829" s="57"/>
      <c r="AP5829" s="57"/>
      <c r="AQ5829" s="57"/>
      <c r="AR5829" s="57"/>
      <c r="AS5829" s="57"/>
      <c r="AT5829" s="57"/>
      <c r="AU5829" s="57"/>
      <c r="AV5829" s="57"/>
      <c r="AW5829" s="57"/>
      <c r="AX5829" s="57"/>
      <c r="AY5829" s="57"/>
      <c r="AZ5829" s="57"/>
      <c r="BA5829" s="57"/>
      <c r="BB5829" s="57"/>
      <c r="BC5829" s="57"/>
      <c r="BD5829" s="57"/>
      <c r="BE5829" s="57"/>
      <c r="BF5829" s="57"/>
      <c r="BG5829" s="57"/>
      <c r="BH5829" s="57"/>
      <c r="BI5829" s="57"/>
      <c r="BJ5829" s="57"/>
      <c r="BK5829" s="57"/>
      <c r="BL5829" s="57"/>
    </row>
    <row r="5830" spans="1:64" s="50" customFormat="1" ht="12" customHeight="1" x14ac:dyDescent="0.15">
      <c r="A5830" s="42" t="s">
        <v>12421</v>
      </c>
      <c r="B5830" s="42">
        <v>22</v>
      </c>
      <c r="C5830" s="42" t="s">
        <v>14</v>
      </c>
      <c r="D5830" s="42" t="s">
        <v>79</v>
      </c>
      <c r="E5830" s="42" t="s">
        <v>12422</v>
      </c>
      <c r="F5830" s="55">
        <v>41610</v>
      </c>
      <c r="G5830" s="42" t="s">
        <v>12423</v>
      </c>
      <c r="H5830" s="42" t="s">
        <v>1262</v>
      </c>
      <c r="I5830" s="42" t="s">
        <v>63</v>
      </c>
      <c r="J5830" s="42" t="s">
        <v>3316</v>
      </c>
      <c r="K5830" s="42" t="s">
        <v>1263</v>
      </c>
      <c r="L5830" s="42" t="s">
        <v>12268</v>
      </c>
      <c r="M5830" s="42" t="s">
        <v>21</v>
      </c>
      <c r="N5830" s="42" t="s">
        <v>12424</v>
      </c>
      <c r="O5830" s="42" t="s">
        <v>537</v>
      </c>
      <c r="P5830" s="42" t="s">
        <v>395</v>
      </c>
      <c r="Q5830" s="56" t="s">
        <v>12425</v>
      </c>
      <c r="R5830" s="42" t="s">
        <v>94</v>
      </c>
      <c r="S5830" s="42" t="s">
        <v>22</v>
      </c>
      <c r="T5830" s="42"/>
      <c r="V5830" s="42"/>
      <c r="W5830" s="42"/>
      <c r="Y5830" s="57"/>
      <c r="Z5830" s="57"/>
      <c r="AA5830" s="57"/>
      <c r="AB5830" s="57"/>
      <c r="AC5830" s="57"/>
      <c r="AD5830" s="57"/>
      <c r="AE5830" s="57"/>
      <c r="AF5830" s="57"/>
      <c r="AG5830" s="57"/>
      <c r="AH5830" s="57"/>
      <c r="AI5830" s="57"/>
      <c r="AJ5830" s="57"/>
      <c r="AK5830" s="57"/>
      <c r="AL5830" s="57"/>
      <c r="AM5830" s="57"/>
      <c r="AN5830" s="57"/>
      <c r="AO5830" s="57"/>
      <c r="AP5830" s="57"/>
      <c r="AQ5830" s="57"/>
      <c r="AR5830" s="57"/>
      <c r="AS5830" s="57"/>
      <c r="AT5830" s="57"/>
      <c r="AU5830" s="57"/>
      <c r="AV5830" s="57"/>
      <c r="AW5830" s="57"/>
      <c r="AX5830" s="57"/>
      <c r="AY5830" s="57"/>
      <c r="AZ5830" s="57"/>
      <c r="BA5830" s="57"/>
      <c r="BB5830" s="57"/>
      <c r="BC5830" s="57"/>
      <c r="BD5830" s="57"/>
      <c r="BE5830" s="57"/>
      <c r="BF5830" s="57"/>
      <c r="BG5830" s="57"/>
      <c r="BH5830" s="57"/>
      <c r="BI5830" s="57"/>
      <c r="BJ5830" s="57"/>
      <c r="BK5830" s="57"/>
      <c r="BL5830" s="57"/>
    </row>
    <row r="5831" spans="1:64" s="50" customFormat="1" ht="12" customHeight="1" x14ac:dyDescent="0.15">
      <c r="A5831" s="42" t="s">
        <v>12426</v>
      </c>
      <c r="B5831" s="42">
        <v>46</v>
      </c>
      <c r="C5831" s="42" t="s">
        <v>14</v>
      </c>
      <c r="D5831" s="42" t="s">
        <v>24</v>
      </c>
      <c r="E5831" s="42"/>
      <c r="F5831" s="55">
        <v>41610</v>
      </c>
      <c r="G5831" s="42" t="s">
        <v>23826</v>
      </c>
      <c r="H5831" s="42" t="s">
        <v>548</v>
      </c>
      <c r="I5831" s="42" t="s">
        <v>117</v>
      </c>
      <c r="J5831" s="42" t="s">
        <v>6204</v>
      </c>
      <c r="K5831" s="42" t="s">
        <v>549</v>
      </c>
      <c r="L5831" s="42" t="s">
        <v>12427</v>
      </c>
      <c r="M5831" s="42" t="s">
        <v>21</v>
      </c>
      <c r="N5831" s="42" t="s">
        <v>12428</v>
      </c>
      <c r="O5831" s="42" t="s">
        <v>994</v>
      </c>
      <c r="P5831" s="42" t="s">
        <v>395</v>
      </c>
      <c r="Q5831" s="56" t="s">
        <v>12429</v>
      </c>
      <c r="R5831" s="42" t="s">
        <v>94</v>
      </c>
      <c r="S5831" s="42" t="s">
        <v>22</v>
      </c>
      <c r="T5831" s="42"/>
      <c r="V5831" s="42"/>
      <c r="W5831" s="42"/>
      <c r="Y5831" s="57"/>
      <c r="Z5831" s="57"/>
      <c r="AA5831" s="57"/>
      <c r="AB5831" s="57"/>
      <c r="AC5831" s="57"/>
      <c r="AD5831" s="57"/>
      <c r="AE5831" s="57"/>
      <c r="AF5831" s="57"/>
      <c r="AG5831" s="57"/>
      <c r="AH5831" s="57"/>
      <c r="AI5831" s="57"/>
      <c r="AJ5831" s="57"/>
      <c r="AK5831" s="57"/>
      <c r="AL5831" s="57"/>
      <c r="AM5831" s="57"/>
      <c r="AN5831" s="57"/>
      <c r="AO5831" s="57"/>
      <c r="AP5831" s="57"/>
      <c r="AQ5831" s="57"/>
      <c r="AR5831" s="57"/>
      <c r="AS5831" s="57"/>
      <c r="AT5831" s="57"/>
      <c r="AU5831" s="57"/>
      <c r="AV5831" s="57"/>
      <c r="AW5831" s="57"/>
      <c r="AX5831" s="57"/>
      <c r="AY5831" s="57"/>
      <c r="AZ5831" s="57"/>
      <c r="BA5831" s="57"/>
      <c r="BB5831" s="57"/>
      <c r="BC5831" s="57"/>
      <c r="BD5831" s="57"/>
      <c r="BE5831" s="57"/>
      <c r="BF5831" s="57"/>
      <c r="BG5831" s="57"/>
      <c r="BH5831" s="57"/>
      <c r="BI5831" s="57"/>
      <c r="BJ5831" s="57"/>
      <c r="BK5831" s="57"/>
      <c r="BL5831" s="57"/>
    </row>
    <row r="5832" spans="1:64" s="50" customFormat="1" ht="12" customHeight="1" x14ac:dyDescent="0.15">
      <c r="A5832" s="42" t="s">
        <v>12430</v>
      </c>
      <c r="B5832" s="42">
        <v>49</v>
      </c>
      <c r="C5832" s="42" t="s">
        <v>14</v>
      </c>
      <c r="D5832" s="42" t="s">
        <v>31</v>
      </c>
      <c r="E5832" s="42" t="s">
        <v>12431</v>
      </c>
      <c r="F5832" s="55">
        <v>41610</v>
      </c>
      <c r="G5832" s="42" t="s">
        <v>23825</v>
      </c>
      <c r="H5832" s="42" t="s">
        <v>12432</v>
      </c>
      <c r="I5832" s="42" t="s">
        <v>313</v>
      </c>
      <c r="J5832" s="42" t="s">
        <v>12433</v>
      </c>
      <c r="K5832" s="42" t="s">
        <v>12434</v>
      </c>
      <c r="L5832" s="42" t="s">
        <v>12435</v>
      </c>
      <c r="M5832" s="42" t="s">
        <v>21</v>
      </c>
      <c r="N5832" s="42" t="s">
        <v>12436</v>
      </c>
      <c r="O5832" s="42" t="s">
        <v>537</v>
      </c>
      <c r="P5832" s="42" t="s">
        <v>395</v>
      </c>
      <c r="Q5832" s="56" t="s">
        <v>12437</v>
      </c>
      <c r="R5832" s="42" t="s">
        <v>94</v>
      </c>
      <c r="S5832" s="42" t="s">
        <v>22</v>
      </c>
      <c r="T5832" s="42"/>
      <c r="V5832" s="42"/>
      <c r="W5832" s="42"/>
      <c r="Y5832" s="57"/>
      <c r="Z5832" s="57"/>
      <c r="AA5832" s="57"/>
      <c r="AB5832" s="57"/>
      <c r="AC5832" s="57"/>
      <c r="AD5832" s="57"/>
      <c r="AE5832" s="57"/>
      <c r="AF5832" s="57"/>
      <c r="AG5832" s="57"/>
      <c r="AH5832" s="57"/>
      <c r="AI5832" s="57"/>
      <c r="AJ5832" s="57"/>
      <c r="AK5832" s="57"/>
      <c r="AL5832" s="57"/>
      <c r="AM5832" s="57"/>
      <c r="AN5832" s="57"/>
      <c r="AO5832" s="57"/>
      <c r="AP5832" s="57"/>
      <c r="AQ5832" s="57"/>
      <c r="AR5832" s="57"/>
      <c r="AS5832" s="57"/>
      <c r="AT5832" s="57"/>
      <c r="AU5832" s="57"/>
      <c r="AV5832" s="57"/>
      <c r="AW5832" s="57"/>
      <c r="AX5832" s="57"/>
      <c r="AY5832" s="57"/>
      <c r="AZ5832" s="57"/>
      <c r="BA5832" s="57"/>
      <c r="BB5832" s="57"/>
      <c r="BC5832" s="57"/>
      <c r="BD5832" s="57"/>
      <c r="BE5832" s="57"/>
      <c r="BF5832" s="57"/>
      <c r="BG5832" s="57"/>
      <c r="BH5832" s="57"/>
      <c r="BI5832" s="57"/>
      <c r="BJ5832" s="57"/>
      <c r="BK5832" s="57"/>
      <c r="BL5832" s="57"/>
    </row>
    <row r="5833" spans="1:64" s="50" customFormat="1" ht="12" customHeight="1" x14ac:dyDescent="0.15">
      <c r="A5833" s="42" t="s">
        <v>12438</v>
      </c>
      <c r="B5833" s="42">
        <v>21</v>
      </c>
      <c r="C5833" s="42" t="s">
        <v>108</v>
      </c>
      <c r="D5833" s="42" t="s">
        <v>42</v>
      </c>
      <c r="E5833" s="42" t="s">
        <v>12439</v>
      </c>
      <c r="F5833" s="55">
        <v>41609</v>
      </c>
      <c r="G5833" s="42" t="s">
        <v>12440</v>
      </c>
      <c r="H5833" s="42" t="s">
        <v>12441</v>
      </c>
      <c r="I5833" s="42" t="s">
        <v>56</v>
      </c>
      <c r="J5833" s="42" t="s">
        <v>12442</v>
      </c>
      <c r="K5833" s="42" t="s">
        <v>12441</v>
      </c>
      <c r="L5833" s="42" t="s">
        <v>12443</v>
      </c>
      <c r="M5833" s="42" t="s">
        <v>373</v>
      </c>
      <c r="N5833" s="42" t="s">
        <v>12444</v>
      </c>
      <c r="O5833" s="42" t="s">
        <v>12445</v>
      </c>
      <c r="P5833" s="42" t="s">
        <v>395</v>
      </c>
      <c r="Q5833" s="56" t="s">
        <v>12446</v>
      </c>
      <c r="R5833" s="42" t="s">
        <v>94</v>
      </c>
      <c r="S5833" s="42" t="s">
        <v>373</v>
      </c>
      <c r="T5833" s="42" t="s">
        <v>29599</v>
      </c>
      <c r="V5833" s="42"/>
      <c r="W5833" s="42"/>
      <c r="Y5833" s="57"/>
      <c r="Z5833" s="57"/>
      <c r="AA5833" s="57"/>
      <c r="AB5833" s="57"/>
      <c r="AC5833" s="57"/>
      <c r="AD5833" s="57"/>
      <c r="AE5833" s="57"/>
      <c r="AF5833" s="57"/>
      <c r="AG5833" s="57"/>
      <c r="AH5833" s="57"/>
      <c r="AI5833" s="57"/>
      <c r="AJ5833" s="57"/>
      <c r="AK5833" s="57"/>
      <c r="AL5833" s="57"/>
      <c r="AM5833" s="57"/>
      <c r="AN5833" s="57"/>
      <c r="AO5833" s="57"/>
      <c r="AP5833" s="57"/>
      <c r="AQ5833" s="57"/>
      <c r="AR5833" s="57"/>
      <c r="AS5833" s="57"/>
      <c r="AT5833" s="57"/>
      <c r="AU5833" s="57"/>
      <c r="AV5833" s="57"/>
      <c r="AW5833" s="57"/>
      <c r="AX5833" s="57"/>
      <c r="AY5833" s="57"/>
      <c r="AZ5833" s="57"/>
      <c r="BA5833" s="57"/>
      <c r="BB5833" s="57"/>
      <c r="BC5833" s="57"/>
      <c r="BD5833" s="57"/>
      <c r="BE5833" s="57"/>
      <c r="BF5833" s="57"/>
      <c r="BG5833" s="57"/>
      <c r="BH5833" s="57"/>
      <c r="BI5833" s="57"/>
      <c r="BJ5833" s="57"/>
      <c r="BK5833" s="57"/>
      <c r="BL5833" s="57"/>
    </row>
    <row r="5834" spans="1:64" s="50" customFormat="1" ht="12" customHeight="1" x14ac:dyDescent="0.15">
      <c r="A5834" s="42" t="s">
        <v>12447</v>
      </c>
      <c r="B5834" s="42">
        <v>21</v>
      </c>
      <c r="C5834" s="42" t="s">
        <v>108</v>
      </c>
      <c r="D5834" s="42" t="s">
        <v>42</v>
      </c>
      <c r="E5834" s="42" t="s">
        <v>12439</v>
      </c>
      <c r="F5834" s="55">
        <v>41609</v>
      </c>
      <c r="G5834" s="42" t="s">
        <v>12440</v>
      </c>
      <c r="H5834" s="42" t="s">
        <v>12441</v>
      </c>
      <c r="I5834" s="42" t="s">
        <v>56</v>
      </c>
      <c r="J5834" s="42" t="s">
        <v>12442</v>
      </c>
      <c r="K5834" s="42" t="s">
        <v>12441</v>
      </c>
      <c r="L5834" s="42" t="s">
        <v>12443</v>
      </c>
      <c r="M5834" s="42" t="s">
        <v>373</v>
      </c>
      <c r="N5834" s="42" t="s">
        <v>12444</v>
      </c>
      <c r="O5834" s="42" t="s">
        <v>12445</v>
      </c>
      <c r="P5834" s="42" t="s">
        <v>395</v>
      </c>
      <c r="Q5834" s="56" t="s">
        <v>12446</v>
      </c>
      <c r="R5834" s="42" t="s">
        <v>94</v>
      </c>
      <c r="S5834" s="42" t="s">
        <v>373</v>
      </c>
      <c r="T5834" s="42" t="s">
        <v>29599</v>
      </c>
      <c r="V5834" s="42"/>
      <c r="W5834" s="42"/>
      <c r="Y5834" s="57"/>
      <c r="Z5834" s="57"/>
      <c r="AA5834" s="57"/>
      <c r="AB5834" s="57"/>
      <c r="AC5834" s="57"/>
      <c r="AD5834" s="57"/>
      <c r="AE5834" s="57"/>
      <c r="AF5834" s="57"/>
      <c r="AG5834" s="57"/>
      <c r="AH5834" s="57"/>
      <c r="AI5834" s="57"/>
      <c r="AJ5834" s="57"/>
      <c r="AK5834" s="57"/>
      <c r="AL5834" s="57"/>
      <c r="AM5834" s="57"/>
      <c r="AN5834" s="57"/>
      <c r="AO5834" s="57"/>
      <c r="AP5834" s="57"/>
      <c r="AQ5834" s="57"/>
      <c r="AR5834" s="57"/>
      <c r="AS5834" s="57"/>
      <c r="AT5834" s="57"/>
      <c r="AU5834" s="57"/>
      <c r="AV5834" s="57"/>
      <c r="AW5834" s="57"/>
      <c r="AX5834" s="57"/>
      <c r="AY5834" s="57"/>
      <c r="AZ5834" s="57"/>
      <c r="BA5834" s="57"/>
      <c r="BB5834" s="57"/>
      <c r="BC5834" s="57"/>
      <c r="BD5834" s="57"/>
      <c r="BE5834" s="57"/>
      <c r="BF5834" s="57"/>
      <c r="BG5834" s="57"/>
      <c r="BH5834" s="57"/>
      <c r="BI5834" s="57"/>
      <c r="BJ5834" s="57"/>
      <c r="BK5834" s="57"/>
      <c r="BL5834" s="57"/>
    </row>
    <row r="5835" spans="1:64" s="50" customFormat="1" ht="12" customHeight="1" x14ac:dyDescent="0.15">
      <c r="A5835" s="42" t="s">
        <v>12455</v>
      </c>
      <c r="B5835" s="42">
        <v>26</v>
      </c>
      <c r="C5835" s="42" t="s">
        <v>14</v>
      </c>
      <c r="D5835" s="42" t="s">
        <v>31</v>
      </c>
      <c r="E5835" s="42" t="s">
        <v>12456</v>
      </c>
      <c r="F5835" s="55">
        <v>41609</v>
      </c>
      <c r="G5835" s="42" t="s">
        <v>12457</v>
      </c>
      <c r="H5835" s="42" t="s">
        <v>424</v>
      </c>
      <c r="I5835" s="42" t="s">
        <v>425</v>
      </c>
      <c r="J5835" s="42" t="s">
        <v>12458</v>
      </c>
      <c r="K5835" s="42" t="s">
        <v>427</v>
      </c>
      <c r="L5835" s="42" t="s">
        <v>428</v>
      </c>
      <c r="M5835" s="42" t="s">
        <v>21</v>
      </c>
      <c r="N5835" s="42" t="s">
        <v>20438</v>
      </c>
      <c r="O5835" s="42" t="s">
        <v>537</v>
      </c>
      <c r="P5835" s="42" t="s">
        <v>395</v>
      </c>
      <c r="Q5835" s="56" t="s">
        <v>12459</v>
      </c>
      <c r="R5835" s="42" t="s">
        <v>948</v>
      </c>
      <c r="S5835" s="42" t="s">
        <v>12</v>
      </c>
      <c r="T5835" s="42"/>
      <c r="V5835" s="42"/>
      <c r="W5835" s="42"/>
      <c r="Y5835" s="57"/>
      <c r="Z5835" s="57"/>
      <c r="AA5835" s="57"/>
      <c r="AB5835" s="57"/>
      <c r="AC5835" s="57"/>
      <c r="AD5835" s="57"/>
      <c r="AE5835" s="57"/>
      <c r="AF5835" s="57"/>
      <c r="AG5835" s="57"/>
      <c r="AH5835" s="57"/>
      <c r="AI5835" s="57"/>
      <c r="AJ5835" s="57"/>
      <c r="AK5835" s="57"/>
      <c r="AL5835" s="57"/>
      <c r="AM5835" s="57"/>
      <c r="AN5835" s="57"/>
      <c r="AO5835" s="57"/>
      <c r="AP5835" s="57"/>
      <c r="AQ5835" s="57"/>
      <c r="AR5835" s="57"/>
      <c r="AS5835" s="57"/>
      <c r="AT5835" s="57"/>
      <c r="AU5835" s="57"/>
      <c r="AV5835" s="57"/>
      <c r="AW5835" s="57"/>
      <c r="AX5835" s="57"/>
      <c r="AY5835" s="57"/>
      <c r="AZ5835" s="57"/>
      <c r="BA5835" s="57"/>
      <c r="BB5835" s="57"/>
      <c r="BC5835" s="57"/>
      <c r="BD5835" s="57"/>
      <c r="BE5835" s="57"/>
      <c r="BF5835" s="57"/>
      <c r="BG5835" s="57"/>
      <c r="BH5835" s="57"/>
      <c r="BI5835" s="57"/>
      <c r="BJ5835" s="57"/>
      <c r="BK5835" s="57"/>
      <c r="BL5835" s="57"/>
    </row>
    <row r="5836" spans="1:64" s="50" customFormat="1" ht="12" customHeight="1" x14ac:dyDescent="0.15">
      <c r="A5836" s="42" t="s">
        <v>12448</v>
      </c>
      <c r="B5836" s="42">
        <v>33</v>
      </c>
      <c r="C5836" s="42" t="s">
        <v>14</v>
      </c>
      <c r="D5836" s="42" t="s">
        <v>31</v>
      </c>
      <c r="E5836" s="42" t="s">
        <v>12449</v>
      </c>
      <c r="F5836" s="55">
        <v>41609</v>
      </c>
      <c r="G5836" s="42" t="s">
        <v>23827</v>
      </c>
      <c r="H5836" s="42" t="s">
        <v>12450</v>
      </c>
      <c r="I5836" s="42" t="s">
        <v>425</v>
      </c>
      <c r="J5836" s="42" t="s">
        <v>12451</v>
      </c>
      <c r="K5836" s="42" t="s">
        <v>4842</v>
      </c>
      <c r="L5836" s="42" t="s">
        <v>12452</v>
      </c>
      <c r="M5836" s="42" t="s">
        <v>21</v>
      </c>
      <c r="N5836" s="42" t="s">
        <v>12453</v>
      </c>
      <c r="O5836" s="42" t="s">
        <v>537</v>
      </c>
      <c r="P5836" s="42" t="s">
        <v>395</v>
      </c>
      <c r="Q5836" s="56" t="s">
        <v>12454</v>
      </c>
      <c r="R5836" s="42" t="s">
        <v>23</v>
      </c>
      <c r="S5836" s="42" t="s">
        <v>12</v>
      </c>
      <c r="T5836" s="42"/>
      <c r="V5836" s="42"/>
      <c r="W5836" s="42"/>
      <c r="Y5836" s="57"/>
      <c r="Z5836" s="57"/>
      <c r="AA5836" s="57"/>
      <c r="AB5836" s="57"/>
      <c r="AC5836" s="57"/>
      <c r="AD5836" s="57"/>
      <c r="AE5836" s="57"/>
      <c r="AF5836" s="57"/>
      <c r="AG5836" s="57"/>
      <c r="AH5836" s="57"/>
      <c r="AI5836" s="57"/>
      <c r="AJ5836" s="57"/>
      <c r="AK5836" s="57"/>
      <c r="AL5836" s="57"/>
      <c r="AM5836" s="57"/>
      <c r="AN5836" s="57"/>
      <c r="AO5836" s="57"/>
      <c r="AP5836" s="57"/>
      <c r="AQ5836" s="57"/>
      <c r="AR5836" s="57"/>
      <c r="AS5836" s="57"/>
      <c r="AT5836" s="57"/>
      <c r="AU5836" s="57"/>
      <c r="AV5836" s="57"/>
      <c r="AW5836" s="57"/>
      <c r="AX5836" s="57"/>
      <c r="AY5836" s="57"/>
      <c r="AZ5836" s="57"/>
      <c r="BA5836" s="57"/>
      <c r="BB5836" s="57"/>
      <c r="BC5836" s="57"/>
      <c r="BD5836" s="57"/>
      <c r="BE5836" s="57"/>
      <c r="BF5836" s="57"/>
      <c r="BG5836" s="57"/>
      <c r="BH5836" s="57"/>
      <c r="BI5836" s="57"/>
      <c r="BJ5836" s="57"/>
      <c r="BK5836" s="57"/>
      <c r="BL5836" s="57"/>
    </row>
    <row r="5837" spans="1:64" s="50" customFormat="1" ht="12" customHeight="1" x14ac:dyDescent="0.15">
      <c r="A5837" s="42" t="s">
        <v>12460</v>
      </c>
      <c r="B5837" s="42">
        <v>23</v>
      </c>
      <c r="C5837" s="42" t="s">
        <v>14</v>
      </c>
      <c r="D5837" s="42" t="s">
        <v>42</v>
      </c>
      <c r="E5837" s="42"/>
      <c r="F5837" s="55">
        <v>41607</v>
      </c>
      <c r="G5837" s="42" t="s">
        <v>12461</v>
      </c>
      <c r="H5837" s="42" t="s">
        <v>1637</v>
      </c>
      <c r="I5837" s="42" t="s">
        <v>39</v>
      </c>
      <c r="J5837" s="42" t="s">
        <v>1638</v>
      </c>
      <c r="K5837" s="42" t="s">
        <v>92</v>
      </c>
      <c r="L5837" s="42" t="s">
        <v>12462</v>
      </c>
      <c r="M5837" s="42" t="s">
        <v>21</v>
      </c>
      <c r="N5837" s="42" t="s">
        <v>12463</v>
      </c>
      <c r="O5837" s="42" t="s">
        <v>994</v>
      </c>
      <c r="P5837" s="42" t="s">
        <v>395</v>
      </c>
      <c r="Q5837" s="56" t="s">
        <v>12464</v>
      </c>
      <c r="R5837" s="42" t="s">
        <v>94</v>
      </c>
      <c r="S5837" s="42" t="s">
        <v>22</v>
      </c>
      <c r="T5837" s="42"/>
      <c r="V5837" s="42"/>
      <c r="W5837" s="42"/>
      <c r="Y5837" s="57"/>
      <c r="Z5837" s="57"/>
      <c r="AA5837" s="57"/>
      <c r="AB5837" s="57"/>
      <c r="AC5837" s="57"/>
      <c r="AD5837" s="57"/>
      <c r="AE5837" s="57"/>
      <c r="AF5837" s="57"/>
      <c r="AG5837" s="57"/>
      <c r="AH5837" s="57"/>
      <c r="AI5837" s="57"/>
      <c r="AJ5837" s="57"/>
      <c r="AK5837" s="57"/>
      <c r="AL5837" s="57"/>
      <c r="AM5837" s="57"/>
      <c r="AN5837" s="57"/>
      <c r="AO5837" s="57"/>
      <c r="AP5837" s="57"/>
      <c r="AQ5837" s="57"/>
      <c r="AR5837" s="57"/>
      <c r="AS5837" s="57"/>
      <c r="AT5837" s="57"/>
      <c r="AU5837" s="57"/>
      <c r="AV5837" s="57"/>
      <c r="AW5837" s="57"/>
      <c r="AX5837" s="57"/>
      <c r="AY5837" s="57"/>
      <c r="AZ5837" s="57"/>
      <c r="BA5837" s="57"/>
      <c r="BB5837" s="57"/>
      <c r="BC5837" s="57"/>
      <c r="BD5837" s="57"/>
      <c r="BE5837" s="57"/>
      <c r="BF5837" s="57"/>
      <c r="BG5837" s="57"/>
      <c r="BH5837" s="57"/>
      <c r="BI5837" s="57"/>
      <c r="BJ5837" s="57"/>
      <c r="BK5837" s="57"/>
      <c r="BL5837" s="57"/>
    </row>
    <row r="5838" spans="1:64" s="50" customFormat="1" ht="12" customHeight="1" x14ac:dyDescent="0.15">
      <c r="A5838" s="42" t="s">
        <v>12465</v>
      </c>
      <c r="B5838" s="42">
        <v>22</v>
      </c>
      <c r="C5838" s="42" t="s">
        <v>14</v>
      </c>
      <c r="D5838" s="42" t="s">
        <v>31</v>
      </c>
      <c r="E5838" s="42" t="s">
        <v>12466</v>
      </c>
      <c r="F5838" s="55">
        <v>41607</v>
      </c>
      <c r="G5838" s="42" t="s">
        <v>12467</v>
      </c>
      <c r="H5838" s="42" t="s">
        <v>12468</v>
      </c>
      <c r="I5838" s="42" t="s">
        <v>67</v>
      </c>
      <c r="J5838" s="42" t="s">
        <v>12469</v>
      </c>
      <c r="K5838" s="42" t="s">
        <v>12470</v>
      </c>
      <c r="L5838" s="42" t="s">
        <v>12471</v>
      </c>
      <c r="M5838" s="42" t="s">
        <v>21</v>
      </c>
      <c r="N5838" s="42" t="s">
        <v>12472</v>
      </c>
      <c r="O5838" s="42" t="s">
        <v>394</v>
      </c>
      <c r="P5838" s="42" t="s">
        <v>395</v>
      </c>
      <c r="Q5838" s="56" t="s">
        <v>12473</v>
      </c>
      <c r="R5838" s="42" t="s">
        <v>23</v>
      </c>
      <c r="S5838" s="42" t="s">
        <v>22</v>
      </c>
      <c r="T5838" s="42"/>
      <c r="V5838" s="42"/>
      <c r="W5838" s="42"/>
      <c r="Y5838" s="57"/>
      <c r="Z5838" s="57"/>
      <c r="AA5838" s="57"/>
      <c r="AB5838" s="57"/>
      <c r="AC5838" s="57"/>
      <c r="AD5838" s="57"/>
      <c r="AE5838" s="57"/>
      <c r="AF5838" s="57"/>
      <c r="AG5838" s="57"/>
      <c r="AH5838" s="57"/>
      <c r="AI5838" s="57"/>
      <c r="AJ5838" s="57"/>
      <c r="AK5838" s="57"/>
      <c r="AL5838" s="57"/>
      <c r="AM5838" s="57"/>
      <c r="AN5838" s="57"/>
      <c r="AO5838" s="57"/>
      <c r="AP5838" s="57"/>
      <c r="AQ5838" s="57"/>
      <c r="AR5838" s="57"/>
      <c r="AS5838" s="57"/>
      <c r="AT5838" s="57"/>
      <c r="AU5838" s="57"/>
      <c r="AV5838" s="57"/>
      <c r="AW5838" s="57"/>
      <c r="AX5838" s="57"/>
      <c r="AY5838" s="57"/>
      <c r="AZ5838" s="57"/>
      <c r="BA5838" s="57"/>
      <c r="BB5838" s="57"/>
      <c r="BC5838" s="57"/>
      <c r="BD5838" s="57"/>
      <c r="BE5838" s="57"/>
      <c r="BF5838" s="57"/>
      <c r="BG5838" s="57"/>
      <c r="BH5838" s="57"/>
      <c r="BI5838" s="57"/>
      <c r="BJ5838" s="57"/>
      <c r="BK5838" s="57"/>
      <c r="BL5838" s="57"/>
    </row>
    <row r="5839" spans="1:64" s="50" customFormat="1" ht="12" customHeight="1" x14ac:dyDescent="0.15">
      <c r="A5839" s="42" t="s">
        <v>12474</v>
      </c>
      <c r="B5839" s="42">
        <v>51</v>
      </c>
      <c r="C5839" s="42" t="s">
        <v>14</v>
      </c>
      <c r="D5839" s="42" t="s">
        <v>31</v>
      </c>
      <c r="E5839" s="42"/>
      <c r="F5839" s="55">
        <v>41607</v>
      </c>
      <c r="G5839" s="42" t="s">
        <v>12475</v>
      </c>
      <c r="H5839" s="42" t="s">
        <v>1184</v>
      </c>
      <c r="I5839" s="42" t="s">
        <v>297</v>
      </c>
      <c r="J5839" s="42" t="s">
        <v>10478</v>
      </c>
      <c r="K5839" s="42" t="s">
        <v>1185</v>
      </c>
      <c r="L5839" s="42" t="s">
        <v>1186</v>
      </c>
      <c r="M5839" s="42" t="s">
        <v>21</v>
      </c>
      <c r="N5839" s="42" t="s">
        <v>12476</v>
      </c>
      <c r="O5839" s="42" t="s">
        <v>4581</v>
      </c>
      <c r="P5839" s="42" t="s">
        <v>395</v>
      </c>
      <c r="Q5839" s="56" t="s">
        <v>12477</v>
      </c>
      <c r="R5839" s="42" t="s">
        <v>94</v>
      </c>
      <c r="S5839" s="42" t="s">
        <v>22</v>
      </c>
      <c r="T5839" s="42"/>
      <c r="V5839" s="42"/>
      <c r="W5839" s="42"/>
      <c r="Y5839" s="57"/>
      <c r="Z5839" s="57"/>
      <c r="AA5839" s="57"/>
      <c r="AB5839" s="57"/>
      <c r="AC5839" s="57"/>
      <c r="AD5839" s="57"/>
      <c r="AE5839" s="57"/>
      <c r="AF5839" s="57"/>
      <c r="AG5839" s="57"/>
      <c r="AH5839" s="57"/>
      <c r="AI5839" s="57"/>
      <c r="AJ5839" s="57"/>
      <c r="AK5839" s="57"/>
      <c r="AL5839" s="57"/>
      <c r="AM5839" s="57"/>
      <c r="AN5839" s="57"/>
      <c r="AO5839" s="57"/>
      <c r="AP5839" s="57"/>
      <c r="AQ5839" s="57"/>
      <c r="AR5839" s="57"/>
      <c r="AS5839" s="57"/>
      <c r="AT5839" s="57"/>
      <c r="AU5839" s="57"/>
      <c r="AV5839" s="57"/>
      <c r="AW5839" s="57"/>
      <c r="AX5839" s="57"/>
      <c r="AY5839" s="57"/>
      <c r="AZ5839" s="57"/>
      <c r="BA5839" s="57"/>
      <c r="BB5839" s="57"/>
      <c r="BC5839" s="57"/>
      <c r="BD5839" s="57"/>
      <c r="BE5839" s="57"/>
      <c r="BF5839" s="57"/>
      <c r="BG5839" s="57"/>
      <c r="BH5839" s="57"/>
      <c r="BI5839" s="57"/>
      <c r="BJ5839" s="57"/>
      <c r="BK5839" s="57"/>
      <c r="BL5839" s="57"/>
    </row>
    <row r="5840" spans="1:64" s="50" customFormat="1" ht="12" customHeight="1" x14ac:dyDescent="0.15">
      <c r="A5840" s="42" t="s">
        <v>12483</v>
      </c>
      <c r="B5840" s="42">
        <v>48</v>
      </c>
      <c r="C5840" s="42" t="s">
        <v>14</v>
      </c>
      <c r="D5840" s="42" t="s">
        <v>31</v>
      </c>
      <c r="E5840" s="42" t="s">
        <v>12484</v>
      </c>
      <c r="F5840" s="55">
        <v>41606</v>
      </c>
      <c r="G5840" s="42" t="s">
        <v>12485</v>
      </c>
      <c r="H5840" s="42" t="s">
        <v>1881</v>
      </c>
      <c r="I5840" s="42" t="s">
        <v>203</v>
      </c>
      <c r="J5840" s="42" t="s">
        <v>1882</v>
      </c>
      <c r="K5840" s="42" t="s">
        <v>3734</v>
      </c>
      <c r="L5840" s="42" t="s">
        <v>10016</v>
      </c>
      <c r="M5840" s="42" t="s">
        <v>21</v>
      </c>
      <c r="N5840" s="42" t="s">
        <v>12486</v>
      </c>
      <c r="O5840" s="42" t="s">
        <v>537</v>
      </c>
      <c r="P5840" s="42" t="s">
        <v>395</v>
      </c>
      <c r="Q5840" s="56" t="s">
        <v>12487</v>
      </c>
      <c r="R5840" s="42" t="s">
        <v>94</v>
      </c>
      <c r="S5840" s="42" t="s">
        <v>22</v>
      </c>
      <c r="T5840" s="42"/>
      <c r="V5840" s="42"/>
      <c r="W5840" s="42"/>
      <c r="Y5840" s="57"/>
      <c r="Z5840" s="57"/>
      <c r="AA5840" s="57"/>
      <c r="AB5840" s="57"/>
      <c r="AC5840" s="57"/>
      <c r="AD5840" s="57"/>
      <c r="AE5840" s="57"/>
      <c r="AF5840" s="57"/>
      <c r="AG5840" s="57"/>
      <c r="AH5840" s="57"/>
      <c r="AI5840" s="57"/>
      <c r="AJ5840" s="57"/>
      <c r="AK5840" s="57"/>
      <c r="AL5840" s="57"/>
      <c r="AM5840" s="57"/>
      <c r="AN5840" s="57"/>
      <c r="AO5840" s="57"/>
      <c r="AP5840" s="57"/>
      <c r="AQ5840" s="57"/>
      <c r="AR5840" s="57"/>
      <c r="AS5840" s="57"/>
      <c r="AT5840" s="57"/>
      <c r="AU5840" s="57"/>
      <c r="AV5840" s="57"/>
      <c r="AW5840" s="57"/>
      <c r="AX5840" s="57"/>
      <c r="AY5840" s="57"/>
      <c r="AZ5840" s="57"/>
      <c r="BA5840" s="57"/>
      <c r="BB5840" s="57"/>
      <c r="BC5840" s="57"/>
      <c r="BD5840" s="57"/>
      <c r="BE5840" s="57"/>
      <c r="BF5840" s="57"/>
      <c r="BG5840" s="57"/>
      <c r="BH5840" s="57"/>
      <c r="BI5840" s="57"/>
      <c r="BJ5840" s="57"/>
      <c r="BK5840" s="57"/>
      <c r="BL5840" s="57"/>
    </row>
    <row r="5841" spans="1:64" s="50" customFormat="1" ht="12" customHeight="1" x14ac:dyDescent="0.15">
      <c r="A5841" s="42" t="s">
        <v>12488</v>
      </c>
      <c r="B5841" s="42">
        <v>44</v>
      </c>
      <c r="C5841" s="42" t="s">
        <v>14</v>
      </c>
      <c r="D5841" s="42" t="s">
        <v>31</v>
      </c>
      <c r="E5841" s="42" t="s">
        <v>12489</v>
      </c>
      <c r="F5841" s="55">
        <v>41606</v>
      </c>
      <c r="G5841" s="42" t="s">
        <v>12490</v>
      </c>
      <c r="H5841" s="42" t="s">
        <v>1987</v>
      </c>
      <c r="I5841" s="42" t="s">
        <v>211</v>
      </c>
      <c r="J5841" s="42" t="s">
        <v>12491</v>
      </c>
      <c r="K5841" s="42" t="s">
        <v>3965</v>
      </c>
      <c r="L5841" s="42" t="s">
        <v>12492</v>
      </c>
      <c r="M5841" s="42" t="s">
        <v>21</v>
      </c>
      <c r="N5841" s="42" t="s">
        <v>12493</v>
      </c>
      <c r="O5841" s="42" t="s">
        <v>994</v>
      </c>
      <c r="P5841" s="42" t="s">
        <v>395</v>
      </c>
      <c r="Q5841" s="56" t="s">
        <v>12494</v>
      </c>
      <c r="R5841" s="42" t="s">
        <v>94</v>
      </c>
      <c r="S5841" s="42" t="s">
        <v>22</v>
      </c>
      <c r="T5841" s="42"/>
      <c r="V5841" s="42"/>
      <c r="W5841" s="42"/>
      <c r="Y5841" s="57"/>
      <c r="Z5841" s="57"/>
      <c r="AA5841" s="57"/>
      <c r="AB5841" s="57"/>
      <c r="AC5841" s="57"/>
      <c r="AD5841" s="57"/>
      <c r="AE5841" s="57"/>
      <c r="AF5841" s="57"/>
      <c r="AG5841" s="57"/>
      <c r="AH5841" s="57"/>
      <c r="AI5841" s="57"/>
      <c r="AJ5841" s="57"/>
      <c r="AK5841" s="57"/>
      <c r="AL5841" s="57"/>
      <c r="AM5841" s="57"/>
      <c r="AN5841" s="57"/>
      <c r="AO5841" s="57"/>
      <c r="AP5841" s="57"/>
      <c r="AQ5841" s="57"/>
      <c r="AR5841" s="57"/>
      <c r="AS5841" s="57"/>
      <c r="AT5841" s="57"/>
      <c r="AU5841" s="57"/>
      <c r="AV5841" s="57"/>
      <c r="AW5841" s="57"/>
      <c r="AX5841" s="57"/>
      <c r="AY5841" s="57"/>
      <c r="AZ5841" s="57"/>
      <c r="BA5841" s="57"/>
      <c r="BB5841" s="57"/>
      <c r="BC5841" s="57"/>
      <c r="BD5841" s="57"/>
      <c r="BE5841" s="57"/>
      <c r="BF5841" s="57"/>
      <c r="BG5841" s="57"/>
      <c r="BH5841" s="57"/>
      <c r="BI5841" s="57"/>
      <c r="BJ5841" s="57"/>
      <c r="BK5841" s="57"/>
      <c r="BL5841" s="57"/>
    </row>
    <row r="5842" spans="1:64" s="50" customFormat="1" ht="12" customHeight="1" x14ac:dyDescent="0.15">
      <c r="A5842" s="42" t="s">
        <v>12495</v>
      </c>
      <c r="B5842" s="42">
        <v>61</v>
      </c>
      <c r="C5842" s="42" t="s">
        <v>14</v>
      </c>
      <c r="D5842" s="42" t="s">
        <v>31</v>
      </c>
      <c r="E5842" s="42" t="s">
        <v>12496</v>
      </c>
      <c r="F5842" s="55">
        <v>41606</v>
      </c>
      <c r="G5842" s="42" t="s">
        <v>12497</v>
      </c>
      <c r="H5842" s="42" t="s">
        <v>12498</v>
      </c>
      <c r="I5842" s="42" t="s">
        <v>56</v>
      </c>
      <c r="J5842" s="42" t="s">
        <v>12499</v>
      </c>
      <c r="K5842" s="42" t="s">
        <v>1087</v>
      </c>
      <c r="L5842" s="42" t="s">
        <v>12500</v>
      </c>
      <c r="M5842" s="42" t="s">
        <v>12501</v>
      </c>
      <c r="N5842" s="42" t="s">
        <v>12502</v>
      </c>
      <c r="O5842" s="42" t="s">
        <v>3301</v>
      </c>
      <c r="P5842" s="42" t="s">
        <v>395</v>
      </c>
      <c r="Q5842" s="56" t="s">
        <v>12503</v>
      </c>
      <c r="R5842" s="42" t="s">
        <v>94</v>
      </c>
      <c r="S5842" s="42" t="s">
        <v>12</v>
      </c>
      <c r="T5842" s="42"/>
      <c r="V5842" s="42"/>
      <c r="W5842" s="42"/>
      <c r="Y5842" s="57"/>
      <c r="Z5842" s="57"/>
      <c r="AA5842" s="57"/>
      <c r="AB5842" s="57"/>
      <c r="AC5842" s="57"/>
      <c r="AD5842" s="57"/>
      <c r="AE5842" s="57"/>
      <c r="AF5842" s="57"/>
      <c r="AG5842" s="57"/>
      <c r="AH5842" s="57"/>
      <c r="AI5842" s="57"/>
      <c r="AJ5842" s="57"/>
      <c r="AK5842" s="57"/>
      <c r="AL5842" s="57"/>
      <c r="AM5842" s="57"/>
      <c r="AN5842" s="57"/>
      <c r="AO5842" s="57"/>
      <c r="AP5842" s="57"/>
      <c r="AQ5842" s="57"/>
      <c r="AR5842" s="57"/>
      <c r="AS5842" s="57"/>
      <c r="AT5842" s="57"/>
      <c r="AU5842" s="57"/>
      <c r="AV5842" s="57"/>
      <c r="AW5842" s="57"/>
      <c r="AX5842" s="57"/>
      <c r="AY5842" s="57"/>
      <c r="AZ5842" s="57"/>
      <c r="BA5842" s="57"/>
      <c r="BB5842" s="57"/>
      <c r="BC5842" s="57"/>
      <c r="BD5842" s="57"/>
      <c r="BE5842" s="57"/>
      <c r="BF5842" s="57"/>
      <c r="BG5842" s="57"/>
      <c r="BH5842" s="57"/>
      <c r="BI5842" s="57"/>
      <c r="BJ5842" s="57"/>
      <c r="BK5842" s="57"/>
      <c r="BL5842" s="57"/>
    </row>
    <row r="5843" spans="1:64" s="50" customFormat="1" ht="12" customHeight="1" x14ac:dyDescent="0.15">
      <c r="A5843" s="42" t="s">
        <v>12478</v>
      </c>
      <c r="B5843" s="42">
        <v>42</v>
      </c>
      <c r="C5843" s="42" t="s">
        <v>14</v>
      </c>
      <c r="D5843" s="42" t="s">
        <v>42</v>
      </c>
      <c r="E5843" s="42" t="s">
        <v>12479</v>
      </c>
      <c r="F5843" s="55">
        <v>41606</v>
      </c>
      <c r="G5843" s="42" t="s">
        <v>23828</v>
      </c>
      <c r="H5843" s="42" t="s">
        <v>591</v>
      </c>
      <c r="I5843" s="42" t="s">
        <v>39</v>
      </c>
      <c r="J5843" s="42" t="s">
        <v>12480</v>
      </c>
      <c r="K5843" s="42" t="s">
        <v>592</v>
      </c>
      <c r="L5843" s="42" t="s">
        <v>711</v>
      </c>
      <c r="M5843" s="42" t="s">
        <v>21</v>
      </c>
      <c r="N5843" s="42" t="s">
        <v>12481</v>
      </c>
      <c r="O5843" s="42" t="s">
        <v>4581</v>
      </c>
      <c r="P5843" s="42" t="s">
        <v>395</v>
      </c>
      <c r="Q5843" s="56" t="s">
        <v>12482</v>
      </c>
      <c r="R5843" s="42" t="s">
        <v>94</v>
      </c>
      <c r="S5843" s="42" t="s">
        <v>373</v>
      </c>
      <c r="T5843" s="42"/>
      <c r="V5843" s="42"/>
      <c r="W5843" s="42"/>
      <c r="Y5843" s="57"/>
      <c r="Z5843" s="57"/>
      <c r="AA5843" s="57"/>
      <c r="AB5843" s="57"/>
      <c r="AC5843" s="57"/>
      <c r="AD5843" s="57"/>
      <c r="AE5843" s="57"/>
      <c r="AF5843" s="57"/>
      <c r="AG5843" s="57"/>
      <c r="AH5843" s="57"/>
      <c r="AI5843" s="57"/>
      <c r="AJ5843" s="57"/>
      <c r="AK5843" s="57"/>
      <c r="AL5843" s="57"/>
      <c r="AM5843" s="57"/>
      <c r="AN5843" s="57"/>
      <c r="AO5843" s="57"/>
      <c r="AP5843" s="57"/>
      <c r="AQ5843" s="57"/>
      <c r="AR5843" s="57"/>
      <c r="AS5843" s="57"/>
      <c r="AT5843" s="57"/>
      <c r="AU5843" s="57"/>
      <c r="AV5843" s="57"/>
      <c r="AW5843" s="57"/>
      <c r="AX5843" s="57"/>
      <c r="AY5843" s="57"/>
      <c r="AZ5843" s="57"/>
      <c r="BA5843" s="57"/>
      <c r="BB5843" s="57"/>
      <c r="BC5843" s="57"/>
      <c r="BD5843" s="57"/>
      <c r="BE5843" s="57"/>
      <c r="BF5843" s="57"/>
      <c r="BG5843" s="57"/>
      <c r="BH5843" s="57"/>
      <c r="BI5843" s="57"/>
      <c r="BJ5843" s="57"/>
      <c r="BK5843" s="57"/>
      <c r="BL5843" s="57"/>
    </row>
    <row r="5844" spans="1:64" s="50" customFormat="1" ht="12" customHeight="1" x14ac:dyDescent="0.15">
      <c r="A5844" s="42" t="s">
        <v>12510</v>
      </c>
      <c r="B5844" s="42">
        <v>30</v>
      </c>
      <c r="C5844" s="42" t="s">
        <v>14</v>
      </c>
      <c r="D5844" s="42" t="s">
        <v>42</v>
      </c>
      <c r="E5844" s="42" t="s">
        <v>12511</v>
      </c>
      <c r="F5844" s="55">
        <v>41605</v>
      </c>
      <c r="G5844" s="42" t="s">
        <v>12512</v>
      </c>
      <c r="H5844" s="42" t="s">
        <v>1077</v>
      </c>
      <c r="I5844" s="42" t="s">
        <v>389</v>
      </c>
      <c r="J5844" s="42" t="s">
        <v>12513</v>
      </c>
      <c r="K5844" s="42" t="s">
        <v>1078</v>
      </c>
      <c r="L5844" s="42" t="s">
        <v>1079</v>
      </c>
      <c r="M5844" s="42" t="s">
        <v>21</v>
      </c>
      <c r="N5844" s="42" t="s">
        <v>12514</v>
      </c>
      <c r="O5844" s="42" t="s">
        <v>4581</v>
      </c>
      <c r="P5844" s="42" t="s">
        <v>395</v>
      </c>
      <c r="Q5844" s="56" t="s">
        <v>12515</v>
      </c>
      <c r="R5844" s="42" t="s">
        <v>94</v>
      </c>
      <c r="S5844" s="42" t="s">
        <v>22</v>
      </c>
      <c r="T5844" s="42"/>
      <c r="V5844" s="42"/>
      <c r="W5844" s="42"/>
      <c r="Y5844" s="57"/>
      <c r="Z5844" s="57"/>
      <c r="AA5844" s="57"/>
      <c r="AB5844" s="57"/>
      <c r="AC5844" s="57"/>
      <c r="AD5844" s="57"/>
      <c r="AE5844" s="57"/>
      <c r="AF5844" s="57"/>
      <c r="AG5844" s="57"/>
      <c r="AH5844" s="57"/>
      <c r="AI5844" s="57"/>
      <c r="AJ5844" s="57"/>
      <c r="AK5844" s="57"/>
      <c r="AL5844" s="57"/>
      <c r="AM5844" s="57"/>
      <c r="AN5844" s="57"/>
      <c r="AO5844" s="57"/>
      <c r="AP5844" s="57"/>
      <c r="AQ5844" s="57"/>
      <c r="AR5844" s="57"/>
      <c r="AS5844" s="57"/>
      <c r="AT5844" s="57"/>
      <c r="AU5844" s="57"/>
      <c r="AV5844" s="57"/>
      <c r="AW5844" s="57"/>
      <c r="AX5844" s="57"/>
      <c r="AY5844" s="57"/>
      <c r="AZ5844" s="57"/>
      <c r="BA5844" s="57"/>
      <c r="BB5844" s="57"/>
      <c r="BC5844" s="57"/>
      <c r="BD5844" s="57"/>
      <c r="BE5844" s="57"/>
      <c r="BF5844" s="57"/>
      <c r="BG5844" s="57"/>
      <c r="BH5844" s="57"/>
      <c r="BI5844" s="57"/>
      <c r="BJ5844" s="57"/>
      <c r="BK5844" s="57"/>
      <c r="BL5844" s="57"/>
    </row>
    <row r="5845" spans="1:64" s="50" customFormat="1" ht="12" customHeight="1" x14ac:dyDescent="0.15">
      <c r="A5845" s="42" t="s">
        <v>12504</v>
      </c>
      <c r="B5845" s="42">
        <v>28</v>
      </c>
      <c r="C5845" s="42" t="s">
        <v>14</v>
      </c>
      <c r="D5845" s="42" t="s">
        <v>79</v>
      </c>
      <c r="E5845" s="42" t="s">
        <v>12505</v>
      </c>
      <c r="F5845" s="55">
        <v>41605</v>
      </c>
      <c r="G5845" s="42" t="s">
        <v>12506</v>
      </c>
      <c r="H5845" s="42" t="s">
        <v>2117</v>
      </c>
      <c r="I5845" s="42" t="s">
        <v>88</v>
      </c>
      <c r="J5845" s="42" t="s">
        <v>12507</v>
      </c>
      <c r="K5845" s="42" t="s">
        <v>2119</v>
      </c>
      <c r="L5845" s="42" t="s">
        <v>12508</v>
      </c>
      <c r="M5845" s="42" t="s">
        <v>21</v>
      </c>
      <c r="N5845" s="42" t="s">
        <v>12509</v>
      </c>
      <c r="O5845" s="42" t="s">
        <v>394</v>
      </c>
      <c r="P5845" s="42" t="s">
        <v>395</v>
      </c>
      <c r="Q5845" s="56" t="str">
        <f>HYPERLINK("http://whnt.com/2013/12/02/grand-jury-to-review-shooting-involving-corrections-officer/","http://whnt.com/2013/12/02/grand-jury-to-review-shooting-involving-corrections-officer/")</f>
        <v>http://whnt.com/2013/12/02/grand-jury-to-review-shooting-involving-corrections-officer/</v>
      </c>
      <c r="R5845" s="42" t="s">
        <v>23</v>
      </c>
      <c r="S5845" s="42" t="s">
        <v>12</v>
      </c>
      <c r="T5845" s="42"/>
      <c r="V5845" s="42"/>
      <c r="W5845" s="42"/>
      <c r="Y5845" s="57"/>
      <c r="Z5845" s="57"/>
      <c r="AA5845" s="57"/>
      <c r="AB5845" s="57"/>
      <c r="AC5845" s="57"/>
      <c r="AD5845" s="57"/>
      <c r="AE5845" s="57"/>
      <c r="AF5845" s="57"/>
      <c r="AG5845" s="57"/>
      <c r="AH5845" s="57"/>
      <c r="AI5845" s="57"/>
      <c r="AJ5845" s="57"/>
      <c r="AK5845" s="57"/>
      <c r="AL5845" s="57"/>
      <c r="AM5845" s="57"/>
      <c r="AN5845" s="57"/>
      <c r="AO5845" s="57"/>
      <c r="AP5845" s="57"/>
      <c r="AQ5845" s="57"/>
      <c r="AR5845" s="57"/>
      <c r="AS5845" s="57"/>
      <c r="AT5845" s="57"/>
      <c r="AU5845" s="57"/>
      <c r="AV5845" s="57"/>
      <c r="AW5845" s="57"/>
      <c r="AX5845" s="57"/>
      <c r="AY5845" s="57"/>
      <c r="AZ5845" s="57"/>
      <c r="BA5845" s="57"/>
      <c r="BB5845" s="57"/>
      <c r="BC5845" s="57"/>
      <c r="BD5845" s="57"/>
      <c r="BE5845" s="57"/>
      <c r="BF5845" s="57"/>
      <c r="BG5845" s="57"/>
      <c r="BH5845" s="57"/>
      <c r="BI5845" s="57"/>
      <c r="BJ5845" s="57"/>
      <c r="BK5845" s="57"/>
      <c r="BL5845" s="57"/>
    </row>
    <row r="5846" spans="1:64" s="50" customFormat="1" ht="12" customHeight="1" x14ac:dyDescent="0.15">
      <c r="A5846" s="42" t="s">
        <v>12516</v>
      </c>
      <c r="B5846" s="42">
        <v>38</v>
      </c>
      <c r="C5846" s="42" t="s">
        <v>14</v>
      </c>
      <c r="D5846" s="42" t="s">
        <v>79</v>
      </c>
      <c r="E5846" s="42"/>
      <c r="F5846" s="55">
        <v>41604</v>
      </c>
      <c r="G5846" s="42" t="s">
        <v>12517</v>
      </c>
      <c r="H5846" s="42" t="s">
        <v>12518</v>
      </c>
      <c r="I5846" s="42" t="s">
        <v>19</v>
      </c>
      <c r="J5846" s="42"/>
      <c r="K5846" s="42" t="s">
        <v>12519</v>
      </c>
      <c r="L5846" s="42" t="s">
        <v>12520</v>
      </c>
      <c r="M5846" s="42" t="s">
        <v>385</v>
      </c>
      <c r="N5846" s="42"/>
      <c r="O5846" s="42"/>
      <c r="P5846" s="42" t="s">
        <v>395</v>
      </c>
      <c r="Q5846" s="56" t="s">
        <v>12521</v>
      </c>
      <c r="R5846" s="42" t="s">
        <v>23</v>
      </c>
      <c r="S5846" s="42" t="s">
        <v>22</v>
      </c>
      <c r="T5846" s="42"/>
      <c r="V5846" s="42"/>
      <c r="W5846" s="42"/>
      <c r="Y5846" s="57"/>
      <c r="Z5846" s="57"/>
      <c r="AA5846" s="57"/>
      <c r="AB5846" s="57"/>
      <c r="AC5846" s="57"/>
      <c r="AD5846" s="57"/>
      <c r="AE5846" s="57"/>
      <c r="AF5846" s="57"/>
      <c r="AG5846" s="57"/>
      <c r="AH5846" s="57"/>
      <c r="AI5846" s="57"/>
      <c r="AJ5846" s="57"/>
      <c r="AK5846" s="57"/>
      <c r="AL5846" s="57"/>
      <c r="AM5846" s="57"/>
      <c r="AN5846" s="57"/>
      <c r="AO5846" s="57"/>
      <c r="AP5846" s="57"/>
      <c r="AQ5846" s="57"/>
      <c r="AR5846" s="57"/>
      <c r="AS5846" s="57"/>
      <c r="AT5846" s="57"/>
      <c r="AU5846" s="57"/>
      <c r="AV5846" s="57"/>
      <c r="AW5846" s="57"/>
      <c r="AX5846" s="57"/>
      <c r="AY5846" s="57"/>
      <c r="AZ5846" s="57"/>
      <c r="BA5846" s="57"/>
      <c r="BB5846" s="57"/>
      <c r="BC5846" s="57"/>
      <c r="BD5846" s="57"/>
      <c r="BE5846" s="57"/>
      <c r="BF5846" s="57"/>
      <c r="BG5846" s="57"/>
      <c r="BH5846" s="57"/>
      <c r="BI5846" s="57"/>
      <c r="BJ5846" s="57"/>
      <c r="BK5846" s="57"/>
      <c r="BL5846" s="57"/>
    </row>
    <row r="5847" spans="1:64" s="50" customFormat="1" ht="12" customHeight="1" x14ac:dyDescent="0.15">
      <c r="A5847" s="42" t="s">
        <v>12522</v>
      </c>
      <c r="B5847" s="42">
        <v>31</v>
      </c>
      <c r="C5847" s="42" t="s">
        <v>14</v>
      </c>
      <c r="D5847" s="42" t="s">
        <v>31</v>
      </c>
      <c r="E5847" s="42" t="s">
        <v>12523</v>
      </c>
      <c r="F5847" s="55">
        <v>41604</v>
      </c>
      <c r="G5847" s="42" t="s">
        <v>12524</v>
      </c>
      <c r="H5847" s="42" t="s">
        <v>1043</v>
      </c>
      <c r="I5847" s="42" t="s">
        <v>56</v>
      </c>
      <c r="J5847" s="42" t="s">
        <v>12525</v>
      </c>
      <c r="K5847" s="42" t="s">
        <v>1044</v>
      </c>
      <c r="L5847" s="42" t="s">
        <v>1045</v>
      </c>
      <c r="M5847" s="42" t="s">
        <v>21</v>
      </c>
      <c r="N5847" s="42" t="s">
        <v>12526</v>
      </c>
      <c r="O5847" s="42" t="s">
        <v>4581</v>
      </c>
      <c r="P5847" s="42" t="s">
        <v>395</v>
      </c>
      <c r="Q5847" s="56" t="s">
        <v>12527</v>
      </c>
      <c r="R5847" s="42" t="s">
        <v>94</v>
      </c>
      <c r="S5847" s="42" t="s">
        <v>373</v>
      </c>
      <c r="T5847" s="42"/>
      <c r="V5847" s="42"/>
      <c r="W5847" s="42"/>
      <c r="Y5847" s="57"/>
      <c r="Z5847" s="57"/>
      <c r="AA5847" s="57"/>
      <c r="AB5847" s="57"/>
      <c r="AC5847" s="57"/>
      <c r="AD5847" s="57"/>
      <c r="AE5847" s="57"/>
      <c r="AF5847" s="57"/>
      <c r="AG5847" s="57"/>
      <c r="AH5847" s="57"/>
      <c r="AI5847" s="57"/>
      <c r="AJ5847" s="57"/>
      <c r="AK5847" s="57"/>
      <c r="AL5847" s="57"/>
      <c r="AM5847" s="57"/>
      <c r="AN5847" s="57"/>
      <c r="AO5847" s="57"/>
      <c r="AP5847" s="57"/>
      <c r="AQ5847" s="57"/>
      <c r="AR5847" s="57"/>
      <c r="AS5847" s="57"/>
      <c r="AT5847" s="57"/>
      <c r="AU5847" s="57"/>
      <c r="AV5847" s="57"/>
      <c r="AW5847" s="57"/>
      <c r="AX5847" s="57"/>
      <c r="AY5847" s="57"/>
      <c r="AZ5847" s="57"/>
      <c r="BA5847" s="57"/>
      <c r="BB5847" s="57"/>
      <c r="BC5847" s="57"/>
      <c r="BD5847" s="57"/>
      <c r="BE5847" s="57"/>
      <c r="BF5847" s="57"/>
      <c r="BG5847" s="57"/>
      <c r="BH5847" s="57"/>
      <c r="BI5847" s="57"/>
      <c r="BJ5847" s="57"/>
      <c r="BK5847" s="57"/>
      <c r="BL5847" s="57"/>
    </row>
    <row r="5848" spans="1:64" s="50" customFormat="1" ht="12" customHeight="1" x14ac:dyDescent="0.15">
      <c r="A5848" s="42" t="s">
        <v>12528</v>
      </c>
      <c r="B5848" s="42">
        <v>23</v>
      </c>
      <c r="C5848" s="42" t="s">
        <v>14</v>
      </c>
      <c r="D5848" s="42" t="s">
        <v>79</v>
      </c>
      <c r="E5848" s="42" t="s">
        <v>12529</v>
      </c>
      <c r="F5848" s="55">
        <v>41603</v>
      </c>
      <c r="G5848" s="42" t="s">
        <v>12530</v>
      </c>
      <c r="H5848" s="42" t="s">
        <v>12531</v>
      </c>
      <c r="I5848" s="42" t="s">
        <v>35</v>
      </c>
      <c r="J5848" s="42" t="s">
        <v>12532</v>
      </c>
      <c r="K5848" s="42" t="s">
        <v>4779</v>
      </c>
      <c r="L5848" s="42" t="s">
        <v>12533</v>
      </c>
      <c r="M5848" s="42" t="s">
        <v>21</v>
      </c>
      <c r="N5848" s="42" t="s">
        <v>12534</v>
      </c>
      <c r="O5848" s="42" t="s">
        <v>4581</v>
      </c>
      <c r="P5848" s="42" t="s">
        <v>395</v>
      </c>
      <c r="Q5848" s="56" t="s">
        <v>12535</v>
      </c>
      <c r="R5848" s="42" t="s">
        <v>94</v>
      </c>
      <c r="S5848" s="42" t="s">
        <v>22</v>
      </c>
      <c r="T5848" s="42"/>
      <c r="V5848" s="42"/>
      <c r="W5848" s="42"/>
      <c r="Y5848" s="57"/>
      <c r="Z5848" s="57"/>
      <c r="AA5848" s="57"/>
      <c r="AB5848" s="57"/>
      <c r="AC5848" s="57"/>
      <c r="AD5848" s="57"/>
      <c r="AE5848" s="57"/>
      <c r="AF5848" s="57"/>
      <c r="AG5848" s="57"/>
      <c r="AH5848" s="57"/>
      <c r="AI5848" s="57"/>
      <c r="AJ5848" s="57"/>
      <c r="AK5848" s="57"/>
      <c r="AL5848" s="57"/>
      <c r="AM5848" s="57"/>
      <c r="AN5848" s="57"/>
      <c r="AO5848" s="57"/>
      <c r="AP5848" s="57"/>
      <c r="AQ5848" s="57"/>
      <c r="AR5848" s="57"/>
      <c r="AS5848" s="57"/>
      <c r="AT5848" s="57"/>
      <c r="AU5848" s="57"/>
      <c r="AV5848" s="57"/>
      <c r="AW5848" s="57"/>
      <c r="AX5848" s="57"/>
      <c r="AY5848" s="57"/>
      <c r="AZ5848" s="57"/>
      <c r="BA5848" s="57"/>
      <c r="BB5848" s="57"/>
      <c r="BC5848" s="57"/>
      <c r="BD5848" s="57"/>
      <c r="BE5848" s="57"/>
      <c r="BF5848" s="57"/>
      <c r="BG5848" s="57"/>
      <c r="BH5848" s="57"/>
      <c r="BI5848" s="57"/>
      <c r="BJ5848" s="57"/>
      <c r="BK5848" s="57"/>
      <c r="BL5848" s="57"/>
    </row>
    <row r="5849" spans="1:64" s="50" customFormat="1" ht="12" customHeight="1" x14ac:dyDescent="0.15">
      <c r="A5849" s="42" t="s">
        <v>12536</v>
      </c>
      <c r="B5849" s="42">
        <v>53</v>
      </c>
      <c r="C5849" s="42" t="s">
        <v>14</v>
      </c>
      <c r="D5849" s="42" t="s">
        <v>79</v>
      </c>
      <c r="E5849" s="42"/>
      <c r="F5849" s="55">
        <v>41603</v>
      </c>
      <c r="G5849" s="42" t="s">
        <v>12537</v>
      </c>
      <c r="H5849" s="42" t="s">
        <v>12538</v>
      </c>
      <c r="I5849" s="42" t="s">
        <v>167</v>
      </c>
      <c r="J5849" s="42" t="s">
        <v>12539</v>
      </c>
      <c r="K5849" s="42" t="s">
        <v>3237</v>
      </c>
      <c r="L5849" s="42" t="s">
        <v>3238</v>
      </c>
      <c r="M5849" s="42" t="s">
        <v>21</v>
      </c>
      <c r="N5849" s="42" t="s">
        <v>12540</v>
      </c>
      <c r="O5849" s="42" t="s">
        <v>994</v>
      </c>
      <c r="P5849" s="42" t="s">
        <v>395</v>
      </c>
      <c r="Q5849" s="56" t="s">
        <v>12541</v>
      </c>
      <c r="R5849" s="42" t="s">
        <v>94</v>
      </c>
      <c r="S5849" s="42" t="s">
        <v>22</v>
      </c>
      <c r="T5849" s="42"/>
      <c r="V5849" s="42"/>
      <c r="W5849" s="42"/>
      <c r="Y5849" s="57"/>
      <c r="Z5849" s="57"/>
      <c r="AA5849" s="57"/>
      <c r="AB5849" s="57"/>
      <c r="AC5849" s="57"/>
      <c r="AD5849" s="57"/>
      <c r="AE5849" s="57"/>
      <c r="AF5849" s="57"/>
      <c r="AG5849" s="57"/>
      <c r="AH5849" s="57"/>
      <c r="AI5849" s="57"/>
      <c r="AJ5849" s="57"/>
      <c r="AK5849" s="57"/>
      <c r="AL5849" s="57"/>
      <c r="AM5849" s="57"/>
      <c r="AN5849" s="57"/>
      <c r="AO5849" s="57"/>
      <c r="AP5849" s="57"/>
      <c r="AQ5849" s="57"/>
      <c r="AR5849" s="57"/>
      <c r="AS5849" s="57"/>
      <c r="AT5849" s="57"/>
      <c r="AU5849" s="57"/>
      <c r="AV5849" s="57"/>
      <c r="AW5849" s="57"/>
      <c r="AX5849" s="57"/>
      <c r="AY5849" s="57"/>
      <c r="AZ5849" s="57"/>
      <c r="BA5849" s="57"/>
      <c r="BB5849" s="57"/>
      <c r="BC5849" s="57"/>
      <c r="BD5849" s="57"/>
      <c r="BE5849" s="57"/>
      <c r="BF5849" s="57"/>
      <c r="BG5849" s="57"/>
      <c r="BH5849" s="57"/>
      <c r="BI5849" s="57"/>
      <c r="BJ5849" s="57"/>
      <c r="BK5849" s="57"/>
      <c r="BL5849" s="57"/>
    </row>
    <row r="5850" spans="1:64" s="50" customFormat="1" ht="12" customHeight="1" x14ac:dyDescent="0.15">
      <c r="A5850" s="42" t="s">
        <v>12548</v>
      </c>
      <c r="B5850" s="42">
        <v>26</v>
      </c>
      <c r="C5850" s="42" t="s">
        <v>14</v>
      </c>
      <c r="D5850" s="42" t="s">
        <v>79</v>
      </c>
      <c r="E5850" s="42"/>
      <c r="F5850" s="55">
        <v>41603</v>
      </c>
      <c r="G5850" s="42" t="s">
        <v>20615</v>
      </c>
      <c r="H5850" s="42" t="s">
        <v>112</v>
      </c>
      <c r="I5850" s="42" t="s">
        <v>3573</v>
      </c>
      <c r="J5850" s="42" t="s">
        <v>10424</v>
      </c>
      <c r="K5850" s="42" t="s">
        <v>3575</v>
      </c>
      <c r="L5850" s="42" t="s">
        <v>18877</v>
      </c>
      <c r="M5850" s="42" t="s">
        <v>21</v>
      </c>
      <c r="N5850" s="42" t="s">
        <v>12549</v>
      </c>
      <c r="O5850" s="42" t="s">
        <v>994</v>
      </c>
      <c r="P5850" s="42" t="s">
        <v>395</v>
      </c>
      <c r="Q5850" s="56" t="s">
        <v>12550</v>
      </c>
      <c r="R5850" s="42" t="s">
        <v>94</v>
      </c>
      <c r="S5850" s="42" t="s">
        <v>22</v>
      </c>
      <c r="T5850" s="42"/>
      <c r="V5850" s="42"/>
      <c r="W5850" s="42"/>
      <c r="Y5850" s="57"/>
      <c r="Z5850" s="57"/>
      <c r="AA5850" s="57"/>
      <c r="AB5850" s="57"/>
      <c r="AC5850" s="57"/>
      <c r="AD5850" s="57"/>
      <c r="AE5850" s="57"/>
      <c r="AF5850" s="57"/>
      <c r="AG5850" s="57"/>
      <c r="AH5850" s="57"/>
      <c r="AI5850" s="57"/>
      <c r="AJ5850" s="57"/>
      <c r="AK5850" s="57"/>
      <c r="AL5850" s="57"/>
      <c r="AM5850" s="57"/>
      <c r="AN5850" s="57"/>
      <c r="AO5850" s="57"/>
      <c r="AP5850" s="57"/>
      <c r="AQ5850" s="57"/>
      <c r="AR5850" s="57"/>
      <c r="AS5850" s="57"/>
      <c r="AT5850" s="57"/>
      <c r="AU5850" s="57"/>
      <c r="AV5850" s="57"/>
      <c r="AW5850" s="57"/>
      <c r="AX5850" s="57"/>
      <c r="AY5850" s="57"/>
      <c r="AZ5850" s="57"/>
      <c r="BA5850" s="57"/>
      <c r="BB5850" s="57"/>
      <c r="BC5850" s="57"/>
      <c r="BD5850" s="57"/>
      <c r="BE5850" s="57"/>
      <c r="BF5850" s="57"/>
      <c r="BG5850" s="57"/>
      <c r="BH5850" s="57"/>
      <c r="BI5850" s="57"/>
      <c r="BJ5850" s="57"/>
      <c r="BK5850" s="57"/>
      <c r="BL5850" s="57"/>
    </row>
    <row r="5851" spans="1:64" s="50" customFormat="1" ht="12" customHeight="1" x14ac:dyDescent="0.15">
      <c r="A5851" s="42" t="s">
        <v>12542</v>
      </c>
      <c r="B5851" s="42">
        <v>72</v>
      </c>
      <c r="C5851" s="42" t="s">
        <v>14</v>
      </c>
      <c r="D5851" s="42" t="s">
        <v>42</v>
      </c>
      <c r="E5851" s="42"/>
      <c r="F5851" s="55">
        <v>41603</v>
      </c>
      <c r="G5851" s="42" t="s">
        <v>12543</v>
      </c>
      <c r="H5851" s="42" t="s">
        <v>12544</v>
      </c>
      <c r="I5851" s="42" t="s">
        <v>39</v>
      </c>
      <c r="J5851" s="42" t="s">
        <v>12545</v>
      </c>
      <c r="K5851" s="42" t="s">
        <v>92</v>
      </c>
      <c r="L5851" s="42" t="s">
        <v>93</v>
      </c>
      <c r="M5851" s="42" t="s">
        <v>21</v>
      </c>
      <c r="N5851" s="42" t="s">
        <v>12546</v>
      </c>
      <c r="O5851" s="42" t="s">
        <v>4581</v>
      </c>
      <c r="P5851" s="42" t="s">
        <v>395</v>
      </c>
      <c r="Q5851" s="56" t="s">
        <v>12547</v>
      </c>
      <c r="R5851" s="42" t="s">
        <v>94</v>
      </c>
      <c r="S5851" s="42" t="s">
        <v>22</v>
      </c>
      <c r="T5851" s="42"/>
      <c r="V5851" s="42"/>
      <c r="W5851" s="42"/>
      <c r="Y5851" s="57"/>
      <c r="Z5851" s="57"/>
      <c r="AA5851" s="57"/>
      <c r="AB5851" s="57"/>
      <c r="AC5851" s="57"/>
      <c r="AD5851" s="57"/>
      <c r="AE5851" s="57"/>
      <c r="AF5851" s="57"/>
      <c r="AG5851" s="57"/>
      <c r="AH5851" s="57"/>
      <c r="AI5851" s="57"/>
      <c r="AJ5851" s="57"/>
      <c r="AK5851" s="57"/>
      <c r="AL5851" s="57"/>
      <c r="AM5851" s="57"/>
      <c r="AN5851" s="57"/>
      <c r="AO5851" s="57"/>
      <c r="AP5851" s="57"/>
      <c r="AQ5851" s="57"/>
      <c r="AR5851" s="57"/>
      <c r="AS5851" s="57"/>
      <c r="AT5851" s="57"/>
      <c r="AU5851" s="57"/>
      <c r="AV5851" s="57"/>
      <c r="AW5851" s="57"/>
      <c r="AX5851" s="57"/>
      <c r="AY5851" s="57"/>
      <c r="AZ5851" s="57"/>
      <c r="BA5851" s="57"/>
      <c r="BB5851" s="57"/>
      <c r="BC5851" s="57"/>
      <c r="BD5851" s="57"/>
      <c r="BE5851" s="57"/>
      <c r="BF5851" s="57"/>
      <c r="BG5851" s="57"/>
      <c r="BH5851" s="57"/>
      <c r="BI5851" s="57"/>
      <c r="BJ5851" s="57"/>
      <c r="BK5851" s="57"/>
      <c r="BL5851" s="57"/>
    </row>
    <row r="5852" spans="1:64" s="50" customFormat="1" ht="12" customHeight="1" x14ac:dyDescent="0.15">
      <c r="A5852" s="42" t="s">
        <v>12551</v>
      </c>
      <c r="B5852" s="42">
        <v>35</v>
      </c>
      <c r="C5852" s="42" t="s">
        <v>14</v>
      </c>
      <c r="D5852" s="42" t="s">
        <v>79</v>
      </c>
      <c r="E5852" s="42"/>
      <c r="F5852" s="55">
        <v>41602</v>
      </c>
      <c r="G5852" s="42" t="s">
        <v>12552</v>
      </c>
      <c r="H5852" s="42" t="s">
        <v>12553</v>
      </c>
      <c r="I5852" s="42" t="s">
        <v>39</v>
      </c>
      <c r="J5852" s="42"/>
      <c r="K5852" s="42" t="s">
        <v>767</v>
      </c>
      <c r="L5852" s="42" t="s">
        <v>768</v>
      </c>
      <c r="M5852" s="42" t="s">
        <v>21</v>
      </c>
      <c r="N5852" s="42"/>
      <c r="O5852" s="42"/>
      <c r="P5852" s="42" t="s">
        <v>395</v>
      </c>
      <c r="Q5852" s="56" t="s">
        <v>5708</v>
      </c>
      <c r="R5852" s="42" t="s">
        <v>23</v>
      </c>
      <c r="S5852" s="42" t="s">
        <v>22</v>
      </c>
      <c r="T5852" s="42"/>
      <c r="V5852" s="42"/>
      <c r="W5852" s="42"/>
      <c r="Y5852" s="57"/>
      <c r="Z5852" s="57"/>
      <c r="AA5852" s="57"/>
      <c r="AB5852" s="57"/>
      <c r="AC5852" s="57"/>
      <c r="AD5852" s="57"/>
      <c r="AE5852" s="57"/>
      <c r="AF5852" s="57"/>
      <c r="AG5852" s="57"/>
      <c r="AH5852" s="57"/>
      <c r="AI5852" s="57"/>
      <c r="AJ5852" s="57"/>
      <c r="AK5852" s="57"/>
      <c r="AL5852" s="57"/>
      <c r="AM5852" s="57"/>
      <c r="AN5852" s="57"/>
      <c r="AO5852" s="57"/>
      <c r="AP5852" s="57"/>
      <c r="AQ5852" s="57"/>
      <c r="AR5852" s="57"/>
      <c r="AS5852" s="57"/>
      <c r="AT5852" s="57"/>
      <c r="AU5852" s="57"/>
      <c r="AV5852" s="57"/>
      <c r="AW5852" s="57"/>
      <c r="AX5852" s="57"/>
      <c r="AY5852" s="57"/>
      <c r="AZ5852" s="57"/>
      <c r="BA5852" s="57"/>
      <c r="BB5852" s="57"/>
      <c r="BC5852" s="57"/>
      <c r="BD5852" s="57"/>
      <c r="BE5852" s="57"/>
      <c r="BF5852" s="57"/>
      <c r="BG5852" s="57"/>
      <c r="BH5852" s="57"/>
      <c r="BI5852" s="57"/>
      <c r="BJ5852" s="57"/>
      <c r="BK5852" s="57"/>
      <c r="BL5852" s="57"/>
    </row>
    <row r="5853" spans="1:64" s="50" customFormat="1" ht="12" customHeight="1" x14ac:dyDescent="0.15">
      <c r="A5853" s="42" t="s">
        <v>12554</v>
      </c>
      <c r="B5853" s="42">
        <v>42</v>
      </c>
      <c r="C5853" s="42" t="s">
        <v>14</v>
      </c>
      <c r="D5853" s="42" t="s">
        <v>31</v>
      </c>
      <c r="E5853" s="42"/>
      <c r="F5853" s="55">
        <v>41602</v>
      </c>
      <c r="G5853" s="42" t="s">
        <v>12555</v>
      </c>
      <c r="H5853" s="42" t="s">
        <v>980</v>
      </c>
      <c r="I5853" s="42" t="s">
        <v>203</v>
      </c>
      <c r="J5853" s="42" t="s">
        <v>12556</v>
      </c>
      <c r="K5853" s="42" t="s">
        <v>980</v>
      </c>
      <c r="L5853" s="42" t="s">
        <v>981</v>
      </c>
      <c r="M5853" s="42" t="s">
        <v>21</v>
      </c>
      <c r="N5853" s="42" t="s">
        <v>12557</v>
      </c>
      <c r="O5853" s="42" t="s">
        <v>537</v>
      </c>
      <c r="P5853" s="42" t="s">
        <v>395</v>
      </c>
      <c r="Q5853" s="56" t="s">
        <v>12558</v>
      </c>
      <c r="R5853" s="42" t="s">
        <v>94</v>
      </c>
      <c r="S5853" s="42" t="s">
        <v>22</v>
      </c>
      <c r="T5853" s="42"/>
      <c r="V5853" s="42"/>
      <c r="W5853" s="42"/>
      <c r="Y5853" s="57"/>
      <c r="Z5853" s="57"/>
      <c r="AA5853" s="57"/>
      <c r="AB5853" s="57"/>
      <c r="AC5853" s="57"/>
      <c r="AD5853" s="57"/>
      <c r="AE5853" s="57"/>
      <c r="AF5853" s="57"/>
      <c r="AG5853" s="57"/>
      <c r="AH5853" s="57"/>
      <c r="AI5853" s="57"/>
      <c r="AJ5853" s="57"/>
      <c r="AK5853" s="57"/>
      <c r="AL5853" s="57"/>
      <c r="AM5853" s="57"/>
      <c r="AN5853" s="57"/>
      <c r="AO5853" s="57"/>
      <c r="AP5853" s="57"/>
      <c r="AQ5853" s="57"/>
      <c r="AR5853" s="57"/>
      <c r="AS5853" s="57"/>
      <c r="AT5853" s="57"/>
      <c r="AU5853" s="57"/>
      <c r="AV5853" s="57"/>
      <c r="AW5853" s="57"/>
      <c r="AX5853" s="57"/>
      <c r="AY5853" s="57"/>
      <c r="AZ5853" s="57"/>
      <c r="BA5853" s="57"/>
      <c r="BB5853" s="57"/>
      <c r="BC5853" s="57"/>
      <c r="BD5853" s="57"/>
      <c r="BE5853" s="57"/>
      <c r="BF5853" s="57"/>
      <c r="BG5853" s="57"/>
      <c r="BH5853" s="57"/>
      <c r="BI5853" s="57"/>
      <c r="BJ5853" s="57"/>
      <c r="BK5853" s="57"/>
      <c r="BL5853" s="57"/>
    </row>
    <row r="5854" spans="1:64" s="50" customFormat="1" ht="12" customHeight="1" x14ac:dyDescent="0.15">
      <c r="A5854" s="42" t="s">
        <v>12559</v>
      </c>
      <c r="B5854" s="42">
        <v>24</v>
      </c>
      <c r="C5854" s="42" t="s">
        <v>14</v>
      </c>
      <c r="D5854" s="42" t="s">
        <v>24</v>
      </c>
      <c r="E5854" s="42"/>
      <c r="F5854" s="55">
        <v>41601</v>
      </c>
      <c r="G5854" s="42" t="s">
        <v>23829</v>
      </c>
      <c r="H5854" s="42" t="s">
        <v>3606</v>
      </c>
      <c r="I5854" s="42" t="s">
        <v>39</v>
      </c>
      <c r="J5854" s="42" t="s">
        <v>3607</v>
      </c>
      <c r="K5854" s="42" t="s">
        <v>92</v>
      </c>
      <c r="L5854" s="42" t="s">
        <v>3608</v>
      </c>
      <c r="M5854" s="42" t="s">
        <v>21</v>
      </c>
      <c r="N5854" s="42" t="s">
        <v>12560</v>
      </c>
      <c r="O5854" s="42" t="s">
        <v>4581</v>
      </c>
      <c r="P5854" s="42" t="s">
        <v>395</v>
      </c>
      <c r="Q5854" s="56" t="s">
        <v>12561</v>
      </c>
      <c r="R5854" s="42" t="s">
        <v>94</v>
      </c>
      <c r="S5854" s="42" t="s">
        <v>12</v>
      </c>
      <c r="T5854" s="42"/>
      <c r="V5854" s="42"/>
      <c r="W5854" s="42"/>
      <c r="Y5854" s="57"/>
      <c r="Z5854" s="57"/>
      <c r="AA5854" s="57"/>
      <c r="AB5854" s="57"/>
      <c r="AC5854" s="57"/>
      <c r="AD5854" s="57"/>
      <c r="AE5854" s="57"/>
      <c r="AF5854" s="57"/>
      <c r="AG5854" s="57"/>
      <c r="AH5854" s="57"/>
      <c r="AI5854" s="57"/>
      <c r="AJ5854" s="57"/>
      <c r="AK5854" s="57"/>
      <c r="AL5854" s="57"/>
      <c r="AM5854" s="57"/>
      <c r="AN5854" s="57"/>
      <c r="AO5854" s="57"/>
      <c r="AP5854" s="57"/>
      <c r="AQ5854" s="57"/>
      <c r="AR5854" s="57"/>
      <c r="AS5854" s="57"/>
      <c r="AT5854" s="57"/>
      <c r="AU5854" s="57"/>
      <c r="AV5854" s="57"/>
      <c r="AW5854" s="57"/>
      <c r="AX5854" s="57"/>
      <c r="AY5854" s="57"/>
      <c r="AZ5854" s="57"/>
      <c r="BA5854" s="57"/>
      <c r="BB5854" s="57"/>
      <c r="BC5854" s="57"/>
      <c r="BD5854" s="57"/>
      <c r="BE5854" s="57"/>
      <c r="BF5854" s="57"/>
      <c r="BG5854" s="57"/>
      <c r="BH5854" s="57"/>
      <c r="BI5854" s="57"/>
      <c r="BJ5854" s="57"/>
      <c r="BK5854" s="57"/>
      <c r="BL5854" s="57"/>
    </row>
    <row r="5855" spans="1:64" s="50" customFormat="1" ht="12" customHeight="1" x14ac:dyDescent="0.15">
      <c r="A5855" s="42" t="s">
        <v>12562</v>
      </c>
      <c r="B5855" s="42">
        <v>24</v>
      </c>
      <c r="C5855" s="42" t="s">
        <v>14</v>
      </c>
      <c r="D5855" s="42" t="s">
        <v>31</v>
      </c>
      <c r="E5855" s="42" t="s">
        <v>12563</v>
      </c>
      <c r="F5855" s="55">
        <v>41601</v>
      </c>
      <c r="G5855" s="42" t="s">
        <v>12564</v>
      </c>
      <c r="H5855" s="42" t="s">
        <v>910</v>
      </c>
      <c r="I5855" s="42" t="s">
        <v>67</v>
      </c>
      <c r="J5855" s="42" t="s">
        <v>12565</v>
      </c>
      <c r="K5855" s="42" t="s">
        <v>68</v>
      </c>
      <c r="L5855" s="42" t="s">
        <v>911</v>
      </c>
      <c r="M5855" s="42" t="s">
        <v>21</v>
      </c>
      <c r="N5855" s="42" t="s">
        <v>12566</v>
      </c>
      <c r="O5855" s="42" t="s">
        <v>537</v>
      </c>
      <c r="P5855" s="42" t="s">
        <v>395</v>
      </c>
      <c r="Q5855" s="56" t="s">
        <v>12567</v>
      </c>
      <c r="R5855" s="42" t="s">
        <v>94</v>
      </c>
      <c r="S5855" s="42" t="s">
        <v>373</v>
      </c>
      <c r="T5855" s="42"/>
      <c r="V5855" s="42"/>
      <c r="W5855" s="42"/>
      <c r="Y5855" s="57"/>
      <c r="Z5855" s="57"/>
      <c r="AA5855" s="57"/>
      <c r="AB5855" s="57"/>
      <c r="AC5855" s="57"/>
      <c r="AD5855" s="57"/>
      <c r="AE5855" s="57"/>
      <c r="AF5855" s="57"/>
      <c r="AG5855" s="57"/>
      <c r="AH5855" s="57"/>
      <c r="AI5855" s="57"/>
      <c r="AJ5855" s="57"/>
      <c r="AK5855" s="57"/>
      <c r="AL5855" s="57"/>
      <c r="AM5855" s="57"/>
      <c r="AN5855" s="57"/>
      <c r="AO5855" s="57"/>
      <c r="AP5855" s="57"/>
      <c r="AQ5855" s="57"/>
      <c r="AR5855" s="57"/>
      <c r="AS5855" s="57"/>
      <c r="AT5855" s="57"/>
      <c r="AU5855" s="57"/>
      <c r="AV5855" s="57"/>
      <c r="AW5855" s="57"/>
      <c r="AX5855" s="57"/>
      <c r="AY5855" s="57"/>
      <c r="AZ5855" s="57"/>
      <c r="BA5855" s="57"/>
      <c r="BB5855" s="57"/>
      <c r="BC5855" s="57"/>
      <c r="BD5855" s="57"/>
      <c r="BE5855" s="57"/>
      <c r="BF5855" s="57"/>
      <c r="BG5855" s="57"/>
      <c r="BH5855" s="57"/>
      <c r="BI5855" s="57"/>
      <c r="BJ5855" s="57"/>
      <c r="BK5855" s="57"/>
      <c r="BL5855" s="57"/>
    </row>
    <row r="5856" spans="1:64" s="50" customFormat="1" ht="12" customHeight="1" x14ac:dyDescent="0.15">
      <c r="A5856" s="42" t="s">
        <v>12568</v>
      </c>
      <c r="B5856" s="42">
        <v>47</v>
      </c>
      <c r="C5856" s="42" t="s">
        <v>14</v>
      </c>
      <c r="D5856" s="42" t="s">
        <v>79</v>
      </c>
      <c r="E5856" s="42" t="s">
        <v>12569</v>
      </c>
      <c r="F5856" s="55">
        <v>41600</v>
      </c>
      <c r="G5856" s="42" t="s">
        <v>12570</v>
      </c>
      <c r="H5856" s="42" t="s">
        <v>1262</v>
      </c>
      <c r="I5856" s="42" t="s">
        <v>63</v>
      </c>
      <c r="J5856" s="42" t="s">
        <v>4926</v>
      </c>
      <c r="K5856" s="42" t="s">
        <v>1263</v>
      </c>
      <c r="L5856" s="42" t="s">
        <v>12268</v>
      </c>
      <c r="M5856" s="42" t="s">
        <v>21</v>
      </c>
      <c r="N5856" s="42" t="s">
        <v>12571</v>
      </c>
      <c r="O5856" s="42" t="s">
        <v>994</v>
      </c>
      <c r="P5856" s="42" t="s">
        <v>395</v>
      </c>
      <c r="Q5856" s="56" t="s">
        <v>12572</v>
      </c>
      <c r="R5856" s="42" t="s">
        <v>94</v>
      </c>
      <c r="S5856" s="42" t="s">
        <v>22</v>
      </c>
      <c r="T5856" s="42"/>
      <c r="V5856" s="42"/>
      <c r="W5856" s="42"/>
      <c r="Y5856" s="57"/>
      <c r="Z5856" s="57"/>
      <c r="AA5856" s="57"/>
      <c r="AB5856" s="57"/>
      <c r="AC5856" s="57"/>
      <c r="AD5856" s="57"/>
      <c r="AE5856" s="57"/>
      <c r="AF5856" s="57"/>
      <c r="AG5856" s="57"/>
      <c r="AH5856" s="57"/>
      <c r="AI5856" s="57"/>
      <c r="AJ5856" s="57"/>
      <c r="AK5856" s="57"/>
      <c r="AL5856" s="57"/>
      <c r="AM5856" s="57"/>
      <c r="AN5856" s="57"/>
      <c r="AO5856" s="57"/>
      <c r="AP5856" s="57"/>
      <c r="AQ5856" s="57"/>
      <c r="AR5856" s="57"/>
      <c r="AS5856" s="57"/>
      <c r="AT5856" s="57"/>
      <c r="AU5856" s="57"/>
      <c r="AV5856" s="57"/>
      <c r="AW5856" s="57"/>
      <c r="AX5856" s="57"/>
      <c r="AY5856" s="57"/>
      <c r="AZ5856" s="57"/>
      <c r="BA5856" s="57"/>
      <c r="BB5856" s="57"/>
      <c r="BC5856" s="57"/>
      <c r="BD5856" s="57"/>
      <c r="BE5856" s="57"/>
      <c r="BF5856" s="57"/>
      <c r="BG5856" s="57"/>
      <c r="BH5856" s="57"/>
      <c r="BI5856" s="57"/>
      <c r="BJ5856" s="57"/>
      <c r="BK5856" s="57"/>
      <c r="BL5856" s="57"/>
    </row>
    <row r="5857" spans="1:64" s="50" customFormat="1" ht="12" customHeight="1" x14ac:dyDescent="0.15">
      <c r="A5857" s="42" t="s">
        <v>12578</v>
      </c>
      <c r="B5857" s="42" t="s">
        <v>8555</v>
      </c>
      <c r="C5857" s="42" t="s">
        <v>14</v>
      </c>
      <c r="D5857" s="42" t="s">
        <v>42</v>
      </c>
      <c r="E5857" s="42"/>
      <c r="F5857" s="55">
        <v>41600</v>
      </c>
      <c r="G5857" s="42" t="s">
        <v>12579</v>
      </c>
      <c r="H5857" s="42" t="s">
        <v>767</v>
      </c>
      <c r="I5857" s="42" t="s">
        <v>39</v>
      </c>
      <c r="J5857" s="42" t="s">
        <v>12580</v>
      </c>
      <c r="K5857" s="42" t="s">
        <v>767</v>
      </c>
      <c r="L5857" s="42" t="s">
        <v>5827</v>
      </c>
      <c r="M5857" s="42" t="s">
        <v>21</v>
      </c>
      <c r="N5857" s="42" t="s">
        <v>12581</v>
      </c>
      <c r="O5857" s="42" t="s">
        <v>23</v>
      </c>
      <c r="P5857" s="42" t="s">
        <v>395</v>
      </c>
      <c r="Q5857" s="56" t="s">
        <v>12582</v>
      </c>
      <c r="R5857" s="42" t="s">
        <v>94</v>
      </c>
      <c r="S5857" s="42" t="s">
        <v>22</v>
      </c>
      <c r="T5857" s="42"/>
      <c r="V5857" s="42"/>
      <c r="W5857" s="42"/>
      <c r="Y5857" s="57"/>
      <c r="Z5857" s="57"/>
      <c r="AA5857" s="57"/>
      <c r="AB5857" s="57"/>
      <c r="AC5857" s="57"/>
      <c r="AD5857" s="57"/>
      <c r="AE5857" s="57"/>
      <c r="AF5857" s="57"/>
      <c r="AG5857" s="57"/>
      <c r="AH5857" s="57"/>
      <c r="AI5857" s="57"/>
      <c r="AJ5857" s="57"/>
      <c r="AK5857" s="57"/>
      <c r="AL5857" s="57"/>
      <c r="AM5857" s="57"/>
      <c r="AN5857" s="57"/>
      <c r="AO5857" s="57"/>
      <c r="AP5857" s="57"/>
      <c r="AQ5857" s="57"/>
      <c r="AR5857" s="57"/>
      <c r="AS5857" s="57"/>
      <c r="AT5857" s="57"/>
      <c r="AU5857" s="57"/>
      <c r="AV5857" s="57"/>
      <c r="AW5857" s="57"/>
      <c r="AX5857" s="57"/>
      <c r="AY5857" s="57"/>
      <c r="AZ5857" s="57"/>
      <c r="BA5857" s="57"/>
      <c r="BB5857" s="57"/>
      <c r="BC5857" s="57"/>
      <c r="BD5857" s="57"/>
      <c r="BE5857" s="57"/>
      <c r="BF5857" s="57"/>
      <c r="BG5857" s="57"/>
      <c r="BH5857" s="57"/>
      <c r="BI5857" s="57"/>
      <c r="BJ5857" s="57"/>
      <c r="BK5857" s="57"/>
      <c r="BL5857" s="57"/>
    </row>
    <row r="5858" spans="1:64" s="50" customFormat="1" ht="12" customHeight="1" x14ac:dyDescent="0.15">
      <c r="A5858" s="42" t="s">
        <v>12573</v>
      </c>
      <c r="B5858" s="42">
        <v>18</v>
      </c>
      <c r="C5858" s="42" t="s">
        <v>14</v>
      </c>
      <c r="D5858" s="42" t="s">
        <v>42</v>
      </c>
      <c r="E5858" s="42"/>
      <c r="F5858" s="55">
        <v>41600</v>
      </c>
      <c r="G5858" s="42" t="s">
        <v>12574</v>
      </c>
      <c r="H5858" s="42" t="s">
        <v>92</v>
      </c>
      <c r="I5858" s="42" t="s">
        <v>39</v>
      </c>
      <c r="J5858" s="42" t="s">
        <v>12575</v>
      </c>
      <c r="K5858" s="42" t="s">
        <v>92</v>
      </c>
      <c r="L5858" s="42" t="s">
        <v>93</v>
      </c>
      <c r="M5858" s="42" t="s">
        <v>21</v>
      </c>
      <c r="N5858" s="42" t="s">
        <v>12576</v>
      </c>
      <c r="O5858" s="42" t="s">
        <v>4581</v>
      </c>
      <c r="P5858" s="42" t="s">
        <v>395</v>
      </c>
      <c r="Q5858" s="56" t="s">
        <v>12577</v>
      </c>
      <c r="R5858" s="42" t="s">
        <v>94</v>
      </c>
      <c r="S5858" s="42" t="s">
        <v>22</v>
      </c>
      <c r="T5858" s="42"/>
      <c r="V5858" s="42"/>
      <c r="W5858" s="42"/>
      <c r="Y5858" s="57"/>
      <c r="Z5858" s="57"/>
      <c r="AA5858" s="57"/>
      <c r="AB5858" s="57"/>
      <c r="AC5858" s="57"/>
      <c r="AD5858" s="57"/>
      <c r="AE5858" s="57"/>
      <c r="AF5858" s="57"/>
      <c r="AG5858" s="57"/>
      <c r="AH5858" s="57"/>
      <c r="AI5858" s="57"/>
      <c r="AJ5858" s="57"/>
      <c r="AK5858" s="57"/>
      <c r="AL5858" s="57"/>
      <c r="AM5858" s="57"/>
      <c r="AN5858" s="57"/>
      <c r="AO5858" s="57"/>
      <c r="AP5858" s="57"/>
      <c r="AQ5858" s="57"/>
      <c r="AR5858" s="57"/>
      <c r="AS5858" s="57"/>
      <c r="AT5858" s="57"/>
      <c r="AU5858" s="57"/>
      <c r="AV5858" s="57"/>
      <c r="AW5858" s="57"/>
      <c r="AX5858" s="57"/>
      <c r="AY5858" s="57"/>
      <c r="AZ5858" s="57"/>
      <c r="BA5858" s="57"/>
      <c r="BB5858" s="57"/>
      <c r="BC5858" s="57"/>
      <c r="BD5858" s="57"/>
      <c r="BE5858" s="57"/>
      <c r="BF5858" s="57"/>
      <c r="BG5858" s="57"/>
      <c r="BH5858" s="57"/>
      <c r="BI5858" s="57"/>
      <c r="BJ5858" s="57"/>
      <c r="BK5858" s="57"/>
      <c r="BL5858" s="57"/>
    </row>
    <row r="5859" spans="1:64" s="50" customFormat="1" ht="12" customHeight="1" x14ac:dyDescent="0.15">
      <c r="A5859" s="42" t="s">
        <v>12596</v>
      </c>
      <c r="B5859" s="42">
        <v>30</v>
      </c>
      <c r="C5859" s="42" t="s">
        <v>14</v>
      </c>
      <c r="D5859" s="42" t="s">
        <v>31</v>
      </c>
      <c r="E5859" s="42" t="s">
        <v>12597</v>
      </c>
      <c r="F5859" s="55">
        <v>41600</v>
      </c>
      <c r="G5859" s="42" t="s">
        <v>12598</v>
      </c>
      <c r="H5859" s="42" t="s">
        <v>12599</v>
      </c>
      <c r="I5859" s="42" t="s">
        <v>38</v>
      </c>
      <c r="J5859" s="42" t="s">
        <v>12600</v>
      </c>
      <c r="K5859" s="42" t="s">
        <v>12601</v>
      </c>
      <c r="L5859" s="42" t="s">
        <v>12602</v>
      </c>
      <c r="M5859" s="42" t="s">
        <v>21</v>
      </c>
      <c r="N5859" s="42" t="s">
        <v>12603</v>
      </c>
      <c r="O5859" s="42" t="s">
        <v>537</v>
      </c>
      <c r="P5859" s="42" t="s">
        <v>395</v>
      </c>
      <c r="Q5859" s="56" t="s">
        <v>12604</v>
      </c>
      <c r="R5859" s="42" t="s">
        <v>94</v>
      </c>
      <c r="S5859" s="42" t="s">
        <v>22</v>
      </c>
      <c r="T5859" s="42"/>
      <c r="V5859" s="42"/>
      <c r="W5859" s="42"/>
      <c r="Y5859" s="57"/>
      <c r="Z5859" s="57"/>
      <c r="AA5859" s="57"/>
      <c r="AB5859" s="57"/>
      <c r="AC5859" s="57"/>
      <c r="AD5859" s="57"/>
      <c r="AE5859" s="57"/>
      <c r="AF5859" s="57"/>
      <c r="AG5859" s="57"/>
      <c r="AH5859" s="57"/>
      <c r="AI5859" s="57"/>
      <c r="AJ5859" s="57"/>
      <c r="AK5859" s="57"/>
      <c r="AL5859" s="57"/>
      <c r="AM5859" s="57"/>
      <c r="AN5859" s="57"/>
      <c r="AO5859" s="57"/>
      <c r="AP5859" s="57"/>
      <c r="AQ5859" s="57"/>
      <c r="AR5859" s="57"/>
      <c r="AS5859" s="57"/>
      <c r="AT5859" s="57"/>
      <c r="AU5859" s="57"/>
      <c r="AV5859" s="57"/>
      <c r="AW5859" s="57"/>
      <c r="AX5859" s="57"/>
      <c r="AY5859" s="57"/>
      <c r="AZ5859" s="57"/>
      <c r="BA5859" s="57"/>
      <c r="BB5859" s="57"/>
      <c r="BC5859" s="57"/>
      <c r="BD5859" s="57"/>
      <c r="BE5859" s="57"/>
      <c r="BF5859" s="57"/>
      <c r="BG5859" s="57"/>
      <c r="BH5859" s="57"/>
      <c r="BI5859" s="57"/>
      <c r="BJ5859" s="57"/>
      <c r="BK5859" s="57"/>
      <c r="BL5859" s="57"/>
    </row>
    <row r="5860" spans="1:64" s="50" customFormat="1" ht="12" customHeight="1" x14ac:dyDescent="0.15">
      <c r="A5860" s="42" t="s">
        <v>12591</v>
      </c>
      <c r="B5860" s="42">
        <v>26</v>
      </c>
      <c r="C5860" s="42" t="s">
        <v>14</v>
      </c>
      <c r="D5860" s="42" t="s">
        <v>31</v>
      </c>
      <c r="E5860" s="42" t="s">
        <v>12592</v>
      </c>
      <c r="F5860" s="55">
        <v>41600</v>
      </c>
      <c r="G5860" s="42" t="s">
        <v>23830</v>
      </c>
      <c r="H5860" s="42" t="s">
        <v>910</v>
      </c>
      <c r="I5860" s="42" t="s">
        <v>67</v>
      </c>
      <c r="J5860" s="42" t="s">
        <v>12593</v>
      </c>
      <c r="K5860" s="42" t="s">
        <v>68</v>
      </c>
      <c r="L5860" s="42" t="s">
        <v>911</v>
      </c>
      <c r="M5860" s="42" t="s">
        <v>21</v>
      </c>
      <c r="N5860" s="42" t="s">
        <v>12594</v>
      </c>
      <c r="O5860" s="42" t="s">
        <v>537</v>
      </c>
      <c r="P5860" s="42" t="s">
        <v>395</v>
      </c>
      <c r="Q5860" s="56" t="s">
        <v>12595</v>
      </c>
      <c r="R5860" s="42" t="s">
        <v>94</v>
      </c>
      <c r="S5860" s="42" t="s">
        <v>22</v>
      </c>
      <c r="T5860" s="42"/>
      <c r="V5860" s="42"/>
      <c r="W5860" s="42"/>
      <c r="Y5860" s="57"/>
      <c r="Z5860" s="57"/>
      <c r="AA5860" s="57"/>
      <c r="AB5860" s="57"/>
      <c r="AC5860" s="57"/>
      <c r="AD5860" s="57"/>
      <c r="AE5860" s="57"/>
      <c r="AF5860" s="57"/>
      <c r="AG5860" s="57"/>
      <c r="AH5860" s="57"/>
      <c r="AI5860" s="57"/>
      <c r="AJ5860" s="57"/>
      <c r="AK5860" s="57"/>
      <c r="AL5860" s="57"/>
      <c r="AM5860" s="57"/>
      <c r="AN5860" s="57"/>
      <c r="AO5860" s="57"/>
      <c r="AP5860" s="57"/>
      <c r="AQ5860" s="57"/>
      <c r="AR5860" s="57"/>
      <c r="AS5860" s="57"/>
      <c r="AT5860" s="57"/>
      <c r="AU5860" s="57"/>
      <c r="AV5860" s="57"/>
      <c r="AW5860" s="57"/>
      <c r="AX5860" s="57"/>
      <c r="AY5860" s="57"/>
      <c r="AZ5860" s="57"/>
      <c r="BA5860" s="57"/>
      <c r="BB5860" s="57"/>
      <c r="BC5860" s="57"/>
      <c r="BD5860" s="57"/>
      <c r="BE5860" s="57"/>
      <c r="BF5860" s="57"/>
      <c r="BG5860" s="57"/>
      <c r="BH5860" s="57"/>
      <c r="BI5860" s="57"/>
      <c r="BJ5860" s="57"/>
      <c r="BK5860" s="57"/>
      <c r="BL5860" s="57"/>
    </row>
    <row r="5861" spans="1:64" s="50" customFormat="1" ht="12" customHeight="1" x14ac:dyDescent="0.15">
      <c r="A5861" s="42" t="s">
        <v>12583</v>
      </c>
      <c r="B5861" s="42">
        <v>31</v>
      </c>
      <c r="C5861" s="42" t="s">
        <v>14</v>
      </c>
      <c r="D5861" s="42" t="s">
        <v>31</v>
      </c>
      <c r="E5861" s="42" t="s">
        <v>12584</v>
      </c>
      <c r="F5861" s="55">
        <v>41600</v>
      </c>
      <c r="G5861" s="42" t="s">
        <v>12585</v>
      </c>
      <c r="H5861" s="42" t="s">
        <v>12586</v>
      </c>
      <c r="I5861" s="42" t="s">
        <v>111</v>
      </c>
      <c r="J5861" s="42" t="s">
        <v>12587</v>
      </c>
      <c r="K5861" s="42" t="s">
        <v>12588</v>
      </c>
      <c r="L5861" s="42" t="s">
        <v>12589</v>
      </c>
      <c r="M5861" s="42" t="s">
        <v>21</v>
      </c>
      <c r="N5861" s="42" t="s">
        <v>12590</v>
      </c>
      <c r="O5861" s="42" t="s">
        <v>537</v>
      </c>
      <c r="P5861" s="42" t="s">
        <v>395</v>
      </c>
      <c r="Q5861" s="56" t="s">
        <v>20453</v>
      </c>
      <c r="R5861" s="42" t="s">
        <v>94</v>
      </c>
      <c r="S5861" s="42" t="s">
        <v>12</v>
      </c>
      <c r="T5861" s="42"/>
      <c r="V5861" s="42"/>
      <c r="W5861" s="42"/>
      <c r="Y5861" s="57"/>
      <c r="Z5861" s="57"/>
      <c r="AA5861" s="57"/>
      <c r="AB5861" s="57"/>
      <c r="AC5861" s="57"/>
      <c r="AD5861" s="57"/>
      <c r="AE5861" s="57"/>
      <c r="AF5861" s="57"/>
      <c r="AG5861" s="57"/>
      <c r="AH5861" s="57"/>
      <c r="AI5861" s="57"/>
      <c r="AJ5861" s="57"/>
      <c r="AK5861" s="57"/>
      <c r="AL5861" s="57"/>
      <c r="AM5861" s="57"/>
      <c r="AN5861" s="57"/>
      <c r="AO5861" s="57"/>
      <c r="AP5861" s="57"/>
      <c r="AQ5861" s="57"/>
      <c r="AR5861" s="57"/>
      <c r="AS5861" s="57"/>
      <c r="AT5861" s="57"/>
      <c r="AU5861" s="57"/>
      <c r="AV5861" s="57"/>
      <c r="AW5861" s="57"/>
      <c r="AX5861" s="57"/>
      <c r="AY5861" s="57"/>
      <c r="AZ5861" s="57"/>
      <c r="BA5861" s="57"/>
      <c r="BB5861" s="57"/>
      <c r="BC5861" s="57"/>
      <c r="BD5861" s="57"/>
      <c r="BE5861" s="57"/>
      <c r="BF5861" s="57"/>
      <c r="BG5861" s="57"/>
      <c r="BH5861" s="57"/>
      <c r="BI5861" s="57"/>
      <c r="BJ5861" s="57"/>
      <c r="BK5861" s="57"/>
      <c r="BL5861" s="57"/>
    </row>
    <row r="5862" spans="1:64" s="50" customFormat="1" ht="12" customHeight="1" x14ac:dyDescent="0.15">
      <c r="A5862" s="42" t="s">
        <v>12605</v>
      </c>
      <c r="B5862" s="42">
        <v>28</v>
      </c>
      <c r="C5862" s="42" t="s">
        <v>14</v>
      </c>
      <c r="D5862" s="42" t="s">
        <v>31</v>
      </c>
      <c r="E5862" s="42" t="s">
        <v>12606</v>
      </c>
      <c r="F5862" s="55">
        <v>41599</v>
      </c>
      <c r="G5862" s="42" t="s">
        <v>12607</v>
      </c>
      <c r="H5862" s="42" t="s">
        <v>12608</v>
      </c>
      <c r="I5862" s="42" t="s">
        <v>75</v>
      </c>
      <c r="J5862" s="42" t="s">
        <v>12609</v>
      </c>
      <c r="K5862" s="42" t="s">
        <v>36</v>
      </c>
      <c r="L5862" s="42" t="s">
        <v>12610</v>
      </c>
      <c r="M5862" s="42" t="s">
        <v>21</v>
      </c>
      <c r="N5862" s="42" t="s">
        <v>12611</v>
      </c>
      <c r="O5862" s="42" t="s">
        <v>23</v>
      </c>
      <c r="P5862" s="42" t="s">
        <v>395</v>
      </c>
      <c r="Q5862" s="56" t="s">
        <v>12612</v>
      </c>
      <c r="R5862" s="42" t="s">
        <v>542</v>
      </c>
      <c r="S5862" s="42" t="s">
        <v>22</v>
      </c>
      <c r="T5862" s="42"/>
      <c r="V5862" s="42"/>
      <c r="W5862" s="42"/>
      <c r="Y5862" s="57"/>
      <c r="Z5862" s="57"/>
      <c r="AA5862" s="57"/>
      <c r="AB5862" s="57"/>
      <c r="AC5862" s="57"/>
      <c r="AD5862" s="57"/>
      <c r="AE5862" s="57"/>
      <c r="AF5862" s="57"/>
      <c r="AG5862" s="57"/>
      <c r="AH5862" s="57"/>
      <c r="AI5862" s="57"/>
      <c r="AJ5862" s="57"/>
      <c r="AK5862" s="57"/>
      <c r="AL5862" s="57"/>
      <c r="AM5862" s="57"/>
      <c r="AN5862" s="57"/>
      <c r="AO5862" s="57"/>
      <c r="AP5862" s="57"/>
      <c r="AQ5862" s="57"/>
      <c r="AR5862" s="57"/>
      <c r="AS5862" s="57"/>
      <c r="AT5862" s="57"/>
      <c r="AU5862" s="57"/>
      <c r="AV5862" s="57"/>
      <c r="AW5862" s="57"/>
      <c r="AX5862" s="57"/>
      <c r="AY5862" s="57"/>
      <c r="AZ5862" s="57"/>
      <c r="BA5862" s="57"/>
      <c r="BB5862" s="57"/>
      <c r="BC5862" s="57"/>
      <c r="BD5862" s="57"/>
      <c r="BE5862" s="57"/>
      <c r="BF5862" s="57"/>
      <c r="BG5862" s="57"/>
      <c r="BH5862" s="57"/>
      <c r="BI5862" s="57"/>
      <c r="BJ5862" s="57"/>
      <c r="BK5862" s="57"/>
      <c r="BL5862" s="57"/>
    </row>
    <row r="5863" spans="1:64" s="50" customFormat="1" ht="12" customHeight="1" x14ac:dyDescent="0.15">
      <c r="A5863" s="42" t="s">
        <v>12613</v>
      </c>
      <c r="B5863" s="42">
        <v>58</v>
      </c>
      <c r="C5863" s="42" t="s">
        <v>14</v>
      </c>
      <c r="D5863" s="42" t="s">
        <v>31</v>
      </c>
      <c r="E5863" s="42" t="s">
        <v>12614</v>
      </c>
      <c r="F5863" s="55">
        <v>41599</v>
      </c>
      <c r="G5863" s="42" t="s">
        <v>23831</v>
      </c>
      <c r="H5863" s="42" t="s">
        <v>4534</v>
      </c>
      <c r="I5863" s="42" t="s">
        <v>56</v>
      </c>
      <c r="J5863" s="42" t="s">
        <v>12615</v>
      </c>
      <c r="K5863" s="42" t="s">
        <v>2054</v>
      </c>
      <c r="L5863" s="42" t="s">
        <v>3305</v>
      </c>
      <c r="M5863" s="42" t="s">
        <v>21</v>
      </c>
      <c r="N5863" s="42" t="s">
        <v>12616</v>
      </c>
      <c r="O5863" s="42" t="s">
        <v>394</v>
      </c>
      <c r="P5863" s="42" t="s">
        <v>395</v>
      </c>
      <c r="Q5863" s="56" t="s">
        <v>12617</v>
      </c>
      <c r="R5863" s="42" t="s">
        <v>94</v>
      </c>
      <c r="S5863" s="42" t="s">
        <v>22</v>
      </c>
      <c r="T5863" s="42"/>
      <c r="V5863" s="42"/>
      <c r="W5863" s="42"/>
      <c r="Y5863" s="57"/>
      <c r="Z5863" s="57"/>
      <c r="AA5863" s="57"/>
      <c r="AB5863" s="57"/>
      <c r="AC5863" s="57"/>
      <c r="AD5863" s="57"/>
      <c r="AE5863" s="57"/>
      <c r="AF5863" s="57"/>
      <c r="AG5863" s="57"/>
      <c r="AH5863" s="57"/>
      <c r="AI5863" s="57"/>
      <c r="AJ5863" s="57"/>
      <c r="AK5863" s="57"/>
      <c r="AL5863" s="57"/>
      <c r="AM5863" s="57"/>
      <c r="AN5863" s="57"/>
      <c r="AO5863" s="57"/>
      <c r="AP5863" s="57"/>
      <c r="AQ5863" s="57"/>
      <c r="AR5863" s="57"/>
      <c r="AS5863" s="57"/>
      <c r="AT5863" s="57"/>
      <c r="AU5863" s="57"/>
      <c r="AV5863" s="57"/>
      <c r="AW5863" s="57"/>
      <c r="AX5863" s="57"/>
      <c r="AY5863" s="57"/>
      <c r="AZ5863" s="57"/>
      <c r="BA5863" s="57"/>
      <c r="BB5863" s="57"/>
      <c r="BC5863" s="57"/>
      <c r="BD5863" s="57"/>
      <c r="BE5863" s="57"/>
      <c r="BF5863" s="57"/>
      <c r="BG5863" s="57"/>
      <c r="BH5863" s="57"/>
      <c r="BI5863" s="57"/>
      <c r="BJ5863" s="57"/>
      <c r="BK5863" s="57"/>
      <c r="BL5863" s="57"/>
    </row>
    <row r="5864" spans="1:64" s="50" customFormat="1" ht="12" customHeight="1" x14ac:dyDescent="0.15">
      <c r="A5864" s="42" t="s">
        <v>12624</v>
      </c>
      <c r="B5864" s="42">
        <v>25</v>
      </c>
      <c r="C5864" s="42" t="s">
        <v>14</v>
      </c>
      <c r="D5864" s="42" t="s">
        <v>79</v>
      </c>
      <c r="E5864" s="42" t="s">
        <v>12625</v>
      </c>
      <c r="F5864" s="55">
        <v>41598</v>
      </c>
      <c r="G5864" s="42" t="s">
        <v>12626</v>
      </c>
      <c r="H5864" s="42" t="s">
        <v>2084</v>
      </c>
      <c r="I5864" s="42" t="s">
        <v>417</v>
      </c>
      <c r="J5864" s="42" t="s">
        <v>12627</v>
      </c>
      <c r="K5864" s="42" t="s">
        <v>1044</v>
      </c>
      <c r="L5864" s="42" t="s">
        <v>12628</v>
      </c>
      <c r="M5864" s="42" t="s">
        <v>21</v>
      </c>
      <c r="N5864" s="42" t="s">
        <v>12629</v>
      </c>
      <c r="O5864" s="42" t="s">
        <v>537</v>
      </c>
      <c r="P5864" s="42" t="s">
        <v>395</v>
      </c>
      <c r="Q5864" s="56" t="s">
        <v>12630</v>
      </c>
      <c r="R5864" s="42" t="s">
        <v>94</v>
      </c>
      <c r="S5864" s="42" t="s">
        <v>22</v>
      </c>
      <c r="T5864" s="42"/>
      <c r="V5864" s="42"/>
      <c r="W5864" s="42"/>
      <c r="Y5864" s="57"/>
      <c r="Z5864" s="57"/>
      <c r="AA5864" s="57"/>
      <c r="AB5864" s="57"/>
      <c r="AC5864" s="57"/>
      <c r="AD5864" s="57"/>
      <c r="AE5864" s="57"/>
      <c r="AF5864" s="57"/>
      <c r="AG5864" s="57"/>
      <c r="AH5864" s="57"/>
      <c r="AI5864" s="57"/>
      <c r="AJ5864" s="57"/>
      <c r="AK5864" s="57"/>
      <c r="AL5864" s="57"/>
      <c r="AM5864" s="57"/>
      <c r="AN5864" s="57"/>
      <c r="AO5864" s="57"/>
      <c r="AP5864" s="57"/>
      <c r="AQ5864" s="57"/>
      <c r="AR5864" s="57"/>
      <c r="AS5864" s="57"/>
      <c r="AT5864" s="57"/>
      <c r="AU5864" s="57"/>
      <c r="AV5864" s="57"/>
      <c r="AW5864" s="57"/>
      <c r="AX5864" s="57"/>
      <c r="AY5864" s="57"/>
      <c r="AZ5864" s="57"/>
      <c r="BA5864" s="57"/>
      <c r="BB5864" s="57"/>
      <c r="BC5864" s="57"/>
      <c r="BD5864" s="57"/>
      <c r="BE5864" s="57"/>
      <c r="BF5864" s="57"/>
      <c r="BG5864" s="57"/>
      <c r="BH5864" s="57"/>
      <c r="BI5864" s="57"/>
      <c r="BJ5864" s="57"/>
      <c r="BK5864" s="57"/>
      <c r="BL5864" s="57"/>
    </row>
    <row r="5865" spans="1:64" s="50" customFormat="1" ht="12" customHeight="1" x14ac:dyDescent="0.15">
      <c r="A5865" s="42" t="s">
        <v>12618</v>
      </c>
      <c r="B5865" s="42">
        <v>20</v>
      </c>
      <c r="C5865" s="42" t="s">
        <v>14</v>
      </c>
      <c r="D5865" s="42" t="s">
        <v>79</v>
      </c>
      <c r="E5865" s="42" t="s">
        <v>12619</v>
      </c>
      <c r="F5865" s="55">
        <v>41598</v>
      </c>
      <c r="G5865" s="42" t="s">
        <v>23832</v>
      </c>
      <c r="H5865" s="42" t="s">
        <v>12620</v>
      </c>
      <c r="I5865" s="42" t="s">
        <v>117</v>
      </c>
      <c r="J5865" s="42" t="s">
        <v>12621</v>
      </c>
      <c r="K5865" s="42" t="s">
        <v>549</v>
      </c>
      <c r="L5865" s="42" t="s">
        <v>12427</v>
      </c>
      <c r="M5865" s="42" t="s">
        <v>21</v>
      </c>
      <c r="N5865" s="42" t="s">
        <v>12622</v>
      </c>
      <c r="O5865" s="42" t="s">
        <v>4581</v>
      </c>
      <c r="P5865" s="42" t="s">
        <v>395</v>
      </c>
      <c r="Q5865" s="56" t="s">
        <v>12623</v>
      </c>
      <c r="R5865" s="42" t="s">
        <v>542</v>
      </c>
      <c r="S5865" s="42" t="s">
        <v>22</v>
      </c>
      <c r="T5865" s="42"/>
      <c r="V5865" s="42"/>
      <c r="W5865" s="42"/>
      <c r="Y5865" s="57"/>
      <c r="Z5865" s="57"/>
      <c r="AA5865" s="57"/>
      <c r="AB5865" s="57"/>
      <c r="AC5865" s="57"/>
      <c r="AD5865" s="57"/>
      <c r="AE5865" s="57"/>
      <c r="AF5865" s="57"/>
      <c r="AG5865" s="57"/>
      <c r="AH5865" s="57"/>
      <c r="AI5865" s="57"/>
      <c r="AJ5865" s="57"/>
      <c r="AK5865" s="57"/>
      <c r="AL5865" s="57"/>
      <c r="AM5865" s="57"/>
      <c r="AN5865" s="57"/>
      <c r="AO5865" s="57"/>
      <c r="AP5865" s="57"/>
      <c r="AQ5865" s="57"/>
      <c r="AR5865" s="57"/>
      <c r="AS5865" s="57"/>
      <c r="AT5865" s="57"/>
      <c r="AU5865" s="57"/>
      <c r="AV5865" s="57"/>
      <c r="AW5865" s="57"/>
      <c r="AX5865" s="57"/>
      <c r="AY5865" s="57"/>
      <c r="AZ5865" s="57"/>
      <c r="BA5865" s="57"/>
      <c r="BB5865" s="57"/>
      <c r="BC5865" s="57"/>
      <c r="BD5865" s="57"/>
      <c r="BE5865" s="57"/>
      <c r="BF5865" s="57"/>
      <c r="BG5865" s="57"/>
      <c r="BH5865" s="57"/>
      <c r="BI5865" s="57"/>
      <c r="BJ5865" s="57"/>
      <c r="BK5865" s="57"/>
      <c r="BL5865" s="57"/>
    </row>
    <row r="5866" spans="1:64" s="50" customFormat="1" ht="12" customHeight="1" x14ac:dyDescent="0.15">
      <c r="A5866" s="42" t="s">
        <v>12631</v>
      </c>
      <c r="B5866" s="42">
        <v>44</v>
      </c>
      <c r="C5866" s="42" t="s">
        <v>14</v>
      </c>
      <c r="D5866" s="42" t="s">
        <v>31</v>
      </c>
      <c r="E5866" s="42"/>
      <c r="F5866" s="55">
        <v>41598</v>
      </c>
      <c r="G5866" s="42" t="s">
        <v>12632</v>
      </c>
      <c r="H5866" s="42" t="s">
        <v>3128</v>
      </c>
      <c r="I5866" s="42" t="s">
        <v>111</v>
      </c>
      <c r="J5866" s="42" t="s">
        <v>12633</v>
      </c>
      <c r="K5866" s="42" t="s">
        <v>3130</v>
      </c>
      <c r="L5866" s="42" t="s">
        <v>3131</v>
      </c>
      <c r="M5866" s="42" t="s">
        <v>21</v>
      </c>
      <c r="N5866" s="42" t="s">
        <v>12634</v>
      </c>
      <c r="O5866" s="42" t="s">
        <v>537</v>
      </c>
      <c r="P5866" s="42" t="s">
        <v>395</v>
      </c>
      <c r="Q5866" s="56" t="s">
        <v>12635</v>
      </c>
      <c r="R5866" s="42" t="s">
        <v>23</v>
      </c>
      <c r="S5866" s="42" t="s">
        <v>22</v>
      </c>
      <c r="T5866" s="42"/>
      <c r="V5866" s="42"/>
      <c r="W5866" s="42"/>
      <c r="Y5866" s="57"/>
      <c r="Z5866" s="57"/>
      <c r="AA5866" s="57"/>
      <c r="AB5866" s="57"/>
      <c r="AC5866" s="57"/>
      <c r="AD5866" s="57"/>
      <c r="AE5866" s="57"/>
      <c r="AF5866" s="57"/>
      <c r="AG5866" s="57"/>
      <c r="AH5866" s="57"/>
      <c r="AI5866" s="57"/>
      <c r="AJ5866" s="57"/>
      <c r="AK5866" s="57"/>
      <c r="AL5866" s="57"/>
      <c r="AM5866" s="57"/>
      <c r="AN5866" s="57"/>
      <c r="AO5866" s="57"/>
      <c r="AP5866" s="57"/>
      <c r="AQ5866" s="57"/>
      <c r="AR5866" s="57"/>
      <c r="AS5866" s="57"/>
      <c r="AT5866" s="57"/>
      <c r="AU5866" s="57"/>
      <c r="AV5866" s="57"/>
      <c r="AW5866" s="57"/>
      <c r="AX5866" s="57"/>
      <c r="AY5866" s="57"/>
      <c r="AZ5866" s="57"/>
      <c r="BA5866" s="57"/>
      <c r="BB5866" s="57"/>
      <c r="BC5866" s="57"/>
      <c r="BD5866" s="57"/>
      <c r="BE5866" s="57"/>
      <c r="BF5866" s="57"/>
      <c r="BG5866" s="57"/>
      <c r="BH5866" s="57"/>
      <c r="BI5866" s="57"/>
      <c r="BJ5866" s="57"/>
      <c r="BK5866" s="57"/>
      <c r="BL5866" s="57"/>
    </row>
    <row r="5867" spans="1:64" s="50" customFormat="1" ht="12" customHeight="1" x14ac:dyDescent="0.15">
      <c r="A5867" s="42" t="s">
        <v>12645</v>
      </c>
      <c r="B5867" s="42">
        <v>58</v>
      </c>
      <c r="C5867" s="42" t="s">
        <v>14</v>
      </c>
      <c r="D5867" s="42" t="s">
        <v>24</v>
      </c>
      <c r="E5867" s="42"/>
      <c r="F5867" s="55">
        <v>41597</v>
      </c>
      <c r="G5867" s="42" t="s">
        <v>12646</v>
      </c>
      <c r="H5867" s="42" t="s">
        <v>12647</v>
      </c>
      <c r="I5867" s="42" t="s">
        <v>39</v>
      </c>
      <c r="J5867" s="42" t="s">
        <v>12648</v>
      </c>
      <c r="K5867" s="42" t="s">
        <v>2616</v>
      </c>
      <c r="L5867" s="42" t="s">
        <v>2617</v>
      </c>
      <c r="M5867" s="42" t="s">
        <v>21</v>
      </c>
      <c r="N5867" s="42" t="s">
        <v>12649</v>
      </c>
      <c r="O5867" s="42" t="s">
        <v>994</v>
      </c>
      <c r="P5867" s="42" t="s">
        <v>395</v>
      </c>
      <c r="Q5867" s="56" t="s">
        <v>12650</v>
      </c>
      <c r="R5867" s="42" t="s">
        <v>948</v>
      </c>
      <c r="S5867" s="42" t="s">
        <v>22</v>
      </c>
      <c r="T5867" s="42"/>
      <c r="V5867" s="42"/>
      <c r="W5867" s="42"/>
      <c r="Y5867" s="57"/>
      <c r="Z5867" s="57"/>
      <c r="AA5867" s="57"/>
      <c r="AB5867" s="57"/>
      <c r="AC5867" s="57"/>
      <c r="AD5867" s="57"/>
      <c r="AE5867" s="57"/>
      <c r="AF5867" s="57"/>
      <c r="AG5867" s="57"/>
      <c r="AH5867" s="57"/>
      <c r="AI5867" s="57"/>
      <c r="AJ5867" s="57"/>
      <c r="AK5867" s="57"/>
      <c r="AL5867" s="57"/>
      <c r="AM5867" s="57"/>
      <c r="AN5867" s="57"/>
      <c r="AO5867" s="57"/>
      <c r="AP5867" s="57"/>
      <c r="AQ5867" s="57"/>
      <c r="AR5867" s="57"/>
      <c r="AS5867" s="57"/>
      <c r="AT5867" s="57"/>
      <c r="AU5867" s="57"/>
      <c r="AV5867" s="57"/>
      <c r="AW5867" s="57"/>
      <c r="AX5867" s="57"/>
      <c r="AY5867" s="57"/>
      <c r="AZ5867" s="57"/>
      <c r="BA5867" s="57"/>
      <c r="BB5867" s="57"/>
      <c r="BC5867" s="57"/>
      <c r="BD5867" s="57"/>
      <c r="BE5867" s="57"/>
      <c r="BF5867" s="57"/>
      <c r="BG5867" s="57"/>
      <c r="BH5867" s="57"/>
      <c r="BI5867" s="57"/>
      <c r="BJ5867" s="57"/>
      <c r="BK5867" s="57"/>
      <c r="BL5867" s="57"/>
    </row>
    <row r="5868" spans="1:64" s="50" customFormat="1" ht="12" customHeight="1" x14ac:dyDescent="0.15">
      <c r="A5868" s="42" t="s">
        <v>12651</v>
      </c>
      <c r="B5868" s="42">
        <v>19</v>
      </c>
      <c r="C5868" s="42" t="s">
        <v>14</v>
      </c>
      <c r="D5868" s="42" t="s">
        <v>31</v>
      </c>
      <c r="E5868" s="42" t="s">
        <v>12652</v>
      </c>
      <c r="F5868" s="55">
        <v>41597</v>
      </c>
      <c r="G5868" s="42" t="s">
        <v>12653</v>
      </c>
      <c r="H5868" s="42" t="s">
        <v>12654</v>
      </c>
      <c r="I5868" s="42" t="s">
        <v>238</v>
      </c>
      <c r="J5868" s="42" t="s">
        <v>12655</v>
      </c>
      <c r="K5868" s="42" t="s">
        <v>12656</v>
      </c>
      <c r="L5868" s="42" t="s">
        <v>12657</v>
      </c>
      <c r="M5868" s="42" t="s">
        <v>21</v>
      </c>
      <c r="N5868" s="42" t="s">
        <v>12658</v>
      </c>
      <c r="O5868" s="42" t="s">
        <v>537</v>
      </c>
      <c r="P5868" s="42" t="s">
        <v>395</v>
      </c>
      <c r="Q5868" s="56" t="s">
        <v>12659</v>
      </c>
      <c r="R5868" s="42" t="s">
        <v>23</v>
      </c>
      <c r="S5868" s="42" t="s">
        <v>22</v>
      </c>
      <c r="T5868" s="42"/>
      <c r="V5868" s="42"/>
      <c r="W5868" s="42"/>
      <c r="Y5868" s="57"/>
      <c r="Z5868" s="57"/>
      <c r="AA5868" s="57"/>
      <c r="AB5868" s="57"/>
      <c r="AC5868" s="57"/>
      <c r="AD5868" s="57"/>
      <c r="AE5868" s="57"/>
      <c r="AF5868" s="57"/>
      <c r="AG5868" s="57"/>
      <c r="AH5868" s="57"/>
      <c r="AI5868" s="57"/>
      <c r="AJ5868" s="57"/>
      <c r="AK5868" s="57"/>
      <c r="AL5868" s="57"/>
      <c r="AM5868" s="57"/>
      <c r="AN5868" s="57"/>
      <c r="AO5868" s="57"/>
      <c r="AP5868" s="57"/>
      <c r="AQ5868" s="57"/>
      <c r="AR5868" s="57"/>
      <c r="AS5868" s="57"/>
      <c r="AT5868" s="57"/>
      <c r="AU5868" s="57"/>
      <c r="AV5868" s="57"/>
      <c r="AW5868" s="57"/>
      <c r="AX5868" s="57"/>
      <c r="AY5868" s="57"/>
      <c r="AZ5868" s="57"/>
      <c r="BA5868" s="57"/>
      <c r="BB5868" s="57"/>
      <c r="BC5868" s="57"/>
      <c r="BD5868" s="57"/>
      <c r="BE5868" s="57"/>
      <c r="BF5868" s="57"/>
      <c r="BG5868" s="57"/>
      <c r="BH5868" s="57"/>
      <c r="BI5868" s="57"/>
      <c r="BJ5868" s="57"/>
      <c r="BK5868" s="57"/>
      <c r="BL5868" s="57"/>
    </row>
    <row r="5869" spans="1:64" s="50" customFormat="1" ht="12" customHeight="1" x14ac:dyDescent="0.15">
      <c r="A5869" s="42" t="s">
        <v>12660</v>
      </c>
      <c r="B5869" s="42">
        <v>44</v>
      </c>
      <c r="C5869" s="42" t="s">
        <v>14</v>
      </c>
      <c r="D5869" s="42" t="s">
        <v>31</v>
      </c>
      <c r="E5869" s="42" t="s">
        <v>12661</v>
      </c>
      <c r="F5869" s="55">
        <v>41597</v>
      </c>
      <c r="G5869" s="42" t="s">
        <v>23833</v>
      </c>
      <c r="H5869" s="42" t="s">
        <v>509</v>
      </c>
      <c r="I5869" s="42" t="s">
        <v>117</v>
      </c>
      <c r="J5869" s="42" t="s">
        <v>12662</v>
      </c>
      <c r="K5869" s="42" t="s">
        <v>173</v>
      </c>
      <c r="L5869" s="42" t="s">
        <v>12663</v>
      </c>
      <c r="M5869" s="42" t="s">
        <v>21</v>
      </c>
      <c r="N5869" s="42" t="s">
        <v>12664</v>
      </c>
      <c r="O5869" s="42" t="s">
        <v>537</v>
      </c>
      <c r="P5869" s="42" t="s">
        <v>395</v>
      </c>
      <c r="Q5869" s="56" t="s">
        <v>12665</v>
      </c>
      <c r="R5869" s="42" t="s">
        <v>542</v>
      </c>
      <c r="S5869" s="42" t="s">
        <v>22</v>
      </c>
      <c r="T5869" s="42"/>
      <c r="V5869" s="42"/>
      <c r="W5869" s="42"/>
      <c r="Y5869" s="57"/>
      <c r="Z5869" s="57"/>
      <c r="AA5869" s="57"/>
      <c r="AB5869" s="57"/>
      <c r="AC5869" s="57"/>
      <c r="AD5869" s="57"/>
      <c r="AE5869" s="57"/>
      <c r="AF5869" s="57"/>
      <c r="AG5869" s="57"/>
      <c r="AH5869" s="57"/>
      <c r="AI5869" s="57"/>
      <c r="AJ5869" s="57"/>
      <c r="AK5869" s="57"/>
      <c r="AL5869" s="57"/>
      <c r="AM5869" s="57"/>
      <c r="AN5869" s="57"/>
      <c r="AO5869" s="57"/>
      <c r="AP5869" s="57"/>
      <c r="AQ5869" s="57"/>
      <c r="AR5869" s="57"/>
      <c r="AS5869" s="57"/>
      <c r="AT5869" s="57"/>
      <c r="AU5869" s="57"/>
      <c r="AV5869" s="57"/>
      <c r="AW5869" s="57"/>
      <c r="AX5869" s="57"/>
      <c r="AY5869" s="57"/>
      <c r="AZ5869" s="57"/>
      <c r="BA5869" s="57"/>
      <c r="BB5869" s="57"/>
      <c r="BC5869" s="57"/>
      <c r="BD5869" s="57"/>
      <c r="BE5869" s="57"/>
      <c r="BF5869" s="57"/>
      <c r="BG5869" s="57"/>
      <c r="BH5869" s="57"/>
      <c r="BI5869" s="57"/>
      <c r="BJ5869" s="57"/>
      <c r="BK5869" s="57"/>
      <c r="BL5869" s="57"/>
    </row>
    <row r="5870" spans="1:64" s="50" customFormat="1" ht="12" customHeight="1" x14ac:dyDescent="0.15">
      <c r="A5870" s="42" t="s">
        <v>12666</v>
      </c>
      <c r="B5870" s="42">
        <v>47</v>
      </c>
      <c r="C5870" s="42" t="s">
        <v>14</v>
      </c>
      <c r="D5870" s="42" t="s">
        <v>31</v>
      </c>
      <c r="E5870" s="42" t="s">
        <v>12667</v>
      </c>
      <c r="F5870" s="55">
        <v>41597</v>
      </c>
      <c r="G5870" s="42" t="s">
        <v>12668</v>
      </c>
      <c r="H5870" s="42" t="s">
        <v>10575</v>
      </c>
      <c r="I5870" s="42" t="s">
        <v>39</v>
      </c>
      <c r="J5870" s="42" t="s">
        <v>10576</v>
      </c>
      <c r="K5870" s="42" t="s">
        <v>303</v>
      </c>
      <c r="L5870" s="42" t="s">
        <v>304</v>
      </c>
      <c r="M5870" s="42" t="s">
        <v>21</v>
      </c>
      <c r="N5870" s="42" t="s">
        <v>12669</v>
      </c>
      <c r="O5870" s="42" t="s">
        <v>994</v>
      </c>
      <c r="P5870" s="42" t="s">
        <v>395</v>
      </c>
      <c r="Q5870" s="56" t="s">
        <v>12670</v>
      </c>
      <c r="R5870" s="42" t="s">
        <v>94</v>
      </c>
      <c r="S5870" s="42" t="s">
        <v>22</v>
      </c>
      <c r="T5870" s="42"/>
      <c r="V5870" s="42"/>
      <c r="W5870" s="42"/>
      <c r="Y5870" s="57"/>
      <c r="Z5870" s="57"/>
      <c r="AA5870" s="57"/>
      <c r="AB5870" s="57"/>
      <c r="AC5870" s="57"/>
      <c r="AD5870" s="57"/>
      <c r="AE5870" s="57"/>
      <c r="AF5870" s="57"/>
      <c r="AG5870" s="57"/>
      <c r="AH5870" s="57"/>
      <c r="AI5870" s="57"/>
      <c r="AJ5870" s="57"/>
      <c r="AK5870" s="57"/>
      <c r="AL5870" s="57"/>
      <c r="AM5870" s="57"/>
      <c r="AN5870" s="57"/>
      <c r="AO5870" s="57"/>
      <c r="AP5870" s="57"/>
      <c r="AQ5870" s="57"/>
      <c r="AR5870" s="57"/>
      <c r="AS5870" s="57"/>
      <c r="AT5870" s="57"/>
      <c r="AU5870" s="57"/>
      <c r="AV5870" s="57"/>
      <c r="AW5870" s="57"/>
      <c r="AX5870" s="57"/>
      <c r="AY5870" s="57"/>
      <c r="AZ5870" s="57"/>
      <c r="BA5870" s="57"/>
      <c r="BB5870" s="57"/>
      <c r="BC5870" s="57"/>
      <c r="BD5870" s="57"/>
      <c r="BE5870" s="57"/>
      <c r="BF5870" s="57"/>
      <c r="BG5870" s="57"/>
      <c r="BH5870" s="57"/>
      <c r="BI5870" s="57"/>
      <c r="BJ5870" s="57"/>
      <c r="BK5870" s="57"/>
      <c r="BL5870" s="57"/>
    </row>
    <row r="5871" spans="1:64" s="50" customFormat="1" ht="12" customHeight="1" x14ac:dyDescent="0.15">
      <c r="A5871" s="42" t="s">
        <v>12636</v>
      </c>
      <c r="B5871" s="42">
        <v>19</v>
      </c>
      <c r="C5871" s="42" t="s">
        <v>14</v>
      </c>
      <c r="D5871" s="42" t="s">
        <v>79</v>
      </c>
      <c r="E5871" s="42" t="s">
        <v>12637</v>
      </c>
      <c r="F5871" s="55">
        <v>41597</v>
      </c>
      <c r="G5871" s="42" t="s">
        <v>12638</v>
      </c>
      <c r="H5871" s="42" t="s">
        <v>476</v>
      </c>
      <c r="I5871" s="42" t="s">
        <v>39</v>
      </c>
      <c r="J5871" s="42" t="s">
        <v>6219</v>
      </c>
      <c r="K5871" s="42" t="s">
        <v>92</v>
      </c>
      <c r="L5871" s="42" t="s">
        <v>477</v>
      </c>
      <c r="M5871" s="42" t="s">
        <v>21</v>
      </c>
      <c r="N5871" s="42" t="s">
        <v>12639</v>
      </c>
      <c r="O5871" s="42" t="s">
        <v>994</v>
      </c>
      <c r="P5871" s="42" t="s">
        <v>395</v>
      </c>
      <c r="Q5871" s="56"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5871" s="42" t="s">
        <v>94</v>
      </c>
      <c r="S5871" s="42" t="s">
        <v>29</v>
      </c>
      <c r="T5871" s="42"/>
      <c r="V5871" s="42"/>
      <c r="W5871" s="42"/>
      <c r="Y5871" s="57"/>
      <c r="Z5871" s="57"/>
      <c r="AA5871" s="57"/>
      <c r="AB5871" s="57"/>
      <c r="AC5871" s="57"/>
      <c r="AD5871" s="57"/>
      <c r="AE5871" s="57"/>
      <c r="AF5871" s="57"/>
      <c r="AG5871" s="57"/>
      <c r="AH5871" s="57"/>
      <c r="AI5871" s="57"/>
      <c r="AJ5871" s="57"/>
      <c r="AK5871" s="57"/>
      <c r="AL5871" s="57"/>
      <c r="AM5871" s="57"/>
      <c r="AN5871" s="57"/>
      <c r="AO5871" s="57"/>
      <c r="AP5871" s="57"/>
      <c r="AQ5871" s="57"/>
      <c r="AR5871" s="57"/>
      <c r="AS5871" s="57"/>
      <c r="AT5871" s="57"/>
      <c r="AU5871" s="57"/>
      <c r="AV5871" s="57"/>
      <c r="AW5871" s="57"/>
      <c r="AX5871" s="57"/>
      <c r="AY5871" s="57"/>
      <c r="AZ5871" s="57"/>
      <c r="BA5871" s="57"/>
      <c r="BB5871" s="57"/>
      <c r="BC5871" s="57"/>
      <c r="BD5871" s="57"/>
      <c r="BE5871" s="57"/>
      <c r="BF5871" s="57"/>
      <c r="BG5871" s="57"/>
      <c r="BH5871" s="57"/>
      <c r="BI5871" s="57"/>
      <c r="BJ5871" s="57"/>
      <c r="BK5871" s="57"/>
      <c r="BL5871" s="57"/>
    </row>
    <row r="5872" spans="1:64" s="50" customFormat="1" ht="12" customHeight="1" x14ac:dyDescent="0.15">
      <c r="A5872" s="42" t="s">
        <v>12640</v>
      </c>
      <c r="B5872" s="42">
        <v>17</v>
      </c>
      <c r="C5872" s="42" t="s">
        <v>14</v>
      </c>
      <c r="D5872" s="42" t="s">
        <v>42</v>
      </c>
      <c r="E5872" s="42" t="s">
        <v>12641</v>
      </c>
      <c r="F5872" s="55">
        <v>41597</v>
      </c>
      <c r="G5872" s="42" t="s">
        <v>12642</v>
      </c>
      <c r="H5872" s="42" t="s">
        <v>480</v>
      </c>
      <c r="I5872" s="42" t="s">
        <v>360</v>
      </c>
      <c r="J5872" s="42" t="s">
        <v>12643</v>
      </c>
      <c r="K5872" s="42" t="s">
        <v>480</v>
      </c>
      <c r="L5872" s="42" t="s">
        <v>482</v>
      </c>
      <c r="M5872" s="42" t="s">
        <v>21</v>
      </c>
      <c r="N5872" s="42" t="s">
        <v>20439</v>
      </c>
      <c r="O5872" s="42" t="s">
        <v>597</v>
      </c>
      <c r="P5872" s="42" t="s">
        <v>395</v>
      </c>
      <c r="Q5872" s="56" t="s">
        <v>12644</v>
      </c>
      <c r="R5872" s="42" t="s">
        <v>94</v>
      </c>
      <c r="S5872" s="42" t="s">
        <v>29</v>
      </c>
      <c r="T5872" s="42"/>
      <c r="V5872" s="42"/>
      <c r="W5872" s="42"/>
      <c r="Y5872" s="57"/>
      <c r="Z5872" s="57"/>
      <c r="AA5872" s="57"/>
      <c r="AB5872" s="57"/>
      <c r="AC5872" s="57"/>
      <c r="AD5872" s="57"/>
      <c r="AE5872" s="57"/>
      <c r="AF5872" s="57"/>
      <c r="AG5872" s="57"/>
      <c r="AH5872" s="57"/>
      <c r="AI5872" s="57"/>
      <c r="AJ5872" s="57"/>
      <c r="AK5872" s="57"/>
      <c r="AL5872" s="57"/>
      <c r="AM5872" s="57"/>
      <c r="AN5872" s="57"/>
      <c r="AO5872" s="57"/>
      <c r="AP5872" s="57"/>
      <c r="AQ5872" s="57"/>
      <c r="AR5872" s="57"/>
      <c r="AS5872" s="57"/>
      <c r="AT5872" s="57"/>
      <c r="AU5872" s="57"/>
      <c r="AV5872" s="57"/>
      <c r="AW5872" s="57"/>
      <c r="AX5872" s="57"/>
      <c r="AY5872" s="57"/>
      <c r="AZ5872" s="57"/>
      <c r="BA5872" s="57"/>
      <c r="BB5872" s="57"/>
      <c r="BC5872" s="57"/>
      <c r="BD5872" s="57"/>
      <c r="BE5872" s="57"/>
      <c r="BF5872" s="57"/>
      <c r="BG5872" s="57"/>
      <c r="BH5872" s="57"/>
      <c r="BI5872" s="57"/>
      <c r="BJ5872" s="57"/>
      <c r="BK5872" s="57"/>
      <c r="BL5872" s="57"/>
    </row>
    <row r="5873" spans="1:64" s="50" customFormat="1" ht="12" customHeight="1" x14ac:dyDescent="0.15">
      <c r="A5873" s="42" t="s">
        <v>12671</v>
      </c>
      <c r="B5873" s="42">
        <v>27</v>
      </c>
      <c r="C5873" s="42" t="s">
        <v>14</v>
      </c>
      <c r="D5873" s="42" t="s">
        <v>79</v>
      </c>
      <c r="E5873" s="42"/>
      <c r="F5873" s="55">
        <v>41596</v>
      </c>
      <c r="G5873" s="42" t="s">
        <v>12672</v>
      </c>
      <c r="H5873" s="42" t="s">
        <v>8365</v>
      </c>
      <c r="I5873" s="42" t="s">
        <v>46</v>
      </c>
      <c r="J5873" s="42" t="s">
        <v>12673</v>
      </c>
      <c r="K5873" s="42" t="s">
        <v>1039</v>
      </c>
      <c r="L5873" s="42" t="s">
        <v>2312</v>
      </c>
      <c r="M5873" s="42" t="s">
        <v>21</v>
      </c>
      <c r="N5873" s="42" t="s">
        <v>12674</v>
      </c>
      <c r="O5873" s="42" t="s">
        <v>994</v>
      </c>
      <c r="P5873" s="42" t="s">
        <v>395</v>
      </c>
      <c r="Q5873" s="56" t="s">
        <v>12675</v>
      </c>
      <c r="R5873" s="42" t="s">
        <v>94</v>
      </c>
      <c r="S5873" s="42" t="s">
        <v>22</v>
      </c>
      <c r="T5873" s="42"/>
      <c r="V5873" s="42"/>
      <c r="W5873" s="42"/>
      <c r="Y5873" s="57"/>
      <c r="Z5873" s="57"/>
      <c r="AA5873" s="57"/>
      <c r="AB5873" s="57"/>
      <c r="AC5873" s="57"/>
      <c r="AD5873" s="57"/>
      <c r="AE5873" s="57"/>
      <c r="AF5873" s="57"/>
      <c r="AG5873" s="57"/>
      <c r="AH5873" s="57"/>
      <c r="AI5873" s="57"/>
      <c r="AJ5873" s="57"/>
      <c r="AK5873" s="57"/>
      <c r="AL5873" s="57"/>
      <c r="AM5873" s="57"/>
      <c r="AN5873" s="57"/>
      <c r="AO5873" s="57"/>
      <c r="AP5873" s="57"/>
      <c r="AQ5873" s="57"/>
      <c r="AR5873" s="57"/>
      <c r="AS5873" s="57"/>
      <c r="AT5873" s="57"/>
      <c r="AU5873" s="57"/>
      <c r="AV5873" s="57"/>
      <c r="AW5873" s="57"/>
      <c r="AX5873" s="57"/>
      <c r="AY5873" s="57"/>
      <c r="AZ5873" s="57"/>
      <c r="BA5873" s="57"/>
      <c r="BB5873" s="57"/>
      <c r="BC5873" s="57"/>
      <c r="BD5873" s="57"/>
      <c r="BE5873" s="57"/>
      <c r="BF5873" s="57"/>
      <c r="BG5873" s="57"/>
      <c r="BH5873" s="57"/>
      <c r="BI5873" s="57"/>
      <c r="BJ5873" s="57"/>
      <c r="BK5873" s="57"/>
      <c r="BL5873" s="57"/>
    </row>
    <row r="5874" spans="1:64" s="50" customFormat="1" ht="12" customHeight="1" x14ac:dyDescent="0.15">
      <c r="A5874" s="42" t="s">
        <v>12676</v>
      </c>
      <c r="B5874" s="42">
        <v>22</v>
      </c>
      <c r="C5874" s="42" t="s">
        <v>14</v>
      </c>
      <c r="D5874" s="42" t="s">
        <v>79</v>
      </c>
      <c r="E5874" s="42" t="s">
        <v>12677</v>
      </c>
      <c r="F5874" s="55">
        <v>41596</v>
      </c>
      <c r="G5874" s="42" t="s">
        <v>23834</v>
      </c>
      <c r="H5874" s="42" t="s">
        <v>738</v>
      </c>
      <c r="I5874" s="42" t="s">
        <v>417</v>
      </c>
      <c r="J5874" s="42" t="s">
        <v>12678</v>
      </c>
      <c r="K5874" s="42" t="s">
        <v>1681</v>
      </c>
      <c r="L5874" s="42" t="s">
        <v>569</v>
      </c>
      <c r="M5874" s="42" t="s">
        <v>21</v>
      </c>
      <c r="N5874" s="42" t="s">
        <v>12679</v>
      </c>
      <c r="O5874" s="42" t="s">
        <v>23</v>
      </c>
      <c r="P5874" s="42" t="s">
        <v>395</v>
      </c>
      <c r="Q5874" s="56" t="s">
        <v>12680</v>
      </c>
      <c r="R5874" s="42" t="s">
        <v>542</v>
      </c>
      <c r="S5874" s="42" t="s">
        <v>22</v>
      </c>
      <c r="T5874" s="42"/>
      <c r="V5874" s="42"/>
      <c r="W5874" s="42"/>
      <c r="Y5874" s="57"/>
      <c r="Z5874" s="57"/>
      <c r="AA5874" s="57"/>
      <c r="AB5874" s="57"/>
      <c r="AC5874" s="57"/>
      <c r="AD5874" s="57"/>
      <c r="AE5874" s="57"/>
      <c r="AF5874" s="57"/>
      <c r="AG5874" s="57"/>
      <c r="AH5874" s="57"/>
      <c r="AI5874" s="57"/>
      <c r="AJ5874" s="57"/>
      <c r="AK5874" s="57"/>
      <c r="AL5874" s="57"/>
      <c r="AM5874" s="57"/>
      <c r="AN5874" s="57"/>
      <c r="AO5874" s="57"/>
      <c r="AP5874" s="57"/>
      <c r="AQ5874" s="57"/>
      <c r="AR5874" s="57"/>
      <c r="AS5874" s="57"/>
      <c r="AT5874" s="57"/>
      <c r="AU5874" s="57"/>
      <c r="AV5874" s="57"/>
      <c r="AW5874" s="57"/>
      <c r="AX5874" s="57"/>
      <c r="AY5874" s="57"/>
      <c r="AZ5874" s="57"/>
      <c r="BA5874" s="57"/>
      <c r="BB5874" s="57"/>
      <c r="BC5874" s="57"/>
      <c r="BD5874" s="57"/>
      <c r="BE5874" s="57"/>
      <c r="BF5874" s="57"/>
      <c r="BG5874" s="57"/>
      <c r="BH5874" s="57"/>
      <c r="BI5874" s="57"/>
      <c r="BJ5874" s="57"/>
      <c r="BK5874" s="57"/>
      <c r="BL5874" s="57"/>
    </row>
    <row r="5875" spans="1:64" s="50" customFormat="1" ht="12" customHeight="1" x14ac:dyDescent="0.15">
      <c r="A5875" s="42" t="s">
        <v>12687</v>
      </c>
      <c r="B5875" s="42">
        <v>55</v>
      </c>
      <c r="C5875" s="42" t="s">
        <v>14</v>
      </c>
      <c r="D5875" s="42" t="s">
        <v>31</v>
      </c>
      <c r="E5875" s="42" t="s">
        <v>12688</v>
      </c>
      <c r="F5875" s="55">
        <v>41596</v>
      </c>
      <c r="G5875" s="42" t="s">
        <v>12689</v>
      </c>
      <c r="H5875" s="42" t="s">
        <v>12690</v>
      </c>
      <c r="I5875" s="42" t="s">
        <v>56</v>
      </c>
      <c r="J5875" s="42" t="s">
        <v>12691</v>
      </c>
      <c r="K5875" s="42" t="s">
        <v>5214</v>
      </c>
      <c r="L5875" s="42" t="s">
        <v>57</v>
      </c>
      <c r="M5875" s="42" t="s">
        <v>21</v>
      </c>
      <c r="N5875" s="42" t="s">
        <v>12692</v>
      </c>
      <c r="O5875" s="42" t="s">
        <v>994</v>
      </c>
      <c r="P5875" s="42" t="s">
        <v>395</v>
      </c>
      <c r="Q5875" s="56" t="s">
        <v>12693</v>
      </c>
      <c r="R5875" s="42" t="s">
        <v>94</v>
      </c>
      <c r="S5875" s="42" t="s">
        <v>22</v>
      </c>
      <c r="T5875" s="42"/>
      <c r="V5875" s="42"/>
      <c r="W5875" s="42"/>
      <c r="Y5875" s="57"/>
      <c r="Z5875" s="57"/>
      <c r="AA5875" s="57"/>
      <c r="AB5875" s="57"/>
      <c r="AC5875" s="57"/>
      <c r="AD5875" s="57"/>
      <c r="AE5875" s="57"/>
      <c r="AF5875" s="57"/>
      <c r="AG5875" s="57"/>
      <c r="AH5875" s="57"/>
      <c r="AI5875" s="57"/>
      <c r="AJ5875" s="57"/>
      <c r="AK5875" s="57"/>
      <c r="AL5875" s="57"/>
      <c r="AM5875" s="57"/>
      <c r="AN5875" s="57"/>
      <c r="AO5875" s="57"/>
      <c r="AP5875" s="57"/>
      <c r="AQ5875" s="57"/>
      <c r="AR5875" s="57"/>
      <c r="AS5875" s="57"/>
      <c r="AT5875" s="57"/>
      <c r="AU5875" s="57"/>
      <c r="AV5875" s="57"/>
      <c r="AW5875" s="57"/>
      <c r="AX5875" s="57"/>
      <c r="AY5875" s="57"/>
      <c r="AZ5875" s="57"/>
      <c r="BA5875" s="57"/>
      <c r="BB5875" s="57"/>
      <c r="BC5875" s="57"/>
      <c r="BD5875" s="57"/>
      <c r="BE5875" s="57"/>
      <c r="BF5875" s="57"/>
      <c r="BG5875" s="57"/>
      <c r="BH5875" s="57"/>
      <c r="BI5875" s="57"/>
      <c r="BJ5875" s="57"/>
      <c r="BK5875" s="57"/>
      <c r="BL5875" s="57"/>
    </row>
    <row r="5876" spans="1:64" s="50" customFormat="1" ht="12" customHeight="1" x14ac:dyDescent="0.15">
      <c r="A5876" s="42" t="s">
        <v>12694</v>
      </c>
      <c r="B5876" s="42">
        <v>38</v>
      </c>
      <c r="C5876" s="42" t="s">
        <v>14</v>
      </c>
      <c r="D5876" s="42" t="s">
        <v>31</v>
      </c>
      <c r="E5876" s="42" t="s">
        <v>12695</v>
      </c>
      <c r="F5876" s="55">
        <v>41596</v>
      </c>
      <c r="G5876" s="42" t="s">
        <v>12696</v>
      </c>
      <c r="H5876" s="42" t="s">
        <v>8072</v>
      </c>
      <c r="I5876" s="42" t="s">
        <v>417</v>
      </c>
      <c r="J5876" s="42" t="s">
        <v>12697</v>
      </c>
      <c r="K5876" s="42" t="s">
        <v>648</v>
      </c>
      <c r="L5876" s="42" t="s">
        <v>12698</v>
      </c>
      <c r="M5876" s="42" t="s">
        <v>21</v>
      </c>
      <c r="N5876" s="42" t="s">
        <v>12699</v>
      </c>
      <c r="O5876" s="42" t="s">
        <v>537</v>
      </c>
      <c r="P5876" s="42" t="s">
        <v>395</v>
      </c>
      <c r="Q5876" s="56" t="s">
        <v>12700</v>
      </c>
      <c r="R5876" s="42" t="s">
        <v>94</v>
      </c>
      <c r="S5876" s="42" t="s">
        <v>22</v>
      </c>
      <c r="T5876" s="42"/>
      <c r="V5876" s="42"/>
      <c r="W5876" s="42"/>
      <c r="Y5876" s="57"/>
      <c r="Z5876" s="57"/>
      <c r="AA5876" s="57"/>
      <c r="AB5876" s="57"/>
      <c r="AC5876" s="57"/>
      <c r="AD5876" s="57"/>
      <c r="AE5876" s="57"/>
      <c r="AF5876" s="57"/>
      <c r="AG5876" s="57"/>
      <c r="AH5876" s="57"/>
      <c r="AI5876" s="57"/>
      <c r="AJ5876" s="57"/>
      <c r="AK5876" s="57"/>
      <c r="AL5876" s="57"/>
      <c r="AM5876" s="57"/>
      <c r="AN5876" s="57"/>
      <c r="AO5876" s="57"/>
      <c r="AP5876" s="57"/>
      <c r="AQ5876" s="57"/>
      <c r="AR5876" s="57"/>
      <c r="AS5876" s="57"/>
      <c r="AT5876" s="57"/>
      <c r="AU5876" s="57"/>
      <c r="AV5876" s="57"/>
      <c r="AW5876" s="57"/>
      <c r="AX5876" s="57"/>
      <c r="AY5876" s="57"/>
      <c r="AZ5876" s="57"/>
      <c r="BA5876" s="57"/>
      <c r="BB5876" s="57"/>
      <c r="BC5876" s="57"/>
      <c r="BD5876" s="57"/>
      <c r="BE5876" s="57"/>
      <c r="BF5876" s="57"/>
      <c r="BG5876" s="57"/>
      <c r="BH5876" s="57"/>
      <c r="BI5876" s="57"/>
      <c r="BJ5876" s="57"/>
      <c r="BK5876" s="57"/>
      <c r="BL5876" s="57"/>
    </row>
    <row r="5877" spans="1:64" s="50" customFormat="1" ht="12" customHeight="1" x14ac:dyDescent="0.15">
      <c r="A5877" s="42" t="s">
        <v>12681</v>
      </c>
      <c r="B5877" s="42">
        <v>16</v>
      </c>
      <c r="C5877" s="42" t="s">
        <v>14</v>
      </c>
      <c r="D5877" s="42" t="s">
        <v>42</v>
      </c>
      <c r="E5877" s="42" t="s">
        <v>12682</v>
      </c>
      <c r="F5877" s="55">
        <v>41596</v>
      </c>
      <c r="G5877" s="42" t="s">
        <v>12683</v>
      </c>
      <c r="H5877" s="42" t="s">
        <v>150</v>
      </c>
      <c r="I5877" s="42" t="s">
        <v>39</v>
      </c>
      <c r="J5877" s="42" t="s">
        <v>12684</v>
      </c>
      <c r="K5877" s="42" t="s">
        <v>150</v>
      </c>
      <c r="L5877" s="42" t="s">
        <v>4629</v>
      </c>
      <c r="M5877" s="42" t="s">
        <v>15415</v>
      </c>
      <c r="N5877" s="42" t="s">
        <v>12685</v>
      </c>
      <c r="O5877" s="42" t="s">
        <v>994</v>
      </c>
      <c r="P5877" s="42" t="s">
        <v>395</v>
      </c>
      <c r="Q5877" s="56" t="s">
        <v>12686</v>
      </c>
      <c r="R5877" s="42" t="s">
        <v>948</v>
      </c>
      <c r="S5877" s="42" t="s">
        <v>12</v>
      </c>
      <c r="T5877" s="42"/>
      <c r="V5877" s="42"/>
      <c r="W5877" s="42"/>
      <c r="Y5877" s="57"/>
      <c r="Z5877" s="57"/>
      <c r="AA5877" s="57"/>
      <c r="AB5877" s="57"/>
      <c r="AC5877" s="57"/>
      <c r="AD5877" s="57"/>
      <c r="AE5877" s="57"/>
      <c r="AF5877" s="57"/>
      <c r="AG5877" s="57"/>
      <c r="AH5877" s="57"/>
      <c r="AI5877" s="57"/>
      <c r="AJ5877" s="57"/>
      <c r="AK5877" s="57"/>
      <c r="AL5877" s="57"/>
      <c r="AM5877" s="57"/>
      <c r="AN5877" s="57"/>
      <c r="AO5877" s="57"/>
      <c r="AP5877" s="57"/>
      <c r="AQ5877" s="57"/>
      <c r="AR5877" s="57"/>
      <c r="AS5877" s="57"/>
      <c r="AT5877" s="57"/>
      <c r="AU5877" s="57"/>
      <c r="AV5877" s="57"/>
      <c r="AW5877" s="57"/>
      <c r="AX5877" s="57"/>
      <c r="AY5877" s="57"/>
      <c r="AZ5877" s="57"/>
      <c r="BA5877" s="57"/>
      <c r="BB5877" s="57"/>
      <c r="BC5877" s="57"/>
      <c r="BD5877" s="57"/>
      <c r="BE5877" s="57"/>
      <c r="BF5877" s="57"/>
      <c r="BG5877" s="57"/>
      <c r="BH5877" s="57"/>
      <c r="BI5877" s="57"/>
      <c r="BJ5877" s="57"/>
      <c r="BK5877" s="57"/>
      <c r="BL5877" s="57"/>
    </row>
    <row r="5878" spans="1:64" s="50" customFormat="1" ht="12" customHeight="1" x14ac:dyDescent="0.15">
      <c r="A5878" s="42" t="s">
        <v>12701</v>
      </c>
      <c r="B5878" s="42">
        <v>31</v>
      </c>
      <c r="C5878" s="42" t="s">
        <v>14</v>
      </c>
      <c r="D5878" s="42" t="s">
        <v>79</v>
      </c>
      <c r="E5878" s="42" t="s">
        <v>12702</v>
      </c>
      <c r="F5878" s="55">
        <v>41595</v>
      </c>
      <c r="G5878" s="42" t="s">
        <v>12703</v>
      </c>
      <c r="H5878" s="42" t="s">
        <v>12704</v>
      </c>
      <c r="I5878" s="42" t="s">
        <v>63</v>
      </c>
      <c r="J5878" s="42" t="s">
        <v>12705</v>
      </c>
      <c r="K5878" s="42" t="s">
        <v>1263</v>
      </c>
      <c r="L5878" s="42" t="s">
        <v>12268</v>
      </c>
      <c r="M5878" s="42" t="s">
        <v>21</v>
      </c>
      <c r="N5878" s="42" t="s">
        <v>12706</v>
      </c>
      <c r="O5878" s="42" t="s">
        <v>537</v>
      </c>
      <c r="P5878" s="42" t="s">
        <v>395</v>
      </c>
      <c r="Q5878" s="56" t="s">
        <v>12707</v>
      </c>
      <c r="R5878" s="42" t="s">
        <v>542</v>
      </c>
      <c r="S5878" s="42" t="s">
        <v>22</v>
      </c>
      <c r="T5878" s="42"/>
      <c r="V5878" s="42"/>
      <c r="W5878" s="42"/>
      <c r="Y5878" s="57"/>
      <c r="Z5878" s="57"/>
      <c r="AA5878" s="57"/>
      <c r="AB5878" s="57"/>
      <c r="AC5878" s="57"/>
      <c r="AD5878" s="57"/>
      <c r="AE5878" s="57"/>
      <c r="AF5878" s="57"/>
      <c r="AG5878" s="57"/>
      <c r="AH5878" s="57"/>
      <c r="AI5878" s="57"/>
      <c r="AJ5878" s="57"/>
      <c r="AK5878" s="57"/>
      <c r="AL5878" s="57"/>
      <c r="AM5878" s="57"/>
      <c r="AN5878" s="57"/>
      <c r="AO5878" s="57"/>
      <c r="AP5878" s="57"/>
      <c r="AQ5878" s="57"/>
      <c r="AR5878" s="57"/>
      <c r="AS5878" s="57"/>
      <c r="AT5878" s="57"/>
      <c r="AU5878" s="57"/>
      <c r="AV5878" s="57"/>
      <c r="AW5878" s="57"/>
      <c r="AX5878" s="57"/>
      <c r="AY5878" s="57"/>
      <c r="AZ5878" s="57"/>
      <c r="BA5878" s="57"/>
      <c r="BB5878" s="57"/>
      <c r="BC5878" s="57"/>
      <c r="BD5878" s="57"/>
      <c r="BE5878" s="57"/>
      <c r="BF5878" s="57"/>
      <c r="BG5878" s="57"/>
      <c r="BH5878" s="57"/>
      <c r="BI5878" s="57"/>
      <c r="BJ5878" s="57"/>
      <c r="BK5878" s="57"/>
      <c r="BL5878" s="57"/>
    </row>
    <row r="5879" spans="1:64" s="50" customFormat="1" ht="12" customHeight="1" x14ac:dyDescent="0.15">
      <c r="A5879" s="42" t="s">
        <v>12708</v>
      </c>
      <c r="B5879" s="42">
        <v>26</v>
      </c>
      <c r="C5879" s="42" t="s">
        <v>14</v>
      </c>
      <c r="D5879" s="42" t="s">
        <v>79</v>
      </c>
      <c r="E5879" s="42" t="s">
        <v>12709</v>
      </c>
      <c r="F5879" s="55">
        <v>41595</v>
      </c>
      <c r="G5879" s="42" t="s">
        <v>12710</v>
      </c>
      <c r="H5879" s="42" t="s">
        <v>12711</v>
      </c>
      <c r="I5879" s="42" t="s">
        <v>56</v>
      </c>
      <c r="J5879" s="42" t="s">
        <v>12712</v>
      </c>
      <c r="K5879" s="42" t="s">
        <v>1738</v>
      </c>
      <c r="L5879" s="42" t="s">
        <v>12713</v>
      </c>
      <c r="M5879" s="42" t="s">
        <v>21</v>
      </c>
      <c r="N5879" s="42" t="s">
        <v>12714</v>
      </c>
      <c r="O5879" s="42" t="s">
        <v>994</v>
      </c>
      <c r="P5879" s="42" t="s">
        <v>395</v>
      </c>
      <c r="Q5879" s="56" t="s">
        <v>12715</v>
      </c>
      <c r="R5879" s="42" t="s">
        <v>94</v>
      </c>
      <c r="S5879" s="42" t="s">
        <v>22</v>
      </c>
      <c r="T5879" s="42"/>
      <c r="V5879" s="42"/>
      <c r="W5879" s="42"/>
      <c r="Y5879" s="57"/>
      <c r="Z5879" s="57"/>
      <c r="AA5879" s="57"/>
      <c r="AB5879" s="57"/>
      <c r="AC5879" s="57"/>
      <c r="AD5879" s="57"/>
      <c r="AE5879" s="57"/>
      <c r="AF5879" s="57"/>
      <c r="AG5879" s="57"/>
      <c r="AH5879" s="57"/>
      <c r="AI5879" s="57"/>
      <c r="AJ5879" s="57"/>
      <c r="AK5879" s="57"/>
      <c r="AL5879" s="57"/>
      <c r="AM5879" s="57"/>
      <c r="AN5879" s="57"/>
      <c r="AO5879" s="57"/>
      <c r="AP5879" s="57"/>
      <c r="AQ5879" s="57"/>
      <c r="AR5879" s="57"/>
      <c r="AS5879" s="57"/>
      <c r="AT5879" s="57"/>
      <c r="AU5879" s="57"/>
      <c r="AV5879" s="57"/>
      <c r="AW5879" s="57"/>
      <c r="AX5879" s="57"/>
      <c r="AY5879" s="57"/>
      <c r="AZ5879" s="57"/>
      <c r="BA5879" s="57"/>
      <c r="BB5879" s="57"/>
      <c r="BC5879" s="57"/>
      <c r="BD5879" s="57"/>
      <c r="BE5879" s="57"/>
      <c r="BF5879" s="57"/>
      <c r="BG5879" s="57"/>
      <c r="BH5879" s="57"/>
      <c r="BI5879" s="57"/>
      <c r="BJ5879" s="57"/>
      <c r="BK5879" s="57"/>
      <c r="BL5879" s="57"/>
    </row>
    <row r="5880" spans="1:64" s="50" customFormat="1" ht="12" customHeight="1" x14ac:dyDescent="0.15">
      <c r="A5880" s="42" t="s">
        <v>12716</v>
      </c>
      <c r="B5880" s="42">
        <v>78</v>
      </c>
      <c r="C5880" s="42" t="s">
        <v>14</v>
      </c>
      <c r="D5880" s="42" t="s">
        <v>31</v>
      </c>
      <c r="E5880" s="42" t="s">
        <v>12717</v>
      </c>
      <c r="F5880" s="55">
        <v>41595</v>
      </c>
      <c r="G5880" s="42" t="s">
        <v>12718</v>
      </c>
      <c r="H5880" s="42" t="s">
        <v>92</v>
      </c>
      <c r="I5880" s="42" t="s">
        <v>39</v>
      </c>
      <c r="J5880" s="42" t="s">
        <v>12719</v>
      </c>
      <c r="K5880" s="42" t="s">
        <v>92</v>
      </c>
      <c r="L5880" s="42" t="s">
        <v>93</v>
      </c>
      <c r="M5880" s="42" t="s">
        <v>21</v>
      </c>
      <c r="N5880" s="42" t="s">
        <v>12720</v>
      </c>
      <c r="O5880" s="42" t="s">
        <v>994</v>
      </c>
      <c r="P5880" s="42" t="s">
        <v>395</v>
      </c>
      <c r="Q5880" s="56" t="s">
        <v>12721</v>
      </c>
      <c r="R5880" s="42" t="s">
        <v>23</v>
      </c>
      <c r="S5880" s="42" t="s">
        <v>22</v>
      </c>
      <c r="T5880" s="42"/>
      <c r="V5880" s="42"/>
      <c r="W5880" s="42"/>
      <c r="Y5880" s="57"/>
      <c r="Z5880" s="57"/>
      <c r="AA5880" s="57"/>
      <c r="AB5880" s="57"/>
      <c r="AC5880" s="57"/>
      <c r="AD5880" s="57"/>
      <c r="AE5880" s="57"/>
      <c r="AF5880" s="57"/>
      <c r="AG5880" s="57"/>
      <c r="AH5880" s="57"/>
      <c r="AI5880" s="57"/>
      <c r="AJ5880" s="57"/>
      <c r="AK5880" s="57"/>
      <c r="AL5880" s="57"/>
      <c r="AM5880" s="57"/>
      <c r="AN5880" s="57"/>
      <c r="AO5880" s="57"/>
      <c r="AP5880" s="57"/>
      <c r="AQ5880" s="57"/>
      <c r="AR5880" s="57"/>
      <c r="AS5880" s="57"/>
      <c r="AT5880" s="57"/>
      <c r="AU5880" s="57"/>
      <c r="AV5880" s="57"/>
      <c r="AW5880" s="57"/>
      <c r="AX5880" s="57"/>
      <c r="AY5880" s="57"/>
      <c r="AZ5880" s="57"/>
      <c r="BA5880" s="57"/>
      <c r="BB5880" s="57"/>
      <c r="BC5880" s="57"/>
      <c r="BD5880" s="57"/>
      <c r="BE5880" s="57"/>
      <c r="BF5880" s="57"/>
      <c r="BG5880" s="57"/>
      <c r="BH5880" s="57"/>
      <c r="BI5880" s="57"/>
      <c r="BJ5880" s="57"/>
      <c r="BK5880" s="57"/>
      <c r="BL5880" s="57"/>
    </row>
    <row r="5881" spans="1:64" s="50" customFormat="1" ht="12" customHeight="1" x14ac:dyDescent="0.15">
      <c r="A5881" s="42" t="s">
        <v>12727</v>
      </c>
      <c r="B5881" s="42">
        <v>61</v>
      </c>
      <c r="C5881" s="42" t="s">
        <v>108</v>
      </c>
      <c r="D5881" s="42" t="s">
        <v>31</v>
      </c>
      <c r="E5881" s="42" t="s">
        <v>12728</v>
      </c>
      <c r="F5881" s="55">
        <v>41594</v>
      </c>
      <c r="G5881" s="42" t="s">
        <v>12729</v>
      </c>
      <c r="H5881" s="42" t="s">
        <v>591</v>
      </c>
      <c r="I5881" s="42" t="s">
        <v>39</v>
      </c>
      <c r="J5881" s="42" t="s">
        <v>12730</v>
      </c>
      <c r="K5881" s="42" t="s">
        <v>592</v>
      </c>
      <c r="L5881" s="42" t="s">
        <v>20371</v>
      </c>
      <c r="M5881" s="42" t="s">
        <v>21</v>
      </c>
      <c r="N5881" s="42" t="s">
        <v>12731</v>
      </c>
      <c r="O5881" s="42" t="s">
        <v>994</v>
      </c>
      <c r="P5881" s="42" t="s">
        <v>395</v>
      </c>
      <c r="Q5881" s="56" t="s">
        <v>12732</v>
      </c>
      <c r="R5881" s="42" t="s">
        <v>23</v>
      </c>
      <c r="S5881" s="42" t="s">
        <v>22</v>
      </c>
      <c r="T5881" s="42"/>
      <c r="V5881" s="42"/>
      <c r="W5881" s="42"/>
      <c r="Y5881" s="57"/>
      <c r="Z5881" s="57"/>
      <c r="AA5881" s="57"/>
      <c r="AB5881" s="57"/>
      <c r="AC5881" s="57"/>
      <c r="AD5881" s="57"/>
      <c r="AE5881" s="57"/>
      <c r="AF5881" s="57"/>
      <c r="AG5881" s="57"/>
      <c r="AH5881" s="57"/>
      <c r="AI5881" s="57"/>
      <c r="AJ5881" s="57"/>
      <c r="AK5881" s="57"/>
      <c r="AL5881" s="57"/>
      <c r="AM5881" s="57"/>
      <c r="AN5881" s="57"/>
      <c r="AO5881" s="57"/>
      <c r="AP5881" s="57"/>
      <c r="AQ5881" s="57"/>
      <c r="AR5881" s="57"/>
      <c r="AS5881" s="57"/>
      <c r="AT5881" s="57"/>
      <c r="AU5881" s="57"/>
      <c r="AV5881" s="57"/>
      <c r="AW5881" s="57"/>
      <c r="AX5881" s="57"/>
      <c r="AY5881" s="57"/>
      <c r="AZ5881" s="57"/>
      <c r="BA5881" s="57"/>
      <c r="BB5881" s="57"/>
      <c r="BC5881" s="57"/>
      <c r="BD5881" s="57"/>
      <c r="BE5881" s="57"/>
      <c r="BF5881" s="57"/>
      <c r="BG5881" s="57"/>
      <c r="BH5881" s="57"/>
      <c r="BI5881" s="57"/>
      <c r="BJ5881" s="57"/>
      <c r="BK5881" s="57"/>
      <c r="BL5881" s="57"/>
    </row>
    <row r="5882" spans="1:64" s="50" customFormat="1" ht="12" customHeight="1" x14ac:dyDescent="0.15">
      <c r="A5882" s="42" t="s">
        <v>12722</v>
      </c>
      <c r="B5882" s="42">
        <v>22</v>
      </c>
      <c r="C5882" s="42" t="s">
        <v>14</v>
      </c>
      <c r="D5882" s="42" t="s">
        <v>31</v>
      </c>
      <c r="E5882" s="42" t="s">
        <v>12723</v>
      </c>
      <c r="F5882" s="55">
        <v>41594</v>
      </c>
      <c r="G5882" s="42" t="s">
        <v>12724</v>
      </c>
      <c r="H5882" s="42" t="s">
        <v>424</v>
      </c>
      <c r="I5882" s="42" t="s">
        <v>357</v>
      </c>
      <c r="J5882" s="42" t="s">
        <v>11266</v>
      </c>
      <c r="K5882" s="42" t="s">
        <v>585</v>
      </c>
      <c r="L5882" s="42" t="s">
        <v>2080</v>
      </c>
      <c r="M5882" s="42" t="s">
        <v>21</v>
      </c>
      <c r="N5882" s="42" t="s">
        <v>12725</v>
      </c>
      <c r="O5882" s="42" t="s">
        <v>994</v>
      </c>
      <c r="P5882" s="42" t="s">
        <v>395</v>
      </c>
      <c r="Q5882" s="56" t="s">
        <v>12726</v>
      </c>
      <c r="R5882" s="42" t="s">
        <v>94</v>
      </c>
      <c r="S5882" s="42" t="s">
        <v>22</v>
      </c>
      <c r="T5882" s="42"/>
      <c r="V5882" s="42"/>
      <c r="W5882" s="42"/>
      <c r="Y5882" s="57"/>
      <c r="Z5882" s="57"/>
      <c r="AA5882" s="57"/>
      <c r="AB5882" s="57"/>
      <c r="AC5882" s="57"/>
      <c r="AD5882" s="57"/>
      <c r="AE5882" s="57"/>
      <c r="AF5882" s="57"/>
      <c r="AG5882" s="57"/>
      <c r="AH5882" s="57"/>
      <c r="AI5882" s="57"/>
      <c r="AJ5882" s="57"/>
      <c r="AK5882" s="57"/>
      <c r="AL5882" s="57"/>
      <c r="AM5882" s="57"/>
      <c r="AN5882" s="57"/>
      <c r="AO5882" s="57"/>
      <c r="AP5882" s="57"/>
      <c r="AQ5882" s="57"/>
      <c r="AR5882" s="57"/>
      <c r="AS5882" s="57"/>
      <c r="AT5882" s="57"/>
      <c r="AU5882" s="57"/>
      <c r="AV5882" s="57"/>
      <c r="AW5882" s="57"/>
      <c r="AX5882" s="57"/>
      <c r="AY5882" s="57"/>
      <c r="AZ5882" s="57"/>
      <c r="BA5882" s="57"/>
      <c r="BB5882" s="57"/>
      <c r="BC5882" s="57"/>
      <c r="BD5882" s="57"/>
      <c r="BE5882" s="57"/>
      <c r="BF5882" s="57"/>
      <c r="BG5882" s="57"/>
      <c r="BH5882" s="57"/>
      <c r="BI5882" s="57"/>
      <c r="BJ5882" s="57"/>
      <c r="BK5882" s="57"/>
      <c r="BL5882" s="57"/>
    </row>
    <row r="5883" spans="1:64" s="50" customFormat="1" ht="12" customHeight="1" x14ac:dyDescent="0.15">
      <c r="A5883" s="42" t="s">
        <v>12733</v>
      </c>
      <c r="B5883" s="42">
        <v>42</v>
      </c>
      <c r="C5883" s="42" t="s">
        <v>14</v>
      </c>
      <c r="D5883" s="42" t="s">
        <v>79</v>
      </c>
      <c r="E5883" s="42"/>
      <c r="F5883" s="55">
        <v>41593</v>
      </c>
      <c r="G5883" s="42" t="s">
        <v>12734</v>
      </c>
      <c r="H5883" s="42" t="s">
        <v>2843</v>
      </c>
      <c r="I5883" s="42" t="s">
        <v>75</v>
      </c>
      <c r="J5883" s="42" t="s">
        <v>12735</v>
      </c>
      <c r="K5883" s="42" t="s">
        <v>2845</v>
      </c>
      <c r="L5883" s="42" t="s">
        <v>2846</v>
      </c>
      <c r="M5883" s="42" t="s">
        <v>21</v>
      </c>
      <c r="N5883" s="42" t="s">
        <v>12736</v>
      </c>
      <c r="O5883" s="42" t="s">
        <v>994</v>
      </c>
      <c r="P5883" s="42" t="s">
        <v>395</v>
      </c>
      <c r="Q5883" s="56" t="s">
        <v>12737</v>
      </c>
      <c r="R5883" s="42" t="s">
        <v>23</v>
      </c>
      <c r="S5883" s="42" t="s">
        <v>22</v>
      </c>
      <c r="T5883" s="42"/>
      <c r="V5883" s="42"/>
      <c r="W5883" s="42"/>
      <c r="Y5883" s="57"/>
      <c r="Z5883" s="57"/>
      <c r="AA5883" s="57"/>
      <c r="AB5883" s="57"/>
      <c r="AC5883" s="57"/>
      <c r="AD5883" s="57"/>
      <c r="AE5883" s="57"/>
      <c r="AF5883" s="57"/>
      <c r="AG5883" s="57"/>
      <c r="AH5883" s="57"/>
      <c r="AI5883" s="57"/>
      <c r="AJ5883" s="57"/>
      <c r="AK5883" s="57"/>
      <c r="AL5883" s="57"/>
      <c r="AM5883" s="57"/>
      <c r="AN5883" s="57"/>
      <c r="AO5883" s="57"/>
      <c r="AP5883" s="57"/>
      <c r="AQ5883" s="57"/>
      <c r="AR5883" s="57"/>
      <c r="AS5883" s="57"/>
      <c r="AT5883" s="57"/>
      <c r="AU5883" s="57"/>
      <c r="AV5883" s="57"/>
      <c r="AW5883" s="57"/>
      <c r="AX5883" s="57"/>
      <c r="AY5883" s="57"/>
      <c r="AZ5883" s="57"/>
      <c r="BA5883" s="57"/>
      <c r="BB5883" s="57"/>
      <c r="BC5883" s="57"/>
      <c r="BD5883" s="57"/>
      <c r="BE5883" s="57"/>
      <c r="BF5883" s="57"/>
      <c r="BG5883" s="57"/>
      <c r="BH5883" s="57"/>
      <c r="BI5883" s="57"/>
      <c r="BJ5883" s="57"/>
      <c r="BK5883" s="57"/>
      <c r="BL5883" s="57"/>
    </row>
    <row r="5884" spans="1:64" s="50" customFormat="1" ht="12" customHeight="1" x14ac:dyDescent="0.15">
      <c r="A5884" s="42" t="s">
        <v>12738</v>
      </c>
      <c r="B5884" s="42">
        <v>21</v>
      </c>
      <c r="C5884" s="42" t="s">
        <v>14</v>
      </c>
      <c r="D5884" s="42" t="s">
        <v>42</v>
      </c>
      <c r="E5884" s="42"/>
      <c r="F5884" s="55">
        <v>41593</v>
      </c>
      <c r="G5884" s="42" t="s">
        <v>12739</v>
      </c>
      <c r="H5884" s="42" t="s">
        <v>12740</v>
      </c>
      <c r="I5884" s="42" t="s">
        <v>39</v>
      </c>
      <c r="J5884" s="42" t="s">
        <v>12741</v>
      </c>
      <c r="K5884" s="42" t="s">
        <v>92</v>
      </c>
      <c r="L5884" s="42" t="s">
        <v>408</v>
      </c>
      <c r="M5884" s="42" t="s">
        <v>21</v>
      </c>
      <c r="N5884" s="42" t="s">
        <v>12742</v>
      </c>
      <c r="O5884" s="42" t="s">
        <v>994</v>
      </c>
      <c r="P5884" s="42" t="s">
        <v>395</v>
      </c>
      <c r="Q5884" s="56" t="s">
        <v>12743</v>
      </c>
      <c r="R5884" s="42" t="s">
        <v>948</v>
      </c>
      <c r="S5884" s="42" t="s">
        <v>22</v>
      </c>
      <c r="T5884" s="42"/>
      <c r="V5884" s="42"/>
      <c r="W5884" s="42"/>
      <c r="Y5884" s="57"/>
      <c r="Z5884" s="57"/>
      <c r="AA5884" s="57"/>
      <c r="AB5884" s="57"/>
      <c r="AC5884" s="57"/>
      <c r="AD5884" s="57"/>
      <c r="AE5884" s="57"/>
      <c r="AF5884" s="57"/>
      <c r="AG5884" s="57"/>
      <c r="AH5884" s="57"/>
      <c r="AI5884" s="57"/>
      <c r="AJ5884" s="57"/>
      <c r="AK5884" s="57"/>
      <c r="AL5884" s="57"/>
      <c r="AM5884" s="57"/>
      <c r="AN5884" s="57"/>
      <c r="AO5884" s="57"/>
      <c r="AP5884" s="57"/>
      <c r="AQ5884" s="57"/>
      <c r="AR5884" s="57"/>
      <c r="AS5884" s="57"/>
      <c r="AT5884" s="57"/>
      <c r="AU5884" s="57"/>
      <c r="AV5884" s="57"/>
      <c r="AW5884" s="57"/>
      <c r="AX5884" s="57"/>
      <c r="AY5884" s="57"/>
      <c r="AZ5884" s="57"/>
      <c r="BA5884" s="57"/>
      <c r="BB5884" s="57"/>
      <c r="BC5884" s="57"/>
      <c r="BD5884" s="57"/>
      <c r="BE5884" s="57"/>
      <c r="BF5884" s="57"/>
      <c r="BG5884" s="57"/>
      <c r="BH5884" s="57"/>
      <c r="BI5884" s="57"/>
      <c r="BJ5884" s="57"/>
      <c r="BK5884" s="57"/>
      <c r="BL5884" s="57"/>
    </row>
    <row r="5885" spans="1:64" s="50" customFormat="1" ht="12" customHeight="1" x14ac:dyDescent="0.15">
      <c r="A5885" s="42" t="s">
        <v>12744</v>
      </c>
      <c r="B5885" s="42">
        <v>30</v>
      </c>
      <c r="C5885" s="42" t="s">
        <v>14</v>
      </c>
      <c r="D5885" s="42" t="s">
        <v>31</v>
      </c>
      <c r="E5885" s="42" t="s">
        <v>12745</v>
      </c>
      <c r="F5885" s="55">
        <v>41593</v>
      </c>
      <c r="G5885" s="42" t="s">
        <v>12746</v>
      </c>
      <c r="H5885" s="42" t="s">
        <v>12747</v>
      </c>
      <c r="I5885" s="42" t="s">
        <v>127</v>
      </c>
      <c r="J5885" s="42" t="s">
        <v>12748</v>
      </c>
      <c r="K5885" s="42" t="s">
        <v>1055</v>
      </c>
      <c r="L5885" s="42" t="s">
        <v>12749</v>
      </c>
      <c r="M5885" s="42" t="s">
        <v>21</v>
      </c>
      <c r="N5885" s="42" t="s">
        <v>12750</v>
      </c>
      <c r="O5885" s="42" t="s">
        <v>537</v>
      </c>
      <c r="P5885" s="42" t="s">
        <v>395</v>
      </c>
      <c r="Q5885" s="56" t="str">
        <f>HYPERLINK("http://www.startribune.com/local/west/232358621.html","http://www.startribune.com/local/west/232358621.html")</f>
        <v>http://www.startribune.com/local/west/232358621.html</v>
      </c>
      <c r="R5885" s="42" t="s">
        <v>94</v>
      </c>
      <c r="S5885" s="42" t="s">
        <v>22</v>
      </c>
      <c r="T5885" s="42"/>
      <c r="V5885" s="42"/>
      <c r="W5885" s="42"/>
      <c r="Y5885" s="57"/>
      <c r="Z5885" s="57"/>
      <c r="AA5885" s="57"/>
      <c r="AB5885" s="57"/>
      <c r="AC5885" s="57"/>
      <c r="AD5885" s="57"/>
      <c r="AE5885" s="57"/>
      <c r="AF5885" s="57"/>
      <c r="AG5885" s="57"/>
      <c r="AH5885" s="57"/>
      <c r="AI5885" s="57"/>
      <c r="AJ5885" s="57"/>
      <c r="AK5885" s="57"/>
      <c r="AL5885" s="57"/>
      <c r="AM5885" s="57"/>
      <c r="AN5885" s="57"/>
      <c r="AO5885" s="57"/>
      <c r="AP5885" s="57"/>
      <c r="AQ5885" s="57"/>
      <c r="AR5885" s="57"/>
      <c r="AS5885" s="57"/>
      <c r="AT5885" s="57"/>
      <c r="AU5885" s="57"/>
      <c r="AV5885" s="57"/>
      <c r="AW5885" s="57"/>
      <c r="AX5885" s="57"/>
      <c r="AY5885" s="57"/>
      <c r="AZ5885" s="57"/>
      <c r="BA5885" s="57"/>
      <c r="BB5885" s="57"/>
      <c r="BC5885" s="57"/>
      <c r="BD5885" s="57"/>
      <c r="BE5885" s="57"/>
      <c r="BF5885" s="57"/>
      <c r="BG5885" s="57"/>
      <c r="BH5885" s="57"/>
      <c r="BI5885" s="57"/>
      <c r="BJ5885" s="57"/>
      <c r="BK5885" s="57"/>
      <c r="BL5885" s="57"/>
    </row>
    <row r="5886" spans="1:64" s="50" customFormat="1" ht="12" customHeight="1" x14ac:dyDescent="0.15">
      <c r="A5886" s="42" t="s">
        <v>12751</v>
      </c>
      <c r="B5886" s="42">
        <v>30</v>
      </c>
      <c r="C5886" s="42" t="s">
        <v>14</v>
      </c>
      <c r="D5886" s="42" t="s">
        <v>42</v>
      </c>
      <c r="E5886" s="42"/>
      <c r="F5886" s="55">
        <v>41592</v>
      </c>
      <c r="G5886" s="42" t="s">
        <v>12752</v>
      </c>
      <c r="H5886" s="42" t="s">
        <v>4606</v>
      </c>
      <c r="I5886" s="42" t="s">
        <v>67</v>
      </c>
      <c r="J5886" s="42"/>
      <c r="K5886" s="42" t="s">
        <v>4608</v>
      </c>
      <c r="L5886" s="42" t="s">
        <v>4609</v>
      </c>
      <c r="M5886" s="42" t="s">
        <v>23</v>
      </c>
      <c r="N5886" s="42"/>
      <c r="O5886" s="42"/>
      <c r="P5886" s="42" t="s">
        <v>395</v>
      </c>
      <c r="Q5886" s="56" t="s">
        <v>12753</v>
      </c>
      <c r="R5886" s="42" t="s">
        <v>23</v>
      </c>
      <c r="S5886" s="42" t="s">
        <v>22</v>
      </c>
      <c r="T5886" s="42"/>
      <c r="V5886" s="42"/>
      <c r="W5886" s="42"/>
      <c r="Y5886" s="57"/>
      <c r="Z5886" s="57"/>
      <c r="AA5886" s="57"/>
      <c r="AB5886" s="57"/>
      <c r="AC5886" s="57"/>
      <c r="AD5886" s="57"/>
      <c r="AE5886" s="57"/>
      <c r="AF5886" s="57"/>
      <c r="AG5886" s="57"/>
      <c r="AH5886" s="57"/>
      <c r="AI5886" s="57"/>
      <c r="AJ5886" s="57"/>
      <c r="AK5886" s="57"/>
      <c r="AL5886" s="57"/>
      <c r="AM5886" s="57"/>
      <c r="AN5886" s="57"/>
      <c r="AO5886" s="57"/>
      <c r="AP5886" s="57"/>
      <c r="AQ5886" s="57"/>
      <c r="AR5886" s="57"/>
      <c r="AS5886" s="57"/>
      <c r="AT5886" s="57"/>
      <c r="AU5886" s="57"/>
      <c r="AV5886" s="57"/>
      <c r="AW5886" s="57"/>
      <c r="AX5886" s="57"/>
      <c r="AY5886" s="57"/>
      <c r="AZ5886" s="57"/>
      <c r="BA5886" s="57"/>
      <c r="BB5886" s="57"/>
      <c r="BC5886" s="57"/>
      <c r="BD5886" s="57"/>
      <c r="BE5886" s="57"/>
      <c r="BF5886" s="57"/>
      <c r="BG5886" s="57"/>
      <c r="BH5886" s="57"/>
      <c r="BI5886" s="57"/>
      <c r="BJ5886" s="57"/>
      <c r="BK5886" s="57"/>
      <c r="BL5886" s="57"/>
    </row>
    <row r="5887" spans="1:64" s="50" customFormat="1" ht="12" customHeight="1" x14ac:dyDescent="0.15">
      <c r="A5887" s="42" t="s">
        <v>12760</v>
      </c>
      <c r="B5887" s="42">
        <v>53</v>
      </c>
      <c r="C5887" s="42" t="s">
        <v>14</v>
      </c>
      <c r="D5887" s="42" t="s">
        <v>24</v>
      </c>
      <c r="E5887" s="42"/>
      <c r="F5887" s="55">
        <v>41592</v>
      </c>
      <c r="G5887" s="42" t="s">
        <v>12761</v>
      </c>
      <c r="H5887" s="42" t="s">
        <v>562</v>
      </c>
      <c r="I5887" s="42" t="s">
        <v>67</v>
      </c>
      <c r="J5887" s="42" t="s">
        <v>12762</v>
      </c>
      <c r="K5887" s="42" t="s">
        <v>563</v>
      </c>
      <c r="L5887" s="42" t="s">
        <v>564</v>
      </c>
      <c r="M5887" s="42" t="s">
        <v>21</v>
      </c>
      <c r="N5887" s="42" t="s">
        <v>12763</v>
      </c>
      <c r="O5887" s="42" t="s">
        <v>994</v>
      </c>
      <c r="P5887" s="42" t="s">
        <v>395</v>
      </c>
      <c r="Q5887" s="56" t="s">
        <v>12764</v>
      </c>
      <c r="R5887" s="42" t="s">
        <v>94</v>
      </c>
      <c r="S5887" s="42" t="s">
        <v>22</v>
      </c>
      <c r="T5887" s="42"/>
      <c r="V5887" s="42"/>
      <c r="W5887" s="42"/>
      <c r="Y5887" s="57"/>
      <c r="Z5887" s="57"/>
      <c r="AA5887" s="57"/>
      <c r="AB5887" s="57"/>
      <c r="AC5887" s="57"/>
      <c r="AD5887" s="57"/>
      <c r="AE5887" s="57"/>
      <c r="AF5887" s="57"/>
      <c r="AG5887" s="57"/>
      <c r="AH5887" s="57"/>
      <c r="AI5887" s="57"/>
      <c r="AJ5887" s="57"/>
      <c r="AK5887" s="57"/>
      <c r="AL5887" s="57"/>
      <c r="AM5887" s="57"/>
      <c r="AN5887" s="57"/>
      <c r="AO5887" s="57"/>
      <c r="AP5887" s="57"/>
      <c r="AQ5887" s="57"/>
      <c r="AR5887" s="57"/>
      <c r="AS5887" s="57"/>
      <c r="AT5887" s="57"/>
      <c r="AU5887" s="57"/>
      <c r="AV5887" s="57"/>
      <c r="AW5887" s="57"/>
      <c r="AX5887" s="57"/>
      <c r="AY5887" s="57"/>
      <c r="AZ5887" s="57"/>
      <c r="BA5887" s="57"/>
      <c r="BB5887" s="57"/>
      <c r="BC5887" s="57"/>
      <c r="BD5887" s="57"/>
      <c r="BE5887" s="57"/>
      <c r="BF5887" s="57"/>
      <c r="BG5887" s="57"/>
      <c r="BH5887" s="57"/>
      <c r="BI5887" s="57"/>
      <c r="BJ5887" s="57"/>
      <c r="BK5887" s="57"/>
      <c r="BL5887" s="57"/>
    </row>
    <row r="5888" spans="1:64" s="50" customFormat="1" ht="12" customHeight="1" x14ac:dyDescent="0.15">
      <c r="A5888" s="42" t="s">
        <v>12754</v>
      </c>
      <c r="B5888" s="42">
        <v>49</v>
      </c>
      <c r="C5888" s="42" t="s">
        <v>14</v>
      </c>
      <c r="D5888" s="42" t="s">
        <v>24</v>
      </c>
      <c r="E5888" s="42"/>
      <c r="F5888" s="55">
        <v>41592</v>
      </c>
      <c r="G5888" s="42" t="s">
        <v>12755</v>
      </c>
      <c r="H5888" s="42" t="s">
        <v>12756</v>
      </c>
      <c r="I5888" s="42" t="s">
        <v>962</v>
      </c>
      <c r="J5888" s="42" t="s">
        <v>12757</v>
      </c>
      <c r="K5888" s="42" t="s">
        <v>4983</v>
      </c>
      <c r="L5888" s="42" t="s">
        <v>9561</v>
      </c>
      <c r="M5888" s="42" t="s">
        <v>21</v>
      </c>
      <c r="N5888" s="42" t="s">
        <v>12758</v>
      </c>
      <c r="O5888" s="42" t="s">
        <v>994</v>
      </c>
      <c r="P5888" s="42" t="s">
        <v>395</v>
      </c>
      <c r="Q5888" s="56" t="s">
        <v>12759</v>
      </c>
      <c r="R5888" s="42" t="s">
        <v>542</v>
      </c>
      <c r="S5888" s="42" t="s">
        <v>22</v>
      </c>
      <c r="T5888" s="42"/>
      <c r="V5888" s="42"/>
      <c r="W5888" s="42"/>
      <c r="Y5888" s="57"/>
      <c r="Z5888" s="57"/>
      <c r="AA5888" s="57"/>
      <c r="AB5888" s="57"/>
      <c r="AC5888" s="57"/>
      <c r="AD5888" s="57"/>
      <c r="AE5888" s="57"/>
      <c r="AF5888" s="57"/>
      <c r="AG5888" s="57"/>
      <c r="AH5888" s="57"/>
      <c r="AI5888" s="57"/>
      <c r="AJ5888" s="57"/>
      <c r="AK5888" s="57"/>
      <c r="AL5888" s="57"/>
      <c r="AM5888" s="57"/>
      <c r="AN5888" s="57"/>
      <c r="AO5888" s="57"/>
      <c r="AP5888" s="57"/>
      <c r="AQ5888" s="57"/>
      <c r="AR5888" s="57"/>
      <c r="AS5888" s="57"/>
      <c r="AT5888" s="57"/>
      <c r="AU5888" s="57"/>
      <c r="AV5888" s="57"/>
      <c r="AW5888" s="57"/>
      <c r="AX5888" s="57"/>
      <c r="AY5888" s="57"/>
      <c r="AZ5888" s="57"/>
      <c r="BA5888" s="57"/>
      <c r="BB5888" s="57"/>
      <c r="BC5888" s="57"/>
      <c r="BD5888" s="57"/>
      <c r="BE5888" s="57"/>
      <c r="BF5888" s="57"/>
      <c r="BG5888" s="57"/>
      <c r="BH5888" s="57"/>
      <c r="BI5888" s="57"/>
      <c r="BJ5888" s="57"/>
      <c r="BK5888" s="57"/>
      <c r="BL5888" s="57"/>
    </row>
    <row r="5889" spans="1:64" s="50" customFormat="1" ht="12" customHeight="1" x14ac:dyDescent="0.15">
      <c r="A5889" s="42" t="s">
        <v>3186</v>
      </c>
      <c r="B5889" s="42"/>
      <c r="C5889" s="42" t="s">
        <v>14</v>
      </c>
      <c r="D5889" s="42" t="s">
        <v>24</v>
      </c>
      <c r="E5889" s="42"/>
      <c r="F5889" s="55">
        <v>41591</v>
      </c>
      <c r="G5889" s="42" t="s">
        <v>12777</v>
      </c>
      <c r="H5889" s="42" t="s">
        <v>3066</v>
      </c>
      <c r="I5889" s="42" t="s">
        <v>39</v>
      </c>
      <c r="J5889" s="42" t="s">
        <v>12778</v>
      </c>
      <c r="K5889" s="42" t="s">
        <v>92</v>
      </c>
      <c r="L5889" s="42" t="s">
        <v>3067</v>
      </c>
      <c r="M5889" s="42" t="s">
        <v>21</v>
      </c>
      <c r="N5889" s="42" t="s">
        <v>12779</v>
      </c>
      <c r="O5889" s="42" t="s">
        <v>994</v>
      </c>
      <c r="P5889" s="42" t="s">
        <v>395</v>
      </c>
      <c r="Q5889" s="56" t="s">
        <v>12780</v>
      </c>
      <c r="R5889" s="42" t="s">
        <v>94</v>
      </c>
      <c r="S5889" s="42" t="s">
        <v>22</v>
      </c>
      <c r="T5889" s="42"/>
      <c r="V5889" s="42"/>
      <c r="W5889" s="42"/>
      <c r="Y5889" s="57"/>
      <c r="Z5889" s="57"/>
      <c r="AA5889" s="57"/>
      <c r="AB5889" s="57"/>
      <c r="AC5889" s="57"/>
      <c r="AD5889" s="57"/>
      <c r="AE5889" s="57"/>
      <c r="AF5889" s="57"/>
      <c r="AG5889" s="57"/>
      <c r="AH5889" s="57"/>
      <c r="AI5889" s="57"/>
      <c r="AJ5889" s="57"/>
      <c r="AK5889" s="57"/>
      <c r="AL5889" s="57"/>
      <c r="AM5889" s="57"/>
      <c r="AN5889" s="57"/>
      <c r="AO5889" s="57"/>
      <c r="AP5889" s="57"/>
      <c r="AQ5889" s="57"/>
      <c r="AR5889" s="57"/>
      <c r="AS5889" s="57"/>
      <c r="AT5889" s="57"/>
      <c r="AU5889" s="57"/>
      <c r="AV5889" s="57"/>
      <c r="AW5889" s="57"/>
      <c r="AX5889" s="57"/>
      <c r="AY5889" s="57"/>
      <c r="AZ5889" s="57"/>
      <c r="BA5889" s="57"/>
      <c r="BB5889" s="57"/>
      <c r="BC5889" s="57"/>
      <c r="BD5889" s="57"/>
      <c r="BE5889" s="57"/>
      <c r="BF5889" s="57"/>
      <c r="BG5889" s="57"/>
      <c r="BH5889" s="57"/>
      <c r="BI5889" s="57"/>
      <c r="BJ5889" s="57"/>
      <c r="BK5889" s="57"/>
      <c r="BL5889" s="57"/>
    </row>
    <row r="5890" spans="1:64" s="50" customFormat="1" ht="12" customHeight="1" x14ac:dyDescent="0.15">
      <c r="A5890" s="42" t="s">
        <v>12765</v>
      </c>
      <c r="B5890" s="42">
        <v>27</v>
      </c>
      <c r="C5890" s="42" t="s">
        <v>14</v>
      </c>
      <c r="D5890" s="42" t="s">
        <v>79</v>
      </c>
      <c r="E5890" s="42"/>
      <c r="F5890" s="55">
        <v>41591</v>
      </c>
      <c r="G5890" s="42" t="s">
        <v>12766</v>
      </c>
      <c r="H5890" s="42" t="s">
        <v>1262</v>
      </c>
      <c r="I5890" s="42" t="s">
        <v>167</v>
      </c>
      <c r="J5890" s="42" t="s">
        <v>12767</v>
      </c>
      <c r="K5890" s="42" t="s">
        <v>10541</v>
      </c>
      <c r="L5890" s="42" t="s">
        <v>18875</v>
      </c>
      <c r="M5890" s="42" t="s">
        <v>21</v>
      </c>
      <c r="N5890" s="42" t="s">
        <v>12768</v>
      </c>
      <c r="O5890" s="42" t="s">
        <v>994</v>
      </c>
      <c r="P5890" s="42" t="s">
        <v>395</v>
      </c>
      <c r="Q5890" s="56" t="s">
        <v>12769</v>
      </c>
      <c r="R5890" s="42" t="s">
        <v>94</v>
      </c>
      <c r="S5890" s="42" t="s">
        <v>12</v>
      </c>
      <c r="T5890" s="42"/>
      <c r="V5890" s="42"/>
      <c r="W5890" s="42"/>
      <c r="Y5890" s="57"/>
      <c r="Z5890" s="57"/>
      <c r="AA5890" s="57"/>
      <c r="AB5890" s="57"/>
      <c r="AC5890" s="57"/>
      <c r="AD5890" s="57"/>
      <c r="AE5890" s="57"/>
      <c r="AF5890" s="57"/>
      <c r="AG5890" s="57"/>
      <c r="AH5890" s="57"/>
      <c r="AI5890" s="57"/>
      <c r="AJ5890" s="57"/>
      <c r="AK5890" s="57"/>
      <c r="AL5890" s="57"/>
      <c r="AM5890" s="57"/>
      <c r="AN5890" s="57"/>
      <c r="AO5890" s="57"/>
      <c r="AP5890" s="57"/>
      <c r="AQ5890" s="57"/>
      <c r="AR5890" s="57"/>
      <c r="AS5890" s="57"/>
      <c r="AT5890" s="57"/>
      <c r="AU5890" s="57"/>
      <c r="AV5890" s="57"/>
      <c r="AW5890" s="57"/>
      <c r="AX5890" s="57"/>
      <c r="AY5890" s="57"/>
      <c r="AZ5890" s="57"/>
      <c r="BA5890" s="57"/>
      <c r="BB5890" s="57"/>
      <c r="BC5890" s="57"/>
      <c r="BD5890" s="57"/>
      <c r="BE5890" s="57"/>
      <c r="BF5890" s="57"/>
      <c r="BG5890" s="57"/>
      <c r="BH5890" s="57"/>
      <c r="BI5890" s="57"/>
      <c r="BJ5890" s="57"/>
      <c r="BK5890" s="57"/>
      <c r="BL5890" s="57"/>
    </row>
    <row r="5891" spans="1:64" s="50" customFormat="1" ht="12" customHeight="1" x14ac:dyDescent="0.15">
      <c r="A5891" s="42" t="s">
        <v>12770</v>
      </c>
      <c r="B5891" s="42">
        <v>17</v>
      </c>
      <c r="C5891" s="42" t="s">
        <v>14</v>
      </c>
      <c r="D5891" s="42" t="s">
        <v>42</v>
      </c>
      <c r="E5891" s="42" t="s">
        <v>12771</v>
      </c>
      <c r="F5891" s="55">
        <v>41591</v>
      </c>
      <c r="G5891" s="42" t="s">
        <v>12772</v>
      </c>
      <c r="H5891" s="42" t="s">
        <v>707</v>
      </c>
      <c r="I5891" s="42" t="s">
        <v>67</v>
      </c>
      <c r="J5891" s="42" t="s">
        <v>12773</v>
      </c>
      <c r="K5891" s="42" t="s">
        <v>545</v>
      </c>
      <c r="L5891" s="42" t="s">
        <v>12774</v>
      </c>
      <c r="M5891" s="42" t="s">
        <v>21</v>
      </c>
      <c r="N5891" s="42" t="s">
        <v>12775</v>
      </c>
      <c r="O5891" s="42" t="s">
        <v>537</v>
      </c>
      <c r="P5891" s="42" t="s">
        <v>395</v>
      </c>
      <c r="Q5891" s="56" t="s">
        <v>12776</v>
      </c>
      <c r="R5891" s="42" t="s">
        <v>94</v>
      </c>
      <c r="S5891" s="42" t="s">
        <v>373</v>
      </c>
      <c r="T5891" s="42"/>
      <c r="V5891" s="42"/>
      <c r="W5891" s="42"/>
      <c r="Y5891" s="57"/>
      <c r="Z5891" s="57"/>
      <c r="AA5891" s="57"/>
      <c r="AB5891" s="57"/>
      <c r="AC5891" s="57"/>
      <c r="AD5891" s="57"/>
      <c r="AE5891" s="57"/>
      <c r="AF5891" s="57"/>
      <c r="AG5891" s="57"/>
      <c r="AH5891" s="57"/>
      <c r="AI5891" s="57"/>
      <c r="AJ5891" s="57"/>
      <c r="AK5891" s="57"/>
      <c r="AL5891" s="57"/>
      <c r="AM5891" s="57"/>
      <c r="AN5891" s="57"/>
      <c r="AO5891" s="57"/>
      <c r="AP5891" s="57"/>
      <c r="AQ5891" s="57"/>
      <c r="AR5891" s="57"/>
      <c r="AS5891" s="57"/>
      <c r="AT5891" s="57"/>
      <c r="AU5891" s="57"/>
      <c r="AV5891" s="57"/>
      <c r="AW5891" s="57"/>
      <c r="AX5891" s="57"/>
      <c r="AY5891" s="57"/>
      <c r="AZ5891" s="57"/>
      <c r="BA5891" s="57"/>
      <c r="BB5891" s="57"/>
      <c r="BC5891" s="57"/>
      <c r="BD5891" s="57"/>
      <c r="BE5891" s="57"/>
      <c r="BF5891" s="57"/>
      <c r="BG5891" s="57"/>
      <c r="BH5891" s="57"/>
      <c r="BI5891" s="57"/>
      <c r="BJ5891" s="57"/>
      <c r="BK5891" s="57"/>
      <c r="BL5891" s="57"/>
    </row>
    <row r="5892" spans="1:64" s="50" customFormat="1" ht="12" customHeight="1" x14ac:dyDescent="0.15">
      <c r="A5892" s="42" t="s">
        <v>12789</v>
      </c>
      <c r="B5892" s="42">
        <v>17</v>
      </c>
      <c r="C5892" s="42" t="s">
        <v>14</v>
      </c>
      <c r="D5892" s="42" t="s">
        <v>79</v>
      </c>
      <c r="E5892" s="42" t="s">
        <v>12790</v>
      </c>
      <c r="F5892" s="55">
        <v>41589</v>
      </c>
      <c r="G5892" s="42" t="s">
        <v>12791</v>
      </c>
      <c r="H5892" s="42" t="s">
        <v>871</v>
      </c>
      <c r="I5892" s="42" t="s">
        <v>432</v>
      </c>
      <c r="J5892" s="42" t="s">
        <v>12792</v>
      </c>
      <c r="K5892" s="42" t="s">
        <v>871</v>
      </c>
      <c r="L5892" s="42" t="s">
        <v>3774</v>
      </c>
      <c r="M5892" s="42" t="s">
        <v>21</v>
      </c>
      <c r="N5892" s="42" t="s">
        <v>12793</v>
      </c>
      <c r="O5892" s="42" t="s">
        <v>994</v>
      </c>
      <c r="P5892" s="42" t="s">
        <v>395</v>
      </c>
      <c r="Q5892" s="56" t="str">
        <f>HYPERLINK("http://www.jsonline.com/news/crime/shots-fired-in-downtown-milwaukee-b99139596z1-231430101.html","http://www.jsonline.com/news/crime/shots-fired-in-downtown-milwaukee-b99139596z1-231430101.html")</f>
        <v>http://www.jsonline.com/news/crime/shots-fired-in-downtown-milwaukee-b99139596z1-231430101.html</v>
      </c>
      <c r="R5892" s="42" t="s">
        <v>94</v>
      </c>
      <c r="S5892" s="42" t="s">
        <v>22</v>
      </c>
      <c r="T5892" s="42"/>
      <c r="V5892" s="42"/>
      <c r="W5892" s="42"/>
      <c r="Y5892" s="57"/>
      <c r="Z5892" s="57"/>
      <c r="AA5892" s="57"/>
      <c r="AB5892" s="57"/>
      <c r="AC5892" s="57"/>
      <c r="AD5892" s="57"/>
      <c r="AE5892" s="57"/>
      <c r="AF5892" s="57"/>
      <c r="AG5892" s="57"/>
      <c r="AH5892" s="57"/>
      <c r="AI5892" s="57"/>
      <c r="AJ5892" s="57"/>
      <c r="AK5892" s="57"/>
      <c r="AL5892" s="57"/>
      <c r="AM5892" s="57"/>
      <c r="AN5892" s="57"/>
      <c r="AO5892" s="57"/>
      <c r="AP5892" s="57"/>
      <c r="AQ5892" s="57"/>
      <c r="AR5892" s="57"/>
      <c r="AS5892" s="57"/>
      <c r="AT5892" s="57"/>
      <c r="AU5892" s="57"/>
      <c r="AV5892" s="57"/>
      <c r="AW5892" s="57"/>
      <c r="AX5892" s="57"/>
      <c r="AY5892" s="57"/>
      <c r="AZ5892" s="57"/>
      <c r="BA5892" s="57"/>
      <c r="BB5892" s="57"/>
      <c r="BC5892" s="57"/>
      <c r="BD5892" s="57"/>
      <c r="BE5892" s="57"/>
      <c r="BF5892" s="57"/>
      <c r="BG5892" s="57"/>
      <c r="BH5892" s="57"/>
      <c r="BI5892" s="57"/>
      <c r="BJ5892" s="57"/>
      <c r="BK5892" s="57"/>
      <c r="BL5892" s="57"/>
    </row>
    <row r="5893" spans="1:64" s="50" customFormat="1" ht="12" customHeight="1" x14ac:dyDescent="0.15">
      <c r="A5893" s="42" t="s">
        <v>12794</v>
      </c>
      <c r="B5893" s="42">
        <v>59</v>
      </c>
      <c r="C5893" s="42" t="s">
        <v>14</v>
      </c>
      <c r="D5893" s="42" t="s">
        <v>24</v>
      </c>
      <c r="E5893" s="42"/>
      <c r="F5893" s="55">
        <v>41589</v>
      </c>
      <c r="G5893" s="42" t="s">
        <v>12795</v>
      </c>
      <c r="H5893" s="42" t="s">
        <v>1262</v>
      </c>
      <c r="I5893" s="42" t="s">
        <v>63</v>
      </c>
      <c r="J5893" s="42" t="s">
        <v>12796</v>
      </c>
      <c r="K5893" s="42" t="s">
        <v>890</v>
      </c>
      <c r="L5893" s="42" t="s">
        <v>12797</v>
      </c>
      <c r="M5893" s="42" t="s">
        <v>21</v>
      </c>
      <c r="N5893" s="42" t="s">
        <v>12798</v>
      </c>
      <c r="O5893" s="42" t="s">
        <v>994</v>
      </c>
      <c r="P5893" s="42" t="s">
        <v>395</v>
      </c>
      <c r="Q5893" s="56" t="s">
        <v>12799</v>
      </c>
      <c r="R5893" s="42" t="s">
        <v>94</v>
      </c>
      <c r="S5893" s="42" t="s">
        <v>22</v>
      </c>
      <c r="T5893" s="42"/>
      <c r="V5893" s="42"/>
      <c r="W5893" s="42"/>
      <c r="Y5893" s="57"/>
      <c r="Z5893" s="57"/>
      <c r="AA5893" s="57"/>
      <c r="AB5893" s="57"/>
      <c r="AC5893" s="57"/>
      <c r="AD5893" s="57"/>
      <c r="AE5893" s="57"/>
      <c r="AF5893" s="57"/>
      <c r="AG5893" s="57"/>
      <c r="AH5893" s="57"/>
      <c r="AI5893" s="57"/>
      <c r="AJ5893" s="57"/>
      <c r="AK5893" s="57"/>
      <c r="AL5893" s="57"/>
      <c r="AM5893" s="57"/>
      <c r="AN5893" s="57"/>
      <c r="AO5893" s="57"/>
      <c r="AP5893" s="57"/>
      <c r="AQ5893" s="57"/>
      <c r="AR5893" s="57"/>
      <c r="AS5893" s="57"/>
      <c r="AT5893" s="57"/>
      <c r="AU5893" s="57"/>
      <c r="AV5893" s="57"/>
      <c r="AW5893" s="57"/>
      <c r="AX5893" s="57"/>
      <c r="AY5893" s="57"/>
      <c r="AZ5893" s="57"/>
      <c r="BA5893" s="57"/>
      <c r="BB5893" s="57"/>
      <c r="BC5893" s="57"/>
      <c r="BD5893" s="57"/>
      <c r="BE5893" s="57"/>
      <c r="BF5893" s="57"/>
      <c r="BG5893" s="57"/>
      <c r="BH5893" s="57"/>
      <c r="BI5893" s="57"/>
      <c r="BJ5893" s="57"/>
      <c r="BK5893" s="57"/>
      <c r="BL5893" s="57"/>
    </row>
    <row r="5894" spans="1:64" s="50" customFormat="1" ht="12" customHeight="1" x14ac:dyDescent="0.15">
      <c r="A5894" s="42" t="s">
        <v>12781</v>
      </c>
      <c r="B5894" s="42">
        <v>30</v>
      </c>
      <c r="C5894" s="42" t="s">
        <v>14</v>
      </c>
      <c r="D5894" s="42" t="s">
        <v>79</v>
      </c>
      <c r="E5894" s="42" t="s">
        <v>12782</v>
      </c>
      <c r="F5894" s="55">
        <v>41589</v>
      </c>
      <c r="G5894" s="42" t="s">
        <v>12783</v>
      </c>
      <c r="H5894" s="42" t="s">
        <v>12784</v>
      </c>
      <c r="I5894" s="42" t="s">
        <v>75</v>
      </c>
      <c r="J5894" s="42" t="s">
        <v>12785</v>
      </c>
      <c r="K5894" s="42" t="s">
        <v>515</v>
      </c>
      <c r="L5894" s="42" t="s">
        <v>12786</v>
      </c>
      <c r="M5894" s="42" t="s">
        <v>21</v>
      </c>
      <c r="N5894" s="42" t="s">
        <v>12787</v>
      </c>
      <c r="O5894" s="42" t="s">
        <v>394</v>
      </c>
      <c r="P5894" s="42" t="s">
        <v>395</v>
      </c>
      <c r="Q5894" s="56" t="s">
        <v>12788</v>
      </c>
      <c r="R5894" s="42" t="s">
        <v>94</v>
      </c>
      <c r="S5894" s="42" t="s">
        <v>12</v>
      </c>
      <c r="T5894" s="42"/>
      <c r="V5894" s="42"/>
      <c r="W5894" s="42"/>
      <c r="Y5894" s="57"/>
      <c r="Z5894" s="57"/>
      <c r="AA5894" s="57"/>
      <c r="AB5894" s="57"/>
      <c r="AC5894" s="57"/>
      <c r="AD5894" s="57"/>
      <c r="AE5894" s="57"/>
      <c r="AF5894" s="57"/>
      <c r="AG5894" s="57"/>
      <c r="AH5894" s="57"/>
      <c r="AI5894" s="57"/>
      <c r="AJ5894" s="57"/>
      <c r="AK5894" s="57"/>
      <c r="AL5894" s="57"/>
      <c r="AM5894" s="57"/>
      <c r="AN5894" s="57"/>
      <c r="AO5894" s="57"/>
      <c r="AP5894" s="57"/>
      <c r="AQ5894" s="57"/>
      <c r="AR5894" s="57"/>
      <c r="AS5894" s="57"/>
      <c r="AT5894" s="57"/>
      <c r="AU5894" s="57"/>
      <c r="AV5894" s="57"/>
      <c r="AW5894" s="57"/>
      <c r="AX5894" s="57"/>
      <c r="AY5894" s="57"/>
      <c r="AZ5894" s="57"/>
      <c r="BA5894" s="57"/>
      <c r="BB5894" s="57"/>
      <c r="BC5894" s="57"/>
      <c r="BD5894" s="57"/>
      <c r="BE5894" s="57"/>
      <c r="BF5894" s="57"/>
      <c r="BG5894" s="57"/>
      <c r="BH5894" s="57"/>
      <c r="BI5894" s="57"/>
      <c r="BJ5894" s="57"/>
      <c r="BK5894" s="57"/>
      <c r="BL5894" s="57"/>
    </row>
    <row r="5895" spans="1:64" s="50" customFormat="1" ht="12" customHeight="1" x14ac:dyDescent="0.15">
      <c r="A5895" s="42" t="s">
        <v>12801</v>
      </c>
      <c r="B5895" s="42">
        <v>56</v>
      </c>
      <c r="C5895" s="42" t="s">
        <v>14</v>
      </c>
      <c r="D5895" s="42" t="s">
        <v>31</v>
      </c>
      <c r="E5895" s="42" t="s">
        <v>12802</v>
      </c>
      <c r="F5895" s="55">
        <v>41589</v>
      </c>
      <c r="G5895" s="42" t="s">
        <v>23835</v>
      </c>
      <c r="H5895" s="42" t="s">
        <v>12803</v>
      </c>
      <c r="I5895" s="42" t="s">
        <v>39</v>
      </c>
      <c r="J5895" s="42" t="s">
        <v>12804</v>
      </c>
      <c r="K5895" s="42" t="s">
        <v>303</v>
      </c>
      <c r="L5895" s="42" t="s">
        <v>304</v>
      </c>
      <c r="M5895" s="42" t="s">
        <v>21</v>
      </c>
      <c r="N5895" s="42" t="s">
        <v>12805</v>
      </c>
      <c r="O5895" s="42" t="s">
        <v>537</v>
      </c>
      <c r="P5895" s="42" t="s">
        <v>395</v>
      </c>
      <c r="Q5895" s="56" t="s">
        <v>12806</v>
      </c>
      <c r="R5895" s="42" t="s">
        <v>23</v>
      </c>
      <c r="S5895" s="42" t="s">
        <v>12</v>
      </c>
      <c r="T5895" s="42"/>
      <c r="V5895" s="42"/>
      <c r="W5895" s="42"/>
      <c r="Y5895" s="57"/>
      <c r="Z5895" s="57"/>
      <c r="AA5895" s="57"/>
      <c r="AB5895" s="57"/>
      <c r="AC5895" s="57"/>
      <c r="AD5895" s="57"/>
      <c r="AE5895" s="57"/>
      <c r="AF5895" s="57"/>
      <c r="AG5895" s="57"/>
      <c r="AH5895" s="57"/>
      <c r="AI5895" s="57"/>
      <c r="AJ5895" s="57"/>
      <c r="AK5895" s="57"/>
      <c r="AL5895" s="57"/>
      <c r="AM5895" s="57"/>
      <c r="AN5895" s="57"/>
      <c r="AO5895" s="57"/>
      <c r="AP5895" s="57"/>
      <c r="AQ5895" s="57"/>
      <c r="AR5895" s="57"/>
      <c r="AS5895" s="57"/>
      <c r="AT5895" s="57"/>
      <c r="AU5895" s="57"/>
      <c r="AV5895" s="57"/>
      <c r="AW5895" s="57"/>
      <c r="AX5895" s="57"/>
      <c r="AY5895" s="57"/>
      <c r="AZ5895" s="57"/>
      <c r="BA5895" s="57"/>
      <c r="BB5895" s="57"/>
      <c r="BC5895" s="57"/>
      <c r="BD5895" s="57"/>
      <c r="BE5895" s="57"/>
      <c r="BF5895" s="57"/>
      <c r="BG5895" s="57"/>
      <c r="BH5895" s="57"/>
      <c r="BI5895" s="57"/>
      <c r="BJ5895" s="57"/>
      <c r="BK5895" s="57"/>
      <c r="BL5895" s="57"/>
    </row>
    <row r="5896" spans="1:64" s="50" customFormat="1" ht="12" customHeight="1" x14ac:dyDescent="0.15">
      <c r="A5896" s="42" t="s">
        <v>12807</v>
      </c>
      <c r="B5896" s="42">
        <v>39</v>
      </c>
      <c r="C5896" s="42" t="s">
        <v>14</v>
      </c>
      <c r="D5896" s="42" t="s">
        <v>79</v>
      </c>
      <c r="E5896" s="42" t="s">
        <v>12808</v>
      </c>
      <c r="F5896" s="55">
        <v>41588</v>
      </c>
      <c r="G5896" s="42" t="s">
        <v>12809</v>
      </c>
      <c r="H5896" s="42" t="s">
        <v>476</v>
      </c>
      <c r="I5896" s="42" t="s">
        <v>39</v>
      </c>
      <c r="J5896" s="42" t="s">
        <v>9413</v>
      </c>
      <c r="K5896" s="42" t="s">
        <v>92</v>
      </c>
      <c r="L5896" s="42" t="s">
        <v>477</v>
      </c>
      <c r="M5896" s="42" t="s">
        <v>21</v>
      </c>
      <c r="N5896" s="42" t="s">
        <v>12810</v>
      </c>
      <c r="O5896" s="42" t="s">
        <v>23</v>
      </c>
      <c r="P5896" s="42" t="s">
        <v>395</v>
      </c>
      <c r="Q5896" s="56" t="s">
        <v>12811</v>
      </c>
      <c r="R5896" s="42" t="s">
        <v>94</v>
      </c>
      <c r="S5896" s="42" t="s">
        <v>22</v>
      </c>
      <c r="T5896" s="42"/>
      <c r="V5896" s="42"/>
      <c r="W5896" s="42"/>
      <c r="Y5896" s="57"/>
      <c r="Z5896" s="57"/>
      <c r="AA5896" s="57"/>
      <c r="AB5896" s="57"/>
      <c r="AC5896" s="57"/>
      <c r="AD5896" s="57"/>
      <c r="AE5896" s="57"/>
      <c r="AF5896" s="57"/>
      <c r="AG5896" s="57"/>
      <c r="AH5896" s="57"/>
      <c r="AI5896" s="57"/>
      <c r="AJ5896" s="57"/>
      <c r="AK5896" s="57"/>
      <c r="AL5896" s="57"/>
      <c r="AM5896" s="57"/>
      <c r="AN5896" s="57"/>
      <c r="AO5896" s="57"/>
      <c r="AP5896" s="57"/>
      <c r="AQ5896" s="57"/>
      <c r="AR5896" s="57"/>
      <c r="AS5896" s="57"/>
      <c r="AT5896" s="57"/>
      <c r="AU5896" s="57"/>
      <c r="AV5896" s="57"/>
      <c r="AW5896" s="57"/>
      <c r="AX5896" s="57"/>
      <c r="AY5896" s="57"/>
      <c r="AZ5896" s="57"/>
      <c r="BA5896" s="57"/>
      <c r="BB5896" s="57"/>
      <c r="BC5896" s="57"/>
      <c r="BD5896" s="57"/>
      <c r="BE5896" s="57"/>
      <c r="BF5896" s="57"/>
      <c r="BG5896" s="57"/>
      <c r="BH5896" s="57"/>
      <c r="BI5896" s="57"/>
      <c r="BJ5896" s="57"/>
      <c r="BK5896" s="57"/>
      <c r="BL5896" s="57"/>
    </row>
    <row r="5897" spans="1:64" s="50" customFormat="1" ht="12" customHeight="1" x14ac:dyDescent="0.15">
      <c r="A5897" s="42" t="s">
        <v>12812</v>
      </c>
      <c r="B5897" s="42">
        <v>31</v>
      </c>
      <c r="C5897" s="42" t="s">
        <v>14</v>
      </c>
      <c r="D5897" s="42" t="s">
        <v>31</v>
      </c>
      <c r="E5897" s="42" t="s">
        <v>12813</v>
      </c>
      <c r="F5897" s="55">
        <v>41588</v>
      </c>
      <c r="G5897" s="42" t="s">
        <v>12814</v>
      </c>
      <c r="H5897" s="42" t="s">
        <v>6953</v>
      </c>
      <c r="I5897" s="42" t="s">
        <v>211</v>
      </c>
      <c r="J5897" s="42" t="s">
        <v>6954</v>
      </c>
      <c r="K5897" s="42" t="s">
        <v>6953</v>
      </c>
      <c r="L5897" s="42" t="s">
        <v>6955</v>
      </c>
      <c r="M5897" s="42" t="s">
        <v>21</v>
      </c>
      <c r="N5897" s="42" t="s">
        <v>12815</v>
      </c>
      <c r="O5897" s="42" t="s">
        <v>537</v>
      </c>
      <c r="P5897" s="42" t="s">
        <v>395</v>
      </c>
      <c r="Q5897" s="56" t="s">
        <v>12816</v>
      </c>
      <c r="R5897" s="42" t="s">
        <v>948</v>
      </c>
      <c r="S5897" s="42" t="s">
        <v>373</v>
      </c>
      <c r="T5897" s="42"/>
      <c r="V5897" s="42"/>
      <c r="W5897" s="42"/>
      <c r="Y5897" s="57"/>
      <c r="Z5897" s="57"/>
      <c r="AA5897" s="57"/>
      <c r="AB5897" s="57"/>
      <c r="AC5897" s="57"/>
      <c r="AD5897" s="57"/>
      <c r="AE5897" s="57"/>
      <c r="AF5897" s="57"/>
      <c r="AG5897" s="57"/>
      <c r="AH5897" s="57"/>
      <c r="AI5897" s="57"/>
      <c r="AJ5897" s="57"/>
      <c r="AK5897" s="57"/>
      <c r="AL5897" s="57"/>
      <c r="AM5897" s="57"/>
      <c r="AN5897" s="57"/>
      <c r="AO5897" s="57"/>
      <c r="AP5897" s="57"/>
      <c r="AQ5897" s="57"/>
      <c r="AR5897" s="57"/>
      <c r="AS5897" s="57"/>
      <c r="AT5897" s="57"/>
      <c r="AU5897" s="57"/>
      <c r="AV5897" s="57"/>
      <c r="AW5897" s="57"/>
      <c r="AX5897" s="57"/>
      <c r="AY5897" s="57"/>
      <c r="AZ5897" s="57"/>
      <c r="BA5897" s="57"/>
      <c r="BB5897" s="57"/>
      <c r="BC5897" s="57"/>
      <c r="BD5897" s="57"/>
      <c r="BE5897" s="57"/>
      <c r="BF5897" s="57"/>
      <c r="BG5897" s="57"/>
      <c r="BH5897" s="57"/>
      <c r="BI5897" s="57"/>
      <c r="BJ5897" s="57"/>
      <c r="BK5897" s="57"/>
      <c r="BL5897" s="57"/>
    </row>
    <row r="5898" spans="1:64" s="50" customFormat="1" ht="12" customHeight="1" x14ac:dyDescent="0.15">
      <c r="A5898" s="42" t="s">
        <v>12817</v>
      </c>
      <c r="B5898" s="42">
        <v>24</v>
      </c>
      <c r="C5898" s="42" t="s">
        <v>14</v>
      </c>
      <c r="D5898" s="42" t="s">
        <v>79</v>
      </c>
      <c r="E5898" s="42" t="s">
        <v>12818</v>
      </c>
      <c r="F5898" s="55">
        <v>41586</v>
      </c>
      <c r="G5898" s="42" t="s">
        <v>12819</v>
      </c>
      <c r="H5898" s="42" t="s">
        <v>3353</v>
      </c>
      <c r="I5898" s="42" t="s">
        <v>19</v>
      </c>
      <c r="J5898" s="42" t="s">
        <v>12820</v>
      </c>
      <c r="K5898" s="42" t="s">
        <v>1747</v>
      </c>
      <c r="L5898" s="42" t="s">
        <v>11675</v>
      </c>
      <c r="M5898" s="42" t="s">
        <v>21</v>
      </c>
      <c r="N5898" s="42" t="s">
        <v>12821</v>
      </c>
      <c r="O5898" s="42" t="s">
        <v>994</v>
      </c>
      <c r="P5898" s="42" t="s">
        <v>395</v>
      </c>
      <c r="Q5898" s="56" t="s">
        <v>12822</v>
      </c>
      <c r="R5898" s="42" t="s">
        <v>94</v>
      </c>
      <c r="S5898" s="42" t="s">
        <v>373</v>
      </c>
      <c r="T5898" s="42"/>
      <c r="V5898" s="42"/>
      <c r="W5898" s="42"/>
      <c r="Y5898" s="57"/>
      <c r="Z5898" s="57"/>
      <c r="AA5898" s="57"/>
      <c r="AB5898" s="57"/>
      <c r="AC5898" s="57"/>
      <c r="AD5898" s="57"/>
      <c r="AE5898" s="57"/>
      <c r="AF5898" s="57"/>
      <c r="AG5898" s="57"/>
      <c r="AH5898" s="57"/>
      <c r="AI5898" s="57"/>
      <c r="AJ5898" s="57"/>
      <c r="AK5898" s="57"/>
      <c r="AL5898" s="57"/>
      <c r="AM5898" s="57"/>
      <c r="AN5898" s="57"/>
      <c r="AO5898" s="57"/>
      <c r="AP5898" s="57"/>
      <c r="AQ5898" s="57"/>
      <c r="AR5898" s="57"/>
      <c r="AS5898" s="57"/>
      <c r="AT5898" s="57"/>
      <c r="AU5898" s="57"/>
      <c r="AV5898" s="57"/>
      <c r="AW5898" s="57"/>
      <c r="AX5898" s="57"/>
      <c r="AY5898" s="57"/>
      <c r="AZ5898" s="57"/>
      <c r="BA5898" s="57"/>
      <c r="BB5898" s="57"/>
      <c r="BC5898" s="57"/>
      <c r="BD5898" s="57"/>
      <c r="BE5898" s="57"/>
      <c r="BF5898" s="57"/>
      <c r="BG5898" s="57"/>
      <c r="BH5898" s="57"/>
      <c r="BI5898" s="57"/>
      <c r="BJ5898" s="57"/>
      <c r="BK5898" s="57"/>
      <c r="BL5898" s="57"/>
    </row>
    <row r="5899" spans="1:64" s="50" customFormat="1" ht="12" customHeight="1" x14ac:dyDescent="0.15">
      <c r="A5899" s="42" t="s">
        <v>12823</v>
      </c>
      <c r="B5899" s="42">
        <v>39</v>
      </c>
      <c r="C5899" s="42" t="s">
        <v>108</v>
      </c>
      <c r="D5899" s="42" t="s">
        <v>42</v>
      </c>
      <c r="E5899" s="42" t="s">
        <v>12824</v>
      </c>
      <c r="F5899" s="55">
        <v>41585</v>
      </c>
      <c r="G5899" s="42" t="s">
        <v>12825</v>
      </c>
      <c r="H5899" s="42" t="s">
        <v>612</v>
      </c>
      <c r="I5899" s="42" t="s">
        <v>189</v>
      </c>
      <c r="J5899" s="42" t="s">
        <v>12826</v>
      </c>
      <c r="K5899" s="42" t="s">
        <v>612</v>
      </c>
      <c r="L5899" s="42" t="s">
        <v>3019</v>
      </c>
      <c r="M5899" s="42" t="s">
        <v>21</v>
      </c>
      <c r="N5899" s="42" t="s">
        <v>12827</v>
      </c>
      <c r="O5899" s="42" t="s">
        <v>537</v>
      </c>
      <c r="P5899" s="42" t="s">
        <v>395</v>
      </c>
      <c r="Q5899" s="56" t="s">
        <v>12828</v>
      </c>
      <c r="R5899" s="42" t="s">
        <v>94</v>
      </c>
      <c r="S5899" s="42" t="s">
        <v>373</v>
      </c>
      <c r="T5899" s="42"/>
      <c r="V5899" s="42"/>
      <c r="W5899" s="42"/>
      <c r="Y5899" s="57"/>
      <c r="Z5899" s="57"/>
      <c r="AA5899" s="57"/>
      <c r="AB5899" s="57"/>
      <c r="AC5899" s="57"/>
      <c r="AD5899" s="57"/>
      <c r="AE5899" s="57"/>
      <c r="AF5899" s="57"/>
      <c r="AG5899" s="57"/>
      <c r="AH5899" s="57"/>
      <c r="AI5899" s="57"/>
      <c r="AJ5899" s="57"/>
      <c r="AK5899" s="57"/>
      <c r="AL5899" s="57"/>
      <c r="AM5899" s="57"/>
      <c r="AN5899" s="57"/>
      <c r="AO5899" s="57"/>
      <c r="AP5899" s="57"/>
      <c r="AQ5899" s="57"/>
      <c r="AR5899" s="57"/>
      <c r="AS5899" s="57"/>
      <c r="AT5899" s="57"/>
      <c r="AU5899" s="57"/>
      <c r="AV5899" s="57"/>
      <c r="AW5899" s="57"/>
      <c r="AX5899" s="57"/>
      <c r="AY5899" s="57"/>
      <c r="AZ5899" s="57"/>
      <c r="BA5899" s="57"/>
      <c r="BB5899" s="57"/>
      <c r="BC5899" s="57"/>
      <c r="BD5899" s="57"/>
      <c r="BE5899" s="57"/>
      <c r="BF5899" s="57"/>
      <c r="BG5899" s="57"/>
      <c r="BH5899" s="57"/>
      <c r="BI5899" s="57"/>
      <c r="BJ5899" s="57"/>
      <c r="BK5899" s="57"/>
      <c r="BL5899" s="57"/>
    </row>
    <row r="5900" spans="1:64" s="50" customFormat="1" ht="12" customHeight="1" x14ac:dyDescent="0.15">
      <c r="A5900" s="42" t="s">
        <v>12836</v>
      </c>
      <c r="B5900" s="42">
        <v>49</v>
      </c>
      <c r="C5900" s="42" t="s">
        <v>14</v>
      </c>
      <c r="D5900" s="42" t="s">
        <v>31</v>
      </c>
      <c r="E5900" s="42" t="s">
        <v>12837</v>
      </c>
      <c r="F5900" s="55">
        <v>41584</v>
      </c>
      <c r="G5900" s="42" t="s">
        <v>12838</v>
      </c>
      <c r="H5900" s="42" t="s">
        <v>4990</v>
      </c>
      <c r="I5900" s="42" t="s">
        <v>10453</v>
      </c>
      <c r="J5900" s="42" t="s">
        <v>12839</v>
      </c>
      <c r="K5900" s="42" t="s">
        <v>12840</v>
      </c>
      <c r="L5900" s="42" t="s">
        <v>4992</v>
      </c>
      <c r="M5900" s="42" t="s">
        <v>21</v>
      </c>
      <c r="N5900" s="42" t="s">
        <v>12841</v>
      </c>
      <c r="O5900" s="42" t="s">
        <v>537</v>
      </c>
      <c r="P5900" s="42" t="s">
        <v>395</v>
      </c>
      <c r="Q5900" s="56" t="s">
        <v>12842</v>
      </c>
      <c r="R5900" s="42" t="s">
        <v>542</v>
      </c>
      <c r="S5900" s="42" t="s">
        <v>22</v>
      </c>
      <c r="T5900" s="42"/>
      <c r="V5900" s="42"/>
      <c r="W5900" s="42"/>
      <c r="Y5900" s="57"/>
      <c r="Z5900" s="57"/>
      <c r="AA5900" s="57"/>
      <c r="AB5900" s="57"/>
      <c r="AC5900" s="57"/>
      <c r="AD5900" s="57"/>
      <c r="AE5900" s="57"/>
      <c r="AF5900" s="57"/>
      <c r="AG5900" s="57"/>
      <c r="AH5900" s="57"/>
      <c r="AI5900" s="57"/>
      <c r="AJ5900" s="57"/>
      <c r="AK5900" s="57"/>
      <c r="AL5900" s="57"/>
      <c r="AM5900" s="57"/>
      <c r="AN5900" s="57"/>
      <c r="AO5900" s="57"/>
      <c r="AP5900" s="57"/>
      <c r="AQ5900" s="57"/>
      <c r="AR5900" s="57"/>
      <c r="AS5900" s="57"/>
      <c r="AT5900" s="57"/>
      <c r="AU5900" s="57"/>
      <c r="AV5900" s="57"/>
      <c r="AW5900" s="57"/>
      <c r="AX5900" s="57"/>
      <c r="AY5900" s="57"/>
      <c r="AZ5900" s="57"/>
      <c r="BA5900" s="57"/>
      <c r="BB5900" s="57"/>
      <c r="BC5900" s="57"/>
      <c r="BD5900" s="57"/>
      <c r="BE5900" s="57"/>
      <c r="BF5900" s="57"/>
      <c r="BG5900" s="57"/>
      <c r="BH5900" s="57"/>
      <c r="BI5900" s="57"/>
      <c r="BJ5900" s="57"/>
      <c r="BK5900" s="57"/>
      <c r="BL5900" s="57"/>
    </row>
    <row r="5901" spans="1:64" s="50" customFormat="1" ht="12" customHeight="1" x14ac:dyDescent="0.15">
      <c r="A5901" s="42" t="s">
        <v>12829</v>
      </c>
      <c r="B5901" s="42">
        <v>22</v>
      </c>
      <c r="C5901" s="42" t="s">
        <v>14</v>
      </c>
      <c r="D5901" s="42" t="s">
        <v>42</v>
      </c>
      <c r="E5901" s="42" t="s">
        <v>12830</v>
      </c>
      <c r="F5901" s="55">
        <v>41584</v>
      </c>
      <c r="G5901" s="42" t="s">
        <v>12831</v>
      </c>
      <c r="H5901" s="42" t="s">
        <v>513</v>
      </c>
      <c r="I5901" s="42" t="s">
        <v>75</v>
      </c>
      <c r="J5901" s="42" t="s">
        <v>12832</v>
      </c>
      <c r="K5901" s="42" t="s">
        <v>515</v>
      </c>
      <c r="L5901" s="42" t="s">
        <v>12833</v>
      </c>
      <c r="M5901" s="42" t="s">
        <v>21</v>
      </c>
      <c r="N5901" s="42" t="s">
        <v>12834</v>
      </c>
      <c r="O5901" s="42" t="s">
        <v>994</v>
      </c>
      <c r="P5901" s="42" t="s">
        <v>395</v>
      </c>
      <c r="Q5901" s="56" t="s">
        <v>12835</v>
      </c>
      <c r="R5901" s="42" t="s">
        <v>94</v>
      </c>
      <c r="S5901" s="42" t="s">
        <v>29</v>
      </c>
      <c r="T5901" s="42"/>
      <c r="V5901" s="42"/>
      <c r="W5901" s="42"/>
      <c r="Y5901" s="57"/>
      <c r="Z5901" s="57"/>
      <c r="AA5901" s="57"/>
      <c r="AB5901" s="57"/>
      <c r="AC5901" s="57"/>
      <c r="AD5901" s="57"/>
      <c r="AE5901" s="57"/>
      <c r="AF5901" s="57"/>
      <c r="AG5901" s="57"/>
      <c r="AH5901" s="57"/>
      <c r="AI5901" s="57"/>
      <c r="AJ5901" s="57"/>
      <c r="AK5901" s="57"/>
      <c r="AL5901" s="57"/>
      <c r="AM5901" s="57"/>
      <c r="AN5901" s="57"/>
      <c r="AO5901" s="57"/>
      <c r="AP5901" s="57"/>
      <c r="AQ5901" s="57"/>
      <c r="AR5901" s="57"/>
      <c r="AS5901" s="57"/>
      <c r="AT5901" s="57"/>
      <c r="AU5901" s="57"/>
      <c r="AV5901" s="57"/>
      <c r="AW5901" s="57"/>
      <c r="AX5901" s="57"/>
      <c r="AY5901" s="57"/>
      <c r="AZ5901" s="57"/>
      <c r="BA5901" s="57"/>
      <c r="BB5901" s="57"/>
      <c r="BC5901" s="57"/>
      <c r="BD5901" s="57"/>
      <c r="BE5901" s="57"/>
      <c r="BF5901" s="57"/>
      <c r="BG5901" s="57"/>
      <c r="BH5901" s="57"/>
      <c r="BI5901" s="57"/>
      <c r="BJ5901" s="57"/>
      <c r="BK5901" s="57"/>
      <c r="BL5901" s="57"/>
    </row>
    <row r="5902" spans="1:64" s="50" customFormat="1" ht="12" customHeight="1" x14ac:dyDescent="0.15">
      <c r="A5902" s="42" t="s">
        <v>12843</v>
      </c>
      <c r="B5902" s="42">
        <v>27</v>
      </c>
      <c r="C5902" s="42" t="s">
        <v>14</v>
      </c>
      <c r="D5902" s="42" t="s">
        <v>15</v>
      </c>
      <c r="E5902" s="42" t="s">
        <v>12844</v>
      </c>
      <c r="F5902" s="55">
        <v>41583</v>
      </c>
      <c r="G5902" s="42" t="s">
        <v>12845</v>
      </c>
      <c r="H5902" s="42" t="s">
        <v>194</v>
      </c>
      <c r="I5902" s="42" t="s">
        <v>39</v>
      </c>
      <c r="J5902" s="42" t="s">
        <v>12846</v>
      </c>
      <c r="K5902" s="42" t="s">
        <v>194</v>
      </c>
      <c r="L5902" s="42" t="s">
        <v>1568</v>
      </c>
      <c r="M5902" s="42" t="s">
        <v>21</v>
      </c>
      <c r="N5902" s="42" t="s">
        <v>12847</v>
      </c>
      <c r="O5902" s="42" t="s">
        <v>994</v>
      </c>
      <c r="P5902" s="42" t="s">
        <v>395</v>
      </c>
      <c r="Q5902" s="56" t="s">
        <v>12848</v>
      </c>
      <c r="R5902" s="42" t="s">
        <v>94</v>
      </c>
      <c r="S5902" s="42" t="s">
        <v>22</v>
      </c>
      <c r="T5902" s="42"/>
      <c r="V5902" s="42"/>
      <c r="W5902" s="42"/>
      <c r="Y5902" s="57"/>
      <c r="Z5902" s="57"/>
      <c r="AA5902" s="57"/>
      <c r="AB5902" s="57"/>
      <c r="AC5902" s="57"/>
      <c r="AD5902" s="57"/>
      <c r="AE5902" s="57"/>
      <c r="AF5902" s="57"/>
      <c r="AG5902" s="57"/>
      <c r="AH5902" s="57"/>
      <c r="AI5902" s="57"/>
      <c r="AJ5902" s="57"/>
      <c r="AK5902" s="57"/>
      <c r="AL5902" s="57"/>
      <c r="AM5902" s="57"/>
      <c r="AN5902" s="57"/>
      <c r="AO5902" s="57"/>
      <c r="AP5902" s="57"/>
      <c r="AQ5902" s="57"/>
      <c r="AR5902" s="57"/>
      <c r="AS5902" s="57"/>
      <c r="AT5902" s="57"/>
      <c r="AU5902" s="57"/>
      <c r="AV5902" s="57"/>
      <c r="AW5902" s="57"/>
      <c r="AX5902" s="57"/>
      <c r="AY5902" s="57"/>
      <c r="AZ5902" s="57"/>
      <c r="BA5902" s="57"/>
      <c r="BB5902" s="57"/>
      <c r="BC5902" s="57"/>
      <c r="BD5902" s="57"/>
      <c r="BE5902" s="57"/>
      <c r="BF5902" s="57"/>
      <c r="BG5902" s="57"/>
      <c r="BH5902" s="57"/>
      <c r="BI5902" s="57"/>
      <c r="BJ5902" s="57"/>
      <c r="BK5902" s="57"/>
      <c r="BL5902" s="57"/>
    </row>
    <row r="5903" spans="1:64" s="50" customFormat="1" ht="12" customHeight="1" x14ac:dyDescent="0.15">
      <c r="A5903" s="42" t="s">
        <v>12849</v>
      </c>
      <c r="B5903" s="42">
        <v>24</v>
      </c>
      <c r="C5903" s="42" t="s">
        <v>14</v>
      </c>
      <c r="D5903" s="42" t="s">
        <v>79</v>
      </c>
      <c r="E5903" s="42" t="s">
        <v>12850</v>
      </c>
      <c r="F5903" s="55">
        <v>41583</v>
      </c>
      <c r="G5903" s="42" t="s">
        <v>23836</v>
      </c>
      <c r="H5903" s="42" t="s">
        <v>4779</v>
      </c>
      <c r="I5903" s="42" t="s">
        <v>39</v>
      </c>
      <c r="J5903" s="42" t="s">
        <v>4780</v>
      </c>
      <c r="K5903" s="42" t="s">
        <v>3338</v>
      </c>
      <c r="L5903" s="42" t="s">
        <v>4781</v>
      </c>
      <c r="M5903" s="42" t="s">
        <v>21</v>
      </c>
      <c r="N5903" s="42" t="s">
        <v>12851</v>
      </c>
      <c r="O5903" s="42" t="s">
        <v>23</v>
      </c>
      <c r="P5903" s="42" t="s">
        <v>395</v>
      </c>
      <c r="Q5903" s="56" t="s">
        <v>12852</v>
      </c>
      <c r="R5903" s="42" t="s">
        <v>94</v>
      </c>
      <c r="S5903" s="42" t="s">
        <v>22</v>
      </c>
      <c r="T5903" s="42"/>
      <c r="V5903" s="42"/>
      <c r="W5903" s="42"/>
      <c r="Y5903" s="57"/>
      <c r="Z5903" s="57"/>
      <c r="AA5903" s="57"/>
      <c r="AB5903" s="57"/>
      <c r="AC5903" s="57"/>
      <c r="AD5903" s="57"/>
      <c r="AE5903" s="57"/>
      <c r="AF5903" s="57"/>
      <c r="AG5903" s="57"/>
      <c r="AH5903" s="57"/>
      <c r="AI5903" s="57"/>
      <c r="AJ5903" s="57"/>
      <c r="AK5903" s="57"/>
      <c r="AL5903" s="57"/>
      <c r="AM5903" s="57"/>
      <c r="AN5903" s="57"/>
      <c r="AO5903" s="57"/>
      <c r="AP5903" s="57"/>
      <c r="AQ5903" s="57"/>
      <c r="AR5903" s="57"/>
      <c r="AS5903" s="57"/>
      <c r="AT5903" s="57"/>
      <c r="AU5903" s="57"/>
      <c r="AV5903" s="57"/>
      <c r="AW5903" s="57"/>
      <c r="AX5903" s="57"/>
      <c r="AY5903" s="57"/>
      <c r="AZ5903" s="57"/>
      <c r="BA5903" s="57"/>
      <c r="BB5903" s="57"/>
      <c r="BC5903" s="57"/>
      <c r="BD5903" s="57"/>
      <c r="BE5903" s="57"/>
      <c r="BF5903" s="57"/>
      <c r="BG5903" s="57"/>
      <c r="BH5903" s="57"/>
      <c r="BI5903" s="57"/>
      <c r="BJ5903" s="57"/>
      <c r="BK5903" s="57"/>
      <c r="BL5903" s="57"/>
    </row>
    <row r="5904" spans="1:64" s="50" customFormat="1" ht="12" customHeight="1" x14ac:dyDescent="0.15">
      <c r="A5904" s="42" t="s">
        <v>12853</v>
      </c>
      <c r="B5904" s="42">
        <v>26</v>
      </c>
      <c r="C5904" s="42" t="s">
        <v>14</v>
      </c>
      <c r="D5904" s="42" t="s">
        <v>79</v>
      </c>
      <c r="E5904" s="42" t="s">
        <v>12854</v>
      </c>
      <c r="F5904" s="55">
        <v>41582</v>
      </c>
      <c r="G5904" s="42" t="s">
        <v>23837</v>
      </c>
      <c r="H5904" s="42" t="s">
        <v>858</v>
      </c>
      <c r="I5904" s="42" t="s">
        <v>67</v>
      </c>
      <c r="J5904" s="42" t="s">
        <v>12855</v>
      </c>
      <c r="K5904" s="42" t="s">
        <v>1361</v>
      </c>
      <c r="L5904" s="42" t="s">
        <v>12856</v>
      </c>
      <c r="M5904" s="42" t="s">
        <v>21</v>
      </c>
      <c r="N5904" s="42" t="s">
        <v>12857</v>
      </c>
      <c r="O5904" s="42" t="s">
        <v>994</v>
      </c>
      <c r="P5904" s="42" t="s">
        <v>395</v>
      </c>
      <c r="Q5904" s="56" t="s">
        <v>12858</v>
      </c>
      <c r="R5904" s="42" t="s">
        <v>542</v>
      </c>
      <c r="S5904" s="42" t="s">
        <v>22</v>
      </c>
      <c r="T5904" s="42"/>
      <c r="V5904" s="42"/>
      <c r="W5904" s="42"/>
      <c r="Y5904" s="57"/>
      <c r="Z5904" s="57"/>
      <c r="AA5904" s="57"/>
      <c r="AB5904" s="57"/>
      <c r="AC5904" s="57"/>
      <c r="AD5904" s="57"/>
      <c r="AE5904" s="57"/>
      <c r="AF5904" s="57"/>
      <c r="AG5904" s="57"/>
      <c r="AH5904" s="57"/>
      <c r="AI5904" s="57"/>
      <c r="AJ5904" s="57"/>
      <c r="AK5904" s="57"/>
      <c r="AL5904" s="57"/>
      <c r="AM5904" s="57"/>
      <c r="AN5904" s="57"/>
      <c r="AO5904" s="57"/>
      <c r="AP5904" s="57"/>
      <c r="AQ5904" s="57"/>
      <c r="AR5904" s="57"/>
      <c r="AS5904" s="57"/>
      <c r="AT5904" s="57"/>
      <c r="AU5904" s="57"/>
      <c r="AV5904" s="57"/>
      <c r="AW5904" s="57"/>
      <c r="AX5904" s="57"/>
      <c r="AY5904" s="57"/>
      <c r="AZ5904" s="57"/>
      <c r="BA5904" s="57"/>
      <c r="BB5904" s="57"/>
      <c r="BC5904" s="57"/>
      <c r="BD5904" s="57"/>
      <c r="BE5904" s="57"/>
      <c r="BF5904" s="57"/>
      <c r="BG5904" s="57"/>
      <c r="BH5904" s="57"/>
      <c r="BI5904" s="57"/>
      <c r="BJ5904" s="57"/>
      <c r="BK5904" s="57"/>
      <c r="BL5904" s="57"/>
    </row>
    <row r="5905" spans="1:64" s="50" customFormat="1" ht="12" customHeight="1" x14ac:dyDescent="0.15">
      <c r="A5905" s="42" t="s">
        <v>12859</v>
      </c>
      <c r="B5905" s="42">
        <v>23</v>
      </c>
      <c r="C5905" s="42" t="s">
        <v>14</v>
      </c>
      <c r="D5905" s="42" t="s">
        <v>79</v>
      </c>
      <c r="E5905" s="42" t="s">
        <v>12860</v>
      </c>
      <c r="F5905" s="55">
        <v>41582</v>
      </c>
      <c r="G5905" s="42" t="s">
        <v>12861</v>
      </c>
      <c r="H5905" s="42" t="s">
        <v>4150</v>
      </c>
      <c r="I5905" s="42" t="s">
        <v>56</v>
      </c>
      <c r="J5905" s="42" t="s">
        <v>12862</v>
      </c>
      <c r="K5905" s="42" t="s">
        <v>155</v>
      </c>
      <c r="L5905" s="42" t="s">
        <v>4152</v>
      </c>
      <c r="M5905" s="42" t="s">
        <v>21</v>
      </c>
      <c r="N5905" s="42" t="s">
        <v>12863</v>
      </c>
      <c r="O5905" s="42" t="s">
        <v>994</v>
      </c>
      <c r="P5905" s="42" t="s">
        <v>395</v>
      </c>
      <c r="Q5905" s="56" t="s">
        <v>12864</v>
      </c>
      <c r="R5905" s="42" t="s">
        <v>94</v>
      </c>
      <c r="S5905" s="42" t="s">
        <v>22</v>
      </c>
      <c r="T5905" s="42"/>
      <c r="V5905" s="42"/>
      <c r="W5905" s="42"/>
      <c r="Y5905" s="57"/>
      <c r="Z5905" s="57"/>
      <c r="AA5905" s="57"/>
      <c r="AB5905" s="57"/>
      <c r="AC5905" s="57"/>
      <c r="AD5905" s="57"/>
      <c r="AE5905" s="57"/>
      <c r="AF5905" s="57"/>
      <c r="AG5905" s="57"/>
      <c r="AH5905" s="57"/>
      <c r="AI5905" s="57"/>
      <c r="AJ5905" s="57"/>
      <c r="AK5905" s="57"/>
      <c r="AL5905" s="57"/>
      <c r="AM5905" s="57"/>
      <c r="AN5905" s="57"/>
      <c r="AO5905" s="57"/>
      <c r="AP5905" s="57"/>
      <c r="AQ5905" s="57"/>
      <c r="AR5905" s="57"/>
      <c r="AS5905" s="57"/>
      <c r="AT5905" s="57"/>
      <c r="AU5905" s="57"/>
      <c r="AV5905" s="57"/>
      <c r="AW5905" s="57"/>
      <c r="AX5905" s="57"/>
      <c r="AY5905" s="57"/>
      <c r="AZ5905" s="57"/>
      <c r="BA5905" s="57"/>
      <c r="BB5905" s="57"/>
      <c r="BC5905" s="57"/>
      <c r="BD5905" s="57"/>
      <c r="BE5905" s="57"/>
      <c r="BF5905" s="57"/>
      <c r="BG5905" s="57"/>
      <c r="BH5905" s="57"/>
      <c r="BI5905" s="57"/>
      <c r="BJ5905" s="57"/>
      <c r="BK5905" s="57"/>
      <c r="BL5905" s="57"/>
    </row>
    <row r="5906" spans="1:64" s="50" customFormat="1" ht="12" customHeight="1" x14ac:dyDescent="0.15">
      <c r="A5906" s="42" t="s">
        <v>12865</v>
      </c>
      <c r="B5906" s="42">
        <v>19</v>
      </c>
      <c r="C5906" s="42" t="s">
        <v>14</v>
      </c>
      <c r="D5906" s="42" t="s">
        <v>31</v>
      </c>
      <c r="E5906" s="42" t="s">
        <v>12866</v>
      </c>
      <c r="F5906" s="55">
        <v>41582</v>
      </c>
      <c r="G5906" s="42" t="s">
        <v>12867</v>
      </c>
      <c r="H5906" s="42" t="s">
        <v>12868</v>
      </c>
      <c r="I5906" s="42" t="s">
        <v>364</v>
      </c>
      <c r="J5906" s="42" t="s">
        <v>12869</v>
      </c>
      <c r="K5906" s="42" t="s">
        <v>12870</v>
      </c>
      <c r="L5906" s="42" t="s">
        <v>12871</v>
      </c>
      <c r="M5906" s="42" t="s">
        <v>21</v>
      </c>
      <c r="N5906" s="42" t="s">
        <v>12872</v>
      </c>
      <c r="O5906" s="42" t="s">
        <v>537</v>
      </c>
      <c r="P5906" s="42" t="s">
        <v>395</v>
      </c>
      <c r="Q5906" s="56" t="s">
        <v>12873</v>
      </c>
      <c r="R5906" s="42" t="s">
        <v>94</v>
      </c>
      <c r="S5906" s="42" t="s">
        <v>373</v>
      </c>
      <c r="T5906" s="42"/>
      <c r="V5906" s="42"/>
      <c r="W5906" s="42"/>
      <c r="Y5906" s="57"/>
      <c r="Z5906" s="57"/>
      <c r="AA5906" s="57"/>
      <c r="AB5906" s="57"/>
      <c r="AC5906" s="57"/>
      <c r="AD5906" s="57"/>
      <c r="AE5906" s="57"/>
      <c r="AF5906" s="57"/>
      <c r="AG5906" s="57"/>
      <c r="AH5906" s="57"/>
      <c r="AI5906" s="57"/>
      <c r="AJ5906" s="57"/>
      <c r="AK5906" s="57"/>
      <c r="AL5906" s="57"/>
      <c r="AM5906" s="57"/>
      <c r="AN5906" s="57"/>
      <c r="AO5906" s="57"/>
      <c r="AP5906" s="57"/>
      <c r="AQ5906" s="57"/>
      <c r="AR5906" s="57"/>
      <c r="AS5906" s="57"/>
      <c r="AT5906" s="57"/>
      <c r="AU5906" s="57"/>
      <c r="AV5906" s="57"/>
      <c r="AW5906" s="57"/>
      <c r="AX5906" s="57"/>
      <c r="AY5906" s="57"/>
      <c r="AZ5906" s="57"/>
      <c r="BA5906" s="57"/>
      <c r="BB5906" s="57"/>
      <c r="BC5906" s="57"/>
      <c r="BD5906" s="57"/>
      <c r="BE5906" s="57"/>
      <c r="BF5906" s="57"/>
      <c r="BG5906" s="57"/>
      <c r="BH5906" s="57"/>
      <c r="BI5906" s="57"/>
      <c r="BJ5906" s="57"/>
      <c r="BK5906" s="57"/>
      <c r="BL5906" s="57"/>
    </row>
    <row r="5907" spans="1:64" s="50" customFormat="1" ht="12" customHeight="1" x14ac:dyDescent="0.15">
      <c r="A5907" s="42" t="s">
        <v>12880</v>
      </c>
      <c r="B5907" s="42">
        <v>64</v>
      </c>
      <c r="C5907" s="42" t="s">
        <v>108</v>
      </c>
      <c r="D5907" s="42" t="s">
        <v>31</v>
      </c>
      <c r="E5907" s="42" t="s">
        <v>12881</v>
      </c>
      <c r="F5907" s="55">
        <v>41581</v>
      </c>
      <c r="G5907" s="42" t="s">
        <v>12882</v>
      </c>
      <c r="H5907" s="42" t="s">
        <v>1216</v>
      </c>
      <c r="I5907" s="42" t="s">
        <v>313</v>
      </c>
      <c r="J5907" s="42" t="s">
        <v>12883</v>
      </c>
      <c r="K5907" s="42" t="s">
        <v>12884</v>
      </c>
      <c r="L5907" s="42" t="s">
        <v>12885</v>
      </c>
      <c r="M5907" s="42" t="s">
        <v>21</v>
      </c>
      <c r="N5907" s="42" t="s">
        <v>12886</v>
      </c>
      <c r="O5907" s="42" t="s">
        <v>994</v>
      </c>
      <c r="P5907" s="42" t="s">
        <v>395</v>
      </c>
      <c r="Q5907" s="56" t="s">
        <v>12887</v>
      </c>
      <c r="R5907" s="42" t="s">
        <v>542</v>
      </c>
      <c r="S5907" s="42" t="s">
        <v>22</v>
      </c>
      <c r="T5907" s="42"/>
      <c r="V5907" s="42"/>
      <c r="W5907" s="42"/>
      <c r="Y5907" s="57"/>
      <c r="Z5907" s="57"/>
      <c r="AA5907" s="57"/>
      <c r="AB5907" s="57"/>
      <c r="AC5907" s="57"/>
      <c r="AD5907" s="57"/>
      <c r="AE5907" s="57"/>
      <c r="AF5907" s="57"/>
      <c r="AG5907" s="57"/>
      <c r="AH5907" s="57"/>
      <c r="AI5907" s="57"/>
      <c r="AJ5907" s="57"/>
      <c r="AK5907" s="57"/>
      <c r="AL5907" s="57"/>
      <c r="AM5907" s="57"/>
      <c r="AN5907" s="57"/>
      <c r="AO5907" s="57"/>
      <c r="AP5907" s="57"/>
      <c r="AQ5907" s="57"/>
      <c r="AR5907" s="57"/>
      <c r="AS5907" s="57"/>
      <c r="AT5907" s="57"/>
      <c r="AU5907" s="57"/>
      <c r="AV5907" s="57"/>
      <c r="AW5907" s="57"/>
      <c r="AX5907" s="57"/>
      <c r="AY5907" s="57"/>
      <c r="AZ5907" s="57"/>
      <c r="BA5907" s="57"/>
      <c r="BB5907" s="57"/>
      <c r="BC5907" s="57"/>
      <c r="BD5907" s="57"/>
      <c r="BE5907" s="57"/>
      <c r="BF5907" s="57"/>
      <c r="BG5907" s="57"/>
      <c r="BH5907" s="57"/>
      <c r="BI5907" s="57"/>
      <c r="BJ5907" s="57"/>
      <c r="BK5907" s="57"/>
      <c r="BL5907" s="57"/>
    </row>
    <row r="5908" spans="1:64" s="50" customFormat="1" ht="12" customHeight="1" x14ac:dyDescent="0.15">
      <c r="A5908" s="42" t="s">
        <v>12874</v>
      </c>
      <c r="B5908" s="42">
        <v>51</v>
      </c>
      <c r="C5908" s="42" t="s">
        <v>14</v>
      </c>
      <c r="D5908" s="42" t="s">
        <v>24</v>
      </c>
      <c r="E5908" s="42"/>
      <c r="F5908" s="55">
        <v>41581</v>
      </c>
      <c r="G5908" s="42" t="s">
        <v>12875</v>
      </c>
      <c r="H5908" s="42" t="s">
        <v>616</v>
      </c>
      <c r="I5908" s="42" t="s">
        <v>117</v>
      </c>
      <c r="J5908" s="42" t="s">
        <v>12876</v>
      </c>
      <c r="K5908" s="42" t="s">
        <v>617</v>
      </c>
      <c r="L5908" s="42" t="s">
        <v>618</v>
      </c>
      <c r="M5908" s="42" t="s">
        <v>21</v>
      </c>
      <c r="N5908" s="42" t="s">
        <v>12877</v>
      </c>
      <c r="O5908" s="42" t="s">
        <v>994</v>
      </c>
      <c r="P5908" s="42" t="s">
        <v>395</v>
      </c>
      <c r="Q5908" s="56" t="s">
        <v>12878</v>
      </c>
      <c r="R5908" s="42" t="s">
        <v>94</v>
      </c>
      <c r="S5908" s="42" t="s">
        <v>22</v>
      </c>
      <c r="T5908" s="42"/>
      <c r="V5908" s="42"/>
      <c r="W5908" s="42"/>
      <c r="Y5908" s="57"/>
      <c r="Z5908" s="57"/>
      <c r="AA5908" s="57"/>
      <c r="AB5908" s="57"/>
      <c r="AC5908" s="57"/>
      <c r="AD5908" s="57"/>
      <c r="AE5908" s="57"/>
      <c r="AF5908" s="57"/>
      <c r="AG5908" s="57"/>
      <c r="AH5908" s="57"/>
      <c r="AI5908" s="57"/>
      <c r="AJ5908" s="57"/>
      <c r="AK5908" s="57"/>
      <c r="AL5908" s="57"/>
      <c r="AM5908" s="57"/>
      <c r="AN5908" s="57"/>
      <c r="AO5908" s="57"/>
      <c r="AP5908" s="57"/>
      <c r="AQ5908" s="57"/>
      <c r="AR5908" s="57"/>
      <c r="AS5908" s="57"/>
      <c r="AT5908" s="57"/>
      <c r="AU5908" s="57"/>
      <c r="AV5908" s="57"/>
      <c r="AW5908" s="57"/>
      <c r="AX5908" s="57"/>
      <c r="AY5908" s="57"/>
      <c r="AZ5908" s="57"/>
      <c r="BA5908" s="57"/>
      <c r="BB5908" s="57"/>
      <c r="BC5908" s="57"/>
      <c r="BD5908" s="57"/>
      <c r="BE5908" s="57"/>
      <c r="BF5908" s="57"/>
      <c r="BG5908" s="57"/>
      <c r="BH5908" s="57"/>
      <c r="BI5908" s="57"/>
      <c r="BJ5908" s="57"/>
      <c r="BK5908" s="57"/>
      <c r="BL5908" s="57"/>
    </row>
    <row r="5909" spans="1:64" s="50" customFormat="1" ht="12" customHeight="1" x14ac:dyDescent="0.15">
      <c r="A5909" s="42" t="s">
        <v>12888</v>
      </c>
      <c r="B5909" s="42">
        <v>22</v>
      </c>
      <c r="C5909" s="42" t="s">
        <v>14</v>
      </c>
      <c r="D5909" s="42" t="s">
        <v>42</v>
      </c>
      <c r="E5909" s="42" t="s">
        <v>12889</v>
      </c>
      <c r="F5909" s="55">
        <v>41580</v>
      </c>
      <c r="G5909" s="42" t="s">
        <v>12890</v>
      </c>
      <c r="H5909" s="42" t="s">
        <v>279</v>
      </c>
      <c r="I5909" s="42" t="s">
        <v>67</v>
      </c>
      <c r="J5909" s="42" t="s">
        <v>8739</v>
      </c>
      <c r="K5909" s="42" t="s">
        <v>279</v>
      </c>
      <c r="L5909" s="42" t="s">
        <v>280</v>
      </c>
      <c r="M5909" s="42" t="s">
        <v>21</v>
      </c>
      <c r="N5909" s="42" t="s">
        <v>12891</v>
      </c>
      <c r="O5909" s="42" t="s">
        <v>994</v>
      </c>
      <c r="P5909" s="42" t="s">
        <v>395</v>
      </c>
      <c r="Q5909" s="56" t="s">
        <v>12892</v>
      </c>
      <c r="R5909" s="42" t="s">
        <v>94</v>
      </c>
      <c r="S5909" s="42" t="s">
        <v>22</v>
      </c>
      <c r="T5909" s="42"/>
      <c r="V5909" s="42"/>
      <c r="W5909" s="42"/>
      <c r="Y5909" s="57"/>
      <c r="Z5909" s="57"/>
      <c r="AA5909" s="57"/>
      <c r="AB5909" s="57"/>
      <c r="AC5909" s="57"/>
      <c r="AD5909" s="57"/>
      <c r="AE5909" s="57"/>
      <c r="AF5909" s="57"/>
      <c r="AG5909" s="57"/>
      <c r="AH5909" s="57"/>
      <c r="AI5909" s="57"/>
      <c r="AJ5909" s="57"/>
      <c r="AK5909" s="57"/>
      <c r="AL5909" s="57"/>
      <c r="AM5909" s="57"/>
      <c r="AN5909" s="57"/>
      <c r="AO5909" s="57"/>
      <c r="AP5909" s="57"/>
      <c r="AQ5909" s="57"/>
      <c r="AR5909" s="57"/>
      <c r="AS5909" s="57"/>
      <c r="AT5909" s="57"/>
      <c r="AU5909" s="57"/>
      <c r="AV5909" s="57"/>
      <c r="AW5909" s="57"/>
      <c r="AX5909" s="57"/>
      <c r="AY5909" s="57"/>
      <c r="AZ5909" s="57"/>
      <c r="BA5909" s="57"/>
      <c r="BB5909" s="57"/>
      <c r="BC5909" s="57"/>
      <c r="BD5909" s="57"/>
      <c r="BE5909" s="57"/>
      <c r="BF5909" s="57"/>
      <c r="BG5909" s="57"/>
      <c r="BH5909" s="57"/>
      <c r="BI5909" s="57"/>
      <c r="BJ5909" s="57"/>
      <c r="BK5909" s="57"/>
      <c r="BL5909" s="57"/>
    </row>
    <row r="5910" spans="1:64" s="50" customFormat="1" ht="12" customHeight="1" x14ac:dyDescent="0.15">
      <c r="A5910" s="42" t="s">
        <v>12897</v>
      </c>
      <c r="B5910" s="42">
        <v>50</v>
      </c>
      <c r="C5910" s="42" t="s">
        <v>108</v>
      </c>
      <c r="D5910" s="42" t="s">
        <v>42</v>
      </c>
      <c r="E5910" s="42" t="s">
        <v>12898</v>
      </c>
      <c r="F5910" s="55">
        <v>41579</v>
      </c>
      <c r="G5910" s="42" t="s">
        <v>12899</v>
      </c>
      <c r="H5910" s="42" t="s">
        <v>7800</v>
      </c>
      <c r="I5910" s="42" t="s">
        <v>67</v>
      </c>
      <c r="J5910" s="42" t="s">
        <v>10585</v>
      </c>
      <c r="K5910" s="42" t="s">
        <v>1747</v>
      </c>
      <c r="L5910" s="42" t="s">
        <v>7801</v>
      </c>
      <c r="M5910" s="42" t="s">
        <v>21</v>
      </c>
      <c r="N5910" s="42" t="s">
        <v>12900</v>
      </c>
      <c r="O5910" s="42" t="s">
        <v>994</v>
      </c>
      <c r="P5910" s="42" t="s">
        <v>395</v>
      </c>
      <c r="Q5910" s="56" t="s">
        <v>12901</v>
      </c>
      <c r="R5910" s="42" t="s">
        <v>542</v>
      </c>
      <c r="S5910" s="42" t="s">
        <v>22</v>
      </c>
      <c r="T5910" s="42"/>
      <c r="V5910" s="42"/>
      <c r="W5910" s="42"/>
      <c r="Y5910" s="57"/>
      <c r="Z5910" s="57"/>
      <c r="AA5910" s="57"/>
      <c r="AB5910" s="57"/>
      <c r="AC5910" s="57"/>
      <c r="AD5910" s="57"/>
      <c r="AE5910" s="57"/>
      <c r="AF5910" s="57"/>
      <c r="AG5910" s="57"/>
      <c r="AH5910" s="57"/>
      <c r="AI5910" s="57"/>
      <c r="AJ5910" s="57"/>
      <c r="AK5910" s="57"/>
      <c r="AL5910" s="57"/>
      <c r="AM5910" s="57"/>
      <c r="AN5910" s="57"/>
      <c r="AO5910" s="57"/>
      <c r="AP5910" s="57"/>
      <c r="AQ5910" s="57"/>
      <c r="AR5910" s="57"/>
      <c r="AS5910" s="57"/>
      <c r="AT5910" s="57"/>
      <c r="AU5910" s="57"/>
      <c r="AV5910" s="57"/>
      <c r="AW5910" s="57"/>
      <c r="AX5910" s="57"/>
      <c r="AY5910" s="57"/>
      <c r="AZ5910" s="57"/>
      <c r="BA5910" s="57"/>
      <c r="BB5910" s="57"/>
      <c r="BC5910" s="57"/>
      <c r="BD5910" s="57"/>
      <c r="BE5910" s="57"/>
      <c r="BF5910" s="57"/>
      <c r="BG5910" s="57"/>
      <c r="BH5910" s="57"/>
      <c r="BI5910" s="57"/>
      <c r="BJ5910" s="57"/>
      <c r="BK5910" s="57"/>
      <c r="BL5910" s="57"/>
    </row>
    <row r="5911" spans="1:64" s="50" customFormat="1" ht="12" customHeight="1" x14ac:dyDescent="0.15">
      <c r="A5911" s="42" t="s">
        <v>12893</v>
      </c>
      <c r="B5911" s="42">
        <v>27</v>
      </c>
      <c r="C5911" s="42" t="s">
        <v>14</v>
      </c>
      <c r="D5911" s="42" t="s">
        <v>42</v>
      </c>
      <c r="E5911" s="42"/>
      <c r="F5911" s="55">
        <v>41579</v>
      </c>
      <c r="G5911" s="42" t="s">
        <v>23838</v>
      </c>
      <c r="H5911" s="42" t="s">
        <v>6301</v>
      </c>
      <c r="I5911" s="42" t="s">
        <v>39</v>
      </c>
      <c r="J5911" s="42" t="s">
        <v>12894</v>
      </c>
      <c r="K5911" s="42" t="s">
        <v>92</v>
      </c>
      <c r="L5911" s="42" t="s">
        <v>408</v>
      </c>
      <c r="M5911" s="42" t="s">
        <v>21</v>
      </c>
      <c r="N5911" s="42" t="s">
        <v>12895</v>
      </c>
      <c r="O5911" s="42" t="s">
        <v>994</v>
      </c>
      <c r="P5911" s="42" t="s">
        <v>395</v>
      </c>
      <c r="Q5911" s="56" t="s">
        <v>12896</v>
      </c>
      <c r="R5911" s="42" t="s">
        <v>94</v>
      </c>
      <c r="S5911" s="42" t="s">
        <v>22</v>
      </c>
      <c r="T5911" s="42"/>
      <c r="V5911" s="42"/>
      <c r="W5911" s="42"/>
      <c r="Y5911" s="57"/>
      <c r="Z5911" s="57"/>
      <c r="AA5911" s="57"/>
      <c r="AB5911" s="57"/>
      <c r="AC5911" s="57"/>
      <c r="AD5911" s="57"/>
      <c r="AE5911" s="57"/>
      <c r="AF5911" s="57"/>
      <c r="AG5911" s="57"/>
      <c r="AH5911" s="57"/>
      <c r="AI5911" s="57"/>
      <c r="AJ5911" s="57"/>
      <c r="AK5911" s="57"/>
      <c r="AL5911" s="57"/>
      <c r="AM5911" s="57"/>
      <c r="AN5911" s="57"/>
      <c r="AO5911" s="57"/>
      <c r="AP5911" s="57"/>
      <c r="AQ5911" s="57"/>
      <c r="AR5911" s="57"/>
      <c r="AS5911" s="57"/>
      <c r="AT5911" s="57"/>
      <c r="AU5911" s="57"/>
      <c r="AV5911" s="57"/>
      <c r="AW5911" s="57"/>
      <c r="AX5911" s="57"/>
      <c r="AY5911" s="57"/>
      <c r="AZ5911" s="57"/>
      <c r="BA5911" s="57"/>
      <c r="BB5911" s="57"/>
      <c r="BC5911" s="57"/>
      <c r="BD5911" s="57"/>
      <c r="BE5911" s="57"/>
      <c r="BF5911" s="57"/>
      <c r="BG5911" s="57"/>
      <c r="BH5911" s="57"/>
      <c r="BI5911" s="57"/>
      <c r="BJ5911" s="57"/>
      <c r="BK5911" s="57"/>
      <c r="BL5911" s="57"/>
    </row>
    <row r="5912" spans="1:64" s="50" customFormat="1" ht="12" customHeight="1" x14ac:dyDescent="0.15">
      <c r="A5912" s="42" t="s">
        <v>12902</v>
      </c>
      <c r="B5912" s="42"/>
      <c r="C5912" s="42" t="s">
        <v>14</v>
      </c>
      <c r="D5912" s="42" t="s">
        <v>24</v>
      </c>
      <c r="E5912" s="42"/>
      <c r="F5912" s="55">
        <v>41578</v>
      </c>
      <c r="G5912" s="42" t="s">
        <v>12903</v>
      </c>
      <c r="H5912" s="42" t="s">
        <v>12904</v>
      </c>
      <c r="I5912" s="42" t="s">
        <v>360</v>
      </c>
      <c r="J5912" s="42" t="s">
        <v>12905</v>
      </c>
      <c r="K5912" s="42" t="s">
        <v>12906</v>
      </c>
      <c r="L5912" s="42" t="s">
        <v>12907</v>
      </c>
      <c r="M5912" s="42" t="s">
        <v>21</v>
      </c>
      <c r="N5912" s="42" t="s">
        <v>12908</v>
      </c>
      <c r="O5912" s="42" t="s">
        <v>537</v>
      </c>
      <c r="P5912" s="42" t="s">
        <v>395</v>
      </c>
      <c r="Q5912" s="56" t="s">
        <v>12909</v>
      </c>
      <c r="R5912" s="42" t="s">
        <v>542</v>
      </c>
      <c r="S5912" s="42" t="s">
        <v>22</v>
      </c>
      <c r="T5912" s="42"/>
      <c r="V5912" s="42"/>
      <c r="W5912" s="42"/>
      <c r="Y5912" s="57"/>
      <c r="Z5912" s="57"/>
      <c r="AA5912" s="57"/>
      <c r="AB5912" s="57"/>
      <c r="AC5912" s="57"/>
      <c r="AD5912" s="57"/>
      <c r="AE5912" s="57"/>
      <c r="AF5912" s="57"/>
      <c r="AG5912" s="57"/>
      <c r="AH5912" s="57"/>
      <c r="AI5912" s="57"/>
      <c r="AJ5912" s="57"/>
      <c r="AK5912" s="57"/>
      <c r="AL5912" s="57"/>
      <c r="AM5912" s="57"/>
      <c r="AN5912" s="57"/>
      <c r="AO5912" s="57"/>
      <c r="AP5912" s="57"/>
      <c r="AQ5912" s="57"/>
      <c r="AR5912" s="57"/>
      <c r="AS5912" s="57"/>
      <c r="AT5912" s="57"/>
      <c r="AU5912" s="57"/>
      <c r="AV5912" s="57"/>
      <c r="AW5912" s="57"/>
      <c r="AX5912" s="57"/>
      <c r="AY5912" s="57"/>
      <c r="AZ5912" s="57"/>
      <c r="BA5912" s="57"/>
      <c r="BB5912" s="57"/>
      <c r="BC5912" s="57"/>
      <c r="BD5912" s="57"/>
      <c r="BE5912" s="57"/>
      <c r="BF5912" s="57"/>
      <c r="BG5912" s="57"/>
      <c r="BH5912" s="57"/>
      <c r="BI5912" s="57"/>
      <c r="BJ5912" s="57"/>
      <c r="BK5912" s="57"/>
      <c r="BL5912" s="57"/>
    </row>
    <row r="5913" spans="1:64" s="50" customFormat="1" ht="12" customHeight="1" x14ac:dyDescent="0.15">
      <c r="A5913" s="42" t="s">
        <v>12914</v>
      </c>
      <c r="B5913" s="42">
        <v>57</v>
      </c>
      <c r="C5913" s="42" t="s">
        <v>14</v>
      </c>
      <c r="D5913" s="42" t="s">
        <v>24</v>
      </c>
      <c r="E5913" s="42"/>
      <c r="F5913" s="55">
        <v>41578</v>
      </c>
      <c r="G5913" s="42" t="s">
        <v>12915</v>
      </c>
      <c r="H5913" s="42" t="s">
        <v>5406</v>
      </c>
      <c r="I5913" s="42" t="s">
        <v>167</v>
      </c>
      <c r="J5913" s="42" t="s">
        <v>12916</v>
      </c>
      <c r="K5913" s="42" t="s">
        <v>7164</v>
      </c>
      <c r="L5913" s="42" t="s">
        <v>11461</v>
      </c>
      <c r="M5913" s="42" t="s">
        <v>21</v>
      </c>
      <c r="N5913" s="42" t="s">
        <v>12917</v>
      </c>
      <c r="O5913" s="42" t="s">
        <v>994</v>
      </c>
      <c r="P5913" s="42" t="s">
        <v>395</v>
      </c>
      <c r="Q5913" s="56" t="s">
        <v>12918</v>
      </c>
      <c r="R5913" s="42" t="s">
        <v>23</v>
      </c>
      <c r="S5913" s="42" t="s">
        <v>22</v>
      </c>
      <c r="T5913" s="42"/>
      <c r="V5913" s="42"/>
      <c r="W5913" s="42"/>
      <c r="Y5913" s="57"/>
      <c r="Z5913" s="57"/>
      <c r="AA5913" s="57"/>
      <c r="AB5913" s="57"/>
      <c r="AC5913" s="57"/>
      <c r="AD5913" s="57"/>
      <c r="AE5913" s="57"/>
      <c r="AF5913" s="57"/>
      <c r="AG5913" s="57"/>
      <c r="AH5913" s="57"/>
      <c r="AI5913" s="57"/>
      <c r="AJ5913" s="57"/>
      <c r="AK5913" s="57"/>
      <c r="AL5913" s="57"/>
      <c r="AM5913" s="57"/>
      <c r="AN5913" s="57"/>
      <c r="AO5913" s="57"/>
      <c r="AP5913" s="57"/>
      <c r="AQ5913" s="57"/>
      <c r="AR5913" s="57"/>
      <c r="AS5913" s="57"/>
      <c r="AT5913" s="57"/>
      <c r="AU5913" s="57"/>
      <c r="AV5913" s="57"/>
      <c r="AW5913" s="57"/>
      <c r="AX5913" s="57"/>
      <c r="AY5913" s="57"/>
      <c r="AZ5913" s="57"/>
      <c r="BA5913" s="57"/>
      <c r="BB5913" s="57"/>
      <c r="BC5913" s="57"/>
      <c r="BD5913" s="57"/>
      <c r="BE5913" s="57"/>
      <c r="BF5913" s="57"/>
      <c r="BG5913" s="57"/>
      <c r="BH5913" s="57"/>
      <c r="BI5913" s="57"/>
      <c r="BJ5913" s="57"/>
      <c r="BK5913" s="57"/>
      <c r="BL5913" s="57"/>
    </row>
    <row r="5914" spans="1:64" s="50" customFormat="1" ht="12" customHeight="1" x14ac:dyDescent="0.15">
      <c r="A5914" s="42" t="s">
        <v>3186</v>
      </c>
      <c r="B5914" s="42">
        <v>26</v>
      </c>
      <c r="C5914" s="42" t="s">
        <v>14</v>
      </c>
      <c r="D5914" s="42" t="s">
        <v>24</v>
      </c>
      <c r="E5914" s="42"/>
      <c r="F5914" s="55">
        <v>41578</v>
      </c>
      <c r="G5914" s="42" t="s">
        <v>12910</v>
      </c>
      <c r="H5914" s="42" t="s">
        <v>1809</v>
      </c>
      <c r="I5914" s="42" t="s">
        <v>417</v>
      </c>
      <c r="J5914" s="42" t="s">
        <v>12911</v>
      </c>
      <c r="K5914" s="42" t="s">
        <v>738</v>
      </c>
      <c r="L5914" s="42" t="s">
        <v>569</v>
      </c>
      <c r="M5914" s="42" t="s">
        <v>21</v>
      </c>
      <c r="N5914" s="42" t="s">
        <v>12912</v>
      </c>
      <c r="O5914" s="42" t="s">
        <v>994</v>
      </c>
      <c r="P5914" s="42" t="s">
        <v>395</v>
      </c>
      <c r="Q5914" s="56" t="s">
        <v>12913</v>
      </c>
      <c r="R5914" s="42" t="s">
        <v>94</v>
      </c>
      <c r="S5914" s="42" t="s">
        <v>22</v>
      </c>
      <c r="T5914" s="42"/>
      <c r="V5914" s="42"/>
      <c r="W5914" s="42"/>
      <c r="Y5914" s="57"/>
      <c r="Z5914" s="57"/>
      <c r="AA5914" s="57"/>
      <c r="AB5914" s="57"/>
      <c r="AC5914" s="57"/>
      <c r="AD5914" s="57"/>
      <c r="AE5914" s="57"/>
      <c r="AF5914" s="57"/>
      <c r="AG5914" s="57"/>
      <c r="AH5914" s="57"/>
      <c r="AI5914" s="57"/>
      <c r="AJ5914" s="57"/>
      <c r="AK5914" s="57"/>
      <c r="AL5914" s="57"/>
      <c r="AM5914" s="57"/>
      <c r="AN5914" s="57"/>
      <c r="AO5914" s="57"/>
      <c r="AP5914" s="57"/>
      <c r="AQ5914" s="57"/>
      <c r="AR5914" s="57"/>
      <c r="AS5914" s="57"/>
      <c r="AT5914" s="57"/>
      <c r="AU5914" s="57"/>
      <c r="AV5914" s="57"/>
      <c r="AW5914" s="57"/>
      <c r="AX5914" s="57"/>
      <c r="AY5914" s="57"/>
      <c r="AZ5914" s="57"/>
      <c r="BA5914" s="57"/>
      <c r="BB5914" s="57"/>
      <c r="BC5914" s="57"/>
      <c r="BD5914" s="57"/>
      <c r="BE5914" s="57"/>
      <c r="BF5914" s="57"/>
      <c r="BG5914" s="57"/>
      <c r="BH5914" s="57"/>
      <c r="BI5914" s="57"/>
      <c r="BJ5914" s="57"/>
      <c r="BK5914" s="57"/>
      <c r="BL5914" s="57"/>
    </row>
    <row r="5915" spans="1:64" s="50" customFormat="1" ht="12" customHeight="1" x14ac:dyDescent="0.15">
      <c r="A5915" s="42" t="s">
        <v>12919</v>
      </c>
      <c r="B5915" s="42">
        <v>28</v>
      </c>
      <c r="C5915" s="42" t="s">
        <v>14</v>
      </c>
      <c r="D5915" s="42" t="s">
        <v>31</v>
      </c>
      <c r="E5915" s="42" t="s">
        <v>12920</v>
      </c>
      <c r="F5915" s="55">
        <v>41578</v>
      </c>
      <c r="G5915" s="42" t="s">
        <v>12921</v>
      </c>
      <c r="H5915" s="42" t="s">
        <v>12922</v>
      </c>
      <c r="I5915" s="42" t="s">
        <v>425</v>
      </c>
      <c r="J5915" s="42" t="s">
        <v>12923</v>
      </c>
      <c r="K5915" s="42" t="s">
        <v>10906</v>
      </c>
      <c r="L5915" s="42" t="s">
        <v>12924</v>
      </c>
      <c r="M5915" s="42" t="s">
        <v>21</v>
      </c>
      <c r="N5915" s="42" t="s">
        <v>12925</v>
      </c>
      <c r="O5915" s="42" t="s">
        <v>537</v>
      </c>
      <c r="P5915" s="42" t="s">
        <v>395</v>
      </c>
      <c r="Q5915" s="56" t="s">
        <v>12926</v>
      </c>
      <c r="R5915" s="42" t="s">
        <v>948</v>
      </c>
      <c r="S5915" s="42" t="s">
        <v>373</v>
      </c>
      <c r="T5915" s="42"/>
      <c r="V5915" s="42"/>
      <c r="W5915" s="42"/>
      <c r="Y5915" s="57"/>
      <c r="Z5915" s="57"/>
      <c r="AA5915" s="57"/>
      <c r="AB5915" s="57"/>
      <c r="AC5915" s="57"/>
      <c r="AD5915" s="57"/>
      <c r="AE5915" s="57"/>
      <c r="AF5915" s="57"/>
      <c r="AG5915" s="57"/>
      <c r="AH5915" s="57"/>
      <c r="AI5915" s="57"/>
      <c r="AJ5915" s="57"/>
      <c r="AK5915" s="57"/>
      <c r="AL5915" s="57"/>
      <c r="AM5915" s="57"/>
      <c r="AN5915" s="57"/>
      <c r="AO5915" s="57"/>
      <c r="AP5915" s="57"/>
      <c r="AQ5915" s="57"/>
      <c r="AR5915" s="57"/>
      <c r="AS5915" s="57"/>
      <c r="AT5915" s="57"/>
      <c r="AU5915" s="57"/>
      <c r="AV5915" s="57"/>
      <c r="AW5915" s="57"/>
      <c r="AX5915" s="57"/>
      <c r="AY5915" s="57"/>
      <c r="AZ5915" s="57"/>
      <c r="BA5915" s="57"/>
      <c r="BB5915" s="57"/>
      <c r="BC5915" s="57"/>
      <c r="BD5915" s="57"/>
      <c r="BE5915" s="57"/>
      <c r="BF5915" s="57"/>
      <c r="BG5915" s="57"/>
      <c r="BH5915" s="57"/>
      <c r="BI5915" s="57"/>
      <c r="BJ5915" s="57"/>
      <c r="BK5915" s="57"/>
      <c r="BL5915" s="57"/>
    </row>
    <row r="5916" spans="1:64" s="50" customFormat="1" ht="12" customHeight="1" x14ac:dyDescent="0.15">
      <c r="A5916" s="42" t="s">
        <v>12934</v>
      </c>
      <c r="B5916" s="42">
        <v>28</v>
      </c>
      <c r="C5916" s="42" t="s">
        <v>14</v>
      </c>
      <c r="D5916" s="42" t="s">
        <v>79</v>
      </c>
      <c r="E5916" s="42" t="s">
        <v>12935</v>
      </c>
      <c r="F5916" s="55">
        <v>41577</v>
      </c>
      <c r="G5916" s="42" t="s">
        <v>12936</v>
      </c>
      <c r="H5916" s="42" t="s">
        <v>210</v>
      </c>
      <c r="I5916" s="42" t="s">
        <v>211</v>
      </c>
      <c r="J5916" s="42" t="s">
        <v>12937</v>
      </c>
      <c r="K5916" s="42" t="s">
        <v>414</v>
      </c>
      <c r="L5916" s="42" t="s">
        <v>212</v>
      </c>
      <c r="M5916" s="42" t="s">
        <v>21</v>
      </c>
      <c r="N5916" s="42" t="s">
        <v>12938</v>
      </c>
      <c r="O5916" s="42" t="s">
        <v>994</v>
      </c>
      <c r="P5916" s="42" t="s">
        <v>395</v>
      </c>
      <c r="Q5916" s="56" t="s">
        <v>12939</v>
      </c>
      <c r="R5916" s="42" t="s">
        <v>94</v>
      </c>
      <c r="S5916" s="42" t="s">
        <v>22</v>
      </c>
      <c r="T5916" s="42"/>
      <c r="V5916" s="42"/>
      <c r="W5916" s="42"/>
      <c r="Y5916" s="57"/>
      <c r="Z5916" s="57"/>
      <c r="AA5916" s="57"/>
      <c r="AB5916" s="57"/>
      <c r="AC5916" s="57"/>
      <c r="AD5916" s="57"/>
      <c r="AE5916" s="57"/>
      <c r="AF5916" s="57"/>
      <c r="AG5916" s="57"/>
      <c r="AH5916" s="57"/>
      <c r="AI5916" s="57"/>
      <c r="AJ5916" s="57"/>
      <c r="AK5916" s="57"/>
      <c r="AL5916" s="57"/>
      <c r="AM5916" s="57"/>
      <c r="AN5916" s="57"/>
      <c r="AO5916" s="57"/>
      <c r="AP5916" s="57"/>
      <c r="AQ5916" s="57"/>
      <c r="AR5916" s="57"/>
      <c r="AS5916" s="57"/>
      <c r="AT5916" s="57"/>
      <c r="AU5916" s="57"/>
      <c r="AV5916" s="57"/>
      <c r="AW5916" s="57"/>
      <c r="AX5916" s="57"/>
      <c r="AY5916" s="57"/>
      <c r="AZ5916" s="57"/>
      <c r="BA5916" s="57"/>
      <c r="BB5916" s="57"/>
      <c r="BC5916" s="57"/>
      <c r="BD5916" s="57"/>
      <c r="BE5916" s="57"/>
      <c r="BF5916" s="57"/>
      <c r="BG5916" s="57"/>
      <c r="BH5916" s="57"/>
      <c r="BI5916" s="57"/>
      <c r="BJ5916" s="57"/>
      <c r="BK5916" s="57"/>
      <c r="BL5916" s="57"/>
    </row>
    <row r="5917" spans="1:64" s="50" customFormat="1" ht="12" customHeight="1" x14ac:dyDescent="0.15">
      <c r="A5917" s="42" t="s">
        <v>12927</v>
      </c>
      <c r="B5917" s="42">
        <v>30</v>
      </c>
      <c r="C5917" s="42" t="s">
        <v>14</v>
      </c>
      <c r="D5917" s="42" t="s">
        <v>79</v>
      </c>
      <c r="E5917" s="42" t="s">
        <v>12928</v>
      </c>
      <c r="F5917" s="55">
        <v>41577</v>
      </c>
      <c r="G5917" s="42" t="s">
        <v>12929</v>
      </c>
      <c r="H5917" s="42" t="s">
        <v>8596</v>
      </c>
      <c r="I5917" s="42" t="s">
        <v>398</v>
      </c>
      <c r="J5917" s="42" t="s">
        <v>12930</v>
      </c>
      <c r="K5917" s="42" t="s">
        <v>8596</v>
      </c>
      <c r="L5917" s="42" t="s">
        <v>12931</v>
      </c>
      <c r="M5917" s="42" t="s">
        <v>21</v>
      </c>
      <c r="N5917" s="42" t="s">
        <v>12932</v>
      </c>
      <c r="O5917" s="42" t="s">
        <v>537</v>
      </c>
      <c r="P5917" s="42" t="s">
        <v>395</v>
      </c>
      <c r="Q5917" s="56" t="s">
        <v>12933</v>
      </c>
      <c r="R5917" s="42" t="s">
        <v>94</v>
      </c>
      <c r="S5917" s="42" t="s">
        <v>22</v>
      </c>
      <c r="T5917" s="42"/>
      <c r="V5917" s="42"/>
      <c r="W5917" s="42"/>
      <c r="Y5917" s="57"/>
      <c r="Z5917" s="57"/>
      <c r="AA5917" s="57"/>
      <c r="AB5917" s="57"/>
      <c r="AC5917" s="57"/>
      <c r="AD5917" s="57"/>
      <c r="AE5917" s="57"/>
      <c r="AF5917" s="57"/>
      <c r="AG5917" s="57"/>
      <c r="AH5917" s="57"/>
      <c r="AI5917" s="57"/>
      <c r="AJ5917" s="57"/>
      <c r="AK5917" s="57"/>
      <c r="AL5917" s="57"/>
      <c r="AM5917" s="57"/>
      <c r="AN5917" s="57"/>
      <c r="AO5917" s="57"/>
      <c r="AP5917" s="57"/>
      <c r="AQ5917" s="57"/>
      <c r="AR5917" s="57"/>
      <c r="AS5917" s="57"/>
      <c r="AT5917" s="57"/>
      <c r="AU5917" s="57"/>
      <c r="AV5917" s="57"/>
      <c r="AW5917" s="57"/>
      <c r="AX5917" s="57"/>
      <c r="AY5917" s="57"/>
      <c r="AZ5917" s="57"/>
      <c r="BA5917" s="57"/>
      <c r="BB5917" s="57"/>
      <c r="BC5917" s="57"/>
      <c r="BD5917" s="57"/>
      <c r="BE5917" s="57"/>
      <c r="BF5917" s="57"/>
      <c r="BG5917" s="57"/>
      <c r="BH5917" s="57"/>
      <c r="BI5917" s="57"/>
      <c r="BJ5917" s="57"/>
      <c r="BK5917" s="57"/>
      <c r="BL5917" s="57"/>
    </row>
    <row r="5918" spans="1:64" s="50" customFormat="1" ht="12" customHeight="1" x14ac:dyDescent="0.15">
      <c r="A5918" s="42" t="s">
        <v>12940</v>
      </c>
      <c r="B5918" s="42">
        <v>24</v>
      </c>
      <c r="C5918" s="42" t="s">
        <v>14</v>
      </c>
      <c r="D5918" s="42" t="s">
        <v>133</v>
      </c>
      <c r="E5918" s="42" t="s">
        <v>12941</v>
      </c>
      <c r="F5918" s="55">
        <v>41577</v>
      </c>
      <c r="G5918" s="42" t="s">
        <v>12942</v>
      </c>
      <c r="H5918" s="42" t="s">
        <v>12943</v>
      </c>
      <c r="I5918" s="42" t="s">
        <v>137</v>
      </c>
      <c r="J5918" s="42" t="s">
        <v>12944</v>
      </c>
      <c r="K5918" s="42" t="s">
        <v>12945</v>
      </c>
      <c r="L5918" s="42" t="s">
        <v>12946</v>
      </c>
      <c r="M5918" s="42" t="s">
        <v>21</v>
      </c>
      <c r="N5918" s="42" t="s">
        <v>12947</v>
      </c>
      <c r="O5918" s="42" t="s">
        <v>994</v>
      </c>
      <c r="P5918" s="42" t="s">
        <v>395</v>
      </c>
      <c r="Q5918" s="56" t="s">
        <v>12948</v>
      </c>
      <c r="R5918" s="42" t="s">
        <v>94</v>
      </c>
      <c r="S5918" s="42" t="s">
        <v>22</v>
      </c>
      <c r="T5918" s="42"/>
      <c r="V5918" s="42"/>
      <c r="W5918" s="42"/>
      <c r="Y5918" s="57"/>
      <c r="Z5918" s="57"/>
      <c r="AA5918" s="57"/>
      <c r="AB5918" s="57"/>
      <c r="AC5918" s="57"/>
      <c r="AD5918" s="57"/>
      <c r="AE5918" s="57"/>
      <c r="AF5918" s="57"/>
      <c r="AG5918" s="57"/>
      <c r="AH5918" s="57"/>
      <c r="AI5918" s="57"/>
      <c r="AJ5918" s="57"/>
      <c r="AK5918" s="57"/>
      <c r="AL5918" s="57"/>
      <c r="AM5918" s="57"/>
      <c r="AN5918" s="57"/>
      <c r="AO5918" s="57"/>
      <c r="AP5918" s="57"/>
      <c r="AQ5918" s="57"/>
      <c r="AR5918" s="57"/>
      <c r="AS5918" s="57"/>
      <c r="AT5918" s="57"/>
      <c r="AU5918" s="57"/>
      <c r="AV5918" s="57"/>
      <c r="AW5918" s="57"/>
      <c r="AX5918" s="57"/>
      <c r="AY5918" s="57"/>
      <c r="AZ5918" s="57"/>
      <c r="BA5918" s="57"/>
      <c r="BB5918" s="57"/>
      <c r="BC5918" s="57"/>
      <c r="BD5918" s="57"/>
      <c r="BE5918" s="57"/>
      <c r="BF5918" s="57"/>
      <c r="BG5918" s="57"/>
      <c r="BH5918" s="57"/>
      <c r="BI5918" s="57"/>
      <c r="BJ5918" s="57"/>
      <c r="BK5918" s="57"/>
      <c r="BL5918" s="57"/>
    </row>
    <row r="5919" spans="1:64" s="50" customFormat="1" ht="12" customHeight="1" x14ac:dyDescent="0.15">
      <c r="A5919" s="42" t="s">
        <v>12949</v>
      </c>
      <c r="B5919" s="42">
        <v>28</v>
      </c>
      <c r="C5919" s="42" t="s">
        <v>14</v>
      </c>
      <c r="D5919" s="42" t="s">
        <v>24</v>
      </c>
      <c r="E5919" s="42"/>
      <c r="F5919" s="55">
        <v>41577</v>
      </c>
      <c r="G5919" s="42" t="s">
        <v>12950</v>
      </c>
      <c r="H5919" s="42" t="s">
        <v>12951</v>
      </c>
      <c r="I5919" s="42" t="s">
        <v>238</v>
      </c>
      <c r="J5919" s="42" t="s">
        <v>12952</v>
      </c>
      <c r="K5919" s="42" t="s">
        <v>4314</v>
      </c>
      <c r="L5919" s="42" t="s">
        <v>12953</v>
      </c>
      <c r="M5919" s="42" t="s">
        <v>21</v>
      </c>
      <c r="N5919" s="42" t="s">
        <v>12954</v>
      </c>
      <c r="O5919" s="42" t="s">
        <v>994</v>
      </c>
      <c r="P5919" s="42" t="s">
        <v>395</v>
      </c>
      <c r="Q5919" s="56" t="s">
        <v>12955</v>
      </c>
      <c r="R5919" s="42" t="s">
        <v>94</v>
      </c>
      <c r="S5919" s="42" t="s">
        <v>22</v>
      </c>
      <c r="T5919" s="42"/>
      <c r="V5919" s="42"/>
      <c r="W5919" s="42"/>
      <c r="Y5919" s="57"/>
      <c r="Z5919" s="57"/>
      <c r="AA5919" s="57"/>
      <c r="AB5919" s="57"/>
      <c r="AC5919" s="57"/>
      <c r="AD5919" s="57"/>
      <c r="AE5919" s="57"/>
      <c r="AF5919" s="57"/>
      <c r="AG5919" s="57"/>
      <c r="AH5919" s="57"/>
      <c r="AI5919" s="57"/>
      <c r="AJ5919" s="57"/>
      <c r="AK5919" s="57"/>
      <c r="AL5919" s="57"/>
      <c r="AM5919" s="57"/>
      <c r="AN5919" s="57"/>
      <c r="AO5919" s="57"/>
      <c r="AP5919" s="57"/>
      <c r="AQ5919" s="57"/>
      <c r="AR5919" s="57"/>
      <c r="AS5919" s="57"/>
      <c r="AT5919" s="57"/>
      <c r="AU5919" s="57"/>
      <c r="AV5919" s="57"/>
      <c r="AW5919" s="57"/>
      <c r="AX5919" s="57"/>
      <c r="AY5919" s="57"/>
      <c r="AZ5919" s="57"/>
      <c r="BA5919" s="57"/>
      <c r="BB5919" s="57"/>
      <c r="BC5919" s="57"/>
      <c r="BD5919" s="57"/>
      <c r="BE5919" s="57"/>
      <c r="BF5919" s="57"/>
      <c r="BG5919" s="57"/>
      <c r="BH5919" s="57"/>
      <c r="BI5919" s="57"/>
      <c r="BJ5919" s="57"/>
      <c r="BK5919" s="57"/>
      <c r="BL5919" s="57"/>
    </row>
    <row r="5920" spans="1:64" s="50" customFormat="1" ht="12" customHeight="1" x14ac:dyDescent="0.15">
      <c r="A5920" s="42" t="s">
        <v>12956</v>
      </c>
      <c r="B5920" s="42">
        <v>30</v>
      </c>
      <c r="C5920" s="42" t="s">
        <v>14</v>
      </c>
      <c r="D5920" s="42" t="s">
        <v>24</v>
      </c>
      <c r="E5920" s="42"/>
      <c r="F5920" s="55">
        <v>41577</v>
      </c>
      <c r="G5920" s="42" t="s">
        <v>12957</v>
      </c>
      <c r="H5920" s="42" t="s">
        <v>464</v>
      </c>
      <c r="I5920" s="42" t="s">
        <v>238</v>
      </c>
      <c r="J5920" s="42" t="s">
        <v>12958</v>
      </c>
      <c r="K5920" s="42" t="s">
        <v>12959</v>
      </c>
      <c r="L5920" s="42" t="s">
        <v>466</v>
      </c>
      <c r="M5920" s="42" t="s">
        <v>21</v>
      </c>
      <c r="N5920" s="42" t="s">
        <v>12960</v>
      </c>
      <c r="O5920" s="42" t="s">
        <v>994</v>
      </c>
      <c r="P5920" s="42" t="s">
        <v>395</v>
      </c>
      <c r="Q5920" s="56" t="s">
        <v>12961</v>
      </c>
      <c r="R5920" s="42" t="s">
        <v>542</v>
      </c>
      <c r="S5920" s="42" t="s">
        <v>22</v>
      </c>
      <c r="T5920" s="42"/>
      <c r="V5920" s="42"/>
      <c r="W5920" s="42"/>
      <c r="Y5920" s="57"/>
      <c r="Z5920" s="57"/>
      <c r="AA5920" s="57"/>
      <c r="AB5920" s="57"/>
      <c r="AC5920" s="57"/>
      <c r="AD5920" s="57"/>
      <c r="AE5920" s="57"/>
      <c r="AF5920" s="57"/>
      <c r="AG5920" s="57"/>
      <c r="AH5920" s="57"/>
      <c r="AI5920" s="57"/>
      <c r="AJ5920" s="57"/>
      <c r="AK5920" s="57"/>
      <c r="AL5920" s="57"/>
      <c r="AM5920" s="57"/>
      <c r="AN5920" s="57"/>
      <c r="AO5920" s="57"/>
      <c r="AP5920" s="57"/>
      <c r="AQ5920" s="57"/>
      <c r="AR5920" s="57"/>
      <c r="AS5920" s="57"/>
      <c r="AT5920" s="57"/>
      <c r="AU5920" s="57"/>
      <c r="AV5920" s="57"/>
      <c r="AW5920" s="57"/>
      <c r="AX5920" s="57"/>
      <c r="AY5920" s="57"/>
      <c r="AZ5920" s="57"/>
      <c r="BA5920" s="57"/>
      <c r="BB5920" s="57"/>
      <c r="BC5920" s="57"/>
      <c r="BD5920" s="57"/>
      <c r="BE5920" s="57"/>
      <c r="BF5920" s="57"/>
      <c r="BG5920" s="57"/>
      <c r="BH5920" s="57"/>
      <c r="BI5920" s="57"/>
      <c r="BJ5920" s="57"/>
      <c r="BK5920" s="57"/>
      <c r="BL5920" s="57"/>
    </row>
    <row r="5921" spans="1:64" s="50" customFormat="1" ht="12" customHeight="1" x14ac:dyDescent="0.15">
      <c r="A5921" s="42" t="s">
        <v>12962</v>
      </c>
      <c r="B5921" s="42">
        <v>25</v>
      </c>
      <c r="C5921" s="42" t="s">
        <v>14</v>
      </c>
      <c r="D5921" s="42" t="s">
        <v>79</v>
      </c>
      <c r="E5921" s="42"/>
      <c r="F5921" s="55">
        <v>41576</v>
      </c>
      <c r="G5921" s="42" t="s">
        <v>12963</v>
      </c>
      <c r="H5921" s="42" t="s">
        <v>707</v>
      </c>
      <c r="I5921" s="42" t="s">
        <v>67</v>
      </c>
      <c r="J5921" s="42" t="s">
        <v>12964</v>
      </c>
      <c r="K5921" s="42" t="s">
        <v>545</v>
      </c>
      <c r="L5921" s="42" t="s">
        <v>12965</v>
      </c>
      <c r="M5921" s="42" t="s">
        <v>21</v>
      </c>
      <c r="N5921" s="42" t="s">
        <v>12966</v>
      </c>
      <c r="O5921" s="42" t="s">
        <v>537</v>
      </c>
      <c r="P5921" s="42" t="s">
        <v>395</v>
      </c>
      <c r="Q5921" s="56" t="s">
        <v>12967</v>
      </c>
      <c r="R5921" s="42" t="s">
        <v>94</v>
      </c>
      <c r="S5921" s="42" t="s">
        <v>22</v>
      </c>
      <c r="T5921" s="42"/>
      <c r="V5921" s="42"/>
      <c r="W5921" s="42"/>
      <c r="Y5921" s="57"/>
      <c r="Z5921" s="57"/>
      <c r="AA5921" s="57"/>
      <c r="AB5921" s="57"/>
      <c r="AC5921" s="57"/>
      <c r="AD5921" s="57"/>
      <c r="AE5921" s="57"/>
      <c r="AF5921" s="57"/>
      <c r="AG5921" s="57"/>
      <c r="AH5921" s="57"/>
      <c r="AI5921" s="57"/>
      <c r="AJ5921" s="57"/>
      <c r="AK5921" s="57"/>
      <c r="AL5921" s="57"/>
      <c r="AM5921" s="57"/>
      <c r="AN5921" s="57"/>
      <c r="AO5921" s="57"/>
      <c r="AP5921" s="57"/>
      <c r="AQ5921" s="57"/>
      <c r="AR5921" s="57"/>
      <c r="AS5921" s="57"/>
      <c r="AT5921" s="57"/>
      <c r="AU5921" s="57"/>
      <c r="AV5921" s="57"/>
      <c r="AW5921" s="57"/>
      <c r="AX5921" s="57"/>
      <c r="AY5921" s="57"/>
      <c r="AZ5921" s="57"/>
      <c r="BA5921" s="57"/>
      <c r="BB5921" s="57"/>
      <c r="BC5921" s="57"/>
      <c r="BD5921" s="57"/>
      <c r="BE5921" s="57"/>
      <c r="BF5921" s="57"/>
      <c r="BG5921" s="57"/>
      <c r="BH5921" s="57"/>
      <c r="BI5921" s="57"/>
      <c r="BJ5921" s="57"/>
      <c r="BK5921" s="57"/>
      <c r="BL5921" s="57"/>
    </row>
    <row r="5922" spans="1:64" s="50" customFormat="1" ht="12" customHeight="1" x14ac:dyDescent="0.15">
      <c r="A5922" s="42" t="s">
        <v>12972</v>
      </c>
      <c r="B5922" s="42">
        <v>51</v>
      </c>
      <c r="C5922" s="42" t="s">
        <v>14</v>
      </c>
      <c r="D5922" s="42" t="s">
        <v>79</v>
      </c>
      <c r="E5922" s="42" t="s">
        <v>12973</v>
      </c>
      <c r="F5922" s="55">
        <v>41576</v>
      </c>
      <c r="G5922" s="42" t="s">
        <v>12974</v>
      </c>
      <c r="H5922" s="42" t="s">
        <v>207</v>
      </c>
      <c r="I5922" s="42" t="s">
        <v>56</v>
      </c>
      <c r="J5922" s="42" t="s">
        <v>12975</v>
      </c>
      <c r="K5922" s="42" t="s">
        <v>155</v>
      </c>
      <c r="L5922" s="42" t="s">
        <v>156</v>
      </c>
      <c r="M5922" s="42" t="s">
        <v>21</v>
      </c>
      <c r="N5922" s="42" t="s">
        <v>12976</v>
      </c>
      <c r="O5922" s="42" t="s">
        <v>537</v>
      </c>
      <c r="P5922" s="42" t="s">
        <v>395</v>
      </c>
      <c r="Q5922" s="56" t="s">
        <v>12977</v>
      </c>
      <c r="R5922" s="42" t="s">
        <v>94</v>
      </c>
      <c r="S5922" s="42" t="s">
        <v>22</v>
      </c>
      <c r="T5922" s="42"/>
      <c r="V5922" s="42"/>
      <c r="W5922" s="42"/>
      <c r="Y5922" s="57"/>
      <c r="Z5922" s="57"/>
      <c r="AA5922" s="57"/>
      <c r="AB5922" s="57"/>
      <c r="AC5922" s="57"/>
      <c r="AD5922" s="57"/>
      <c r="AE5922" s="57"/>
      <c r="AF5922" s="57"/>
      <c r="AG5922" s="57"/>
      <c r="AH5922" s="57"/>
      <c r="AI5922" s="57"/>
      <c r="AJ5922" s="57"/>
      <c r="AK5922" s="57"/>
      <c r="AL5922" s="57"/>
      <c r="AM5922" s="57"/>
      <c r="AN5922" s="57"/>
      <c r="AO5922" s="57"/>
      <c r="AP5922" s="57"/>
      <c r="AQ5922" s="57"/>
      <c r="AR5922" s="57"/>
      <c r="AS5922" s="57"/>
      <c r="AT5922" s="57"/>
      <c r="AU5922" s="57"/>
      <c r="AV5922" s="57"/>
      <c r="AW5922" s="57"/>
      <c r="AX5922" s="57"/>
      <c r="AY5922" s="57"/>
      <c r="AZ5922" s="57"/>
      <c r="BA5922" s="57"/>
      <c r="BB5922" s="57"/>
      <c r="BC5922" s="57"/>
      <c r="BD5922" s="57"/>
      <c r="BE5922" s="57"/>
      <c r="BF5922" s="57"/>
      <c r="BG5922" s="57"/>
      <c r="BH5922" s="57"/>
      <c r="BI5922" s="57"/>
      <c r="BJ5922" s="57"/>
      <c r="BK5922" s="57"/>
      <c r="BL5922" s="57"/>
    </row>
    <row r="5923" spans="1:64" s="50" customFormat="1" ht="12" customHeight="1" x14ac:dyDescent="0.15">
      <c r="A5923" s="42" t="s">
        <v>12968</v>
      </c>
      <c r="B5923" s="42">
        <v>49</v>
      </c>
      <c r="C5923" s="42" t="s">
        <v>14</v>
      </c>
      <c r="D5923" s="42" t="s">
        <v>79</v>
      </c>
      <c r="E5923" s="42"/>
      <c r="F5923" s="55">
        <v>41576</v>
      </c>
      <c r="G5923" s="42" t="s">
        <v>12969</v>
      </c>
      <c r="H5923" s="42" t="s">
        <v>8708</v>
      </c>
      <c r="I5923" s="42" t="s">
        <v>39</v>
      </c>
      <c r="J5923" s="42" t="s">
        <v>8709</v>
      </c>
      <c r="K5923" s="42" t="s">
        <v>92</v>
      </c>
      <c r="L5923" s="42" t="s">
        <v>93</v>
      </c>
      <c r="M5923" s="42" t="s">
        <v>21</v>
      </c>
      <c r="N5923" s="42" t="s">
        <v>12970</v>
      </c>
      <c r="O5923" s="42" t="s">
        <v>537</v>
      </c>
      <c r="P5923" s="42" t="s">
        <v>395</v>
      </c>
      <c r="Q5923" s="56" t="s">
        <v>12971</v>
      </c>
      <c r="R5923" s="42" t="s">
        <v>94</v>
      </c>
      <c r="S5923" s="42" t="s">
        <v>22</v>
      </c>
      <c r="T5923" s="42"/>
      <c r="V5923" s="42"/>
      <c r="W5923" s="42"/>
      <c r="Y5923" s="57"/>
      <c r="Z5923" s="57"/>
      <c r="AA5923" s="57"/>
      <c r="AB5923" s="57"/>
      <c r="AC5923" s="57"/>
      <c r="AD5923" s="57"/>
      <c r="AE5923" s="57"/>
      <c r="AF5923" s="57"/>
      <c r="AG5923" s="57"/>
      <c r="AH5923" s="57"/>
      <c r="AI5923" s="57"/>
      <c r="AJ5923" s="57"/>
      <c r="AK5923" s="57"/>
      <c r="AL5923" s="57"/>
      <c r="AM5923" s="57"/>
      <c r="AN5923" s="57"/>
      <c r="AO5923" s="57"/>
      <c r="AP5923" s="57"/>
      <c r="AQ5923" s="57"/>
      <c r="AR5923" s="57"/>
      <c r="AS5923" s="57"/>
      <c r="AT5923" s="57"/>
      <c r="AU5923" s="57"/>
      <c r="AV5923" s="57"/>
      <c r="AW5923" s="57"/>
      <c r="AX5923" s="57"/>
      <c r="AY5923" s="57"/>
      <c r="AZ5923" s="57"/>
      <c r="BA5923" s="57"/>
      <c r="BB5923" s="57"/>
      <c r="BC5923" s="57"/>
      <c r="BD5923" s="57"/>
      <c r="BE5923" s="57"/>
      <c r="BF5923" s="57"/>
      <c r="BG5923" s="57"/>
      <c r="BH5923" s="57"/>
      <c r="BI5923" s="57"/>
      <c r="BJ5923" s="57"/>
      <c r="BK5923" s="57"/>
      <c r="BL5923" s="57"/>
    </row>
    <row r="5924" spans="1:64" s="50" customFormat="1" ht="12" customHeight="1" x14ac:dyDescent="0.15">
      <c r="A5924" s="42" t="s">
        <v>12978</v>
      </c>
      <c r="B5924" s="42">
        <v>57</v>
      </c>
      <c r="C5924" s="42" t="s">
        <v>14</v>
      </c>
      <c r="D5924" s="42" t="s">
        <v>31</v>
      </c>
      <c r="E5924" s="42" t="s">
        <v>12979</v>
      </c>
      <c r="F5924" s="55">
        <v>41576</v>
      </c>
      <c r="G5924" s="42" t="s">
        <v>12980</v>
      </c>
      <c r="H5924" s="42" t="s">
        <v>4896</v>
      </c>
      <c r="I5924" s="42" t="s">
        <v>417</v>
      </c>
      <c r="J5924" s="42" t="s">
        <v>12981</v>
      </c>
      <c r="K5924" s="42" t="s">
        <v>12982</v>
      </c>
      <c r="L5924" s="42" t="s">
        <v>12983</v>
      </c>
      <c r="M5924" s="42" t="s">
        <v>21</v>
      </c>
      <c r="N5924" s="42" t="s">
        <v>12984</v>
      </c>
      <c r="O5924" s="42" t="s">
        <v>537</v>
      </c>
      <c r="P5924" s="42" t="s">
        <v>395</v>
      </c>
      <c r="Q5924" s="56" t="s">
        <v>12985</v>
      </c>
      <c r="R5924" s="42" t="s">
        <v>542</v>
      </c>
      <c r="S5924" s="42" t="s">
        <v>22</v>
      </c>
      <c r="T5924" s="42"/>
      <c r="V5924" s="42"/>
      <c r="W5924" s="42"/>
      <c r="Y5924" s="57"/>
      <c r="Z5924" s="57"/>
      <c r="AA5924" s="57"/>
      <c r="AB5924" s="57"/>
      <c r="AC5924" s="57"/>
      <c r="AD5924" s="57"/>
      <c r="AE5924" s="57"/>
      <c r="AF5924" s="57"/>
      <c r="AG5924" s="57"/>
      <c r="AH5924" s="57"/>
      <c r="AI5924" s="57"/>
      <c r="AJ5924" s="57"/>
      <c r="AK5924" s="57"/>
      <c r="AL5924" s="57"/>
      <c r="AM5924" s="57"/>
      <c r="AN5924" s="57"/>
      <c r="AO5924" s="57"/>
      <c r="AP5924" s="57"/>
      <c r="AQ5924" s="57"/>
      <c r="AR5924" s="57"/>
      <c r="AS5924" s="57"/>
      <c r="AT5924" s="57"/>
      <c r="AU5924" s="57"/>
      <c r="AV5924" s="57"/>
      <c r="AW5924" s="57"/>
      <c r="AX5924" s="57"/>
      <c r="AY5924" s="57"/>
      <c r="AZ5924" s="57"/>
      <c r="BA5924" s="57"/>
      <c r="BB5924" s="57"/>
      <c r="BC5924" s="57"/>
      <c r="BD5924" s="57"/>
      <c r="BE5924" s="57"/>
      <c r="BF5924" s="57"/>
      <c r="BG5924" s="57"/>
      <c r="BH5924" s="57"/>
      <c r="BI5924" s="57"/>
      <c r="BJ5924" s="57"/>
      <c r="BK5924" s="57"/>
      <c r="BL5924" s="57"/>
    </row>
    <row r="5925" spans="1:64" s="50" customFormat="1" ht="12" customHeight="1" x14ac:dyDescent="0.15">
      <c r="A5925" s="42" t="s">
        <v>12986</v>
      </c>
      <c r="B5925" s="42">
        <v>61</v>
      </c>
      <c r="C5925" s="42" t="s">
        <v>14</v>
      </c>
      <c r="D5925" s="42" t="s">
        <v>79</v>
      </c>
      <c r="E5925" s="42" t="s">
        <v>12987</v>
      </c>
      <c r="F5925" s="55">
        <v>41575</v>
      </c>
      <c r="G5925" s="42" t="s">
        <v>12988</v>
      </c>
      <c r="H5925" s="42" t="s">
        <v>12989</v>
      </c>
      <c r="I5925" s="42" t="s">
        <v>167</v>
      </c>
      <c r="J5925" s="42" t="s">
        <v>12990</v>
      </c>
      <c r="K5925" s="42" t="s">
        <v>12991</v>
      </c>
      <c r="L5925" s="42" t="s">
        <v>12992</v>
      </c>
      <c r="M5925" s="42" t="s">
        <v>21</v>
      </c>
      <c r="N5925" s="42" t="s">
        <v>12993</v>
      </c>
      <c r="O5925" s="42" t="s">
        <v>994</v>
      </c>
      <c r="P5925" s="42" t="s">
        <v>395</v>
      </c>
      <c r="Q5925" s="56" t="s">
        <v>12994</v>
      </c>
      <c r="R5925" s="42" t="s">
        <v>94</v>
      </c>
      <c r="S5925" s="42" t="s">
        <v>22</v>
      </c>
      <c r="T5925" s="42"/>
      <c r="V5925" s="42"/>
      <c r="W5925" s="42"/>
      <c r="Y5925" s="57"/>
      <c r="Z5925" s="57"/>
      <c r="AA5925" s="57"/>
      <c r="AB5925" s="57"/>
      <c r="AC5925" s="57"/>
      <c r="AD5925" s="57"/>
      <c r="AE5925" s="57"/>
      <c r="AF5925" s="57"/>
      <c r="AG5925" s="57"/>
      <c r="AH5925" s="57"/>
      <c r="AI5925" s="57"/>
      <c r="AJ5925" s="57"/>
      <c r="AK5925" s="57"/>
      <c r="AL5925" s="57"/>
      <c r="AM5925" s="57"/>
      <c r="AN5925" s="57"/>
      <c r="AO5925" s="57"/>
      <c r="AP5925" s="57"/>
      <c r="AQ5925" s="57"/>
      <c r="AR5925" s="57"/>
      <c r="AS5925" s="57"/>
      <c r="AT5925" s="57"/>
      <c r="AU5925" s="57"/>
      <c r="AV5925" s="57"/>
      <c r="AW5925" s="57"/>
      <c r="AX5925" s="57"/>
      <c r="AY5925" s="57"/>
      <c r="AZ5925" s="57"/>
      <c r="BA5925" s="57"/>
      <c r="BB5925" s="57"/>
      <c r="BC5925" s="57"/>
      <c r="BD5925" s="57"/>
      <c r="BE5925" s="57"/>
      <c r="BF5925" s="57"/>
      <c r="BG5925" s="57"/>
      <c r="BH5925" s="57"/>
      <c r="BI5925" s="57"/>
      <c r="BJ5925" s="57"/>
      <c r="BK5925" s="57"/>
      <c r="BL5925" s="57"/>
    </row>
    <row r="5926" spans="1:64" s="50" customFormat="1" ht="12" customHeight="1" x14ac:dyDescent="0.15">
      <c r="A5926" s="42" t="s">
        <v>12998</v>
      </c>
      <c r="B5926" s="42">
        <v>71</v>
      </c>
      <c r="C5926" s="42" t="s">
        <v>14</v>
      </c>
      <c r="D5926" s="42" t="s">
        <v>31</v>
      </c>
      <c r="E5926" s="42" t="s">
        <v>12999</v>
      </c>
      <c r="F5926" s="55">
        <v>41575</v>
      </c>
      <c r="G5926" s="42" t="s">
        <v>13000</v>
      </c>
      <c r="H5926" s="42" t="s">
        <v>991</v>
      </c>
      <c r="I5926" s="42" t="s">
        <v>26</v>
      </c>
      <c r="J5926" s="42" t="s">
        <v>13001</v>
      </c>
      <c r="K5926" s="42" t="s">
        <v>991</v>
      </c>
      <c r="L5926" s="42" t="s">
        <v>2671</v>
      </c>
      <c r="M5926" s="42" t="s">
        <v>21</v>
      </c>
      <c r="N5926" s="42" t="s">
        <v>13002</v>
      </c>
      <c r="O5926" s="42" t="s">
        <v>994</v>
      </c>
      <c r="P5926" s="42" t="s">
        <v>395</v>
      </c>
      <c r="Q5926" s="56" t="s">
        <v>13003</v>
      </c>
      <c r="R5926" s="42" t="s">
        <v>94</v>
      </c>
      <c r="S5926" s="42" t="s">
        <v>22</v>
      </c>
      <c r="T5926" s="42"/>
      <c r="V5926" s="42"/>
      <c r="W5926" s="42"/>
      <c r="Y5926" s="57"/>
      <c r="Z5926" s="57"/>
      <c r="AA5926" s="57"/>
      <c r="AB5926" s="57"/>
      <c r="AC5926" s="57"/>
      <c r="AD5926" s="57"/>
      <c r="AE5926" s="57"/>
      <c r="AF5926" s="57"/>
      <c r="AG5926" s="57"/>
      <c r="AH5926" s="57"/>
      <c r="AI5926" s="57"/>
      <c r="AJ5926" s="57"/>
      <c r="AK5926" s="57"/>
      <c r="AL5926" s="57"/>
      <c r="AM5926" s="57"/>
      <c r="AN5926" s="57"/>
      <c r="AO5926" s="57"/>
      <c r="AP5926" s="57"/>
      <c r="AQ5926" s="57"/>
      <c r="AR5926" s="57"/>
      <c r="AS5926" s="57"/>
      <c r="AT5926" s="57"/>
      <c r="AU5926" s="57"/>
      <c r="AV5926" s="57"/>
      <c r="AW5926" s="57"/>
      <c r="AX5926" s="57"/>
      <c r="AY5926" s="57"/>
      <c r="AZ5926" s="57"/>
      <c r="BA5926" s="57"/>
      <c r="BB5926" s="57"/>
      <c r="BC5926" s="57"/>
      <c r="BD5926" s="57"/>
      <c r="BE5926" s="57"/>
      <c r="BF5926" s="57"/>
      <c r="BG5926" s="57"/>
      <c r="BH5926" s="57"/>
      <c r="BI5926" s="57"/>
      <c r="BJ5926" s="57"/>
      <c r="BK5926" s="57"/>
      <c r="BL5926" s="57"/>
    </row>
    <row r="5927" spans="1:64" s="50" customFormat="1" ht="12" customHeight="1" x14ac:dyDescent="0.15">
      <c r="A5927" s="42" t="s">
        <v>12995</v>
      </c>
      <c r="B5927" s="42">
        <v>27</v>
      </c>
      <c r="C5927" s="42" t="s">
        <v>14</v>
      </c>
      <c r="D5927" s="42" t="s">
        <v>31</v>
      </c>
      <c r="E5927" s="42" t="s">
        <v>12996</v>
      </c>
      <c r="F5927" s="55">
        <v>41575</v>
      </c>
      <c r="G5927" s="42" t="s">
        <v>23839</v>
      </c>
      <c r="H5927" s="42" t="s">
        <v>8809</v>
      </c>
      <c r="I5927" s="42" t="s">
        <v>67</v>
      </c>
      <c r="J5927" s="42" t="s">
        <v>8810</v>
      </c>
      <c r="K5927" s="42" t="s">
        <v>279</v>
      </c>
      <c r="L5927" s="42" t="s">
        <v>26650</v>
      </c>
      <c r="M5927" s="42" t="s">
        <v>21</v>
      </c>
      <c r="N5927" s="42" t="s">
        <v>12997</v>
      </c>
      <c r="O5927" s="42" t="s">
        <v>537</v>
      </c>
      <c r="P5927" s="42" t="s">
        <v>395</v>
      </c>
      <c r="Q5927" s="56"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5927" s="42" t="s">
        <v>94</v>
      </c>
      <c r="S5927" s="42" t="s">
        <v>29</v>
      </c>
      <c r="T5927" s="42"/>
      <c r="V5927" s="42"/>
      <c r="W5927" s="42"/>
      <c r="Y5927" s="57"/>
      <c r="Z5927" s="57"/>
      <c r="AA5927" s="57"/>
      <c r="AB5927" s="57"/>
      <c r="AC5927" s="57"/>
      <c r="AD5927" s="57"/>
      <c r="AE5927" s="57"/>
      <c r="AF5927" s="57"/>
      <c r="AG5927" s="57"/>
      <c r="AH5927" s="57"/>
      <c r="AI5927" s="57"/>
      <c r="AJ5927" s="57"/>
      <c r="AK5927" s="57"/>
      <c r="AL5927" s="57"/>
      <c r="AM5927" s="57"/>
      <c r="AN5927" s="57"/>
      <c r="AO5927" s="57"/>
      <c r="AP5927" s="57"/>
      <c r="AQ5927" s="57"/>
      <c r="AR5927" s="57"/>
      <c r="AS5927" s="57"/>
      <c r="AT5927" s="57"/>
      <c r="AU5927" s="57"/>
      <c r="AV5927" s="57"/>
      <c r="AW5927" s="57"/>
      <c r="AX5927" s="57"/>
      <c r="AY5927" s="57"/>
      <c r="AZ5927" s="57"/>
      <c r="BA5927" s="57"/>
      <c r="BB5927" s="57"/>
      <c r="BC5927" s="57"/>
      <c r="BD5927" s="57"/>
      <c r="BE5927" s="57"/>
      <c r="BF5927" s="57"/>
      <c r="BG5927" s="57"/>
      <c r="BH5927" s="57"/>
      <c r="BI5927" s="57"/>
      <c r="BJ5927" s="57"/>
      <c r="BK5927" s="57"/>
      <c r="BL5927" s="57"/>
    </row>
    <row r="5928" spans="1:64" s="50" customFormat="1" ht="12" customHeight="1" x14ac:dyDescent="0.15">
      <c r="A5928" s="42" t="s">
        <v>13026</v>
      </c>
      <c r="B5928" s="42">
        <v>35</v>
      </c>
      <c r="C5928" s="42" t="s">
        <v>108</v>
      </c>
      <c r="D5928" s="42" t="s">
        <v>31</v>
      </c>
      <c r="E5928" s="42" t="s">
        <v>13027</v>
      </c>
      <c r="F5928" s="55">
        <v>41574</v>
      </c>
      <c r="G5928" s="42" t="s">
        <v>13028</v>
      </c>
      <c r="H5928" s="42" t="s">
        <v>443</v>
      </c>
      <c r="I5928" s="42" t="s">
        <v>189</v>
      </c>
      <c r="J5928" s="42" t="s">
        <v>13029</v>
      </c>
      <c r="K5928" s="42" t="s">
        <v>770</v>
      </c>
      <c r="L5928" s="42" t="s">
        <v>13030</v>
      </c>
      <c r="M5928" s="42" t="s">
        <v>21</v>
      </c>
      <c r="N5928" s="42" t="s">
        <v>13031</v>
      </c>
      <c r="O5928" s="42" t="s">
        <v>537</v>
      </c>
      <c r="P5928" s="42" t="s">
        <v>395</v>
      </c>
      <c r="Q5928" s="56" t="s">
        <v>13032</v>
      </c>
      <c r="R5928" s="42" t="s">
        <v>948</v>
      </c>
      <c r="S5928" s="42" t="s">
        <v>12</v>
      </c>
      <c r="T5928" s="42"/>
      <c r="V5928" s="42"/>
      <c r="W5928" s="42"/>
      <c r="Y5928" s="57"/>
      <c r="Z5928" s="57"/>
      <c r="AA5928" s="57"/>
      <c r="AB5928" s="57"/>
      <c r="AC5928" s="57"/>
      <c r="AD5928" s="57"/>
      <c r="AE5928" s="57"/>
      <c r="AF5928" s="57"/>
      <c r="AG5928" s="57"/>
      <c r="AH5928" s="57"/>
      <c r="AI5928" s="57"/>
      <c r="AJ5928" s="57"/>
      <c r="AK5928" s="57"/>
      <c r="AL5928" s="57"/>
      <c r="AM5928" s="57"/>
      <c r="AN5928" s="57"/>
      <c r="AO5928" s="57"/>
      <c r="AP5928" s="57"/>
      <c r="AQ5928" s="57"/>
      <c r="AR5928" s="57"/>
      <c r="AS5928" s="57"/>
      <c r="AT5928" s="57"/>
      <c r="AU5928" s="57"/>
      <c r="AV5928" s="57"/>
      <c r="AW5928" s="57"/>
      <c r="AX5928" s="57"/>
      <c r="AY5928" s="57"/>
      <c r="AZ5928" s="57"/>
      <c r="BA5928" s="57"/>
      <c r="BB5928" s="57"/>
      <c r="BC5928" s="57"/>
      <c r="BD5928" s="57"/>
      <c r="BE5928" s="57"/>
      <c r="BF5928" s="57"/>
      <c r="BG5928" s="57"/>
      <c r="BH5928" s="57"/>
      <c r="BI5928" s="57"/>
      <c r="BJ5928" s="57"/>
      <c r="BK5928" s="57"/>
      <c r="BL5928" s="57"/>
    </row>
    <row r="5929" spans="1:64" s="50" customFormat="1" ht="12" customHeight="1" x14ac:dyDescent="0.15">
      <c r="A5929" s="42" t="s">
        <v>13019</v>
      </c>
      <c r="B5929" s="42">
        <v>26</v>
      </c>
      <c r="C5929" s="42" t="s">
        <v>108</v>
      </c>
      <c r="D5929" s="42" t="s">
        <v>31</v>
      </c>
      <c r="E5929" s="42" t="s">
        <v>13020</v>
      </c>
      <c r="F5929" s="55">
        <v>41574</v>
      </c>
      <c r="G5929" s="42" t="s">
        <v>13021</v>
      </c>
      <c r="H5929" s="42" t="s">
        <v>1562</v>
      </c>
      <c r="I5929" s="42" t="s">
        <v>46</v>
      </c>
      <c r="J5929" s="42" t="s">
        <v>13022</v>
      </c>
      <c r="K5929" s="42" t="s">
        <v>4594</v>
      </c>
      <c r="L5929" s="42" t="s">
        <v>2717</v>
      </c>
      <c r="M5929" s="42" t="s">
        <v>21</v>
      </c>
      <c r="N5929" s="42" t="s">
        <v>13023</v>
      </c>
      <c r="O5929" s="42" t="s">
        <v>994</v>
      </c>
      <c r="P5929" s="42" t="s">
        <v>395</v>
      </c>
      <c r="Q5929" s="56" t="s">
        <v>13024</v>
      </c>
      <c r="R5929" s="42" t="s">
        <v>94</v>
      </c>
      <c r="S5929" s="42" t="s">
        <v>12</v>
      </c>
      <c r="T5929" s="42"/>
      <c r="V5929" s="42"/>
      <c r="W5929" s="42"/>
      <c r="Y5929" s="57"/>
      <c r="Z5929" s="57"/>
      <c r="AA5929" s="57"/>
      <c r="AB5929" s="57"/>
      <c r="AC5929" s="57"/>
      <c r="AD5929" s="57"/>
      <c r="AE5929" s="57"/>
      <c r="AF5929" s="57"/>
      <c r="AG5929" s="57"/>
      <c r="AH5929" s="57"/>
      <c r="AI5929" s="57"/>
      <c r="AJ5929" s="57"/>
      <c r="AK5929" s="57"/>
      <c r="AL5929" s="57"/>
      <c r="AM5929" s="57"/>
      <c r="AN5929" s="57"/>
      <c r="AO5929" s="57"/>
      <c r="AP5929" s="57"/>
      <c r="AQ5929" s="57"/>
      <c r="AR5929" s="57"/>
      <c r="AS5929" s="57"/>
      <c r="AT5929" s="57"/>
      <c r="AU5929" s="57"/>
      <c r="AV5929" s="57"/>
      <c r="AW5929" s="57"/>
      <c r="AX5929" s="57"/>
      <c r="AY5929" s="57"/>
      <c r="AZ5929" s="57"/>
      <c r="BA5929" s="57"/>
      <c r="BB5929" s="57"/>
      <c r="BC5929" s="57"/>
      <c r="BD5929" s="57"/>
      <c r="BE5929" s="57"/>
      <c r="BF5929" s="57"/>
      <c r="BG5929" s="57"/>
      <c r="BH5929" s="57"/>
      <c r="BI5929" s="57"/>
      <c r="BJ5929" s="57"/>
      <c r="BK5929" s="57"/>
      <c r="BL5929" s="57"/>
    </row>
    <row r="5930" spans="1:64" s="50" customFormat="1" ht="12" customHeight="1" x14ac:dyDescent="0.15">
      <c r="A5930" s="42" t="s">
        <v>13004</v>
      </c>
      <c r="B5930" s="42">
        <v>28</v>
      </c>
      <c r="C5930" s="42" t="s">
        <v>14</v>
      </c>
      <c r="D5930" s="42" t="s">
        <v>79</v>
      </c>
      <c r="E5930" s="42" t="s">
        <v>13005</v>
      </c>
      <c r="F5930" s="55">
        <v>41574</v>
      </c>
      <c r="G5930" s="42" t="s">
        <v>13006</v>
      </c>
      <c r="H5930" s="42" t="s">
        <v>635</v>
      </c>
      <c r="I5930" s="42" t="s">
        <v>56</v>
      </c>
      <c r="J5930" s="42" t="s">
        <v>13007</v>
      </c>
      <c r="K5930" s="42" t="s">
        <v>636</v>
      </c>
      <c r="L5930" s="42" t="s">
        <v>637</v>
      </c>
      <c r="M5930" s="42" t="s">
        <v>21</v>
      </c>
      <c r="N5930" s="42" t="s">
        <v>13008</v>
      </c>
      <c r="O5930" s="42" t="s">
        <v>994</v>
      </c>
      <c r="P5930" s="42" t="s">
        <v>395</v>
      </c>
      <c r="Q5930" s="56" t="s">
        <v>13009</v>
      </c>
      <c r="R5930" s="42" t="s">
        <v>94</v>
      </c>
      <c r="S5930" s="42" t="s">
        <v>22</v>
      </c>
      <c r="T5930" s="42"/>
      <c r="V5930" s="42"/>
      <c r="W5930" s="42"/>
      <c r="Y5930" s="57"/>
      <c r="Z5930" s="57"/>
      <c r="AA5930" s="57"/>
      <c r="AB5930" s="57"/>
      <c r="AC5930" s="57"/>
      <c r="AD5930" s="57"/>
      <c r="AE5930" s="57"/>
      <c r="AF5930" s="57"/>
      <c r="AG5930" s="57"/>
      <c r="AH5930" s="57"/>
      <c r="AI5930" s="57"/>
      <c r="AJ5930" s="57"/>
      <c r="AK5930" s="57"/>
      <c r="AL5930" s="57"/>
      <c r="AM5930" s="57"/>
      <c r="AN5930" s="57"/>
      <c r="AO5930" s="57"/>
      <c r="AP5930" s="57"/>
      <c r="AQ5930" s="57"/>
      <c r="AR5930" s="57"/>
      <c r="AS5930" s="57"/>
      <c r="AT5930" s="57"/>
      <c r="AU5930" s="57"/>
      <c r="AV5930" s="57"/>
      <c r="AW5930" s="57"/>
      <c r="AX5930" s="57"/>
      <c r="AY5930" s="57"/>
      <c r="AZ5930" s="57"/>
      <c r="BA5930" s="57"/>
      <c r="BB5930" s="57"/>
      <c r="BC5930" s="57"/>
      <c r="BD5930" s="57"/>
      <c r="BE5930" s="57"/>
      <c r="BF5930" s="57"/>
      <c r="BG5930" s="57"/>
      <c r="BH5930" s="57"/>
      <c r="BI5930" s="57"/>
      <c r="BJ5930" s="57"/>
      <c r="BK5930" s="57"/>
      <c r="BL5930" s="57"/>
    </row>
    <row r="5931" spans="1:64" s="50" customFormat="1" ht="12" customHeight="1" x14ac:dyDescent="0.15">
      <c r="A5931" s="42" t="s">
        <v>13014</v>
      </c>
      <c r="B5931" s="42">
        <v>51</v>
      </c>
      <c r="C5931" s="42" t="s">
        <v>14</v>
      </c>
      <c r="D5931" s="42" t="s">
        <v>42</v>
      </c>
      <c r="E5931" s="42" t="s">
        <v>13015</v>
      </c>
      <c r="F5931" s="55">
        <v>41574</v>
      </c>
      <c r="G5931" s="42" t="s">
        <v>13016</v>
      </c>
      <c r="H5931" s="42" t="s">
        <v>6321</v>
      </c>
      <c r="I5931" s="42" t="s">
        <v>56</v>
      </c>
      <c r="J5931" s="42" t="s">
        <v>11160</v>
      </c>
      <c r="K5931" s="42" t="s">
        <v>155</v>
      </c>
      <c r="L5931" s="42" t="s">
        <v>6322</v>
      </c>
      <c r="M5931" s="42" t="s">
        <v>21</v>
      </c>
      <c r="N5931" s="42" t="s">
        <v>13017</v>
      </c>
      <c r="O5931" s="42" t="s">
        <v>994</v>
      </c>
      <c r="P5931" s="42" t="s">
        <v>395</v>
      </c>
      <c r="Q5931" s="56" t="s">
        <v>13018</v>
      </c>
      <c r="R5931" s="42" t="s">
        <v>94</v>
      </c>
      <c r="S5931" s="42" t="s">
        <v>22</v>
      </c>
      <c r="T5931" s="42"/>
      <c r="V5931" s="42"/>
      <c r="W5931" s="42"/>
      <c r="Y5931" s="57"/>
      <c r="Z5931" s="57"/>
      <c r="AA5931" s="57"/>
      <c r="AB5931" s="57"/>
      <c r="AC5931" s="57"/>
      <c r="AD5931" s="57"/>
      <c r="AE5931" s="57"/>
      <c r="AF5931" s="57"/>
      <c r="AG5931" s="57"/>
      <c r="AH5931" s="57"/>
      <c r="AI5931" s="57"/>
      <c r="AJ5931" s="57"/>
      <c r="AK5931" s="57"/>
      <c r="AL5931" s="57"/>
      <c r="AM5931" s="57"/>
      <c r="AN5931" s="57"/>
      <c r="AO5931" s="57"/>
      <c r="AP5931" s="57"/>
      <c r="AQ5931" s="57"/>
      <c r="AR5931" s="57"/>
      <c r="AS5931" s="57"/>
      <c r="AT5931" s="57"/>
      <c r="AU5931" s="57"/>
      <c r="AV5931" s="57"/>
      <c r="AW5931" s="57"/>
      <c r="AX5931" s="57"/>
      <c r="AY5931" s="57"/>
      <c r="AZ5931" s="57"/>
      <c r="BA5931" s="57"/>
      <c r="BB5931" s="57"/>
      <c r="BC5931" s="57"/>
      <c r="BD5931" s="57"/>
      <c r="BE5931" s="57"/>
      <c r="BF5931" s="57"/>
      <c r="BG5931" s="57"/>
      <c r="BH5931" s="57"/>
      <c r="BI5931" s="57"/>
      <c r="BJ5931" s="57"/>
      <c r="BK5931" s="57"/>
      <c r="BL5931" s="57"/>
    </row>
    <row r="5932" spans="1:64" s="50" customFormat="1" ht="12" customHeight="1" x14ac:dyDescent="0.15">
      <c r="A5932" s="42" t="s">
        <v>13033</v>
      </c>
      <c r="B5932" s="42">
        <v>26</v>
      </c>
      <c r="C5932" s="42" t="s">
        <v>14</v>
      </c>
      <c r="D5932" s="42" t="s">
        <v>31</v>
      </c>
      <c r="E5932" s="42" t="s">
        <v>13034</v>
      </c>
      <c r="F5932" s="55">
        <v>41574</v>
      </c>
      <c r="G5932" s="42" t="s">
        <v>13035</v>
      </c>
      <c r="H5932" s="42" t="s">
        <v>13036</v>
      </c>
      <c r="I5932" s="42" t="s">
        <v>313</v>
      </c>
      <c r="J5932" s="42" t="s">
        <v>13037</v>
      </c>
      <c r="K5932" s="42" t="s">
        <v>12884</v>
      </c>
      <c r="L5932" s="42" t="s">
        <v>13038</v>
      </c>
      <c r="M5932" s="42" t="s">
        <v>21</v>
      </c>
      <c r="N5932" s="42" t="s">
        <v>13039</v>
      </c>
      <c r="O5932" s="42" t="s">
        <v>537</v>
      </c>
      <c r="P5932" s="42" t="s">
        <v>395</v>
      </c>
      <c r="Q5932" s="56" t="s">
        <v>13040</v>
      </c>
      <c r="R5932" s="42" t="s">
        <v>94</v>
      </c>
      <c r="S5932" s="42" t="s">
        <v>22</v>
      </c>
      <c r="T5932" s="42"/>
      <c r="V5932" s="42"/>
      <c r="W5932" s="42"/>
      <c r="Y5932" s="57"/>
      <c r="Z5932" s="57"/>
      <c r="AA5932" s="57"/>
      <c r="AB5932" s="57"/>
      <c r="AC5932" s="57"/>
      <c r="AD5932" s="57"/>
      <c r="AE5932" s="57"/>
      <c r="AF5932" s="57"/>
      <c r="AG5932" s="57"/>
      <c r="AH5932" s="57"/>
      <c r="AI5932" s="57"/>
      <c r="AJ5932" s="57"/>
      <c r="AK5932" s="57"/>
      <c r="AL5932" s="57"/>
      <c r="AM5932" s="57"/>
      <c r="AN5932" s="57"/>
      <c r="AO5932" s="57"/>
      <c r="AP5932" s="57"/>
      <c r="AQ5932" s="57"/>
      <c r="AR5932" s="57"/>
      <c r="AS5932" s="57"/>
      <c r="AT5932" s="57"/>
      <c r="AU5932" s="57"/>
      <c r="AV5932" s="57"/>
      <c r="AW5932" s="57"/>
      <c r="AX5932" s="57"/>
      <c r="AY5932" s="57"/>
      <c r="AZ5932" s="57"/>
      <c r="BA5932" s="57"/>
      <c r="BB5932" s="57"/>
      <c r="BC5932" s="57"/>
      <c r="BD5932" s="57"/>
      <c r="BE5932" s="57"/>
      <c r="BF5932" s="57"/>
      <c r="BG5932" s="57"/>
      <c r="BH5932" s="57"/>
      <c r="BI5932" s="57"/>
      <c r="BJ5932" s="57"/>
      <c r="BK5932" s="57"/>
      <c r="BL5932" s="57"/>
    </row>
    <row r="5933" spans="1:64" s="50" customFormat="1" ht="12" customHeight="1" x14ac:dyDescent="0.15">
      <c r="A5933" s="42" t="s">
        <v>13010</v>
      </c>
      <c r="B5933" s="42">
        <v>57</v>
      </c>
      <c r="C5933" s="42" t="s">
        <v>14</v>
      </c>
      <c r="D5933" s="42" t="s">
        <v>79</v>
      </c>
      <c r="E5933" s="42"/>
      <c r="F5933" s="55">
        <v>41574</v>
      </c>
      <c r="G5933" s="42" t="s">
        <v>23840</v>
      </c>
      <c r="H5933" s="42" t="s">
        <v>13011</v>
      </c>
      <c r="I5933" s="42" t="s">
        <v>39</v>
      </c>
      <c r="J5933" s="42" t="s">
        <v>7659</v>
      </c>
      <c r="K5933" s="42" t="s">
        <v>92</v>
      </c>
      <c r="L5933" s="42" t="s">
        <v>408</v>
      </c>
      <c r="M5933" s="42" t="s">
        <v>21</v>
      </c>
      <c r="N5933" s="42" t="s">
        <v>13012</v>
      </c>
      <c r="O5933" s="42" t="s">
        <v>994</v>
      </c>
      <c r="P5933" s="42" t="s">
        <v>395</v>
      </c>
      <c r="Q5933" s="56" t="s">
        <v>13013</v>
      </c>
      <c r="R5933" s="42" t="s">
        <v>542</v>
      </c>
      <c r="S5933" s="42" t="s">
        <v>12</v>
      </c>
      <c r="T5933" s="42"/>
      <c r="V5933" s="42"/>
      <c r="W5933" s="42"/>
      <c r="Y5933" s="57"/>
      <c r="Z5933" s="57"/>
      <c r="AA5933" s="57"/>
      <c r="AB5933" s="57"/>
      <c r="AC5933" s="57"/>
      <c r="AD5933" s="57"/>
      <c r="AE5933" s="57"/>
      <c r="AF5933" s="57"/>
      <c r="AG5933" s="57"/>
      <c r="AH5933" s="57"/>
      <c r="AI5933" s="57"/>
      <c r="AJ5933" s="57"/>
      <c r="AK5933" s="57"/>
      <c r="AL5933" s="57"/>
      <c r="AM5933" s="57"/>
      <c r="AN5933" s="57"/>
      <c r="AO5933" s="57"/>
      <c r="AP5933" s="57"/>
      <c r="AQ5933" s="57"/>
      <c r="AR5933" s="57"/>
      <c r="AS5933" s="57"/>
      <c r="AT5933" s="57"/>
      <c r="AU5933" s="57"/>
      <c r="AV5933" s="57"/>
      <c r="AW5933" s="57"/>
      <c r="AX5933" s="57"/>
      <c r="AY5933" s="57"/>
      <c r="AZ5933" s="57"/>
      <c r="BA5933" s="57"/>
      <c r="BB5933" s="57"/>
      <c r="BC5933" s="57"/>
      <c r="BD5933" s="57"/>
      <c r="BE5933" s="57"/>
      <c r="BF5933" s="57"/>
      <c r="BG5933" s="57"/>
      <c r="BH5933" s="57"/>
      <c r="BI5933" s="57"/>
      <c r="BJ5933" s="57"/>
      <c r="BK5933" s="57"/>
      <c r="BL5933" s="57"/>
    </row>
    <row r="5934" spans="1:64" s="50" customFormat="1" ht="12" customHeight="1" x14ac:dyDescent="0.15">
      <c r="A5934" s="42" t="s">
        <v>13025</v>
      </c>
      <c r="B5934" s="42">
        <v>27</v>
      </c>
      <c r="C5934" s="42" t="s">
        <v>14</v>
      </c>
      <c r="D5934" s="42" t="s">
        <v>31</v>
      </c>
      <c r="E5934" s="42" t="s">
        <v>13020</v>
      </c>
      <c r="F5934" s="55">
        <v>41574</v>
      </c>
      <c r="G5934" s="42" t="s">
        <v>13021</v>
      </c>
      <c r="H5934" s="42" t="s">
        <v>1562</v>
      </c>
      <c r="I5934" s="42" t="s">
        <v>46</v>
      </c>
      <c r="J5934" s="42" t="s">
        <v>13022</v>
      </c>
      <c r="K5934" s="42" t="s">
        <v>4594</v>
      </c>
      <c r="L5934" s="42" t="s">
        <v>2717</v>
      </c>
      <c r="M5934" s="42" t="s">
        <v>21</v>
      </c>
      <c r="N5934" s="42" t="s">
        <v>13023</v>
      </c>
      <c r="O5934" s="42" t="s">
        <v>994</v>
      </c>
      <c r="P5934" s="42" t="s">
        <v>395</v>
      </c>
      <c r="Q5934" s="56" t="s">
        <v>13024</v>
      </c>
      <c r="R5934" s="42" t="s">
        <v>94</v>
      </c>
      <c r="S5934" s="42" t="s">
        <v>12</v>
      </c>
      <c r="T5934" s="42"/>
      <c r="V5934" s="42"/>
      <c r="W5934" s="42"/>
      <c r="Y5934" s="57"/>
      <c r="Z5934" s="57"/>
      <c r="AA5934" s="57"/>
      <c r="AB5934" s="57"/>
      <c r="AC5934" s="57"/>
      <c r="AD5934" s="57"/>
      <c r="AE5934" s="57"/>
      <c r="AF5934" s="57"/>
      <c r="AG5934" s="57"/>
      <c r="AH5934" s="57"/>
      <c r="AI5934" s="57"/>
      <c r="AJ5934" s="57"/>
      <c r="AK5934" s="57"/>
      <c r="AL5934" s="57"/>
      <c r="AM5934" s="57"/>
      <c r="AN5934" s="57"/>
      <c r="AO5934" s="57"/>
      <c r="AP5934" s="57"/>
      <c r="AQ5934" s="57"/>
      <c r="AR5934" s="57"/>
      <c r="AS5934" s="57"/>
      <c r="AT5934" s="57"/>
      <c r="AU5934" s="57"/>
      <c r="AV5934" s="57"/>
      <c r="AW5934" s="57"/>
      <c r="AX5934" s="57"/>
      <c r="AY5934" s="57"/>
      <c r="AZ5934" s="57"/>
      <c r="BA5934" s="57"/>
      <c r="BB5934" s="57"/>
      <c r="BC5934" s="57"/>
      <c r="BD5934" s="57"/>
      <c r="BE5934" s="57"/>
      <c r="BF5934" s="57"/>
      <c r="BG5934" s="57"/>
      <c r="BH5934" s="57"/>
      <c r="BI5934" s="57"/>
      <c r="BJ5934" s="57"/>
      <c r="BK5934" s="57"/>
      <c r="BL5934" s="57"/>
    </row>
    <row r="5935" spans="1:64" s="50" customFormat="1" ht="12" customHeight="1" x14ac:dyDescent="0.15">
      <c r="A5935" s="42" t="s">
        <v>13041</v>
      </c>
      <c r="B5935" s="42">
        <v>24</v>
      </c>
      <c r="C5935" s="42" t="s">
        <v>14</v>
      </c>
      <c r="D5935" s="42" t="s">
        <v>79</v>
      </c>
      <c r="E5935" s="42" t="s">
        <v>13042</v>
      </c>
      <c r="F5935" s="55">
        <v>41573</v>
      </c>
      <c r="G5935" s="42" t="s">
        <v>13043</v>
      </c>
      <c r="H5935" s="42" t="s">
        <v>55</v>
      </c>
      <c r="I5935" s="42" t="s">
        <v>56</v>
      </c>
      <c r="J5935" s="42" t="s">
        <v>13044</v>
      </c>
      <c r="K5935" s="42" t="s">
        <v>5214</v>
      </c>
      <c r="L5935" s="42" t="s">
        <v>7541</v>
      </c>
      <c r="M5935" s="42" t="s">
        <v>21</v>
      </c>
      <c r="N5935" s="42" t="s">
        <v>13045</v>
      </c>
      <c r="O5935" s="42" t="s">
        <v>994</v>
      </c>
      <c r="P5935" s="42" t="s">
        <v>395</v>
      </c>
      <c r="Q5935" s="56" t="s">
        <v>13046</v>
      </c>
      <c r="R5935" s="42" t="s">
        <v>94</v>
      </c>
      <c r="S5935" s="42" t="s">
        <v>22</v>
      </c>
      <c r="T5935" s="42"/>
      <c r="V5935" s="42"/>
      <c r="W5935" s="42"/>
      <c r="Y5935" s="57"/>
      <c r="Z5935" s="57"/>
      <c r="AA5935" s="57"/>
      <c r="AB5935" s="57"/>
      <c r="AC5935" s="57"/>
      <c r="AD5935" s="57"/>
      <c r="AE5935" s="57"/>
      <c r="AF5935" s="57"/>
      <c r="AG5935" s="57"/>
      <c r="AH5935" s="57"/>
      <c r="AI5935" s="57"/>
      <c r="AJ5935" s="57"/>
      <c r="AK5935" s="57"/>
      <c r="AL5935" s="57"/>
      <c r="AM5935" s="57"/>
      <c r="AN5935" s="57"/>
      <c r="AO5935" s="57"/>
      <c r="AP5935" s="57"/>
      <c r="AQ5935" s="57"/>
      <c r="AR5935" s="57"/>
      <c r="AS5935" s="57"/>
      <c r="AT5935" s="57"/>
      <c r="AU5935" s="57"/>
      <c r="AV5935" s="57"/>
      <c r="AW5935" s="57"/>
      <c r="AX5935" s="57"/>
      <c r="AY5935" s="57"/>
      <c r="AZ5935" s="57"/>
      <c r="BA5935" s="57"/>
      <c r="BB5935" s="57"/>
      <c r="BC5935" s="57"/>
      <c r="BD5935" s="57"/>
      <c r="BE5935" s="57"/>
      <c r="BF5935" s="57"/>
      <c r="BG5935" s="57"/>
      <c r="BH5935" s="57"/>
      <c r="BI5935" s="57"/>
      <c r="BJ5935" s="57"/>
      <c r="BK5935" s="57"/>
      <c r="BL5935" s="57"/>
    </row>
    <row r="5936" spans="1:64" s="50" customFormat="1" ht="12" customHeight="1" x14ac:dyDescent="0.15">
      <c r="A5936" s="42" t="s">
        <v>13047</v>
      </c>
      <c r="B5936" s="42">
        <v>32</v>
      </c>
      <c r="C5936" s="42" t="s">
        <v>14</v>
      </c>
      <c r="D5936" s="42" t="s">
        <v>42</v>
      </c>
      <c r="E5936" s="42"/>
      <c r="F5936" s="55">
        <v>41573</v>
      </c>
      <c r="G5936" s="42" t="s">
        <v>23841</v>
      </c>
      <c r="H5936" s="42" t="s">
        <v>13048</v>
      </c>
      <c r="I5936" s="42" t="s">
        <v>39</v>
      </c>
      <c r="J5936" s="42" t="s">
        <v>13049</v>
      </c>
      <c r="K5936" s="42" t="s">
        <v>767</v>
      </c>
      <c r="L5936" s="42" t="s">
        <v>13050</v>
      </c>
      <c r="M5936" s="42" t="s">
        <v>21</v>
      </c>
      <c r="N5936" s="42" t="s">
        <v>13051</v>
      </c>
      <c r="O5936" s="42" t="s">
        <v>994</v>
      </c>
      <c r="P5936" s="42" t="s">
        <v>395</v>
      </c>
      <c r="Q5936" s="56" t="s">
        <v>13052</v>
      </c>
      <c r="R5936" s="42" t="s">
        <v>94</v>
      </c>
      <c r="S5936" s="42" t="s">
        <v>22</v>
      </c>
      <c r="T5936" s="42"/>
      <c r="V5936" s="42"/>
      <c r="W5936" s="42"/>
      <c r="Y5936" s="57"/>
      <c r="Z5936" s="57"/>
      <c r="AA5936" s="57"/>
      <c r="AB5936" s="57"/>
      <c r="AC5936" s="57"/>
      <c r="AD5936" s="57"/>
      <c r="AE5936" s="57"/>
      <c r="AF5936" s="57"/>
      <c r="AG5936" s="57"/>
      <c r="AH5936" s="57"/>
      <c r="AI5936" s="57"/>
      <c r="AJ5936" s="57"/>
      <c r="AK5936" s="57"/>
      <c r="AL5936" s="57"/>
      <c r="AM5936" s="57"/>
      <c r="AN5936" s="57"/>
      <c r="AO5936" s="57"/>
      <c r="AP5936" s="57"/>
      <c r="AQ5936" s="57"/>
      <c r="AR5936" s="57"/>
      <c r="AS5936" s="57"/>
      <c r="AT5936" s="57"/>
      <c r="AU5936" s="57"/>
      <c r="AV5936" s="57"/>
      <c r="AW5936" s="57"/>
      <c r="AX5936" s="57"/>
      <c r="AY5936" s="57"/>
      <c r="AZ5936" s="57"/>
      <c r="BA5936" s="57"/>
      <c r="BB5936" s="57"/>
      <c r="BC5936" s="57"/>
      <c r="BD5936" s="57"/>
      <c r="BE5936" s="57"/>
      <c r="BF5936" s="57"/>
      <c r="BG5936" s="57"/>
      <c r="BH5936" s="57"/>
      <c r="BI5936" s="57"/>
      <c r="BJ5936" s="57"/>
      <c r="BK5936" s="57"/>
      <c r="BL5936" s="57"/>
    </row>
    <row r="5937" spans="1:64" s="50" customFormat="1" ht="12" customHeight="1" x14ac:dyDescent="0.15">
      <c r="A5937" s="42" t="s">
        <v>13053</v>
      </c>
      <c r="B5937" s="42">
        <v>32</v>
      </c>
      <c r="C5937" s="42" t="s">
        <v>14</v>
      </c>
      <c r="D5937" s="42" t="s">
        <v>24</v>
      </c>
      <c r="E5937" s="42"/>
      <c r="F5937" s="55">
        <v>41573</v>
      </c>
      <c r="G5937" s="42" t="s">
        <v>13054</v>
      </c>
      <c r="H5937" s="42" t="s">
        <v>9583</v>
      </c>
      <c r="I5937" s="42" t="s">
        <v>238</v>
      </c>
      <c r="J5937" s="42" t="s">
        <v>9584</v>
      </c>
      <c r="K5937" s="42" t="s">
        <v>9585</v>
      </c>
      <c r="L5937" s="42" t="s">
        <v>13055</v>
      </c>
      <c r="M5937" s="42" t="s">
        <v>21</v>
      </c>
      <c r="N5937" s="42" t="s">
        <v>13056</v>
      </c>
      <c r="O5937" s="42" t="s">
        <v>537</v>
      </c>
      <c r="P5937" s="42" t="s">
        <v>395</v>
      </c>
      <c r="Q5937" s="56" t="s">
        <v>13057</v>
      </c>
      <c r="R5937" s="42" t="s">
        <v>94</v>
      </c>
      <c r="S5937" s="42" t="s">
        <v>22</v>
      </c>
      <c r="T5937" s="42"/>
      <c r="V5937" s="42"/>
      <c r="W5937" s="42"/>
      <c r="Y5937" s="57"/>
      <c r="Z5937" s="57"/>
      <c r="AA5937" s="57"/>
      <c r="AB5937" s="57"/>
      <c r="AC5937" s="57"/>
      <c r="AD5937" s="57"/>
      <c r="AE5937" s="57"/>
      <c r="AF5937" s="57"/>
      <c r="AG5937" s="57"/>
      <c r="AH5937" s="57"/>
      <c r="AI5937" s="57"/>
      <c r="AJ5937" s="57"/>
      <c r="AK5937" s="57"/>
      <c r="AL5937" s="57"/>
      <c r="AM5937" s="57"/>
      <c r="AN5937" s="57"/>
      <c r="AO5937" s="57"/>
      <c r="AP5937" s="57"/>
      <c r="AQ5937" s="57"/>
      <c r="AR5937" s="57"/>
      <c r="AS5937" s="57"/>
      <c r="AT5937" s="57"/>
      <c r="AU5937" s="57"/>
      <c r="AV5937" s="57"/>
      <c r="AW5937" s="57"/>
      <c r="AX5937" s="57"/>
      <c r="AY5937" s="57"/>
      <c r="AZ5937" s="57"/>
      <c r="BA5937" s="57"/>
      <c r="BB5937" s="57"/>
      <c r="BC5937" s="57"/>
      <c r="BD5937" s="57"/>
      <c r="BE5937" s="57"/>
      <c r="BF5937" s="57"/>
      <c r="BG5937" s="57"/>
      <c r="BH5937" s="57"/>
      <c r="BI5937" s="57"/>
      <c r="BJ5937" s="57"/>
      <c r="BK5937" s="57"/>
      <c r="BL5937" s="57"/>
    </row>
    <row r="5938" spans="1:64" s="50" customFormat="1" ht="12" customHeight="1" x14ac:dyDescent="0.15">
      <c r="A5938" s="42" t="s">
        <v>13058</v>
      </c>
      <c r="B5938" s="42" t="s">
        <v>13059</v>
      </c>
      <c r="C5938" s="42" t="s">
        <v>14</v>
      </c>
      <c r="D5938" s="42" t="s">
        <v>31</v>
      </c>
      <c r="E5938" s="42" t="s">
        <v>13060</v>
      </c>
      <c r="F5938" s="55">
        <v>41573</v>
      </c>
      <c r="G5938" s="42" t="s">
        <v>13061</v>
      </c>
      <c r="H5938" s="42" t="s">
        <v>906</v>
      </c>
      <c r="I5938" s="42" t="s">
        <v>189</v>
      </c>
      <c r="J5938" s="42" t="s">
        <v>13062</v>
      </c>
      <c r="K5938" s="42" t="s">
        <v>458</v>
      </c>
      <c r="L5938" s="42" t="s">
        <v>4857</v>
      </c>
      <c r="M5938" s="42" t="s">
        <v>21</v>
      </c>
      <c r="N5938" s="42" t="s">
        <v>13063</v>
      </c>
      <c r="O5938" s="42" t="s">
        <v>23</v>
      </c>
      <c r="P5938" s="42" t="s">
        <v>395</v>
      </c>
      <c r="Q5938" s="56" t="s">
        <v>9901</v>
      </c>
      <c r="R5938" s="42" t="s">
        <v>94</v>
      </c>
      <c r="S5938" s="42" t="s">
        <v>22</v>
      </c>
      <c r="T5938" s="42"/>
      <c r="V5938" s="42"/>
      <c r="W5938" s="42"/>
      <c r="Y5938" s="57"/>
      <c r="Z5938" s="57"/>
      <c r="AA5938" s="57"/>
      <c r="AB5938" s="57"/>
      <c r="AC5938" s="57"/>
      <c r="AD5938" s="57"/>
      <c r="AE5938" s="57"/>
      <c r="AF5938" s="57"/>
      <c r="AG5938" s="57"/>
      <c r="AH5938" s="57"/>
      <c r="AI5938" s="57"/>
      <c r="AJ5938" s="57"/>
      <c r="AK5938" s="57"/>
      <c r="AL5938" s="57"/>
      <c r="AM5938" s="57"/>
      <c r="AN5938" s="57"/>
      <c r="AO5938" s="57"/>
      <c r="AP5938" s="57"/>
      <c r="AQ5938" s="57"/>
      <c r="AR5938" s="57"/>
      <c r="AS5938" s="57"/>
      <c r="AT5938" s="57"/>
      <c r="AU5938" s="57"/>
      <c r="AV5938" s="57"/>
      <c r="AW5938" s="57"/>
      <c r="AX5938" s="57"/>
      <c r="AY5938" s="57"/>
      <c r="AZ5938" s="57"/>
      <c r="BA5938" s="57"/>
      <c r="BB5938" s="57"/>
      <c r="BC5938" s="57"/>
      <c r="BD5938" s="57"/>
      <c r="BE5938" s="57"/>
      <c r="BF5938" s="57"/>
      <c r="BG5938" s="57"/>
      <c r="BH5938" s="57"/>
      <c r="BI5938" s="57"/>
      <c r="BJ5938" s="57"/>
      <c r="BK5938" s="57"/>
      <c r="BL5938" s="57"/>
    </row>
    <row r="5939" spans="1:64" s="50" customFormat="1" ht="12" customHeight="1" x14ac:dyDescent="0.15">
      <c r="A5939" s="42" t="s">
        <v>13064</v>
      </c>
      <c r="B5939" s="42">
        <v>69</v>
      </c>
      <c r="C5939" s="42" t="s">
        <v>14</v>
      </c>
      <c r="D5939" s="42" t="s">
        <v>31</v>
      </c>
      <c r="E5939" s="42" t="s">
        <v>13065</v>
      </c>
      <c r="F5939" s="55">
        <v>41573</v>
      </c>
      <c r="G5939" s="42" t="s">
        <v>13066</v>
      </c>
      <c r="H5939" s="42" t="s">
        <v>9637</v>
      </c>
      <c r="I5939" s="42" t="s">
        <v>56</v>
      </c>
      <c r="J5939" s="42" t="s">
        <v>13067</v>
      </c>
      <c r="K5939" s="42" t="s">
        <v>2264</v>
      </c>
      <c r="L5939" s="42" t="s">
        <v>13068</v>
      </c>
      <c r="M5939" s="42" t="s">
        <v>21</v>
      </c>
      <c r="N5939" s="42" t="s">
        <v>13069</v>
      </c>
      <c r="O5939" s="42" t="s">
        <v>537</v>
      </c>
      <c r="P5939" s="42" t="s">
        <v>395</v>
      </c>
      <c r="Q5939" s="56" t="s">
        <v>13070</v>
      </c>
      <c r="R5939" s="42" t="s">
        <v>542</v>
      </c>
      <c r="S5939" s="42" t="s">
        <v>22</v>
      </c>
      <c r="T5939" s="42"/>
      <c r="V5939" s="42"/>
      <c r="W5939" s="42"/>
      <c r="Y5939" s="57"/>
      <c r="Z5939" s="57"/>
      <c r="AA5939" s="57"/>
      <c r="AB5939" s="57"/>
      <c r="AC5939" s="57"/>
      <c r="AD5939" s="57"/>
      <c r="AE5939" s="57"/>
      <c r="AF5939" s="57"/>
      <c r="AG5939" s="57"/>
      <c r="AH5939" s="57"/>
      <c r="AI5939" s="57"/>
      <c r="AJ5939" s="57"/>
      <c r="AK5939" s="57"/>
      <c r="AL5939" s="57"/>
      <c r="AM5939" s="57"/>
      <c r="AN5939" s="57"/>
      <c r="AO5939" s="57"/>
      <c r="AP5939" s="57"/>
      <c r="AQ5939" s="57"/>
      <c r="AR5939" s="57"/>
      <c r="AS5939" s="57"/>
      <c r="AT5939" s="57"/>
      <c r="AU5939" s="57"/>
      <c r="AV5939" s="57"/>
      <c r="AW5939" s="57"/>
      <c r="AX5939" s="57"/>
      <c r="AY5939" s="57"/>
      <c r="AZ5939" s="57"/>
      <c r="BA5939" s="57"/>
      <c r="BB5939" s="57"/>
      <c r="BC5939" s="57"/>
      <c r="BD5939" s="57"/>
      <c r="BE5939" s="57"/>
      <c r="BF5939" s="57"/>
      <c r="BG5939" s="57"/>
      <c r="BH5939" s="57"/>
      <c r="BI5939" s="57"/>
      <c r="BJ5939" s="57"/>
      <c r="BK5939" s="57"/>
      <c r="BL5939" s="57"/>
    </row>
    <row r="5940" spans="1:64" s="50" customFormat="1" ht="12" customHeight="1" x14ac:dyDescent="0.15">
      <c r="A5940" s="42" t="s">
        <v>13071</v>
      </c>
      <c r="B5940" s="42" t="s">
        <v>13072</v>
      </c>
      <c r="C5940" s="42" t="s">
        <v>14</v>
      </c>
      <c r="D5940" s="42" t="s">
        <v>31</v>
      </c>
      <c r="E5940" s="42" t="s">
        <v>13073</v>
      </c>
      <c r="F5940" s="55">
        <v>41573</v>
      </c>
      <c r="G5940" s="42" t="s">
        <v>13074</v>
      </c>
      <c r="H5940" s="42" t="s">
        <v>13075</v>
      </c>
      <c r="I5940" s="42" t="s">
        <v>117</v>
      </c>
      <c r="J5940" s="42" t="s">
        <v>13076</v>
      </c>
      <c r="K5940" s="42" t="s">
        <v>13075</v>
      </c>
      <c r="L5940" s="42" t="s">
        <v>13077</v>
      </c>
      <c r="M5940" s="42" t="s">
        <v>21</v>
      </c>
      <c r="N5940" s="42" t="s">
        <v>13078</v>
      </c>
      <c r="O5940" s="42" t="s">
        <v>23</v>
      </c>
      <c r="P5940" s="42" t="s">
        <v>395</v>
      </c>
      <c r="Q5940" s="56" t="s">
        <v>13079</v>
      </c>
      <c r="R5940" s="42" t="s">
        <v>94</v>
      </c>
      <c r="S5940" s="42" t="s">
        <v>22</v>
      </c>
      <c r="T5940" s="42"/>
      <c r="V5940" s="42"/>
      <c r="W5940" s="42"/>
      <c r="Y5940" s="57"/>
      <c r="Z5940" s="57"/>
      <c r="AA5940" s="57"/>
      <c r="AB5940" s="57"/>
      <c r="AC5940" s="57"/>
      <c r="AD5940" s="57"/>
      <c r="AE5940" s="57"/>
      <c r="AF5940" s="57"/>
      <c r="AG5940" s="57"/>
      <c r="AH5940" s="57"/>
      <c r="AI5940" s="57"/>
      <c r="AJ5940" s="57"/>
      <c r="AK5940" s="57"/>
      <c r="AL5940" s="57"/>
      <c r="AM5940" s="57"/>
      <c r="AN5940" s="57"/>
      <c r="AO5940" s="57"/>
      <c r="AP5940" s="57"/>
      <c r="AQ5940" s="57"/>
      <c r="AR5940" s="57"/>
      <c r="AS5940" s="57"/>
      <c r="AT5940" s="57"/>
      <c r="AU5940" s="57"/>
      <c r="AV5940" s="57"/>
      <c r="AW5940" s="57"/>
      <c r="AX5940" s="57"/>
      <c r="AY5940" s="57"/>
      <c r="AZ5940" s="57"/>
      <c r="BA5940" s="57"/>
      <c r="BB5940" s="57"/>
      <c r="BC5940" s="57"/>
      <c r="BD5940" s="57"/>
      <c r="BE5940" s="57"/>
      <c r="BF5940" s="57"/>
      <c r="BG5940" s="57"/>
      <c r="BH5940" s="57"/>
      <c r="BI5940" s="57"/>
      <c r="BJ5940" s="57"/>
      <c r="BK5940" s="57"/>
      <c r="BL5940" s="57"/>
    </row>
    <row r="5941" spans="1:64" s="50" customFormat="1" ht="12" customHeight="1" x14ac:dyDescent="0.15">
      <c r="A5941" s="42" t="s">
        <v>13115</v>
      </c>
      <c r="B5941" s="42">
        <v>43</v>
      </c>
      <c r="C5941" s="42" t="s">
        <v>108</v>
      </c>
      <c r="D5941" s="42" t="s">
        <v>24</v>
      </c>
      <c r="E5941" s="42"/>
      <c r="F5941" s="55">
        <v>41572</v>
      </c>
      <c r="G5941" s="42" t="s">
        <v>13116</v>
      </c>
      <c r="H5941" s="42" t="s">
        <v>3460</v>
      </c>
      <c r="I5941" s="42" t="s">
        <v>63</v>
      </c>
      <c r="J5941" s="42" t="s">
        <v>13117</v>
      </c>
      <c r="K5941" s="42" t="s">
        <v>1263</v>
      </c>
      <c r="L5941" s="42" t="s">
        <v>12268</v>
      </c>
      <c r="M5941" s="42" t="s">
        <v>21</v>
      </c>
      <c r="N5941" s="42" t="s">
        <v>13118</v>
      </c>
      <c r="O5941" s="42" t="s">
        <v>537</v>
      </c>
      <c r="P5941" s="42" t="s">
        <v>395</v>
      </c>
      <c r="Q5941" s="56" t="s">
        <v>13119</v>
      </c>
      <c r="R5941" s="42" t="s">
        <v>542</v>
      </c>
      <c r="S5941" s="42" t="s">
        <v>22</v>
      </c>
      <c r="T5941" s="42"/>
      <c r="V5941" s="42"/>
      <c r="W5941" s="42"/>
      <c r="Y5941" s="57"/>
      <c r="Z5941" s="57"/>
      <c r="AA5941" s="57"/>
      <c r="AB5941" s="57"/>
      <c r="AC5941" s="57"/>
      <c r="AD5941" s="57"/>
      <c r="AE5941" s="57"/>
      <c r="AF5941" s="57"/>
      <c r="AG5941" s="57"/>
      <c r="AH5941" s="57"/>
      <c r="AI5941" s="57"/>
      <c r="AJ5941" s="57"/>
      <c r="AK5941" s="57"/>
      <c r="AL5941" s="57"/>
      <c r="AM5941" s="57"/>
      <c r="AN5941" s="57"/>
      <c r="AO5941" s="57"/>
      <c r="AP5941" s="57"/>
      <c r="AQ5941" s="57"/>
      <c r="AR5941" s="57"/>
      <c r="AS5941" s="57"/>
      <c r="AT5941" s="57"/>
      <c r="AU5941" s="57"/>
      <c r="AV5941" s="57"/>
      <c r="AW5941" s="57"/>
      <c r="AX5941" s="57"/>
      <c r="AY5941" s="57"/>
      <c r="AZ5941" s="57"/>
      <c r="BA5941" s="57"/>
      <c r="BB5941" s="57"/>
      <c r="BC5941" s="57"/>
      <c r="BD5941" s="57"/>
      <c r="BE5941" s="57"/>
      <c r="BF5941" s="57"/>
      <c r="BG5941" s="57"/>
      <c r="BH5941" s="57"/>
      <c r="BI5941" s="57"/>
      <c r="BJ5941" s="57"/>
      <c r="BK5941" s="57"/>
      <c r="BL5941" s="57"/>
    </row>
    <row r="5942" spans="1:64" s="50" customFormat="1" ht="12" customHeight="1" x14ac:dyDescent="0.15">
      <c r="A5942" s="42" t="s">
        <v>13080</v>
      </c>
      <c r="B5942" s="42">
        <v>34</v>
      </c>
      <c r="C5942" s="42" t="s">
        <v>14</v>
      </c>
      <c r="D5942" s="42" t="s">
        <v>79</v>
      </c>
      <c r="E5942" s="42"/>
      <c r="F5942" s="55">
        <v>41572</v>
      </c>
      <c r="G5942" s="42" t="s">
        <v>13081</v>
      </c>
      <c r="H5942" s="42" t="s">
        <v>693</v>
      </c>
      <c r="I5942" s="42" t="s">
        <v>425</v>
      </c>
      <c r="J5942" s="42" t="s">
        <v>13082</v>
      </c>
      <c r="K5942" s="42" t="s">
        <v>693</v>
      </c>
      <c r="L5942" s="42" t="s">
        <v>4419</v>
      </c>
      <c r="M5942" s="42" t="s">
        <v>21</v>
      </c>
      <c r="N5942" s="42" t="s">
        <v>13083</v>
      </c>
      <c r="O5942" s="42" t="s">
        <v>994</v>
      </c>
      <c r="P5942" s="42" t="s">
        <v>395</v>
      </c>
      <c r="Q5942" s="56" t="s">
        <v>13084</v>
      </c>
      <c r="R5942" s="42" t="s">
        <v>23</v>
      </c>
      <c r="S5942" s="42" t="s">
        <v>22</v>
      </c>
      <c r="T5942" s="42"/>
      <c r="V5942" s="42"/>
      <c r="W5942" s="42"/>
      <c r="Y5942" s="57"/>
      <c r="Z5942" s="57"/>
      <c r="AA5942" s="57"/>
      <c r="AB5942" s="57"/>
      <c r="AC5942" s="57"/>
      <c r="AD5942" s="57"/>
      <c r="AE5942" s="57"/>
      <c r="AF5942" s="57"/>
      <c r="AG5942" s="57"/>
      <c r="AH5942" s="57"/>
      <c r="AI5942" s="57"/>
      <c r="AJ5942" s="57"/>
      <c r="AK5942" s="57"/>
      <c r="AL5942" s="57"/>
      <c r="AM5942" s="57"/>
      <c r="AN5942" s="57"/>
      <c r="AO5942" s="57"/>
      <c r="AP5942" s="57"/>
      <c r="AQ5942" s="57"/>
      <c r="AR5942" s="57"/>
      <c r="AS5942" s="57"/>
      <c r="AT5942" s="57"/>
      <c r="AU5942" s="57"/>
      <c r="AV5942" s="57"/>
      <c r="AW5942" s="57"/>
      <c r="AX5942" s="57"/>
      <c r="AY5942" s="57"/>
      <c r="AZ5942" s="57"/>
      <c r="BA5942" s="57"/>
      <c r="BB5942" s="57"/>
      <c r="BC5942" s="57"/>
      <c r="BD5942" s="57"/>
      <c r="BE5942" s="57"/>
      <c r="BF5942" s="57"/>
      <c r="BG5942" s="57"/>
      <c r="BH5942" s="57"/>
      <c r="BI5942" s="57"/>
      <c r="BJ5942" s="57"/>
      <c r="BK5942" s="57"/>
      <c r="BL5942" s="57"/>
    </row>
    <row r="5943" spans="1:64" s="50" customFormat="1" ht="12" customHeight="1" x14ac:dyDescent="0.15">
      <c r="A5943" s="42" t="s">
        <v>13085</v>
      </c>
      <c r="B5943" s="42">
        <v>18</v>
      </c>
      <c r="C5943" s="42" t="s">
        <v>14</v>
      </c>
      <c r="D5943" s="42" t="s">
        <v>79</v>
      </c>
      <c r="E5943" s="42"/>
      <c r="F5943" s="55">
        <v>41572</v>
      </c>
      <c r="G5943" s="42" t="s">
        <v>13086</v>
      </c>
      <c r="H5943" s="42" t="s">
        <v>218</v>
      </c>
      <c r="I5943" s="42" t="s">
        <v>360</v>
      </c>
      <c r="J5943" s="42" t="s">
        <v>13087</v>
      </c>
      <c r="K5943" s="42" t="s">
        <v>8421</v>
      </c>
      <c r="L5943" s="42" t="s">
        <v>220</v>
      </c>
      <c r="M5943" s="42" t="s">
        <v>21</v>
      </c>
      <c r="N5943" s="42" t="s">
        <v>13088</v>
      </c>
      <c r="O5943" s="42" t="s">
        <v>537</v>
      </c>
      <c r="P5943" s="42" t="s">
        <v>395</v>
      </c>
      <c r="Q5943" s="56" t="s">
        <v>13089</v>
      </c>
      <c r="R5943" s="42" t="s">
        <v>94</v>
      </c>
      <c r="S5943" s="42" t="s">
        <v>22</v>
      </c>
      <c r="T5943" s="42"/>
      <c r="V5943" s="42"/>
      <c r="W5943" s="42"/>
      <c r="Y5943" s="57"/>
      <c r="Z5943" s="57"/>
      <c r="AA5943" s="57"/>
      <c r="AB5943" s="57"/>
      <c r="AC5943" s="57"/>
      <c r="AD5943" s="57"/>
      <c r="AE5943" s="57"/>
      <c r="AF5943" s="57"/>
      <c r="AG5943" s="57"/>
      <c r="AH5943" s="57"/>
      <c r="AI5943" s="57"/>
      <c r="AJ5943" s="57"/>
      <c r="AK5943" s="57"/>
      <c r="AL5943" s="57"/>
      <c r="AM5943" s="57"/>
      <c r="AN5943" s="57"/>
      <c r="AO5943" s="57"/>
      <c r="AP5943" s="57"/>
      <c r="AQ5943" s="57"/>
      <c r="AR5943" s="57"/>
      <c r="AS5943" s="57"/>
      <c r="AT5943" s="57"/>
      <c r="AU5943" s="57"/>
      <c r="AV5943" s="57"/>
      <c r="AW5943" s="57"/>
      <c r="AX5943" s="57"/>
      <c r="AY5943" s="57"/>
      <c r="AZ5943" s="57"/>
      <c r="BA5943" s="57"/>
      <c r="BB5943" s="57"/>
      <c r="BC5943" s="57"/>
      <c r="BD5943" s="57"/>
      <c r="BE5943" s="57"/>
      <c r="BF5943" s="57"/>
      <c r="BG5943" s="57"/>
      <c r="BH5943" s="57"/>
      <c r="BI5943" s="57"/>
      <c r="BJ5943" s="57"/>
      <c r="BK5943" s="57"/>
      <c r="BL5943" s="57"/>
    </row>
    <row r="5944" spans="1:64" s="50" customFormat="1" ht="12" customHeight="1" x14ac:dyDescent="0.15">
      <c r="A5944" s="42" t="s">
        <v>13090</v>
      </c>
      <c r="B5944" s="42">
        <v>20</v>
      </c>
      <c r="C5944" s="42" t="s">
        <v>14</v>
      </c>
      <c r="D5944" s="42" t="s">
        <v>79</v>
      </c>
      <c r="E5944" s="42"/>
      <c r="F5944" s="55">
        <v>41572</v>
      </c>
      <c r="G5944" s="42" t="s">
        <v>13091</v>
      </c>
      <c r="H5944" s="42" t="s">
        <v>218</v>
      </c>
      <c r="I5944" s="42" t="s">
        <v>360</v>
      </c>
      <c r="J5944" s="42" t="s">
        <v>13087</v>
      </c>
      <c r="K5944" s="42" t="s">
        <v>8421</v>
      </c>
      <c r="L5944" s="42" t="s">
        <v>220</v>
      </c>
      <c r="M5944" s="42" t="s">
        <v>21</v>
      </c>
      <c r="N5944" s="42" t="s">
        <v>13092</v>
      </c>
      <c r="O5944" s="42" t="s">
        <v>537</v>
      </c>
      <c r="P5944" s="42" t="s">
        <v>395</v>
      </c>
      <c r="Q5944" s="56" t="s">
        <v>13093</v>
      </c>
      <c r="R5944" s="42" t="s">
        <v>94</v>
      </c>
      <c r="S5944" s="42" t="s">
        <v>22</v>
      </c>
      <c r="T5944" s="42"/>
      <c r="V5944" s="42"/>
      <c r="W5944" s="42"/>
      <c r="Y5944" s="57"/>
      <c r="Z5944" s="57"/>
      <c r="AA5944" s="57"/>
      <c r="AB5944" s="57"/>
      <c r="AC5944" s="57"/>
      <c r="AD5944" s="57"/>
      <c r="AE5944" s="57"/>
      <c r="AF5944" s="57"/>
      <c r="AG5944" s="57"/>
      <c r="AH5944" s="57"/>
      <c r="AI5944" s="57"/>
      <c r="AJ5944" s="57"/>
      <c r="AK5944" s="57"/>
      <c r="AL5944" s="57"/>
      <c r="AM5944" s="57"/>
      <c r="AN5944" s="57"/>
      <c r="AO5944" s="57"/>
      <c r="AP5944" s="57"/>
      <c r="AQ5944" s="57"/>
      <c r="AR5944" s="57"/>
      <c r="AS5944" s="57"/>
      <c r="AT5944" s="57"/>
      <c r="AU5944" s="57"/>
      <c r="AV5944" s="57"/>
      <c r="AW5944" s="57"/>
      <c r="AX5944" s="57"/>
      <c r="AY5944" s="57"/>
      <c r="AZ5944" s="57"/>
      <c r="BA5944" s="57"/>
      <c r="BB5944" s="57"/>
      <c r="BC5944" s="57"/>
      <c r="BD5944" s="57"/>
      <c r="BE5944" s="57"/>
      <c r="BF5944" s="57"/>
      <c r="BG5944" s="57"/>
      <c r="BH5944" s="57"/>
      <c r="BI5944" s="57"/>
      <c r="BJ5944" s="57"/>
      <c r="BK5944" s="57"/>
      <c r="BL5944" s="57"/>
    </row>
    <row r="5945" spans="1:64" s="50" customFormat="1" ht="12" customHeight="1" x14ac:dyDescent="0.15">
      <c r="A5945" s="42" t="s">
        <v>13101</v>
      </c>
      <c r="B5945" s="42">
        <v>39</v>
      </c>
      <c r="C5945" s="42" t="s">
        <v>14</v>
      </c>
      <c r="D5945" s="42" t="s">
        <v>42</v>
      </c>
      <c r="E5945" s="42" t="s">
        <v>13102</v>
      </c>
      <c r="F5945" s="55">
        <v>41572</v>
      </c>
      <c r="G5945" s="42" t="s">
        <v>13103</v>
      </c>
      <c r="H5945" s="42" t="s">
        <v>13104</v>
      </c>
      <c r="I5945" s="42" t="s">
        <v>39</v>
      </c>
      <c r="J5945" s="42" t="s">
        <v>13105</v>
      </c>
      <c r="K5945" s="42" t="s">
        <v>664</v>
      </c>
      <c r="L5945" s="42" t="s">
        <v>731</v>
      </c>
      <c r="M5945" s="42" t="s">
        <v>21</v>
      </c>
      <c r="N5945" s="42" t="s">
        <v>13106</v>
      </c>
      <c r="O5945" s="42" t="s">
        <v>23</v>
      </c>
      <c r="P5945" s="42" t="s">
        <v>395</v>
      </c>
      <c r="Q5945" s="56" t="s">
        <v>13107</v>
      </c>
      <c r="R5945" s="42" t="s">
        <v>94</v>
      </c>
      <c r="S5945" s="42" t="s">
        <v>22</v>
      </c>
      <c r="T5945" s="42"/>
      <c r="V5945" s="42"/>
      <c r="W5945" s="42"/>
      <c r="Y5945" s="57"/>
      <c r="Z5945" s="57"/>
      <c r="AA5945" s="57"/>
      <c r="AB5945" s="57"/>
      <c r="AC5945" s="57"/>
      <c r="AD5945" s="57"/>
      <c r="AE5945" s="57"/>
      <c r="AF5945" s="57"/>
      <c r="AG5945" s="57"/>
      <c r="AH5945" s="57"/>
      <c r="AI5945" s="57"/>
      <c r="AJ5945" s="57"/>
      <c r="AK5945" s="57"/>
      <c r="AL5945" s="57"/>
      <c r="AM5945" s="57"/>
      <c r="AN5945" s="57"/>
      <c r="AO5945" s="57"/>
      <c r="AP5945" s="57"/>
      <c r="AQ5945" s="57"/>
      <c r="AR5945" s="57"/>
      <c r="AS5945" s="57"/>
      <c r="AT5945" s="57"/>
      <c r="AU5945" s="57"/>
      <c r="AV5945" s="57"/>
      <c r="AW5945" s="57"/>
      <c r="AX5945" s="57"/>
      <c r="AY5945" s="57"/>
      <c r="AZ5945" s="57"/>
      <c r="BA5945" s="57"/>
      <c r="BB5945" s="57"/>
      <c r="BC5945" s="57"/>
      <c r="BD5945" s="57"/>
      <c r="BE5945" s="57"/>
      <c r="BF5945" s="57"/>
      <c r="BG5945" s="57"/>
      <c r="BH5945" s="57"/>
      <c r="BI5945" s="57"/>
      <c r="BJ5945" s="57"/>
      <c r="BK5945" s="57"/>
      <c r="BL5945" s="57"/>
    </row>
    <row r="5946" spans="1:64" s="50" customFormat="1" ht="12" customHeight="1" x14ac:dyDescent="0.15">
      <c r="A5946" s="42" t="s">
        <v>13094</v>
      </c>
      <c r="B5946" s="42">
        <v>30</v>
      </c>
      <c r="C5946" s="42" t="s">
        <v>14</v>
      </c>
      <c r="D5946" s="42" t="s">
        <v>42</v>
      </c>
      <c r="E5946" s="42"/>
      <c r="F5946" s="55">
        <v>41572</v>
      </c>
      <c r="G5946" s="42" t="s">
        <v>13095</v>
      </c>
      <c r="H5946" s="42" t="s">
        <v>13096</v>
      </c>
      <c r="I5946" s="42" t="s">
        <v>111</v>
      </c>
      <c r="J5946" s="42" t="s">
        <v>13097</v>
      </c>
      <c r="K5946" s="42" t="s">
        <v>112</v>
      </c>
      <c r="L5946" s="42" t="s">
        <v>13098</v>
      </c>
      <c r="M5946" s="42" t="s">
        <v>21</v>
      </c>
      <c r="N5946" s="42" t="s">
        <v>13099</v>
      </c>
      <c r="O5946" s="42" t="s">
        <v>994</v>
      </c>
      <c r="P5946" s="42" t="s">
        <v>395</v>
      </c>
      <c r="Q5946" s="56" t="s">
        <v>13100</v>
      </c>
      <c r="R5946" s="42" t="s">
        <v>94</v>
      </c>
      <c r="S5946" s="42" t="s">
        <v>22</v>
      </c>
      <c r="T5946" s="42"/>
      <c r="V5946" s="42"/>
      <c r="W5946" s="42"/>
      <c r="Y5946" s="57"/>
      <c r="Z5946" s="57"/>
      <c r="AA5946" s="57"/>
      <c r="AB5946" s="57"/>
      <c r="AC5946" s="57"/>
      <c r="AD5946" s="57"/>
      <c r="AE5946" s="57"/>
      <c r="AF5946" s="57"/>
      <c r="AG5946" s="57"/>
      <c r="AH5946" s="57"/>
      <c r="AI5946" s="57"/>
      <c r="AJ5946" s="57"/>
      <c r="AK5946" s="57"/>
      <c r="AL5946" s="57"/>
      <c r="AM5946" s="57"/>
      <c r="AN5946" s="57"/>
      <c r="AO5946" s="57"/>
      <c r="AP5946" s="57"/>
      <c r="AQ5946" s="57"/>
      <c r="AR5946" s="57"/>
      <c r="AS5946" s="57"/>
      <c r="AT5946" s="57"/>
      <c r="AU5946" s="57"/>
      <c r="AV5946" s="57"/>
      <c r="AW5946" s="57"/>
      <c r="AX5946" s="57"/>
      <c r="AY5946" s="57"/>
      <c r="AZ5946" s="57"/>
      <c r="BA5946" s="57"/>
      <c r="BB5946" s="57"/>
      <c r="BC5946" s="57"/>
      <c r="BD5946" s="57"/>
      <c r="BE5946" s="57"/>
      <c r="BF5946" s="57"/>
      <c r="BG5946" s="57"/>
      <c r="BH5946" s="57"/>
      <c r="BI5946" s="57"/>
      <c r="BJ5946" s="57"/>
      <c r="BK5946" s="57"/>
      <c r="BL5946" s="57"/>
    </row>
    <row r="5947" spans="1:64" s="50" customFormat="1" ht="12" customHeight="1" x14ac:dyDescent="0.15">
      <c r="A5947" s="42" t="s">
        <v>13108</v>
      </c>
      <c r="B5947" s="42">
        <v>68</v>
      </c>
      <c r="C5947" s="42" t="s">
        <v>14</v>
      </c>
      <c r="D5947" s="42" t="s">
        <v>24</v>
      </c>
      <c r="E5947" s="42"/>
      <c r="F5947" s="55">
        <v>41572</v>
      </c>
      <c r="G5947" s="42" t="s">
        <v>13109</v>
      </c>
      <c r="H5947" s="42" t="s">
        <v>13110</v>
      </c>
      <c r="I5947" s="42" t="s">
        <v>56</v>
      </c>
      <c r="J5947" s="42" t="s">
        <v>13111</v>
      </c>
      <c r="K5947" s="42" t="s">
        <v>2264</v>
      </c>
      <c r="L5947" s="42" t="s">
        <v>13112</v>
      </c>
      <c r="M5947" s="42" t="s">
        <v>21</v>
      </c>
      <c r="N5947" s="42" t="s">
        <v>13113</v>
      </c>
      <c r="O5947" s="42" t="s">
        <v>994</v>
      </c>
      <c r="P5947" s="42" t="s">
        <v>395</v>
      </c>
      <c r="Q5947" s="56" t="s">
        <v>13114</v>
      </c>
      <c r="R5947" s="42" t="s">
        <v>23</v>
      </c>
      <c r="S5947" s="42" t="s">
        <v>22</v>
      </c>
      <c r="T5947" s="42"/>
      <c r="V5947" s="42"/>
      <c r="W5947" s="42"/>
      <c r="Y5947" s="57"/>
      <c r="Z5947" s="57"/>
      <c r="AA5947" s="57"/>
      <c r="AB5947" s="57"/>
      <c r="AC5947" s="57"/>
      <c r="AD5947" s="57"/>
      <c r="AE5947" s="57"/>
      <c r="AF5947" s="57"/>
      <c r="AG5947" s="57"/>
      <c r="AH5947" s="57"/>
      <c r="AI5947" s="57"/>
      <c r="AJ5947" s="57"/>
      <c r="AK5947" s="57"/>
      <c r="AL5947" s="57"/>
      <c r="AM5947" s="57"/>
      <c r="AN5947" s="57"/>
      <c r="AO5947" s="57"/>
      <c r="AP5947" s="57"/>
      <c r="AQ5947" s="57"/>
      <c r="AR5947" s="57"/>
      <c r="AS5947" s="57"/>
      <c r="AT5947" s="57"/>
      <c r="AU5947" s="57"/>
      <c r="AV5947" s="57"/>
      <c r="AW5947" s="57"/>
      <c r="AX5947" s="57"/>
      <c r="AY5947" s="57"/>
      <c r="AZ5947" s="57"/>
      <c r="BA5947" s="57"/>
      <c r="BB5947" s="57"/>
      <c r="BC5947" s="57"/>
      <c r="BD5947" s="57"/>
      <c r="BE5947" s="57"/>
      <c r="BF5947" s="57"/>
      <c r="BG5947" s="57"/>
      <c r="BH5947" s="57"/>
      <c r="BI5947" s="57"/>
      <c r="BJ5947" s="57"/>
      <c r="BK5947" s="57"/>
      <c r="BL5947" s="57"/>
    </row>
    <row r="5948" spans="1:64" s="50" customFormat="1" ht="12" customHeight="1" x14ac:dyDescent="0.15">
      <c r="A5948" s="42" t="s">
        <v>13120</v>
      </c>
      <c r="B5948" s="42">
        <v>73</v>
      </c>
      <c r="C5948" s="42" t="s">
        <v>14</v>
      </c>
      <c r="D5948" s="42" t="s">
        <v>31</v>
      </c>
      <c r="E5948" s="42" t="s">
        <v>13121</v>
      </c>
      <c r="F5948" s="55">
        <v>41572</v>
      </c>
      <c r="G5948" s="42" t="s">
        <v>13122</v>
      </c>
      <c r="H5948" s="42" t="s">
        <v>13123</v>
      </c>
      <c r="I5948" s="42" t="s">
        <v>56</v>
      </c>
      <c r="J5948" s="42">
        <v>33036</v>
      </c>
      <c r="K5948" s="42" t="s">
        <v>1087</v>
      </c>
      <c r="L5948" s="42" t="s">
        <v>13124</v>
      </c>
      <c r="M5948" s="42" t="s">
        <v>21</v>
      </c>
      <c r="N5948" s="42" t="s">
        <v>13125</v>
      </c>
      <c r="O5948" s="42" t="s">
        <v>537</v>
      </c>
      <c r="P5948" s="42" t="s">
        <v>395</v>
      </c>
      <c r="Q5948" s="56" t="s">
        <v>13126</v>
      </c>
      <c r="R5948" s="42" t="s">
        <v>94</v>
      </c>
      <c r="S5948" s="42" t="s">
        <v>22</v>
      </c>
      <c r="T5948" s="42"/>
      <c r="V5948" s="42"/>
      <c r="W5948" s="42"/>
      <c r="Y5948" s="57"/>
      <c r="Z5948" s="57"/>
      <c r="AA5948" s="57"/>
      <c r="AB5948" s="57"/>
      <c r="AC5948" s="57"/>
      <c r="AD5948" s="57"/>
      <c r="AE5948" s="57"/>
      <c r="AF5948" s="57"/>
      <c r="AG5948" s="57"/>
      <c r="AH5948" s="57"/>
      <c r="AI5948" s="57"/>
      <c r="AJ5948" s="57"/>
      <c r="AK5948" s="57"/>
      <c r="AL5948" s="57"/>
      <c r="AM5948" s="57"/>
      <c r="AN5948" s="57"/>
      <c r="AO5948" s="57"/>
      <c r="AP5948" s="57"/>
      <c r="AQ5948" s="57"/>
      <c r="AR5948" s="57"/>
      <c r="AS5948" s="57"/>
      <c r="AT5948" s="57"/>
      <c r="AU5948" s="57"/>
      <c r="AV5948" s="57"/>
      <c r="AW5948" s="57"/>
      <c r="AX5948" s="57"/>
      <c r="AY5948" s="57"/>
      <c r="AZ5948" s="57"/>
      <c r="BA5948" s="57"/>
      <c r="BB5948" s="57"/>
      <c r="BC5948" s="57"/>
      <c r="BD5948" s="57"/>
      <c r="BE5948" s="57"/>
      <c r="BF5948" s="57"/>
      <c r="BG5948" s="57"/>
      <c r="BH5948" s="57"/>
      <c r="BI5948" s="57"/>
      <c r="BJ5948" s="57"/>
      <c r="BK5948" s="57"/>
      <c r="BL5948" s="57"/>
    </row>
    <row r="5949" spans="1:64" s="50" customFormat="1" ht="12" customHeight="1" x14ac:dyDescent="0.15">
      <c r="A5949" s="42" t="s">
        <v>13127</v>
      </c>
      <c r="B5949" s="42">
        <v>60</v>
      </c>
      <c r="C5949" s="42" t="s">
        <v>108</v>
      </c>
      <c r="D5949" s="42" t="s">
        <v>79</v>
      </c>
      <c r="E5949" s="42" t="s">
        <v>13128</v>
      </c>
      <c r="F5949" s="55">
        <v>41571</v>
      </c>
      <c r="G5949" s="42" t="s">
        <v>23842</v>
      </c>
      <c r="H5949" s="42" t="s">
        <v>81</v>
      </c>
      <c r="I5949" s="42" t="s">
        <v>38</v>
      </c>
      <c r="J5949" s="42">
        <v>60628</v>
      </c>
      <c r="K5949" s="42" t="s">
        <v>82</v>
      </c>
      <c r="L5949" s="42" t="s">
        <v>83</v>
      </c>
      <c r="M5949" s="42" t="s">
        <v>21</v>
      </c>
      <c r="N5949" s="42" t="s">
        <v>13129</v>
      </c>
      <c r="O5949" s="42" t="s">
        <v>23</v>
      </c>
      <c r="P5949" s="42" t="s">
        <v>395</v>
      </c>
      <c r="Q5949" s="56" t="s">
        <v>13130</v>
      </c>
      <c r="R5949" s="42" t="s">
        <v>23</v>
      </c>
      <c r="S5949" s="42" t="s">
        <v>22</v>
      </c>
      <c r="T5949" s="42"/>
      <c r="V5949" s="42"/>
      <c r="W5949" s="42"/>
      <c r="Y5949" s="57"/>
      <c r="Z5949" s="57"/>
      <c r="AA5949" s="57"/>
      <c r="AB5949" s="57"/>
      <c r="AC5949" s="57"/>
      <c r="AD5949" s="57"/>
      <c r="AE5949" s="57"/>
      <c r="AF5949" s="57"/>
      <c r="AG5949" s="57"/>
      <c r="AH5949" s="57"/>
      <c r="AI5949" s="57"/>
      <c r="AJ5949" s="57"/>
      <c r="AK5949" s="57"/>
      <c r="AL5949" s="57"/>
      <c r="AM5949" s="57"/>
      <c r="AN5949" s="57"/>
      <c r="AO5949" s="57"/>
      <c r="AP5949" s="57"/>
      <c r="AQ5949" s="57"/>
      <c r="AR5949" s="57"/>
      <c r="AS5949" s="57"/>
      <c r="AT5949" s="57"/>
      <c r="AU5949" s="57"/>
      <c r="AV5949" s="57"/>
      <c r="AW5949" s="57"/>
      <c r="AX5949" s="57"/>
      <c r="AY5949" s="57"/>
      <c r="AZ5949" s="57"/>
      <c r="BA5949" s="57"/>
      <c r="BB5949" s="57"/>
      <c r="BC5949" s="57"/>
      <c r="BD5949" s="57"/>
      <c r="BE5949" s="57"/>
      <c r="BF5949" s="57"/>
      <c r="BG5949" s="57"/>
      <c r="BH5949" s="57"/>
      <c r="BI5949" s="57"/>
      <c r="BJ5949" s="57"/>
      <c r="BK5949" s="57"/>
      <c r="BL5949" s="57"/>
    </row>
    <row r="5950" spans="1:64" s="50" customFormat="1" ht="12" customHeight="1" x14ac:dyDescent="0.15">
      <c r="A5950" s="42" t="s">
        <v>13131</v>
      </c>
      <c r="B5950" s="42">
        <v>22</v>
      </c>
      <c r="C5950" s="42" t="s">
        <v>14</v>
      </c>
      <c r="D5950" s="42" t="s">
        <v>79</v>
      </c>
      <c r="E5950" s="42" t="s">
        <v>13132</v>
      </c>
      <c r="F5950" s="55">
        <v>41571</v>
      </c>
      <c r="G5950" s="42" t="s">
        <v>13133</v>
      </c>
      <c r="H5950" s="42" t="s">
        <v>707</v>
      </c>
      <c r="I5950" s="42" t="s">
        <v>67</v>
      </c>
      <c r="J5950" s="42">
        <v>77051</v>
      </c>
      <c r="K5950" s="42" t="s">
        <v>545</v>
      </c>
      <c r="L5950" s="42" t="s">
        <v>708</v>
      </c>
      <c r="M5950" s="42" t="s">
        <v>21</v>
      </c>
      <c r="N5950" s="42" t="s">
        <v>13134</v>
      </c>
      <c r="O5950" s="42" t="s">
        <v>23</v>
      </c>
      <c r="P5950" s="42" t="s">
        <v>395</v>
      </c>
      <c r="Q5950" s="56" t="s">
        <v>13135</v>
      </c>
      <c r="R5950" s="42" t="s">
        <v>94</v>
      </c>
      <c r="S5950" s="42" t="s">
        <v>22</v>
      </c>
      <c r="T5950" s="42"/>
      <c r="V5950" s="42"/>
      <c r="W5950" s="42"/>
      <c r="Y5950" s="57"/>
      <c r="Z5950" s="57"/>
      <c r="AA5950" s="57"/>
      <c r="AB5950" s="57"/>
      <c r="AC5950" s="57"/>
      <c r="AD5950" s="57"/>
      <c r="AE5950" s="57"/>
      <c r="AF5950" s="57"/>
      <c r="AG5950" s="57"/>
      <c r="AH5950" s="57"/>
      <c r="AI5950" s="57"/>
      <c r="AJ5950" s="57"/>
      <c r="AK5950" s="57"/>
      <c r="AL5950" s="57"/>
      <c r="AM5950" s="57"/>
      <c r="AN5950" s="57"/>
      <c r="AO5950" s="57"/>
      <c r="AP5950" s="57"/>
      <c r="AQ5950" s="57"/>
      <c r="AR5950" s="57"/>
      <c r="AS5950" s="57"/>
      <c r="AT5950" s="57"/>
      <c r="AU5950" s="57"/>
      <c r="AV5950" s="57"/>
      <c r="AW5950" s="57"/>
      <c r="AX5950" s="57"/>
      <c r="AY5950" s="57"/>
      <c r="AZ5950" s="57"/>
      <c r="BA5950" s="57"/>
      <c r="BB5950" s="57"/>
      <c r="BC5950" s="57"/>
      <c r="BD5950" s="57"/>
      <c r="BE5950" s="57"/>
      <c r="BF5950" s="57"/>
      <c r="BG5950" s="57"/>
      <c r="BH5950" s="57"/>
      <c r="BI5950" s="57"/>
      <c r="BJ5950" s="57"/>
      <c r="BK5950" s="57"/>
      <c r="BL5950" s="57"/>
    </row>
    <row r="5951" spans="1:64" s="50" customFormat="1" ht="12" customHeight="1" x14ac:dyDescent="0.15">
      <c r="A5951" s="42" t="s">
        <v>13136</v>
      </c>
      <c r="B5951" s="42">
        <v>47</v>
      </c>
      <c r="C5951" s="42" t="s">
        <v>14</v>
      </c>
      <c r="D5951" s="42" t="s">
        <v>31</v>
      </c>
      <c r="E5951" s="42" t="s">
        <v>13137</v>
      </c>
      <c r="F5951" s="55">
        <v>41571</v>
      </c>
      <c r="G5951" s="42" t="s">
        <v>13138</v>
      </c>
      <c r="H5951" s="42" t="s">
        <v>1879</v>
      </c>
      <c r="I5951" s="42" t="s">
        <v>167</v>
      </c>
      <c r="J5951" s="42" t="s">
        <v>13139</v>
      </c>
      <c r="K5951" s="42" t="s">
        <v>1759</v>
      </c>
      <c r="L5951" s="42" t="s">
        <v>13140</v>
      </c>
      <c r="M5951" s="42" t="s">
        <v>21</v>
      </c>
      <c r="N5951" s="42" t="s">
        <v>13141</v>
      </c>
      <c r="O5951" s="42" t="s">
        <v>4581</v>
      </c>
      <c r="P5951" s="42" t="s">
        <v>395</v>
      </c>
      <c r="Q5951" s="56" t="s">
        <v>13142</v>
      </c>
      <c r="R5951" s="42" t="s">
        <v>94</v>
      </c>
      <c r="S5951" s="42" t="s">
        <v>12</v>
      </c>
      <c r="T5951" s="42"/>
      <c r="V5951" s="42"/>
      <c r="W5951" s="42"/>
      <c r="Y5951" s="57"/>
      <c r="Z5951" s="57"/>
      <c r="AA5951" s="57"/>
      <c r="AB5951" s="57"/>
      <c r="AC5951" s="57"/>
      <c r="AD5951" s="57"/>
      <c r="AE5951" s="57"/>
      <c r="AF5951" s="57"/>
      <c r="AG5951" s="57"/>
      <c r="AH5951" s="57"/>
      <c r="AI5951" s="57"/>
      <c r="AJ5951" s="57"/>
      <c r="AK5951" s="57"/>
      <c r="AL5951" s="57"/>
      <c r="AM5951" s="57"/>
      <c r="AN5951" s="57"/>
      <c r="AO5951" s="57"/>
      <c r="AP5951" s="57"/>
      <c r="AQ5951" s="57"/>
      <c r="AR5951" s="57"/>
      <c r="AS5951" s="57"/>
      <c r="AT5951" s="57"/>
      <c r="AU5951" s="57"/>
      <c r="AV5951" s="57"/>
      <c r="AW5951" s="57"/>
      <c r="AX5951" s="57"/>
      <c r="AY5951" s="57"/>
      <c r="AZ5951" s="57"/>
      <c r="BA5951" s="57"/>
      <c r="BB5951" s="57"/>
      <c r="BC5951" s="57"/>
      <c r="BD5951" s="57"/>
      <c r="BE5951" s="57"/>
      <c r="BF5951" s="57"/>
      <c r="BG5951" s="57"/>
      <c r="BH5951" s="57"/>
      <c r="BI5951" s="57"/>
      <c r="BJ5951" s="57"/>
      <c r="BK5951" s="57"/>
      <c r="BL5951" s="57"/>
    </row>
    <row r="5952" spans="1:64" s="50" customFormat="1" ht="12" customHeight="1" x14ac:dyDescent="0.15">
      <c r="A5952" s="42" t="s">
        <v>13143</v>
      </c>
      <c r="B5952" s="42">
        <v>32</v>
      </c>
      <c r="C5952" s="42" t="s">
        <v>14</v>
      </c>
      <c r="D5952" s="42" t="s">
        <v>31</v>
      </c>
      <c r="E5952" s="42" t="s">
        <v>13144</v>
      </c>
      <c r="F5952" s="55">
        <v>41571</v>
      </c>
      <c r="G5952" s="42" t="s">
        <v>13145</v>
      </c>
      <c r="H5952" s="42" t="s">
        <v>13146</v>
      </c>
      <c r="I5952" s="42" t="s">
        <v>39</v>
      </c>
      <c r="J5952" s="42" t="s">
        <v>13147</v>
      </c>
      <c r="K5952" s="42" t="s">
        <v>940</v>
      </c>
      <c r="L5952" s="42" t="s">
        <v>13148</v>
      </c>
      <c r="M5952" s="42" t="s">
        <v>21</v>
      </c>
      <c r="N5952" s="42" t="s">
        <v>20594</v>
      </c>
      <c r="O5952" s="42" t="s">
        <v>23</v>
      </c>
      <c r="P5952" s="42" t="s">
        <v>395</v>
      </c>
      <c r="Q5952" s="56" t="s">
        <v>13149</v>
      </c>
      <c r="R5952" s="42" t="s">
        <v>23</v>
      </c>
      <c r="S5952" s="42" t="s">
        <v>29</v>
      </c>
      <c r="T5952" s="42"/>
      <c r="V5952" s="42"/>
      <c r="W5952" s="42"/>
      <c r="Y5952" s="57"/>
      <c r="Z5952" s="57"/>
      <c r="AA5952" s="57"/>
      <c r="AB5952" s="57"/>
      <c r="AC5952" s="57"/>
      <c r="AD5952" s="57"/>
      <c r="AE5952" s="57"/>
      <c r="AF5952" s="57"/>
      <c r="AG5952" s="57"/>
      <c r="AH5952" s="57"/>
      <c r="AI5952" s="57"/>
      <c r="AJ5952" s="57"/>
      <c r="AK5952" s="57"/>
      <c r="AL5952" s="57"/>
      <c r="AM5952" s="57"/>
      <c r="AN5952" s="57"/>
      <c r="AO5952" s="57"/>
      <c r="AP5952" s="57"/>
      <c r="AQ5952" s="57"/>
      <c r="AR5952" s="57"/>
      <c r="AS5952" s="57"/>
      <c r="AT5952" s="57"/>
      <c r="AU5952" s="57"/>
      <c r="AV5952" s="57"/>
      <c r="AW5952" s="57"/>
      <c r="AX5952" s="57"/>
      <c r="AY5952" s="57"/>
      <c r="AZ5952" s="57"/>
      <c r="BA5952" s="57"/>
      <c r="BB5952" s="57"/>
      <c r="BC5952" s="57"/>
      <c r="BD5952" s="57"/>
      <c r="BE5952" s="57"/>
      <c r="BF5952" s="57"/>
      <c r="BG5952" s="57"/>
      <c r="BH5952" s="57"/>
      <c r="BI5952" s="57"/>
      <c r="BJ5952" s="57"/>
      <c r="BK5952" s="57"/>
      <c r="BL5952" s="57"/>
    </row>
    <row r="5953" spans="1:64" s="50" customFormat="1" ht="12" customHeight="1" x14ac:dyDescent="0.15">
      <c r="A5953" s="42" t="s">
        <v>13150</v>
      </c>
      <c r="B5953" s="42" t="s">
        <v>13151</v>
      </c>
      <c r="C5953" s="42" t="s">
        <v>14</v>
      </c>
      <c r="D5953" s="42" t="s">
        <v>24</v>
      </c>
      <c r="E5953" s="42"/>
      <c r="F5953" s="55">
        <v>41570</v>
      </c>
      <c r="G5953" s="42" t="s">
        <v>13152</v>
      </c>
      <c r="H5953" s="42" t="s">
        <v>13153</v>
      </c>
      <c r="I5953" s="42" t="s">
        <v>263</v>
      </c>
      <c r="J5953" s="42" t="s">
        <v>13154</v>
      </c>
      <c r="K5953" s="42" t="s">
        <v>5306</v>
      </c>
      <c r="L5953" s="42" t="s">
        <v>13155</v>
      </c>
      <c r="M5953" s="42" t="s">
        <v>21</v>
      </c>
      <c r="N5953" s="42" t="s">
        <v>13156</v>
      </c>
      <c r="O5953" s="42" t="s">
        <v>23</v>
      </c>
      <c r="P5953" s="42" t="s">
        <v>395</v>
      </c>
      <c r="Q5953" s="56" t="s">
        <v>13157</v>
      </c>
      <c r="R5953" s="42" t="s">
        <v>23</v>
      </c>
      <c r="S5953" s="42" t="s">
        <v>22</v>
      </c>
      <c r="T5953" s="42"/>
      <c r="V5953" s="42"/>
      <c r="W5953" s="42"/>
      <c r="Y5953" s="57"/>
      <c r="Z5953" s="57"/>
      <c r="AA5953" s="57"/>
      <c r="AB5953" s="57"/>
      <c r="AC5953" s="57"/>
      <c r="AD5953" s="57"/>
      <c r="AE5953" s="57"/>
      <c r="AF5953" s="57"/>
      <c r="AG5953" s="57"/>
      <c r="AH5953" s="57"/>
      <c r="AI5953" s="57"/>
      <c r="AJ5953" s="57"/>
      <c r="AK5953" s="57"/>
      <c r="AL5953" s="57"/>
      <c r="AM5953" s="57"/>
      <c r="AN5953" s="57"/>
      <c r="AO5953" s="57"/>
      <c r="AP5953" s="57"/>
      <c r="AQ5953" s="57"/>
      <c r="AR5953" s="57"/>
      <c r="AS5953" s="57"/>
      <c r="AT5953" s="57"/>
      <c r="AU5953" s="57"/>
      <c r="AV5953" s="57"/>
      <c r="AW5953" s="57"/>
      <c r="AX5953" s="57"/>
      <c r="AY5953" s="57"/>
      <c r="AZ5953" s="57"/>
      <c r="BA5953" s="57"/>
      <c r="BB5953" s="57"/>
      <c r="BC5953" s="57"/>
      <c r="BD5953" s="57"/>
      <c r="BE5953" s="57"/>
      <c r="BF5953" s="57"/>
      <c r="BG5953" s="57"/>
      <c r="BH5953" s="57"/>
      <c r="BI5953" s="57"/>
      <c r="BJ5953" s="57"/>
      <c r="BK5953" s="57"/>
      <c r="BL5953" s="57"/>
    </row>
    <row r="5954" spans="1:64" s="50" customFormat="1" ht="12" customHeight="1" x14ac:dyDescent="0.15">
      <c r="A5954" s="42" t="s">
        <v>13158</v>
      </c>
      <c r="B5954" s="42">
        <v>28</v>
      </c>
      <c r="C5954" s="42" t="s">
        <v>14</v>
      </c>
      <c r="D5954" s="42" t="s">
        <v>31</v>
      </c>
      <c r="E5954" s="42" t="s">
        <v>13159</v>
      </c>
      <c r="F5954" s="55">
        <v>41570</v>
      </c>
      <c r="G5954" s="42" t="s">
        <v>13160</v>
      </c>
      <c r="H5954" s="42" t="s">
        <v>12230</v>
      </c>
      <c r="I5954" s="42" t="s">
        <v>35</v>
      </c>
      <c r="J5954" s="42" t="s">
        <v>13161</v>
      </c>
      <c r="K5954" s="42" t="s">
        <v>3510</v>
      </c>
      <c r="L5954" s="42" t="s">
        <v>37</v>
      </c>
      <c r="M5954" s="42" t="s">
        <v>21</v>
      </c>
      <c r="N5954" s="42" t="s">
        <v>13162</v>
      </c>
      <c r="O5954" s="42" t="s">
        <v>537</v>
      </c>
      <c r="P5954" s="42" t="s">
        <v>395</v>
      </c>
      <c r="Q5954" s="56" t="s">
        <v>13163</v>
      </c>
      <c r="R5954" s="42" t="s">
        <v>94</v>
      </c>
      <c r="S5954" s="42" t="s">
        <v>22</v>
      </c>
      <c r="T5954" s="42"/>
      <c r="V5954" s="42"/>
      <c r="W5954" s="42"/>
      <c r="Y5954" s="57"/>
      <c r="Z5954" s="57"/>
      <c r="AA5954" s="57"/>
      <c r="AB5954" s="57"/>
      <c r="AC5954" s="57"/>
      <c r="AD5954" s="57"/>
      <c r="AE5954" s="57"/>
      <c r="AF5954" s="57"/>
      <c r="AG5954" s="57"/>
      <c r="AH5954" s="57"/>
      <c r="AI5954" s="57"/>
      <c r="AJ5954" s="57"/>
      <c r="AK5954" s="57"/>
      <c r="AL5954" s="57"/>
      <c r="AM5954" s="57"/>
      <c r="AN5954" s="57"/>
      <c r="AO5954" s="57"/>
      <c r="AP5954" s="57"/>
      <c r="AQ5954" s="57"/>
      <c r="AR5954" s="57"/>
      <c r="AS5954" s="57"/>
      <c r="AT5954" s="57"/>
      <c r="AU5954" s="57"/>
      <c r="AV5954" s="57"/>
      <c r="AW5954" s="57"/>
      <c r="AX5954" s="57"/>
      <c r="AY5954" s="57"/>
      <c r="AZ5954" s="57"/>
      <c r="BA5954" s="57"/>
      <c r="BB5954" s="57"/>
      <c r="BC5954" s="57"/>
      <c r="BD5954" s="57"/>
      <c r="BE5954" s="57"/>
      <c r="BF5954" s="57"/>
      <c r="BG5954" s="57"/>
      <c r="BH5954" s="57"/>
      <c r="BI5954" s="57"/>
      <c r="BJ5954" s="57"/>
      <c r="BK5954" s="57"/>
      <c r="BL5954" s="57"/>
    </row>
    <row r="5955" spans="1:64" s="50" customFormat="1" ht="12" customHeight="1" x14ac:dyDescent="0.15">
      <c r="A5955" s="42" t="s">
        <v>13164</v>
      </c>
      <c r="B5955" s="42" t="s">
        <v>13165</v>
      </c>
      <c r="C5955" s="42" t="s">
        <v>14</v>
      </c>
      <c r="D5955" s="42" t="s">
        <v>31</v>
      </c>
      <c r="E5955" s="42" t="s">
        <v>13166</v>
      </c>
      <c r="F5955" s="55">
        <v>41570</v>
      </c>
      <c r="G5955" s="42" t="s">
        <v>13167</v>
      </c>
      <c r="H5955" s="42" t="s">
        <v>13168</v>
      </c>
      <c r="I5955" s="42" t="s">
        <v>127</v>
      </c>
      <c r="J5955" s="42" t="s">
        <v>13169</v>
      </c>
      <c r="K5955" s="42" t="s">
        <v>1055</v>
      </c>
      <c r="L5955" s="42" t="s">
        <v>13170</v>
      </c>
      <c r="M5955" s="42" t="s">
        <v>21</v>
      </c>
      <c r="N5955" s="42" t="s">
        <v>13171</v>
      </c>
      <c r="O5955" s="42" t="s">
        <v>537</v>
      </c>
      <c r="P5955" s="42" t="s">
        <v>395</v>
      </c>
      <c r="Q5955" s="56" t="s">
        <v>13172</v>
      </c>
      <c r="R5955" s="42" t="s">
        <v>94</v>
      </c>
      <c r="S5955" s="42" t="s">
        <v>22</v>
      </c>
      <c r="T5955" s="42"/>
      <c r="V5955" s="42"/>
      <c r="W5955" s="42"/>
      <c r="Y5955" s="57"/>
      <c r="Z5955" s="57"/>
      <c r="AA5955" s="57"/>
      <c r="AB5955" s="57"/>
      <c r="AC5955" s="57"/>
      <c r="AD5955" s="57"/>
      <c r="AE5955" s="57"/>
      <c r="AF5955" s="57"/>
      <c r="AG5955" s="57"/>
      <c r="AH5955" s="57"/>
      <c r="AI5955" s="57"/>
      <c r="AJ5955" s="57"/>
      <c r="AK5955" s="57"/>
      <c r="AL5955" s="57"/>
      <c r="AM5955" s="57"/>
      <c r="AN5955" s="57"/>
      <c r="AO5955" s="57"/>
      <c r="AP5955" s="57"/>
      <c r="AQ5955" s="57"/>
      <c r="AR5955" s="57"/>
      <c r="AS5955" s="57"/>
      <c r="AT5955" s="57"/>
      <c r="AU5955" s="57"/>
      <c r="AV5955" s="57"/>
      <c r="AW5955" s="57"/>
      <c r="AX5955" s="57"/>
      <c r="AY5955" s="57"/>
      <c r="AZ5955" s="57"/>
      <c r="BA5955" s="57"/>
      <c r="BB5955" s="57"/>
      <c r="BC5955" s="57"/>
      <c r="BD5955" s="57"/>
      <c r="BE5955" s="57"/>
      <c r="BF5955" s="57"/>
      <c r="BG5955" s="57"/>
      <c r="BH5955" s="57"/>
      <c r="BI5955" s="57"/>
      <c r="BJ5955" s="57"/>
      <c r="BK5955" s="57"/>
      <c r="BL5955" s="57"/>
    </row>
    <row r="5956" spans="1:64" s="50" customFormat="1" ht="12" customHeight="1" x14ac:dyDescent="0.15">
      <c r="A5956" s="42" t="s">
        <v>13173</v>
      </c>
      <c r="B5956" s="42">
        <v>40</v>
      </c>
      <c r="C5956" s="42" t="s">
        <v>14</v>
      </c>
      <c r="D5956" s="42" t="s">
        <v>79</v>
      </c>
      <c r="E5956" s="42"/>
      <c r="F5956" s="55">
        <v>41569</v>
      </c>
      <c r="G5956" s="42" t="s">
        <v>13174</v>
      </c>
      <c r="H5956" s="42" t="s">
        <v>81</v>
      </c>
      <c r="I5956" s="42" t="s">
        <v>38</v>
      </c>
      <c r="J5956" s="42" t="s">
        <v>11389</v>
      </c>
      <c r="K5956" s="42" t="s">
        <v>82</v>
      </c>
      <c r="L5956" s="42" t="s">
        <v>83</v>
      </c>
      <c r="M5956" s="42" t="s">
        <v>21</v>
      </c>
      <c r="N5956" s="42" t="s">
        <v>13175</v>
      </c>
      <c r="O5956" s="42" t="s">
        <v>994</v>
      </c>
      <c r="P5956" s="42" t="s">
        <v>395</v>
      </c>
      <c r="Q5956" s="56" t="s">
        <v>13176</v>
      </c>
      <c r="R5956" s="42" t="s">
        <v>94</v>
      </c>
      <c r="S5956" s="42" t="s">
        <v>22</v>
      </c>
      <c r="T5956" s="42"/>
      <c r="V5956" s="42"/>
      <c r="W5956" s="42"/>
      <c r="Y5956" s="57"/>
      <c r="Z5956" s="57"/>
      <c r="AA5956" s="57"/>
      <c r="AB5956" s="57"/>
      <c r="AC5956" s="57"/>
      <c r="AD5956" s="57"/>
      <c r="AE5956" s="57"/>
      <c r="AF5956" s="57"/>
      <c r="AG5956" s="57"/>
      <c r="AH5956" s="57"/>
      <c r="AI5956" s="57"/>
      <c r="AJ5956" s="57"/>
      <c r="AK5956" s="57"/>
      <c r="AL5956" s="57"/>
      <c r="AM5956" s="57"/>
      <c r="AN5956" s="57"/>
      <c r="AO5956" s="57"/>
      <c r="AP5956" s="57"/>
      <c r="AQ5956" s="57"/>
      <c r="AR5956" s="57"/>
      <c r="AS5956" s="57"/>
      <c r="AT5956" s="57"/>
      <c r="AU5956" s="57"/>
      <c r="AV5956" s="57"/>
      <c r="AW5956" s="57"/>
      <c r="AX5956" s="57"/>
      <c r="AY5956" s="57"/>
      <c r="AZ5956" s="57"/>
      <c r="BA5956" s="57"/>
      <c r="BB5956" s="57"/>
      <c r="BC5956" s="57"/>
      <c r="BD5956" s="57"/>
      <c r="BE5956" s="57"/>
      <c r="BF5956" s="57"/>
      <c r="BG5956" s="57"/>
      <c r="BH5956" s="57"/>
      <c r="BI5956" s="57"/>
      <c r="BJ5956" s="57"/>
      <c r="BK5956" s="57"/>
      <c r="BL5956" s="57"/>
    </row>
    <row r="5957" spans="1:64" s="50" customFormat="1" ht="12" customHeight="1" x14ac:dyDescent="0.15">
      <c r="A5957" s="42" t="s">
        <v>13189</v>
      </c>
      <c r="B5957" s="42">
        <v>57</v>
      </c>
      <c r="C5957" s="42" t="s">
        <v>14</v>
      </c>
      <c r="D5957" s="42" t="s">
        <v>31</v>
      </c>
      <c r="E5957" s="42" t="s">
        <v>13190</v>
      </c>
      <c r="F5957" s="55">
        <v>41569</v>
      </c>
      <c r="G5957" s="42" t="s">
        <v>13191</v>
      </c>
      <c r="H5957" s="42" t="s">
        <v>1865</v>
      </c>
      <c r="I5957" s="42" t="s">
        <v>56</v>
      </c>
      <c r="J5957" s="42" t="s">
        <v>13192</v>
      </c>
      <c r="K5957" s="42" t="s">
        <v>1867</v>
      </c>
      <c r="L5957" s="42" t="s">
        <v>1868</v>
      </c>
      <c r="M5957" s="42" t="s">
        <v>21</v>
      </c>
      <c r="N5957" s="42" t="s">
        <v>13193</v>
      </c>
      <c r="O5957" s="42" t="s">
        <v>994</v>
      </c>
      <c r="P5957" s="42" t="s">
        <v>395</v>
      </c>
      <c r="Q5957" s="56" t="s">
        <v>13194</v>
      </c>
      <c r="R5957" s="42" t="s">
        <v>94</v>
      </c>
      <c r="S5957" s="42" t="s">
        <v>22</v>
      </c>
      <c r="T5957" s="42"/>
      <c r="V5957" s="42"/>
      <c r="W5957" s="42"/>
      <c r="Y5957" s="57"/>
      <c r="Z5957" s="57"/>
      <c r="AA5957" s="57"/>
      <c r="AB5957" s="57"/>
      <c r="AC5957" s="57"/>
      <c r="AD5957" s="57"/>
      <c r="AE5957" s="57"/>
      <c r="AF5957" s="57"/>
      <c r="AG5957" s="57"/>
      <c r="AH5957" s="57"/>
      <c r="AI5957" s="57"/>
      <c r="AJ5957" s="57"/>
      <c r="AK5957" s="57"/>
      <c r="AL5957" s="57"/>
      <c r="AM5957" s="57"/>
      <c r="AN5957" s="57"/>
      <c r="AO5957" s="57"/>
      <c r="AP5957" s="57"/>
      <c r="AQ5957" s="57"/>
      <c r="AR5957" s="57"/>
      <c r="AS5957" s="57"/>
      <c r="AT5957" s="57"/>
      <c r="AU5957" s="57"/>
      <c r="AV5957" s="57"/>
      <c r="AW5957" s="57"/>
      <c r="AX5957" s="57"/>
      <c r="AY5957" s="57"/>
      <c r="AZ5957" s="57"/>
      <c r="BA5957" s="57"/>
      <c r="BB5957" s="57"/>
      <c r="BC5957" s="57"/>
      <c r="BD5957" s="57"/>
      <c r="BE5957" s="57"/>
      <c r="BF5957" s="57"/>
      <c r="BG5957" s="57"/>
      <c r="BH5957" s="57"/>
      <c r="BI5957" s="57"/>
      <c r="BJ5957" s="57"/>
      <c r="BK5957" s="57"/>
      <c r="BL5957" s="57"/>
    </row>
    <row r="5958" spans="1:64" s="50" customFormat="1" ht="12" customHeight="1" x14ac:dyDescent="0.15">
      <c r="A5958" s="42" t="s">
        <v>13182</v>
      </c>
      <c r="B5958" s="42">
        <v>13</v>
      </c>
      <c r="C5958" s="42" t="s">
        <v>14</v>
      </c>
      <c r="D5958" s="42" t="s">
        <v>42</v>
      </c>
      <c r="E5958" s="42" t="s">
        <v>13183</v>
      </c>
      <c r="F5958" s="55">
        <v>41569</v>
      </c>
      <c r="G5958" s="42" t="s">
        <v>13184</v>
      </c>
      <c r="H5958" s="42" t="s">
        <v>2912</v>
      </c>
      <c r="I5958" s="42" t="s">
        <v>39</v>
      </c>
      <c r="J5958" s="42" t="s">
        <v>13185</v>
      </c>
      <c r="K5958" s="42" t="s">
        <v>2616</v>
      </c>
      <c r="L5958" s="42" t="s">
        <v>13186</v>
      </c>
      <c r="M5958" s="42" t="s">
        <v>21</v>
      </c>
      <c r="N5958" s="42" t="s">
        <v>13187</v>
      </c>
      <c r="O5958" s="42" t="s">
        <v>23</v>
      </c>
      <c r="P5958" s="42" t="s">
        <v>395</v>
      </c>
      <c r="Q5958" s="56" t="s">
        <v>13188</v>
      </c>
      <c r="R5958" s="42" t="s">
        <v>94</v>
      </c>
      <c r="S5958" s="42" t="s">
        <v>12</v>
      </c>
      <c r="T5958" s="42"/>
      <c r="V5958" s="42"/>
      <c r="W5958" s="42"/>
      <c r="Y5958" s="57"/>
      <c r="Z5958" s="57"/>
      <c r="AA5958" s="57"/>
      <c r="AB5958" s="57"/>
      <c r="AC5958" s="57"/>
      <c r="AD5958" s="57"/>
      <c r="AE5958" s="57"/>
      <c r="AF5958" s="57"/>
      <c r="AG5958" s="57"/>
      <c r="AH5958" s="57"/>
      <c r="AI5958" s="57"/>
      <c r="AJ5958" s="57"/>
      <c r="AK5958" s="57"/>
      <c r="AL5958" s="57"/>
      <c r="AM5958" s="57"/>
      <c r="AN5958" s="57"/>
      <c r="AO5958" s="57"/>
      <c r="AP5958" s="57"/>
      <c r="AQ5958" s="57"/>
      <c r="AR5958" s="57"/>
      <c r="AS5958" s="57"/>
      <c r="AT5958" s="57"/>
      <c r="AU5958" s="57"/>
      <c r="AV5958" s="57"/>
      <c r="AW5958" s="57"/>
      <c r="AX5958" s="57"/>
      <c r="AY5958" s="57"/>
      <c r="AZ5958" s="57"/>
      <c r="BA5958" s="57"/>
      <c r="BB5958" s="57"/>
      <c r="BC5958" s="57"/>
      <c r="BD5958" s="57"/>
      <c r="BE5958" s="57"/>
      <c r="BF5958" s="57"/>
      <c r="BG5958" s="57"/>
      <c r="BH5958" s="57"/>
      <c r="BI5958" s="57"/>
      <c r="BJ5958" s="57"/>
      <c r="BK5958" s="57"/>
      <c r="BL5958" s="57"/>
    </row>
    <row r="5959" spans="1:64" s="50" customFormat="1" ht="12" customHeight="1" x14ac:dyDescent="0.15">
      <c r="A5959" s="42" t="s">
        <v>13177</v>
      </c>
      <c r="B5959" s="42">
        <v>25</v>
      </c>
      <c r="C5959" s="42" t="s">
        <v>14</v>
      </c>
      <c r="D5959" s="42" t="s">
        <v>42</v>
      </c>
      <c r="E5959" s="42" t="s">
        <v>13178</v>
      </c>
      <c r="F5959" s="55">
        <v>41569</v>
      </c>
      <c r="G5959" s="42" t="s">
        <v>23843</v>
      </c>
      <c r="H5959" s="42" t="s">
        <v>4533</v>
      </c>
      <c r="I5959" s="42" t="s">
        <v>39</v>
      </c>
      <c r="J5959" s="42" t="s">
        <v>13179</v>
      </c>
      <c r="K5959" s="42" t="s">
        <v>4534</v>
      </c>
      <c r="L5959" s="42" t="s">
        <v>13180</v>
      </c>
      <c r="M5959" s="42" t="s">
        <v>21</v>
      </c>
      <c r="N5959" s="42" t="s">
        <v>13181</v>
      </c>
      <c r="O5959" s="42" t="s">
        <v>537</v>
      </c>
      <c r="P5959" s="42" t="s">
        <v>395</v>
      </c>
      <c r="Q5959" s="56" t="str">
        <f>HYPERLINK("http://sfappeal.com/2013/10/sf-man-shot-to-death-by-san-mateo-police/","http://sfappeal.com/2013/10/sf-man-shot-to-death-by-san-mateo-police/")</f>
        <v>http://sfappeal.com/2013/10/sf-man-shot-to-death-by-san-mateo-police/</v>
      </c>
      <c r="R5959" s="42" t="s">
        <v>94</v>
      </c>
      <c r="S5959" s="42" t="s">
        <v>12</v>
      </c>
      <c r="T5959" s="42"/>
      <c r="V5959" s="42"/>
      <c r="W5959" s="42"/>
      <c r="Y5959" s="57"/>
      <c r="Z5959" s="57"/>
      <c r="AA5959" s="57"/>
      <c r="AB5959" s="57"/>
      <c r="AC5959" s="57"/>
      <c r="AD5959" s="57"/>
      <c r="AE5959" s="57"/>
      <c r="AF5959" s="57"/>
      <c r="AG5959" s="57"/>
      <c r="AH5959" s="57"/>
      <c r="AI5959" s="57"/>
      <c r="AJ5959" s="57"/>
      <c r="AK5959" s="57"/>
      <c r="AL5959" s="57"/>
      <c r="AM5959" s="57"/>
      <c r="AN5959" s="57"/>
      <c r="AO5959" s="57"/>
      <c r="AP5959" s="57"/>
      <c r="AQ5959" s="57"/>
      <c r="AR5959" s="57"/>
      <c r="AS5959" s="57"/>
      <c r="AT5959" s="57"/>
      <c r="AU5959" s="57"/>
      <c r="AV5959" s="57"/>
      <c r="AW5959" s="57"/>
      <c r="AX5959" s="57"/>
      <c r="AY5959" s="57"/>
      <c r="AZ5959" s="57"/>
      <c r="BA5959" s="57"/>
      <c r="BB5959" s="57"/>
      <c r="BC5959" s="57"/>
      <c r="BD5959" s="57"/>
      <c r="BE5959" s="57"/>
      <c r="BF5959" s="57"/>
      <c r="BG5959" s="57"/>
      <c r="BH5959" s="57"/>
      <c r="BI5959" s="57"/>
      <c r="BJ5959" s="57"/>
      <c r="BK5959" s="57"/>
      <c r="BL5959" s="57"/>
    </row>
    <row r="5960" spans="1:64" s="50" customFormat="1" ht="12" customHeight="1" x14ac:dyDescent="0.15">
      <c r="A5960" s="42" t="s">
        <v>13202</v>
      </c>
      <c r="B5960" s="42">
        <v>30</v>
      </c>
      <c r="C5960" s="42" t="s">
        <v>14</v>
      </c>
      <c r="D5960" s="42" t="s">
        <v>42</v>
      </c>
      <c r="E5960" s="42" t="s">
        <v>13203</v>
      </c>
      <c r="F5960" s="55">
        <v>41568</v>
      </c>
      <c r="G5960" s="42" t="s">
        <v>13204</v>
      </c>
      <c r="H5960" s="42" t="s">
        <v>915</v>
      </c>
      <c r="I5960" s="42" t="s">
        <v>189</v>
      </c>
      <c r="J5960" s="42" t="s">
        <v>13205</v>
      </c>
      <c r="K5960" s="42" t="s">
        <v>13206</v>
      </c>
      <c r="L5960" s="42" t="s">
        <v>3019</v>
      </c>
      <c r="M5960" s="42" t="s">
        <v>21</v>
      </c>
      <c r="N5960" s="42" t="s">
        <v>13207</v>
      </c>
      <c r="O5960" s="42" t="s">
        <v>994</v>
      </c>
      <c r="P5960" s="42" t="s">
        <v>395</v>
      </c>
      <c r="Q5960" s="56" t="str">
        <f>HYPERLINK("http://www.koat.com/news/fatal-roswell-shootout-caught-on-camera/22577824","http://www.koat.com/news/fatal-roswell-shootout-caught-on-camera/22577824")</f>
        <v>http://www.koat.com/news/fatal-roswell-shootout-caught-on-camera/22577824</v>
      </c>
      <c r="R5960" s="42" t="s">
        <v>94</v>
      </c>
      <c r="S5960" s="42" t="s">
        <v>22</v>
      </c>
      <c r="T5960" s="42"/>
      <c r="V5960" s="42"/>
      <c r="W5960" s="42"/>
      <c r="Y5960" s="57"/>
      <c r="Z5960" s="57"/>
      <c r="AA5960" s="57"/>
      <c r="AB5960" s="57"/>
      <c r="AC5960" s="57"/>
      <c r="AD5960" s="57"/>
      <c r="AE5960" s="57"/>
      <c r="AF5960" s="57"/>
      <c r="AG5960" s="57"/>
      <c r="AH5960" s="57"/>
      <c r="AI5960" s="57"/>
      <c r="AJ5960" s="57"/>
      <c r="AK5960" s="57"/>
      <c r="AL5960" s="57"/>
      <c r="AM5960" s="57"/>
      <c r="AN5960" s="57"/>
      <c r="AO5960" s="57"/>
      <c r="AP5960" s="57"/>
      <c r="AQ5960" s="57"/>
      <c r="AR5960" s="57"/>
      <c r="AS5960" s="57"/>
      <c r="AT5960" s="57"/>
      <c r="AU5960" s="57"/>
      <c r="AV5960" s="57"/>
      <c r="AW5960" s="57"/>
      <c r="AX5960" s="57"/>
      <c r="AY5960" s="57"/>
      <c r="AZ5960" s="57"/>
      <c r="BA5960" s="57"/>
      <c r="BB5960" s="57"/>
      <c r="BC5960" s="57"/>
      <c r="BD5960" s="57"/>
      <c r="BE5960" s="57"/>
      <c r="BF5960" s="57"/>
      <c r="BG5960" s="57"/>
      <c r="BH5960" s="57"/>
      <c r="BI5960" s="57"/>
      <c r="BJ5960" s="57"/>
      <c r="BK5960" s="57"/>
      <c r="BL5960" s="57"/>
    </row>
    <row r="5961" spans="1:64" s="50" customFormat="1" ht="12" customHeight="1" x14ac:dyDescent="0.15">
      <c r="A5961" s="42" t="s">
        <v>13208</v>
      </c>
      <c r="B5961" s="42" t="s">
        <v>13209</v>
      </c>
      <c r="C5961" s="42" t="s">
        <v>14</v>
      </c>
      <c r="D5961" s="42" t="s">
        <v>42</v>
      </c>
      <c r="E5961" s="42" t="s">
        <v>13210</v>
      </c>
      <c r="F5961" s="55">
        <v>41568</v>
      </c>
      <c r="G5961" s="42" t="s">
        <v>13211</v>
      </c>
      <c r="H5961" s="42" t="s">
        <v>13212</v>
      </c>
      <c r="I5961" s="42" t="s">
        <v>39</v>
      </c>
      <c r="J5961" s="42" t="s">
        <v>13213</v>
      </c>
      <c r="K5961" s="42" t="s">
        <v>589</v>
      </c>
      <c r="L5961" s="42" t="s">
        <v>13214</v>
      </c>
      <c r="M5961" s="42" t="s">
        <v>21</v>
      </c>
      <c r="N5961" s="42" t="s">
        <v>13215</v>
      </c>
      <c r="O5961" s="42" t="s">
        <v>23</v>
      </c>
      <c r="P5961" s="42" t="s">
        <v>395</v>
      </c>
      <c r="Q5961" s="56" t="s">
        <v>13216</v>
      </c>
      <c r="R5961" s="42" t="s">
        <v>94</v>
      </c>
      <c r="S5961" s="42" t="s">
        <v>22</v>
      </c>
      <c r="T5961" s="42"/>
      <c r="V5961" s="42"/>
      <c r="W5961" s="42"/>
      <c r="Y5961" s="57"/>
      <c r="Z5961" s="57"/>
      <c r="AA5961" s="57"/>
      <c r="AB5961" s="57"/>
      <c r="AC5961" s="57"/>
      <c r="AD5961" s="57"/>
      <c r="AE5961" s="57"/>
      <c r="AF5961" s="57"/>
      <c r="AG5961" s="57"/>
      <c r="AH5961" s="57"/>
      <c r="AI5961" s="57"/>
      <c r="AJ5961" s="57"/>
      <c r="AK5961" s="57"/>
      <c r="AL5961" s="57"/>
      <c r="AM5961" s="57"/>
      <c r="AN5961" s="57"/>
      <c r="AO5961" s="57"/>
      <c r="AP5961" s="57"/>
      <c r="AQ5961" s="57"/>
      <c r="AR5961" s="57"/>
      <c r="AS5961" s="57"/>
      <c r="AT5961" s="57"/>
      <c r="AU5961" s="57"/>
      <c r="AV5961" s="57"/>
      <c r="AW5961" s="57"/>
      <c r="AX5961" s="57"/>
      <c r="AY5961" s="57"/>
      <c r="AZ5961" s="57"/>
      <c r="BA5961" s="57"/>
      <c r="BB5961" s="57"/>
      <c r="BC5961" s="57"/>
      <c r="BD5961" s="57"/>
      <c r="BE5961" s="57"/>
      <c r="BF5961" s="57"/>
      <c r="BG5961" s="57"/>
      <c r="BH5961" s="57"/>
      <c r="BI5961" s="57"/>
      <c r="BJ5961" s="57"/>
      <c r="BK5961" s="57"/>
      <c r="BL5961" s="57"/>
    </row>
    <row r="5962" spans="1:64" s="50" customFormat="1" ht="12" customHeight="1" x14ac:dyDescent="0.15">
      <c r="A5962" s="42" t="s">
        <v>13195</v>
      </c>
      <c r="B5962" s="42">
        <v>42</v>
      </c>
      <c r="C5962" s="42" t="s">
        <v>14</v>
      </c>
      <c r="D5962" s="42" t="s">
        <v>79</v>
      </c>
      <c r="E5962" s="42" t="s">
        <v>13196</v>
      </c>
      <c r="F5962" s="55">
        <v>41568</v>
      </c>
      <c r="G5962" s="42" t="s">
        <v>13197</v>
      </c>
      <c r="H5962" s="42" t="s">
        <v>11867</v>
      </c>
      <c r="I5962" s="42" t="s">
        <v>167</v>
      </c>
      <c r="J5962" s="42" t="s">
        <v>13198</v>
      </c>
      <c r="K5962" s="42" t="s">
        <v>5429</v>
      </c>
      <c r="L5962" s="42" t="s">
        <v>13199</v>
      </c>
      <c r="M5962" s="42" t="s">
        <v>21</v>
      </c>
      <c r="N5962" s="42" t="s">
        <v>13200</v>
      </c>
      <c r="O5962" s="42" t="s">
        <v>537</v>
      </c>
      <c r="P5962" s="42" t="s">
        <v>395</v>
      </c>
      <c r="Q5962" s="56" t="s">
        <v>13201</v>
      </c>
      <c r="R5962" s="42" t="s">
        <v>94</v>
      </c>
      <c r="S5962" s="42" t="s">
        <v>12</v>
      </c>
      <c r="T5962" s="42"/>
      <c r="V5962" s="42"/>
      <c r="W5962" s="42"/>
      <c r="Y5962" s="57"/>
      <c r="Z5962" s="57"/>
      <c r="AA5962" s="57"/>
      <c r="AB5962" s="57"/>
      <c r="AC5962" s="57"/>
      <c r="AD5962" s="57"/>
      <c r="AE5962" s="57"/>
      <c r="AF5962" s="57"/>
      <c r="AG5962" s="57"/>
      <c r="AH5962" s="57"/>
      <c r="AI5962" s="57"/>
      <c r="AJ5962" s="57"/>
      <c r="AK5962" s="57"/>
      <c r="AL5962" s="57"/>
      <c r="AM5962" s="57"/>
      <c r="AN5962" s="57"/>
      <c r="AO5962" s="57"/>
      <c r="AP5962" s="57"/>
      <c r="AQ5962" s="57"/>
      <c r="AR5962" s="57"/>
      <c r="AS5962" s="57"/>
      <c r="AT5962" s="57"/>
      <c r="AU5962" s="57"/>
      <c r="AV5962" s="57"/>
      <c r="AW5962" s="57"/>
      <c r="AX5962" s="57"/>
      <c r="AY5962" s="57"/>
      <c r="AZ5962" s="57"/>
      <c r="BA5962" s="57"/>
      <c r="BB5962" s="57"/>
      <c r="BC5962" s="57"/>
      <c r="BD5962" s="57"/>
      <c r="BE5962" s="57"/>
      <c r="BF5962" s="57"/>
      <c r="BG5962" s="57"/>
      <c r="BH5962" s="57"/>
      <c r="BI5962" s="57"/>
      <c r="BJ5962" s="57"/>
      <c r="BK5962" s="57"/>
      <c r="BL5962" s="57"/>
    </row>
    <row r="5963" spans="1:64" s="50" customFormat="1" ht="12" customHeight="1" x14ac:dyDescent="0.15">
      <c r="A5963" s="42" t="s">
        <v>29573</v>
      </c>
      <c r="B5963" s="42" t="s">
        <v>13393</v>
      </c>
      <c r="C5963" s="42" t="s">
        <v>14</v>
      </c>
      <c r="D5963" s="42" t="s">
        <v>31</v>
      </c>
      <c r="E5963" s="42"/>
      <c r="F5963" s="55">
        <v>41568</v>
      </c>
      <c r="G5963" s="42" t="s">
        <v>31035</v>
      </c>
      <c r="H5963" s="42" t="s">
        <v>1077</v>
      </c>
      <c r="I5963" s="42" t="s">
        <v>389</v>
      </c>
      <c r="J5963" s="42" t="s">
        <v>16840</v>
      </c>
      <c r="K5963" s="42" t="s">
        <v>1078</v>
      </c>
      <c r="L5963" s="42" t="s">
        <v>1079</v>
      </c>
      <c r="M5963" s="42" t="s">
        <v>2246</v>
      </c>
      <c r="N5963" s="42" t="s">
        <v>29574</v>
      </c>
      <c r="O5963" s="42" t="s">
        <v>26363</v>
      </c>
      <c r="P5963" s="42" t="s">
        <v>395</v>
      </c>
      <c r="Q5963" s="56" t="s">
        <v>29575</v>
      </c>
      <c r="R5963" s="42" t="s">
        <v>542</v>
      </c>
      <c r="S5963" s="42" t="s">
        <v>12</v>
      </c>
      <c r="T5963" s="42"/>
      <c r="V5963" s="42"/>
      <c r="W5963" s="42"/>
      <c r="Y5963" s="57"/>
      <c r="Z5963" s="57"/>
      <c r="AA5963" s="57"/>
      <c r="AB5963" s="57"/>
      <c r="AC5963" s="57"/>
      <c r="AD5963" s="57"/>
      <c r="AE5963" s="57"/>
      <c r="AF5963" s="57"/>
      <c r="AG5963" s="57"/>
      <c r="AH5963" s="57"/>
      <c r="AI5963" s="57"/>
      <c r="AJ5963" s="57"/>
      <c r="AK5963" s="57"/>
      <c r="AL5963" s="57"/>
      <c r="AM5963" s="57"/>
      <c r="AN5963" s="57"/>
      <c r="AO5963" s="57"/>
      <c r="AP5963" s="57"/>
      <c r="AQ5963" s="57"/>
      <c r="AR5963" s="57"/>
      <c r="AS5963" s="57"/>
      <c r="AT5963" s="57"/>
      <c r="AU5963" s="57"/>
      <c r="AV5963" s="57"/>
      <c r="AW5963" s="57"/>
      <c r="AX5963" s="57"/>
      <c r="AY5963" s="57"/>
      <c r="AZ5963" s="57"/>
      <c r="BA5963" s="57"/>
      <c r="BB5963" s="57"/>
      <c r="BC5963" s="57"/>
      <c r="BD5963" s="57"/>
      <c r="BE5963" s="57"/>
      <c r="BF5963" s="57"/>
      <c r="BG5963" s="57"/>
      <c r="BH5963" s="57"/>
      <c r="BI5963" s="57"/>
      <c r="BJ5963" s="57"/>
      <c r="BK5963" s="57"/>
      <c r="BL5963" s="57"/>
    </row>
    <row r="5964" spans="1:64" s="50" customFormat="1" ht="12" customHeight="1" x14ac:dyDescent="0.15">
      <c r="A5964" s="42" t="s">
        <v>13217</v>
      </c>
      <c r="B5964" s="42">
        <v>55</v>
      </c>
      <c r="C5964" s="42" t="s">
        <v>14</v>
      </c>
      <c r="D5964" s="42" t="s">
        <v>31</v>
      </c>
      <c r="E5964" s="42" t="s">
        <v>13218</v>
      </c>
      <c r="F5964" s="55">
        <v>41568</v>
      </c>
      <c r="G5964" s="42" t="s">
        <v>13219</v>
      </c>
      <c r="H5964" s="42" t="s">
        <v>13220</v>
      </c>
      <c r="I5964" s="42" t="s">
        <v>297</v>
      </c>
      <c r="J5964" s="42" t="s">
        <v>13221</v>
      </c>
      <c r="K5964" s="42" t="s">
        <v>2109</v>
      </c>
      <c r="L5964" s="42" t="s">
        <v>2111</v>
      </c>
      <c r="M5964" s="42" t="s">
        <v>373</v>
      </c>
      <c r="N5964" s="42" t="s">
        <v>13222</v>
      </c>
      <c r="O5964" s="42" t="s">
        <v>537</v>
      </c>
      <c r="P5964" s="42" t="s">
        <v>395</v>
      </c>
      <c r="Q5964" s="56" t="s">
        <v>13223</v>
      </c>
      <c r="R5964" s="42" t="s">
        <v>948</v>
      </c>
      <c r="S5964" s="42" t="s">
        <v>373</v>
      </c>
      <c r="T5964" s="42"/>
      <c r="V5964" s="42"/>
      <c r="W5964" s="42"/>
      <c r="Y5964" s="57"/>
      <c r="Z5964" s="57"/>
      <c r="AA5964" s="57"/>
      <c r="AB5964" s="57"/>
      <c r="AC5964" s="57"/>
      <c r="AD5964" s="57"/>
      <c r="AE5964" s="57"/>
      <c r="AF5964" s="57"/>
      <c r="AG5964" s="57"/>
      <c r="AH5964" s="57"/>
      <c r="AI5964" s="57"/>
      <c r="AJ5964" s="57"/>
      <c r="AK5964" s="57"/>
      <c r="AL5964" s="57"/>
      <c r="AM5964" s="57"/>
      <c r="AN5964" s="57"/>
      <c r="AO5964" s="57"/>
      <c r="AP5964" s="57"/>
      <c r="AQ5964" s="57"/>
      <c r="AR5964" s="57"/>
      <c r="AS5964" s="57"/>
      <c r="AT5964" s="57"/>
      <c r="AU5964" s="57"/>
      <c r="AV5964" s="57"/>
      <c r="AW5964" s="57"/>
      <c r="AX5964" s="57"/>
      <c r="AY5964" s="57"/>
      <c r="AZ5964" s="57"/>
      <c r="BA5964" s="57"/>
      <c r="BB5964" s="57"/>
      <c r="BC5964" s="57"/>
      <c r="BD5964" s="57"/>
      <c r="BE5964" s="57"/>
      <c r="BF5964" s="57"/>
      <c r="BG5964" s="57"/>
      <c r="BH5964" s="57"/>
      <c r="BI5964" s="57"/>
      <c r="BJ5964" s="57"/>
      <c r="BK5964" s="57"/>
      <c r="BL5964" s="57"/>
    </row>
    <row r="5965" spans="1:64" s="50" customFormat="1" ht="12" customHeight="1" x14ac:dyDescent="0.15">
      <c r="A5965" s="42" t="s">
        <v>13232</v>
      </c>
      <c r="B5965" s="42">
        <v>44</v>
      </c>
      <c r="C5965" s="42" t="s">
        <v>14</v>
      </c>
      <c r="D5965" s="42" t="s">
        <v>79</v>
      </c>
      <c r="E5965" s="42"/>
      <c r="F5965" s="55">
        <v>41567</v>
      </c>
      <c r="G5965" s="42" t="s">
        <v>23844</v>
      </c>
      <c r="H5965" s="42" t="s">
        <v>693</v>
      </c>
      <c r="I5965" s="42" t="s">
        <v>425</v>
      </c>
      <c r="J5965" s="42" t="s">
        <v>2745</v>
      </c>
      <c r="K5965" s="42" t="s">
        <v>693</v>
      </c>
      <c r="L5965" s="42" t="s">
        <v>13233</v>
      </c>
      <c r="M5965" s="42" t="s">
        <v>21</v>
      </c>
      <c r="N5965" s="42" t="s">
        <v>13234</v>
      </c>
      <c r="O5965" s="42" t="s">
        <v>597</v>
      </c>
      <c r="P5965" s="42" t="s">
        <v>395</v>
      </c>
      <c r="Q5965" s="56" t="s">
        <v>13235</v>
      </c>
      <c r="R5965" s="42" t="s">
        <v>94</v>
      </c>
      <c r="S5965" s="42" t="s">
        <v>22</v>
      </c>
      <c r="T5965" s="42"/>
      <c r="V5965" s="42"/>
      <c r="W5965" s="42"/>
      <c r="Y5965" s="57"/>
      <c r="Z5965" s="57"/>
      <c r="AA5965" s="57"/>
      <c r="AB5965" s="57"/>
      <c r="AC5965" s="57"/>
      <c r="AD5965" s="57"/>
      <c r="AE5965" s="57"/>
      <c r="AF5965" s="57"/>
      <c r="AG5965" s="57"/>
      <c r="AH5965" s="57"/>
      <c r="AI5965" s="57"/>
      <c r="AJ5965" s="57"/>
      <c r="AK5965" s="57"/>
      <c r="AL5965" s="57"/>
      <c r="AM5965" s="57"/>
      <c r="AN5965" s="57"/>
      <c r="AO5965" s="57"/>
      <c r="AP5965" s="57"/>
      <c r="AQ5965" s="57"/>
      <c r="AR5965" s="57"/>
      <c r="AS5965" s="57"/>
      <c r="AT5965" s="57"/>
      <c r="AU5965" s="57"/>
      <c r="AV5965" s="57"/>
      <c r="AW5965" s="57"/>
      <c r="AX5965" s="57"/>
      <c r="AY5965" s="57"/>
      <c r="AZ5965" s="57"/>
      <c r="BA5965" s="57"/>
      <c r="BB5965" s="57"/>
      <c r="BC5965" s="57"/>
      <c r="BD5965" s="57"/>
      <c r="BE5965" s="57"/>
      <c r="BF5965" s="57"/>
      <c r="BG5965" s="57"/>
      <c r="BH5965" s="57"/>
      <c r="BI5965" s="57"/>
      <c r="BJ5965" s="57"/>
      <c r="BK5965" s="57"/>
      <c r="BL5965" s="57"/>
    </row>
    <row r="5966" spans="1:64" s="50" customFormat="1" ht="12" customHeight="1" x14ac:dyDescent="0.15">
      <c r="A5966" s="42" t="s">
        <v>13224</v>
      </c>
      <c r="B5966" s="42">
        <v>42</v>
      </c>
      <c r="C5966" s="42" t="s">
        <v>14</v>
      </c>
      <c r="D5966" s="42" t="s">
        <v>79</v>
      </c>
      <c r="E5966" s="42"/>
      <c r="F5966" s="55">
        <v>41567</v>
      </c>
      <c r="G5966" s="42" t="s">
        <v>13225</v>
      </c>
      <c r="H5966" s="42" t="s">
        <v>13226</v>
      </c>
      <c r="I5966" s="42" t="s">
        <v>653</v>
      </c>
      <c r="J5966" s="42" t="s">
        <v>13227</v>
      </c>
      <c r="K5966" s="42" t="s">
        <v>13228</v>
      </c>
      <c r="L5966" s="42" t="s">
        <v>13229</v>
      </c>
      <c r="M5966" s="42" t="s">
        <v>21</v>
      </c>
      <c r="N5966" s="42" t="s">
        <v>13230</v>
      </c>
      <c r="O5966" s="42" t="s">
        <v>994</v>
      </c>
      <c r="P5966" s="42" t="s">
        <v>395</v>
      </c>
      <c r="Q5966" s="56" t="s">
        <v>13231</v>
      </c>
      <c r="R5966" s="42" t="s">
        <v>94</v>
      </c>
      <c r="S5966" s="42" t="s">
        <v>22</v>
      </c>
      <c r="T5966" s="42"/>
      <c r="V5966" s="42"/>
      <c r="W5966" s="42"/>
      <c r="Y5966" s="57"/>
      <c r="Z5966" s="57"/>
      <c r="AA5966" s="57"/>
      <c r="AB5966" s="57"/>
      <c r="AC5966" s="57"/>
      <c r="AD5966" s="57"/>
      <c r="AE5966" s="57"/>
      <c r="AF5966" s="57"/>
      <c r="AG5966" s="57"/>
      <c r="AH5966" s="57"/>
      <c r="AI5966" s="57"/>
      <c r="AJ5966" s="57"/>
      <c r="AK5966" s="57"/>
      <c r="AL5966" s="57"/>
      <c r="AM5966" s="57"/>
      <c r="AN5966" s="57"/>
      <c r="AO5966" s="57"/>
      <c r="AP5966" s="57"/>
      <c r="AQ5966" s="57"/>
      <c r="AR5966" s="57"/>
      <c r="AS5966" s="57"/>
      <c r="AT5966" s="57"/>
      <c r="AU5966" s="57"/>
      <c r="AV5966" s="57"/>
      <c r="AW5966" s="57"/>
      <c r="AX5966" s="57"/>
      <c r="AY5966" s="57"/>
      <c r="AZ5966" s="57"/>
      <c r="BA5966" s="57"/>
      <c r="BB5966" s="57"/>
      <c r="BC5966" s="57"/>
      <c r="BD5966" s="57"/>
      <c r="BE5966" s="57"/>
      <c r="BF5966" s="57"/>
      <c r="BG5966" s="57"/>
      <c r="BH5966" s="57"/>
      <c r="BI5966" s="57"/>
      <c r="BJ5966" s="57"/>
      <c r="BK5966" s="57"/>
      <c r="BL5966" s="57"/>
    </row>
    <row r="5967" spans="1:64" s="50" customFormat="1" ht="12" customHeight="1" x14ac:dyDescent="0.15">
      <c r="A5967" s="42" t="s">
        <v>13236</v>
      </c>
      <c r="B5967" s="42">
        <v>41</v>
      </c>
      <c r="C5967" s="42" t="s">
        <v>14</v>
      </c>
      <c r="D5967" s="42" t="s">
        <v>31</v>
      </c>
      <c r="E5967" s="42" t="s">
        <v>13237</v>
      </c>
      <c r="F5967" s="55">
        <v>41567</v>
      </c>
      <c r="G5967" s="42" t="s">
        <v>13238</v>
      </c>
      <c r="H5967" s="42" t="s">
        <v>10506</v>
      </c>
      <c r="I5967" s="42" t="s">
        <v>56</v>
      </c>
      <c r="J5967" s="42" t="s">
        <v>13239</v>
      </c>
      <c r="K5967" s="42" t="s">
        <v>5214</v>
      </c>
      <c r="L5967" s="42" t="s">
        <v>13240</v>
      </c>
      <c r="M5967" s="42" t="s">
        <v>21</v>
      </c>
      <c r="N5967" s="42" t="s">
        <v>13241</v>
      </c>
      <c r="O5967" s="42" t="s">
        <v>23</v>
      </c>
      <c r="P5967" s="42" t="s">
        <v>395</v>
      </c>
      <c r="Q5967" s="56" t="s">
        <v>13242</v>
      </c>
      <c r="R5967" s="42" t="s">
        <v>94</v>
      </c>
      <c r="S5967" s="42" t="s">
        <v>22</v>
      </c>
      <c r="T5967" s="42"/>
      <c r="V5967" s="42"/>
      <c r="W5967" s="42"/>
      <c r="Y5967" s="57"/>
      <c r="Z5967" s="57"/>
      <c r="AA5967" s="57"/>
      <c r="AB5967" s="57"/>
      <c r="AC5967" s="57"/>
      <c r="AD5967" s="57"/>
      <c r="AE5967" s="57"/>
      <c r="AF5967" s="57"/>
      <c r="AG5967" s="57"/>
      <c r="AH5967" s="57"/>
      <c r="AI5967" s="57"/>
      <c r="AJ5967" s="57"/>
      <c r="AK5967" s="57"/>
      <c r="AL5967" s="57"/>
      <c r="AM5967" s="57"/>
      <c r="AN5967" s="57"/>
      <c r="AO5967" s="57"/>
      <c r="AP5967" s="57"/>
      <c r="AQ5967" s="57"/>
      <c r="AR5967" s="57"/>
      <c r="AS5967" s="57"/>
      <c r="AT5967" s="57"/>
      <c r="AU5967" s="57"/>
      <c r="AV5967" s="57"/>
      <c r="AW5967" s="57"/>
      <c r="AX5967" s="57"/>
      <c r="AY5967" s="57"/>
      <c r="AZ5967" s="57"/>
      <c r="BA5967" s="57"/>
      <c r="BB5967" s="57"/>
      <c r="BC5967" s="57"/>
      <c r="BD5967" s="57"/>
      <c r="BE5967" s="57"/>
      <c r="BF5967" s="57"/>
      <c r="BG5967" s="57"/>
      <c r="BH5967" s="57"/>
      <c r="BI5967" s="57"/>
      <c r="BJ5967" s="57"/>
      <c r="BK5967" s="57"/>
      <c r="BL5967" s="57"/>
    </row>
    <row r="5968" spans="1:64" s="50" customFormat="1" ht="12" customHeight="1" x14ac:dyDescent="0.15">
      <c r="A5968" s="42" t="s">
        <v>13243</v>
      </c>
      <c r="B5968" s="42">
        <v>53</v>
      </c>
      <c r="C5968" s="42" t="s">
        <v>14</v>
      </c>
      <c r="D5968" s="42" t="s">
        <v>31</v>
      </c>
      <c r="E5968" s="42" t="s">
        <v>13244</v>
      </c>
      <c r="F5968" s="55">
        <v>41567</v>
      </c>
      <c r="G5968" s="42" t="s">
        <v>13245</v>
      </c>
      <c r="H5968" s="42" t="s">
        <v>13246</v>
      </c>
      <c r="I5968" s="42" t="s">
        <v>39</v>
      </c>
      <c r="J5968" s="42" t="s">
        <v>13247</v>
      </c>
      <c r="K5968" s="42" t="s">
        <v>13248</v>
      </c>
      <c r="L5968" s="42" t="s">
        <v>13249</v>
      </c>
      <c r="M5968" s="42" t="s">
        <v>21</v>
      </c>
      <c r="N5968" s="42" t="s">
        <v>13250</v>
      </c>
      <c r="O5968" s="42" t="s">
        <v>537</v>
      </c>
      <c r="P5968" s="42" t="s">
        <v>395</v>
      </c>
      <c r="Q5968" s="56" t="s">
        <v>13251</v>
      </c>
      <c r="R5968" s="42" t="s">
        <v>542</v>
      </c>
      <c r="S5968" s="42" t="s">
        <v>22</v>
      </c>
      <c r="T5968" s="42"/>
      <c r="V5968" s="42"/>
      <c r="W5968" s="42"/>
      <c r="Y5968" s="57"/>
      <c r="Z5968" s="57"/>
      <c r="AA5968" s="57"/>
      <c r="AB5968" s="57"/>
      <c r="AC5968" s="57"/>
      <c r="AD5968" s="57"/>
      <c r="AE5968" s="57"/>
      <c r="AF5968" s="57"/>
      <c r="AG5968" s="57"/>
      <c r="AH5968" s="57"/>
      <c r="AI5968" s="57"/>
      <c r="AJ5968" s="57"/>
      <c r="AK5968" s="57"/>
      <c r="AL5968" s="57"/>
      <c r="AM5968" s="57"/>
      <c r="AN5968" s="57"/>
      <c r="AO5968" s="57"/>
      <c r="AP5968" s="57"/>
      <c r="AQ5968" s="57"/>
      <c r="AR5968" s="57"/>
      <c r="AS5968" s="57"/>
      <c r="AT5968" s="57"/>
      <c r="AU5968" s="57"/>
      <c r="AV5968" s="57"/>
      <c r="AW5968" s="57"/>
      <c r="AX5968" s="57"/>
      <c r="AY5968" s="57"/>
      <c r="AZ5968" s="57"/>
      <c r="BA5968" s="57"/>
      <c r="BB5968" s="57"/>
      <c r="BC5968" s="57"/>
      <c r="BD5968" s="57"/>
      <c r="BE5968" s="57"/>
      <c r="BF5968" s="57"/>
      <c r="BG5968" s="57"/>
      <c r="BH5968" s="57"/>
      <c r="BI5968" s="57"/>
      <c r="BJ5968" s="57"/>
      <c r="BK5968" s="57"/>
      <c r="BL5968" s="57"/>
    </row>
    <row r="5969" spans="1:64" s="50" customFormat="1" ht="12" customHeight="1" x14ac:dyDescent="0.15">
      <c r="A5969" s="42" t="s">
        <v>13252</v>
      </c>
      <c r="B5969" s="42">
        <v>24</v>
      </c>
      <c r="C5969" s="42" t="s">
        <v>14</v>
      </c>
      <c r="D5969" s="42" t="s">
        <v>79</v>
      </c>
      <c r="E5969" s="42" t="s">
        <v>13253</v>
      </c>
      <c r="F5969" s="55">
        <v>41566</v>
      </c>
      <c r="G5969" s="42" t="s">
        <v>13254</v>
      </c>
      <c r="H5969" s="42" t="s">
        <v>5855</v>
      </c>
      <c r="I5969" s="42" t="s">
        <v>63</v>
      </c>
      <c r="J5969" s="42" t="s">
        <v>13255</v>
      </c>
      <c r="K5969" s="42" t="s">
        <v>1237</v>
      </c>
      <c r="L5969" s="42" t="s">
        <v>13256</v>
      </c>
      <c r="M5969" s="42" t="s">
        <v>21</v>
      </c>
      <c r="N5969" s="42" t="s">
        <v>13257</v>
      </c>
      <c r="O5969" s="42" t="s">
        <v>994</v>
      </c>
      <c r="P5969" s="42" t="s">
        <v>395</v>
      </c>
      <c r="Q5969" s="56" t="s">
        <v>13258</v>
      </c>
      <c r="R5969" s="42" t="s">
        <v>94</v>
      </c>
      <c r="S5969" s="42" t="s">
        <v>22</v>
      </c>
      <c r="T5969" s="42"/>
      <c r="V5969" s="42"/>
      <c r="W5969" s="42"/>
      <c r="Y5969" s="57"/>
      <c r="Z5969" s="57"/>
      <c r="AA5969" s="57"/>
      <c r="AB5969" s="57"/>
      <c r="AC5969" s="57"/>
      <c r="AD5969" s="57"/>
      <c r="AE5969" s="57"/>
      <c r="AF5969" s="57"/>
      <c r="AG5969" s="57"/>
      <c r="AH5969" s="57"/>
      <c r="AI5969" s="57"/>
      <c r="AJ5969" s="57"/>
      <c r="AK5969" s="57"/>
      <c r="AL5969" s="57"/>
      <c r="AM5969" s="57"/>
      <c r="AN5969" s="57"/>
      <c r="AO5969" s="57"/>
      <c r="AP5969" s="57"/>
      <c r="AQ5969" s="57"/>
      <c r="AR5969" s="57"/>
      <c r="AS5969" s="57"/>
      <c r="AT5969" s="57"/>
      <c r="AU5969" s="57"/>
      <c r="AV5969" s="57"/>
      <c r="AW5969" s="57"/>
      <c r="AX5969" s="57"/>
      <c r="AY5969" s="57"/>
      <c r="AZ5969" s="57"/>
      <c r="BA5969" s="57"/>
      <c r="BB5969" s="57"/>
      <c r="BC5969" s="57"/>
      <c r="BD5969" s="57"/>
      <c r="BE5969" s="57"/>
      <c r="BF5969" s="57"/>
      <c r="BG5969" s="57"/>
      <c r="BH5969" s="57"/>
      <c r="BI5969" s="57"/>
      <c r="BJ5969" s="57"/>
      <c r="BK5969" s="57"/>
      <c r="BL5969" s="57"/>
    </row>
    <row r="5970" spans="1:64" s="50" customFormat="1" ht="12" customHeight="1" x14ac:dyDescent="0.15">
      <c r="A5970" s="42" t="s">
        <v>13259</v>
      </c>
      <c r="B5970" s="42">
        <v>38</v>
      </c>
      <c r="C5970" s="42" t="s">
        <v>14</v>
      </c>
      <c r="D5970" s="42" t="s">
        <v>42</v>
      </c>
      <c r="E5970" s="42"/>
      <c r="F5970" s="55">
        <v>41566</v>
      </c>
      <c r="G5970" s="42" t="s">
        <v>13260</v>
      </c>
      <c r="H5970" s="42" t="s">
        <v>13261</v>
      </c>
      <c r="I5970" s="42" t="s">
        <v>39</v>
      </c>
      <c r="J5970" s="42" t="s">
        <v>11250</v>
      </c>
      <c r="K5970" s="42" t="s">
        <v>150</v>
      </c>
      <c r="L5970" s="42" t="s">
        <v>4629</v>
      </c>
      <c r="M5970" s="42" t="s">
        <v>21</v>
      </c>
      <c r="N5970" s="42" t="s">
        <v>13262</v>
      </c>
      <c r="O5970" s="42" t="s">
        <v>994</v>
      </c>
      <c r="P5970" s="42" t="s">
        <v>395</v>
      </c>
      <c r="Q5970" s="56" t="s">
        <v>13263</v>
      </c>
      <c r="R5970" s="42" t="s">
        <v>94</v>
      </c>
      <c r="S5970" s="42" t="s">
        <v>373</v>
      </c>
      <c r="T5970" s="42"/>
      <c r="V5970" s="42"/>
      <c r="W5970" s="42"/>
      <c r="Y5970" s="57"/>
      <c r="Z5970" s="57"/>
      <c r="AA5970" s="57"/>
      <c r="AB5970" s="57"/>
      <c r="AC5970" s="57"/>
      <c r="AD5970" s="57"/>
      <c r="AE5970" s="57"/>
      <c r="AF5970" s="57"/>
      <c r="AG5970" s="57"/>
      <c r="AH5970" s="57"/>
      <c r="AI5970" s="57"/>
      <c r="AJ5970" s="57"/>
      <c r="AK5970" s="57"/>
      <c r="AL5970" s="57"/>
      <c r="AM5970" s="57"/>
      <c r="AN5970" s="57"/>
      <c r="AO5970" s="57"/>
      <c r="AP5970" s="57"/>
      <c r="AQ5970" s="57"/>
      <c r="AR5970" s="57"/>
      <c r="AS5970" s="57"/>
      <c r="AT5970" s="57"/>
      <c r="AU5970" s="57"/>
      <c r="AV5970" s="57"/>
      <c r="AW5970" s="57"/>
      <c r="AX5970" s="57"/>
      <c r="AY5970" s="57"/>
      <c r="AZ5970" s="57"/>
      <c r="BA5970" s="57"/>
      <c r="BB5970" s="57"/>
      <c r="BC5970" s="57"/>
      <c r="BD5970" s="57"/>
      <c r="BE5970" s="57"/>
      <c r="BF5970" s="57"/>
      <c r="BG5970" s="57"/>
      <c r="BH5970" s="57"/>
      <c r="BI5970" s="57"/>
      <c r="BJ5970" s="57"/>
      <c r="BK5970" s="57"/>
      <c r="BL5970" s="57"/>
    </row>
    <row r="5971" spans="1:64" s="50" customFormat="1" ht="12" customHeight="1" x14ac:dyDescent="0.15">
      <c r="A5971" s="42" t="s">
        <v>3186</v>
      </c>
      <c r="B5971" s="42" t="s">
        <v>23</v>
      </c>
      <c r="C5971" s="42" t="s">
        <v>14</v>
      </c>
      <c r="D5971" s="42" t="s">
        <v>24</v>
      </c>
      <c r="E5971" s="42"/>
      <c r="F5971" s="55">
        <v>41566</v>
      </c>
      <c r="G5971" s="42" t="s">
        <v>13264</v>
      </c>
      <c r="H5971" s="42" t="s">
        <v>150</v>
      </c>
      <c r="I5971" s="42" t="s">
        <v>39</v>
      </c>
      <c r="J5971" s="42" t="s">
        <v>11250</v>
      </c>
      <c r="K5971" s="42" t="s">
        <v>150</v>
      </c>
      <c r="L5971" s="42" t="s">
        <v>4629</v>
      </c>
      <c r="M5971" s="42" t="s">
        <v>21</v>
      </c>
      <c r="N5971" s="42" t="s">
        <v>13265</v>
      </c>
      <c r="O5971" s="42" t="s">
        <v>4581</v>
      </c>
      <c r="P5971" s="42" t="s">
        <v>395</v>
      </c>
      <c r="Q5971" s="56" t="s">
        <v>13263</v>
      </c>
      <c r="R5971" s="42" t="s">
        <v>94</v>
      </c>
      <c r="S5971" s="42" t="s">
        <v>373</v>
      </c>
      <c r="T5971" s="42"/>
      <c r="V5971" s="42"/>
      <c r="W5971" s="42"/>
      <c r="Y5971" s="57"/>
      <c r="Z5971" s="57"/>
      <c r="AA5971" s="57"/>
      <c r="AB5971" s="57"/>
      <c r="AC5971" s="57"/>
      <c r="AD5971" s="57"/>
      <c r="AE5971" s="57"/>
      <c r="AF5971" s="57"/>
      <c r="AG5971" s="57"/>
      <c r="AH5971" s="57"/>
      <c r="AI5971" s="57"/>
      <c r="AJ5971" s="57"/>
      <c r="AK5971" s="57"/>
      <c r="AL5971" s="57"/>
      <c r="AM5971" s="57"/>
      <c r="AN5971" s="57"/>
      <c r="AO5971" s="57"/>
      <c r="AP5971" s="57"/>
      <c r="AQ5971" s="57"/>
      <c r="AR5971" s="57"/>
      <c r="AS5971" s="57"/>
      <c r="AT5971" s="57"/>
      <c r="AU5971" s="57"/>
      <c r="AV5971" s="57"/>
      <c r="AW5971" s="57"/>
      <c r="AX5971" s="57"/>
      <c r="AY5971" s="57"/>
      <c r="AZ5971" s="57"/>
      <c r="BA5971" s="57"/>
      <c r="BB5971" s="57"/>
      <c r="BC5971" s="57"/>
      <c r="BD5971" s="57"/>
      <c r="BE5971" s="57"/>
      <c r="BF5971" s="57"/>
      <c r="BG5971" s="57"/>
      <c r="BH5971" s="57"/>
      <c r="BI5971" s="57"/>
      <c r="BJ5971" s="57"/>
      <c r="BK5971" s="57"/>
      <c r="BL5971" s="57"/>
    </row>
    <row r="5972" spans="1:64" s="50" customFormat="1" ht="12" customHeight="1" x14ac:dyDescent="0.15">
      <c r="A5972" s="42" t="s">
        <v>13271</v>
      </c>
      <c r="B5972" s="42">
        <v>44</v>
      </c>
      <c r="C5972" s="42" t="s">
        <v>14</v>
      </c>
      <c r="D5972" s="42" t="s">
        <v>42</v>
      </c>
      <c r="E5972" s="42"/>
      <c r="F5972" s="55">
        <v>41565</v>
      </c>
      <c r="G5972" s="42" t="s">
        <v>13272</v>
      </c>
      <c r="H5972" s="42" t="s">
        <v>81</v>
      </c>
      <c r="I5972" s="42" t="s">
        <v>38</v>
      </c>
      <c r="J5972" s="42" t="s">
        <v>13273</v>
      </c>
      <c r="K5972" s="42" t="s">
        <v>82</v>
      </c>
      <c r="L5972" s="42" t="s">
        <v>83</v>
      </c>
      <c r="M5972" s="42" t="s">
        <v>21</v>
      </c>
      <c r="N5972" s="42" t="s">
        <v>13274</v>
      </c>
      <c r="O5972" s="42" t="s">
        <v>4581</v>
      </c>
      <c r="P5972" s="42" t="s">
        <v>395</v>
      </c>
      <c r="Q5972" s="56" t="s">
        <v>13275</v>
      </c>
      <c r="R5972" s="42" t="s">
        <v>94</v>
      </c>
      <c r="S5972" s="42" t="s">
        <v>22</v>
      </c>
      <c r="T5972" s="42"/>
      <c r="V5972" s="42"/>
      <c r="W5972" s="42"/>
      <c r="Y5972" s="57"/>
      <c r="Z5972" s="57"/>
      <c r="AA5972" s="57"/>
      <c r="AB5972" s="57"/>
      <c r="AC5972" s="57"/>
      <c r="AD5972" s="57"/>
      <c r="AE5972" s="57"/>
      <c r="AF5972" s="57"/>
      <c r="AG5972" s="57"/>
      <c r="AH5972" s="57"/>
      <c r="AI5972" s="57"/>
      <c r="AJ5972" s="57"/>
      <c r="AK5972" s="57"/>
      <c r="AL5972" s="57"/>
      <c r="AM5972" s="57"/>
      <c r="AN5972" s="57"/>
      <c r="AO5972" s="57"/>
      <c r="AP5972" s="57"/>
      <c r="AQ5972" s="57"/>
      <c r="AR5972" s="57"/>
      <c r="AS5972" s="57"/>
      <c r="AT5972" s="57"/>
      <c r="AU5972" s="57"/>
      <c r="AV5972" s="57"/>
      <c r="AW5972" s="57"/>
      <c r="AX5972" s="57"/>
      <c r="AY5972" s="57"/>
      <c r="AZ5972" s="57"/>
      <c r="BA5972" s="57"/>
      <c r="BB5972" s="57"/>
      <c r="BC5972" s="57"/>
      <c r="BD5972" s="57"/>
      <c r="BE5972" s="57"/>
      <c r="BF5972" s="57"/>
      <c r="BG5972" s="57"/>
      <c r="BH5972" s="57"/>
      <c r="BI5972" s="57"/>
      <c r="BJ5972" s="57"/>
      <c r="BK5972" s="57"/>
      <c r="BL5972" s="57"/>
    </row>
    <row r="5973" spans="1:64" s="50" customFormat="1" ht="12" customHeight="1" x14ac:dyDescent="0.15">
      <c r="A5973" s="42" t="s">
        <v>13276</v>
      </c>
      <c r="B5973" s="42">
        <v>25</v>
      </c>
      <c r="C5973" s="42" t="s">
        <v>14</v>
      </c>
      <c r="D5973" s="42" t="s">
        <v>31</v>
      </c>
      <c r="E5973" s="42" t="s">
        <v>13277</v>
      </c>
      <c r="F5973" s="55">
        <v>41565</v>
      </c>
      <c r="G5973" s="42" t="s">
        <v>13278</v>
      </c>
      <c r="H5973" s="42" t="s">
        <v>1716</v>
      </c>
      <c r="I5973" s="42" t="s">
        <v>39</v>
      </c>
      <c r="J5973" s="42" t="s">
        <v>1717</v>
      </c>
      <c r="K5973" s="42" t="s">
        <v>1139</v>
      </c>
      <c r="L5973" s="42" t="s">
        <v>1718</v>
      </c>
      <c r="M5973" s="42" t="s">
        <v>21</v>
      </c>
      <c r="N5973" s="42" t="s">
        <v>13279</v>
      </c>
      <c r="O5973" s="42" t="s">
        <v>994</v>
      </c>
      <c r="P5973" s="42" t="s">
        <v>395</v>
      </c>
      <c r="Q5973" s="56" t="s">
        <v>13280</v>
      </c>
      <c r="R5973" s="42" t="s">
        <v>542</v>
      </c>
      <c r="S5973" s="42" t="s">
        <v>22</v>
      </c>
      <c r="T5973" s="42"/>
      <c r="V5973" s="42"/>
      <c r="W5973" s="42"/>
      <c r="Y5973" s="57"/>
      <c r="Z5973" s="57"/>
      <c r="AA5973" s="57"/>
      <c r="AB5973" s="57"/>
      <c r="AC5973" s="57"/>
      <c r="AD5973" s="57"/>
      <c r="AE5973" s="57"/>
      <c r="AF5973" s="57"/>
      <c r="AG5973" s="57"/>
      <c r="AH5973" s="57"/>
      <c r="AI5973" s="57"/>
      <c r="AJ5973" s="57"/>
      <c r="AK5973" s="57"/>
      <c r="AL5973" s="57"/>
      <c r="AM5973" s="57"/>
      <c r="AN5973" s="57"/>
      <c r="AO5973" s="57"/>
      <c r="AP5973" s="57"/>
      <c r="AQ5973" s="57"/>
      <c r="AR5973" s="57"/>
      <c r="AS5973" s="57"/>
      <c r="AT5973" s="57"/>
      <c r="AU5973" s="57"/>
      <c r="AV5973" s="57"/>
      <c r="AW5973" s="57"/>
      <c r="AX5973" s="57"/>
      <c r="AY5973" s="57"/>
      <c r="AZ5973" s="57"/>
      <c r="BA5973" s="57"/>
      <c r="BB5973" s="57"/>
      <c r="BC5973" s="57"/>
      <c r="BD5973" s="57"/>
      <c r="BE5973" s="57"/>
      <c r="BF5973" s="57"/>
      <c r="BG5973" s="57"/>
      <c r="BH5973" s="57"/>
      <c r="BI5973" s="57"/>
      <c r="BJ5973" s="57"/>
      <c r="BK5973" s="57"/>
      <c r="BL5973" s="57"/>
    </row>
    <row r="5974" spans="1:64" s="50" customFormat="1" ht="12" customHeight="1" x14ac:dyDescent="0.15">
      <c r="A5974" s="42" t="s">
        <v>13266</v>
      </c>
      <c r="B5974" s="42">
        <v>33</v>
      </c>
      <c r="C5974" s="42" t="s">
        <v>14</v>
      </c>
      <c r="D5974" s="42" t="s">
        <v>79</v>
      </c>
      <c r="E5974" s="42"/>
      <c r="F5974" s="55">
        <v>41565</v>
      </c>
      <c r="G5974" s="42" t="s">
        <v>13267</v>
      </c>
      <c r="H5974" s="42" t="s">
        <v>45</v>
      </c>
      <c r="I5974" s="42" t="s">
        <v>26</v>
      </c>
      <c r="J5974" s="42" t="s">
        <v>13268</v>
      </c>
      <c r="K5974" s="42" t="s">
        <v>2544</v>
      </c>
      <c r="L5974" s="42" t="s">
        <v>10829</v>
      </c>
      <c r="M5974" s="42" t="s">
        <v>21</v>
      </c>
      <c r="N5974" s="42" t="s">
        <v>13269</v>
      </c>
      <c r="O5974" s="42" t="s">
        <v>4581</v>
      </c>
      <c r="P5974" s="42" t="s">
        <v>395</v>
      </c>
      <c r="Q5974" s="56" t="s">
        <v>13270</v>
      </c>
      <c r="R5974" s="42" t="s">
        <v>94</v>
      </c>
      <c r="S5974" s="42" t="s">
        <v>373</v>
      </c>
      <c r="T5974" s="42"/>
      <c r="V5974" s="42"/>
      <c r="W5974" s="42"/>
      <c r="Y5974" s="57"/>
      <c r="Z5974" s="57"/>
      <c r="AA5974" s="57"/>
      <c r="AB5974" s="57"/>
      <c r="AC5974" s="57"/>
      <c r="AD5974" s="57"/>
      <c r="AE5974" s="57"/>
      <c r="AF5974" s="57"/>
      <c r="AG5974" s="57"/>
      <c r="AH5974" s="57"/>
      <c r="AI5974" s="57"/>
      <c r="AJ5974" s="57"/>
      <c r="AK5974" s="57"/>
      <c r="AL5974" s="57"/>
      <c r="AM5974" s="57"/>
      <c r="AN5974" s="57"/>
      <c r="AO5974" s="57"/>
      <c r="AP5974" s="57"/>
      <c r="AQ5974" s="57"/>
      <c r="AR5974" s="57"/>
      <c r="AS5974" s="57"/>
      <c r="AT5974" s="57"/>
      <c r="AU5974" s="57"/>
      <c r="AV5974" s="57"/>
      <c r="AW5974" s="57"/>
      <c r="AX5974" s="57"/>
      <c r="AY5974" s="57"/>
      <c r="AZ5974" s="57"/>
      <c r="BA5974" s="57"/>
      <c r="BB5974" s="57"/>
      <c r="BC5974" s="57"/>
      <c r="BD5974" s="57"/>
      <c r="BE5974" s="57"/>
      <c r="BF5974" s="57"/>
      <c r="BG5974" s="57"/>
      <c r="BH5974" s="57"/>
      <c r="BI5974" s="57"/>
      <c r="BJ5974" s="57"/>
      <c r="BK5974" s="57"/>
      <c r="BL5974" s="57"/>
    </row>
    <row r="5975" spans="1:64" s="50" customFormat="1" ht="12" customHeight="1" x14ac:dyDescent="0.15">
      <c r="A5975" s="42" t="s">
        <v>13286</v>
      </c>
      <c r="B5975" s="42">
        <v>36</v>
      </c>
      <c r="C5975" s="42" t="s">
        <v>14</v>
      </c>
      <c r="D5975" s="42" t="s">
        <v>42</v>
      </c>
      <c r="E5975" s="42"/>
      <c r="F5975" s="55">
        <v>41564</v>
      </c>
      <c r="G5975" s="42" t="s">
        <v>23845</v>
      </c>
      <c r="H5975" s="42" t="s">
        <v>210</v>
      </c>
      <c r="I5975" s="42" t="s">
        <v>211</v>
      </c>
      <c r="J5975" s="42" t="s">
        <v>13287</v>
      </c>
      <c r="K5975" s="42" t="s">
        <v>414</v>
      </c>
      <c r="L5975" s="42" t="s">
        <v>13288</v>
      </c>
      <c r="M5975" s="42" t="s">
        <v>21</v>
      </c>
      <c r="N5975" s="42" t="s">
        <v>13289</v>
      </c>
      <c r="O5975" s="42" t="s">
        <v>4581</v>
      </c>
      <c r="P5975" s="42" t="s">
        <v>395</v>
      </c>
      <c r="Q5975" s="56" t="s">
        <v>13290</v>
      </c>
      <c r="R5975" s="42" t="s">
        <v>94</v>
      </c>
      <c r="S5975" s="42" t="s">
        <v>22</v>
      </c>
      <c r="T5975" s="42"/>
      <c r="V5975" s="42"/>
      <c r="W5975" s="42"/>
      <c r="Y5975" s="57"/>
      <c r="Z5975" s="57"/>
      <c r="AA5975" s="57"/>
      <c r="AB5975" s="57"/>
      <c r="AC5975" s="57"/>
      <c r="AD5975" s="57"/>
      <c r="AE5975" s="57"/>
      <c r="AF5975" s="57"/>
      <c r="AG5975" s="57"/>
      <c r="AH5975" s="57"/>
      <c r="AI5975" s="57"/>
      <c r="AJ5975" s="57"/>
      <c r="AK5975" s="57"/>
      <c r="AL5975" s="57"/>
      <c r="AM5975" s="57"/>
      <c r="AN5975" s="57"/>
      <c r="AO5975" s="57"/>
      <c r="AP5975" s="57"/>
      <c r="AQ5975" s="57"/>
      <c r="AR5975" s="57"/>
      <c r="AS5975" s="57"/>
      <c r="AT5975" s="57"/>
      <c r="AU5975" s="57"/>
      <c r="AV5975" s="57"/>
      <c r="AW5975" s="57"/>
      <c r="AX5975" s="57"/>
      <c r="AY5975" s="57"/>
      <c r="AZ5975" s="57"/>
      <c r="BA5975" s="57"/>
      <c r="BB5975" s="57"/>
      <c r="BC5975" s="57"/>
      <c r="BD5975" s="57"/>
      <c r="BE5975" s="57"/>
      <c r="BF5975" s="57"/>
      <c r="BG5975" s="57"/>
      <c r="BH5975" s="57"/>
      <c r="BI5975" s="57"/>
      <c r="BJ5975" s="57"/>
      <c r="BK5975" s="57"/>
      <c r="BL5975" s="57"/>
    </row>
    <row r="5976" spans="1:64" s="50" customFormat="1" ht="12" customHeight="1" x14ac:dyDescent="0.15">
      <c r="A5976" s="42" t="s">
        <v>13291</v>
      </c>
      <c r="B5976" s="42">
        <v>31</v>
      </c>
      <c r="C5976" s="42" t="s">
        <v>14</v>
      </c>
      <c r="D5976" s="42" t="s">
        <v>31</v>
      </c>
      <c r="E5976" s="42" t="s">
        <v>13292</v>
      </c>
      <c r="F5976" s="55">
        <v>41564</v>
      </c>
      <c r="G5976" s="42" t="s">
        <v>13293</v>
      </c>
      <c r="H5976" s="42" t="s">
        <v>2262</v>
      </c>
      <c r="I5976" s="42" t="s">
        <v>56</v>
      </c>
      <c r="J5976" s="42" t="s">
        <v>13294</v>
      </c>
      <c r="K5976" s="42" t="s">
        <v>2264</v>
      </c>
      <c r="L5976" s="42" t="s">
        <v>13674</v>
      </c>
      <c r="M5976" s="42" t="s">
        <v>21</v>
      </c>
      <c r="N5976" s="42" t="s">
        <v>13295</v>
      </c>
      <c r="O5976" s="42" t="s">
        <v>537</v>
      </c>
      <c r="P5976" s="42" t="s">
        <v>395</v>
      </c>
      <c r="Q5976" s="56" t="s">
        <v>13296</v>
      </c>
      <c r="R5976" s="42" t="s">
        <v>94</v>
      </c>
      <c r="S5976" s="42" t="s">
        <v>22</v>
      </c>
      <c r="T5976" s="42"/>
      <c r="V5976" s="42"/>
      <c r="W5976" s="42"/>
      <c r="Y5976" s="57"/>
      <c r="Z5976" s="57"/>
      <c r="AA5976" s="57"/>
      <c r="AB5976" s="57"/>
      <c r="AC5976" s="57"/>
      <c r="AD5976" s="57"/>
      <c r="AE5976" s="57"/>
      <c r="AF5976" s="57"/>
      <c r="AG5976" s="57"/>
      <c r="AH5976" s="57"/>
      <c r="AI5976" s="57"/>
      <c r="AJ5976" s="57"/>
      <c r="AK5976" s="57"/>
      <c r="AL5976" s="57"/>
      <c r="AM5976" s="57"/>
      <c r="AN5976" s="57"/>
      <c r="AO5976" s="57"/>
      <c r="AP5976" s="57"/>
      <c r="AQ5976" s="57"/>
      <c r="AR5976" s="57"/>
      <c r="AS5976" s="57"/>
      <c r="AT5976" s="57"/>
      <c r="AU5976" s="57"/>
      <c r="AV5976" s="57"/>
      <c r="AW5976" s="57"/>
      <c r="AX5976" s="57"/>
      <c r="AY5976" s="57"/>
      <c r="AZ5976" s="57"/>
      <c r="BA5976" s="57"/>
      <c r="BB5976" s="57"/>
      <c r="BC5976" s="57"/>
      <c r="BD5976" s="57"/>
      <c r="BE5976" s="57"/>
      <c r="BF5976" s="57"/>
      <c r="BG5976" s="57"/>
      <c r="BH5976" s="57"/>
      <c r="BI5976" s="57"/>
      <c r="BJ5976" s="57"/>
      <c r="BK5976" s="57"/>
      <c r="BL5976" s="57"/>
    </row>
    <row r="5977" spans="1:64" s="50" customFormat="1" ht="12" customHeight="1" x14ac:dyDescent="0.15">
      <c r="A5977" s="42" t="s">
        <v>13281</v>
      </c>
      <c r="B5977" s="42">
        <v>40</v>
      </c>
      <c r="C5977" s="42" t="s">
        <v>14</v>
      </c>
      <c r="D5977" s="42" t="s">
        <v>79</v>
      </c>
      <c r="E5977" s="42"/>
      <c r="F5977" s="55">
        <v>41564</v>
      </c>
      <c r="G5977" s="42" t="s">
        <v>13282</v>
      </c>
      <c r="H5977" s="42" t="s">
        <v>1562</v>
      </c>
      <c r="I5977" s="42" t="s">
        <v>46</v>
      </c>
      <c r="J5977" s="42" t="s">
        <v>11816</v>
      </c>
      <c r="K5977" s="42" t="s">
        <v>4594</v>
      </c>
      <c r="L5977" s="42" t="s">
        <v>2717</v>
      </c>
      <c r="M5977" s="42" t="s">
        <v>21</v>
      </c>
      <c r="N5977" s="42" t="s">
        <v>13283</v>
      </c>
      <c r="O5977" s="42" t="s">
        <v>13284</v>
      </c>
      <c r="P5977" s="42" t="s">
        <v>395</v>
      </c>
      <c r="Q5977" s="56" t="s">
        <v>13285</v>
      </c>
      <c r="R5977" s="42" t="s">
        <v>94</v>
      </c>
      <c r="S5977" s="42" t="s">
        <v>373</v>
      </c>
      <c r="T5977" s="42"/>
      <c r="V5977" s="42"/>
      <c r="W5977" s="42"/>
      <c r="Y5977" s="57"/>
      <c r="Z5977" s="57"/>
      <c r="AA5977" s="57"/>
      <c r="AB5977" s="57"/>
      <c r="AC5977" s="57"/>
      <c r="AD5977" s="57"/>
      <c r="AE5977" s="57"/>
      <c r="AF5977" s="57"/>
      <c r="AG5977" s="57"/>
      <c r="AH5977" s="57"/>
      <c r="AI5977" s="57"/>
      <c r="AJ5977" s="57"/>
      <c r="AK5977" s="57"/>
      <c r="AL5977" s="57"/>
      <c r="AM5977" s="57"/>
      <c r="AN5977" s="57"/>
      <c r="AO5977" s="57"/>
      <c r="AP5977" s="57"/>
      <c r="AQ5977" s="57"/>
      <c r="AR5977" s="57"/>
      <c r="AS5977" s="57"/>
      <c r="AT5977" s="57"/>
      <c r="AU5977" s="57"/>
      <c r="AV5977" s="57"/>
      <c r="AW5977" s="57"/>
      <c r="AX5977" s="57"/>
      <c r="AY5977" s="57"/>
      <c r="AZ5977" s="57"/>
      <c r="BA5977" s="57"/>
      <c r="BB5977" s="57"/>
      <c r="BC5977" s="57"/>
      <c r="BD5977" s="57"/>
      <c r="BE5977" s="57"/>
      <c r="BF5977" s="57"/>
      <c r="BG5977" s="57"/>
      <c r="BH5977" s="57"/>
      <c r="BI5977" s="57"/>
      <c r="BJ5977" s="57"/>
      <c r="BK5977" s="57"/>
      <c r="BL5977" s="57"/>
    </row>
    <row r="5978" spans="1:64" s="50" customFormat="1" ht="12" customHeight="1" x14ac:dyDescent="0.15">
      <c r="A5978" s="42" t="s">
        <v>13297</v>
      </c>
      <c r="B5978" s="42">
        <v>22</v>
      </c>
      <c r="C5978" s="42" t="s">
        <v>14</v>
      </c>
      <c r="D5978" s="42" t="s">
        <v>42</v>
      </c>
      <c r="E5978" s="42"/>
      <c r="F5978" s="55">
        <v>41563</v>
      </c>
      <c r="G5978" s="42" t="s">
        <v>23846</v>
      </c>
      <c r="H5978" s="42" t="s">
        <v>13298</v>
      </c>
      <c r="I5978" s="42" t="s">
        <v>297</v>
      </c>
      <c r="J5978" s="42" t="s">
        <v>13299</v>
      </c>
      <c r="K5978" s="42" t="s">
        <v>13300</v>
      </c>
      <c r="L5978" s="42" t="s">
        <v>13301</v>
      </c>
      <c r="M5978" s="42" t="s">
        <v>21</v>
      </c>
      <c r="N5978" s="42" t="s">
        <v>13302</v>
      </c>
      <c r="O5978" s="42" t="s">
        <v>537</v>
      </c>
      <c r="P5978" s="42" t="s">
        <v>395</v>
      </c>
      <c r="Q5978" s="56" t="s">
        <v>13303</v>
      </c>
      <c r="R5978" s="42" t="s">
        <v>94</v>
      </c>
      <c r="S5978" s="42" t="s">
        <v>22</v>
      </c>
      <c r="T5978" s="42"/>
      <c r="V5978" s="42"/>
      <c r="W5978" s="42"/>
      <c r="Y5978" s="57"/>
      <c r="Z5978" s="57"/>
      <c r="AA5978" s="57"/>
      <c r="AB5978" s="57"/>
      <c r="AC5978" s="57"/>
      <c r="AD5978" s="57"/>
      <c r="AE5978" s="57"/>
      <c r="AF5978" s="57"/>
      <c r="AG5978" s="57"/>
      <c r="AH5978" s="57"/>
      <c r="AI5978" s="57"/>
      <c r="AJ5978" s="57"/>
      <c r="AK5978" s="57"/>
      <c r="AL5978" s="57"/>
      <c r="AM5978" s="57"/>
      <c r="AN5978" s="57"/>
      <c r="AO5978" s="57"/>
      <c r="AP5978" s="57"/>
      <c r="AQ5978" s="57"/>
      <c r="AR5978" s="57"/>
      <c r="AS5978" s="57"/>
      <c r="AT5978" s="57"/>
      <c r="AU5978" s="57"/>
      <c r="AV5978" s="57"/>
      <c r="AW5978" s="57"/>
      <c r="AX5978" s="57"/>
      <c r="AY5978" s="57"/>
      <c r="AZ5978" s="57"/>
      <c r="BA5978" s="57"/>
      <c r="BB5978" s="57"/>
      <c r="BC5978" s="57"/>
      <c r="BD5978" s="57"/>
      <c r="BE5978" s="57"/>
      <c r="BF5978" s="57"/>
      <c r="BG5978" s="57"/>
      <c r="BH5978" s="57"/>
      <c r="BI5978" s="57"/>
      <c r="BJ5978" s="57"/>
      <c r="BK5978" s="57"/>
      <c r="BL5978" s="57"/>
    </row>
    <row r="5979" spans="1:64" s="50" customFormat="1" ht="12" customHeight="1" x14ac:dyDescent="0.15">
      <c r="A5979" s="42" t="s">
        <v>13304</v>
      </c>
      <c r="B5979" s="42">
        <v>35</v>
      </c>
      <c r="C5979" s="42" t="s">
        <v>14</v>
      </c>
      <c r="D5979" s="42" t="s">
        <v>31</v>
      </c>
      <c r="E5979" s="42" t="s">
        <v>13305</v>
      </c>
      <c r="F5979" s="55">
        <v>41563</v>
      </c>
      <c r="G5979" s="42" t="s">
        <v>13306</v>
      </c>
      <c r="H5979" s="42" t="s">
        <v>7056</v>
      </c>
      <c r="I5979" s="42" t="s">
        <v>357</v>
      </c>
      <c r="J5979" s="42" t="s">
        <v>13307</v>
      </c>
      <c r="K5979" s="42" t="s">
        <v>13308</v>
      </c>
      <c r="L5979" s="42" t="s">
        <v>13309</v>
      </c>
      <c r="M5979" s="42" t="s">
        <v>21</v>
      </c>
      <c r="N5979" s="42" t="s">
        <v>13310</v>
      </c>
      <c r="O5979" s="42" t="s">
        <v>4581</v>
      </c>
      <c r="P5979" s="42" t="s">
        <v>395</v>
      </c>
      <c r="Q5979" s="56" t="s">
        <v>13311</v>
      </c>
      <c r="R5979" s="42" t="s">
        <v>542</v>
      </c>
      <c r="S5979" s="42" t="s">
        <v>22</v>
      </c>
      <c r="T5979" s="42"/>
      <c r="V5979" s="42"/>
      <c r="W5979" s="42"/>
      <c r="Y5979" s="57"/>
      <c r="Z5979" s="57"/>
      <c r="AA5979" s="57"/>
      <c r="AB5979" s="57"/>
      <c r="AC5979" s="57"/>
      <c r="AD5979" s="57"/>
      <c r="AE5979" s="57"/>
      <c r="AF5979" s="57"/>
      <c r="AG5979" s="57"/>
      <c r="AH5979" s="57"/>
      <c r="AI5979" s="57"/>
      <c r="AJ5979" s="57"/>
      <c r="AK5979" s="57"/>
      <c r="AL5979" s="57"/>
      <c r="AM5979" s="57"/>
      <c r="AN5979" s="57"/>
      <c r="AO5979" s="57"/>
      <c r="AP5979" s="57"/>
      <c r="AQ5979" s="57"/>
      <c r="AR5979" s="57"/>
      <c r="AS5979" s="57"/>
      <c r="AT5979" s="57"/>
      <c r="AU5979" s="57"/>
      <c r="AV5979" s="57"/>
      <c r="AW5979" s="57"/>
      <c r="AX5979" s="57"/>
      <c r="AY5979" s="57"/>
      <c r="AZ5979" s="57"/>
      <c r="BA5979" s="57"/>
      <c r="BB5979" s="57"/>
      <c r="BC5979" s="57"/>
      <c r="BD5979" s="57"/>
      <c r="BE5979" s="57"/>
      <c r="BF5979" s="57"/>
      <c r="BG5979" s="57"/>
      <c r="BH5979" s="57"/>
      <c r="BI5979" s="57"/>
      <c r="BJ5979" s="57"/>
      <c r="BK5979" s="57"/>
      <c r="BL5979" s="57"/>
    </row>
    <row r="5980" spans="1:64" s="50" customFormat="1" ht="12" customHeight="1" x14ac:dyDescent="0.15">
      <c r="A5980" s="42" t="s">
        <v>13318</v>
      </c>
      <c r="B5980" s="42" t="s">
        <v>13319</v>
      </c>
      <c r="C5980" s="42" t="s">
        <v>14</v>
      </c>
      <c r="D5980" s="42" t="s">
        <v>79</v>
      </c>
      <c r="E5980" s="42" t="s">
        <v>13320</v>
      </c>
      <c r="F5980" s="55">
        <v>41562</v>
      </c>
      <c r="G5980" s="42" t="s">
        <v>13321</v>
      </c>
      <c r="H5980" s="42" t="s">
        <v>1168</v>
      </c>
      <c r="I5980" s="42" t="s">
        <v>313</v>
      </c>
      <c r="J5980" s="42">
        <v>38114</v>
      </c>
      <c r="K5980" s="42" t="s">
        <v>1169</v>
      </c>
      <c r="L5980" s="42" t="s">
        <v>1170</v>
      </c>
      <c r="M5980" s="42" t="s">
        <v>12501</v>
      </c>
      <c r="N5980" s="42" t="s">
        <v>13322</v>
      </c>
      <c r="O5980" s="42" t="s">
        <v>23</v>
      </c>
      <c r="P5980" s="42" t="s">
        <v>395</v>
      </c>
      <c r="Q5980" s="56" t="str">
        <f>HYPERLINK("http://www.myfoxmemphis.com/story/24329596/medical-examiner-rules-cause-of-death-aaron-dumas","http://www.myfoxmemphis.com/story/24329596/medical-examiner-rules-cause-of-death-aaron-dumas")</f>
        <v>http://www.myfoxmemphis.com/story/24329596/medical-examiner-rules-cause-of-death-aaron-dumas</v>
      </c>
      <c r="R5980" s="42" t="s">
        <v>94</v>
      </c>
      <c r="S5980" s="42" t="s">
        <v>22</v>
      </c>
      <c r="T5980" s="42"/>
      <c r="V5980" s="42"/>
      <c r="W5980" s="42"/>
      <c r="Y5980" s="57"/>
      <c r="Z5980" s="57"/>
      <c r="AA5980" s="57"/>
      <c r="AB5980" s="57"/>
      <c r="AC5980" s="57"/>
      <c r="AD5980" s="57"/>
      <c r="AE5980" s="57"/>
      <c r="AF5980" s="57"/>
      <c r="AG5980" s="57"/>
      <c r="AH5980" s="57"/>
      <c r="AI5980" s="57"/>
      <c r="AJ5980" s="57"/>
      <c r="AK5980" s="57"/>
      <c r="AL5980" s="57"/>
      <c r="AM5980" s="57"/>
      <c r="AN5980" s="57"/>
      <c r="AO5980" s="57"/>
      <c r="AP5980" s="57"/>
      <c r="AQ5980" s="57"/>
      <c r="AR5980" s="57"/>
      <c r="AS5980" s="57"/>
      <c r="AT5980" s="57"/>
      <c r="AU5980" s="57"/>
      <c r="AV5980" s="57"/>
      <c r="AW5980" s="57"/>
      <c r="AX5980" s="57"/>
      <c r="AY5980" s="57"/>
      <c r="AZ5980" s="57"/>
      <c r="BA5980" s="57"/>
      <c r="BB5980" s="57"/>
      <c r="BC5980" s="57"/>
      <c r="BD5980" s="57"/>
      <c r="BE5980" s="57"/>
      <c r="BF5980" s="57"/>
      <c r="BG5980" s="57"/>
      <c r="BH5980" s="57"/>
      <c r="BI5980" s="57"/>
      <c r="BJ5980" s="57"/>
      <c r="BK5980" s="57"/>
      <c r="BL5980" s="57"/>
    </row>
    <row r="5981" spans="1:64" s="50" customFormat="1" ht="12" customHeight="1" x14ac:dyDescent="0.15">
      <c r="A5981" s="42" t="s">
        <v>13323</v>
      </c>
      <c r="B5981" s="42">
        <v>58</v>
      </c>
      <c r="C5981" s="42" t="s">
        <v>14</v>
      </c>
      <c r="D5981" s="42" t="s">
        <v>31</v>
      </c>
      <c r="E5981" s="42" t="s">
        <v>13324</v>
      </c>
      <c r="F5981" s="55">
        <v>41562</v>
      </c>
      <c r="G5981" s="42" t="s">
        <v>13325</v>
      </c>
      <c r="H5981" s="42" t="s">
        <v>453</v>
      </c>
      <c r="I5981" s="42" t="s">
        <v>19</v>
      </c>
      <c r="J5981" s="42" t="s">
        <v>13326</v>
      </c>
      <c r="K5981" s="42" t="s">
        <v>5798</v>
      </c>
      <c r="L5981" s="42" t="s">
        <v>454</v>
      </c>
      <c r="M5981" s="42" t="s">
        <v>21</v>
      </c>
      <c r="N5981" s="42" t="s">
        <v>13327</v>
      </c>
      <c r="O5981" s="42" t="s">
        <v>537</v>
      </c>
      <c r="P5981" s="42" t="s">
        <v>395</v>
      </c>
      <c r="Q5981" s="56" t="s">
        <v>13328</v>
      </c>
      <c r="R5981" s="42" t="s">
        <v>948</v>
      </c>
      <c r="S5981" s="42" t="s">
        <v>22</v>
      </c>
      <c r="T5981" s="42"/>
      <c r="V5981" s="42"/>
      <c r="W5981" s="42"/>
      <c r="Y5981" s="57"/>
      <c r="Z5981" s="57"/>
      <c r="AA5981" s="57"/>
      <c r="AB5981" s="57"/>
      <c r="AC5981" s="57"/>
      <c r="AD5981" s="57"/>
      <c r="AE5981" s="57"/>
      <c r="AF5981" s="57"/>
      <c r="AG5981" s="57"/>
      <c r="AH5981" s="57"/>
      <c r="AI5981" s="57"/>
      <c r="AJ5981" s="57"/>
      <c r="AK5981" s="57"/>
      <c r="AL5981" s="57"/>
      <c r="AM5981" s="57"/>
      <c r="AN5981" s="57"/>
      <c r="AO5981" s="57"/>
      <c r="AP5981" s="57"/>
      <c r="AQ5981" s="57"/>
      <c r="AR5981" s="57"/>
      <c r="AS5981" s="57"/>
      <c r="AT5981" s="57"/>
      <c r="AU5981" s="57"/>
      <c r="AV5981" s="57"/>
      <c r="AW5981" s="57"/>
      <c r="AX5981" s="57"/>
      <c r="AY5981" s="57"/>
      <c r="AZ5981" s="57"/>
      <c r="BA5981" s="57"/>
      <c r="BB5981" s="57"/>
      <c r="BC5981" s="57"/>
      <c r="BD5981" s="57"/>
      <c r="BE5981" s="57"/>
      <c r="BF5981" s="57"/>
      <c r="BG5981" s="57"/>
      <c r="BH5981" s="57"/>
      <c r="BI5981" s="57"/>
      <c r="BJ5981" s="57"/>
      <c r="BK5981" s="57"/>
      <c r="BL5981" s="57"/>
    </row>
    <row r="5982" spans="1:64" s="50" customFormat="1" ht="12" customHeight="1" x14ac:dyDescent="0.15">
      <c r="A5982" s="42" t="s">
        <v>13312</v>
      </c>
      <c r="B5982" s="42" t="s">
        <v>8600</v>
      </c>
      <c r="C5982" s="42" t="s">
        <v>14</v>
      </c>
      <c r="D5982" s="42" t="s">
        <v>79</v>
      </c>
      <c r="E5982" s="42" t="s">
        <v>13313</v>
      </c>
      <c r="F5982" s="55">
        <v>41562</v>
      </c>
      <c r="G5982" s="42" t="s">
        <v>13314</v>
      </c>
      <c r="H5982" s="42" t="s">
        <v>13315</v>
      </c>
      <c r="I5982" s="42" t="s">
        <v>88</v>
      </c>
      <c r="J5982" s="42">
        <v>36027</v>
      </c>
      <c r="K5982" s="42" t="s">
        <v>13316</v>
      </c>
      <c r="L5982" s="42" t="s">
        <v>13317</v>
      </c>
      <c r="M5982" s="42" t="s">
        <v>21</v>
      </c>
      <c r="N5982" s="42" t="s">
        <v>20600</v>
      </c>
      <c r="O5982" s="42" t="s">
        <v>537</v>
      </c>
      <c r="P5982" s="42" t="s">
        <v>395</v>
      </c>
      <c r="Q5982" s="56" t="s">
        <v>20601</v>
      </c>
      <c r="R5982" s="42" t="s">
        <v>94</v>
      </c>
      <c r="S5982" s="42" t="s">
        <v>373</v>
      </c>
      <c r="T5982" s="42"/>
      <c r="V5982" s="42"/>
      <c r="W5982" s="42"/>
      <c r="Y5982" s="57"/>
      <c r="Z5982" s="57"/>
      <c r="AA5982" s="57"/>
      <c r="AB5982" s="57"/>
      <c r="AC5982" s="57"/>
      <c r="AD5982" s="57"/>
      <c r="AE5982" s="57"/>
      <c r="AF5982" s="57"/>
      <c r="AG5982" s="57"/>
      <c r="AH5982" s="57"/>
      <c r="AI5982" s="57"/>
      <c r="AJ5982" s="57"/>
      <c r="AK5982" s="57"/>
      <c r="AL5982" s="57"/>
      <c r="AM5982" s="57"/>
      <c r="AN5982" s="57"/>
      <c r="AO5982" s="57"/>
      <c r="AP5982" s="57"/>
      <c r="AQ5982" s="57"/>
      <c r="AR5982" s="57"/>
      <c r="AS5982" s="57"/>
      <c r="AT5982" s="57"/>
      <c r="AU5982" s="57"/>
      <c r="AV5982" s="57"/>
      <c r="AW5982" s="57"/>
      <c r="AX5982" s="57"/>
      <c r="AY5982" s="57"/>
      <c r="AZ5982" s="57"/>
      <c r="BA5982" s="57"/>
      <c r="BB5982" s="57"/>
      <c r="BC5982" s="57"/>
      <c r="BD5982" s="57"/>
      <c r="BE5982" s="57"/>
      <c r="BF5982" s="57"/>
      <c r="BG5982" s="57"/>
      <c r="BH5982" s="57"/>
      <c r="BI5982" s="57"/>
      <c r="BJ5982" s="57"/>
      <c r="BK5982" s="57"/>
      <c r="BL5982" s="57"/>
    </row>
    <row r="5983" spans="1:64" s="50" customFormat="1" ht="12" customHeight="1" x14ac:dyDescent="0.15">
      <c r="A5983" s="42" t="s">
        <v>13329</v>
      </c>
      <c r="B5983" s="42">
        <v>24</v>
      </c>
      <c r="C5983" s="42" t="s">
        <v>14</v>
      </c>
      <c r="D5983" s="42" t="s">
        <v>31</v>
      </c>
      <c r="E5983" s="42" t="s">
        <v>13330</v>
      </c>
      <c r="F5983" s="55">
        <v>41561</v>
      </c>
      <c r="G5983" s="42" t="s">
        <v>13331</v>
      </c>
      <c r="H5983" s="42" t="s">
        <v>246</v>
      </c>
      <c r="I5983" s="42" t="s">
        <v>26</v>
      </c>
      <c r="J5983" s="42" t="s">
        <v>13332</v>
      </c>
      <c r="K5983" s="42" t="s">
        <v>246</v>
      </c>
      <c r="L5983" s="42" t="s">
        <v>5591</v>
      </c>
      <c r="M5983" s="42" t="s">
        <v>21</v>
      </c>
      <c r="N5983" s="42" t="s">
        <v>13333</v>
      </c>
      <c r="O5983" s="42" t="s">
        <v>994</v>
      </c>
      <c r="P5983" s="42" t="s">
        <v>395</v>
      </c>
      <c r="Q5983" s="56" t="s">
        <v>13334</v>
      </c>
      <c r="R5983" s="42" t="s">
        <v>94</v>
      </c>
      <c r="S5983" s="42" t="s">
        <v>22</v>
      </c>
      <c r="T5983" s="42"/>
      <c r="V5983" s="42"/>
      <c r="W5983" s="42"/>
      <c r="Y5983" s="57"/>
      <c r="Z5983" s="57"/>
      <c r="AA5983" s="57"/>
      <c r="AB5983" s="57"/>
      <c r="AC5983" s="57"/>
      <c r="AD5983" s="57"/>
      <c r="AE5983" s="57"/>
      <c r="AF5983" s="57"/>
      <c r="AG5983" s="57"/>
      <c r="AH5983" s="57"/>
      <c r="AI5983" s="57"/>
      <c r="AJ5983" s="57"/>
      <c r="AK5983" s="57"/>
      <c r="AL5983" s="57"/>
      <c r="AM5983" s="57"/>
      <c r="AN5983" s="57"/>
      <c r="AO5983" s="57"/>
      <c r="AP5983" s="57"/>
      <c r="AQ5983" s="57"/>
      <c r="AR5983" s="57"/>
      <c r="AS5983" s="57"/>
      <c r="AT5983" s="57"/>
      <c r="AU5983" s="57"/>
      <c r="AV5983" s="57"/>
      <c r="AW5983" s="57"/>
      <c r="AX5983" s="57"/>
      <c r="AY5983" s="57"/>
      <c r="AZ5983" s="57"/>
      <c r="BA5983" s="57"/>
      <c r="BB5983" s="57"/>
      <c r="BC5983" s="57"/>
      <c r="BD5983" s="57"/>
      <c r="BE5983" s="57"/>
      <c r="BF5983" s="57"/>
      <c r="BG5983" s="57"/>
      <c r="BH5983" s="57"/>
      <c r="BI5983" s="57"/>
      <c r="BJ5983" s="57"/>
      <c r="BK5983" s="57"/>
      <c r="BL5983" s="57"/>
    </row>
    <row r="5984" spans="1:64" s="50" customFormat="1" ht="12" customHeight="1" x14ac:dyDescent="0.15">
      <c r="A5984" s="42" t="s">
        <v>13335</v>
      </c>
      <c r="B5984" s="42">
        <v>83</v>
      </c>
      <c r="C5984" s="42" t="s">
        <v>14</v>
      </c>
      <c r="D5984" s="42" t="s">
        <v>31</v>
      </c>
      <c r="E5984" s="42" t="s">
        <v>13336</v>
      </c>
      <c r="F5984" s="55">
        <v>41561</v>
      </c>
      <c r="G5984" s="42" t="s">
        <v>13337</v>
      </c>
      <c r="H5984" s="42" t="s">
        <v>13338</v>
      </c>
      <c r="I5984" s="42" t="s">
        <v>88</v>
      </c>
      <c r="J5984" s="42" t="s">
        <v>13339</v>
      </c>
      <c r="K5984" s="42" t="s">
        <v>13340</v>
      </c>
      <c r="L5984" s="42" t="s">
        <v>13341</v>
      </c>
      <c r="M5984" s="42" t="s">
        <v>21</v>
      </c>
      <c r="N5984" s="42" t="s">
        <v>13342</v>
      </c>
      <c r="O5984" s="42" t="s">
        <v>537</v>
      </c>
      <c r="P5984" s="42" t="s">
        <v>395</v>
      </c>
      <c r="Q5984" s="56" t="s">
        <v>13343</v>
      </c>
      <c r="R5984" s="42" t="s">
        <v>542</v>
      </c>
      <c r="S5984" s="42" t="s">
        <v>22</v>
      </c>
      <c r="T5984" s="42"/>
      <c r="V5984" s="42"/>
      <c r="W5984" s="42"/>
      <c r="Y5984" s="57"/>
      <c r="Z5984" s="57"/>
      <c r="AA5984" s="57"/>
      <c r="AB5984" s="57"/>
      <c r="AC5984" s="57"/>
      <c r="AD5984" s="57"/>
      <c r="AE5984" s="57"/>
      <c r="AF5984" s="57"/>
      <c r="AG5984" s="57"/>
      <c r="AH5984" s="57"/>
      <c r="AI5984" s="57"/>
      <c r="AJ5984" s="57"/>
      <c r="AK5984" s="57"/>
      <c r="AL5984" s="57"/>
      <c r="AM5984" s="57"/>
      <c r="AN5984" s="57"/>
      <c r="AO5984" s="57"/>
      <c r="AP5984" s="57"/>
      <c r="AQ5984" s="57"/>
      <c r="AR5984" s="57"/>
      <c r="AS5984" s="57"/>
      <c r="AT5984" s="57"/>
      <c r="AU5984" s="57"/>
      <c r="AV5984" s="57"/>
      <c r="AW5984" s="57"/>
      <c r="AX5984" s="57"/>
      <c r="AY5984" s="57"/>
      <c r="AZ5984" s="57"/>
      <c r="BA5984" s="57"/>
      <c r="BB5984" s="57"/>
      <c r="BC5984" s="57"/>
      <c r="BD5984" s="57"/>
      <c r="BE5984" s="57"/>
      <c r="BF5984" s="57"/>
      <c r="BG5984" s="57"/>
      <c r="BH5984" s="57"/>
      <c r="BI5984" s="57"/>
      <c r="BJ5984" s="57"/>
      <c r="BK5984" s="57"/>
      <c r="BL5984" s="57"/>
    </row>
    <row r="5985" spans="1:64" s="50" customFormat="1" ht="12" customHeight="1" x14ac:dyDescent="0.15">
      <c r="A5985" s="42" t="s">
        <v>13344</v>
      </c>
      <c r="B5985" s="42">
        <v>22</v>
      </c>
      <c r="C5985" s="42" t="s">
        <v>14</v>
      </c>
      <c r="D5985" s="42" t="s">
        <v>31</v>
      </c>
      <c r="E5985" s="42" t="s">
        <v>13345</v>
      </c>
      <c r="F5985" s="55">
        <v>41561</v>
      </c>
      <c r="G5985" s="42" t="s">
        <v>13346</v>
      </c>
      <c r="H5985" s="42" t="s">
        <v>13347</v>
      </c>
      <c r="I5985" s="42" t="s">
        <v>137</v>
      </c>
      <c r="J5985" s="42" t="s">
        <v>13348</v>
      </c>
      <c r="K5985" s="42" t="s">
        <v>13349</v>
      </c>
      <c r="L5985" s="42" t="s">
        <v>13350</v>
      </c>
      <c r="M5985" s="42" t="s">
        <v>21</v>
      </c>
      <c r="N5985" s="42" t="s">
        <v>13351</v>
      </c>
      <c r="O5985" s="42" t="s">
        <v>23</v>
      </c>
      <c r="P5985" s="42" t="s">
        <v>395</v>
      </c>
      <c r="Q5985" s="56" t="s">
        <v>13352</v>
      </c>
      <c r="R5985" s="42" t="s">
        <v>542</v>
      </c>
      <c r="S5985" s="42" t="s">
        <v>22</v>
      </c>
      <c r="T5985" s="42"/>
      <c r="V5985" s="42"/>
      <c r="W5985" s="42"/>
      <c r="Y5985" s="57"/>
      <c r="Z5985" s="57"/>
      <c r="AA5985" s="57"/>
      <c r="AB5985" s="57"/>
      <c r="AC5985" s="57"/>
      <c r="AD5985" s="57"/>
      <c r="AE5985" s="57"/>
      <c r="AF5985" s="57"/>
      <c r="AG5985" s="57"/>
      <c r="AH5985" s="57"/>
      <c r="AI5985" s="57"/>
      <c r="AJ5985" s="57"/>
      <c r="AK5985" s="57"/>
      <c r="AL5985" s="57"/>
      <c r="AM5985" s="57"/>
      <c r="AN5985" s="57"/>
      <c r="AO5985" s="57"/>
      <c r="AP5985" s="57"/>
      <c r="AQ5985" s="57"/>
      <c r="AR5985" s="57"/>
      <c r="AS5985" s="57"/>
      <c r="AT5985" s="57"/>
      <c r="AU5985" s="57"/>
      <c r="AV5985" s="57"/>
      <c r="AW5985" s="57"/>
      <c r="AX5985" s="57"/>
      <c r="AY5985" s="57"/>
      <c r="AZ5985" s="57"/>
      <c r="BA5985" s="57"/>
      <c r="BB5985" s="57"/>
      <c r="BC5985" s="57"/>
      <c r="BD5985" s="57"/>
      <c r="BE5985" s="57"/>
      <c r="BF5985" s="57"/>
      <c r="BG5985" s="57"/>
      <c r="BH5985" s="57"/>
      <c r="BI5985" s="57"/>
      <c r="BJ5985" s="57"/>
      <c r="BK5985" s="57"/>
      <c r="BL5985" s="57"/>
    </row>
    <row r="5986" spans="1:64" s="50" customFormat="1" ht="12" customHeight="1" x14ac:dyDescent="0.15">
      <c r="A5986" s="42" t="s">
        <v>13392</v>
      </c>
      <c r="B5986" s="42" t="s">
        <v>13393</v>
      </c>
      <c r="C5986" s="42" t="s">
        <v>108</v>
      </c>
      <c r="D5986" s="42" t="s">
        <v>31</v>
      </c>
      <c r="E5986" s="42"/>
      <c r="F5986" s="55">
        <v>41560</v>
      </c>
      <c r="G5986" s="42" t="s">
        <v>13394</v>
      </c>
      <c r="H5986" s="42" t="s">
        <v>13395</v>
      </c>
      <c r="I5986" s="42" t="s">
        <v>263</v>
      </c>
      <c r="J5986" s="42" t="s">
        <v>13396</v>
      </c>
      <c r="K5986" s="42" t="s">
        <v>6131</v>
      </c>
      <c r="L5986" s="42" t="s">
        <v>13397</v>
      </c>
      <c r="M5986" s="42" t="s">
        <v>21</v>
      </c>
      <c r="N5986" s="42" t="s">
        <v>13398</v>
      </c>
      <c r="O5986" s="42" t="s">
        <v>23</v>
      </c>
      <c r="P5986" s="42" t="s">
        <v>395</v>
      </c>
      <c r="Q5986" s="56" t="s">
        <v>13399</v>
      </c>
      <c r="R5986" s="42" t="s">
        <v>542</v>
      </c>
      <c r="S5986" s="42" t="s">
        <v>22</v>
      </c>
      <c r="T5986" s="42"/>
      <c r="V5986" s="42"/>
      <c r="W5986" s="42"/>
      <c r="Y5986" s="57"/>
      <c r="Z5986" s="57"/>
      <c r="AA5986" s="57"/>
      <c r="AB5986" s="57"/>
      <c r="AC5986" s="57"/>
      <c r="AD5986" s="57"/>
      <c r="AE5986" s="57"/>
      <c r="AF5986" s="57"/>
      <c r="AG5986" s="57"/>
      <c r="AH5986" s="57"/>
      <c r="AI5986" s="57"/>
      <c r="AJ5986" s="57"/>
      <c r="AK5986" s="57"/>
      <c r="AL5986" s="57"/>
      <c r="AM5986" s="57"/>
      <c r="AN5986" s="57"/>
      <c r="AO5986" s="57"/>
      <c r="AP5986" s="57"/>
      <c r="AQ5986" s="57"/>
      <c r="AR5986" s="57"/>
      <c r="AS5986" s="57"/>
      <c r="AT5986" s="57"/>
      <c r="AU5986" s="57"/>
      <c r="AV5986" s="57"/>
      <c r="AW5986" s="57"/>
      <c r="AX5986" s="57"/>
      <c r="AY5986" s="57"/>
      <c r="AZ5986" s="57"/>
      <c r="BA5986" s="57"/>
      <c r="BB5986" s="57"/>
      <c r="BC5986" s="57"/>
      <c r="BD5986" s="57"/>
      <c r="BE5986" s="57"/>
      <c r="BF5986" s="57"/>
      <c r="BG5986" s="57"/>
      <c r="BH5986" s="57"/>
      <c r="BI5986" s="57"/>
      <c r="BJ5986" s="57"/>
      <c r="BK5986" s="57"/>
      <c r="BL5986" s="57"/>
    </row>
    <row r="5987" spans="1:64" s="50" customFormat="1" ht="12" customHeight="1" x14ac:dyDescent="0.15">
      <c r="A5987" s="42" t="s">
        <v>13370</v>
      </c>
      <c r="B5987" s="42">
        <v>43</v>
      </c>
      <c r="C5987" s="42" t="s">
        <v>14</v>
      </c>
      <c r="D5987" s="42" t="s">
        <v>79</v>
      </c>
      <c r="E5987" s="42" t="s">
        <v>13371</v>
      </c>
      <c r="F5987" s="55">
        <v>41560</v>
      </c>
      <c r="G5987" s="42" t="s">
        <v>13372</v>
      </c>
      <c r="H5987" s="42" t="s">
        <v>1962</v>
      </c>
      <c r="I5987" s="42" t="s">
        <v>417</v>
      </c>
      <c r="J5987" s="42" t="s">
        <v>13373</v>
      </c>
      <c r="K5987" s="42" t="s">
        <v>1087</v>
      </c>
      <c r="L5987" s="42" t="s">
        <v>1975</v>
      </c>
      <c r="M5987" s="42" t="s">
        <v>21</v>
      </c>
      <c r="N5987" s="42" t="s">
        <v>13374</v>
      </c>
      <c r="O5987" s="42" t="s">
        <v>994</v>
      </c>
      <c r="P5987" s="42" t="s">
        <v>395</v>
      </c>
      <c r="Q5987" s="56" t="s">
        <v>13375</v>
      </c>
      <c r="R5987" s="42" t="s">
        <v>94</v>
      </c>
      <c r="S5987" s="42" t="s">
        <v>22</v>
      </c>
      <c r="T5987" s="42"/>
      <c r="V5987" s="42"/>
      <c r="W5987" s="42"/>
      <c r="Y5987" s="57"/>
      <c r="Z5987" s="57"/>
      <c r="AA5987" s="57"/>
      <c r="AB5987" s="57"/>
      <c r="AC5987" s="57"/>
      <c r="AD5987" s="57"/>
      <c r="AE5987" s="57"/>
      <c r="AF5987" s="57"/>
      <c r="AG5987" s="57"/>
      <c r="AH5987" s="57"/>
      <c r="AI5987" s="57"/>
      <c r="AJ5987" s="57"/>
      <c r="AK5987" s="57"/>
      <c r="AL5987" s="57"/>
      <c r="AM5987" s="57"/>
      <c r="AN5987" s="57"/>
      <c r="AO5987" s="57"/>
      <c r="AP5987" s="57"/>
      <c r="AQ5987" s="57"/>
      <c r="AR5987" s="57"/>
      <c r="AS5987" s="57"/>
      <c r="AT5987" s="57"/>
      <c r="AU5987" s="57"/>
      <c r="AV5987" s="57"/>
      <c r="AW5987" s="57"/>
      <c r="AX5987" s="57"/>
      <c r="AY5987" s="57"/>
      <c r="AZ5987" s="57"/>
      <c r="BA5987" s="57"/>
      <c r="BB5987" s="57"/>
      <c r="BC5987" s="57"/>
      <c r="BD5987" s="57"/>
      <c r="BE5987" s="57"/>
      <c r="BF5987" s="57"/>
      <c r="BG5987" s="57"/>
      <c r="BH5987" s="57"/>
      <c r="BI5987" s="57"/>
      <c r="BJ5987" s="57"/>
      <c r="BK5987" s="57"/>
      <c r="BL5987" s="57"/>
    </row>
    <row r="5988" spans="1:64" s="50" customFormat="1" ht="12" customHeight="1" x14ac:dyDescent="0.15">
      <c r="A5988" s="42" t="s">
        <v>13353</v>
      </c>
      <c r="B5988" s="42">
        <v>16</v>
      </c>
      <c r="C5988" s="42" t="s">
        <v>14</v>
      </c>
      <c r="D5988" s="42" t="s">
        <v>79</v>
      </c>
      <c r="E5988" s="42" t="s">
        <v>13354</v>
      </c>
      <c r="F5988" s="55">
        <v>41560</v>
      </c>
      <c r="G5988" s="42" t="s">
        <v>13355</v>
      </c>
      <c r="H5988" s="42" t="s">
        <v>5840</v>
      </c>
      <c r="I5988" s="42" t="s">
        <v>360</v>
      </c>
      <c r="J5988" s="42" t="s">
        <v>6295</v>
      </c>
      <c r="K5988" s="42" t="s">
        <v>3086</v>
      </c>
      <c r="L5988" s="42" t="s">
        <v>5842</v>
      </c>
      <c r="M5988" s="42" t="s">
        <v>21</v>
      </c>
      <c r="N5988" s="42" t="s">
        <v>13356</v>
      </c>
      <c r="O5988" s="42" t="s">
        <v>537</v>
      </c>
      <c r="P5988" s="42" t="s">
        <v>395</v>
      </c>
      <c r="Q5988" s="56" t="s">
        <v>13357</v>
      </c>
      <c r="R5988" s="42" t="s">
        <v>94</v>
      </c>
      <c r="S5988" s="42" t="s">
        <v>22</v>
      </c>
      <c r="T5988" s="42"/>
      <c r="V5988" s="42"/>
      <c r="W5988" s="42"/>
      <c r="Y5988" s="57"/>
      <c r="Z5988" s="57"/>
      <c r="AA5988" s="57"/>
      <c r="AB5988" s="57"/>
      <c r="AC5988" s="57"/>
      <c r="AD5988" s="57"/>
      <c r="AE5988" s="57"/>
      <c r="AF5988" s="57"/>
      <c r="AG5988" s="57"/>
      <c r="AH5988" s="57"/>
      <c r="AI5988" s="57"/>
      <c r="AJ5988" s="57"/>
      <c r="AK5988" s="57"/>
      <c r="AL5988" s="57"/>
      <c r="AM5988" s="57"/>
      <c r="AN5988" s="57"/>
      <c r="AO5988" s="57"/>
      <c r="AP5988" s="57"/>
      <c r="AQ5988" s="57"/>
      <c r="AR5988" s="57"/>
      <c r="AS5988" s="57"/>
      <c r="AT5988" s="57"/>
      <c r="AU5988" s="57"/>
      <c r="AV5988" s="57"/>
      <c r="AW5988" s="57"/>
      <c r="AX5988" s="57"/>
      <c r="AY5988" s="57"/>
      <c r="AZ5988" s="57"/>
      <c r="BA5988" s="57"/>
      <c r="BB5988" s="57"/>
      <c r="BC5988" s="57"/>
      <c r="BD5988" s="57"/>
      <c r="BE5988" s="57"/>
      <c r="BF5988" s="57"/>
      <c r="BG5988" s="57"/>
      <c r="BH5988" s="57"/>
      <c r="BI5988" s="57"/>
      <c r="BJ5988" s="57"/>
      <c r="BK5988" s="57"/>
      <c r="BL5988" s="57"/>
    </row>
    <row r="5989" spans="1:64" s="50" customFormat="1" ht="12" customHeight="1" x14ac:dyDescent="0.15">
      <c r="A5989" s="42" t="s">
        <v>13358</v>
      </c>
      <c r="B5989" s="42">
        <v>32</v>
      </c>
      <c r="C5989" s="42" t="s">
        <v>14</v>
      </c>
      <c r="D5989" s="42" t="s">
        <v>79</v>
      </c>
      <c r="E5989" s="42" t="s">
        <v>13359</v>
      </c>
      <c r="F5989" s="55">
        <v>41560</v>
      </c>
      <c r="G5989" s="42" t="s">
        <v>13360</v>
      </c>
      <c r="H5989" s="42" t="s">
        <v>13361</v>
      </c>
      <c r="I5989" s="42" t="s">
        <v>63</v>
      </c>
      <c r="J5989" s="42" t="s">
        <v>13362</v>
      </c>
      <c r="K5989" s="42" t="s">
        <v>13361</v>
      </c>
      <c r="L5989" s="42" t="s">
        <v>13363</v>
      </c>
      <c r="M5989" s="42" t="s">
        <v>385</v>
      </c>
      <c r="N5989" s="42" t="s">
        <v>13364</v>
      </c>
      <c r="O5989" s="42" t="s">
        <v>994</v>
      </c>
      <c r="P5989" s="42" t="s">
        <v>395</v>
      </c>
      <c r="Q5989" s="56" t="s">
        <v>13365</v>
      </c>
      <c r="R5989" s="42" t="s">
        <v>94</v>
      </c>
      <c r="S5989" s="42" t="s">
        <v>12</v>
      </c>
      <c r="T5989" s="42"/>
      <c r="V5989" s="42"/>
      <c r="W5989" s="42"/>
      <c r="Y5989" s="57"/>
      <c r="Z5989" s="57"/>
      <c r="AA5989" s="57"/>
      <c r="AB5989" s="57"/>
      <c r="AC5989" s="57"/>
      <c r="AD5989" s="57"/>
      <c r="AE5989" s="57"/>
      <c r="AF5989" s="57"/>
      <c r="AG5989" s="57"/>
      <c r="AH5989" s="57"/>
      <c r="AI5989" s="57"/>
      <c r="AJ5989" s="57"/>
      <c r="AK5989" s="57"/>
      <c r="AL5989" s="57"/>
      <c r="AM5989" s="57"/>
      <c r="AN5989" s="57"/>
      <c r="AO5989" s="57"/>
      <c r="AP5989" s="57"/>
      <c r="AQ5989" s="57"/>
      <c r="AR5989" s="57"/>
      <c r="AS5989" s="57"/>
      <c r="AT5989" s="57"/>
      <c r="AU5989" s="57"/>
      <c r="AV5989" s="57"/>
      <c r="AW5989" s="57"/>
      <c r="AX5989" s="57"/>
      <c r="AY5989" s="57"/>
      <c r="AZ5989" s="57"/>
      <c r="BA5989" s="57"/>
      <c r="BB5989" s="57"/>
      <c r="BC5989" s="57"/>
      <c r="BD5989" s="57"/>
      <c r="BE5989" s="57"/>
      <c r="BF5989" s="57"/>
      <c r="BG5989" s="57"/>
      <c r="BH5989" s="57"/>
      <c r="BI5989" s="57"/>
      <c r="BJ5989" s="57"/>
      <c r="BK5989" s="57"/>
      <c r="BL5989" s="57"/>
    </row>
    <row r="5990" spans="1:64" s="50" customFormat="1" ht="12" customHeight="1" x14ac:dyDescent="0.15">
      <c r="A5990" s="42" t="s">
        <v>13384</v>
      </c>
      <c r="B5990" s="42">
        <v>59</v>
      </c>
      <c r="C5990" s="42" t="s">
        <v>14</v>
      </c>
      <c r="D5990" s="42" t="s">
        <v>31</v>
      </c>
      <c r="E5990" s="42" t="s">
        <v>13385</v>
      </c>
      <c r="F5990" s="55">
        <v>41560</v>
      </c>
      <c r="G5990" s="42" t="s">
        <v>13386</v>
      </c>
      <c r="H5990" s="42" t="s">
        <v>13387</v>
      </c>
      <c r="I5990" s="42" t="s">
        <v>309</v>
      </c>
      <c r="J5990" s="42" t="s">
        <v>13388</v>
      </c>
      <c r="K5990" s="42" t="s">
        <v>13389</v>
      </c>
      <c r="L5990" s="42" t="s">
        <v>3289</v>
      </c>
      <c r="M5990" s="42" t="s">
        <v>21</v>
      </c>
      <c r="N5990" s="42" t="s">
        <v>13390</v>
      </c>
      <c r="O5990" s="42" t="s">
        <v>994</v>
      </c>
      <c r="P5990" s="42" t="s">
        <v>395</v>
      </c>
      <c r="Q5990" s="56" t="s">
        <v>13391</v>
      </c>
      <c r="R5990" s="42" t="s">
        <v>542</v>
      </c>
      <c r="S5990" s="42" t="s">
        <v>12</v>
      </c>
      <c r="T5990" s="42"/>
      <c r="V5990" s="42"/>
      <c r="W5990" s="42"/>
      <c r="Y5990" s="57"/>
      <c r="Z5990" s="57"/>
      <c r="AA5990" s="57"/>
      <c r="AB5990" s="57"/>
      <c r="AC5990" s="57"/>
      <c r="AD5990" s="57"/>
      <c r="AE5990" s="57"/>
      <c r="AF5990" s="57"/>
      <c r="AG5990" s="57"/>
      <c r="AH5990" s="57"/>
      <c r="AI5990" s="57"/>
      <c r="AJ5990" s="57"/>
      <c r="AK5990" s="57"/>
      <c r="AL5990" s="57"/>
      <c r="AM5990" s="57"/>
      <c r="AN5990" s="57"/>
      <c r="AO5990" s="57"/>
      <c r="AP5990" s="57"/>
      <c r="AQ5990" s="57"/>
      <c r="AR5990" s="57"/>
      <c r="AS5990" s="57"/>
      <c r="AT5990" s="57"/>
      <c r="AU5990" s="57"/>
      <c r="AV5990" s="57"/>
      <c r="AW5990" s="57"/>
      <c r="AX5990" s="57"/>
      <c r="AY5990" s="57"/>
      <c r="AZ5990" s="57"/>
      <c r="BA5990" s="57"/>
      <c r="BB5990" s="57"/>
      <c r="BC5990" s="57"/>
      <c r="BD5990" s="57"/>
      <c r="BE5990" s="57"/>
      <c r="BF5990" s="57"/>
      <c r="BG5990" s="57"/>
      <c r="BH5990" s="57"/>
      <c r="BI5990" s="57"/>
      <c r="BJ5990" s="57"/>
      <c r="BK5990" s="57"/>
      <c r="BL5990" s="57"/>
    </row>
    <row r="5991" spans="1:64" s="50" customFormat="1" ht="12" customHeight="1" x14ac:dyDescent="0.15">
      <c r="A5991" s="42" t="s">
        <v>13366</v>
      </c>
      <c r="B5991" s="42">
        <v>30</v>
      </c>
      <c r="C5991" s="42" t="s">
        <v>14</v>
      </c>
      <c r="D5991" s="42" t="s">
        <v>79</v>
      </c>
      <c r="E5991" s="42" t="s">
        <v>13367</v>
      </c>
      <c r="F5991" s="55">
        <v>41560</v>
      </c>
      <c r="G5991" s="42" t="s">
        <v>13368</v>
      </c>
      <c r="H5991" s="42" t="s">
        <v>218</v>
      </c>
      <c r="I5991" s="42" t="s">
        <v>360</v>
      </c>
      <c r="J5991" s="42" t="s">
        <v>13087</v>
      </c>
      <c r="K5991" s="42" t="s">
        <v>8421</v>
      </c>
      <c r="L5991" s="42" t="s">
        <v>13369</v>
      </c>
      <c r="M5991" s="42" t="s">
        <v>21</v>
      </c>
      <c r="N5991" s="42" t="s">
        <v>20454</v>
      </c>
      <c r="O5991" s="42" t="s">
        <v>537</v>
      </c>
      <c r="P5991" s="42" t="s">
        <v>395</v>
      </c>
      <c r="Q5991" s="56" t="s">
        <v>20455</v>
      </c>
      <c r="R5991" s="42" t="s">
        <v>94</v>
      </c>
      <c r="S5991" s="42" t="s">
        <v>29</v>
      </c>
      <c r="T5991" s="42"/>
      <c r="V5991" s="42"/>
      <c r="W5991" s="42"/>
      <c r="Y5991" s="57"/>
      <c r="Z5991" s="57"/>
      <c r="AA5991" s="57"/>
      <c r="AB5991" s="57"/>
      <c r="AC5991" s="57"/>
      <c r="AD5991" s="57"/>
      <c r="AE5991" s="57"/>
      <c r="AF5991" s="57"/>
      <c r="AG5991" s="57"/>
      <c r="AH5991" s="57"/>
      <c r="AI5991" s="57"/>
      <c r="AJ5991" s="57"/>
      <c r="AK5991" s="57"/>
      <c r="AL5991" s="57"/>
      <c r="AM5991" s="57"/>
      <c r="AN5991" s="57"/>
      <c r="AO5991" s="57"/>
      <c r="AP5991" s="57"/>
      <c r="AQ5991" s="57"/>
      <c r="AR5991" s="57"/>
      <c r="AS5991" s="57"/>
      <c r="AT5991" s="57"/>
      <c r="AU5991" s="57"/>
      <c r="AV5991" s="57"/>
      <c r="AW5991" s="57"/>
      <c r="AX5991" s="57"/>
      <c r="AY5991" s="57"/>
      <c r="AZ5991" s="57"/>
      <c r="BA5991" s="57"/>
      <c r="BB5991" s="57"/>
      <c r="BC5991" s="57"/>
      <c r="BD5991" s="57"/>
      <c r="BE5991" s="57"/>
      <c r="BF5991" s="57"/>
      <c r="BG5991" s="57"/>
      <c r="BH5991" s="57"/>
      <c r="BI5991" s="57"/>
      <c r="BJ5991" s="57"/>
      <c r="BK5991" s="57"/>
      <c r="BL5991" s="57"/>
    </row>
    <row r="5992" spans="1:64" s="50" customFormat="1" ht="12" customHeight="1" x14ac:dyDescent="0.15">
      <c r="A5992" s="42" t="s">
        <v>13376</v>
      </c>
      <c r="B5992" s="42">
        <v>26</v>
      </c>
      <c r="C5992" s="42" t="s">
        <v>14</v>
      </c>
      <c r="D5992" s="42" t="s">
        <v>42</v>
      </c>
      <c r="E5992" s="42" t="s">
        <v>13377</v>
      </c>
      <c r="F5992" s="55">
        <v>41560</v>
      </c>
      <c r="G5992" s="42" t="s">
        <v>13378</v>
      </c>
      <c r="H5992" s="42" t="s">
        <v>13379</v>
      </c>
      <c r="I5992" s="42" t="s">
        <v>398</v>
      </c>
      <c r="J5992" s="42" t="s">
        <v>13380</v>
      </c>
      <c r="K5992" s="42" t="s">
        <v>796</v>
      </c>
      <c r="L5992" s="42" t="s">
        <v>13381</v>
      </c>
      <c r="M5992" s="42" t="s">
        <v>21</v>
      </c>
      <c r="N5992" s="42" t="s">
        <v>13382</v>
      </c>
      <c r="O5992" s="42" t="s">
        <v>537</v>
      </c>
      <c r="P5992" s="42" t="s">
        <v>395</v>
      </c>
      <c r="Q5992" s="56" t="s">
        <v>13383</v>
      </c>
      <c r="R5992" s="42" t="s">
        <v>94</v>
      </c>
      <c r="S5992" s="42" t="s">
        <v>29</v>
      </c>
      <c r="T5992" s="42"/>
      <c r="V5992" s="42"/>
      <c r="W5992" s="42"/>
      <c r="Y5992" s="57"/>
      <c r="Z5992" s="57"/>
      <c r="AA5992" s="57"/>
      <c r="AB5992" s="57"/>
      <c r="AC5992" s="57"/>
      <c r="AD5992" s="57"/>
      <c r="AE5992" s="57"/>
      <c r="AF5992" s="57"/>
      <c r="AG5992" s="57"/>
      <c r="AH5992" s="57"/>
      <c r="AI5992" s="57"/>
      <c r="AJ5992" s="57"/>
      <c r="AK5992" s="57"/>
      <c r="AL5992" s="57"/>
      <c r="AM5992" s="57"/>
      <c r="AN5992" s="57"/>
      <c r="AO5992" s="57"/>
      <c r="AP5992" s="57"/>
      <c r="AQ5992" s="57"/>
      <c r="AR5992" s="57"/>
      <c r="AS5992" s="57"/>
      <c r="AT5992" s="57"/>
      <c r="AU5992" s="57"/>
      <c r="AV5992" s="57"/>
      <c r="AW5992" s="57"/>
      <c r="AX5992" s="57"/>
      <c r="AY5992" s="57"/>
      <c r="AZ5992" s="57"/>
      <c r="BA5992" s="57"/>
      <c r="BB5992" s="57"/>
      <c r="BC5992" s="57"/>
      <c r="BD5992" s="57"/>
      <c r="BE5992" s="57"/>
      <c r="BF5992" s="57"/>
      <c r="BG5992" s="57"/>
      <c r="BH5992" s="57"/>
      <c r="BI5992" s="57"/>
      <c r="BJ5992" s="57"/>
      <c r="BK5992" s="57"/>
      <c r="BL5992" s="57"/>
    </row>
    <row r="5993" spans="1:64" s="50" customFormat="1" ht="12" customHeight="1" x14ac:dyDescent="0.15">
      <c r="A5993" s="42" t="s">
        <v>13400</v>
      </c>
      <c r="B5993" s="42">
        <v>21</v>
      </c>
      <c r="C5993" s="42" t="s">
        <v>14</v>
      </c>
      <c r="D5993" s="42" t="s">
        <v>24</v>
      </c>
      <c r="E5993" s="42"/>
      <c r="F5993" s="55">
        <v>41558</v>
      </c>
      <c r="G5993" s="42" t="s">
        <v>13401</v>
      </c>
      <c r="H5993" s="42" t="s">
        <v>3929</v>
      </c>
      <c r="I5993" s="42" t="s">
        <v>56</v>
      </c>
      <c r="J5993" s="42" t="s">
        <v>13402</v>
      </c>
      <c r="K5993" s="42" t="s">
        <v>1829</v>
      </c>
      <c r="L5993" s="42" t="s">
        <v>13403</v>
      </c>
      <c r="M5993" s="42" t="s">
        <v>21</v>
      </c>
      <c r="N5993" s="42" t="s">
        <v>13404</v>
      </c>
      <c r="O5993" s="42" t="s">
        <v>994</v>
      </c>
      <c r="P5993" s="42" t="s">
        <v>395</v>
      </c>
      <c r="Q5993" s="56" t="s">
        <v>13405</v>
      </c>
      <c r="R5993" s="42" t="s">
        <v>542</v>
      </c>
      <c r="S5993" s="42" t="s">
        <v>22</v>
      </c>
      <c r="T5993" s="42"/>
      <c r="V5993" s="42"/>
      <c r="W5993" s="42"/>
      <c r="Y5993" s="57"/>
      <c r="Z5993" s="57"/>
      <c r="AA5993" s="57"/>
      <c r="AB5993" s="57"/>
      <c r="AC5993" s="57"/>
      <c r="AD5993" s="57"/>
      <c r="AE5993" s="57"/>
      <c r="AF5993" s="57"/>
      <c r="AG5993" s="57"/>
      <c r="AH5993" s="57"/>
      <c r="AI5993" s="57"/>
      <c r="AJ5993" s="57"/>
      <c r="AK5993" s="57"/>
      <c r="AL5993" s="57"/>
      <c r="AM5993" s="57"/>
      <c r="AN5993" s="57"/>
      <c r="AO5993" s="57"/>
      <c r="AP5993" s="57"/>
      <c r="AQ5993" s="57"/>
      <c r="AR5993" s="57"/>
      <c r="AS5993" s="57"/>
      <c r="AT5993" s="57"/>
      <c r="AU5993" s="57"/>
      <c r="AV5993" s="57"/>
      <c r="AW5993" s="57"/>
      <c r="AX5993" s="57"/>
      <c r="AY5993" s="57"/>
      <c r="AZ5993" s="57"/>
      <c r="BA5993" s="57"/>
      <c r="BB5993" s="57"/>
      <c r="BC5993" s="57"/>
      <c r="BD5993" s="57"/>
      <c r="BE5993" s="57"/>
      <c r="BF5993" s="57"/>
      <c r="BG5993" s="57"/>
      <c r="BH5993" s="57"/>
      <c r="BI5993" s="57"/>
      <c r="BJ5993" s="57"/>
      <c r="BK5993" s="57"/>
      <c r="BL5993" s="57"/>
    </row>
    <row r="5994" spans="1:64" s="50" customFormat="1" ht="12" customHeight="1" x14ac:dyDescent="0.15">
      <c r="A5994" s="42" t="s">
        <v>13406</v>
      </c>
      <c r="B5994" s="42">
        <v>40</v>
      </c>
      <c r="C5994" s="42" t="s">
        <v>14</v>
      </c>
      <c r="D5994" s="42" t="s">
        <v>31</v>
      </c>
      <c r="E5994" s="42" t="s">
        <v>13407</v>
      </c>
      <c r="F5994" s="55">
        <v>41558</v>
      </c>
      <c r="G5994" s="42" t="s">
        <v>13408</v>
      </c>
      <c r="H5994" s="42" t="s">
        <v>13409</v>
      </c>
      <c r="I5994" s="42" t="s">
        <v>425</v>
      </c>
      <c r="J5994" s="42" t="s">
        <v>13410</v>
      </c>
      <c r="K5994" s="42" t="s">
        <v>1747</v>
      </c>
      <c r="L5994" s="42" t="s">
        <v>1658</v>
      </c>
      <c r="M5994" s="42" t="s">
        <v>21</v>
      </c>
      <c r="N5994" s="42" t="s">
        <v>13411</v>
      </c>
      <c r="O5994" s="42" t="s">
        <v>537</v>
      </c>
      <c r="P5994" s="42" t="s">
        <v>395</v>
      </c>
      <c r="Q5994" s="56" t="s">
        <v>13412</v>
      </c>
      <c r="R5994" s="42" t="s">
        <v>94</v>
      </c>
      <c r="S5994" s="42" t="s">
        <v>22</v>
      </c>
      <c r="T5994" s="42"/>
      <c r="V5994" s="42"/>
      <c r="W5994" s="42"/>
      <c r="Y5994" s="57"/>
      <c r="Z5994" s="57"/>
      <c r="AA5994" s="57"/>
      <c r="AB5994" s="57"/>
      <c r="AC5994" s="57"/>
      <c r="AD5994" s="57"/>
      <c r="AE5994" s="57"/>
      <c r="AF5994" s="57"/>
      <c r="AG5994" s="57"/>
      <c r="AH5994" s="57"/>
      <c r="AI5994" s="57"/>
      <c r="AJ5994" s="57"/>
      <c r="AK5994" s="57"/>
      <c r="AL5994" s="57"/>
      <c r="AM5994" s="57"/>
      <c r="AN5994" s="57"/>
      <c r="AO5994" s="57"/>
      <c r="AP5994" s="57"/>
      <c r="AQ5994" s="57"/>
      <c r="AR5994" s="57"/>
      <c r="AS5994" s="57"/>
      <c r="AT5994" s="57"/>
      <c r="AU5994" s="57"/>
      <c r="AV5994" s="57"/>
      <c r="AW5994" s="57"/>
      <c r="AX5994" s="57"/>
      <c r="AY5994" s="57"/>
      <c r="AZ5994" s="57"/>
      <c r="BA5994" s="57"/>
      <c r="BB5994" s="57"/>
      <c r="BC5994" s="57"/>
      <c r="BD5994" s="57"/>
      <c r="BE5994" s="57"/>
      <c r="BF5994" s="57"/>
      <c r="BG5994" s="57"/>
      <c r="BH5994" s="57"/>
      <c r="BI5994" s="57"/>
      <c r="BJ5994" s="57"/>
      <c r="BK5994" s="57"/>
      <c r="BL5994" s="57"/>
    </row>
    <row r="5995" spans="1:64" s="50" customFormat="1" ht="12" customHeight="1" x14ac:dyDescent="0.15">
      <c r="A5995" s="42" t="s">
        <v>13413</v>
      </c>
      <c r="B5995" s="42">
        <v>41</v>
      </c>
      <c r="C5995" s="42" t="s">
        <v>14</v>
      </c>
      <c r="D5995" s="42" t="s">
        <v>31</v>
      </c>
      <c r="E5995" s="42" t="s">
        <v>13414</v>
      </c>
      <c r="F5995" s="55">
        <v>41558</v>
      </c>
      <c r="G5995" s="42" t="s">
        <v>13415</v>
      </c>
      <c r="H5995" s="42" t="s">
        <v>1195</v>
      </c>
      <c r="I5995" s="42" t="s">
        <v>39</v>
      </c>
      <c r="J5995" s="42" t="s">
        <v>13416</v>
      </c>
      <c r="K5995" s="42" t="s">
        <v>767</v>
      </c>
      <c r="L5995" s="42" t="s">
        <v>1196</v>
      </c>
      <c r="M5995" s="42" t="s">
        <v>28679</v>
      </c>
      <c r="N5995" s="42" t="s">
        <v>13417</v>
      </c>
      <c r="O5995" s="42" t="s">
        <v>994</v>
      </c>
      <c r="P5995" s="42" t="s">
        <v>395</v>
      </c>
      <c r="Q5995" s="56" t="s">
        <v>13418</v>
      </c>
      <c r="R5995" s="42" t="s">
        <v>948</v>
      </c>
      <c r="S5995" s="42" t="s">
        <v>12</v>
      </c>
      <c r="T5995" s="42"/>
      <c r="V5995" s="42"/>
      <c r="W5995" s="42"/>
      <c r="Y5995" s="57"/>
      <c r="Z5995" s="57"/>
      <c r="AA5995" s="57"/>
      <c r="AB5995" s="57"/>
      <c r="AC5995" s="57"/>
      <c r="AD5995" s="57"/>
      <c r="AE5995" s="57"/>
      <c r="AF5995" s="57"/>
      <c r="AG5995" s="57"/>
      <c r="AH5995" s="57"/>
      <c r="AI5995" s="57"/>
      <c r="AJ5995" s="57"/>
      <c r="AK5995" s="57"/>
      <c r="AL5995" s="57"/>
      <c r="AM5995" s="57"/>
      <c r="AN5995" s="57"/>
      <c r="AO5995" s="57"/>
      <c r="AP5995" s="57"/>
      <c r="AQ5995" s="57"/>
      <c r="AR5995" s="57"/>
      <c r="AS5995" s="57"/>
      <c r="AT5995" s="57"/>
      <c r="AU5995" s="57"/>
      <c r="AV5995" s="57"/>
      <c r="AW5995" s="57"/>
      <c r="AX5995" s="57"/>
      <c r="AY5995" s="57"/>
      <c r="AZ5995" s="57"/>
      <c r="BA5995" s="57"/>
      <c r="BB5995" s="57"/>
      <c r="BC5995" s="57"/>
      <c r="BD5995" s="57"/>
      <c r="BE5995" s="57"/>
      <c r="BF5995" s="57"/>
      <c r="BG5995" s="57"/>
      <c r="BH5995" s="57"/>
      <c r="BI5995" s="57"/>
      <c r="BJ5995" s="57"/>
      <c r="BK5995" s="57"/>
      <c r="BL5995" s="57"/>
    </row>
    <row r="5996" spans="1:64" s="50" customFormat="1" ht="12" customHeight="1" x14ac:dyDescent="0.15">
      <c r="A5996" s="42" t="s">
        <v>13419</v>
      </c>
      <c r="B5996" s="42">
        <v>47</v>
      </c>
      <c r="C5996" s="42" t="s">
        <v>14</v>
      </c>
      <c r="D5996" s="42" t="s">
        <v>31</v>
      </c>
      <c r="E5996" s="42" t="s">
        <v>13420</v>
      </c>
      <c r="F5996" s="55">
        <v>41558</v>
      </c>
      <c r="G5996" s="42" t="s">
        <v>13421</v>
      </c>
      <c r="H5996" s="42" t="s">
        <v>6445</v>
      </c>
      <c r="I5996" s="42" t="s">
        <v>313</v>
      </c>
      <c r="J5996" s="42" t="s">
        <v>9378</v>
      </c>
      <c r="K5996" s="42" t="s">
        <v>2849</v>
      </c>
      <c r="L5996" s="42" t="s">
        <v>13422</v>
      </c>
      <c r="M5996" s="42" t="s">
        <v>21</v>
      </c>
      <c r="N5996" s="42" t="s">
        <v>13423</v>
      </c>
      <c r="O5996" s="42" t="s">
        <v>537</v>
      </c>
      <c r="P5996" s="42" t="s">
        <v>395</v>
      </c>
      <c r="Q5996" s="56" t="s">
        <v>13424</v>
      </c>
      <c r="R5996" s="42" t="s">
        <v>94</v>
      </c>
      <c r="S5996" s="42" t="s">
        <v>373</v>
      </c>
      <c r="T5996" s="42"/>
      <c r="V5996" s="42"/>
      <c r="W5996" s="42"/>
      <c r="Y5996" s="57"/>
      <c r="Z5996" s="57"/>
      <c r="AA5996" s="57"/>
      <c r="AB5996" s="57"/>
      <c r="AC5996" s="57"/>
      <c r="AD5996" s="57"/>
      <c r="AE5996" s="57"/>
      <c r="AF5996" s="57"/>
      <c r="AG5996" s="57"/>
      <c r="AH5996" s="57"/>
      <c r="AI5996" s="57"/>
      <c r="AJ5996" s="57"/>
      <c r="AK5996" s="57"/>
      <c r="AL5996" s="57"/>
      <c r="AM5996" s="57"/>
      <c r="AN5996" s="57"/>
      <c r="AO5996" s="57"/>
      <c r="AP5996" s="57"/>
      <c r="AQ5996" s="57"/>
      <c r="AR5996" s="57"/>
      <c r="AS5996" s="57"/>
      <c r="AT5996" s="57"/>
      <c r="AU5996" s="57"/>
      <c r="AV5996" s="57"/>
      <c r="AW5996" s="57"/>
      <c r="AX5996" s="57"/>
      <c r="AY5996" s="57"/>
      <c r="AZ5996" s="57"/>
      <c r="BA5996" s="57"/>
      <c r="BB5996" s="57"/>
      <c r="BC5996" s="57"/>
      <c r="BD5996" s="57"/>
      <c r="BE5996" s="57"/>
      <c r="BF5996" s="57"/>
      <c r="BG5996" s="57"/>
      <c r="BH5996" s="57"/>
      <c r="BI5996" s="57"/>
      <c r="BJ5996" s="57"/>
      <c r="BK5996" s="57"/>
      <c r="BL5996" s="57"/>
    </row>
    <row r="5997" spans="1:64" s="50" customFormat="1" ht="12" customHeight="1" x14ac:dyDescent="0.15">
      <c r="A5997" s="42" t="s">
        <v>13434</v>
      </c>
      <c r="B5997" s="42">
        <v>28</v>
      </c>
      <c r="C5997" s="42" t="s">
        <v>14</v>
      </c>
      <c r="D5997" s="42" t="s">
        <v>31</v>
      </c>
      <c r="E5997" s="42"/>
      <c r="F5997" s="55">
        <v>41556</v>
      </c>
      <c r="G5997" s="42" t="s">
        <v>13435</v>
      </c>
      <c r="H5997" s="42" t="s">
        <v>13436</v>
      </c>
      <c r="I5997" s="42" t="s">
        <v>4274</v>
      </c>
      <c r="J5997" s="42" t="s">
        <v>13437</v>
      </c>
      <c r="K5997" s="42" t="s">
        <v>6858</v>
      </c>
      <c r="L5997" s="42" t="s">
        <v>4277</v>
      </c>
      <c r="M5997" s="42" t="s">
        <v>21</v>
      </c>
      <c r="N5997" s="42" t="s">
        <v>13438</v>
      </c>
      <c r="O5997" s="42" t="s">
        <v>537</v>
      </c>
      <c r="P5997" s="42" t="s">
        <v>395</v>
      </c>
      <c r="Q5997" s="56" t="str">
        <f>HYPERLINK("http://bangordailynews.com/2013/10/10/news/bangor/police-identify-2-dead-in-old-town-stabbing-standoff/","http://bangordailynews.com/2013/10/10/news/bangor/police-identify-2-dead-in-old-town-stabbing-standoff/")</f>
        <v>http://bangordailynews.com/2013/10/10/news/bangor/police-identify-2-dead-in-old-town-stabbing-standoff/</v>
      </c>
      <c r="R5997" s="42" t="s">
        <v>94</v>
      </c>
      <c r="S5997" s="42" t="s">
        <v>22</v>
      </c>
      <c r="T5997" s="42"/>
      <c r="V5997" s="42"/>
      <c r="W5997" s="42"/>
      <c r="Y5997" s="57"/>
      <c r="Z5997" s="57"/>
      <c r="AA5997" s="57"/>
      <c r="AB5997" s="57"/>
      <c r="AC5997" s="57"/>
      <c r="AD5997" s="57"/>
      <c r="AE5997" s="57"/>
      <c r="AF5997" s="57"/>
      <c r="AG5997" s="57"/>
      <c r="AH5997" s="57"/>
      <c r="AI5997" s="57"/>
      <c r="AJ5997" s="57"/>
      <c r="AK5997" s="57"/>
      <c r="AL5997" s="57"/>
      <c r="AM5997" s="57"/>
      <c r="AN5997" s="57"/>
      <c r="AO5997" s="57"/>
      <c r="AP5997" s="57"/>
      <c r="AQ5997" s="57"/>
      <c r="AR5997" s="57"/>
      <c r="AS5997" s="57"/>
      <c r="AT5997" s="57"/>
      <c r="AU5997" s="57"/>
      <c r="AV5997" s="57"/>
      <c r="AW5997" s="57"/>
      <c r="AX5997" s="57"/>
      <c r="AY5997" s="57"/>
      <c r="AZ5997" s="57"/>
      <c r="BA5997" s="57"/>
      <c r="BB5997" s="57"/>
      <c r="BC5997" s="57"/>
      <c r="BD5997" s="57"/>
      <c r="BE5997" s="57"/>
      <c r="BF5997" s="57"/>
      <c r="BG5997" s="57"/>
      <c r="BH5997" s="57"/>
      <c r="BI5997" s="57"/>
      <c r="BJ5997" s="57"/>
      <c r="BK5997" s="57"/>
      <c r="BL5997" s="57"/>
    </row>
    <row r="5998" spans="1:64" s="50" customFormat="1" ht="12" customHeight="1" x14ac:dyDescent="0.15">
      <c r="A5998" s="42" t="s">
        <v>13425</v>
      </c>
      <c r="B5998" s="42">
        <v>43</v>
      </c>
      <c r="C5998" s="42" t="s">
        <v>14</v>
      </c>
      <c r="D5998" s="42" t="s">
        <v>31</v>
      </c>
      <c r="E5998" s="42" t="s">
        <v>13426</v>
      </c>
      <c r="F5998" s="55">
        <v>41556</v>
      </c>
      <c r="G5998" s="42" t="s">
        <v>13427</v>
      </c>
      <c r="H5998" s="42" t="s">
        <v>13428</v>
      </c>
      <c r="I5998" s="42" t="s">
        <v>360</v>
      </c>
      <c r="J5998" s="42" t="s">
        <v>13429</v>
      </c>
      <c r="K5998" s="42" t="s">
        <v>13430</v>
      </c>
      <c r="L5998" s="42" t="s">
        <v>13431</v>
      </c>
      <c r="M5998" s="42" t="s">
        <v>21</v>
      </c>
      <c r="N5998" s="42" t="s">
        <v>13432</v>
      </c>
      <c r="O5998" s="42" t="s">
        <v>994</v>
      </c>
      <c r="P5998" s="42" t="s">
        <v>395</v>
      </c>
      <c r="Q5998" s="56" t="s">
        <v>13433</v>
      </c>
      <c r="R5998" s="42" t="s">
        <v>94</v>
      </c>
      <c r="S5998" s="42" t="s">
        <v>22</v>
      </c>
      <c r="T5998" s="42"/>
      <c r="V5998" s="42"/>
      <c r="W5998" s="42"/>
      <c r="Y5998" s="57"/>
      <c r="Z5998" s="57"/>
      <c r="AA5998" s="57"/>
      <c r="AB5998" s="57"/>
      <c r="AC5998" s="57"/>
      <c r="AD5998" s="57"/>
      <c r="AE5998" s="57"/>
      <c r="AF5998" s="57"/>
      <c r="AG5998" s="57"/>
      <c r="AH5998" s="57"/>
      <c r="AI5998" s="57"/>
      <c r="AJ5998" s="57"/>
      <c r="AK5998" s="57"/>
      <c r="AL5998" s="57"/>
      <c r="AM5998" s="57"/>
      <c r="AN5998" s="57"/>
      <c r="AO5998" s="57"/>
      <c r="AP5998" s="57"/>
      <c r="AQ5998" s="57"/>
      <c r="AR5998" s="57"/>
      <c r="AS5998" s="57"/>
      <c r="AT5998" s="57"/>
      <c r="AU5998" s="57"/>
      <c r="AV5998" s="57"/>
      <c r="AW5998" s="57"/>
      <c r="AX5998" s="57"/>
      <c r="AY5998" s="57"/>
      <c r="AZ5998" s="57"/>
      <c r="BA5998" s="57"/>
      <c r="BB5998" s="57"/>
      <c r="BC5998" s="57"/>
      <c r="BD5998" s="57"/>
      <c r="BE5998" s="57"/>
      <c r="BF5998" s="57"/>
      <c r="BG5998" s="57"/>
      <c r="BH5998" s="57"/>
      <c r="BI5998" s="57"/>
      <c r="BJ5998" s="57"/>
      <c r="BK5998" s="57"/>
      <c r="BL5998" s="57"/>
    </row>
    <row r="5999" spans="1:64" s="50" customFormat="1" ht="12" customHeight="1" x14ac:dyDescent="0.15">
      <c r="A5999" s="42" t="s">
        <v>13439</v>
      </c>
      <c r="B5999" s="42">
        <v>55</v>
      </c>
      <c r="C5999" s="42" t="s">
        <v>14</v>
      </c>
      <c r="D5999" s="42" t="s">
        <v>31</v>
      </c>
      <c r="E5999" s="42" t="s">
        <v>13440</v>
      </c>
      <c r="F5999" s="55">
        <v>41556</v>
      </c>
      <c r="G5999" s="42" t="s">
        <v>13441</v>
      </c>
      <c r="H5999" s="42" t="s">
        <v>7113</v>
      </c>
      <c r="I5999" s="42" t="s">
        <v>144</v>
      </c>
      <c r="J5999" s="42" t="s">
        <v>13442</v>
      </c>
      <c r="K5999" s="42" t="s">
        <v>13443</v>
      </c>
      <c r="L5999" s="42" t="s">
        <v>7115</v>
      </c>
      <c r="M5999" s="42" t="s">
        <v>21</v>
      </c>
      <c r="N5999" s="42" t="s">
        <v>13444</v>
      </c>
      <c r="O5999" s="42" t="s">
        <v>994</v>
      </c>
      <c r="P5999" s="42" t="s">
        <v>395</v>
      </c>
      <c r="Q5999" s="56" t="s">
        <v>13445</v>
      </c>
      <c r="R5999" s="42" t="s">
        <v>23</v>
      </c>
      <c r="S5999" s="42" t="s">
        <v>22</v>
      </c>
      <c r="T5999" s="42"/>
      <c r="V5999" s="42"/>
      <c r="W5999" s="42"/>
      <c r="Y5999" s="57"/>
      <c r="Z5999" s="57"/>
      <c r="AA5999" s="57"/>
      <c r="AB5999" s="57"/>
      <c r="AC5999" s="57"/>
      <c r="AD5999" s="57"/>
      <c r="AE5999" s="57"/>
      <c r="AF5999" s="57"/>
      <c r="AG5999" s="57"/>
      <c r="AH5999" s="57"/>
      <c r="AI5999" s="57"/>
      <c r="AJ5999" s="57"/>
      <c r="AK5999" s="57"/>
      <c r="AL5999" s="57"/>
      <c r="AM5999" s="57"/>
      <c r="AN5999" s="57"/>
      <c r="AO5999" s="57"/>
      <c r="AP5999" s="57"/>
      <c r="AQ5999" s="57"/>
      <c r="AR5999" s="57"/>
      <c r="AS5999" s="57"/>
      <c r="AT5999" s="57"/>
      <c r="AU5999" s="57"/>
      <c r="AV5999" s="57"/>
      <c r="AW5999" s="57"/>
      <c r="AX5999" s="57"/>
      <c r="AY5999" s="57"/>
      <c r="AZ5999" s="57"/>
      <c r="BA5999" s="57"/>
      <c r="BB5999" s="57"/>
      <c r="BC5999" s="57"/>
      <c r="BD5999" s="57"/>
      <c r="BE5999" s="57"/>
      <c r="BF5999" s="57"/>
      <c r="BG5999" s="57"/>
      <c r="BH5999" s="57"/>
      <c r="BI5999" s="57"/>
      <c r="BJ5999" s="57"/>
      <c r="BK5999" s="57"/>
      <c r="BL5999" s="57"/>
    </row>
    <row r="6000" spans="1:64" s="50" customFormat="1" ht="12" customHeight="1" x14ac:dyDescent="0.15">
      <c r="A6000" s="42" t="s">
        <v>13446</v>
      </c>
      <c r="B6000" s="42">
        <v>43</v>
      </c>
      <c r="C6000" s="42" t="s">
        <v>14</v>
      </c>
      <c r="D6000" s="42" t="s">
        <v>79</v>
      </c>
      <c r="E6000" s="42" t="s">
        <v>13447</v>
      </c>
      <c r="F6000" s="55">
        <v>41555</v>
      </c>
      <c r="G6000" s="42" t="s">
        <v>13448</v>
      </c>
      <c r="H6000" s="42" t="s">
        <v>13449</v>
      </c>
      <c r="I6000" s="42" t="s">
        <v>167</v>
      </c>
      <c r="J6000" s="42" t="s">
        <v>13450</v>
      </c>
      <c r="K6000" s="42" t="s">
        <v>13451</v>
      </c>
      <c r="L6000" s="42" t="s">
        <v>13452</v>
      </c>
      <c r="M6000" s="42" t="s">
        <v>21</v>
      </c>
      <c r="N6000" s="42" t="s">
        <v>13453</v>
      </c>
      <c r="O6000" s="42" t="s">
        <v>537</v>
      </c>
      <c r="P6000" s="42" t="s">
        <v>395</v>
      </c>
      <c r="Q6000" s="56" t="s">
        <v>13454</v>
      </c>
      <c r="R6000" s="42" t="s">
        <v>23</v>
      </c>
      <c r="S6000" s="42" t="s">
        <v>22</v>
      </c>
      <c r="T6000" s="42"/>
      <c r="V6000" s="42"/>
      <c r="W6000" s="42"/>
      <c r="Y6000" s="57"/>
      <c r="Z6000" s="57"/>
      <c r="AA6000" s="57"/>
      <c r="AB6000" s="57"/>
      <c r="AC6000" s="57"/>
      <c r="AD6000" s="57"/>
      <c r="AE6000" s="57"/>
      <c r="AF6000" s="57"/>
      <c r="AG6000" s="57"/>
      <c r="AH6000" s="57"/>
      <c r="AI6000" s="57"/>
      <c r="AJ6000" s="57"/>
      <c r="AK6000" s="57"/>
      <c r="AL6000" s="57"/>
      <c r="AM6000" s="57"/>
      <c r="AN6000" s="57"/>
      <c r="AO6000" s="57"/>
      <c r="AP6000" s="57"/>
      <c r="AQ6000" s="57"/>
      <c r="AR6000" s="57"/>
      <c r="AS6000" s="57"/>
      <c r="AT6000" s="57"/>
      <c r="AU6000" s="57"/>
      <c r="AV6000" s="57"/>
      <c r="AW6000" s="57"/>
      <c r="AX6000" s="57"/>
      <c r="AY6000" s="57"/>
      <c r="AZ6000" s="57"/>
      <c r="BA6000" s="57"/>
      <c r="BB6000" s="57"/>
      <c r="BC6000" s="57"/>
      <c r="BD6000" s="57"/>
      <c r="BE6000" s="57"/>
      <c r="BF6000" s="57"/>
      <c r="BG6000" s="57"/>
      <c r="BH6000" s="57"/>
      <c r="BI6000" s="57"/>
      <c r="BJ6000" s="57"/>
      <c r="BK6000" s="57"/>
      <c r="BL6000" s="57"/>
    </row>
    <row r="6001" spans="1:64" s="50" customFormat="1" ht="12" customHeight="1" x14ac:dyDescent="0.15">
      <c r="A6001" s="42" t="s">
        <v>13455</v>
      </c>
      <c r="B6001" s="42">
        <v>44</v>
      </c>
      <c r="C6001" s="42" t="s">
        <v>14</v>
      </c>
      <c r="D6001" s="42" t="s">
        <v>31</v>
      </c>
      <c r="E6001" s="42" t="s">
        <v>13456</v>
      </c>
      <c r="F6001" s="55">
        <v>41555</v>
      </c>
      <c r="G6001" s="42" t="s">
        <v>23847</v>
      </c>
      <c r="H6001" s="42" t="s">
        <v>1590</v>
      </c>
      <c r="I6001" s="42" t="s">
        <v>67</v>
      </c>
      <c r="J6001" s="42" t="s">
        <v>13457</v>
      </c>
      <c r="K6001" s="42" t="s">
        <v>1592</v>
      </c>
      <c r="L6001" s="42" t="s">
        <v>507</v>
      </c>
      <c r="M6001" s="42" t="s">
        <v>21</v>
      </c>
      <c r="N6001" s="42" t="s">
        <v>13458</v>
      </c>
      <c r="O6001" s="42" t="s">
        <v>994</v>
      </c>
      <c r="P6001" s="42" t="s">
        <v>395</v>
      </c>
      <c r="Q6001" s="56" t="s">
        <v>13459</v>
      </c>
      <c r="R6001" s="42" t="s">
        <v>94</v>
      </c>
      <c r="S6001" s="42" t="s">
        <v>22</v>
      </c>
      <c r="T6001" s="42"/>
      <c r="V6001" s="42"/>
      <c r="W6001" s="42"/>
      <c r="Y6001" s="57"/>
      <c r="Z6001" s="57"/>
      <c r="AA6001" s="57"/>
      <c r="AB6001" s="57"/>
      <c r="AC6001" s="57"/>
      <c r="AD6001" s="57"/>
      <c r="AE6001" s="57"/>
      <c r="AF6001" s="57"/>
      <c r="AG6001" s="57"/>
      <c r="AH6001" s="57"/>
      <c r="AI6001" s="57"/>
      <c r="AJ6001" s="57"/>
      <c r="AK6001" s="57"/>
      <c r="AL6001" s="57"/>
      <c r="AM6001" s="57"/>
      <c r="AN6001" s="57"/>
      <c r="AO6001" s="57"/>
      <c r="AP6001" s="57"/>
      <c r="AQ6001" s="57"/>
      <c r="AR6001" s="57"/>
      <c r="AS6001" s="57"/>
      <c r="AT6001" s="57"/>
      <c r="AU6001" s="57"/>
      <c r="AV6001" s="57"/>
      <c r="AW6001" s="57"/>
      <c r="AX6001" s="57"/>
      <c r="AY6001" s="57"/>
      <c r="AZ6001" s="57"/>
      <c r="BA6001" s="57"/>
      <c r="BB6001" s="57"/>
      <c r="BC6001" s="57"/>
      <c r="BD6001" s="57"/>
      <c r="BE6001" s="57"/>
      <c r="BF6001" s="57"/>
      <c r="BG6001" s="57"/>
      <c r="BH6001" s="57"/>
      <c r="BI6001" s="57"/>
      <c r="BJ6001" s="57"/>
      <c r="BK6001" s="57"/>
      <c r="BL6001" s="57"/>
    </row>
    <row r="6002" spans="1:64" s="50" customFormat="1" ht="12" customHeight="1" x14ac:dyDescent="0.15">
      <c r="A6002" s="42" t="s">
        <v>13460</v>
      </c>
      <c r="B6002" s="42">
        <v>49</v>
      </c>
      <c r="C6002" s="42" t="s">
        <v>14</v>
      </c>
      <c r="D6002" s="42" t="s">
        <v>79</v>
      </c>
      <c r="E6002" s="42"/>
      <c r="F6002" s="55">
        <v>41553</v>
      </c>
      <c r="G6002" s="42" t="s">
        <v>13461</v>
      </c>
      <c r="H6002" s="42" t="s">
        <v>92</v>
      </c>
      <c r="I6002" s="42" t="s">
        <v>39</v>
      </c>
      <c r="J6002" s="42" t="s">
        <v>13462</v>
      </c>
      <c r="K6002" s="42" t="s">
        <v>92</v>
      </c>
      <c r="L6002" s="42" t="s">
        <v>408</v>
      </c>
      <c r="M6002" s="42" t="s">
        <v>21</v>
      </c>
      <c r="N6002" s="42" t="s">
        <v>20456</v>
      </c>
      <c r="O6002" s="42" t="s">
        <v>4581</v>
      </c>
      <c r="P6002" s="42" t="s">
        <v>395</v>
      </c>
      <c r="Q6002" s="56" t="s">
        <v>13463</v>
      </c>
      <c r="R6002" s="42" t="s">
        <v>94</v>
      </c>
      <c r="S6002" s="42" t="s">
        <v>22</v>
      </c>
      <c r="T6002" s="42"/>
      <c r="V6002" s="42"/>
      <c r="W6002" s="42"/>
      <c r="Y6002" s="57"/>
      <c r="Z6002" s="57"/>
      <c r="AA6002" s="57"/>
      <c r="AB6002" s="57"/>
      <c r="AC6002" s="57"/>
      <c r="AD6002" s="57"/>
      <c r="AE6002" s="57"/>
      <c r="AF6002" s="57"/>
      <c r="AG6002" s="57"/>
      <c r="AH6002" s="57"/>
      <c r="AI6002" s="57"/>
      <c r="AJ6002" s="57"/>
      <c r="AK6002" s="57"/>
      <c r="AL6002" s="57"/>
      <c r="AM6002" s="57"/>
      <c r="AN6002" s="57"/>
      <c r="AO6002" s="57"/>
      <c r="AP6002" s="57"/>
      <c r="AQ6002" s="57"/>
      <c r="AR6002" s="57"/>
      <c r="AS6002" s="57"/>
      <c r="AT6002" s="57"/>
      <c r="AU6002" s="57"/>
      <c r="AV6002" s="57"/>
      <c r="AW6002" s="57"/>
      <c r="AX6002" s="57"/>
      <c r="AY6002" s="57"/>
      <c r="AZ6002" s="57"/>
      <c r="BA6002" s="57"/>
      <c r="BB6002" s="57"/>
      <c r="BC6002" s="57"/>
      <c r="BD6002" s="57"/>
      <c r="BE6002" s="57"/>
      <c r="BF6002" s="57"/>
      <c r="BG6002" s="57"/>
      <c r="BH6002" s="57"/>
      <c r="BI6002" s="57"/>
      <c r="BJ6002" s="57"/>
      <c r="BK6002" s="57"/>
      <c r="BL6002" s="57"/>
    </row>
    <row r="6003" spans="1:64" s="50" customFormat="1" ht="12" customHeight="1" x14ac:dyDescent="0.15">
      <c r="A6003" s="42" t="s">
        <v>13464</v>
      </c>
      <c r="B6003" s="42">
        <v>53</v>
      </c>
      <c r="C6003" s="42" t="s">
        <v>14</v>
      </c>
      <c r="D6003" s="42" t="s">
        <v>31</v>
      </c>
      <c r="E6003" s="42"/>
      <c r="F6003" s="55">
        <v>41553</v>
      </c>
      <c r="G6003" s="42" t="s">
        <v>23848</v>
      </c>
      <c r="H6003" s="42" t="s">
        <v>13465</v>
      </c>
      <c r="I6003" s="42" t="s">
        <v>39</v>
      </c>
      <c r="J6003" s="42" t="s">
        <v>13466</v>
      </c>
      <c r="K6003" s="42" t="s">
        <v>92</v>
      </c>
      <c r="L6003" s="42" t="s">
        <v>408</v>
      </c>
      <c r="M6003" s="42" t="s">
        <v>21</v>
      </c>
      <c r="N6003" s="42" t="s">
        <v>13467</v>
      </c>
      <c r="O6003" s="42" t="s">
        <v>4581</v>
      </c>
      <c r="P6003" s="42" t="s">
        <v>395</v>
      </c>
      <c r="Q6003" s="56" t="s">
        <v>13468</v>
      </c>
      <c r="R6003" s="42" t="s">
        <v>542</v>
      </c>
      <c r="S6003" s="42" t="s">
        <v>22</v>
      </c>
      <c r="T6003" s="42"/>
      <c r="V6003" s="42"/>
      <c r="W6003" s="42"/>
      <c r="Y6003" s="57"/>
      <c r="Z6003" s="57"/>
      <c r="AA6003" s="57"/>
      <c r="AB6003" s="57"/>
      <c r="AC6003" s="57"/>
      <c r="AD6003" s="57"/>
      <c r="AE6003" s="57"/>
      <c r="AF6003" s="57"/>
      <c r="AG6003" s="57"/>
      <c r="AH6003" s="57"/>
      <c r="AI6003" s="57"/>
      <c r="AJ6003" s="57"/>
      <c r="AK6003" s="57"/>
      <c r="AL6003" s="57"/>
      <c r="AM6003" s="57"/>
      <c r="AN6003" s="57"/>
      <c r="AO6003" s="57"/>
      <c r="AP6003" s="57"/>
      <c r="AQ6003" s="57"/>
      <c r="AR6003" s="57"/>
      <c r="AS6003" s="57"/>
      <c r="AT6003" s="57"/>
      <c r="AU6003" s="57"/>
      <c r="AV6003" s="57"/>
      <c r="AW6003" s="57"/>
      <c r="AX6003" s="57"/>
      <c r="AY6003" s="57"/>
      <c r="AZ6003" s="57"/>
      <c r="BA6003" s="57"/>
      <c r="BB6003" s="57"/>
      <c r="BC6003" s="57"/>
      <c r="BD6003" s="57"/>
      <c r="BE6003" s="57"/>
      <c r="BF6003" s="57"/>
      <c r="BG6003" s="57"/>
      <c r="BH6003" s="57"/>
      <c r="BI6003" s="57"/>
      <c r="BJ6003" s="57"/>
      <c r="BK6003" s="57"/>
      <c r="BL6003" s="57"/>
    </row>
    <row r="6004" spans="1:64" s="50" customFormat="1" ht="12" customHeight="1" x14ac:dyDescent="0.15">
      <c r="A6004" s="42" t="s">
        <v>13475</v>
      </c>
      <c r="B6004" s="42">
        <v>25</v>
      </c>
      <c r="C6004" s="42" t="s">
        <v>14</v>
      </c>
      <c r="D6004" s="42" t="s">
        <v>79</v>
      </c>
      <c r="E6004" s="42" t="s">
        <v>13476</v>
      </c>
      <c r="F6004" s="55">
        <v>41552</v>
      </c>
      <c r="G6004" s="42" t="s">
        <v>13477</v>
      </c>
      <c r="H6004" s="42" t="s">
        <v>693</v>
      </c>
      <c r="I6004" s="42" t="s">
        <v>425</v>
      </c>
      <c r="J6004" s="42" t="s">
        <v>4641</v>
      </c>
      <c r="K6004" s="42" t="s">
        <v>693</v>
      </c>
      <c r="L6004" s="42" t="s">
        <v>4419</v>
      </c>
      <c r="M6004" s="42" t="s">
        <v>21</v>
      </c>
      <c r="N6004" s="42" t="s">
        <v>13478</v>
      </c>
      <c r="O6004" s="42" t="s">
        <v>994</v>
      </c>
      <c r="P6004" s="42" t="s">
        <v>395</v>
      </c>
      <c r="Q6004" s="56" t="s">
        <v>13479</v>
      </c>
      <c r="R6004" s="42" t="s">
        <v>94</v>
      </c>
      <c r="S6004" s="42" t="s">
        <v>22</v>
      </c>
      <c r="T6004" s="42"/>
      <c r="V6004" s="42"/>
      <c r="W6004" s="42"/>
      <c r="Y6004" s="57"/>
      <c r="Z6004" s="57"/>
      <c r="AA6004" s="57"/>
      <c r="AB6004" s="57"/>
      <c r="AC6004" s="57"/>
      <c r="AD6004" s="57"/>
      <c r="AE6004" s="57"/>
      <c r="AF6004" s="57"/>
      <c r="AG6004" s="57"/>
      <c r="AH6004" s="57"/>
      <c r="AI6004" s="57"/>
      <c r="AJ6004" s="57"/>
      <c r="AK6004" s="57"/>
      <c r="AL6004" s="57"/>
      <c r="AM6004" s="57"/>
      <c r="AN6004" s="57"/>
      <c r="AO6004" s="57"/>
      <c r="AP6004" s="57"/>
      <c r="AQ6004" s="57"/>
      <c r="AR6004" s="57"/>
      <c r="AS6004" s="57"/>
      <c r="AT6004" s="57"/>
      <c r="AU6004" s="57"/>
      <c r="AV6004" s="57"/>
      <c r="AW6004" s="57"/>
      <c r="AX6004" s="57"/>
      <c r="AY6004" s="57"/>
      <c r="AZ6004" s="57"/>
      <c r="BA6004" s="57"/>
      <c r="BB6004" s="57"/>
      <c r="BC6004" s="57"/>
      <c r="BD6004" s="57"/>
      <c r="BE6004" s="57"/>
      <c r="BF6004" s="57"/>
      <c r="BG6004" s="57"/>
      <c r="BH6004" s="57"/>
      <c r="BI6004" s="57"/>
      <c r="BJ6004" s="57"/>
      <c r="BK6004" s="57"/>
      <c r="BL6004" s="57"/>
    </row>
    <row r="6005" spans="1:64" s="50" customFormat="1" ht="12" customHeight="1" x14ac:dyDescent="0.15">
      <c r="A6005" s="42" t="s">
        <v>13469</v>
      </c>
      <c r="B6005" s="42">
        <v>28</v>
      </c>
      <c r="C6005" s="42" t="s">
        <v>14</v>
      </c>
      <c r="D6005" s="42" t="s">
        <v>79</v>
      </c>
      <c r="E6005" s="42" t="s">
        <v>13470</v>
      </c>
      <c r="F6005" s="55">
        <v>41552</v>
      </c>
      <c r="G6005" s="42" t="s">
        <v>23849</v>
      </c>
      <c r="H6005" s="42" t="s">
        <v>13471</v>
      </c>
      <c r="I6005" s="42" t="s">
        <v>38</v>
      </c>
      <c r="J6005" s="42" t="s">
        <v>13472</v>
      </c>
      <c r="K6005" s="42" t="s">
        <v>82</v>
      </c>
      <c r="L6005" s="42" t="s">
        <v>13473</v>
      </c>
      <c r="M6005" s="42" t="s">
        <v>21</v>
      </c>
      <c r="N6005" s="42" t="s">
        <v>13474</v>
      </c>
      <c r="O6005" s="42" t="s">
        <v>4581</v>
      </c>
      <c r="P6005" s="42" t="s">
        <v>395</v>
      </c>
      <c r="Q6005" s="56"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005" s="42" t="s">
        <v>94</v>
      </c>
      <c r="S6005" s="42" t="s">
        <v>22</v>
      </c>
      <c r="T6005" s="42"/>
      <c r="V6005" s="42"/>
      <c r="W6005" s="42"/>
      <c r="Y6005" s="57"/>
      <c r="Z6005" s="57"/>
      <c r="AA6005" s="57"/>
      <c r="AB6005" s="57"/>
      <c r="AC6005" s="57"/>
      <c r="AD6005" s="57"/>
      <c r="AE6005" s="57"/>
      <c r="AF6005" s="57"/>
      <c r="AG6005" s="57"/>
      <c r="AH6005" s="57"/>
      <c r="AI6005" s="57"/>
      <c r="AJ6005" s="57"/>
      <c r="AK6005" s="57"/>
      <c r="AL6005" s="57"/>
      <c r="AM6005" s="57"/>
      <c r="AN6005" s="57"/>
      <c r="AO6005" s="57"/>
      <c r="AP6005" s="57"/>
      <c r="AQ6005" s="57"/>
      <c r="AR6005" s="57"/>
      <c r="AS6005" s="57"/>
      <c r="AT6005" s="57"/>
      <c r="AU6005" s="57"/>
      <c r="AV6005" s="57"/>
      <c r="AW6005" s="57"/>
      <c r="AX6005" s="57"/>
      <c r="AY6005" s="57"/>
      <c r="AZ6005" s="57"/>
      <c r="BA6005" s="57"/>
      <c r="BB6005" s="57"/>
      <c r="BC6005" s="57"/>
      <c r="BD6005" s="57"/>
      <c r="BE6005" s="57"/>
      <c r="BF6005" s="57"/>
      <c r="BG6005" s="57"/>
      <c r="BH6005" s="57"/>
      <c r="BI6005" s="57"/>
      <c r="BJ6005" s="57"/>
      <c r="BK6005" s="57"/>
      <c r="BL6005" s="57"/>
    </row>
    <row r="6006" spans="1:64" s="50" customFormat="1" ht="12" customHeight="1" x14ac:dyDescent="0.15">
      <c r="A6006" s="42" t="s">
        <v>13485</v>
      </c>
      <c r="B6006" s="42">
        <v>39</v>
      </c>
      <c r="C6006" s="42" t="s">
        <v>14</v>
      </c>
      <c r="D6006" s="42" t="s">
        <v>31</v>
      </c>
      <c r="E6006" s="42"/>
      <c r="F6006" s="55">
        <v>41552</v>
      </c>
      <c r="G6006" s="42" t="s">
        <v>13486</v>
      </c>
      <c r="H6006" s="42" t="s">
        <v>13487</v>
      </c>
      <c r="I6006" s="42" t="s">
        <v>962</v>
      </c>
      <c r="J6006" s="42" t="s">
        <v>13488</v>
      </c>
      <c r="K6006" s="42" t="s">
        <v>2469</v>
      </c>
      <c r="L6006" s="42" t="s">
        <v>13489</v>
      </c>
      <c r="M6006" s="42" t="s">
        <v>21</v>
      </c>
      <c r="N6006" s="42" t="s">
        <v>13490</v>
      </c>
      <c r="O6006" s="42" t="s">
        <v>4581</v>
      </c>
      <c r="P6006" s="42" t="s">
        <v>395</v>
      </c>
      <c r="Q6006" s="56" t="s">
        <v>13491</v>
      </c>
      <c r="R6006" s="42" t="s">
        <v>94</v>
      </c>
      <c r="S6006" s="42" t="s">
        <v>22</v>
      </c>
      <c r="T6006" s="42"/>
      <c r="V6006" s="42"/>
      <c r="W6006" s="42"/>
      <c r="Y6006" s="57"/>
      <c r="Z6006" s="57"/>
      <c r="AA6006" s="57"/>
      <c r="AB6006" s="57"/>
      <c r="AC6006" s="57"/>
      <c r="AD6006" s="57"/>
      <c r="AE6006" s="57"/>
      <c r="AF6006" s="57"/>
      <c r="AG6006" s="57"/>
      <c r="AH6006" s="57"/>
      <c r="AI6006" s="57"/>
      <c r="AJ6006" s="57"/>
      <c r="AK6006" s="57"/>
      <c r="AL6006" s="57"/>
      <c r="AM6006" s="57"/>
      <c r="AN6006" s="57"/>
      <c r="AO6006" s="57"/>
      <c r="AP6006" s="57"/>
      <c r="AQ6006" s="57"/>
      <c r="AR6006" s="57"/>
      <c r="AS6006" s="57"/>
      <c r="AT6006" s="57"/>
      <c r="AU6006" s="57"/>
      <c r="AV6006" s="57"/>
      <c r="AW6006" s="57"/>
      <c r="AX6006" s="57"/>
      <c r="AY6006" s="57"/>
      <c r="AZ6006" s="57"/>
      <c r="BA6006" s="57"/>
      <c r="BB6006" s="57"/>
      <c r="BC6006" s="57"/>
      <c r="BD6006" s="57"/>
      <c r="BE6006" s="57"/>
      <c r="BF6006" s="57"/>
      <c r="BG6006" s="57"/>
      <c r="BH6006" s="57"/>
      <c r="BI6006" s="57"/>
      <c r="BJ6006" s="57"/>
      <c r="BK6006" s="57"/>
      <c r="BL6006" s="57"/>
    </row>
    <row r="6007" spans="1:64" s="50" customFormat="1" ht="12" customHeight="1" x14ac:dyDescent="0.15">
      <c r="A6007" s="42" t="s">
        <v>13496</v>
      </c>
      <c r="B6007" s="42">
        <v>24</v>
      </c>
      <c r="C6007" s="42" t="s">
        <v>14</v>
      </c>
      <c r="D6007" s="42" t="s">
        <v>31</v>
      </c>
      <c r="E6007" s="42" t="s">
        <v>13497</v>
      </c>
      <c r="F6007" s="55">
        <v>41552</v>
      </c>
      <c r="G6007" s="42" t="s">
        <v>13498</v>
      </c>
      <c r="H6007" s="42" t="s">
        <v>12280</v>
      </c>
      <c r="I6007" s="42" t="s">
        <v>297</v>
      </c>
      <c r="J6007" s="42" t="s">
        <v>13499</v>
      </c>
      <c r="K6007" s="42" t="s">
        <v>13500</v>
      </c>
      <c r="L6007" s="42" t="s">
        <v>12282</v>
      </c>
      <c r="M6007" s="42" t="s">
        <v>21</v>
      </c>
      <c r="N6007" s="42" t="s">
        <v>13501</v>
      </c>
      <c r="O6007" s="42" t="s">
        <v>537</v>
      </c>
      <c r="P6007" s="42" t="s">
        <v>395</v>
      </c>
      <c r="Q6007" s="56" t="s">
        <v>13502</v>
      </c>
      <c r="R6007" s="42" t="s">
        <v>94</v>
      </c>
      <c r="S6007" s="42" t="s">
        <v>22</v>
      </c>
      <c r="T6007" s="42"/>
      <c r="V6007" s="42"/>
      <c r="W6007" s="42"/>
      <c r="Y6007" s="57"/>
      <c r="Z6007" s="57"/>
      <c r="AA6007" s="57"/>
      <c r="AB6007" s="57"/>
      <c r="AC6007" s="57"/>
      <c r="AD6007" s="57"/>
      <c r="AE6007" s="57"/>
      <c r="AF6007" s="57"/>
      <c r="AG6007" s="57"/>
      <c r="AH6007" s="57"/>
      <c r="AI6007" s="57"/>
      <c r="AJ6007" s="57"/>
      <c r="AK6007" s="57"/>
      <c r="AL6007" s="57"/>
      <c r="AM6007" s="57"/>
      <c r="AN6007" s="57"/>
      <c r="AO6007" s="57"/>
      <c r="AP6007" s="57"/>
      <c r="AQ6007" s="57"/>
      <c r="AR6007" s="57"/>
      <c r="AS6007" s="57"/>
      <c r="AT6007" s="57"/>
      <c r="AU6007" s="57"/>
      <c r="AV6007" s="57"/>
      <c r="AW6007" s="57"/>
      <c r="AX6007" s="57"/>
      <c r="AY6007" s="57"/>
      <c r="AZ6007" s="57"/>
      <c r="BA6007" s="57"/>
      <c r="BB6007" s="57"/>
      <c r="BC6007" s="57"/>
      <c r="BD6007" s="57"/>
      <c r="BE6007" s="57"/>
      <c r="BF6007" s="57"/>
      <c r="BG6007" s="57"/>
      <c r="BH6007" s="57"/>
      <c r="BI6007" s="57"/>
      <c r="BJ6007" s="57"/>
      <c r="BK6007" s="57"/>
      <c r="BL6007" s="57"/>
    </row>
    <row r="6008" spans="1:64" s="50" customFormat="1" ht="12" customHeight="1" x14ac:dyDescent="0.15">
      <c r="A6008" s="42" t="s">
        <v>13480</v>
      </c>
      <c r="B6008" s="42">
        <v>24</v>
      </c>
      <c r="C6008" s="42" t="s">
        <v>14</v>
      </c>
      <c r="D6008" s="42" t="s">
        <v>31</v>
      </c>
      <c r="E6008" s="42"/>
      <c r="F6008" s="55">
        <v>41552</v>
      </c>
      <c r="G6008" s="42" t="s">
        <v>13481</v>
      </c>
      <c r="H6008" s="42" t="s">
        <v>8437</v>
      </c>
      <c r="I6008" s="42" t="s">
        <v>63</v>
      </c>
      <c r="J6008" s="42" t="s">
        <v>13482</v>
      </c>
      <c r="K6008" s="42" t="s">
        <v>3965</v>
      </c>
      <c r="L6008" s="42" t="s">
        <v>12492</v>
      </c>
      <c r="M6008" s="42" t="s">
        <v>13483</v>
      </c>
      <c r="N6008" s="42"/>
      <c r="O6008" s="42"/>
      <c r="P6008" s="42" t="s">
        <v>395</v>
      </c>
      <c r="Q6008" s="56" t="s">
        <v>13484</v>
      </c>
      <c r="R6008" s="42" t="s">
        <v>23</v>
      </c>
      <c r="S6008" s="42" t="s">
        <v>22</v>
      </c>
      <c r="T6008" s="42"/>
      <c r="V6008" s="42"/>
      <c r="W6008" s="42"/>
      <c r="Y6008" s="57"/>
      <c r="Z6008" s="57"/>
      <c r="AA6008" s="57"/>
      <c r="AB6008" s="57"/>
      <c r="AC6008" s="57"/>
      <c r="AD6008" s="57"/>
      <c r="AE6008" s="57"/>
      <c r="AF6008" s="57"/>
      <c r="AG6008" s="57"/>
      <c r="AH6008" s="57"/>
      <c r="AI6008" s="57"/>
      <c r="AJ6008" s="57"/>
      <c r="AK6008" s="57"/>
      <c r="AL6008" s="57"/>
      <c r="AM6008" s="57"/>
      <c r="AN6008" s="57"/>
      <c r="AO6008" s="57"/>
      <c r="AP6008" s="57"/>
      <c r="AQ6008" s="57"/>
      <c r="AR6008" s="57"/>
      <c r="AS6008" s="57"/>
      <c r="AT6008" s="57"/>
      <c r="AU6008" s="57"/>
      <c r="AV6008" s="57"/>
      <c r="AW6008" s="57"/>
      <c r="AX6008" s="57"/>
      <c r="AY6008" s="57"/>
      <c r="AZ6008" s="57"/>
      <c r="BA6008" s="57"/>
      <c r="BB6008" s="57"/>
      <c r="BC6008" s="57"/>
      <c r="BD6008" s="57"/>
      <c r="BE6008" s="57"/>
      <c r="BF6008" s="57"/>
      <c r="BG6008" s="57"/>
      <c r="BH6008" s="57"/>
      <c r="BI6008" s="57"/>
      <c r="BJ6008" s="57"/>
      <c r="BK6008" s="57"/>
      <c r="BL6008" s="57"/>
    </row>
    <row r="6009" spans="1:64" s="50" customFormat="1" ht="12" customHeight="1" x14ac:dyDescent="0.15">
      <c r="A6009" s="42" t="s">
        <v>13492</v>
      </c>
      <c r="B6009" s="42">
        <v>33</v>
      </c>
      <c r="C6009" s="42" t="s">
        <v>14</v>
      </c>
      <c r="D6009" s="42" t="s">
        <v>31</v>
      </c>
      <c r="E6009" s="42" t="s">
        <v>13493</v>
      </c>
      <c r="F6009" s="55">
        <v>41552</v>
      </c>
      <c r="G6009" s="42" t="s">
        <v>23850</v>
      </c>
      <c r="H6009" s="42" t="s">
        <v>7411</v>
      </c>
      <c r="I6009" s="42" t="s">
        <v>39</v>
      </c>
      <c r="J6009" s="42">
        <v>96001</v>
      </c>
      <c r="K6009" s="42" t="s">
        <v>7413</v>
      </c>
      <c r="L6009" s="42" t="s">
        <v>7414</v>
      </c>
      <c r="M6009" s="42" t="s">
        <v>3088</v>
      </c>
      <c r="N6009" s="42" t="s">
        <v>13494</v>
      </c>
      <c r="O6009" s="42" t="s">
        <v>23</v>
      </c>
      <c r="P6009" s="42" t="s">
        <v>395</v>
      </c>
      <c r="Q6009" s="56" t="s">
        <v>13495</v>
      </c>
      <c r="R6009" s="42" t="s">
        <v>948</v>
      </c>
      <c r="S6009" s="42" t="s">
        <v>12</v>
      </c>
      <c r="T6009" s="42"/>
      <c r="V6009" s="42"/>
      <c r="W6009" s="42"/>
      <c r="Y6009" s="57"/>
      <c r="Z6009" s="57"/>
      <c r="AA6009" s="57"/>
      <c r="AB6009" s="57"/>
      <c r="AC6009" s="57"/>
      <c r="AD6009" s="57"/>
      <c r="AE6009" s="57"/>
      <c r="AF6009" s="57"/>
      <c r="AG6009" s="57"/>
      <c r="AH6009" s="57"/>
      <c r="AI6009" s="57"/>
      <c r="AJ6009" s="57"/>
      <c r="AK6009" s="57"/>
      <c r="AL6009" s="57"/>
      <c r="AM6009" s="57"/>
      <c r="AN6009" s="57"/>
      <c r="AO6009" s="57"/>
      <c r="AP6009" s="57"/>
      <c r="AQ6009" s="57"/>
      <c r="AR6009" s="57"/>
      <c r="AS6009" s="57"/>
      <c r="AT6009" s="57"/>
      <c r="AU6009" s="57"/>
      <c r="AV6009" s="57"/>
      <c r="AW6009" s="57"/>
      <c r="AX6009" s="57"/>
      <c r="AY6009" s="57"/>
      <c r="AZ6009" s="57"/>
      <c r="BA6009" s="57"/>
      <c r="BB6009" s="57"/>
      <c r="BC6009" s="57"/>
      <c r="BD6009" s="57"/>
      <c r="BE6009" s="57"/>
      <c r="BF6009" s="57"/>
      <c r="BG6009" s="57"/>
      <c r="BH6009" s="57"/>
      <c r="BI6009" s="57"/>
      <c r="BJ6009" s="57"/>
      <c r="BK6009" s="57"/>
      <c r="BL6009" s="57"/>
    </row>
    <row r="6010" spans="1:64" s="50" customFormat="1" ht="12" customHeight="1" x14ac:dyDescent="0.15">
      <c r="A6010" s="42" t="s">
        <v>13511</v>
      </c>
      <c r="B6010" s="42">
        <v>51</v>
      </c>
      <c r="C6010" s="42" t="s">
        <v>14</v>
      </c>
      <c r="D6010" s="42" t="s">
        <v>31</v>
      </c>
      <c r="E6010" s="42" t="s">
        <v>13512</v>
      </c>
      <c r="F6010" s="55">
        <v>41551</v>
      </c>
      <c r="G6010" s="42" t="s">
        <v>13513</v>
      </c>
      <c r="H6010" s="42" t="s">
        <v>738</v>
      </c>
      <c r="I6010" s="42" t="s">
        <v>417</v>
      </c>
      <c r="J6010" s="42" t="s">
        <v>13514</v>
      </c>
      <c r="K6010" s="42" t="s">
        <v>858</v>
      </c>
      <c r="L6010" s="42" t="s">
        <v>569</v>
      </c>
      <c r="M6010" s="42" t="s">
        <v>373</v>
      </c>
      <c r="N6010" s="42" t="s">
        <v>13515</v>
      </c>
      <c r="O6010" s="42" t="s">
        <v>28719</v>
      </c>
      <c r="P6010" s="42" t="s">
        <v>28719</v>
      </c>
      <c r="Q6010" s="56" t="s">
        <v>13516</v>
      </c>
      <c r="R6010" s="42" t="s">
        <v>94</v>
      </c>
      <c r="S6010" s="42" t="s">
        <v>12</v>
      </c>
      <c r="T6010" s="42"/>
      <c r="V6010" s="42"/>
      <c r="W6010" s="42"/>
      <c r="Y6010" s="57"/>
      <c r="Z6010" s="57"/>
      <c r="AA6010" s="57"/>
      <c r="AB6010" s="57"/>
      <c r="AC6010" s="57"/>
      <c r="AD6010" s="57"/>
      <c r="AE6010" s="57"/>
      <c r="AF6010" s="57"/>
      <c r="AG6010" s="57"/>
      <c r="AH6010" s="57"/>
      <c r="AI6010" s="57"/>
      <c r="AJ6010" s="57"/>
      <c r="AK6010" s="57"/>
      <c r="AL6010" s="57"/>
      <c r="AM6010" s="57"/>
      <c r="AN6010" s="57"/>
      <c r="AO6010" s="57"/>
      <c r="AP6010" s="57"/>
      <c r="AQ6010" s="57"/>
      <c r="AR6010" s="57"/>
      <c r="AS6010" s="57"/>
      <c r="AT6010" s="57"/>
      <c r="AU6010" s="57"/>
      <c r="AV6010" s="57"/>
      <c r="AW6010" s="57"/>
      <c r="AX6010" s="57"/>
      <c r="AY6010" s="57"/>
      <c r="AZ6010" s="57"/>
      <c r="BA6010" s="57"/>
      <c r="BB6010" s="57"/>
      <c r="BC6010" s="57"/>
      <c r="BD6010" s="57"/>
      <c r="BE6010" s="57"/>
      <c r="BF6010" s="57"/>
      <c r="BG6010" s="57"/>
      <c r="BH6010" s="57"/>
      <c r="BI6010" s="57"/>
      <c r="BJ6010" s="57"/>
      <c r="BK6010" s="57"/>
      <c r="BL6010" s="57"/>
    </row>
    <row r="6011" spans="1:64" s="50" customFormat="1" ht="12" customHeight="1" x14ac:dyDescent="0.15">
      <c r="A6011" s="42" t="s">
        <v>13517</v>
      </c>
      <c r="B6011" s="42">
        <v>21</v>
      </c>
      <c r="C6011" s="42" t="s">
        <v>14</v>
      </c>
      <c r="D6011" s="42" t="s">
        <v>31</v>
      </c>
      <c r="E6011" s="42"/>
      <c r="F6011" s="55">
        <v>41551</v>
      </c>
      <c r="G6011" s="42" t="s">
        <v>13518</v>
      </c>
      <c r="H6011" s="42" t="s">
        <v>12056</v>
      </c>
      <c r="I6011" s="42" t="s">
        <v>432</v>
      </c>
      <c r="J6011" s="42" t="s">
        <v>13519</v>
      </c>
      <c r="K6011" s="42" t="s">
        <v>1087</v>
      </c>
      <c r="L6011" s="42" t="s">
        <v>13520</v>
      </c>
      <c r="M6011" s="42" t="s">
        <v>21</v>
      </c>
      <c r="N6011" s="42" t="s">
        <v>13521</v>
      </c>
      <c r="O6011" s="42" t="s">
        <v>537</v>
      </c>
      <c r="P6011" s="42" t="s">
        <v>395</v>
      </c>
      <c r="Q6011" s="56" t="s">
        <v>13522</v>
      </c>
      <c r="R6011" s="42" t="s">
        <v>542</v>
      </c>
      <c r="S6011" s="42" t="s">
        <v>22</v>
      </c>
      <c r="T6011" s="42"/>
      <c r="V6011" s="42"/>
      <c r="W6011" s="42"/>
      <c r="Y6011" s="57"/>
      <c r="Z6011" s="57"/>
      <c r="AA6011" s="57"/>
      <c r="AB6011" s="57"/>
      <c r="AC6011" s="57"/>
      <c r="AD6011" s="57"/>
      <c r="AE6011" s="57"/>
      <c r="AF6011" s="57"/>
      <c r="AG6011" s="57"/>
      <c r="AH6011" s="57"/>
      <c r="AI6011" s="57"/>
      <c r="AJ6011" s="57"/>
      <c r="AK6011" s="57"/>
      <c r="AL6011" s="57"/>
      <c r="AM6011" s="57"/>
      <c r="AN6011" s="57"/>
      <c r="AO6011" s="57"/>
      <c r="AP6011" s="57"/>
      <c r="AQ6011" s="57"/>
      <c r="AR6011" s="57"/>
      <c r="AS6011" s="57"/>
      <c r="AT6011" s="57"/>
      <c r="AU6011" s="57"/>
      <c r="AV6011" s="57"/>
      <c r="AW6011" s="57"/>
      <c r="AX6011" s="57"/>
      <c r="AY6011" s="57"/>
      <c r="AZ6011" s="57"/>
      <c r="BA6011" s="57"/>
      <c r="BB6011" s="57"/>
      <c r="BC6011" s="57"/>
      <c r="BD6011" s="57"/>
      <c r="BE6011" s="57"/>
      <c r="BF6011" s="57"/>
      <c r="BG6011" s="57"/>
      <c r="BH6011" s="57"/>
      <c r="BI6011" s="57"/>
      <c r="BJ6011" s="57"/>
      <c r="BK6011" s="57"/>
      <c r="BL6011" s="57"/>
    </row>
    <row r="6012" spans="1:64" s="50" customFormat="1" ht="12" customHeight="1" x14ac:dyDescent="0.15">
      <c r="A6012" s="42" t="s">
        <v>13503</v>
      </c>
      <c r="B6012" s="42">
        <v>29</v>
      </c>
      <c r="C6012" s="42" t="s">
        <v>14</v>
      </c>
      <c r="D6012" s="42" t="s">
        <v>79</v>
      </c>
      <c r="E6012" s="42" t="s">
        <v>13504</v>
      </c>
      <c r="F6012" s="55">
        <v>41551</v>
      </c>
      <c r="G6012" s="42" t="s">
        <v>13505</v>
      </c>
      <c r="H6012" s="42" t="s">
        <v>968</v>
      </c>
      <c r="I6012" s="42" t="s">
        <v>63</v>
      </c>
      <c r="J6012" s="42" t="s">
        <v>13506</v>
      </c>
      <c r="K6012" s="42" t="s">
        <v>99</v>
      </c>
      <c r="L6012" s="42" t="s">
        <v>31903</v>
      </c>
      <c r="M6012" s="42" t="s">
        <v>385</v>
      </c>
      <c r="N6012" s="42" t="s">
        <v>13507</v>
      </c>
      <c r="O6012" s="42" t="s">
        <v>4581</v>
      </c>
      <c r="P6012" s="42" t="s">
        <v>395</v>
      </c>
      <c r="Q6012" s="56" t="s">
        <v>13508</v>
      </c>
      <c r="R6012" s="42" t="s">
        <v>94</v>
      </c>
      <c r="S6012" s="42" t="s">
        <v>12</v>
      </c>
      <c r="T6012" s="42"/>
      <c r="V6012" s="42"/>
      <c r="W6012" s="42"/>
      <c r="Y6012" s="57"/>
      <c r="Z6012" s="57"/>
      <c r="AA6012" s="57"/>
      <c r="AB6012" s="57"/>
      <c r="AC6012" s="57"/>
      <c r="AD6012" s="57"/>
      <c r="AE6012" s="57"/>
      <c r="AF6012" s="57"/>
      <c r="AG6012" s="57"/>
      <c r="AH6012" s="57"/>
      <c r="AI6012" s="57"/>
      <c r="AJ6012" s="57"/>
      <c r="AK6012" s="57"/>
      <c r="AL6012" s="57"/>
      <c r="AM6012" s="57"/>
      <c r="AN6012" s="57"/>
      <c r="AO6012" s="57"/>
      <c r="AP6012" s="57"/>
      <c r="AQ6012" s="57"/>
      <c r="AR6012" s="57"/>
      <c r="AS6012" s="57"/>
      <c r="AT6012" s="57"/>
      <c r="AU6012" s="57"/>
      <c r="AV6012" s="57"/>
      <c r="AW6012" s="57"/>
      <c r="AX6012" s="57"/>
      <c r="AY6012" s="57"/>
      <c r="AZ6012" s="57"/>
      <c r="BA6012" s="57"/>
      <c r="BB6012" s="57"/>
      <c r="BC6012" s="57"/>
      <c r="BD6012" s="57"/>
      <c r="BE6012" s="57"/>
      <c r="BF6012" s="57"/>
      <c r="BG6012" s="57"/>
      <c r="BH6012" s="57"/>
      <c r="BI6012" s="57"/>
      <c r="BJ6012" s="57"/>
      <c r="BK6012" s="57"/>
      <c r="BL6012" s="57"/>
    </row>
    <row r="6013" spans="1:64" s="50" customFormat="1" ht="12" customHeight="1" x14ac:dyDescent="0.15">
      <c r="A6013" s="42" t="s">
        <v>13509</v>
      </c>
      <c r="B6013" s="42">
        <v>43</v>
      </c>
      <c r="C6013" s="42" t="s">
        <v>14</v>
      </c>
      <c r="D6013" s="42" t="s">
        <v>79</v>
      </c>
      <c r="E6013" s="42"/>
      <c r="F6013" s="55">
        <v>41551</v>
      </c>
      <c r="G6013" s="42" t="s">
        <v>13510</v>
      </c>
      <c r="H6013" s="42" t="s">
        <v>13449</v>
      </c>
      <c r="I6013" s="42" t="s">
        <v>167</v>
      </c>
      <c r="J6013" s="42" t="s">
        <v>13450</v>
      </c>
      <c r="K6013" s="42" t="s">
        <v>13451</v>
      </c>
      <c r="L6013" s="42" t="s">
        <v>13452</v>
      </c>
      <c r="M6013" s="42" t="s">
        <v>21</v>
      </c>
      <c r="N6013" s="42" t="s">
        <v>20457</v>
      </c>
      <c r="O6013" s="42" t="s">
        <v>537</v>
      </c>
      <c r="P6013" s="42" t="s">
        <v>395</v>
      </c>
      <c r="Q6013" s="56" t="s">
        <v>20458</v>
      </c>
      <c r="R6013" s="42" t="s">
        <v>948</v>
      </c>
      <c r="S6013" s="42" t="s">
        <v>29</v>
      </c>
      <c r="T6013" s="42"/>
      <c r="V6013" s="42"/>
      <c r="W6013" s="42"/>
      <c r="Y6013" s="57"/>
      <c r="Z6013" s="57"/>
      <c r="AA6013" s="57"/>
      <c r="AB6013" s="57"/>
      <c r="AC6013" s="57"/>
      <c r="AD6013" s="57"/>
      <c r="AE6013" s="57"/>
      <c r="AF6013" s="57"/>
      <c r="AG6013" s="57"/>
      <c r="AH6013" s="57"/>
      <c r="AI6013" s="57"/>
      <c r="AJ6013" s="57"/>
      <c r="AK6013" s="57"/>
      <c r="AL6013" s="57"/>
      <c r="AM6013" s="57"/>
      <c r="AN6013" s="57"/>
      <c r="AO6013" s="57"/>
      <c r="AP6013" s="57"/>
      <c r="AQ6013" s="57"/>
      <c r="AR6013" s="57"/>
      <c r="AS6013" s="57"/>
      <c r="AT6013" s="57"/>
      <c r="AU6013" s="57"/>
      <c r="AV6013" s="57"/>
      <c r="AW6013" s="57"/>
      <c r="AX6013" s="57"/>
      <c r="AY6013" s="57"/>
      <c r="AZ6013" s="57"/>
      <c r="BA6013" s="57"/>
      <c r="BB6013" s="57"/>
      <c r="BC6013" s="57"/>
      <c r="BD6013" s="57"/>
      <c r="BE6013" s="57"/>
      <c r="BF6013" s="57"/>
      <c r="BG6013" s="57"/>
      <c r="BH6013" s="57"/>
      <c r="BI6013" s="57"/>
      <c r="BJ6013" s="57"/>
      <c r="BK6013" s="57"/>
      <c r="BL6013" s="57"/>
    </row>
    <row r="6014" spans="1:64" s="50" customFormat="1" ht="12" customHeight="1" x14ac:dyDescent="0.15">
      <c r="A6014" s="42" t="s">
        <v>13523</v>
      </c>
      <c r="B6014" s="42" t="s">
        <v>13524</v>
      </c>
      <c r="C6014" s="42" t="s">
        <v>108</v>
      </c>
      <c r="D6014" s="42" t="s">
        <v>79</v>
      </c>
      <c r="E6014" s="42" t="s">
        <v>13525</v>
      </c>
      <c r="F6014" s="55">
        <v>41550</v>
      </c>
      <c r="G6014" s="42" t="s">
        <v>13526</v>
      </c>
      <c r="H6014" s="42" t="s">
        <v>112</v>
      </c>
      <c r="I6014" s="42" t="s">
        <v>3573</v>
      </c>
      <c r="J6014" s="42" t="s">
        <v>13527</v>
      </c>
      <c r="K6014" s="42" t="s">
        <v>3575</v>
      </c>
      <c r="L6014" s="42" t="s">
        <v>18883</v>
      </c>
      <c r="M6014" s="42" t="s">
        <v>21</v>
      </c>
      <c r="N6014" s="42" t="s">
        <v>13528</v>
      </c>
      <c r="O6014" s="42" t="s">
        <v>23</v>
      </c>
      <c r="P6014" s="42" t="s">
        <v>395</v>
      </c>
      <c r="Q6014" s="56" t="s">
        <v>13529</v>
      </c>
      <c r="R6014" s="42" t="s">
        <v>94</v>
      </c>
      <c r="S6014" s="42" t="s">
        <v>373</v>
      </c>
      <c r="T6014" s="42"/>
      <c r="V6014" s="42"/>
      <c r="W6014" s="42"/>
      <c r="Y6014" s="57"/>
      <c r="Z6014" s="57"/>
      <c r="AA6014" s="57"/>
      <c r="AB6014" s="57"/>
      <c r="AC6014" s="57"/>
      <c r="AD6014" s="57"/>
      <c r="AE6014" s="57"/>
      <c r="AF6014" s="57"/>
      <c r="AG6014" s="57"/>
      <c r="AH6014" s="57"/>
      <c r="AI6014" s="57"/>
      <c r="AJ6014" s="57"/>
      <c r="AK6014" s="57"/>
      <c r="AL6014" s="57"/>
      <c r="AM6014" s="57"/>
      <c r="AN6014" s="57"/>
      <c r="AO6014" s="57"/>
      <c r="AP6014" s="57"/>
      <c r="AQ6014" s="57"/>
      <c r="AR6014" s="57"/>
      <c r="AS6014" s="57"/>
      <c r="AT6014" s="57"/>
      <c r="AU6014" s="57"/>
      <c r="AV6014" s="57"/>
      <c r="AW6014" s="57"/>
      <c r="AX6014" s="57"/>
      <c r="AY6014" s="57"/>
      <c r="AZ6014" s="57"/>
      <c r="BA6014" s="57"/>
      <c r="BB6014" s="57"/>
      <c r="BC6014" s="57"/>
      <c r="BD6014" s="57"/>
      <c r="BE6014" s="57"/>
      <c r="BF6014" s="57"/>
      <c r="BG6014" s="57"/>
      <c r="BH6014" s="57"/>
      <c r="BI6014" s="57"/>
      <c r="BJ6014" s="57"/>
      <c r="BK6014" s="57"/>
      <c r="BL6014" s="57"/>
    </row>
    <row r="6015" spans="1:64" s="50" customFormat="1" ht="12" customHeight="1" x14ac:dyDescent="0.15">
      <c r="A6015" s="42" t="s">
        <v>13534</v>
      </c>
      <c r="B6015" s="42">
        <v>37</v>
      </c>
      <c r="C6015" s="42" t="s">
        <v>14</v>
      </c>
      <c r="D6015" s="42" t="s">
        <v>31</v>
      </c>
      <c r="E6015" s="42" t="s">
        <v>13535</v>
      </c>
      <c r="F6015" s="55">
        <v>41550</v>
      </c>
      <c r="G6015" s="42" t="s">
        <v>13536</v>
      </c>
      <c r="H6015" s="42" t="s">
        <v>13537</v>
      </c>
      <c r="I6015" s="42" t="s">
        <v>962</v>
      </c>
      <c r="J6015" s="42" t="s">
        <v>13538</v>
      </c>
      <c r="K6015" s="42" t="s">
        <v>4842</v>
      </c>
      <c r="L6015" s="42" t="s">
        <v>6361</v>
      </c>
      <c r="M6015" s="42" t="s">
        <v>21</v>
      </c>
      <c r="N6015" s="42" t="s">
        <v>13539</v>
      </c>
      <c r="O6015" s="42" t="s">
        <v>537</v>
      </c>
      <c r="P6015" s="42" t="s">
        <v>395</v>
      </c>
      <c r="Q6015" s="56" t="s">
        <v>13540</v>
      </c>
      <c r="R6015" s="42" t="s">
        <v>542</v>
      </c>
      <c r="S6015" s="42" t="s">
        <v>22</v>
      </c>
      <c r="T6015" s="42"/>
      <c r="V6015" s="42"/>
      <c r="W6015" s="42"/>
      <c r="Y6015" s="57"/>
      <c r="Z6015" s="57"/>
      <c r="AA6015" s="57"/>
      <c r="AB6015" s="57"/>
      <c r="AC6015" s="57"/>
      <c r="AD6015" s="57"/>
      <c r="AE6015" s="57"/>
      <c r="AF6015" s="57"/>
      <c r="AG6015" s="57"/>
      <c r="AH6015" s="57"/>
      <c r="AI6015" s="57"/>
      <c r="AJ6015" s="57"/>
      <c r="AK6015" s="57"/>
      <c r="AL6015" s="57"/>
      <c r="AM6015" s="57"/>
      <c r="AN6015" s="57"/>
      <c r="AO6015" s="57"/>
      <c r="AP6015" s="57"/>
      <c r="AQ6015" s="57"/>
      <c r="AR6015" s="57"/>
      <c r="AS6015" s="57"/>
      <c r="AT6015" s="57"/>
      <c r="AU6015" s="57"/>
      <c r="AV6015" s="57"/>
      <c r="AW6015" s="57"/>
      <c r="AX6015" s="57"/>
      <c r="AY6015" s="57"/>
      <c r="AZ6015" s="57"/>
      <c r="BA6015" s="57"/>
      <c r="BB6015" s="57"/>
      <c r="BC6015" s="57"/>
      <c r="BD6015" s="57"/>
      <c r="BE6015" s="57"/>
      <c r="BF6015" s="57"/>
      <c r="BG6015" s="57"/>
      <c r="BH6015" s="57"/>
      <c r="BI6015" s="57"/>
      <c r="BJ6015" s="57"/>
      <c r="BK6015" s="57"/>
      <c r="BL6015" s="57"/>
    </row>
    <row r="6016" spans="1:64" s="50" customFormat="1" ht="12" customHeight="1" x14ac:dyDescent="0.15">
      <c r="A6016" s="42" t="s">
        <v>13530</v>
      </c>
      <c r="B6016" s="42">
        <v>49</v>
      </c>
      <c r="C6016" s="42" t="s">
        <v>14</v>
      </c>
      <c r="D6016" s="42" t="s">
        <v>24</v>
      </c>
      <c r="E6016" s="42"/>
      <c r="F6016" s="55">
        <v>41550</v>
      </c>
      <c r="G6016" s="42" t="s">
        <v>13531</v>
      </c>
      <c r="H6016" s="42" t="s">
        <v>12317</v>
      </c>
      <c r="I6016" s="42" t="s">
        <v>398</v>
      </c>
      <c r="J6016" s="42" t="s">
        <v>12318</v>
      </c>
      <c r="K6016" s="42" t="s">
        <v>1605</v>
      </c>
      <c r="L6016" s="42" t="s">
        <v>12319</v>
      </c>
      <c r="M6016" s="42" t="s">
        <v>373</v>
      </c>
      <c r="N6016" s="42" t="s">
        <v>13532</v>
      </c>
      <c r="O6016" s="42" t="s">
        <v>537</v>
      </c>
      <c r="P6016" s="42" t="s">
        <v>395</v>
      </c>
      <c r="Q6016" s="56" t="s">
        <v>13533</v>
      </c>
      <c r="R6016" s="42" t="s">
        <v>948</v>
      </c>
      <c r="S6016" s="42" t="s">
        <v>12</v>
      </c>
      <c r="T6016" s="42"/>
      <c r="V6016" s="42"/>
      <c r="W6016" s="42"/>
      <c r="Y6016" s="57"/>
      <c r="Z6016" s="57"/>
      <c r="AA6016" s="57"/>
      <c r="AB6016" s="57"/>
      <c r="AC6016" s="57"/>
      <c r="AD6016" s="57"/>
      <c r="AE6016" s="57"/>
      <c r="AF6016" s="57"/>
      <c r="AG6016" s="57"/>
      <c r="AH6016" s="57"/>
      <c r="AI6016" s="57"/>
      <c r="AJ6016" s="57"/>
      <c r="AK6016" s="57"/>
      <c r="AL6016" s="57"/>
      <c r="AM6016" s="57"/>
      <c r="AN6016" s="57"/>
      <c r="AO6016" s="57"/>
      <c r="AP6016" s="57"/>
      <c r="AQ6016" s="57"/>
      <c r="AR6016" s="57"/>
      <c r="AS6016" s="57"/>
      <c r="AT6016" s="57"/>
      <c r="AU6016" s="57"/>
      <c r="AV6016" s="57"/>
      <c r="AW6016" s="57"/>
      <c r="AX6016" s="57"/>
      <c r="AY6016" s="57"/>
      <c r="AZ6016" s="57"/>
      <c r="BA6016" s="57"/>
      <c r="BB6016" s="57"/>
      <c r="BC6016" s="57"/>
      <c r="BD6016" s="57"/>
      <c r="BE6016" s="57"/>
      <c r="BF6016" s="57"/>
      <c r="BG6016" s="57"/>
      <c r="BH6016" s="57"/>
      <c r="BI6016" s="57"/>
      <c r="BJ6016" s="57"/>
      <c r="BK6016" s="57"/>
      <c r="BL6016" s="57"/>
    </row>
    <row r="6017" spans="1:64" s="50" customFormat="1" ht="12" customHeight="1" x14ac:dyDescent="0.15">
      <c r="A6017" s="42" t="s">
        <v>13541</v>
      </c>
      <c r="B6017" s="42">
        <v>39</v>
      </c>
      <c r="C6017" s="42" t="s">
        <v>14</v>
      </c>
      <c r="D6017" s="42" t="s">
        <v>79</v>
      </c>
      <c r="E6017" s="42" t="s">
        <v>13542</v>
      </c>
      <c r="F6017" s="55">
        <v>41549</v>
      </c>
      <c r="G6017" s="42" t="s">
        <v>13543</v>
      </c>
      <c r="H6017" s="42" t="s">
        <v>13544</v>
      </c>
      <c r="I6017" s="42" t="s">
        <v>46</v>
      </c>
      <c r="J6017" s="42" t="s">
        <v>13545</v>
      </c>
      <c r="K6017" s="42" t="s">
        <v>2332</v>
      </c>
      <c r="L6017" s="42" t="s">
        <v>743</v>
      </c>
      <c r="M6017" s="42" t="s">
        <v>21</v>
      </c>
      <c r="N6017" s="42" t="s">
        <v>13546</v>
      </c>
      <c r="O6017" s="42" t="s">
        <v>994</v>
      </c>
      <c r="P6017" s="42" t="s">
        <v>395</v>
      </c>
      <c r="Q6017" s="56" t="str">
        <f>HYPERLINK("http://pgpolice.blogspot.com/2013/10/pgpd-investigates-police-involved.html","http://pgpolice.blogspot.com/2013/10/pgpd-investigates-police-involved.html")</f>
        <v>http://pgpolice.blogspot.com/2013/10/pgpd-investigates-police-involved.html</v>
      </c>
      <c r="R6017" s="42" t="s">
        <v>94</v>
      </c>
      <c r="S6017" s="42" t="s">
        <v>12</v>
      </c>
      <c r="T6017" s="42"/>
      <c r="V6017" s="42"/>
      <c r="W6017" s="42"/>
      <c r="Y6017" s="57"/>
      <c r="Z6017" s="57"/>
      <c r="AA6017" s="57"/>
      <c r="AB6017" s="57"/>
      <c r="AC6017" s="57"/>
      <c r="AD6017" s="57"/>
      <c r="AE6017" s="57"/>
      <c r="AF6017" s="57"/>
      <c r="AG6017" s="57"/>
      <c r="AH6017" s="57"/>
      <c r="AI6017" s="57"/>
      <c r="AJ6017" s="57"/>
      <c r="AK6017" s="57"/>
      <c r="AL6017" s="57"/>
      <c r="AM6017" s="57"/>
      <c r="AN6017" s="57"/>
      <c r="AO6017" s="57"/>
      <c r="AP6017" s="57"/>
      <c r="AQ6017" s="57"/>
      <c r="AR6017" s="57"/>
      <c r="AS6017" s="57"/>
      <c r="AT6017" s="57"/>
      <c r="AU6017" s="57"/>
      <c r="AV6017" s="57"/>
      <c r="AW6017" s="57"/>
      <c r="AX6017" s="57"/>
      <c r="AY6017" s="57"/>
      <c r="AZ6017" s="57"/>
      <c r="BA6017" s="57"/>
      <c r="BB6017" s="57"/>
      <c r="BC6017" s="57"/>
      <c r="BD6017" s="57"/>
      <c r="BE6017" s="57"/>
      <c r="BF6017" s="57"/>
      <c r="BG6017" s="57"/>
      <c r="BH6017" s="57"/>
      <c r="BI6017" s="57"/>
      <c r="BJ6017" s="57"/>
      <c r="BK6017" s="57"/>
      <c r="BL6017" s="57"/>
    </row>
    <row r="6018" spans="1:64" s="50" customFormat="1" ht="12" customHeight="1" x14ac:dyDescent="0.15">
      <c r="A6018" s="42" t="s">
        <v>13547</v>
      </c>
      <c r="B6018" s="42">
        <v>31</v>
      </c>
      <c r="C6018" s="42" t="s">
        <v>108</v>
      </c>
      <c r="D6018" s="42" t="s">
        <v>42</v>
      </c>
      <c r="E6018" s="42"/>
      <c r="F6018" s="55">
        <v>41548</v>
      </c>
      <c r="G6018" s="42" t="s">
        <v>23851</v>
      </c>
      <c r="H6018" s="42" t="s">
        <v>663</v>
      </c>
      <c r="I6018" s="42" t="s">
        <v>39</v>
      </c>
      <c r="J6018" s="42" t="s">
        <v>7942</v>
      </c>
      <c r="K6018" s="42" t="s">
        <v>664</v>
      </c>
      <c r="L6018" s="42" t="s">
        <v>665</v>
      </c>
      <c r="M6018" s="42" t="s">
        <v>21</v>
      </c>
      <c r="N6018" s="42" t="s">
        <v>13548</v>
      </c>
      <c r="O6018" s="42" t="s">
        <v>4581</v>
      </c>
      <c r="P6018" s="42" t="s">
        <v>395</v>
      </c>
      <c r="Q6018" s="56" t="s">
        <v>13549</v>
      </c>
      <c r="R6018" s="42" t="s">
        <v>542</v>
      </c>
      <c r="S6018" s="42" t="s">
        <v>22</v>
      </c>
      <c r="T6018" s="42"/>
      <c r="V6018" s="42"/>
      <c r="W6018" s="42"/>
      <c r="Y6018" s="57"/>
      <c r="Z6018" s="57"/>
      <c r="AA6018" s="57"/>
      <c r="AB6018" s="57"/>
      <c r="AC6018" s="57"/>
      <c r="AD6018" s="57"/>
      <c r="AE6018" s="57"/>
      <c r="AF6018" s="57"/>
      <c r="AG6018" s="57"/>
      <c r="AH6018" s="57"/>
      <c r="AI6018" s="57"/>
      <c r="AJ6018" s="57"/>
      <c r="AK6018" s="57"/>
      <c r="AL6018" s="57"/>
      <c r="AM6018" s="57"/>
      <c r="AN6018" s="57"/>
      <c r="AO6018" s="57"/>
      <c r="AP6018" s="57"/>
      <c r="AQ6018" s="57"/>
      <c r="AR6018" s="57"/>
      <c r="AS6018" s="57"/>
      <c r="AT6018" s="57"/>
      <c r="AU6018" s="57"/>
      <c r="AV6018" s="57"/>
      <c r="AW6018" s="57"/>
      <c r="AX6018" s="57"/>
      <c r="AY6018" s="57"/>
      <c r="AZ6018" s="57"/>
      <c r="BA6018" s="57"/>
      <c r="BB6018" s="57"/>
      <c r="BC6018" s="57"/>
      <c r="BD6018" s="57"/>
      <c r="BE6018" s="57"/>
      <c r="BF6018" s="57"/>
      <c r="BG6018" s="57"/>
      <c r="BH6018" s="57"/>
      <c r="BI6018" s="57"/>
      <c r="BJ6018" s="57"/>
      <c r="BK6018" s="57"/>
      <c r="BL6018" s="57"/>
    </row>
    <row r="6019" spans="1:64" s="50" customFormat="1" ht="12" customHeight="1" x14ac:dyDescent="0.15">
      <c r="A6019" s="42" t="s">
        <v>13554</v>
      </c>
      <c r="B6019" s="42">
        <v>45</v>
      </c>
      <c r="C6019" s="42" t="s">
        <v>108</v>
      </c>
      <c r="D6019" s="42" t="s">
        <v>31</v>
      </c>
      <c r="E6019" s="42"/>
      <c r="F6019" s="55">
        <v>41548</v>
      </c>
      <c r="G6019" s="42" t="s">
        <v>32372</v>
      </c>
      <c r="H6019" s="42" t="s">
        <v>6065</v>
      </c>
      <c r="I6019" s="42" t="s">
        <v>493</v>
      </c>
      <c r="J6019" s="42" t="s">
        <v>32373</v>
      </c>
      <c r="K6019" s="42" t="s">
        <v>622</v>
      </c>
      <c r="L6019" s="42" t="s">
        <v>13555</v>
      </c>
      <c r="M6019" s="42" t="s">
        <v>21</v>
      </c>
      <c r="N6019" s="42" t="s">
        <v>32374</v>
      </c>
      <c r="O6019" s="42" t="s">
        <v>394</v>
      </c>
      <c r="P6019" s="42" t="s">
        <v>395</v>
      </c>
      <c r="Q6019" s="56" t="s">
        <v>13556</v>
      </c>
      <c r="R6019" s="42" t="s">
        <v>23</v>
      </c>
      <c r="S6019" s="42" t="s">
        <v>22</v>
      </c>
      <c r="T6019" s="42"/>
      <c r="V6019" s="42"/>
      <c r="W6019" s="42"/>
      <c r="Y6019" s="57"/>
      <c r="Z6019" s="57"/>
      <c r="AA6019" s="57"/>
      <c r="AB6019" s="57"/>
      <c r="AC6019" s="57"/>
      <c r="AD6019" s="57"/>
      <c r="AE6019" s="57"/>
      <c r="AF6019" s="57"/>
      <c r="AG6019" s="57"/>
      <c r="AH6019" s="57"/>
      <c r="AI6019" s="57"/>
      <c r="AJ6019" s="57"/>
      <c r="AK6019" s="57"/>
      <c r="AL6019" s="57"/>
      <c r="AM6019" s="57"/>
      <c r="AN6019" s="57"/>
      <c r="AO6019" s="57"/>
      <c r="AP6019" s="57"/>
      <c r="AQ6019" s="57"/>
      <c r="AR6019" s="57"/>
      <c r="AS6019" s="57"/>
      <c r="AT6019" s="57"/>
      <c r="AU6019" s="57"/>
      <c r="AV6019" s="57"/>
      <c r="AW6019" s="57"/>
      <c r="AX6019" s="57"/>
      <c r="AY6019" s="57"/>
      <c r="AZ6019" s="57"/>
      <c r="BA6019" s="57"/>
      <c r="BB6019" s="57"/>
      <c r="BC6019" s="57"/>
      <c r="BD6019" s="57"/>
      <c r="BE6019" s="57"/>
      <c r="BF6019" s="57"/>
      <c r="BG6019" s="57"/>
      <c r="BH6019" s="57"/>
      <c r="BI6019" s="57"/>
      <c r="BJ6019" s="57"/>
      <c r="BK6019" s="57"/>
      <c r="BL6019" s="57"/>
    </row>
    <row r="6020" spans="1:64" s="50" customFormat="1" ht="12" customHeight="1" x14ac:dyDescent="0.15">
      <c r="A6020" s="42" t="s">
        <v>13550</v>
      </c>
      <c r="B6020" s="42">
        <v>35</v>
      </c>
      <c r="C6020" s="42" t="s">
        <v>14</v>
      </c>
      <c r="D6020" s="42" t="s">
        <v>42</v>
      </c>
      <c r="E6020" s="42"/>
      <c r="F6020" s="55">
        <v>41548</v>
      </c>
      <c r="G6020" s="42"/>
      <c r="H6020" s="42" t="s">
        <v>4932</v>
      </c>
      <c r="I6020" s="42" t="s">
        <v>67</v>
      </c>
      <c r="J6020" s="42"/>
      <c r="K6020" s="42" t="s">
        <v>4825</v>
      </c>
      <c r="L6020" s="42" t="s">
        <v>4934</v>
      </c>
      <c r="M6020" s="42" t="s">
        <v>21</v>
      </c>
      <c r="N6020" s="42"/>
      <c r="O6020" s="42"/>
      <c r="P6020" s="42" t="s">
        <v>395</v>
      </c>
      <c r="Q6020" s="56" t="s">
        <v>13551</v>
      </c>
      <c r="R6020" s="42" t="s">
        <v>23</v>
      </c>
      <c r="S6020" s="42" t="s">
        <v>22</v>
      </c>
      <c r="T6020" s="42"/>
      <c r="V6020" s="42"/>
      <c r="W6020" s="42"/>
      <c r="Y6020" s="57"/>
      <c r="Z6020" s="57"/>
      <c r="AA6020" s="57"/>
      <c r="AB6020" s="57"/>
      <c r="AC6020" s="57"/>
      <c r="AD6020" s="57"/>
      <c r="AE6020" s="57"/>
      <c r="AF6020" s="57"/>
      <c r="AG6020" s="57"/>
      <c r="AH6020" s="57"/>
      <c r="AI6020" s="57"/>
      <c r="AJ6020" s="57"/>
      <c r="AK6020" s="57"/>
      <c r="AL6020" s="57"/>
      <c r="AM6020" s="57"/>
      <c r="AN6020" s="57"/>
      <c r="AO6020" s="57"/>
      <c r="AP6020" s="57"/>
      <c r="AQ6020" s="57"/>
      <c r="AR6020" s="57"/>
      <c r="AS6020" s="57"/>
      <c r="AT6020" s="57"/>
      <c r="AU6020" s="57"/>
      <c r="AV6020" s="57"/>
      <c r="AW6020" s="57"/>
      <c r="AX6020" s="57"/>
      <c r="AY6020" s="57"/>
      <c r="AZ6020" s="57"/>
      <c r="BA6020" s="57"/>
      <c r="BB6020" s="57"/>
      <c r="BC6020" s="57"/>
      <c r="BD6020" s="57"/>
      <c r="BE6020" s="57"/>
      <c r="BF6020" s="57"/>
      <c r="BG6020" s="57"/>
      <c r="BH6020" s="57"/>
      <c r="BI6020" s="57"/>
      <c r="BJ6020" s="57"/>
      <c r="BK6020" s="57"/>
      <c r="BL6020" s="57"/>
    </row>
    <row r="6021" spans="1:64" s="50" customFormat="1" ht="12" customHeight="1" x14ac:dyDescent="0.15">
      <c r="A6021" s="42" t="s">
        <v>3186</v>
      </c>
      <c r="B6021" s="42">
        <v>20</v>
      </c>
      <c r="C6021" s="42" t="s">
        <v>14</v>
      </c>
      <c r="D6021" s="42" t="s">
        <v>42</v>
      </c>
      <c r="E6021" s="42"/>
      <c r="F6021" s="55">
        <v>41548</v>
      </c>
      <c r="G6021" s="42" t="s">
        <v>13552</v>
      </c>
      <c r="H6021" s="42" t="s">
        <v>4932</v>
      </c>
      <c r="I6021" s="42" t="s">
        <v>67</v>
      </c>
      <c r="J6021" s="42" t="s">
        <v>4933</v>
      </c>
      <c r="K6021" s="42" t="s">
        <v>4825</v>
      </c>
      <c r="L6021" s="42" t="s">
        <v>4934</v>
      </c>
      <c r="M6021" s="42" t="s">
        <v>21</v>
      </c>
      <c r="N6021" s="42" t="s">
        <v>13553</v>
      </c>
      <c r="O6021" s="42" t="s">
        <v>4581</v>
      </c>
      <c r="P6021" s="42" t="s">
        <v>395</v>
      </c>
      <c r="Q6021" s="56" t="str">
        <f>HYPERLINK("http://abc13.com/archive/9270067/","http://abc13.com/archive/9270067/")</f>
        <v>http://abc13.com/archive/9270067/</v>
      </c>
      <c r="R6021" s="42" t="s">
        <v>94</v>
      </c>
      <c r="S6021" s="42" t="s">
        <v>22</v>
      </c>
      <c r="T6021" s="42"/>
      <c r="V6021" s="42"/>
      <c r="W6021" s="42"/>
      <c r="Y6021" s="57"/>
      <c r="Z6021" s="57"/>
      <c r="AA6021" s="57"/>
      <c r="AB6021" s="57"/>
      <c r="AC6021" s="57"/>
      <c r="AD6021" s="57"/>
      <c r="AE6021" s="57"/>
      <c r="AF6021" s="57"/>
      <c r="AG6021" s="57"/>
      <c r="AH6021" s="57"/>
      <c r="AI6021" s="57"/>
      <c r="AJ6021" s="57"/>
      <c r="AK6021" s="57"/>
      <c r="AL6021" s="57"/>
      <c r="AM6021" s="57"/>
      <c r="AN6021" s="57"/>
      <c r="AO6021" s="57"/>
      <c r="AP6021" s="57"/>
      <c r="AQ6021" s="57"/>
      <c r="AR6021" s="57"/>
      <c r="AS6021" s="57"/>
      <c r="AT6021" s="57"/>
      <c r="AU6021" s="57"/>
      <c r="AV6021" s="57"/>
      <c r="AW6021" s="57"/>
      <c r="AX6021" s="57"/>
      <c r="AY6021" s="57"/>
      <c r="AZ6021" s="57"/>
      <c r="BA6021" s="57"/>
      <c r="BB6021" s="57"/>
      <c r="BC6021" s="57"/>
      <c r="BD6021" s="57"/>
      <c r="BE6021" s="57"/>
      <c r="BF6021" s="57"/>
      <c r="BG6021" s="57"/>
      <c r="BH6021" s="57"/>
      <c r="BI6021" s="57"/>
      <c r="BJ6021" s="57"/>
      <c r="BK6021" s="57"/>
      <c r="BL6021" s="57"/>
    </row>
    <row r="6022" spans="1:64" s="50" customFormat="1" ht="12" customHeight="1" x14ac:dyDescent="0.15">
      <c r="A6022" s="42" t="s">
        <v>13565</v>
      </c>
      <c r="B6022" s="42">
        <v>37</v>
      </c>
      <c r="C6022" s="42" t="s">
        <v>14</v>
      </c>
      <c r="D6022" s="42" t="s">
        <v>31</v>
      </c>
      <c r="E6022" s="42" t="s">
        <v>13566</v>
      </c>
      <c r="F6022" s="55">
        <v>41546</v>
      </c>
      <c r="G6022" s="42" t="s">
        <v>13567</v>
      </c>
      <c r="H6022" s="42" t="s">
        <v>13568</v>
      </c>
      <c r="I6022" s="42" t="s">
        <v>234</v>
      </c>
      <c r="J6022" s="42" t="s">
        <v>13569</v>
      </c>
      <c r="K6022" s="42" t="s">
        <v>5153</v>
      </c>
      <c r="L6022" s="42" t="s">
        <v>13570</v>
      </c>
      <c r="M6022" s="42" t="s">
        <v>21</v>
      </c>
      <c r="N6022" s="42" t="s">
        <v>13571</v>
      </c>
      <c r="O6022" s="42" t="s">
        <v>537</v>
      </c>
      <c r="P6022" s="42" t="s">
        <v>395</v>
      </c>
      <c r="Q6022" s="56" t="s">
        <v>5156</v>
      </c>
      <c r="R6022" s="42" t="s">
        <v>542</v>
      </c>
      <c r="S6022" s="42" t="s">
        <v>22</v>
      </c>
      <c r="T6022" s="42"/>
      <c r="V6022" s="42"/>
      <c r="W6022" s="42"/>
      <c r="Y6022" s="57"/>
      <c r="Z6022" s="57"/>
      <c r="AA6022" s="57"/>
      <c r="AB6022" s="57"/>
      <c r="AC6022" s="57"/>
      <c r="AD6022" s="57"/>
      <c r="AE6022" s="57"/>
      <c r="AF6022" s="57"/>
      <c r="AG6022" s="57"/>
      <c r="AH6022" s="57"/>
      <c r="AI6022" s="57"/>
      <c r="AJ6022" s="57"/>
      <c r="AK6022" s="57"/>
      <c r="AL6022" s="57"/>
      <c r="AM6022" s="57"/>
      <c r="AN6022" s="57"/>
      <c r="AO6022" s="57"/>
      <c r="AP6022" s="57"/>
      <c r="AQ6022" s="57"/>
      <c r="AR6022" s="57"/>
      <c r="AS6022" s="57"/>
      <c r="AT6022" s="57"/>
      <c r="AU6022" s="57"/>
      <c r="AV6022" s="57"/>
      <c r="AW6022" s="57"/>
      <c r="AX6022" s="57"/>
      <c r="AY6022" s="57"/>
      <c r="AZ6022" s="57"/>
      <c r="BA6022" s="57"/>
      <c r="BB6022" s="57"/>
      <c r="BC6022" s="57"/>
      <c r="BD6022" s="57"/>
      <c r="BE6022" s="57"/>
      <c r="BF6022" s="57"/>
      <c r="BG6022" s="57"/>
      <c r="BH6022" s="57"/>
      <c r="BI6022" s="57"/>
      <c r="BJ6022" s="57"/>
      <c r="BK6022" s="57"/>
      <c r="BL6022" s="57"/>
    </row>
    <row r="6023" spans="1:64" s="50" customFormat="1" ht="12" customHeight="1" x14ac:dyDescent="0.15">
      <c r="A6023" s="42" t="s">
        <v>13557</v>
      </c>
      <c r="B6023" s="42">
        <v>19</v>
      </c>
      <c r="C6023" s="42" t="s">
        <v>14</v>
      </c>
      <c r="D6023" s="42" t="s">
        <v>79</v>
      </c>
      <c r="E6023" s="42" t="s">
        <v>13558</v>
      </c>
      <c r="F6023" s="55">
        <v>41546</v>
      </c>
      <c r="G6023" s="42" t="s">
        <v>13559</v>
      </c>
      <c r="H6023" s="42" t="s">
        <v>13560</v>
      </c>
      <c r="I6023" s="42" t="s">
        <v>360</v>
      </c>
      <c r="J6023" s="42" t="s">
        <v>13561</v>
      </c>
      <c r="K6023" s="42" t="s">
        <v>13430</v>
      </c>
      <c r="L6023" s="42" t="s">
        <v>13562</v>
      </c>
      <c r="M6023" s="42" t="s">
        <v>21</v>
      </c>
      <c r="N6023" s="42" t="s">
        <v>13563</v>
      </c>
      <c r="O6023" s="42" t="s">
        <v>537</v>
      </c>
      <c r="P6023" s="42" t="s">
        <v>395</v>
      </c>
      <c r="Q6023" s="56" t="s">
        <v>13564</v>
      </c>
      <c r="R6023" s="42" t="s">
        <v>94</v>
      </c>
      <c r="S6023" s="42" t="s">
        <v>12</v>
      </c>
      <c r="T6023" s="42"/>
      <c r="V6023" s="42"/>
      <c r="W6023" s="42"/>
      <c r="Y6023" s="57"/>
      <c r="Z6023" s="57"/>
      <c r="AA6023" s="57"/>
      <c r="AB6023" s="57"/>
      <c r="AC6023" s="57"/>
      <c r="AD6023" s="57"/>
      <c r="AE6023" s="57"/>
      <c r="AF6023" s="57"/>
      <c r="AG6023" s="57"/>
      <c r="AH6023" s="57"/>
      <c r="AI6023" s="57"/>
      <c r="AJ6023" s="57"/>
      <c r="AK6023" s="57"/>
      <c r="AL6023" s="57"/>
      <c r="AM6023" s="57"/>
      <c r="AN6023" s="57"/>
      <c r="AO6023" s="57"/>
      <c r="AP6023" s="57"/>
      <c r="AQ6023" s="57"/>
      <c r="AR6023" s="57"/>
      <c r="AS6023" s="57"/>
      <c r="AT6023" s="57"/>
      <c r="AU6023" s="57"/>
      <c r="AV6023" s="57"/>
      <c r="AW6023" s="57"/>
      <c r="AX6023" s="57"/>
      <c r="AY6023" s="57"/>
      <c r="AZ6023" s="57"/>
      <c r="BA6023" s="57"/>
      <c r="BB6023" s="57"/>
      <c r="BC6023" s="57"/>
      <c r="BD6023" s="57"/>
      <c r="BE6023" s="57"/>
      <c r="BF6023" s="57"/>
      <c r="BG6023" s="57"/>
      <c r="BH6023" s="57"/>
      <c r="BI6023" s="57"/>
      <c r="BJ6023" s="57"/>
      <c r="BK6023" s="57"/>
      <c r="BL6023" s="57"/>
    </row>
    <row r="6024" spans="1:64" s="50" customFormat="1" ht="12" customHeight="1" x14ac:dyDescent="0.15">
      <c r="A6024" s="42" t="s">
        <v>13572</v>
      </c>
      <c r="B6024" s="42">
        <v>35</v>
      </c>
      <c r="C6024" s="42" t="s">
        <v>14</v>
      </c>
      <c r="D6024" s="42" t="s">
        <v>31</v>
      </c>
      <c r="E6024" s="42" t="s">
        <v>13573</v>
      </c>
      <c r="F6024" s="55">
        <v>41545</v>
      </c>
      <c r="G6024" s="42" t="s">
        <v>23852</v>
      </c>
      <c r="H6024" s="42" t="s">
        <v>13574</v>
      </c>
      <c r="I6024" s="42" t="s">
        <v>46</v>
      </c>
      <c r="J6024" s="42" t="s">
        <v>13575</v>
      </c>
      <c r="K6024" s="42" t="s">
        <v>9531</v>
      </c>
      <c r="L6024" s="42" t="s">
        <v>13576</v>
      </c>
      <c r="M6024" s="42" t="s">
        <v>21</v>
      </c>
      <c r="N6024" s="42" t="s">
        <v>13577</v>
      </c>
      <c r="O6024" s="42" t="s">
        <v>394</v>
      </c>
      <c r="P6024" s="42" t="s">
        <v>395</v>
      </c>
      <c r="Q6024" s="56" t="s">
        <v>13578</v>
      </c>
      <c r="R6024" s="42" t="s">
        <v>23</v>
      </c>
      <c r="S6024" s="42" t="s">
        <v>22</v>
      </c>
      <c r="T6024" s="42"/>
      <c r="V6024" s="42"/>
      <c r="W6024" s="42"/>
      <c r="Y6024" s="57"/>
      <c r="Z6024" s="57"/>
      <c r="AA6024" s="57"/>
      <c r="AB6024" s="57"/>
      <c r="AC6024" s="57"/>
      <c r="AD6024" s="57"/>
      <c r="AE6024" s="57"/>
      <c r="AF6024" s="57"/>
      <c r="AG6024" s="57"/>
      <c r="AH6024" s="57"/>
      <c r="AI6024" s="57"/>
      <c r="AJ6024" s="57"/>
      <c r="AK6024" s="57"/>
      <c r="AL6024" s="57"/>
      <c r="AM6024" s="57"/>
      <c r="AN6024" s="57"/>
      <c r="AO6024" s="57"/>
      <c r="AP6024" s="57"/>
      <c r="AQ6024" s="57"/>
      <c r="AR6024" s="57"/>
      <c r="AS6024" s="57"/>
      <c r="AT6024" s="57"/>
      <c r="AU6024" s="57"/>
      <c r="AV6024" s="57"/>
      <c r="AW6024" s="57"/>
      <c r="AX6024" s="57"/>
      <c r="AY6024" s="57"/>
      <c r="AZ6024" s="57"/>
      <c r="BA6024" s="57"/>
      <c r="BB6024" s="57"/>
      <c r="BC6024" s="57"/>
      <c r="BD6024" s="57"/>
      <c r="BE6024" s="57"/>
      <c r="BF6024" s="57"/>
      <c r="BG6024" s="57"/>
      <c r="BH6024" s="57"/>
      <c r="BI6024" s="57"/>
      <c r="BJ6024" s="57"/>
      <c r="BK6024" s="57"/>
      <c r="BL6024" s="57"/>
    </row>
    <row r="6025" spans="1:64" s="50" customFormat="1" ht="12" customHeight="1" x14ac:dyDescent="0.15">
      <c r="A6025" s="42" t="s">
        <v>13579</v>
      </c>
      <c r="B6025" s="42">
        <v>19</v>
      </c>
      <c r="C6025" s="42" t="s">
        <v>14</v>
      </c>
      <c r="D6025" s="42" t="s">
        <v>31</v>
      </c>
      <c r="E6025" s="42" t="s">
        <v>13580</v>
      </c>
      <c r="F6025" s="55">
        <v>41544</v>
      </c>
      <c r="G6025" s="42" t="s">
        <v>13581</v>
      </c>
      <c r="H6025" s="42" t="s">
        <v>13582</v>
      </c>
      <c r="I6025" s="42" t="s">
        <v>67</v>
      </c>
      <c r="J6025" s="42" t="s">
        <v>13583</v>
      </c>
      <c r="K6025" s="42" t="s">
        <v>47</v>
      </c>
      <c r="L6025" s="42" t="s">
        <v>13584</v>
      </c>
      <c r="M6025" s="42" t="s">
        <v>21</v>
      </c>
      <c r="N6025" s="42" t="s">
        <v>13585</v>
      </c>
      <c r="O6025" s="42" t="s">
        <v>994</v>
      </c>
      <c r="P6025" s="42" t="s">
        <v>395</v>
      </c>
      <c r="Q6025" s="56" t="s">
        <v>13586</v>
      </c>
      <c r="R6025" s="42" t="s">
        <v>94</v>
      </c>
      <c r="S6025" s="42" t="s">
        <v>22</v>
      </c>
      <c r="T6025" s="42"/>
      <c r="V6025" s="42"/>
      <c r="W6025" s="42"/>
      <c r="Y6025" s="57"/>
      <c r="Z6025" s="57"/>
      <c r="AA6025" s="57"/>
      <c r="AB6025" s="57"/>
      <c r="AC6025" s="57"/>
      <c r="AD6025" s="57"/>
      <c r="AE6025" s="57"/>
      <c r="AF6025" s="57"/>
      <c r="AG6025" s="57"/>
      <c r="AH6025" s="57"/>
      <c r="AI6025" s="57"/>
      <c r="AJ6025" s="57"/>
      <c r="AK6025" s="57"/>
      <c r="AL6025" s="57"/>
      <c r="AM6025" s="57"/>
      <c r="AN6025" s="57"/>
      <c r="AO6025" s="57"/>
      <c r="AP6025" s="57"/>
      <c r="AQ6025" s="57"/>
      <c r="AR6025" s="57"/>
      <c r="AS6025" s="57"/>
      <c r="AT6025" s="57"/>
      <c r="AU6025" s="57"/>
      <c r="AV6025" s="57"/>
      <c r="AW6025" s="57"/>
      <c r="AX6025" s="57"/>
      <c r="AY6025" s="57"/>
      <c r="AZ6025" s="57"/>
      <c r="BA6025" s="57"/>
      <c r="BB6025" s="57"/>
      <c r="BC6025" s="57"/>
      <c r="BD6025" s="57"/>
      <c r="BE6025" s="57"/>
      <c r="BF6025" s="57"/>
      <c r="BG6025" s="57"/>
      <c r="BH6025" s="57"/>
      <c r="BI6025" s="57"/>
      <c r="BJ6025" s="57"/>
      <c r="BK6025" s="57"/>
      <c r="BL6025" s="57"/>
    </row>
    <row r="6026" spans="1:64" s="50" customFormat="1" ht="12" customHeight="1" x14ac:dyDescent="0.15">
      <c r="A6026" s="42" t="s">
        <v>13587</v>
      </c>
      <c r="B6026" s="42">
        <v>34</v>
      </c>
      <c r="C6026" s="42" t="s">
        <v>14</v>
      </c>
      <c r="D6026" s="42" t="s">
        <v>79</v>
      </c>
      <c r="E6026" s="42"/>
      <c r="F6026" s="55">
        <v>41543</v>
      </c>
      <c r="G6026" s="42" t="s">
        <v>13588</v>
      </c>
      <c r="H6026" s="42" t="s">
        <v>13589</v>
      </c>
      <c r="I6026" s="42" t="s">
        <v>88</v>
      </c>
      <c r="J6026" s="42" t="s">
        <v>13590</v>
      </c>
      <c r="K6026" s="42" t="s">
        <v>13591</v>
      </c>
      <c r="L6026" s="42" t="s">
        <v>13592</v>
      </c>
      <c r="M6026" s="42" t="s">
        <v>21</v>
      </c>
      <c r="N6026" s="42" t="s">
        <v>13593</v>
      </c>
      <c r="O6026" s="42" t="s">
        <v>994</v>
      </c>
      <c r="P6026" s="42" t="s">
        <v>395</v>
      </c>
      <c r="Q6026" s="56" t="s">
        <v>13594</v>
      </c>
      <c r="R6026" s="42" t="s">
        <v>23</v>
      </c>
      <c r="S6026" s="42" t="s">
        <v>22</v>
      </c>
      <c r="T6026" s="42"/>
      <c r="V6026" s="42"/>
      <c r="W6026" s="42"/>
      <c r="Y6026" s="57"/>
      <c r="Z6026" s="57"/>
      <c r="AA6026" s="57"/>
      <c r="AB6026" s="57"/>
      <c r="AC6026" s="57"/>
      <c r="AD6026" s="57"/>
      <c r="AE6026" s="57"/>
      <c r="AF6026" s="57"/>
      <c r="AG6026" s="57"/>
      <c r="AH6026" s="57"/>
      <c r="AI6026" s="57"/>
      <c r="AJ6026" s="57"/>
      <c r="AK6026" s="57"/>
      <c r="AL6026" s="57"/>
      <c r="AM6026" s="57"/>
      <c r="AN6026" s="57"/>
      <c r="AO6026" s="57"/>
      <c r="AP6026" s="57"/>
      <c r="AQ6026" s="57"/>
      <c r="AR6026" s="57"/>
      <c r="AS6026" s="57"/>
      <c r="AT6026" s="57"/>
      <c r="AU6026" s="57"/>
      <c r="AV6026" s="57"/>
      <c r="AW6026" s="57"/>
      <c r="AX6026" s="57"/>
      <c r="AY6026" s="57"/>
      <c r="AZ6026" s="57"/>
      <c r="BA6026" s="57"/>
      <c r="BB6026" s="57"/>
      <c r="BC6026" s="57"/>
      <c r="BD6026" s="57"/>
      <c r="BE6026" s="57"/>
      <c r="BF6026" s="57"/>
      <c r="BG6026" s="57"/>
      <c r="BH6026" s="57"/>
      <c r="BI6026" s="57"/>
      <c r="BJ6026" s="57"/>
      <c r="BK6026" s="57"/>
      <c r="BL6026" s="57"/>
    </row>
    <row r="6027" spans="1:64" s="50" customFormat="1" ht="12" customHeight="1" x14ac:dyDescent="0.15">
      <c r="A6027" s="42" t="s">
        <v>13601</v>
      </c>
      <c r="B6027" s="42">
        <v>39</v>
      </c>
      <c r="C6027" s="42" t="s">
        <v>14</v>
      </c>
      <c r="D6027" s="42" t="s">
        <v>31</v>
      </c>
      <c r="E6027" s="42" t="s">
        <v>13602</v>
      </c>
      <c r="F6027" s="55">
        <v>41543</v>
      </c>
      <c r="G6027" s="42" t="s">
        <v>13603</v>
      </c>
      <c r="H6027" s="42" t="s">
        <v>476</v>
      </c>
      <c r="I6027" s="42" t="s">
        <v>39</v>
      </c>
      <c r="J6027" s="42" t="s">
        <v>2034</v>
      </c>
      <c r="K6027" s="42" t="s">
        <v>92</v>
      </c>
      <c r="L6027" s="42" t="s">
        <v>477</v>
      </c>
      <c r="M6027" s="42" t="s">
        <v>21</v>
      </c>
      <c r="N6027" s="42" t="s">
        <v>13604</v>
      </c>
      <c r="O6027" s="42" t="s">
        <v>994</v>
      </c>
      <c r="P6027" s="42" t="s">
        <v>395</v>
      </c>
      <c r="Q6027" s="56"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027" s="42" t="s">
        <v>94</v>
      </c>
      <c r="S6027" s="42" t="s">
        <v>22</v>
      </c>
      <c r="T6027" s="42"/>
      <c r="V6027" s="42"/>
      <c r="W6027" s="42"/>
      <c r="Y6027" s="57"/>
      <c r="Z6027" s="57"/>
      <c r="AA6027" s="57"/>
      <c r="AB6027" s="57"/>
      <c r="AC6027" s="57"/>
      <c r="AD6027" s="57"/>
      <c r="AE6027" s="57"/>
      <c r="AF6027" s="57"/>
      <c r="AG6027" s="57"/>
      <c r="AH6027" s="57"/>
      <c r="AI6027" s="57"/>
      <c r="AJ6027" s="57"/>
      <c r="AK6027" s="57"/>
      <c r="AL6027" s="57"/>
      <c r="AM6027" s="57"/>
      <c r="AN6027" s="57"/>
      <c r="AO6027" s="57"/>
      <c r="AP6027" s="57"/>
      <c r="AQ6027" s="57"/>
      <c r="AR6027" s="57"/>
      <c r="AS6027" s="57"/>
      <c r="AT6027" s="57"/>
      <c r="AU6027" s="57"/>
      <c r="AV6027" s="57"/>
      <c r="AW6027" s="57"/>
      <c r="AX6027" s="57"/>
      <c r="AY6027" s="57"/>
      <c r="AZ6027" s="57"/>
      <c r="BA6027" s="57"/>
      <c r="BB6027" s="57"/>
      <c r="BC6027" s="57"/>
      <c r="BD6027" s="57"/>
      <c r="BE6027" s="57"/>
      <c r="BF6027" s="57"/>
      <c r="BG6027" s="57"/>
      <c r="BH6027" s="57"/>
      <c r="BI6027" s="57"/>
      <c r="BJ6027" s="57"/>
      <c r="BK6027" s="57"/>
      <c r="BL6027" s="57"/>
    </row>
    <row r="6028" spans="1:64" s="50" customFormat="1" ht="12" customHeight="1" x14ac:dyDescent="0.15">
      <c r="A6028" s="42" t="s">
        <v>13595</v>
      </c>
      <c r="B6028" s="42">
        <v>57</v>
      </c>
      <c r="C6028" s="42" t="s">
        <v>14</v>
      </c>
      <c r="D6028" s="42" t="s">
        <v>31</v>
      </c>
      <c r="E6028" s="42" t="s">
        <v>13596</v>
      </c>
      <c r="F6028" s="55">
        <v>41543</v>
      </c>
      <c r="G6028" s="42" t="s">
        <v>13597</v>
      </c>
      <c r="H6028" s="42" t="s">
        <v>279</v>
      </c>
      <c r="I6028" s="42" t="s">
        <v>67</v>
      </c>
      <c r="J6028" s="42" t="s">
        <v>13598</v>
      </c>
      <c r="K6028" s="42" t="s">
        <v>279</v>
      </c>
      <c r="L6028" s="42" t="s">
        <v>280</v>
      </c>
      <c r="M6028" s="42" t="s">
        <v>21</v>
      </c>
      <c r="N6028" s="42" t="s">
        <v>13599</v>
      </c>
      <c r="O6028" s="42" t="s">
        <v>994</v>
      </c>
      <c r="P6028" s="42" t="s">
        <v>395</v>
      </c>
      <c r="Q6028" s="56" t="s">
        <v>13600</v>
      </c>
      <c r="R6028" s="42" t="s">
        <v>94</v>
      </c>
      <c r="S6028" s="42" t="s">
        <v>22</v>
      </c>
      <c r="T6028" s="42"/>
      <c r="V6028" s="42"/>
      <c r="W6028" s="42"/>
      <c r="Y6028" s="57"/>
      <c r="Z6028" s="57"/>
      <c r="AA6028" s="57"/>
      <c r="AB6028" s="57"/>
      <c r="AC6028" s="57"/>
      <c r="AD6028" s="57"/>
      <c r="AE6028" s="57"/>
      <c r="AF6028" s="57"/>
      <c r="AG6028" s="57"/>
      <c r="AH6028" s="57"/>
      <c r="AI6028" s="57"/>
      <c r="AJ6028" s="57"/>
      <c r="AK6028" s="57"/>
      <c r="AL6028" s="57"/>
      <c r="AM6028" s="57"/>
      <c r="AN6028" s="57"/>
      <c r="AO6028" s="57"/>
      <c r="AP6028" s="57"/>
      <c r="AQ6028" s="57"/>
      <c r="AR6028" s="57"/>
      <c r="AS6028" s="57"/>
      <c r="AT6028" s="57"/>
      <c r="AU6028" s="57"/>
      <c r="AV6028" s="57"/>
      <c r="AW6028" s="57"/>
      <c r="AX6028" s="57"/>
      <c r="AY6028" s="57"/>
      <c r="AZ6028" s="57"/>
      <c r="BA6028" s="57"/>
      <c r="BB6028" s="57"/>
      <c r="BC6028" s="57"/>
      <c r="BD6028" s="57"/>
      <c r="BE6028" s="57"/>
      <c r="BF6028" s="57"/>
      <c r="BG6028" s="57"/>
      <c r="BH6028" s="57"/>
      <c r="BI6028" s="57"/>
      <c r="BJ6028" s="57"/>
      <c r="BK6028" s="57"/>
      <c r="BL6028" s="57"/>
    </row>
    <row r="6029" spans="1:64" s="50" customFormat="1" ht="12" customHeight="1" x14ac:dyDescent="0.15">
      <c r="A6029" s="42" t="s">
        <v>13617</v>
      </c>
      <c r="B6029" s="42">
        <v>32</v>
      </c>
      <c r="C6029" s="42" t="s">
        <v>14</v>
      </c>
      <c r="D6029" s="42" t="s">
        <v>42</v>
      </c>
      <c r="E6029" s="42" t="s">
        <v>13618</v>
      </c>
      <c r="F6029" s="55">
        <v>41542</v>
      </c>
      <c r="G6029" s="42" t="s">
        <v>13619</v>
      </c>
      <c r="H6029" s="42" t="s">
        <v>5603</v>
      </c>
      <c r="I6029" s="42" t="s">
        <v>39</v>
      </c>
      <c r="J6029" s="42" t="s">
        <v>13620</v>
      </c>
      <c r="K6029" s="42" t="s">
        <v>92</v>
      </c>
      <c r="L6029" s="42" t="s">
        <v>93</v>
      </c>
      <c r="M6029" s="42" t="s">
        <v>21</v>
      </c>
      <c r="N6029" s="42" t="s">
        <v>13621</v>
      </c>
      <c r="O6029" s="42" t="s">
        <v>994</v>
      </c>
      <c r="P6029" s="42" t="s">
        <v>395</v>
      </c>
      <c r="Q6029" s="56" t="s">
        <v>13622</v>
      </c>
      <c r="R6029" s="42" t="s">
        <v>94</v>
      </c>
      <c r="S6029" s="42" t="s">
        <v>22</v>
      </c>
      <c r="T6029" s="42"/>
      <c r="V6029" s="42"/>
      <c r="W6029" s="42"/>
      <c r="Y6029" s="57"/>
      <c r="Z6029" s="57"/>
      <c r="AA6029" s="57"/>
      <c r="AB6029" s="57"/>
      <c r="AC6029" s="57"/>
      <c r="AD6029" s="57"/>
      <c r="AE6029" s="57"/>
      <c r="AF6029" s="57"/>
      <c r="AG6029" s="57"/>
      <c r="AH6029" s="57"/>
      <c r="AI6029" s="57"/>
      <c r="AJ6029" s="57"/>
      <c r="AK6029" s="57"/>
      <c r="AL6029" s="57"/>
      <c r="AM6029" s="57"/>
      <c r="AN6029" s="57"/>
      <c r="AO6029" s="57"/>
      <c r="AP6029" s="57"/>
      <c r="AQ6029" s="57"/>
      <c r="AR6029" s="57"/>
      <c r="AS6029" s="57"/>
      <c r="AT6029" s="57"/>
      <c r="AU6029" s="57"/>
      <c r="AV6029" s="57"/>
      <c r="AW6029" s="57"/>
      <c r="AX6029" s="57"/>
      <c r="AY6029" s="57"/>
      <c r="AZ6029" s="57"/>
      <c r="BA6029" s="57"/>
      <c r="BB6029" s="57"/>
      <c r="BC6029" s="57"/>
      <c r="BD6029" s="57"/>
      <c r="BE6029" s="57"/>
      <c r="BF6029" s="57"/>
      <c r="BG6029" s="57"/>
      <c r="BH6029" s="57"/>
      <c r="BI6029" s="57"/>
      <c r="BJ6029" s="57"/>
      <c r="BK6029" s="57"/>
      <c r="BL6029" s="57"/>
    </row>
    <row r="6030" spans="1:64" s="50" customFormat="1" ht="12" customHeight="1" x14ac:dyDescent="0.15">
      <c r="A6030" s="42" t="s">
        <v>13609</v>
      </c>
      <c r="B6030" s="42">
        <v>21</v>
      </c>
      <c r="C6030" s="42" t="s">
        <v>14</v>
      </c>
      <c r="D6030" s="42" t="s">
        <v>42</v>
      </c>
      <c r="E6030" s="42"/>
      <c r="F6030" s="55">
        <v>41542</v>
      </c>
      <c r="G6030" s="42" t="s">
        <v>13610</v>
      </c>
      <c r="H6030" s="42" t="s">
        <v>13611</v>
      </c>
      <c r="I6030" s="42" t="s">
        <v>67</v>
      </c>
      <c r="J6030" s="42" t="s">
        <v>13612</v>
      </c>
      <c r="K6030" s="42" t="s">
        <v>13613</v>
      </c>
      <c r="L6030" s="42" t="s">
        <v>13614</v>
      </c>
      <c r="M6030" s="42" t="s">
        <v>21</v>
      </c>
      <c r="N6030" s="42" t="s">
        <v>13615</v>
      </c>
      <c r="O6030" s="42" t="s">
        <v>4581</v>
      </c>
      <c r="P6030" s="42" t="s">
        <v>395</v>
      </c>
      <c r="Q6030" s="56" t="s">
        <v>13616</v>
      </c>
      <c r="R6030" s="42" t="s">
        <v>94</v>
      </c>
      <c r="S6030" s="42" t="s">
        <v>22</v>
      </c>
      <c r="T6030" s="42"/>
      <c r="V6030" s="42"/>
      <c r="W6030" s="42"/>
      <c r="Y6030" s="57"/>
      <c r="Z6030" s="57"/>
      <c r="AA6030" s="57"/>
      <c r="AB6030" s="57"/>
      <c r="AC6030" s="57"/>
      <c r="AD6030" s="57"/>
      <c r="AE6030" s="57"/>
      <c r="AF6030" s="57"/>
      <c r="AG6030" s="57"/>
      <c r="AH6030" s="57"/>
      <c r="AI6030" s="57"/>
      <c r="AJ6030" s="57"/>
      <c r="AK6030" s="57"/>
      <c r="AL6030" s="57"/>
      <c r="AM6030" s="57"/>
      <c r="AN6030" s="57"/>
      <c r="AO6030" s="57"/>
      <c r="AP6030" s="57"/>
      <c r="AQ6030" s="57"/>
      <c r="AR6030" s="57"/>
      <c r="AS6030" s="57"/>
      <c r="AT6030" s="57"/>
      <c r="AU6030" s="57"/>
      <c r="AV6030" s="57"/>
      <c r="AW6030" s="57"/>
      <c r="AX6030" s="57"/>
      <c r="AY6030" s="57"/>
      <c r="AZ6030" s="57"/>
      <c r="BA6030" s="57"/>
      <c r="BB6030" s="57"/>
      <c r="BC6030" s="57"/>
      <c r="BD6030" s="57"/>
      <c r="BE6030" s="57"/>
      <c r="BF6030" s="57"/>
      <c r="BG6030" s="57"/>
      <c r="BH6030" s="57"/>
      <c r="BI6030" s="57"/>
      <c r="BJ6030" s="57"/>
      <c r="BK6030" s="57"/>
      <c r="BL6030" s="57"/>
    </row>
    <row r="6031" spans="1:64" s="50" customFormat="1" ht="12" customHeight="1" x14ac:dyDescent="0.15">
      <c r="A6031" s="42" t="s">
        <v>3186</v>
      </c>
      <c r="B6031" s="42">
        <v>45</v>
      </c>
      <c r="C6031" s="42" t="s">
        <v>14</v>
      </c>
      <c r="D6031" s="42" t="s">
        <v>42</v>
      </c>
      <c r="E6031" s="42"/>
      <c r="F6031" s="55">
        <v>41542</v>
      </c>
      <c r="G6031" s="42" t="s">
        <v>13605</v>
      </c>
      <c r="H6031" s="42" t="s">
        <v>707</v>
      </c>
      <c r="I6031" s="42" t="s">
        <v>67</v>
      </c>
      <c r="J6031" s="42" t="s">
        <v>13606</v>
      </c>
      <c r="K6031" s="42" t="s">
        <v>545</v>
      </c>
      <c r="L6031" s="42" t="s">
        <v>708</v>
      </c>
      <c r="M6031" s="42" t="s">
        <v>21</v>
      </c>
      <c r="N6031" s="42" t="s">
        <v>13607</v>
      </c>
      <c r="O6031" s="42" t="s">
        <v>994</v>
      </c>
      <c r="P6031" s="42" t="s">
        <v>395</v>
      </c>
      <c r="Q6031" s="56" t="s">
        <v>13608</v>
      </c>
      <c r="R6031" s="42" t="s">
        <v>94</v>
      </c>
      <c r="S6031" s="42" t="s">
        <v>22</v>
      </c>
      <c r="T6031" s="42"/>
      <c r="V6031" s="42"/>
      <c r="W6031" s="42"/>
      <c r="Y6031" s="57"/>
      <c r="Z6031" s="57"/>
      <c r="AA6031" s="57"/>
      <c r="AB6031" s="57"/>
      <c r="AC6031" s="57"/>
      <c r="AD6031" s="57"/>
      <c r="AE6031" s="57"/>
      <c r="AF6031" s="57"/>
      <c r="AG6031" s="57"/>
      <c r="AH6031" s="57"/>
      <c r="AI6031" s="57"/>
      <c r="AJ6031" s="57"/>
      <c r="AK6031" s="57"/>
      <c r="AL6031" s="57"/>
      <c r="AM6031" s="57"/>
      <c r="AN6031" s="57"/>
      <c r="AO6031" s="57"/>
      <c r="AP6031" s="57"/>
      <c r="AQ6031" s="57"/>
      <c r="AR6031" s="57"/>
      <c r="AS6031" s="57"/>
      <c r="AT6031" s="57"/>
      <c r="AU6031" s="57"/>
      <c r="AV6031" s="57"/>
      <c r="AW6031" s="57"/>
      <c r="AX6031" s="57"/>
      <c r="AY6031" s="57"/>
      <c r="AZ6031" s="57"/>
      <c r="BA6031" s="57"/>
      <c r="BB6031" s="57"/>
      <c r="BC6031" s="57"/>
      <c r="BD6031" s="57"/>
      <c r="BE6031" s="57"/>
      <c r="BF6031" s="57"/>
      <c r="BG6031" s="57"/>
      <c r="BH6031" s="57"/>
      <c r="BI6031" s="57"/>
      <c r="BJ6031" s="57"/>
      <c r="BK6031" s="57"/>
      <c r="BL6031" s="57"/>
    </row>
    <row r="6032" spans="1:64" s="50" customFormat="1" ht="12" customHeight="1" x14ac:dyDescent="0.15">
      <c r="A6032" s="42" t="s">
        <v>13623</v>
      </c>
      <c r="B6032" s="42">
        <v>22</v>
      </c>
      <c r="C6032" s="42" t="s">
        <v>14</v>
      </c>
      <c r="D6032" s="42" t="s">
        <v>31</v>
      </c>
      <c r="E6032" s="42" t="s">
        <v>13624</v>
      </c>
      <c r="F6032" s="55">
        <v>41542</v>
      </c>
      <c r="G6032" s="42" t="s">
        <v>13625</v>
      </c>
      <c r="H6032" s="42" t="s">
        <v>5273</v>
      </c>
      <c r="I6032" s="42" t="s">
        <v>56</v>
      </c>
      <c r="J6032" s="42" t="s">
        <v>5274</v>
      </c>
      <c r="K6032" s="42" t="s">
        <v>3800</v>
      </c>
      <c r="L6032" s="42" t="s">
        <v>5275</v>
      </c>
      <c r="M6032" s="42" t="s">
        <v>21</v>
      </c>
      <c r="N6032" s="42" t="s">
        <v>13626</v>
      </c>
      <c r="O6032" s="42" t="s">
        <v>537</v>
      </c>
      <c r="P6032" s="42" t="s">
        <v>395</v>
      </c>
      <c r="Q6032" s="56" t="s">
        <v>13627</v>
      </c>
      <c r="R6032" s="42" t="s">
        <v>94</v>
      </c>
      <c r="S6032" s="42" t="s">
        <v>22</v>
      </c>
      <c r="T6032" s="42"/>
      <c r="V6032" s="42"/>
      <c r="W6032" s="42"/>
      <c r="Y6032" s="57"/>
      <c r="Z6032" s="57"/>
      <c r="AA6032" s="57"/>
      <c r="AB6032" s="57"/>
      <c r="AC6032" s="57"/>
      <c r="AD6032" s="57"/>
      <c r="AE6032" s="57"/>
      <c r="AF6032" s="57"/>
      <c r="AG6032" s="57"/>
      <c r="AH6032" s="57"/>
      <c r="AI6032" s="57"/>
      <c r="AJ6032" s="57"/>
      <c r="AK6032" s="57"/>
      <c r="AL6032" s="57"/>
      <c r="AM6032" s="57"/>
      <c r="AN6032" s="57"/>
      <c r="AO6032" s="57"/>
      <c r="AP6032" s="57"/>
      <c r="AQ6032" s="57"/>
      <c r="AR6032" s="57"/>
      <c r="AS6032" s="57"/>
      <c r="AT6032" s="57"/>
      <c r="AU6032" s="57"/>
      <c r="AV6032" s="57"/>
      <c r="AW6032" s="57"/>
      <c r="AX6032" s="57"/>
      <c r="AY6032" s="57"/>
      <c r="AZ6032" s="57"/>
      <c r="BA6032" s="57"/>
      <c r="BB6032" s="57"/>
      <c r="BC6032" s="57"/>
      <c r="BD6032" s="57"/>
      <c r="BE6032" s="57"/>
      <c r="BF6032" s="57"/>
      <c r="BG6032" s="57"/>
      <c r="BH6032" s="57"/>
      <c r="BI6032" s="57"/>
      <c r="BJ6032" s="57"/>
      <c r="BK6032" s="57"/>
      <c r="BL6032" s="57"/>
    </row>
    <row r="6033" spans="1:64" s="50" customFormat="1" ht="12" customHeight="1" x14ac:dyDescent="0.15">
      <c r="A6033" s="42" t="s">
        <v>13634</v>
      </c>
      <c r="B6033" s="42">
        <v>22</v>
      </c>
      <c r="C6033" s="42" t="s">
        <v>14</v>
      </c>
      <c r="D6033" s="42" t="s">
        <v>79</v>
      </c>
      <c r="E6033" s="42" t="s">
        <v>13635</v>
      </c>
      <c r="F6033" s="55">
        <v>41541</v>
      </c>
      <c r="G6033" s="42" t="s">
        <v>13636</v>
      </c>
      <c r="H6033" s="42" t="s">
        <v>480</v>
      </c>
      <c r="I6033" s="42" t="s">
        <v>360</v>
      </c>
      <c r="J6033" s="42" t="s">
        <v>13637</v>
      </c>
      <c r="K6033" s="42" t="s">
        <v>480</v>
      </c>
      <c r="L6033" s="42" t="s">
        <v>13638</v>
      </c>
      <c r="M6033" s="42" t="s">
        <v>21</v>
      </c>
      <c r="N6033" s="42" t="s">
        <v>13639</v>
      </c>
      <c r="O6033" s="42" t="s">
        <v>994</v>
      </c>
      <c r="P6033" s="42" t="s">
        <v>395</v>
      </c>
      <c r="Q6033" s="56" t="s">
        <v>13640</v>
      </c>
      <c r="R6033" s="42" t="s">
        <v>23</v>
      </c>
      <c r="S6033" s="42" t="s">
        <v>22</v>
      </c>
      <c r="T6033" s="42"/>
      <c r="V6033" s="42"/>
      <c r="W6033" s="42"/>
      <c r="Y6033" s="57"/>
      <c r="Z6033" s="57"/>
      <c r="AA6033" s="57"/>
      <c r="AB6033" s="57"/>
      <c r="AC6033" s="57"/>
      <c r="AD6033" s="57"/>
      <c r="AE6033" s="57"/>
      <c r="AF6033" s="57"/>
      <c r="AG6033" s="57"/>
      <c r="AH6033" s="57"/>
      <c r="AI6033" s="57"/>
      <c r="AJ6033" s="57"/>
      <c r="AK6033" s="57"/>
      <c r="AL6033" s="57"/>
      <c r="AM6033" s="57"/>
      <c r="AN6033" s="57"/>
      <c r="AO6033" s="57"/>
      <c r="AP6033" s="57"/>
      <c r="AQ6033" s="57"/>
      <c r="AR6033" s="57"/>
      <c r="AS6033" s="57"/>
      <c r="AT6033" s="57"/>
      <c r="AU6033" s="57"/>
      <c r="AV6033" s="57"/>
      <c r="AW6033" s="57"/>
      <c r="AX6033" s="57"/>
      <c r="AY6033" s="57"/>
      <c r="AZ6033" s="57"/>
      <c r="BA6033" s="57"/>
      <c r="BB6033" s="57"/>
      <c r="BC6033" s="57"/>
      <c r="BD6033" s="57"/>
      <c r="BE6033" s="57"/>
      <c r="BF6033" s="57"/>
      <c r="BG6033" s="57"/>
      <c r="BH6033" s="57"/>
      <c r="BI6033" s="57"/>
      <c r="BJ6033" s="57"/>
      <c r="BK6033" s="57"/>
      <c r="BL6033" s="57"/>
    </row>
    <row r="6034" spans="1:64" s="50" customFormat="1" ht="12" customHeight="1" x14ac:dyDescent="0.15">
      <c r="A6034" s="42" t="s">
        <v>13641</v>
      </c>
      <c r="B6034" s="42">
        <v>21</v>
      </c>
      <c r="C6034" s="42" t="s">
        <v>14</v>
      </c>
      <c r="D6034" s="42" t="s">
        <v>31</v>
      </c>
      <c r="E6034" s="42" t="s">
        <v>13642</v>
      </c>
      <c r="F6034" s="55">
        <v>41541</v>
      </c>
      <c r="G6034" s="42" t="s">
        <v>13643</v>
      </c>
      <c r="H6034" s="42" t="s">
        <v>13644</v>
      </c>
      <c r="I6034" s="42" t="s">
        <v>39</v>
      </c>
      <c r="J6034" s="42" t="s">
        <v>13645</v>
      </c>
      <c r="K6034" s="42" t="s">
        <v>1044</v>
      </c>
      <c r="L6034" s="42" t="s">
        <v>2325</v>
      </c>
      <c r="M6034" s="42" t="s">
        <v>21</v>
      </c>
      <c r="N6034" s="42" t="s">
        <v>13646</v>
      </c>
      <c r="O6034" s="42"/>
      <c r="P6034" s="42" t="s">
        <v>395</v>
      </c>
      <c r="Q6034" s="56" t="s">
        <v>13647</v>
      </c>
      <c r="R6034" s="42" t="s">
        <v>23</v>
      </c>
      <c r="S6034" s="42" t="s">
        <v>22</v>
      </c>
      <c r="T6034" s="42"/>
      <c r="V6034" s="42"/>
      <c r="W6034" s="42"/>
      <c r="Y6034" s="57"/>
      <c r="Z6034" s="57"/>
      <c r="AA6034" s="57"/>
      <c r="AB6034" s="57"/>
      <c r="AC6034" s="57"/>
      <c r="AD6034" s="57"/>
      <c r="AE6034" s="57"/>
      <c r="AF6034" s="57"/>
      <c r="AG6034" s="57"/>
      <c r="AH6034" s="57"/>
      <c r="AI6034" s="57"/>
      <c r="AJ6034" s="57"/>
      <c r="AK6034" s="57"/>
      <c r="AL6034" s="57"/>
      <c r="AM6034" s="57"/>
      <c r="AN6034" s="57"/>
      <c r="AO6034" s="57"/>
      <c r="AP6034" s="57"/>
      <c r="AQ6034" s="57"/>
      <c r="AR6034" s="57"/>
      <c r="AS6034" s="57"/>
      <c r="AT6034" s="57"/>
      <c r="AU6034" s="57"/>
      <c r="AV6034" s="57"/>
      <c r="AW6034" s="57"/>
      <c r="AX6034" s="57"/>
      <c r="AY6034" s="57"/>
      <c r="AZ6034" s="57"/>
      <c r="BA6034" s="57"/>
      <c r="BB6034" s="57"/>
      <c r="BC6034" s="57"/>
      <c r="BD6034" s="57"/>
      <c r="BE6034" s="57"/>
      <c r="BF6034" s="57"/>
      <c r="BG6034" s="57"/>
      <c r="BH6034" s="57"/>
      <c r="BI6034" s="57"/>
      <c r="BJ6034" s="57"/>
      <c r="BK6034" s="57"/>
      <c r="BL6034" s="57"/>
    </row>
    <row r="6035" spans="1:64" s="50" customFormat="1" ht="12" customHeight="1" x14ac:dyDescent="0.15">
      <c r="A6035" s="42" t="s">
        <v>13648</v>
      </c>
      <c r="B6035" s="42">
        <v>27</v>
      </c>
      <c r="C6035" s="42" t="s">
        <v>14</v>
      </c>
      <c r="D6035" s="42" t="s">
        <v>31</v>
      </c>
      <c r="E6035" s="42" t="s">
        <v>13649</v>
      </c>
      <c r="F6035" s="55">
        <v>41541</v>
      </c>
      <c r="G6035" s="42" t="s">
        <v>13650</v>
      </c>
      <c r="H6035" s="42" t="s">
        <v>13651</v>
      </c>
      <c r="I6035" s="42" t="s">
        <v>211</v>
      </c>
      <c r="J6035" s="42" t="s">
        <v>13652</v>
      </c>
      <c r="K6035" s="42" t="s">
        <v>13653</v>
      </c>
      <c r="L6035" s="42" t="s">
        <v>13654</v>
      </c>
      <c r="M6035" s="42" t="s">
        <v>21</v>
      </c>
      <c r="N6035" s="42" t="s">
        <v>13655</v>
      </c>
      <c r="O6035" s="42" t="s">
        <v>994</v>
      </c>
      <c r="P6035" s="42" t="s">
        <v>395</v>
      </c>
      <c r="Q6035" s="56" t="s">
        <v>13656</v>
      </c>
      <c r="R6035" s="42" t="s">
        <v>94</v>
      </c>
      <c r="S6035" s="42" t="s">
        <v>22</v>
      </c>
      <c r="T6035" s="42"/>
      <c r="V6035" s="42"/>
      <c r="W6035" s="42"/>
      <c r="Y6035" s="57"/>
      <c r="Z6035" s="57"/>
      <c r="AA6035" s="57"/>
      <c r="AB6035" s="57"/>
      <c r="AC6035" s="57"/>
      <c r="AD6035" s="57"/>
      <c r="AE6035" s="57"/>
      <c r="AF6035" s="57"/>
      <c r="AG6035" s="57"/>
      <c r="AH6035" s="57"/>
      <c r="AI6035" s="57"/>
      <c r="AJ6035" s="57"/>
      <c r="AK6035" s="57"/>
      <c r="AL6035" s="57"/>
      <c r="AM6035" s="57"/>
      <c r="AN6035" s="57"/>
      <c r="AO6035" s="57"/>
      <c r="AP6035" s="57"/>
      <c r="AQ6035" s="57"/>
      <c r="AR6035" s="57"/>
      <c r="AS6035" s="57"/>
      <c r="AT6035" s="57"/>
      <c r="AU6035" s="57"/>
      <c r="AV6035" s="57"/>
      <c r="AW6035" s="57"/>
      <c r="AX6035" s="57"/>
      <c r="AY6035" s="57"/>
      <c r="AZ6035" s="57"/>
      <c r="BA6035" s="57"/>
      <c r="BB6035" s="57"/>
      <c r="BC6035" s="57"/>
      <c r="BD6035" s="57"/>
      <c r="BE6035" s="57"/>
      <c r="BF6035" s="57"/>
      <c r="BG6035" s="57"/>
      <c r="BH6035" s="57"/>
      <c r="BI6035" s="57"/>
      <c r="BJ6035" s="57"/>
      <c r="BK6035" s="57"/>
      <c r="BL6035" s="57"/>
    </row>
    <row r="6036" spans="1:64" s="50" customFormat="1" ht="12" customHeight="1" x14ac:dyDescent="0.15">
      <c r="A6036" s="42" t="s">
        <v>13628</v>
      </c>
      <c r="B6036" s="42">
        <v>26</v>
      </c>
      <c r="C6036" s="42" t="s">
        <v>14</v>
      </c>
      <c r="D6036" s="42" t="s">
        <v>79</v>
      </c>
      <c r="E6036" s="42"/>
      <c r="F6036" s="55">
        <v>41541</v>
      </c>
      <c r="G6036" s="42" t="s">
        <v>13629</v>
      </c>
      <c r="H6036" s="42" t="s">
        <v>1562</v>
      </c>
      <c r="I6036" s="42" t="s">
        <v>46</v>
      </c>
      <c r="J6036" s="42" t="s">
        <v>13630</v>
      </c>
      <c r="K6036" s="42" t="s">
        <v>4594</v>
      </c>
      <c r="L6036" s="42" t="s">
        <v>2717</v>
      </c>
      <c r="M6036" s="42" t="s">
        <v>373</v>
      </c>
      <c r="N6036" s="42" t="s">
        <v>20599</v>
      </c>
      <c r="O6036" s="42" t="s">
        <v>994</v>
      </c>
      <c r="P6036" s="42" t="s">
        <v>395</v>
      </c>
      <c r="Q6036" s="56" t="s">
        <v>13632</v>
      </c>
      <c r="R6036" s="42" t="s">
        <v>94</v>
      </c>
      <c r="S6036" s="42" t="s">
        <v>373</v>
      </c>
      <c r="T6036" s="42" t="s">
        <v>29599</v>
      </c>
      <c r="V6036" s="42"/>
      <c r="W6036" s="42"/>
      <c r="Y6036" s="57"/>
      <c r="Z6036" s="57"/>
      <c r="AA6036" s="57"/>
      <c r="AB6036" s="57"/>
      <c r="AC6036" s="57"/>
      <c r="AD6036" s="57"/>
      <c r="AE6036" s="57"/>
      <c r="AF6036" s="57"/>
      <c r="AG6036" s="57"/>
      <c r="AH6036" s="57"/>
      <c r="AI6036" s="57"/>
      <c r="AJ6036" s="57"/>
      <c r="AK6036" s="57"/>
      <c r="AL6036" s="57"/>
      <c r="AM6036" s="57"/>
      <c r="AN6036" s="57"/>
      <c r="AO6036" s="57"/>
      <c r="AP6036" s="57"/>
      <c r="AQ6036" s="57"/>
      <c r="AR6036" s="57"/>
      <c r="AS6036" s="57"/>
      <c r="AT6036" s="57"/>
      <c r="AU6036" s="57"/>
      <c r="AV6036" s="57"/>
      <c r="AW6036" s="57"/>
      <c r="AX6036" s="57"/>
      <c r="AY6036" s="57"/>
      <c r="AZ6036" s="57"/>
      <c r="BA6036" s="57"/>
      <c r="BB6036" s="57"/>
      <c r="BC6036" s="57"/>
      <c r="BD6036" s="57"/>
      <c r="BE6036" s="57"/>
      <c r="BF6036" s="57"/>
      <c r="BG6036" s="57"/>
      <c r="BH6036" s="57"/>
      <c r="BI6036" s="57"/>
      <c r="BJ6036" s="57"/>
      <c r="BK6036" s="57"/>
      <c r="BL6036" s="57"/>
    </row>
    <row r="6037" spans="1:64" s="50" customFormat="1" ht="12" customHeight="1" x14ac:dyDescent="0.15">
      <c r="A6037" s="42" t="s">
        <v>13633</v>
      </c>
      <c r="B6037" s="42">
        <v>30</v>
      </c>
      <c r="C6037" s="42" t="s">
        <v>14</v>
      </c>
      <c r="D6037" s="42" t="s">
        <v>79</v>
      </c>
      <c r="E6037" s="42"/>
      <c r="F6037" s="55">
        <v>41541</v>
      </c>
      <c r="G6037" s="42" t="s">
        <v>13629</v>
      </c>
      <c r="H6037" s="42" t="s">
        <v>1562</v>
      </c>
      <c r="I6037" s="42" t="s">
        <v>46</v>
      </c>
      <c r="J6037" s="42" t="s">
        <v>13630</v>
      </c>
      <c r="K6037" s="42" t="s">
        <v>4594</v>
      </c>
      <c r="L6037" s="42" t="s">
        <v>2717</v>
      </c>
      <c r="M6037" s="42" t="s">
        <v>373</v>
      </c>
      <c r="N6037" s="42" t="s">
        <v>13631</v>
      </c>
      <c r="O6037" s="42" t="s">
        <v>994</v>
      </c>
      <c r="P6037" s="42" t="s">
        <v>395</v>
      </c>
      <c r="Q6037" s="56" t="s">
        <v>13632</v>
      </c>
      <c r="R6037" s="42" t="s">
        <v>94</v>
      </c>
      <c r="S6037" s="42" t="s">
        <v>373</v>
      </c>
      <c r="T6037" s="42"/>
      <c r="V6037" s="42"/>
      <c r="W6037" s="42"/>
      <c r="Y6037" s="57"/>
      <c r="Z6037" s="57"/>
      <c r="AA6037" s="57"/>
      <c r="AB6037" s="57"/>
      <c r="AC6037" s="57"/>
      <c r="AD6037" s="57"/>
      <c r="AE6037" s="57"/>
      <c r="AF6037" s="57"/>
      <c r="AG6037" s="57"/>
      <c r="AH6037" s="57"/>
      <c r="AI6037" s="57"/>
      <c r="AJ6037" s="57"/>
      <c r="AK6037" s="57"/>
      <c r="AL6037" s="57"/>
      <c r="AM6037" s="57"/>
      <c r="AN6037" s="57"/>
      <c r="AO6037" s="57"/>
      <c r="AP6037" s="57"/>
      <c r="AQ6037" s="57"/>
      <c r="AR6037" s="57"/>
      <c r="AS6037" s="57"/>
      <c r="AT6037" s="57"/>
      <c r="AU6037" s="57"/>
      <c r="AV6037" s="57"/>
      <c r="AW6037" s="57"/>
      <c r="AX6037" s="57"/>
      <c r="AY6037" s="57"/>
      <c r="AZ6037" s="57"/>
      <c r="BA6037" s="57"/>
      <c r="BB6037" s="57"/>
      <c r="BC6037" s="57"/>
      <c r="BD6037" s="57"/>
      <c r="BE6037" s="57"/>
      <c r="BF6037" s="57"/>
      <c r="BG6037" s="57"/>
      <c r="BH6037" s="57"/>
      <c r="BI6037" s="57"/>
      <c r="BJ6037" s="57"/>
      <c r="BK6037" s="57"/>
      <c r="BL6037" s="57"/>
    </row>
    <row r="6038" spans="1:64" s="50" customFormat="1" ht="12" customHeight="1" x14ac:dyDescent="0.15">
      <c r="A6038" s="42" t="s">
        <v>13657</v>
      </c>
      <c r="B6038" s="42">
        <v>18</v>
      </c>
      <c r="C6038" s="42" t="s">
        <v>14</v>
      </c>
      <c r="D6038" s="42" t="s">
        <v>79</v>
      </c>
      <c r="E6038" s="42" t="s">
        <v>13658</v>
      </c>
      <c r="F6038" s="55">
        <v>41540</v>
      </c>
      <c r="G6038" s="42" t="s">
        <v>13659</v>
      </c>
      <c r="H6038" s="42" t="s">
        <v>693</v>
      </c>
      <c r="I6038" s="42" t="s">
        <v>425</v>
      </c>
      <c r="J6038" s="42" t="s">
        <v>6665</v>
      </c>
      <c r="K6038" s="42" t="s">
        <v>693</v>
      </c>
      <c r="L6038" s="42" t="s">
        <v>13660</v>
      </c>
      <c r="M6038" s="42" t="s">
        <v>21</v>
      </c>
      <c r="N6038" s="42" t="s">
        <v>13661</v>
      </c>
      <c r="O6038" s="42" t="s">
        <v>994</v>
      </c>
      <c r="P6038" s="42" t="s">
        <v>395</v>
      </c>
      <c r="Q6038" s="56" t="s">
        <v>13662</v>
      </c>
      <c r="R6038" s="42" t="s">
        <v>94</v>
      </c>
      <c r="S6038" s="42" t="s">
        <v>22</v>
      </c>
      <c r="T6038" s="42"/>
      <c r="V6038" s="42"/>
      <c r="W6038" s="42"/>
      <c r="Y6038" s="57"/>
      <c r="Z6038" s="57"/>
      <c r="AA6038" s="57"/>
      <c r="AB6038" s="57"/>
      <c r="AC6038" s="57"/>
      <c r="AD6038" s="57"/>
      <c r="AE6038" s="57"/>
      <c r="AF6038" s="57"/>
      <c r="AG6038" s="57"/>
      <c r="AH6038" s="57"/>
      <c r="AI6038" s="57"/>
      <c r="AJ6038" s="57"/>
      <c r="AK6038" s="57"/>
      <c r="AL6038" s="57"/>
      <c r="AM6038" s="57"/>
      <c r="AN6038" s="57"/>
      <c r="AO6038" s="57"/>
      <c r="AP6038" s="57"/>
      <c r="AQ6038" s="57"/>
      <c r="AR6038" s="57"/>
      <c r="AS6038" s="57"/>
      <c r="AT6038" s="57"/>
      <c r="AU6038" s="57"/>
      <c r="AV6038" s="57"/>
      <c r="AW6038" s="57"/>
      <c r="AX6038" s="57"/>
      <c r="AY6038" s="57"/>
      <c r="AZ6038" s="57"/>
      <c r="BA6038" s="57"/>
      <c r="BB6038" s="57"/>
      <c r="BC6038" s="57"/>
      <c r="BD6038" s="57"/>
      <c r="BE6038" s="57"/>
      <c r="BF6038" s="57"/>
      <c r="BG6038" s="57"/>
      <c r="BH6038" s="57"/>
      <c r="BI6038" s="57"/>
      <c r="BJ6038" s="57"/>
      <c r="BK6038" s="57"/>
      <c r="BL6038" s="57"/>
    </row>
    <row r="6039" spans="1:64" s="50" customFormat="1" ht="12" customHeight="1" x14ac:dyDescent="0.15">
      <c r="A6039" s="42" t="s">
        <v>13663</v>
      </c>
      <c r="B6039" s="42">
        <v>47</v>
      </c>
      <c r="C6039" s="42" t="s">
        <v>14</v>
      </c>
      <c r="D6039" s="42" t="s">
        <v>31</v>
      </c>
      <c r="E6039" s="42" t="s">
        <v>13664</v>
      </c>
      <c r="F6039" s="55">
        <v>41540</v>
      </c>
      <c r="G6039" s="42" t="s">
        <v>13665</v>
      </c>
      <c r="H6039" s="42" t="s">
        <v>13666</v>
      </c>
      <c r="I6039" s="42" t="s">
        <v>40</v>
      </c>
      <c r="J6039" s="42" t="s">
        <v>13667</v>
      </c>
      <c r="K6039" s="42" t="s">
        <v>5069</v>
      </c>
      <c r="L6039" s="42" t="s">
        <v>26885</v>
      </c>
      <c r="M6039" s="42" t="s">
        <v>21</v>
      </c>
      <c r="N6039" s="42" t="s">
        <v>13668</v>
      </c>
      <c r="O6039" s="42" t="s">
        <v>537</v>
      </c>
      <c r="P6039" s="42" t="s">
        <v>395</v>
      </c>
      <c r="Q6039" s="56" t="s">
        <v>13669</v>
      </c>
      <c r="R6039" s="42" t="s">
        <v>94</v>
      </c>
      <c r="S6039" s="42" t="s">
        <v>22</v>
      </c>
      <c r="T6039" s="42"/>
      <c r="V6039" s="42"/>
      <c r="W6039" s="42"/>
      <c r="Y6039" s="57"/>
      <c r="Z6039" s="57"/>
      <c r="AA6039" s="57"/>
      <c r="AB6039" s="57"/>
      <c r="AC6039" s="57"/>
      <c r="AD6039" s="57"/>
      <c r="AE6039" s="57"/>
      <c r="AF6039" s="57"/>
      <c r="AG6039" s="57"/>
      <c r="AH6039" s="57"/>
      <c r="AI6039" s="57"/>
      <c r="AJ6039" s="57"/>
      <c r="AK6039" s="57"/>
      <c r="AL6039" s="57"/>
      <c r="AM6039" s="57"/>
      <c r="AN6039" s="57"/>
      <c r="AO6039" s="57"/>
      <c r="AP6039" s="57"/>
      <c r="AQ6039" s="57"/>
      <c r="AR6039" s="57"/>
      <c r="AS6039" s="57"/>
      <c r="AT6039" s="57"/>
      <c r="AU6039" s="57"/>
      <c r="AV6039" s="57"/>
      <c r="AW6039" s="57"/>
      <c r="AX6039" s="57"/>
      <c r="AY6039" s="57"/>
      <c r="AZ6039" s="57"/>
      <c r="BA6039" s="57"/>
      <c r="BB6039" s="57"/>
      <c r="BC6039" s="57"/>
      <c r="BD6039" s="57"/>
      <c r="BE6039" s="57"/>
      <c r="BF6039" s="57"/>
      <c r="BG6039" s="57"/>
      <c r="BH6039" s="57"/>
      <c r="BI6039" s="57"/>
      <c r="BJ6039" s="57"/>
      <c r="BK6039" s="57"/>
      <c r="BL6039" s="57"/>
    </row>
    <row r="6040" spans="1:64" s="50" customFormat="1" ht="12" customHeight="1" x14ac:dyDescent="0.15">
      <c r="A6040" s="42" t="s">
        <v>13670</v>
      </c>
      <c r="B6040" s="42">
        <v>27</v>
      </c>
      <c r="C6040" s="42" t="s">
        <v>14</v>
      </c>
      <c r="D6040" s="42" t="s">
        <v>31</v>
      </c>
      <c r="E6040" s="42" t="s">
        <v>13671</v>
      </c>
      <c r="F6040" s="55">
        <v>41540</v>
      </c>
      <c r="G6040" s="42" t="s">
        <v>13672</v>
      </c>
      <c r="H6040" s="42" t="s">
        <v>13110</v>
      </c>
      <c r="I6040" s="42" t="s">
        <v>56</v>
      </c>
      <c r="J6040" s="42" t="s">
        <v>13673</v>
      </c>
      <c r="K6040" s="42" t="s">
        <v>2264</v>
      </c>
      <c r="L6040" s="42" t="s">
        <v>13674</v>
      </c>
      <c r="M6040" s="42" t="s">
        <v>21</v>
      </c>
      <c r="N6040" s="42" t="s">
        <v>13675</v>
      </c>
      <c r="O6040" s="42" t="s">
        <v>994</v>
      </c>
      <c r="P6040" s="42" t="s">
        <v>395</v>
      </c>
      <c r="Q6040" s="56" t="s">
        <v>13676</v>
      </c>
      <c r="R6040" s="42" t="s">
        <v>542</v>
      </c>
      <c r="S6040" s="42" t="s">
        <v>22</v>
      </c>
      <c r="T6040" s="42"/>
      <c r="V6040" s="42"/>
      <c r="W6040" s="42"/>
      <c r="Y6040" s="57"/>
      <c r="Z6040" s="57"/>
      <c r="AA6040" s="57"/>
      <c r="AB6040" s="57"/>
      <c r="AC6040" s="57"/>
      <c r="AD6040" s="57"/>
      <c r="AE6040" s="57"/>
      <c r="AF6040" s="57"/>
      <c r="AG6040" s="57"/>
      <c r="AH6040" s="57"/>
      <c r="AI6040" s="57"/>
      <c r="AJ6040" s="57"/>
      <c r="AK6040" s="57"/>
      <c r="AL6040" s="57"/>
      <c r="AM6040" s="57"/>
      <c r="AN6040" s="57"/>
      <c r="AO6040" s="57"/>
      <c r="AP6040" s="57"/>
      <c r="AQ6040" s="57"/>
      <c r="AR6040" s="57"/>
      <c r="AS6040" s="57"/>
      <c r="AT6040" s="57"/>
      <c r="AU6040" s="57"/>
      <c r="AV6040" s="57"/>
      <c r="AW6040" s="57"/>
      <c r="AX6040" s="57"/>
      <c r="AY6040" s="57"/>
      <c r="AZ6040" s="57"/>
      <c r="BA6040" s="57"/>
      <c r="BB6040" s="57"/>
      <c r="BC6040" s="57"/>
      <c r="BD6040" s="57"/>
      <c r="BE6040" s="57"/>
      <c r="BF6040" s="57"/>
      <c r="BG6040" s="57"/>
      <c r="BH6040" s="57"/>
      <c r="BI6040" s="57"/>
      <c r="BJ6040" s="57"/>
      <c r="BK6040" s="57"/>
      <c r="BL6040" s="57"/>
    </row>
    <row r="6041" spans="1:64" s="50" customFormat="1" ht="12" customHeight="1" x14ac:dyDescent="0.15">
      <c r="A6041" s="42" t="s">
        <v>13684</v>
      </c>
      <c r="B6041" s="42">
        <v>23</v>
      </c>
      <c r="C6041" s="42" t="s">
        <v>108</v>
      </c>
      <c r="D6041" s="42" t="s">
        <v>31</v>
      </c>
      <c r="E6041" s="42" t="s">
        <v>13685</v>
      </c>
      <c r="F6041" s="55">
        <v>41539</v>
      </c>
      <c r="G6041" s="42" t="s">
        <v>13686</v>
      </c>
      <c r="H6041" s="42" t="s">
        <v>1054</v>
      </c>
      <c r="I6041" s="42" t="s">
        <v>40</v>
      </c>
      <c r="J6041" s="42" t="s">
        <v>13687</v>
      </c>
      <c r="K6041" s="42" t="s">
        <v>1054</v>
      </c>
      <c r="L6041" s="42" t="s">
        <v>15928</v>
      </c>
      <c r="M6041" s="42" t="s">
        <v>373</v>
      </c>
      <c r="N6041" s="42" t="s">
        <v>13688</v>
      </c>
      <c r="O6041" s="42" t="s">
        <v>28720</v>
      </c>
      <c r="P6041" s="42" t="s">
        <v>28721</v>
      </c>
      <c r="Q6041" s="56" t="s">
        <v>13689</v>
      </c>
      <c r="R6041" s="42" t="s">
        <v>94</v>
      </c>
      <c r="S6041" s="42" t="s">
        <v>373</v>
      </c>
      <c r="T6041" s="42" t="s">
        <v>29599</v>
      </c>
      <c r="V6041" s="42"/>
      <c r="W6041" s="42"/>
      <c r="Y6041" s="57"/>
      <c r="Z6041" s="57"/>
      <c r="AA6041" s="57"/>
      <c r="AB6041" s="57"/>
      <c r="AC6041" s="57"/>
      <c r="AD6041" s="57"/>
      <c r="AE6041" s="57"/>
      <c r="AF6041" s="57"/>
      <c r="AG6041" s="57"/>
      <c r="AH6041" s="57"/>
      <c r="AI6041" s="57"/>
      <c r="AJ6041" s="57"/>
      <c r="AK6041" s="57"/>
      <c r="AL6041" s="57"/>
      <c r="AM6041" s="57"/>
      <c r="AN6041" s="57"/>
      <c r="AO6041" s="57"/>
      <c r="AP6041" s="57"/>
      <c r="AQ6041" s="57"/>
      <c r="AR6041" s="57"/>
      <c r="AS6041" s="57"/>
      <c r="AT6041" s="57"/>
      <c r="AU6041" s="57"/>
      <c r="AV6041" s="57"/>
      <c r="AW6041" s="57"/>
      <c r="AX6041" s="57"/>
      <c r="AY6041" s="57"/>
      <c r="AZ6041" s="57"/>
      <c r="BA6041" s="57"/>
      <c r="BB6041" s="57"/>
      <c r="BC6041" s="57"/>
      <c r="BD6041" s="57"/>
      <c r="BE6041" s="57"/>
      <c r="BF6041" s="57"/>
      <c r="BG6041" s="57"/>
      <c r="BH6041" s="57"/>
      <c r="BI6041" s="57"/>
      <c r="BJ6041" s="57"/>
      <c r="BK6041" s="57"/>
      <c r="BL6041" s="57"/>
    </row>
    <row r="6042" spans="1:64" s="50" customFormat="1" ht="12" customHeight="1" x14ac:dyDescent="0.15">
      <c r="A6042" s="42" t="s">
        <v>13690</v>
      </c>
      <c r="B6042" s="42">
        <v>64</v>
      </c>
      <c r="C6042" s="42" t="s">
        <v>108</v>
      </c>
      <c r="D6042" s="42" t="s">
        <v>31</v>
      </c>
      <c r="E6042" s="42" t="s">
        <v>13685</v>
      </c>
      <c r="F6042" s="55">
        <v>41539</v>
      </c>
      <c r="G6042" s="42" t="s">
        <v>13691</v>
      </c>
      <c r="H6042" s="42" t="s">
        <v>1054</v>
      </c>
      <c r="I6042" s="42" t="s">
        <v>40</v>
      </c>
      <c r="J6042" s="42" t="s">
        <v>13687</v>
      </c>
      <c r="K6042" s="42" t="s">
        <v>1054</v>
      </c>
      <c r="L6042" s="42" t="s">
        <v>15928</v>
      </c>
      <c r="M6042" s="42" t="s">
        <v>373</v>
      </c>
      <c r="N6042" s="42" t="s">
        <v>13692</v>
      </c>
      <c r="O6042" s="42" t="s">
        <v>28720</v>
      </c>
      <c r="P6042" s="42" t="s">
        <v>28721</v>
      </c>
      <c r="Q6042" s="56" t="s">
        <v>13689</v>
      </c>
      <c r="R6042" s="42" t="s">
        <v>94</v>
      </c>
      <c r="S6042" s="42" t="s">
        <v>373</v>
      </c>
      <c r="T6042" s="42" t="s">
        <v>29599</v>
      </c>
      <c r="V6042" s="42"/>
      <c r="W6042" s="42"/>
      <c r="Y6042" s="57"/>
      <c r="Z6042" s="57"/>
      <c r="AA6042" s="57"/>
      <c r="AB6042" s="57"/>
      <c r="AC6042" s="57"/>
      <c r="AD6042" s="57"/>
      <c r="AE6042" s="57"/>
      <c r="AF6042" s="57"/>
      <c r="AG6042" s="57"/>
      <c r="AH6042" s="57"/>
      <c r="AI6042" s="57"/>
      <c r="AJ6042" s="57"/>
      <c r="AK6042" s="57"/>
      <c r="AL6042" s="57"/>
      <c r="AM6042" s="57"/>
      <c r="AN6042" s="57"/>
      <c r="AO6042" s="57"/>
      <c r="AP6042" s="57"/>
      <c r="AQ6042" s="57"/>
      <c r="AR6042" s="57"/>
      <c r="AS6042" s="57"/>
      <c r="AT6042" s="57"/>
      <c r="AU6042" s="57"/>
      <c r="AV6042" s="57"/>
      <c r="AW6042" s="57"/>
      <c r="AX6042" s="57"/>
      <c r="AY6042" s="57"/>
      <c r="AZ6042" s="57"/>
      <c r="BA6042" s="57"/>
      <c r="BB6042" s="57"/>
      <c r="BC6042" s="57"/>
      <c r="BD6042" s="57"/>
      <c r="BE6042" s="57"/>
      <c r="BF6042" s="57"/>
      <c r="BG6042" s="57"/>
      <c r="BH6042" s="57"/>
      <c r="BI6042" s="57"/>
      <c r="BJ6042" s="57"/>
      <c r="BK6042" s="57"/>
      <c r="BL6042" s="57"/>
    </row>
    <row r="6043" spans="1:64" s="50" customFormat="1" ht="12" customHeight="1" x14ac:dyDescent="0.15">
      <c r="A6043" s="42" t="s">
        <v>13677</v>
      </c>
      <c r="B6043" s="42">
        <v>19</v>
      </c>
      <c r="C6043" s="42" t="s">
        <v>108</v>
      </c>
      <c r="D6043" s="42" t="s">
        <v>31</v>
      </c>
      <c r="E6043" s="42" t="s">
        <v>13678</v>
      </c>
      <c r="F6043" s="55">
        <v>41539</v>
      </c>
      <c r="G6043" s="42" t="s">
        <v>13679</v>
      </c>
      <c r="H6043" s="42" t="s">
        <v>13680</v>
      </c>
      <c r="I6043" s="42" t="s">
        <v>39</v>
      </c>
      <c r="J6043" s="42">
        <v>95928</v>
      </c>
      <c r="K6043" s="42" t="s">
        <v>5131</v>
      </c>
      <c r="L6043" s="42" t="s">
        <v>13681</v>
      </c>
      <c r="M6043" s="42" t="s">
        <v>21</v>
      </c>
      <c r="N6043" s="42" t="s">
        <v>13682</v>
      </c>
      <c r="O6043" s="42" t="s">
        <v>537</v>
      </c>
      <c r="P6043" s="42" t="s">
        <v>395</v>
      </c>
      <c r="Q6043" s="56" t="s">
        <v>13683</v>
      </c>
      <c r="R6043" s="42" t="s">
        <v>948</v>
      </c>
      <c r="S6043" s="42" t="s">
        <v>373</v>
      </c>
      <c r="T6043" s="42"/>
      <c r="V6043" s="42"/>
      <c r="W6043" s="42"/>
      <c r="Y6043" s="57"/>
      <c r="Z6043" s="57"/>
      <c r="AA6043" s="57"/>
      <c r="AB6043" s="57"/>
      <c r="AC6043" s="57"/>
      <c r="AD6043" s="57"/>
      <c r="AE6043" s="57"/>
      <c r="AF6043" s="57"/>
      <c r="AG6043" s="57"/>
      <c r="AH6043" s="57"/>
      <c r="AI6043" s="57"/>
      <c r="AJ6043" s="57"/>
      <c r="AK6043" s="57"/>
      <c r="AL6043" s="57"/>
      <c r="AM6043" s="57"/>
      <c r="AN6043" s="57"/>
      <c r="AO6043" s="57"/>
      <c r="AP6043" s="57"/>
      <c r="AQ6043" s="57"/>
      <c r="AR6043" s="57"/>
      <c r="AS6043" s="57"/>
      <c r="AT6043" s="57"/>
      <c r="AU6043" s="57"/>
      <c r="AV6043" s="57"/>
      <c r="AW6043" s="57"/>
      <c r="AX6043" s="57"/>
      <c r="AY6043" s="57"/>
      <c r="AZ6043" s="57"/>
      <c r="BA6043" s="57"/>
      <c r="BB6043" s="57"/>
      <c r="BC6043" s="57"/>
      <c r="BD6043" s="57"/>
      <c r="BE6043" s="57"/>
      <c r="BF6043" s="57"/>
      <c r="BG6043" s="57"/>
      <c r="BH6043" s="57"/>
      <c r="BI6043" s="57"/>
      <c r="BJ6043" s="57"/>
      <c r="BK6043" s="57"/>
      <c r="BL6043" s="57"/>
    </row>
    <row r="6044" spans="1:64" s="50" customFormat="1" ht="12" customHeight="1" x14ac:dyDescent="0.15">
      <c r="A6044" s="42" t="s">
        <v>13698</v>
      </c>
      <c r="B6044" s="42">
        <v>66</v>
      </c>
      <c r="C6044" s="42" t="s">
        <v>14</v>
      </c>
      <c r="D6044" s="42" t="s">
        <v>31</v>
      </c>
      <c r="E6044" s="42"/>
      <c r="F6044" s="55">
        <v>41538</v>
      </c>
      <c r="G6044" s="42" t="s">
        <v>13699</v>
      </c>
      <c r="H6044" s="42" t="s">
        <v>13700</v>
      </c>
      <c r="I6044" s="42" t="s">
        <v>39</v>
      </c>
      <c r="J6044" s="42" t="s">
        <v>13701</v>
      </c>
      <c r="K6044" s="42" t="s">
        <v>92</v>
      </c>
      <c r="L6044" s="42" t="s">
        <v>13702</v>
      </c>
      <c r="M6044" s="42" t="s">
        <v>21</v>
      </c>
      <c r="N6044" s="42" t="s">
        <v>13703</v>
      </c>
      <c r="O6044" s="42" t="s">
        <v>994</v>
      </c>
      <c r="P6044" s="42" t="s">
        <v>395</v>
      </c>
      <c r="Q6044" s="56" t="str">
        <f>HYPERLINK("http://www.culvercityobserver.com/story/2013/10/10/news/man-shot-at-ccpd-hq-identified/3089.html","http://www.culvercityobserver.com/story/2013/10/10/news/man-shot-at-ccpd-hq-identified/3089.html")</f>
        <v>http://www.culvercityobserver.com/story/2013/10/10/news/man-shot-at-ccpd-hq-identified/3089.html</v>
      </c>
      <c r="R6044" s="42" t="s">
        <v>23</v>
      </c>
      <c r="S6044" s="42" t="s">
        <v>22</v>
      </c>
      <c r="T6044" s="42"/>
      <c r="V6044" s="42"/>
      <c r="W6044" s="42"/>
      <c r="Y6044" s="57"/>
      <c r="Z6044" s="57"/>
      <c r="AA6044" s="57"/>
      <c r="AB6044" s="57"/>
      <c r="AC6044" s="57"/>
      <c r="AD6044" s="57"/>
      <c r="AE6044" s="57"/>
      <c r="AF6044" s="57"/>
      <c r="AG6044" s="57"/>
      <c r="AH6044" s="57"/>
      <c r="AI6044" s="57"/>
      <c r="AJ6044" s="57"/>
      <c r="AK6044" s="57"/>
      <c r="AL6044" s="57"/>
      <c r="AM6044" s="57"/>
      <c r="AN6044" s="57"/>
      <c r="AO6044" s="57"/>
      <c r="AP6044" s="57"/>
      <c r="AQ6044" s="57"/>
      <c r="AR6044" s="57"/>
      <c r="AS6044" s="57"/>
      <c r="AT6044" s="57"/>
      <c r="AU6044" s="57"/>
      <c r="AV6044" s="57"/>
      <c r="AW6044" s="57"/>
      <c r="AX6044" s="57"/>
      <c r="AY6044" s="57"/>
      <c r="AZ6044" s="57"/>
      <c r="BA6044" s="57"/>
      <c r="BB6044" s="57"/>
      <c r="BC6044" s="57"/>
      <c r="BD6044" s="57"/>
      <c r="BE6044" s="57"/>
      <c r="BF6044" s="57"/>
      <c r="BG6044" s="57"/>
      <c r="BH6044" s="57"/>
      <c r="BI6044" s="57"/>
      <c r="BJ6044" s="57"/>
      <c r="BK6044" s="57"/>
      <c r="BL6044" s="57"/>
    </row>
    <row r="6045" spans="1:64" s="50" customFormat="1" ht="12" customHeight="1" x14ac:dyDescent="0.15">
      <c r="A6045" s="42" t="s">
        <v>29576</v>
      </c>
      <c r="B6045" s="42" t="s">
        <v>13151</v>
      </c>
      <c r="C6045" s="42" t="s">
        <v>14</v>
      </c>
      <c r="D6045" s="42" t="s">
        <v>31</v>
      </c>
      <c r="E6045" s="42"/>
      <c r="F6045" s="55">
        <v>41538</v>
      </c>
      <c r="G6045" s="42" t="s">
        <v>12467</v>
      </c>
      <c r="H6045" s="42" t="s">
        <v>5017</v>
      </c>
      <c r="I6045" s="42" t="s">
        <v>389</v>
      </c>
      <c r="J6045" s="42" t="s">
        <v>5018</v>
      </c>
      <c r="K6045" s="42" t="s">
        <v>974</v>
      </c>
      <c r="L6045" s="42" t="s">
        <v>29577</v>
      </c>
      <c r="M6045" s="42" t="s">
        <v>373</v>
      </c>
      <c r="N6045" s="42" t="s">
        <v>29578</v>
      </c>
      <c r="O6045" s="42" t="s">
        <v>26363</v>
      </c>
      <c r="P6045" s="42" t="s">
        <v>395</v>
      </c>
      <c r="Q6045" s="56" t="s">
        <v>29579</v>
      </c>
      <c r="R6045" s="42" t="s">
        <v>94</v>
      </c>
      <c r="S6045" s="42" t="s">
        <v>12</v>
      </c>
      <c r="T6045" s="42"/>
      <c r="V6045" s="42"/>
      <c r="W6045" s="42"/>
      <c r="Y6045" s="57"/>
      <c r="Z6045" s="57"/>
      <c r="AA6045" s="57"/>
      <c r="AB6045" s="57"/>
      <c r="AC6045" s="57"/>
      <c r="AD6045" s="57"/>
      <c r="AE6045" s="57"/>
      <c r="AF6045" s="57"/>
      <c r="AG6045" s="57"/>
      <c r="AH6045" s="57"/>
      <c r="AI6045" s="57"/>
      <c r="AJ6045" s="57"/>
      <c r="AK6045" s="57"/>
      <c r="AL6045" s="57"/>
      <c r="AM6045" s="57"/>
      <c r="AN6045" s="57"/>
      <c r="AO6045" s="57"/>
      <c r="AP6045" s="57"/>
      <c r="AQ6045" s="57"/>
      <c r="AR6045" s="57"/>
      <c r="AS6045" s="57"/>
      <c r="AT6045" s="57"/>
      <c r="AU6045" s="57"/>
      <c r="AV6045" s="57"/>
      <c r="AW6045" s="57"/>
      <c r="AX6045" s="57"/>
      <c r="AY6045" s="57"/>
      <c r="AZ6045" s="57"/>
      <c r="BA6045" s="57"/>
      <c r="BB6045" s="57"/>
      <c r="BC6045" s="57"/>
      <c r="BD6045" s="57"/>
      <c r="BE6045" s="57"/>
      <c r="BF6045" s="57"/>
      <c r="BG6045" s="57"/>
      <c r="BH6045" s="57"/>
      <c r="BI6045" s="57"/>
      <c r="BJ6045" s="57"/>
      <c r="BK6045" s="57"/>
      <c r="BL6045" s="57"/>
    </row>
    <row r="6046" spans="1:64" s="50" customFormat="1" ht="12" customHeight="1" x14ac:dyDescent="0.15">
      <c r="A6046" s="42" t="s">
        <v>13704</v>
      </c>
      <c r="B6046" s="42">
        <v>33</v>
      </c>
      <c r="C6046" s="42" t="s">
        <v>14</v>
      </c>
      <c r="D6046" s="42" t="s">
        <v>31</v>
      </c>
      <c r="E6046" s="42" t="s">
        <v>13705</v>
      </c>
      <c r="F6046" s="55">
        <v>41538</v>
      </c>
      <c r="G6046" s="42" t="s">
        <v>13706</v>
      </c>
      <c r="H6046" s="42" t="s">
        <v>2442</v>
      </c>
      <c r="I6046" s="42" t="s">
        <v>389</v>
      </c>
      <c r="J6046" s="42" t="s">
        <v>13707</v>
      </c>
      <c r="K6046" s="42" t="s">
        <v>2442</v>
      </c>
      <c r="L6046" s="42" t="s">
        <v>2004</v>
      </c>
      <c r="M6046" s="42" t="s">
        <v>21</v>
      </c>
      <c r="N6046" s="42" t="s">
        <v>13708</v>
      </c>
      <c r="O6046" s="42" t="s">
        <v>537</v>
      </c>
      <c r="P6046" s="42" t="s">
        <v>395</v>
      </c>
      <c r="Q6046" s="56" t="s">
        <v>13709</v>
      </c>
      <c r="R6046" s="42" t="s">
        <v>94</v>
      </c>
      <c r="S6046" s="42" t="s">
        <v>12</v>
      </c>
      <c r="T6046" s="42"/>
      <c r="V6046" s="42"/>
      <c r="W6046" s="42"/>
      <c r="Y6046" s="57"/>
      <c r="Z6046" s="57"/>
      <c r="AA6046" s="57"/>
      <c r="AB6046" s="57"/>
      <c r="AC6046" s="57"/>
      <c r="AD6046" s="57"/>
      <c r="AE6046" s="57"/>
      <c r="AF6046" s="57"/>
      <c r="AG6046" s="57"/>
      <c r="AH6046" s="57"/>
      <c r="AI6046" s="57"/>
      <c r="AJ6046" s="57"/>
      <c r="AK6046" s="57"/>
      <c r="AL6046" s="57"/>
      <c r="AM6046" s="57"/>
      <c r="AN6046" s="57"/>
      <c r="AO6046" s="57"/>
      <c r="AP6046" s="57"/>
      <c r="AQ6046" s="57"/>
      <c r="AR6046" s="57"/>
      <c r="AS6046" s="57"/>
      <c r="AT6046" s="57"/>
      <c r="AU6046" s="57"/>
      <c r="AV6046" s="57"/>
      <c r="AW6046" s="57"/>
      <c r="AX6046" s="57"/>
      <c r="AY6046" s="57"/>
      <c r="AZ6046" s="57"/>
      <c r="BA6046" s="57"/>
      <c r="BB6046" s="57"/>
      <c r="BC6046" s="57"/>
      <c r="BD6046" s="57"/>
      <c r="BE6046" s="57"/>
      <c r="BF6046" s="57"/>
      <c r="BG6046" s="57"/>
      <c r="BH6046" s="57"/>
      <c r="BI6046" s="57"/>
      <c r="BJ6046" s="57"/>
      <c r="BK6046" s="57"/>
      <c r="BL6046" s="57"/>
    </row>
    <row r="6047" spans="1:64" s="50" customFormat="1" ht="12" customHeight="1" x14ac:dyDescent="0.15">
      <c r="A6047" s="42" t="s">
        <v>13694</v>
      </c>
      <c r="B6047" s="42">
        <v>58</v>
      </c>
      <c r="C6047" s="42" t="s">
        <v>14</v>
      </c>
      <c r="D6047" s="42" t="s">
        <v>24</v>
      </c>
      <c r="E6047" s="42"/>
      <c r="F6047" s="55">
        <v>41538</v>
      </c>
      <c r="G6047" s="42" t="s">
        <v>13695</v>
      </c>
      <c r="H6047" s="42" t="s">
        <v>1273</v>
      </c>
      <c r="I6047" s="42" t="s">
        <v>203</v>
      </c>
      <c r="J6047" s="42" t="s">
        <v>13696</v>
      </c>
      <c r="K6047" s="42" t="s">
        <v>1273</v>
      </c>
      <c r="L6047" s="42" t="s">
        <v>1274</v>
      </c>
      <c r="M6047" s="42" t="s">
        <v>21</v>
      </c>
      <c r="N6047" s="42" t="s">
        <v>13697</v>
      </c>
      <c r="O6047" s="42" t="s">
        <v>4581</v>
      </c>
      <c r="P6047" s="42" t="s">
        <v>395</v>
      </c>
      <c r="Q6047" s="56"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047" s="42" t="s">
        <v>94</v>
      </c>
      <c r="S6047" s="42" t="s">
        <v>29</v>
      </c>
      <c r="T6047" s="42"/>
      <c r="V6047" s="42"/>
      <c r="W6047" s="42"/>
      <c r="Y6047" s="57"/>
      <c r="Z6047" s="57"/>
      <c r="AA6047" s="57"/>
      <c r="AB6047" s="57"/>
      <c r="AC6047" s="57"/>
      <c r="AD6047" s="57"/>
      <c r="AE6047" s="57"/>
      <c r="AF6047" s="57"/>
      <c r="AG6047" s="57"/>
      <c r="AH6047" s="57"/>
      <c r="AI6047" s="57"/>
      <c r="AJ6047" s="57"/>
      <c r="AK6047" s="57"/>
      <c r="AL6047" s="57"/>
      <c r="AM6047" s="57"/>
      <c r="AN6047" s="57"/>
      <c r="AO6047" s="57"/>
      <c r="AP6047" s="57"/>
      <c r="AQ6047" s="57"/>
      <c r="AR6047" s="57"/>
      <c r="AS6047" s="57"/>
      <c r="AT6047" s="57"/>
      <c r="AU6047" s="57"/>
      <c r="AV6047" s="57"/>
      <c r="AW6047" s="57"/>
      <c r="AX6047" s="57"/>
      <c r="AY6047" s="57"/>
      <c r="AZ6047" s="57"/>
      <c r="BA6047" s="57"/>
      <c r="BB6047" s="57"/>
      <c r="BC6047" s="57"/>
      <c r="BD6047" s="57"/>
      <c r="BE6047" s="57"/>
      <c r="BF6047" s="57"/>
      <c r="BG6047" s="57"/>
      <c r="BH6047" s="57"/>
      <c r="BI6047" s="57"/>
      <c r="BJ6047" s="57"/>
      <c r="BK6047" s="57"/>
      <c r="BL6047" s="57"/>
    </row>
    <row r="6048" spans="1:64" s="50" customFormat="1" ht="12" customHeight="1" x14ac:dyDescent="0.15">
      <c r="A6048" s="42" t="s">
        <v>13710</v>
      </c>
      <c r="B6048" s="42">
        <v>24</v>
      </c>
      <c r="C6048" s="42" t="s">
        <v>14</v>
      </c>
      <c r="D6048" s="42" t="s">
        <v>79</v>
      </c>
      <c r="E6048" s="42" t="s">
        <v>13711</v>
      </c>
      <c r="F6048" s="55">
        <v>41537</v>
      </c>
      <c r="G6048" s="42" t="s">
        <v>13712</v>
      </c>
      <c r="H6048" s="42" t="s">
        <v>210</v>
      </c>
      <c r="I6048" s="42" t="s">
        <v>211</v>
      </c>
      <c r="J6048" s="42" t="s">
        <v>413</v>
      </c>
      <c r="K6048" s="42" t="s">
        <v>414</v>
      </c>
      <c r="L6048" s="42" t="s">
        <v>212</v>
      </c>
      <c r="M6048" s="42" t="s">
        <v>21</v>
      </c>
      <c r="N6048" s="42" t="s">
        <v>13713</v>
      </c>
      <c r="O6048" s="42" t="s">
        <v>994</v>
      </c>
      <c r="P6048" s="42" t="s">
        <v>395</v>
      </c>
      <c r="Q6048" s="56" t="s">
        <v>13714</v>
      </c>
      <c r="R6048" s="42" t="s">
        <v>94</v>
      </c>
      <c r="S6048" s="42" t="s">
        <v>22</v>
      </c>
      <c r="T6048" s="42"/>
      <c r="V6048" s="42"/>
      <c r="W6048" s="42"/>
      <c r="Y6048" s="57"/>
      <c r="Z6048" s="57"/>
      <c r="AA6048" s="57"/>
      <c r="AB6048" s="57"/>
      <c r="AC6048" s="57"/>
      <c r="AD6048" s="57"/>
      <c r="AE6048" s="57"/>
      <c r="AF6048" s="57"/>
      <c r="AG6048" s="57"/>
      <c r="AH6048" s="57"/>
      <c r="AI6048" s="57"/>
      <c r="AJ6048" s="57"/>
      <c r="AK6048" s="57"/>
      <c r="AL6048" s="57"/>
      <c r="AM6048" s="57"/>
      <c r="AN6048" s="57"/>
      <c r="AO6048" s="57"/>
      <c r="AP6048" s="57"/>
      <c r="AQ6048" s="57"/>
      <c r="AR6048" s="57"/>
      <c r="AS6048" s="57"/>
      <c r="AT6048" s="57"/>
      <c r="AU6048" s="57"/>
      <c r="AV6048" s="57"/>
      <c r="AW6048" s="57"/>
      <c r="AX6048" s="57"/>
      <c r="AY6048" s="57"/>
      <c r="AZ6048" s="57"/>
      <c r="BA6048" s="57"/>
      <c r="BB6048" s="57"/>
      <c r="BC6048" s="57"/>
      <c r="BD6048" s="57"/>
      <c r="BE6048" s="57"/>
      <c r="BF6048" s="57"/>
      <c r="BG6048" s="57"/>
      <c r="BH6048" s="57"/>
      <c r="BI6048" s="57"/>
      <c r="BJ6048" s="57"/>
      <c r="BK6048" s="57"/>
      <c r="BL6048" s="57"/>
    </row>
    <row r="6049" spans="1:64" s="50" customFormat="1" ht="12" customHeight="1" x14ac:dyDescent="0.15">
      <c r="A6049" s="42" t="s">
        <v>13715</v>
      </c>
      <c r="B6049" s="42">
        <v>20</v>
      </c>
      <c r="C6049" s="42" t="s">
        <v>14</v>
      </c>
      <c r="D6049" s="42" t="s">
        <v>42</v>
      </c>
      <c r="E6049" s="42"/>
      <c r="F6049" s="55">
        <v>41537</v>
      </c>
      <c r="G6049" s="42" t="s">
        <v>13716</v>
      </c>
      <c r="H6049" s="42" t="s">
        <v>13717</v>
      </c>
      <c r="I6049" s="42" t="s">
        <v>39</v>
      </c>
      <c r="J6049" s="42" t="s">
        <v>13718</v>
      </c>
      <c r="K6049" s="42" t="s">
        <v>1139</v>
      </c>
      <c r="L6049" s="42" t="s">
        <v>13719</v>
      </c>
      <c r="M6049" s="42" t="s">
        <v>21</v>
      </c>
      <c r="N6049" s="42" t="s">
        <v>13720</v>
      </c>
      <c r="O6049" s="42" t="s">
        <v>994</v>
      </c>
      <c r="P6049" s="42" t="s">
        <v>395</v>
      </c>
      <c r="Q6049" s="56" t="s">
        <v>13721</v>
      </c>
      <c r="R6049" s="42" t="s">
        <v>94</v>
      </c>
      <c r="S6049" s="42" t="s">
        <v>22</v>
      </c>
      <c r="T6049" s="42"/>
      <c r="V6049" s="42"/>
      <c r="W6049" s="42"/>
      <c r="Y6049" s="57"/>
      <c r="Z6049" s="57"/>
      <c r="AA6049" s="57"/>
      <c r="AB6049" s="57"/>
      <c r="AC6049" s="57"/>
      <c r="AD6049" s="57"/>
      <c r="AE6049" s="57"/>
      <c r="AF6049" s="57"/>
      <c r="AG6049" s="57"/>
      <c r="AH6049" s="57"/>
      <c r="AI6049" s="57"/>
      <c r="AJ6049" s="57"/>
      <c r="AK6049" s="57"/>
      <c r="AL6049" s="57"/>
      <c r="AM6049" s="57"/>
      <c r="AN6049" s="57"/>
      <c r="AO6049" s="57"/>
      <c r="AP6049" s="57"/>
      <c r="AQ6049" s="57"/>
      <c r="AR6049" s="57"/>
      <c r="AS6049" s="57"/>
      <c r="AT6049" s="57"/>
      <c r="AU6049" s="57"/>
      <c r="AV6049" s="57"/>
      <c r="AW6049" s="57"/>
      <c r="AX6049" s="57"/>
      <c r="AY6049" s="57"/>
      <c r="AZ6049" s="57"/>
      <c r="BA6049" s="57"/>
      <c r="BB6049" s="57"/>
      <c r="BC6049" s="57"/>
      <c r="BD6049" s="57"/>
      <c r="BE6049" s="57"/>
      <c r="BF6049" s="57"/>
      <c r="BG6049" s="57"/>
      <c r="BH6049" s="57"/>
      <c r="BI6049" s="57"/>
      <c r="BJ6049" s="57"/>
      <c r="BK6049" s="57"/>
      <c r="BL6049" s="57"/>
    </row>
    <row r="6050" spans="1:64" s="50" customFormat="1" ht="12" customHeight="1" x14ac:dyDescent="0.15">
      <c r="A6050" s="42" t="s">
        <v>13722</v>
      </c>
      <c r="B6050" s="42">
        <v>20</v>
      </c>
      <c r="C6050" s="42" t="s">
        <v>14</v>
      </c>
      <c r="D6050" s="42" t="s">
        <v>42</v>
      </c>
      <c r="E6050" s="42"/>
      <c r="F6050" s="55">
        <v>41535</v>
      </c>
      <c r="G6050" s="42" t="s">
        <v>13723</v>
      </c>
      <c r="H6050" s="42" t="s">
        <v>707</v>
      </c>
      <c r="I6050" s="42" t="s">
        <v>67</v>
      </c>
      <c r="J6050" s="42" t="s">
        <v>13724</v>
      </c>
      <c r="K6050" s="42" t="s">
        <v>545</v>
      </c>
      <c r="L6050" s="42" t="s">
        <v>546</v>
      </c>
      <c r="M6050" s="42" t="s">
        <v>21</v>
      </c>
      <c r="N6050" s="42" t="s">
        <v>13725</v>
      </c>
      <c r="O6050" s="42" t="s">
        <v>4581</v>
      </c>
      <c r="P6050" s="42" t="s">
        <v>395</v>
      </c>
      <c r="Q6050" s="56" t="s">
        <v>13726</v>
      </c>
      <c r="R6050" s="42" t="s">
        <v>94</v>
      </c>
      <c r="S6050" s="42" t="s">
        <v>22</v>
      </c>
      <c r="T6050" s="42"/>
      <c r="V6050" s="42"/>
      <c r="W6050" s="42"/>
      <c r="Y6050" s="57"/>
      <c r="Z6050" s="57"/>
      <c r="AA6050" s="57"/>
      <c r="AB6050" s="57"/>
      <c r="AC6050" s="57"/>
      <c r="AD6050" s="57"/>
      <c r="AE6050" s="57"/>
      <c r="AF6050" s="57"/>
      <c r="AG6050" s="57"/>
      <c r="AH6050" s="57"/>
      <c r="AI6050" s="57"/>
      <c r="AJ6050" s="57"/>
      <c r="AK6050" s="57"/>
      <c r="AL6050" s="57"/>
      <c r="AM6050" s="57"/>
      <c r="AN6050" s="57"/>
      <c r="AO6050" s="57"/>
      <c r="AP6050" s="57"/>
      <c r="AQ6050" s="57"/>
      <c r="AR6050" s="57"/>
      <c r="AS6050" s="57"/>
      <c r="AT6050" s="57"/>
      <c r="AU6050" s="57"/>
      <c r="AV6050" s="57"/>
      <c r="AW6050" s="57"/>
      <c r="AX6050" s="57"/>
      <c r="AY6050" s="57"/>
      <c r="AZ6050" s="57"/>
      <c r="BA6050" s="57"/>
      <c r="BB6050" s="57"/>
      <c r="BC6050" s="57"/>
      <c r="BD6050" s="57"/>
      <c r="BE6050" s="57"/>
      <c r="BF6050" s="57"/>
      <c r="BG6050" s="57"/>
      <c r="BH6050" s="57"/>
      <c r="BI6050" s="57"/>
      <c r="BJ6050" s="57"/>
      <c r="BK6050" s="57"/>
      <c r="BL6050" s="57"/>
    </row>
    <row r="6051" spans="1:64" s="50" customFormat="1" ht="12" customHeight="1" x14ac:dyDescent="0.15">
      <c r="A6051" s="42" t="s">
        <v>3186</v>
      </c>
      <c r="B6051" s="42" t="s">
        <v>23</v>
      </c>
      <c r="C6051" s="42" t="s">
        <v>14</v>
      </c>
      <c r="D6051" s="42" t="s">
        <v>42</v>
      </c>
      <c r="E6051" s="42"/>
      <c r="F6051" s="55">
        <v>41535</v>
      </c>
      <c r="G6051" s="42" t="s">
        <v>13727</v>
      </c>
      <c r="H6051" s="42" t="s">
        <v>92</v>
      </c>
      <c r="I6051" s="42" t="s">
        <v>39</v>
      </c>
      <c r="J6051" s="42" t="s">
        <v>8172</v>
      </c>
      <c r="K6051" s="42" t="s">
        <v>92</v>
      </c>
      <c r="L6051" s="42" t="s">
        <v>93</v>
      </c>
      <c r="M6051" s="42" t="s">
        <v>21</v>
      </c>
      <c r="N6051" s="42" t="s">
        <v>13728</v>
      </c>
      <c r="O6051" s="42" t="s">
        <v>994</v>
      </c>
      <c r="P6051" s="42" t="s">
        <v>395</v>
      </c>
      <c r="Q6051" s="56" t="s">
        <v>13729</v>
      </c>
      <c r="R6051" s="42" t="s">
        <v>94</v>
      </c>
      <c r="S6051" s="42" t="s">
        <v>22</v>
      </c>
      <c r="T6051" s="42"/>
      <c r="V6051" s="42"/>
      <c r="W6051" s="42"/>
      <c r="Y6051" s="57"/>
      <c r="Z6051" s="57"/>
      <c r="AA6051" s="57"/>
      <c r="AB6051" s="57"/>
      <c r="AC6051" s="57"/>
      <c r="AD6051" s="57"/>
      <c r="AE6051" s="57"/>
      <c r="AF6051" s="57"/>
      <c r="AG6051" s="57"/>
      <c r="AH6051" s="57"/>
      <c r="AI6051" s="57"/>
      <c r="AJ6051" s="57"/>
      <c r="AK6051" s="57"/>
      <c r="AL6051" s="57"/>
      <c r="AM6051" s="57"/>
      <c r="AN6051" s="57"/>
      <c r="AO6051" s="57"/>
      <c r="AP6051" s="57"/>
      <c r="AQ6051" s="57"/>
      <c r="AR6051" s="57"/>
      <c r="AS6051" s="57"/>
      <c r="AT6051" s="57"/>
      <c r="AU6051" s="57"/>
      <c r="AV6051" s="57"/>
      <c r="AW6051" s="57"/>
      <c r="AX6051" s="57"/>
      <c r="AY6051" s="57"/>
      <c r="AZ6051" s="57"/>
      <c r="BA6051" s="57"/>
      <c r="BB6051" s="57"/>
      <c r="BC6051" s="57"/>
      <c r="BD6051" s="57"/>
      <c r="BE6051" s="57"/>
      <c r="BF6051" s="57"/>
      <c r="BG6051" s="57"/>
      <c r="BH6051" s="57"/>
      <c r="BI6051" s="57"/>
      <c r="BJ6051" s="57"/>
      <c r="BK6051" s="57"/>
      <c r="BL6051" s="57"/>
    </row>
    <row r="6052" spans="1:64" s="50" customFormat="1" ht="12" customHeight="1" x14ac:dyDescent="0.15">
      <c r="A6052" s="42" t="s">
        <v>13734</v>
      </c>
      <c r="B6052" s="42">
        <v>53</v>
      </c>
      <c r="C6052" s="42" t="s">
        <v>14</v>
      </c>
      <c r="D6052" s="42" t="s">
        <v>24</v>
      </c>
      <c r="E6052" s="42"/>
      <c r="F6052" s="55">
        <v>41535</v>
      </c>
      <c r="G6052" s="42" t="s">
        <v>13735</v>
      </c>
      <c r="H6052" s="42" t="s">
        <v>13736</v>
      </c>
      <c r="I6052" s="42" t="s">
        <v>56</v>
      </c>
      <c r="J6052" s="42" t="s">
        <v>13737</v>
      </c>
      <c r="K6052" s="42" t="s">
        <v>1044</v>
      </c>
      <c r="L6052" s="42" t="s">
        <v>13738</v>
      </c>
      <c r="M6052" s="42" t="s">
        <v>21</v>
      </c>
      <c r="N6052" s="42" t="s">
        <v>13739</v>
      </c>
      <c r="O6052" s="42" t="s">
        <v>994</v>
      </c>
      <c r="P6052" s="42" t="s">
        <v>395</v>
      </c>
      <c r="Q6052" s="56"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052" s="42" t="s">
        <v>94</v>
      </c>
      <c r="S6052" s="42" t="s">
        <v>12</v>
      </c>
      <c r="T6052" s="42"/>
      <c r="V6052" s="42"/>
      <c r="W6052" s="42"/>
      <c r="Y6052" s="57"/>
      <c r="Z6052" s="57"/>
      <c r="AA6052" s="57"/>
      <c r="AB6052" s="57"/>
      <c r="AC6052" s="57"/>
      <c r="AD6052" s="57"/>
      <c r="AE6052" s="57"/>
      <c r="AF6052" s="57"/>
      <c r="AG6052" s="57"/>
      <c r="AH6052" s="57"/>
      <c r="AI6052" s="57"/>
      <c r="AJ6052" s="57"/>
      <c r="AK6052" s="57"/>
      <c r="AL6052" s="57"/>
      <c r="AM6052" s="57"/>
      <c r="AN6052" s="57"/>
      <c r="AO6052" s="57"/>
      <c r="AP6052" s="57"/>
      <c r="AQ6052" s="57"/>
      <c r="AR6052" s="57"/>
      <c r="AS6052" s="57"/>
      <c r="AT6052" s="57"/>
      <c r="AU6052" s="57"/>
      <c r="AV6052" s="57"/>
      <c r="AW6052" s="57"/>
      <c r="AX6052" s="57"/>
      <c r="AY6052" s="57"/>
      <c r="AZ6052" s="57"/>
      <c r="BA6052" s="57"/>
      <c r="BB6052" s="57"/>
      <c r="BC6052" s="57"/>
      <c r="BD6052" s="57"/>
      <c r="BE6052" s="57"/>
      <c r="BF6052" s="57"/>
      <c r="BG6052" s="57"/>
      <c r="BH6052" s="57"/>
      <c r="BI6052" s="57"/>
      <c r="BJ6052" s="57"/>
      <c r="BK6052" s="57"/>
      <c r="BL6052" s="57"/>
    </row>
    <row r="6053" spans="1:64" s="50" customFormat="1" ht="12" customHeight="1" x14ac:dyDescent="0.15">
      <c r="A6053" s="42" t="s">
        <v>13730</v>
      </c>
      <c r="B6053" s="42">
        <v>59</v>
      </c>
      <c r="C6053" s="42" t="s">
        <v>14</v>
      </c>
      <c r="D6053" s="42" t="s">
        <v>42</v>
      </c>
      <c r="E6053" s="42"/>
      <c r="F6053" s="55">
        <v>41535</v>
      </c>
      <c r="G6053" s="42" t="s">
        <v>13731</v>
      </c>
      <c r="H6053" s="42" t="s">
        <v>92</v>
      </c>
      <c r="I6053" s="42" t="s">
        <v>39</v>
      </c>
      <c r="J6053" s="42" t="s">
        <v>8172</v>
      </c>
      <c r="K6053" s="42" t="s">
        <v>92</v>
      </c>
      <c r="L6053" s="42" t="s">
        <v>13732</v>
      </c>
      <c r="M6053" s="42" t="s">
        <v>21</v>
      </c>
      <c r="N6053" s="42" t="s">
        <v>13733</v>
      </c>
      <c r="O6053" s="42" t="s">
        <v>994</v>
      </c>
      <c r="P6053" s="42" t="s">
        <v>395</v>
      </c>
      <c r="Q6053" s="56" t="str">
        <f>HYPERLINK("http://homicide.latimes.com/post/ruben-ramos-escobedo/","http://homicide.latimes.com/post/ruben-ramos-escobedo/")</f>
        <v>http://homicide.latimes.com/post/ruben-ramos-escobedo/</v>
      </c>
      <c r="R6053" s="42" t="s">
        <v>23</v>
      </c>
      <c r="S6053" s="42" t="s">
        <v>29</v>
      </c>
      <c r="T6053" s="42"/>
      <c r="V6053" s="42"/>
      <c r="W6053" s="42"/>
      <c r="Y6053" s="57"/>
      <c r="Z6053" s="57"/>
      <c r="AA6053" s="57"/>
      <c r="AB6053" s="57"/>
      <c r="AC6053" s="57"/>
      <c r="AD6053" s="57"/>
      <c r="AE6053" s="57"/>
      <c r="AF6053" s="57"/>
      <c r="AG6053" s="57"/>
      <c r="AH6053" s="57"/>
      <c r="AI6053" s="57"/>
      <c r="AJ6053" s="57"/>
      <c r="AK6053" s="57"/>
      <c r="AL6053" s="57"/>
      <c r="AM6053" s="57"/>
      <c r="AN6053" s="57"/>
      <c r="AO6053" s="57"/>
      <c r="AP6053" s="57"/>
      <c r="AQ6053" s="57"/>
      <c r="AR6053" s="57"/>
      <c r="AS6053" s="57"/>
      <c r="AT6053" s="57"/>
      <c r="AU6053" s="57"/>
      <c r="AV6053" s="57"/>
      <c r="AW6053" s="57"/>
      <c r="AX6053" s="57"/>
      <c r="AY6053" s="57"/>
      <c r="AZ6053" s="57"/>
      <c r="BA6053" s="57"/>
      <c r="BB6053" s="57"/>
      <c r="BC6053" s="57"/>
      <c r="BD6053" s="57"/>
      <c r="BE6053" s="57"/>
      <c r="BF6053" s="57"/>
      <c r="BG6053" s="57"/>
      <c r="BH6053" s="57"/>
      <c r="BI6053" s="57"/>
      <c r="BJ6053" s="57"/>
      <c r="BK6053" s="57"/>
      <c r="BL6053" s="57"/>
    </row>
    <row r="6054" spans="1:64" s="50" customFormat="1" ht="12" customHeight="1" x14ac:dyDescent="0.15">
      <c r="A6054" s="42" t="s">
        <v>13740</v>
      </c>
      <c r="B6054" s="42">
        <v>26</v>
      </c>
      <c r="C6054" s="42" t="s">
        <v>14</v>
      </c>
      <c r="D6054" s="42" t="s">
        <v>79</v>
      </c>
      <c r="E6054" s="42" t="s">
        <v>13741</v>
      </c>
      <c r="F6054" s="55">
        <v>41534</v>
      </c>
      <c r="G6054" s="42" t="s">
        <v>13742</v>
      </c>
      <c r="H6054" s="42" t="s">
        <v>480</v>
      </c>
      <c r="I6054" s="42" t="s">
        <v>360</v>
      </c>
      <c r="J6054" s="42" t="s">
        <v>12643</v>
      </c>
      <c r="K6054" s="42" t="s">
        <v>480</v>
      </c>
      <c r="L6054" s="42" t="s">
        <v>482</v>
      </c>
      <c r="M6054" s="42" t="s">
        <v>21</v>
      </c>
      <c r="N6054" s="42" t="s">
        <v>13743</v>
      </c>
      <c r="O6054" s="42" t="s">
        <v>537</v>
      </c>
      <c r="P6054" s="42" t="s">
        <v>395</v>
      </c>
      <c r="Q6054" s="56" t="s">
        <v>13744</v>
      </c>
      <c r="R6054" s="42" t="s">
        <v>542</v>
      </c>
      <c r="S6054" s="42" t="s">
        <v>22</v>
      </c>
      <c r="T6054" s="42"/>
      <c r="V6054" s="42"/>
      <c r="W6054" s="42"/>
      <c r="Y6054" s="57"/>
      <c r="Z6054" s="57"/>
      <c r="AA6054" s="57"/>
      <c r="AB6054" s="57"/>
      <c r="AC6054" s="57"/>
      <c r="AD6054" s="57"/>
      <c r="AE6054" s="57"/>
      <c r="AF6054" s="57"/>
      <c r="AG6054" s="57"/>
      <c r="AH6054" s="57"/>
      <c r="AI6054" s="57"/>
      <c r="AJ6054" s="57"/>
      <c r="AK6054" s="57"/>
      <c r="AL6054" s="57"/>
      <c r="AM6054" s="57"/>
      <c r="AN6054" s="57"/>
      <c r="AO6054" s="57"/>
      <c r="AP6054" s="57"/>
      <c r="AQ6054" s="57"/>
      <c r="AR6054" s="57"/>
      <c r="AS6054" s="57"/>
      <c r="AT6054" s="57"/>
      <c r="AU6054" s="57"/>
      <c r="AV6054" s="57"/>
      <c r="AW6054" s="57"/>
      <c r="AX6054" s="57"/>
      <c r="AY6054" s="57"/>
      <c r="AZ6054" s="57"/>
      <c r="BA6054" s="57"/>
      <c r="BB6054" s="57"/>
      <c r="BC6054" s="57"/>
      <c r="BD6054" s="57"/>
      <c r="BE6054" s="57"/>
      <c r="BF6054" s="57"/>
      <c r="BG6054" s="57"/>
      <c r="BH6054" s="57"/>
      <c r="BI6054" s="57"/>
      <c r="BJ6054" s="57"/>
      <c r="BK6054" s="57"/>
      <c r="BL6054" s="57"/>
    </row>
    <row r="6055" spans="1:64" s="50" customFormat="1" ht="12" customHeight="1" x14ac:dyDescent="0.15">
      <c r="A6055" s="42" t="s">
        <v>13745</v>
      </c>
      <c r="B6055" s="42">
        <v>40</v>
      </c>
      <c r="C6055" s="42" t="s">
        <v>14</v>
      </c>
      <c r="D6055" s="42" t="s">
        <v>31</v>
      </c>
      <c r="E6055" s="42" t="s">
        <v>13746</v>
      </c>
      <c r="F6055" s="55">
        <v>41534</v>
      </c>
      <c r="G6055" s="42" t="s">
        <v>13747</v>
      </c>
      <c r="H6055" s="42" t="s">
        <v>13748</v>
      </c>
      <c r="I6055" s="42" t="s">
        <v>962</v>
      </c>
      <c r="J6055" s="42" t="s">
        <v>13749</v>
      </c>
      <c r="K6055" s="42" t="s">
        <v>31</v>
      </c>
      <c r="L6055" s="42" t="s">
        <v>6361</v>
      </c>
      <c r="M6055" s="42" t="s">
        <v>21</v>
      </c>
      <c r="N6055" s="42" t="s">
        <v>13750</v>
      </c>
      <c r="O6055" s="42" t="s">
        <v>994</v>
      </c>
      <c r="P6055" s="42" t="s">
        <v>395</v>
      </c>
      <c r="Q6055" s="56" t="s">
        <v>13751</v>
      </c>
      <c r="R6055" s="42" t="s">
        <v>94</v>
      </c>
      <c r="S6055" s="42" t="s">
        <v>22</v>
      </c>
      <c r="T6055" s="42"/>
      <c r="V6055" s="42"/>
      <c r="W6055" s="42"/>
      <c r="Y6055" s="57"/>
      <c r="Z6055" s="57"/>
      <c r="AA6055" s="57"/>
      <c r="AB6055" s="57"/>
      <c r="AC6055" s="57"/>
      <c r="AD6055" s="57"/>
      <c r="AE6055" s="57"/>
      <c r="AF6055" s="57"/>
      <c r="AG6055" s="57"/>
      <c r="AH6055" s="57"/>
      <c r="AI6055" s="57"/>
      <c r="AJ6055" s="57"/>
      <c r="AK6055" s="57"/>
      <c r="AL6055" s="57"/>
      <c r="AM6055" s="57"/>
      <c r="AN6055" s="57"/>
      <c r="AO6055" s="57"/>
      <c r="AP6055" s="57"/>
      <c r="AQ6055" s="57"/>
      <c r="AR6055" s="57"/>
      <c r="AS6055" s="57"/>
      <c r="AT6055" s="57"/>
      <c r="AU6055" s="57"/>
      <c r="AV6055" s="57"/>
      <c r="AW6055" s="57"/>
      <c r="AX6055" s="57"/>
      <c r="AY6055" s="57"/>
      <c r="AZ6055" s="57"/>
      <c r="BA6055" s="57"/>
      <c r="BB6055" s="57"/>
      <c r="BC6055" s="57"/>
      <c r="BD6055" s="57"/>
      <c r="BE6055" s="57"/>
      <c r="BF6055" s="57"/>
      <c r="BG6055" s="57"/>
      <c r="BH6055" s="57"/>
      <c r="BI6055" s="57"/>
      <c r="BJ6055" s="57"/>
      <c r="BK6055" s="57"/>
      <c r="BL6055" s="57"/>
    </row>
    <row r="6056" spans="1:64" s="50" customFormat="1" ht="12" customHeight="1" x14ac:dyDescent="0.15">
      <c r="A6056" s="42" t="s">
        <v>13752</v>
      </c>
      <c r="B6056" s="42">
        <v>34</v>
      </c>
      <c r="C6056" s="42" t="s">
        <v>14</v>
      </c>
      <c r="D6056" s="42" t="s">
        <v>79</v>
      </c>
      <c r="E6056" s="42" t="s">
        <v>13753</v>
      </c>
      <c r="F6056" s="55">
        <v>41533</v>
      </c>
      <c r="G6056" s="42" t="s">
        <v>13754</v>
      </c>
      <c r="H6056" s="42" t="s">
        <v>112</v>
      </c>
      <c r="I6056" s="42" t="s">
        <v>3573</v>
      </c>
      <c r="J6056" s="42" t="s">
        <v>13755</v>
      </c>
      <c r="K6056" s="42" t="s">
        <v>3575</v>
      </c>
      <c r="L6056" s="42" t="s">
        <v>18877</v>
      </c>
      <c r="M6056" s="42" t="s">
        <v>21</v>
      </c>
      <c r="N6056" s="42" t="s">
        <v>13756</v>
      </c>
      <c r="O6056" s="42" t="s">
        <v>537</v>
      </c>
      <c r="P6056" s="42" t="s">
        <v>395</v>
      </c>
      <c r="Q6056" s="56" t="s">
        <v>13757</v>
      </c>
      <c r="R6056" s="42" t="s">
        <v>94</v>
      </c>
      <c r="S6056" s="42" t="s">
        <v>22</v>
      </c>
      <c r="T6056" s="42"/>
      <c r="V6056" s="42"/>
      <c r="W6056" s="42"/>
      <c r="Y6056" s="57"/>
      <c r="Z6056" s="57"/>
      <c r="AA6056" s="57"/>
      <c r="AB6056" s="57"/>
      <c r="AC6056" s="57"/>
      <c r="AD6056" s="57"/>
      <c r="AE6056" s="57"/>
      <c r="AF6056" s="57"/>
      <c r="AG6056" s="57"/>
      <c r="AH6056" s="57"/>
      <c r="AI6056" s="57"/>
      <c r="AJ6056" s="57"/>
      <c r="AK6056" s="57"/>
      <c r="AL6056" s="57"/>
      <c r="AM6056" s="57"/>
      <c r="AN6056" s="57"/>
      <c r="AO6056" s="57"/>
      <c r="AP6056" s="57"/>
      <c r="AQ6056" s="57"/>
      <c r="AR6056" s="57"/>
      <c r="AS6056" s="57"/>
      <c r="AT6056" s="57"/>
      <c r="AU6056" s="57"/>
      <c r="AV6056" s="57"/>
      <c r="AW6056" s="57"/>
      <c r="AX6056" s="57"/>
      <c r="AY6056" s="57"/>
      <c r="AZ6056" s="57"/>
      <c r="BA6056" s="57"/>
      <c r="BB6056" s="57"/>
      <c r="BC6056" s="57"/>
      <c r="BD6056" s="57"/>
      <c r="BE6056" s="57"/>
      <c r="BF6056" s="57"/>
      <c r="BG6056" s="57"/>
      <c r="BH6056" s="57"/>
      <c r="BI6056" s="57"/>
      <c r="BJ6056" s="57"/>
      <c r="BK6056" s="57"/>
      <c r="BL6056" s="57"/>
    </row>
    <row r="6057" spans="1:64" s="50" customFormat="1" ht="12" customHeight="1" x14ac:dyDescent="0.15">
      <c r="A6057" s="42" t="s">
        <v>13758</v>
      </c>
      <c r="B6057" s="42">
        <v>39</v>
      </c>
      <c r="C6057" s="42" t="s">
        <v>14</v>
      </c>
      <c r="D6057" s="42" t="s">
        <v>79</v>
      </c>
      <c r="E6057" s="42" t="s">
        <v>13759</v>
      </c>
      <c r="F6057" s="55">
        <v>41533</v>
      </c>
      <c r="G6057" s="42" t="s">
        <v>13760</v>
      </c>
      <c r="H6057" s="42" t="s">
        <v>45</v>
      </c>
      <c r="I6057" s="42" t="s">
        <v>26</v>
      </c>
      <c r="J6057" s="42" t="s">
        <v>13268</v>
      </c>
      <c r="K6057" s="42" t="s">
        <v>2544</v>
      </c>
      <c r="L6057" s="42" t="s">
        <v>13761</v>
      </c>
      <c r="M6057" s="42" t="s">
        <v>21</v>
      </c>
      <c r="N6057" s="42" t="s">
        <v>13762</v>
      </c>
      <c r="O6057" s="42" t="s">
        <v>994</v>
      </c>
      <c r="P6057" s="42" t="s">
        <v>395</v>
      </c>
      <c r="Q6057" s="56" t="s">
        <v>13763</v>
      </c>
      <c r="R6057" s="42" t="s">
        <v>94</v>
      </c>
      <c r="S6057" s="42" t="s">
        <v>22</v>
      </c>
      <c r="T6057" s="42"/>
      <c r="V6057" s="42"/>
      <c r="W6057" s="42"/>
      <c r="Y6057" s="57"/>
      <c r="Z6057" s="57"/>
      <c r="AA6057" s="57"/>
      <c r="AB6057" s="57"/>
      <c r="AC6057" s="57"/>
      <c r="AD6057" s="57"/>
      <c r="AE6057" s="57"/>
      <c r="AF6057" s="57"/>
      <c r="AG6057" s="57"/>
      <c r="AH6057" s="57"/>
      <c r="AI6057" s="57"/>
      <c r="AJ6057" s="57"/>
      <c r="AK6057" s="57"/>
      <c r="AL6057" s="57"/>
      <c r="AM6057" s="57"/>
      <c r="AN6057" s="57"/>
      <c r="AO6057" s="57"/>
      <c r="AP6057" s="57"/>
      <c r="AQ6057" s="57"/>
      <c r="AR6057" s="57"/>
      <c r="AS6057" s="57"/>
      <c r="AT6057" s="57"/>
      <c r="AU6057" s="57"/>
      <c r="AV6057" s="57"/>
      <c r="AW6057" s="57"/>
      <c r="AX6057" s="57"/>
      <c r="AY6057" s="57"/>
      <c r="AZ6057" s="57"/>
      <c r="BA6057" s="57"/>
      <c r="BB6057" s="57"/>
      <c r="BC6057" s="57"/>
      <c r="BD6057" s="57"/>
      <c r="BE6057" s="57"/>
      <c r="BF6057" s="57"/>
      <c r="BG6057" s="57"/>
      <c r="BH6057" s="57"/>
      <c r="BI6057" s="57"/>
      <c r="BJ6057" s="57"/>
      <c r="BK6057" s="57"/>
      <c r="BL6057" s="57"/>
    </row>
    <row r="6058" spans="1:64" s="50" customFormat="1" ht="12" customHeight="1" x14ac:dyDescent="0.15">
      <c r="A6058" s="42" t="s">
        <v>13770</v>
      </c>
      <c r="B6058" s="42">
        <v>32</v>
      </c>
      <c r="C6058" s="42" t="s">
        <v>14</v>
      </c>
      <c r="D6058" s="42" t="s">
        <v>31</v>
      </c>
      <c r="E6058" s="42" t="s">
        <v>13771</v>
      </c>
      <c r="F6058" s="55">
        <v>41533</v>
      </c>
      <c r="G6058" s="42" t="s">
        <v>13766</v>
      </c>
      <c r="H6058" s="42" t="s">
        <v>663</v>
      </c>
      <c r="I6058" s="42" t="s">
        <v>39</v>
      </c>
      <c r="J6058" s="42" t="s">
        <v>13767</v>
      </c>
      <c r="K6058" s="42" t="s">
        <v>664</v>
      </c>
      <c r="L6058" s="42" t="s">
        <v>665</v>
      </c>
      <c r="M6058" s="42" t="s">
        <v>21</v>
      </c>
      <c r="N6058" s="42" t="s">
        <v>13772</v>
      </c>
      <c r="O6058" s="42" t="s">
        <v>537</v>
      </c>
      <c r="P6058" s="42" t="s">
        <v>395</v>
      </c>
      <c r="Q6058" s="56" t="s">
        <v>13773</v>
      </c>
      <c r="R6058" s="42" t="s">
        <v>94</v>
      </c>
      <c r="S6058" s="42" t="s">
        <v>22</v>
      </c>
      <c r="T6058" s="42"/>
      <c r="V6058" s="42"/>
      <c r="W6058" s="42"/>
      <c r="Y6058" s="57"/>
      <c r="Z6058" s="57"/>
      <c r="AA6058" s="57"/>
      <c r="AB6058" s="57"/>
      <c r="AC6058" s="57"/>
      <c r="AD6058" s="57"/>
      <c r="AE6058" s="57"/>
      <c r="AF6058" s="57"/>
      <c r="AG6058" s="57"/>
      <c r="AH6058" s="57"/>
      <c r="AI6058" s="57"/>
      <c r="AJ6058" s="57"/>
      <c r="AK6058" s="57"/>
      <c r="AL6058" s="57"/>
      <c r="AM6058" s="57"/>
      <c r="AN6058" s="57"/>
      <c r="AO6058" s="57"/>
      <c r="AP6058" s="57"/>
      <c r="AQ6058" s="57"/>
      <c r="AR6058" s="57"/>
      <c r="AS6058" s="57"/>
      <c r="AT6058" s="57"/>
      <c r="AU6058" s="57"/>
      <c r="AV6058" s="57"/>
      <c r="AW6058" s="57"/>
      <c r="AX6058" s="57"/>
      <c r="AY6058" s="57"/>
      <c r="AZ6058" s="57"/>
      <c r="BA6058" s="57"/>
      <c r="BB6058" s="57"/>
      <c r="BC6058" s="57"/>
      <c r="BD6058" s="57"/>
      <c r="BE6058" s="57"/>
      <c r="BF6058" s="57"/>
      <c r="BG6058" s="57"/>
      <c r="BH6058" s="57"/>
      <c r="BI6058" s="57"/>
      <c r="BJ6058" s="57"/>
      <c r="BK6058" s="57"/>
      <c r="BL6058" s="57"/>
    </row>
    <row r="6059" spans="1:64" s="50" customFormat="1" ht="12" customHeight="1" x14ac:dyDescent="0.15">
      <c r="A6059" s="42" t="s">
        <v>13764</v>
      </c>
      <c r="B6059" s="42">
        <v>34</v>
      </c>
      <c r="C6059" s="42" t="s">
        <v>14</v>
      </c>
      <c r="D6059" s="42" t="s">
        <v>42</v>
      </c>
      <c r="E6059" s="42" t="s">
        <v>13765</v>
      </c>
      <c r="F6059" s="55">
        <v>41533</v>
      </c>
      <c r="G6059" s="42" t="s">
        <v>13766</v>
      </c>
      <c r="H6059" s="42" t="s">
        <v>663</v>
      </c>
      <c r="I6059" s="42" t="s">
        <v>39</v>
      </c>
      <c r="J6059" s="42" t="s">
        <v>13767</v>
      </c>
      <c r="K6059" s="42" t="s">
        <v>664</v>
      </c>
      <c r="L6059" s="42" t="s">
        <v>665</v>
      </c>
      <c r="M6059" s="42" t="s">
        <v>21</v>
      </c>
      <c r="N6059" s="42" t="s">
        <v>13768</v>
      </c>
      <c r="O6059" s="42" t="s">
        <v>537</v>
      </c>
      <c r="P6059" s="42" t="s">
        <v>395</v>
      </c>
      <c r="Q6059" s="56" t="s">
        <v>13769</v>
      </c>
      <c r="R6059" s="42" t="s">
        <v>94</v>
      </c>
      <c r="S6059" s="42" t="s">
        <v>12</v>
      </c>
      <c r="T6059" s="42"/>
      <c r="V6059" s="42"/>
      <c r="W6059" s="42"/>
      <c r="Y6059" s="57"/>
      <c r="Z6059" s="57"/>
      <c r="AA6059" s="57"/>
      <c r="AB6059" s="57"/>
      <c r="AC6059" s="57"/>
      <c r="AD6059" s="57"/>
      <c r="AE6059" s="57"/>
      <c r="AF6059" s="57"/>
      <c r="AG6059" s="57"/>
      <c r="AH6059" s="57"/>
      <c r="AI6059" s="57"/>
      <c r="AJ6059" s="57"/>
      <c r="AK6059" s="57"/>
      <c r="AL6059" s="57"/>
      <c r="AM6059" s="57"/>
      <c r="AN6059" s="57"/>
      <c r="AO6059" s="57"/>
      <c r="AP6059" s="57"/>
      <c r="AQ6059" s="57"/>
      <c r="AR6059" s="57"/>
      <c r="AS6059" s="57"/>
      <c r="AT6059" s="57"/>
      <c r="AU6059" s="57"/>
      <c r="AV6059" s="57"/>
      <c r="AW6059" s="57"/>
      <c r="AX6059" s="57"/>
      <c r="AY6059" s="57"/>
      <c r="AZ6059" s="57"/>
      <c r="BA6059" s="57"/>
      <c r="BB6059" s="57"/>
      <c r="BC6059" s="57"/>
      <c r="BD6059" s="57"/>
      <c r="BE6059" s="57"/>
      <c r="BF6059" s="57"/>
      <c r="BG6059" s="57"/>
      <c r="BH6059" s="57"/>
      <c r="BI6059" s="57"/>
      <c r="BJ6059" s="57"/>
      <c r="BK6059" s="57"/>
      <c r="BL6059" s="57"/>
    </row>
    <row r="6060" spans="1:64" s="50" customFormat="1" ht="12" customHeight="1" x14ac:dyDescent="0.15">
      <c r="A6060" s="42" t="s">
        <v>13801</v>
      </c>
      <c r="B6060" s="42">
        <v>55</v>
      </c>
      <c r="C6060" s="42" t="s">
        <v>14</v>
      </c>
      <c r="D6060" s="42" t="s">
        <v>31</v>
      </c>
      <c r="E6060" s="42" t="s">
        <v>13802</v>
      </c>
      <c r="F6060" s="55">
        <v>41531</v>
      </c>
      <c r="G6060" s="42" t="s">
        <v>13803</v>
      </c>
      <c r="H6060" s="42" t="s">
        <v>1083</v>
      </c>
      <c r="I6060" s="42" t="s">
        <v>398</v>
      </c>
      <c r="J6060" s="42" t="s">
        <v>13804</v>
      </c>
      <c r="K6060" s="42" t="s">
        <v>1083</v>
      </c>
      <c r="L6060" s="42" t="s">
        <v>1084</v>
      </c>
      <c r="M6060" s="42" t="s">
        <v>373</v>
      </c>
      <c r="N6060" s="42" t="s">
        <v>13805</v>
      </c>
      <c r="O6060" s="42" t="s">
        <v>28722</v>
      </c>
      <c r="P6060" s="42" t="s">
        <v>39041</v>
      </c>
      <c r="Q6060" s="56" t="s">
        <v>13806</v>
      </c>
      <c r="R6060" s="42" t="s">
        <v>94</v>
      </c>
      <c r="S6060" s="42" t="s">
        <v>373</v>
      </c>
      <c r="T6060" s="42" t="s">
        <v>29599</v>
      </c>
      <c r="V6060" s="42"/>
      <c r="W6060" s="42"/>
      <c r="Y6060" s="57"/>
      <c r="Z6060" s="57"/>
      <c r="AA6060" s="57"/>
      <c r="AB6060" s="57"/>
      <c r="AC6060" s="57"/>
      <c r="AD6060" s="57"/>
      <c r="AE6060" s="57"/>
      <c r="AF6060" s="57"/>
      <c r="AG6060" s="57"/>
      <c r="AH6060" s="57"/>
      <c r="AI6060" s="57"/>
      <c r="AJ6060" s="57"/>
      <c r="AK6060" s="57"/>
      <c r="AL6060" s="57"/>
      <c r="AM6060" s="57"/>
      <c r="AN6060" s="57"/>
      <c r="AO6060" s="57"/>
      <c r="AP6060" s="57"/>
      <c r="AQ6060" s="57"/>
      <c r="AR6060" s="57"/>
      <c r="AS6060" s="57"/>
      <c r="AT6060" s="57"/>
      <c r="AU6060" s="57"/>
      <c r="AV6060" s="57"/>
      <c r="AW6060" s="57"/>
      <c r="AX6060" s="57"/>
      <c r="AY6060" s="57"/>
      <c r="AZ6060" s="57"/>
      <c r="BA6060" s="57"/>
      <c r="BB6060" s="57"/>
      <c r="BC6060" s="57"/>
      <c r="BD6060" s="57"/>
      <c r="BE6060" s="57"/>
      <c r="BF6060" s="57"/>
      <c r="BG6060" s="57"/>
      <c r="BH6060" s="57"/>
      <c r="BI6060" s="57"/>
      <c r="BJ6060" s="57"/>
      <c r="BK6060" s="57"/>
      <c r="BL6060" s="57"/>
    </row>
    <row r="6061" spans="1:64" s="50" customFormat="1" ht="12" customHeight="1" x14ac:dyDescent="0.15">
      <c r="A6061" s="42" t="s">
        <v>13779</v>
      </c>
      <c r="B6061" s="42">
        <v>24</v>
      </c>
      <c r="C6061" s="42" t="s">
        <v>14</v>
      </c>
      <c r="D6061" s="42" t="s">
        <v>79</v>
      </c>
      <c r="E6061" s="42" t="s">
        <v>13780</v>
      </c>
      <c r="F6061" s="55">
        <v>41531</v>
      </c>
      <c r="G6061" s="42" t="s">
        <v>13781</v>
      </c>
      <c r="H6061" s="42" t="s">
        <v>4094</v>
      </c>
      <c r="I6061" s="42" t="s">
        <v>360</v>
      </c>
      <c r="J6061" s="42">
        <v>28215</v>
      </c>
      <c r="K6061" s="42" t="s">
        <v>4096</v>
      </c>
      <c r="L6061" s="42" t="s">
        <v>4097</v>
      </c>
      <c r="M6061" s="42" t="s">
        <v>21</v>
      </c>
      <c r="N6061" s="42" t="s">
        <v>13782</v>
      </c>
      <c r="O6061" s="42" t="s">
        <v>28695</v>
      </c>
      <c r="P6061" s="42" t="s">
        <v>28701</v>
      </c>
      <c r="Q6061" s="56" t="s">
        <v>13783</v>
      </c>
      <c r="R6061" s="42" t="s">
        <v>94</v>
      </c>
      <c r="S6061" s="42" t="s">
        <v>12</v>
      </c>
      <c r="T6061" s="42"/>
      <c r="V6061" s="42"/>
      <c r="W6061" s="42"/>
      <c r="Y6061" s="57"/>
      <c r="Z6061" s="57"/>
      <c r="AA6061" s="57"/>
      <c r="AB6061" s="57"/>
      <c r="AC6061" s="57"/>
      <c r="AD6061" s="57"/>
      <c r="AE6061" s="57"/>
      <c r="AF6061" s="57"/>
      <c r="AG6061" s="57"/>
      <c r="AH6061" s="57"/>
      <c r="AI6061" s="57"/>
      <c r="AJ6061" s="57"/>
      <c r="AK6061" s="57"/>
      <c r="AL6061" s="57"/>
      <c r="AM6061" s="57"/>
      <c r="AN6061" s="57"/>
      <c r="AO6061" s="57"/>
      <c r="AP6061" s="57"/>
      <c r="AQ6061" s="57"/>
      <c r="AR6061" s="57"/>
      <c r="AS6061" s="57"/>
      <c r="AT6061" s="57"/>
      <c r="AU6061" s="57"/>
      <c r="AV6061" s="57"/>
      <c r="AW6061" s="57"/>
      <c r="AX6061" s="57"/>
      <c r="AY6061" s="57"/>
      <c r="AZ6061" s="57"/>
      <c r="BA6061" s="57"/>
      <c r="BB6061" s="57"/>
      <c r="BC6061" s="57"/>
      <c r="BD6061" s="57"/>
      <c r="BE6061" s="57"/>
      <c r="BF6061" s="57"/>
      <c r="BG6061" s="57"/>
      <c r="BH6061" s="57"/>
      <c r="BI6061" s="57"/>
      <c r="BJ6061" s="57"/>
      <c r="BK6061" s="57"/>
      <c r="BL6061" s="57"/>
    </row>
    <row r="6062" spans="1:64" s="50" customFormat="1" ht="12" customHeight="1" x14ac:dyDescent="0.15">
      <c r="A6062" s="42" t="s">
        <v>13774</v>
      </c>
      <c r="B6062" s="42">
        <v>27</v>
      </c>
      <c r="C6062" s="42" t="s">
        <v>14</v>
      </c>
      <c r="D6062" s="42" t="s">
        <v>79</v>
      </c>
      <c r="E6062" s="42" t="s">
        <v>13775</v>
      </c>
      <c r="F6062" s="55">
        <v>41531</v>
      </c>
      <c r="G6062" s="42" t="s">
        <v>13776</v>
      </c>
      <c r="H6062" s="42" t="s">
        <v>6435</v>
      </c>
      <c r="I6062" s="42" t="s">
        <v>117</v>
      </c>
      <c r="J6062" s="42" t="s">
        <v>6436</v>
      </c>
      <c r="K6062" s="42" t="s">
        <v>617</v>
      </c>
      <c r="L6062" s="42" t="s">
        <v>6437</v>
      </c>
      <c r="M6062" s="42" t="s">
        <v>21</v>
      </c>
      <c r="N6062" s="42" t="s">
        <v>13777</v>
      </c>
      <c r="O6062" s="42" t="s">
        <v>4581</v>
      </c>
      <c r="P6062" s="42" t="s">
        <v>395</v>
      </c>
      <c r="Q6062" s="56" t="s">
        <v>13778</v>
      </c>
      <c r="R6062" s="42" t="s">
        <v>94</v>
      </c>
      <c r="S6062" s="42" t="s">
        <v>22</v>
      </c>
      <c r="T6062" s="42"/>
      <c r="V6062" s="42"/>
      <c r="W6062" s="42"/>
      <c r="Y6062" s="57"/>
      <c r="Z6062" s="57"/>
      <c r="AA6062" s="57"/>
      <c r="AB6062" s="57"/>
      <c r="AC6062" s="57"/>
      <c r="AD6062" s="57"/>
      <c r="AE6062" s="57"/>
      <c r="AF6062" s="57"/>
      <c r="AG6062" s="57"/>
      <c r="AH6062" s="57"/>
      <c r="AI6062" s="57"/>
      <c r="AJ6062" s="57"/>
      <c r="AK6062" s="57"/>
      <c r="AL6062" s="57"/>
      <c r="AM6062" s="57"/>
      <c r="AN6062" s="57"/>
      <c r="AO6062" s="57"/>
      <c r="AP6062" s="57"/>
      <c r="AQ6062" s="57"/>
      <c r="AR6062" s="57"/>
      <c r="AS6062" s="57"/>
      <c r="AT6062" s="57"/>
      <c r="AU6062" s="57"/>
      <c r="AV6062" s="57"/>
      <c r="AW6062" s="57"/>
      <c r="AX6062" s="57"/>
      <c r="AY6062" s="57"/>
      <c r="AZ6062" s="57"/>
      <c r="BA6062" s="57"/>
      <c r="BB6062" s="57"/>
      <c r="BC6062" s="57"/>
      <c r="BD6062" s="57"/>
      <c r="BE6062" s="57"/>
      <c r="BF6062" s="57"/>
      <c r="BG6062" s="57"/>
      <c r="BH6062" s="57"/>
      <c r="BI6062" s="57"/>
      <c r="BJ6062" s="57"/>
      <c r="BK6062" s="57"/>
      <c r="BL6062" s="57"/>
    </row>
    <row r="6063" spans="1:64" s="50" customFormat="1" ht="12" customHeight="1" x14ac:dyDescent="0.15">
      <c r="A6063" s="42" t="s">
        <v>13784</v>
      </c>
      <c r="B6063" s="42">
        <v>30</v>
      </c>
      <c r="C6063" s="42" t="s">
        <v>14</v>
      </c>
      <c r="D6063" s="42" t="s">
        <v>24</v>
      </c>
      <c r="E6063" s="42"/>
      <c r="F6063" s="55">
        <v>41531</v>
      </c>
      <c r="G6063" s="42" t="s">
        <v>13785</v>
      </c>
      <c r="H6063" s="42" t="s">
        <v>464</v>
      </c>
      <c r="I6063" s="42" t="s">
        <v>238</v>
      </c>
      <c r="J6063" s="42" t="s">
        <v>13786</v>
      </c>
      <c r="K6063" s="42" t="s">
        <v>12959</v>
      </c>
      <c r="L6063" s="42" t="s">
        <v>2648</v>
      </c>
      <c r="M6063" s="42" t="s">
        <v>21</v>
      </c>
      <c r="N6063" s="42" t="s">
        <v>13787</v>
      </c>
      <c r="O6063" s="42" t="s">
        <v>537</v>
      </c>
      <c r="P6063" s="42" t="s">
        <v>395</v>
      </c>
      <c r="Q6063" s="56" t="s">
        <v>13788</v>
      </c>
      <c r="R6063" s="42" t="s">
        <v>94</v>
      </c>
      <c r="S6063" s="42" t="s">
        <v>22</v>
      </c>
      <c r="T6063" s="42"/>
      <c r="V6063" s="42"/>
      <c r="W6063" s="42"/>
      <c r="Y6063" s="57"/>
      <c r="Z6063" s="57"/>
      <c r="AA6063" s="57"/>
      <c r="AB6063" s="57"/>
      <c r="AC6063" s="57"/>
      <c r="AD6063" s="57"/>
      <c r="AE6063" s="57"/>
      <c r="AF6063" s="57"/>
      <c r="AG6063" s="57"/>
      <c r="AH6063" s="57"/>
      <c r="AI6063" s="57"/>
      <c r="AJ6063" s="57"/>
      <c r="AK6063" s="57"/>
      <c r="AL6063" s="57"/>
      <c r="AM6063" s="57"/>
      <c r="AN6063" s="57"/>
      <c r="AO6063" s="57"/>
      <c r="AP6063" s="57"/>
      <c r="AQ6063" s="57"/>
      <c r="AR6063" s="57"/>
      <c r="AS6063" s="57"/>
      <c r="AT6063" s="57"/>
      <c r="AU6063" s="57"/>
      <c r="AV6063" s="57"/>
      <c r="AW6063" s="57"/>
      <c r="AX6063" s="57"/>
      <c r="AY6063" s="57"/>
      <c r="AZ6063" s="57"/>
      <c r="BA6063" s="57"/>
      <c r="BB6063" s="57"/>
      <c r="BC6063" s="57"/>
      <c r="BD6063" s="57"/>
      <c r="BE6063" s="57"/>
      <c r="BF6063" s="57"/>
      <c r="BG6063" s="57"/>
      <c r="BH6063" s="57"/>
      <c r="BI6063" s="57"/>
      <c r="BJ6063" s="57"/>
      <c r="BK6063" s="57"/>
      <c r="BL6063" s="57"/>
    </row>
    <row r="6064" spans="1:64" s="50" customFormat="1" ht="12" customHeight="1" x14ac:dyDescent="0.15">
      <c r="A6064" s="42" t="s">
        <v>13789</v>
      </c>
      <c r="B6064" s="42">
        <v>56</v>
      </c>
      <c r="C6064" s="42" t="s">
        <v>14</v>
      </c>
      <c r="D6064" s="42" t="s">
        <v>24</v>
      </c>
      <c r="E6064" s="42"/>
      <c r="F6064" s="55">
        <v>41531</v>
      </c>
      <c r="G6064" s="42" t="s">
        <v>13790</v>
      </c>
      <c r="H6064" s="42" t="s">
        <v>5054</v>
      </c>
      <c r="I6064" s="42" t="s">
        <v>167</v>
      </c>
      <c r="J6064" s="42" t="s">
        <v>13791</v>
      </c>
      <c r="K6064" s="42" t="s">
        <v>3645</v>
      </c>
      <c r="L6064" s="42" t="s">
        <v>13792</v>
      </c>
      <c r="M6064" s="42" t="s">
        <v>21</v>
      </c>
      <c r="N6064" s="42" t="s">
        <v>13793</v>
      </c>
      <c r="O6064" s="42" t="s">
        <v>394</v>
      </c>
      <c r="P6064" s="42" t="s">
        <v>395</v>
      </c>
      <c r="Q6064" s="56" t="s">
        <v>13794</v>
      </c>
      <c r="R6064" s="42" t="s">
        <v>94</v>
      </c>
      <c r="S6064" s="42" t="s">
        <v>22</v>
      </c>
      <c r="T6064" s="42"/>
      <c r="V6064" s="42"/>
      <c r="W6064" s="42"/>
      <c r="Y6064" s="57"/>
      <c r="Z6064" s="57"/>
      <c r="AA6064" s="57"/>
      <c r="AB6064" s="57"/>
      <c r="AC6064" s="57"/>
      <c r="AD6064" s="57"/>
      <c r="AE6064" s="57"/>
      <c r="AF6064" s="57"/>
      <c r="AG6064" s="57"/>
      <c r="AH6064" s="57"/>
      <c r="AI6064" s="57"/>
      <c r="AJ6064" s="57"/>
      <c r="AK6064" s="57"/>
      <c r="AL6064" s="57"/>
      <c r="AM6064" s="57"/>
      <c r="AN6064" s="57"/>
      <c r="AO6064" s="57"/>
      <c r="AP6064" s="57"/>
      <c r="AQ6064" s="57"/>
      <c r="AR6064" s="57"/>
      <c r="AS6064" s="57"/>
      <c r="AT6064" s="57"/>
      <c r="AU6064" s="57"/>
      <c r="AV6064" s="57"/>
      <c r="AW6064" s="57"/>
      <c r="AX6064" s="57"/>
      <c r="AY6064" s="57"/>
      <c r="AZ6064" s="57"/>
      <c r="BA6064" s="57"/>
      <c r="BB6064" s="57"/>
      <c r="BC6064" s="57"/>
      <c r="BD6064" s="57"/>
      <c r="BE6064" s="57"/>
      <c r="BF6064" s="57"/>
      <c r="BG6064" s="57"/>
      <c r="BH6064" s="57"/>
      <c r="BI6064" s="57"/>
      <c r="BJ6064" s="57"/>
      <c r="BK6064" s="57"/>
      <c r="BL6064" s="57"/>
    </row>
    <row r="6065" spans="1:64" s="50" customFormat="1" ht="12" customHeight="1" x14ac:dyDescent="0.15">
      <c r="A6065" s="42" t="s">
        <v>13795</v>
      </c>
      <c r="B6065" s="42">
        <v>30</v>
      </c>
      <c r="C6065" s="42" t="s">
        <v>14</v>
      </c>
      <c r="D6065" s="42" t="s">
        <v>31</v>
      </c>
      <c r="E6065" s="42" t="s">
        <v>13796</v>
      </c>
      <c r="F6065" s="55">
        <v>41531</v>
      </c>
      <c r="G6065" s="42" t="s">
        <v>13797</v>
      </c>
      <c r="H6065" s="42" t="s">
        <v>616</v>
      </c>
      <c r="I6065" s="42" t="s">
        <v>117</v>
      </c>
      <c r="J6065" s="42" t="s">
        <v>13798</v>
      </c>
      <c r="K6065" s="42" t="s">
        <v>617</v>
      </c>
      <c r="L6065" s="42" t="s">
        <v>618</v>
      </c>
      <c r="M6065" s="42" t="s">
        <v>21</v>
      </c>
      <c r="N6065" s="42" t="s">
        <v>13799</v>
      </c>
      <c r="O6065" s="42" t="s">
        <v>4581</v>
      </c>
      <c r="P6065" s="42" t="s">
        <v>395</v>
      </c>
      <c r="Q6065" s="56" t="s">
        <v>13800</v>
      </c>
      <c r="R6065" s="42" t="s">
        <v>94</v>
      </c>
      <c r="S6065" s="42" t="s">
        <v>22</v>
      </c>
      <c r="T6065" s="42"/>
      <c r="V6065" s="42"/>
      <c r="W6065" s="42"/>
      <c r="Y6065" s="57"/>
      <c r="Z6065" s="57"/>
      <c r="AA6065" s="57"/>
      <c r="AB6065" s="57"/>
      <c r="AC6065" s="57"/>
      <c r="AD6065" s="57"/>
      <c r="AE6065" s="57"/>
      <c r="AF6065" s="57"/>
      <c r="AG6065" s="57"/>
      <c r="AH6065" s="57"/>
      <c r="AI6065" s="57"/>
      <c r="AJ6065" s="57"/>
      <c r="AK6065" s="57"/>
      <c r="AL6065" s="57"/>
      <c r="AM6065" s="57"/>
      <c r="AN6065" s="57"/>
      <c r="AO6065" s="57"/>
      <c r="AP6065" s="57"/>
      <c r="AQ6065" s="57"/>
      <c r="AR6065" s="57"/>
      <c r="AS6065" s="57"/>
      <c r="AT6065" s="57"/>
      <c r="AU6065" s="57"/>
      <c r="AV6065" s="57"/>
      <c r="AW6065" s="57"/>
      <c r="AX6065" s="57"/>
      <c r="AY6065" s="57"/>
      <c r="AZ6065" s="57"/>
      <c r="BA6065" s="57"/>
      <c r="BB6065" s="57"/>
      <c r="BC6065" s="57"/>
      <c r="BD6065" s="57"/>
      <c r="BE6065" s="57"/>
      <c r="BF6065" s="57"/>
      <c r="BG6065" s="57"/>
      <c r="BH6065" s="57"/>
      <c r="BI6065" s="57"/>
      <c r="BJ6065" s="57"/>
      <c r="BK6065" s="57"/>
      <c r="BL6065" s="57"/>
    </row>
    <row r="6066" spans="1:64" s="50" customFormat="1" ht="12" customHeight="1" x14ac:dyDescent="0.15">
      <c r="A6066" s="42" t="s">
        <v>13807</v>
      </c>
      <c r="B6066" s="42" t="s">
        <v>9896</v>
      </c>
      <c r="C6066" s="42" t="s">
        <v>14</v>
      </c>
      <c r="D6066" s="42" t="s">
        <v>42</v>
      </c>
      <c r="E6066" s="42" t="s">
        <v>13808</v>
      </c>
      <c r="F6066" s="55">
        <v>41530</v>
      </c>
      <c r="G6066" s="42" t="s">
        <v>23853</v>
      </c>
      <c r="H6066" s="42" t="s">
        <v>767</v>
      </c>
      <c r="I6066" s="42" t="s">
        <v>39</v>
      </c>
      <c r="J6066" s="42" t="s">
        <v>12580</v>
      </c>
      <c r="K6066" s="42" t="s">
        <v>767</v>
      </c>
      <c r="L6066" s="42" t="s">
        <v>5827</v>
      </c>
      <c r="M6066" s="42" t="s">
        <v>21</v>
      </c>
      <c r="N6066" s="42" t="s">
        <v>13809</v>
      </c>
      <c r="O6066" s="42" t="s">
        <v>23</v>
      </c>
      <c r="P6066" s="42" t="s">
        <v>395</v>
      </c>
      <c r="Q6066" s="56" t="s">
        <v>13810</v>
      </c>
      <c r="R6066" s="42" t="s">
        <v>542</v>
      </c>
      <c r="S6066" s="42" t="s">
        <v>22</v>
      </c>
      <c r="T6066" s="42"/>
      <c r="V6066" s="42"/>
      <c r="W6066" s="42"/>
      <c r="Y6066" s="57"/>
      <c r="Z6066" s="57"/>
      <c r="AA6066" s="57"/>
      <c r="AB6066" s="57"/>
      <c r="AC6066" s="57"/>
      <c r="AD6066" s="57"/>
      <c r="AE6066" s="57"/>
      <c r="AF6066" s="57"/>
      <c r="AG6066" s="57"/>
      <c r="AH6066" s="57"/>
      <c r="AI6066" s="57"/>
      <c r="AJ6066" s="57"/>
      <c r="AK6066" s="57"/>
      <c r="AL6066" s="57"/>
      <c r="AM6066" s="57"/>
      <c r="AN6066" s="57"/>
      <c r="AO6066" s="57"/>
      <c r="AP6066" s="57"/>
      <c r="AQ6066" s="57"/>
      <c r="AR6066" s="57"/>
      <c r="AS6066" s="57"/>
      <c r="AT6066" s="57"/>
      <c r="AU6066" s="57"/>
      <c r="AV6066" s="57"/>
      <c r="AW6066" s="57"/>
      <c r="AX6066" s="57"/>
      <c r="AY6066" s="57"/>
      <c r="AZ6066" s="57"/>
      <c r="BA6066" s="57"/>
      <c r="BB6066" s="57"/>
      <c r="BC6066" s="57"/>
      <c r="BD6066" s="57"/>
      <c r="BE6066" s="57"/>
      <c r="BF6066" s="57"/>
      <c r="BG6066" s="57"/>
      <c r="BH6066" s="57"/>
      <c r="BI6066" s="57"/>
      <c r="BJ6066" s="57"/>
      <c r="BK6066" s="57"/>
      <c r="BL6066" s="57"/>
    </row>
    <row r="6067" spans="1:64" s="50" customFormat="1" ht="12" customHeight="1" x14ac:dyDescent="0.15">
      <c r="A6067" s="42" t="s">
        <v>13811</v>
      </c>
      <c r="B6067" s="42">
        <v>36</v>
      </c>
      <c r="C6067" s="42" t="s">
        <v>14</v>
      </c>
      <c r="D6067" s="42" t="s">
        <v>42</v>
      </c>
      <c r="E6067" s="42" t="s">
        <v>13812</v>
      </c>
      <c r="F6067" s="55">
        <v>41529</v>
      </c>
      <c r="G6067" s="42" t="s">
        <v>13813</v>
      </c>
      <c r="H6067" s="42" t="s">
        <v>3814</v>
      </c>
      <c r="I6067" s="42" t="s">
        <v>117</v>
      </c>
      <c r="J6067" s="42" t="s">
        <v>3815</v>
      </c>
      <c r="K6067" s="42" t="s">
        <v>617</v>
      </c>
      <c r="L6067" s="42" t="s">
        <v>3816</v>
      </c>
      <c r="M6067" s="42" t="s">
        <v>21</v>
      </c>
      <c r="N6067" s="42" t="s">
        <v>13814</v>
      </c>
      <c r="O6067" s="42" t="s">
        <v>537</v>
      </c>
      <c r="P6067" s="42" t="s">
        <v>395</v>
      </c>
      <c r="Q6067" s="56" t="s">
        <v>13815</v>
      </c>
      <c r="R6067" s="42" t="s">
        <v>23</v>
      </c>
      <c r="S6067" s="42" t="s">
        <v>22</v>
      </c>
      <c r="T6067" s="42"/>
      <c r="V6067" s="42"/>
      <c r="W6067" s="42"/>
      <c r="Y6067" s="57"/>
      <c r="Z6067" s="57"/>
      <c r="AA6067" s="57"/>
      <c r="AB6067" s="57"/>
      <c r="AC6067" s="57"/>
      <c r="AD6067" s="57"/>
      <c r="AE6067" s="57"/>
      <c r="AF6067" s="57"/>
      <c r="AG6067" s="57"/>
      <c r="AH6067" s="57"/>
      <c r="AI6067" s="57"/>
      <c r="AJ6067" s="57"/>
      <c r="AK6067" s="57"/>
      <c r="AL6067" s="57"/>
      <c r="AM6067" s="57"/>
      <c r="AN6067" s="57"/>
      <c r="AO6067" s="57"/>
      <c r="AP6067" s="57"/>
      <c r="AQ6067" s="57"/>
      <c r="AR6067" s="57"/>
      <c r="AS6067" s="57"/>
      <c r="AT6067" s="57"/>
      <c r="AU6067" s="57"/>
      <c r="AV6067" s="57"/>
      <c r="AW6067" s="57"/>
      <c r="AX6067" s="57"/>
      <c r="AY6067" s="57"/>
      <c r="AZ6067" s="57"/>
      <c r="BA6067" s="57"/>
      <c r="BB6067" s="57"/>
      <c r="BC6067" s="57"/>
      <c r="BD6067" s="57"/>
      <c r="BE6067" s="57"/>
      <c r="BF6067" s="57"/>
      <c r="BG6067" s="57"/>
      <c r="BH6067" s="57"/>
      <c r="BI6067" s="57"/>
      <c r="BJ6067" s="57"/>
      <c r="BK6067" s="57"/>
      <c r="BL6067" s="57"/>
    </row>
    <row r="6068" spans="1:64" s="50" customFormat="1" ht="12" customHeight="1" x14ac:dyDescent="0.15">
      <c r="A6068" s="42" t="s">
        <v>13816</v>
      </c>
      <c r="B6068" s="42">
        <v>66</v>
      </c>
      <c r="C6068" s="42" t="s">
        <v>14</v>
      </c>
      <c r="D6068" s="42" t="s">
        <v>31</v>
      </c>
      <c r="E6068" s="42"/>
      <c r="F6068" s="55">
        <v>41529</v>
      </c>
      <c r="G6068" s="42" t="s">
        <v>13817</v>
      </c>
      <c r="H6068" s="42" t="s">
        <v>13818</v>
      </c>
      <c r="I6068" s="42" t="s">
        <v>39</v>
      </c>
      <c r="J6068" s="42" t="s">
        <v>10099</v>
      </c>
      <c r="K6068" s="42" t="s">
        <v>767</v>
      </c>
      <c r="L6068" s="42" t="s">
        <v>13819</v>
      </c>
      <c r="M6068" s="42" t="s">
        <v>21</v>
      </c>
      <c r="N6068" s="42" t="s">
        <v>13820</v>
      </c>
      <c r="O6068" s="42" t="s">
        <v>994</v>
      </c>
      <c r="P6068" s="42" t="s">
        <v>395</v>
      </c>
      <c r="Q6068" s="56" t="s">
        <v>13821</v>
      </c>
      <c r="R6068" s="42" t="s">
        <v>23</v>
      </c>
      <c r="S6068" s="42" t="s">
        <v>22</v>
      </c>
      <c r="T6068" s="42"/>
      <c r="V6068" s="42"/>
      <c r="W6068" s="42"/>
      <c r="Y6068" s="57"/>
      <c r="Z6068" s="57"/>
      <c r="AA6068" s="57"/>
      <c r="AB6068" s="57"/>
      <c r="AC6068" s="57"/>
      <c r="AD6068" s="57"/>
      <c r="AE6068" s="57"/>
      <c r="AF6068" s="57"/>
      <c r="AG6068" s="57"/>
      <c r="AH6068" s="57"/>
      <c r="AI6068" s="57"/>
      <c r="AJ6068" s="57"/>
      <c r="AK6068" s="57"/>
      <c r="AL6068" s="57"/>
      <c r="AM6068" s="57"/>
      <c r="AN6068" s="57"/>
      <c r="AO6068" s="57"/>
      <c r="AP6068" s="57"/>
      <c r="AQ6068" s="57"/>
      <c r="AR6068" s="57"/>
      <c r="AS6068" s="57"/>
      <c r="AT6068" s="57"/>
      <c r="AU6068" s="57"/>
      <c r="AV6068" s="57"/>
      <c r="AW6068" s="57"/>
      <c r="AX6068" s="57"/>
      <c r="AY6068" s="57"/>
      <c r="AZ6068" s="57"/>
      <c r="BA6068" s="57"/>
      <c r="BB6068" s="57"/>
      <c r="BC6068" s="57"/>
      <c r="BD6068" s="57"/>
      <c r="BE6068" s="57"/>
      <c r="BF6068" s="57"/>
      <c r="BG6068" s="57"/>
      <c r="BH6068" s="57"/>
      <c r="BI6068" s="57"/>
      <c r="BJ6068" s="57"/>
      <c r="BK6068" s="57"/>
      <c r="BL6068" s="57"/>
    </row>
    <row r="6069" spans="1:64" s="50" customFormat="1" ht="12" customHeight="1" x14ac:dyDescent="0.15">
      <c r="A6069" s="42" t="s">
        <v>13822</v>
      </c>
      <c r="B6069" s="42">
        <v>31</v>
      </c>
      <c r="C6069" s="42" t="s">
        <v>14</v>
      </c>
      <c r="D6069" s="42" t="s">
        <v>79</v>
      </c>
      <c r="E6069" s="42" t="s">
        <v>13823</v>
      </c>
      <c r="F6069" s="55">
        <v>41527</v>
      </c>
      <c r="G6069" s="42" t="s">
        <v>13824</v>
      </c>
      <c r="H6069" s="42" t="s">
        <v>13825</v>
      </c>
      <c r="I6069" s="42" t="s">
        <v>46</v>
      </c>
      <c r="J6069" s="42" t="s">
        <v>13826</v>
      </c>
      <c r="K6069" s="42" t="s">
        <v>3116</v>
      </c>
      <c r="L6069" s="42" t="s">
        <v>13827</v>
      </c>
      <c r="M6069" s="42" t="s">
        <v>21</v>
      </c>
      <c r="N6069" s="42" t="s">
        <v>13828</v>
      </c>
      <c r="O6069" s="42"/>
      <c r="P6069" s="42" t="s">
        <v>395</v>
      </c>
      <c r="Q6069" s="56" t="s">
        <v>13829</v>
      </c>
      <c r="R6069" s="42" t="s">
        <v>94</v>
      </c>
      <c r="S6069" s="42" t="s">
        <v>22</v>
      </c>
      <c r="T6069" s="42"/>
      <c r="V6069" s="42"/>
      <c r="W6069" s="42"/>
      <c r="Y6069" s="57"/>
      <c r="Z6069" s="57"/>
      <c r="AA6069" s="57"/>
      <c r="AB6069" s="57"/>
      <c r="AC6069" s="57"/>
      <c r="AD6069" s="57"/>
      <c r="AE6069" s="57"/>
      <c r="AF6069" s="57"/>
      <c r="AG6069" s="57"/>
      <c r="AH6069" s="57"/>
      <c r="AI6069" s="57"/>
      <c r="AJ6069" s="57"/>
      <c r="AK6069" s="57"/>
      <c r="AL6069" s="57"/>
      <c r="AM6069" s="57"/>
      <c r="AN6069" s="57"/>
      <c r="AO6069" s="57"/>
      <c r="AP6069" s="57"/>
      <c r="AQ6069" s="57"/>
      <c r="AR6069" s="57"/>
      <c r="AS6069" s="57"/>
      <c r="AT6069" s="57"/>
      <c r="AU6069" s="57"/>
      <c r="AV6069" s="57"/>
      <c r="AW6069" s="57"/>
      <c r="AX6069" s="57"/>
      <c r="AY6069" s="57"/>
      <c r="AZ6069" s="57"/>
      <c r="BA6069" s="57"/>
      <c r="BB6069" s="57"/>
      <c r="BC6069" s="57"/>
      <c r="BD6069" s="57"/>
      <c r="BE6069" s="57"/>
      <c r="BF6069" s="57"/>
      <c r="BG6069" s="57"/>
      <c r="BH6069" s="57"/>
      <c r="BI6069" s="57"/>
      <c r="BJ6069" s="57"/>
      <c r="BK6069" s="57"/>
      <c r="BL6069" s="57"/>
    </row>
    <row r="6070" spans="1:64" s="50" customFormat="1" ht="12" customHeight="1" x14ac:dyDescent="0.15">
      <c r="A6070" s="42" t="s">
        <v>13830</v>
      </c>
      <c r="B6070" s="42">
        <v>23</v>
      </c>
      <c r="C6070" s="42" t="s">
        <v>14</v>
      </c>
      <c r="D6070" s="42" t="s">
        <v>42</v>
      </c>
      <c r="E6070" s="42" t="s">
        <v>13831</v>
      </c>
      <c r="F6070" s="55">
        <v>41527</v>
      </c>
      <c r="G6070" s="42" t="s">
        <v>13832</v>
      </c>
      <c r="H6070" s="42" t="s">
        <v>92</v>
      </c>
      <c r="I6070" s="42" t="s">
        <v>39</v>
      </c>
      <c r="J6070" s="42" t="s">
        <v>9949</v>
      </c>
      <c r="K6070" s="42" t="s">
        <v>92</v>
      </c>
      <c r="L6070" s="42" t="s">
        <v>408</v>
      </c>
      <c r="M6070" s="42" t="s">
        <v>21</v>
      </c>
      <c r="N6070" s="42" t="s">
        <v>13833</v>
      </c>
      <c r="O6070" s="42" t="s">
        <v>4581</v>
      </c>
      <c r="P6070" s="42" t="s">
        <v>395</v>
      </c>
      <c r="Q6070" s="56" t="s">
        <v>13834</v>
      </c>
      <c r="R6070" s="42" t="s">
        <v>94</v>
      </c>
      <c r="S6070" s="42" t="s">
        <v>22</v>
      </c>
      <c r="T6070" s="42"/>
      <c r="V6070" s="42"/>
      <c r="W6070" s="42"/>
      <c r="Y6070" s="57"/>
      <c r="Z6070" s="57"/>
      <c r="AA6070" s="57"/>
      <c r="AB6070" s="57"/>
      <c r="AC6070" s="57"/>
      <c r="AD6070" s="57"/>
      <c r="AE6070" s="57"/>
      <c r="AF6070" s="57"/>
      <c r="AG6070" s="57"/>
      <c r="AH6070" s="57"/>
      <c r="AI6070" s="57"/>
      <c r="AJ6070" s="57"/>
      <c r="AK6070" s="57"/>
      <c r="AL6070" s="57"/>
      <c r="AM6070" s="57"/>
      <c r="AN6070" s="57"/>
      <c r="AO6070" s="57"/>
      <c r="AP6070" s="57"/>
      <c r="AQ6070" s="57"/>
      <c r="AR6070" s="57"/>
      <c r="AS6070" s="57"/>
      <c r="AT6070" s="57"/>
      <c r="AU6070" s="57"/>
      <c r="AV6070" s="57"/>
      <c r="AW6070" s="57"/>
      <c r="AX6070" s="57"/>
      <c r="AY6070" s="57"/>
      <c r="AZ6070" s="57"/>
      <c r="BA6070" s="57"/>
      <c r="BB6070" s="57"/>
      <c r="BC6070" s="57"/>
      <c r="BD6070" s="57"/>
      <c r="BE6070" s="57"/>
      <c r="BF6070" s="57"/>
      <c r="BG6070" s="57"/>
      <c r="BH6070" s="57"/>
      <c r="BI6070" s="57"/>
      <c r="BJ6070" s="57"/>
      <c r="BK6070" s="57"/>
      <c r="BL6070" s="57"/>
    </row>
    <row r="6071" spans="1:64" s="50" customFormat="1" ht="12" customHeight="1" x14ac:dyDescent="0.15">
      <c r="A6071" s="42" t="s">
        <v>13835</v>
      </c>
      <c r="B6071" s="42">
        <v>33</v>
      </c>
      <c r="C6071" s="42" t="s">
        <v>14</v>
      </c>
      <c r="D6071" s="42" t="s">
        <v>42</v>
      </c>
      <c r="E6071" s="42" t="s">
        <v>13836</v>
      </c>
      <c r="F6071" s="55">
        <v>41526</v>
      </c>
      <c r="G6071" s="42" t="s">
        <v>13838</v>
      </c>
      <c r="H6071" s="42" t="s">
        <v>4741</v>
      </c>
      <c r="I6071" s="42" t="s">
        <v>67</v>
      </c>
      <c r="J6071" s="42" t="s">
        <v>13839</v>
      </c>
      <c r="K6071" s="42" t="s">
        <v>1252</v>
      </c>
      <c r="L6071" s="42" t="s">
        <v>1253</v>
      </c>
      <c r="M6071" s="42" t="s">
        <v>21</v>
      </c>
      <c r="N6071" s="42" t="s">
        <v>13840</v>
      </c>
      <c r="O6071" s="42" t="s">
        <v>994</v>
      </c>
      <c r="P6071" s="42" t="s">
        <v>395</v>
      </c>
      <c r="Q6071" s="56" t="s">
        <v>13837</v>
      </c>
      <c r="R6071" s="42" t="s">
        <v>94</v>
      </c>
      <c r="S6071" s="42" t="s">
        <v>22</v>
      </c>
      <c r="T6071" s="42"/>
      <c r="V6071" s="42"/>
      <c r="W6071" s="42"/>
      <c r="Y6071" s="57"/>
      <c r="Z6071" s="57"/>
      <c r="AA6071" s="57"/>
      <c r="AB6071" s="57"/>
      <c r="AC6071" s="57"/>
      <c r="AD6071" s="57"/>
      <c r="AE6071" s="57"/>
      <c r="AF6071" s="57"/>
      <c r="AG6071" s="57"/>
      <c r="AH6071" s="57"/>
      <c r="AI6071" s="57"/>
      <c r="AJ6071" s="57"/>
      <c r="AK6071" s="57"/>
      <c r="AL6071" s="57"/>
      <c r="AM6071" s="57"/>
      <c r="AN6071" s="57"/>
      <c r="AO6071" s="57"/>
      <c r="AP6071" s="57"/>
      <c r="AQ6071" s="57"/>
      <c r="AR6071" s="57"/>
      <c r="AS6071" s="57"/>
      <c r="AT6071" s="57"/>
      <c r="AU6071" s="57"/>
      <c r="AV6071" s="57"/>
      <c r="AW6071" s="57"/>
      <c r="AX6071" s="57"/>
      <c r="AY6071" s="57"/>
      <c r="AZ6071" s="57"/>
      <c r="BA6071" s="57"/>
      <c r="BB6071" s="57"/>
      <c r="BC6071" s="57"/>
      <c r="BD6071" s="57"/>
      <c r="BE6071" s="57"/>
      <c r="BF6071" s="57"/>
      <c r="BG6071" s="57"/>
      <c r="BH6071" s="57"/>
      <c r="BI6071" s="57"/>
      <c r="BJ6071" s="57"/>
      <c r="BK6071" s="57"/>
      <c r="BL6071" s="57"/>
    </row>
    <row r="6072" spans="1:64" s="50" customFormat="1" ht="12" customHeight="1" x14ac:dyDescent="0.15">
      <c r="A6072" s="42" t="s">
        <v>3186</v>
      </c>
      <c r="B6072" s="42"/>
      <c r="C6072" s="42" t="s">
        <v>14</v>
      </c>
      <c r="D6072" s="42" t="s">
        <v>31</v>
      </c>
      <c r="E6072" s="42"/>
      <c r="F6072" s="55">
        <v>41526</v>
      </c>
      <c r="G6072" s="42" t="s">
        <v>13841</v>
      </c>
      <c r="H6072" s="42" t="s">
        <v>707</v>
      </c>
      <c r="I6072" s="42" t="s">
        <v>67</v>
      </c>
      <c r="J6072" s="42" t="s">
        <v>13842</v>
      </c>
      <c r="K6072" s="42" t="s">
        <v>545</v>
      </c>
      <c r="L6072" s="42" t="s">
        <v>708</v>
      </c>
      <c r="M6072" s="42" t="s">
        <v>21</v>
      </c>
      <c r="N6072" s="42" t="s">
        <v>13843</v>
      </c>
      <c r="O6072" s="42" t="s">
        <v>4581</v>
      </c>
      <c r="P6072" s="42" t="s">
        <v>395</v>
      </c>
      <c r="Q6072" s="56" t="s">
        <v>13844</v>
      </c>
      <c r="R6072" s="42" t="s">
        <v>94</v>
      </c>
      <c r="S6072" s="42" t="s">
        <v>22</v>
      </c>
      <c r="T6072" s="42"/>
      <c r="V6072" s="42"/>
      <c r="W6072" s="42"/>
      <c r="Y6072" s="57"/>
      <c r="Z6072" s="57"/>
      <c r="AA6072" s="57"/>
      <c r="AB6072" s="57"/>
      <c r="AC6072" s="57"/>
      <c r="AD6072" s="57"/>
      <c r="AE6072" s="57"/>
      <c r="AF6072" s="57"/>
      <c r="AG6072" s="57"/>
      <c r="AH6072" s="57"/>
      <c r="AI6072" s="57"/>
      <c r="AJ6072" s="57"/>
      <c r="AK6072" s="57"/>
      <c r="AL6072" s="57"/>
      <c r="AM6072" s="57"/>
      <c r="AN6072" s="57"/>
      <c r="AO6072" s="57"/>
      <c r="AP6072" s="57"/>
      <c r="AQ6072" s="57"/>
      <c r="AR6072" s="57"/>
      <c r="AS6072" s="57"/>
      <c r="AT6072" s="57"/>
      <c r="AU6072" s="57"/>
      <c r="AV6072" s="57"/>
      <c r="AW6072" s="57"/>
      <c r="AX6072" s="57"/>
      <c r="AY6072" s="57"/>
      <c r="AZ6072" s="57"/>
      <c r="BA6072" s="57"/>
      <c r="BB6072" s="57"/>
      <c r="BC6072" s="57"/>
      <c r="BD6072" s="57"/>
      <c r="BE6072" s="57"/>
      <c r="BF6072" s="57"/>
      <c r="BG6072" s="57"/>
      <c r="BH6072" s="57"/>
      <c r="BI6072" s="57"/>
      <c r="BJ6072" s="57"/>
      <c r="BK6072" s="57"/>
      <c r="BL6072" s="57"/>
    </row>
    <row r="6073" spans="1:64" s="50" customFormat="1" ht="12" customHeight="1" x14ac:dyDescent="0.15">
      <c r="A6073" s="42" t="s">
        <v>13845</v>
      </c>
      <c r="B6073" s="42">
        <v>56</v>
      </c>
      <c r="C6073" s="42" t="s">
        <v>14</v>
      </c>
      <c r="D6073" s="42" t="s">
        <v>31</v>
      </c>
      <c r="E6073" s="42"/>
      <c r="F6073" s="55">
        <v>41525</v>
      </c>
      <c r="G6073" s="42" t="s">
        <v>13846</v>
      </c>
      <c r="H6073" s="42" t="s">
        <v>13847</v>
      </c>
      <c r="I6073" s="42" t="s">
        <v>398</v>
      </c>
      <c r="J6073" s="42"/>
      <c r="K6073" s="42" t="s">
        <v>1605</v>
      </c>
      <c r="L6073" s="42" t="s">
        <v>34605</v>
      </c>
      <c r="M6073" s="42" t="s">
        <v>21</v>
      </c>
      <c r="N6073" s="42" t="s">
        <v>28723</v>
      </c>
      <c r="O6073" s="42" t="s">
        <v>19931</v>
      </c>
      <c r="P6073" s="42" t="s">
        <v>19931</v>
      </c>
      <c r="Q6073" s="56" t="str">
        <f>HYPERLINK("http://triblive.com/news/allegheny/4669466-74/officer-police-victim#axzz2eJeAaiTJ","http://triblive.com/news/allegheny/4669466-74/officer-police-victim#axzz2eJeAaiTJ")</f>
        <v>http://triblive.com/news/allegheny/4669466-74/officer-police-victim#axzz2eJeAaiTJ</v>
      </c>
      <c r="R6073" s="42" t="s">
        <v>23</v>
      </c>
      <c r="S6073" s="42" t="s">
        <v>22</v>
      </c>
      <c r="T6073" s="42"/>
      <c r="V6073" s="42"/>
      <c r="W6073" s="42"/>
      <c r="Y6073" s="57"/>
      <c r="Z6073" s="57"/>
      <c r="AA6073" s="57"/>
      <c r="AB6073" s="57"/>
      <c r="AC6073" s="57"/>
      <c r="AD6073" s="57"/>
      <c r="AE6073" s="57"/>
      <c r="AF6073" s="57"/>
      <c r="AG6073" s="57"/>
      <c r="AH6073" s="57"/>
      <c r="AI6073" s="57"/>
      <c r="AJ6073" s="57"/>
      <c r="AK6073" s="57"/>
      <c r="AL6073" s="57"/>
      <c r="AM6073" s="57"/>
      <c r="AN6073" s="57"/>
      <c r="AO6073" s="57"/>
      <c r="AP6073" s="57"/>
      <c r="AQ6073" s="57"/>
      <c r="AR6073" s="57"/>
      <c r="AS6073" s="57"/>
      <c r="AT6073" s="57"/>
      <c r="AU6073" s="57"/>
      <c r="AV6073" s="57"/>
      <c r="AW6073" s="57"/>
      <c r="AX6073" s="57"/>
      <c r="AY6073" s="57"/>
      <c r="AZ6073" s="57"/>
      <c r="BA6073" s="57"/>
      <c r="BB6073" s="57"/>
      <c r="BC6073" s="57"/>
      <c r="BD6073" s="57"/>
      <c r="BE6073" s="57"/>
      <c r="BF6073" s="57"/>
      <c r="BG6073" s="57"/>
      <c r="BH6073" s="57"/>
      <c r="BI6073" s="57"/>
      <c r="BJ6073" s="57"/>
      <c r="BK6073" s="57"/>
      <c r="BL6073" s="57"/>
    </row>
    <row r="6074" spans="1:64" s="50" customFormat="1" ht="12" customHeight="1" x14ac:dyDescent="0.15">
      <c r="A6074" s="42" t="s">
        <v>13848</v>
      </c>
      <c r="B6074" s="42" t="s">
        <v>13849</v>
      </c>
      <c r="C6074" s="42" t="s">
        <v>14</v>
      </c>
      <c r="D6074" s="42" t="s">
        <v>79</v>
      </c>
      <c r="E6074" s="42" t="s">
        <v>13850</v>
      </c>
      <c r="F6074" s="55">
        <v>41524</v>
      </c>
      <c r="G6074" s="42" t="s">
        <v>13851</v>
      </c>
      <c r="H6074" s="42" t="s">
        <v>13852</v>
      </c>
      <c r="I6074" s="42" t="s">
        <v>962</v>
      </c>
      <c r="J6074" s="42" t="s">
        <v>13853</v>
      </c>
      <c r="K6074" s="42" t="s">
        <v>1747</v>
      </c>
      <c r="L6074" s="42" t="s">
        <v>13854</v>
      </c>
      <c r="M6074" s="42" t="s">
        <v>21</v>
      </c>
      <c r="N6074" s="42" t="s">
        <v>13855</v>
      </c>
      <c r="O6074" s="42" t="s">
        <v>537</v>
      </c>
      <c r="P6074" s="42" t="s">
        <v>395</v>
      </c>
      <c r="Q6074" s="56" t="s">
        <v>13856</v>
      </c>
      <c r="R6074" s="42" t="s">
        <v>94</v>
      </c>
      <c r="S6074" s="42" t="s">
        <v>22</v>
      </c>
      <c r="T6074" s="42"/>
      <c r="V6074" s="42"/>
      <c r="W6074" s="42"/>
      <c r="Y6074" s="57"/>
      <c r="Z6074" s="57"/>
      <c r="AA6074" s="57"/>
      <c r="AB6074" s="57"/>
      <c r="AC6074" s="57"/>
      <c r="AD6074" s="57"/>
      <c r="AE6074" s="57"/>
      <c r="AF6074" s="57"/>
      <c r="AG6074" s="57"/>
      <c r="AH6074" s="57"/>
      <c r="AI6074" s="57"/>
      <c r="AJ6074" s="57"/>
      <c r="AK6074" s="57"/>
      <c r="AL6074" s="57"/>
      <c r="AM6074" s="57"/>
      <c r="AN6074" s="57"/>
      <c r="AO6074" s="57"/>
      <c r="AP6074" s="57"/>
      <c r="AQ6074" s="57"/>
      <c r="AR6074" s="57"/>
      <c r="AS6074" s="57"/>
      <c r="AT6074" s="57"/>
      <c r="AU6074" s="57"/>
      <c r="AV6074" s="57"/>
      <c r="AW6074" s="57"/>
      <c r="AX6074" s="57"/>
      <c r="AY6074" s="57"/>
      <c r="AZ6074" s="57"/>
      <c r="BA6074" s="57"/>
      <c r="BB6074" s="57"/>
      <c r="BC6074" s="57"/>
      <c r="BD6074" s="57"/>
      <c r="BE6074" s="57"/>
      <c r="BF6074" s="57"/>
      <c r="BG6074" s="57"/>
      <c r="BH6074" s="57"/>
      <c r="BI6074" s="57"/>
      <c r="BJ6074" s="57"/>
      <c r="BK6074" s="57"/>
      <c r="BL6074" s="57"/>
    </row>
    <row r="6075" spans="1:64" s="50" customFormat="1" ht="12" customHeight="1" x14ac:dyDescent="0.15">
      <c r="A6075" s="42" t="s">
        <v>13861</v>
      </c>
      <c r="B6075" s="42">
        <v>25</v>
      </c>
      <c r="C6075" s="42" t="s">
        <v>14</v>
      </c>
      <c r="D6075" s="42" t="s">
        <v>24</v>
      </c>
      <c r="E6075" s="42"/>
      <c r="F6075" s="55">
        <v>41524</v>
      </c>
      <c r="G6075" s="42" t="s">
        <v>13862</v>
      </c>
      <c r="H6075" s="42" t="s">
        <v>616</v>
      </c>
      <c r="I6075" s="42" t="s">
        <v>117</v>
      </c>
      <c r="J6075" s="42" t="s">
        <v>2751</v>
      </c>
      <c r="K6075" s="42" t="s">
        <v>617</v>
      </c>
      <c r="L6075" s="42" t="s">
        <v>618</v>
      </c>
      <c r="M6075" s="42" t="s">
        <v>21</v>
      </c>
      <c r="N6075" s="42" t="s">
        <v>13863</v>
      </c>
      <c r="O6075" s="42" t="s">
        <v>994</v>
      </c>
      <c r="P6075" s="42" t="s">
        <v>395</v>
      </c>
      <c r="Q6075" s="56" t="s">
        <v>13864</v>
      </c>
      <c r="R6075" s="42" t="s">
        <v>94</v>
      </c>
      <c r="S6075" s="42" t="s">
        <v>22</v>
      </c>
      <c r="T6075" s="42"/>
      <c r="V6075" s="42"/>
      <c r="W6075" s="42"/>
      <c r="Y6075" s="57"/>
      <c r="Z6075" s="57"/>
      <c r="AA6075" s="57"/>
      <c r="AB6075" s="57"/>
      <c r="AC6075" s="57"/>
      <c r="AD6075" s="57"/>
      <c r="AE6075" s="57"/>
      <c r="AF6075" s="57"/>
      <c r="AG6075" s="57"/>
      <c r="AH6075" s="57"/>
      <c r="AI6075" s="57"/>
      <c r="AJ6075" s="57"/>
      <c r="AK6075" s="57"/>
      <c r="AL6075" s="57"/>
      <c r="AM6075" s="57"/>
      <c r="AN6075" s="57"/>
      <c r="AO6075" s="57"/>
      <c r="AP6075" s="57"/>
      <c r="AQ6075" s="57"/>
      <c r="AR6075" s="57"/>
      <c r="AS6075" s="57"/>
      <c r="AT6075" s="57"/>
      <c r="AU6075" s="57"/>
      <c r="AV6075" s="57"/>
      <c r="AW6075" s="57"/>
      <c r="AX6075" s="57"/>
      <c r="AY6075" s="57"/>
      <c r="AZ6075" s="57"/>
      <c r="BA6075" s="57"/>
      <c r="BB6075" s="57"/>
      <c r="BC6075" s="57"/>
      <c r="BD6075" s="57"/>
      <c r="BE6075" s="57"/>
      <c r="BF6075" s="57"/>
      <c r="BG6075" s="57"/>
      <c r="BH6075" s="57"/>
      <c r="BI6075" s="57"/>
      <c r="BJ6075" s="57"/>
      <c r="BK6075" s="57"/>
      <c r="BL6075" s="57"/>
    </row>
    <row r="6076" spans="1:64" s="50" customFormat="1" ht="12" customHeight="1" x14ac:dyDescent="0.15">
      <c r="A6076" s="42" t="s">
        <v>13865</v>
      </c>
      <c r="B6076" s="42">
        <v>29</v>
      </c>
      <c r="C6076" s="42" t="s">
        <v>14</v>
      </c>
      <c r="D6076" s="42" t="s">
        <v>31</v>
      </c>
      <c r="E6076" s="42" t="s">
        <v>13866</v>
      </c>
      <c r="F6076" s="55">
        <v>41524</v>
      </c>
      <c r="G6076" s="42" t="s">
        <v>13867</v>
      </c>
      <c r="H6076" s="42" t="s">
        <v>4995</v>
      </c>
      <c r="I6076" s="42" t="s">
        <v>313</v>
      </c>
      <c r="J6076" s="42" t="s">
        <v>13868</v>
      </c>
      <c r="K6076" s="42" t="s">
        <v>414</v>
      </c>
      <c r="L6076" s="42" t="s">
        <v>13869</v>
      </c>
      <c r="M6076" s="42" t="s">
        <v>21</v>
      </c>
      <c r="N6076" s="42" t="s">
        <v>13870</v>
      </c>
      <c r="O6076" s="42" t="s">
        <v>4581</v>
      </c>
      <c r="P6076" s="42" t="s">
        <v>395</v>
      </c>
      <c r="Q6076" s="56" t="s">
        <v>13871</v>
      </c>
      <c r="R6076" s="42" t="s">
        <v>94</v>
      </c>
      <c r="S6076" s="42" t="s">
        <v>22</v>
      </c>
      <c r="T6076" s="42"/>
      <c r="V6076" s="42"/>
      <c r="W6076" s="42"/>
      <c r="Y6076" s="57"/>
      <c r="Z6076" s="57"/>
      <c r="AA6076" s="57"/>
      <c r="AB6076" s="57"/>
      <c r="AC6076" s="57"/>
      <c r="AD6076" s="57"/>
      <c r="AE6076" s="57"/>
      <c r="AF6076" s="57"/>
      <c r="AG6076" s="57"/>
      <c r="AH6076" s="57"/>
      <c r="AI6076" s="57"/>
      <c r="AJ6076" s="57"/>
      <c r="AK6076" s="57"/>
      <c r="AL6076" s="57"/>
      <c r="AM6076" s="57"/>
      <c r="AN6076" s="57"/>
      <c r="AO6076" s="57"/>
      <c r="AP6076" s="57"/>
      <c r="AQ6076" s="57"/>
      <c r="AR6076" s="57"/>
      <c r="AS6076" s="57"/>
      <c r="AT6076" s="57"/>
      <c r="AU6076" s="57"/>
      <c r="AV6076" s="57"/>
      <c r="AW6076" s="57"/>
      <c r="AX6076" s="57"/>
      <c r="AY6076" s="57"/>
      <c r="AZ6076" s="57"/>
      <c r="BA6076" s="57"/>
      <c r="BB6076" s="57"/>
      <c r="BC6076" s="57"/>
      <c r="BD6076" s="57"/>
      <c r="BE6076" s="57"/>
      <c r="BF6076" s="57"/>
      <c r="BG6076" s="57"/>
      <c r="BH6076" s="57"/>
      <c r="BI6076" s="57"/>
      <c r="BJ6076" s="57"/>
      <c r="BK6076" s="57"/>
      <c r="BL6076" s="57"/>
    </row>
    <row r="6077" spans="1:64" s="50" customFormat="1" ht="12" customHeight="1" x14ac:dyDescent="0.15">
      <c r="A6077" s="42" t="s">
        <v>13872</v>
      </c>
      <c r="B6077" s="42">
        <v>46</v>
      </c>
      <c r="C6077" s="42" t="s">
        <v>14</v>
      </c>
      <c r="D6077" s="42" t="s">
        <v>31</v>
      </c>
      <c r="E6077" s="42" t="s">
        <v>13873</v>
      </c>
      <c r="F6077" s="55">
        <v>41524</v>
      </c>
      <c r="G6077" s="42" t="s">
        <v>13874</v>
      </c>
      <c r="H6077" s="42" t="s">
        <v>2262</v>
      </c>
      <c r="I6077" s="42" t="s">
        <v>56</v>
      </c>
      <c r="J6077" s="42" t="s">
        <v>13875</v>
      </c>
      <c r="K6077" s="42" t="s">
        <v>2264</v>
      </c>
      <c r="L6077" s="42" t="s">
        <v>13674</v>
      </c>
      <c r="M6077" s="42" t="s">
        <v>21</v>
      </c>
      <c r="N6077" s="42" t="s">
        <v>13876</v>
      </c>
      <c r="O6077" s="42" t="s">
        <v>537</v>
      </c>
      <c r="P6077" s="42" t="s">
        <v>395</v>
      </c>
      <c r="Q6077" s="56" t="s">
        <v>13877</v>
      </c>
      <c r="R6077" s="42" t="s">
        <v>94</v>
      </c>
      <c r="S6077" s="42" t="s">
        <v>22</v>
      </c>
      <c r="T6077" s="42"/>
      <c r="V6077" s="42"/>
      <c r="W6077" s="42"/>
      <c r="Y6077" s="57"/>
      <c r="Z6077" s="57"/>
      <c r="AA6077" s="57"/>
      <c r="AB6077" s="57"/>
      <c r="AC6077" s="57"/>
      <c r="AD6077" s="57"/>
      <c r="AE6077" s="57"/>
      <c r="AF6077" s="57"/>
      <c r="AG6077" s="57"/>
      <c r="AH6077" s="57"/>
      <c r="AI6077" s="57"/>
      <c r="AJ6077" s="57"/>
      <c r="AK6077" s="57"/>
      <c r="AL6077" s="57"/>
      <c r="AM6077" s="57"/>
      <c r="AN6077" s="57"/>
      <c r="AO6077" s="57"/>
      <c r="AP6077" s="57"/>
      <c r="AQ6077" s="57"/>
      <c r="AR6077" s="57"/>
      <c r="AS6077" s="57"/>
      <c r="AT6077" s="57"/>
      <c r="AU6077" s="57"/>
      <c r="AV6077" s="57"/>
      <c r="AW6077" s="57"/>
      <c r="AX6077" s="57"/>
      <c r="AY6077" s="57"/>
      <c r="AZ6077" s="57"/>
      <c r="BA6077" s="57"/>
      <c r="BB6077" s="57"/>
      <c r="BC6077" s="57"/>
      <c r="BD6077" s="57"/>
      <c r="BE6077" s="57"/>
      <c r="BF6077" s="57"/>
      <c r="BG6077" s="57"/>
      <c r="BH6077" s="57"/>
      <c r="BI6077" s="57"/>
      <c r="BJ6077" s="57"/>
      <c r="BK6077" s="57"/>
      <c r="BL6077" s="57"/>
    </row>
    <row r="6078" spans="1:64" s="50" customFormat="1" ht="12" customHeight="1" x14ac:dyDescent="0.15">
      <c r="A6078" s="42" t="s">
        <v>13857</v>
      </c>
      <c r="B6078" s="42">
        <v>28</v>
      </c>
      <c r="C6078" s="42" t="s">
        <v>14</v>
      </c>
      <c r="D6078" s="42" t="s">
        <v>79</v>
      </c>
      <c r="E6078" s="42" t="s">
        <v>13858</v>
      </c>
      <c r="F6078" s="55">
        <v>41524</v>
      </c>
      <c r="G6078" s="42" t="s">
        <v>23854</v>
      </c>
      <c r="H6078" s="42" t="s">
        <v>81</v>
      </c>
      <c r="I6078" s="42" t="s">
        <v>38</v>
      </c>
      <c r="J6078" s="42" t="s">
        <v>7468</v>
      </c>
      <c r="K6078" s="42" t="s">
        <v>82</v>
      </c>
      <c r="L6078" s="42" t="s">
        <v>83</v>
      </c>
      <c r="M6078" s="42" t="s">
        <v>21</v>
      </c>
      <c r="N6078" s="42" t="s">
        <v>13859</v>
      </c>
      <c r="O6078" s="42" t="s">
        <v>394</v>
      </c>
      <c r="P6078" s="42" t="s">
        <v>395</v>
      </c>
      <c r="Q6078" s="56" t="s">
        <v>13860</v>
      </c>
      <c r="R6078" s="42" t="s">
        <v>23</v>
      </c>
      <c r="S6078" s="42" t="s">
        <v>12</v>
      </c>
      <c r="T6078" s="42"/>
      <c r="V6078" s="42"/>
      <c r="W6078" s="42"/>
      <c r="Y6078" s="57"/>
      <c r="Z6078" s="57"/>
      <c r="AA6078" s="57"/>
      <c r="AB6078" s="57"/>
      <c r="AC6078" s="57"/>
      <c r="AD6078" s="57"/>
      <c r="AE6078" s="57"/>
      <c r="AF6078" s="57"/>
      <c r="AG6078" s="57"/>
      <c r="AH6078" s="57"/>
      <c r="AI6078" s="57"/>
      <c r="AJ6078" s="57"/>
      <c r="AK6078" s="57"/>
      <c r="AL6078" s="57"/>
      <c r="AM6078" s="57"/>
      <c r="AN6078" s="57"/>
      <c r="AO6078" s="57"/>
      <c r="AP6078" s="57"/>
      <c r="AQ6078" s="57"/>
      <c r="AR6078" s="57"/>
      <c r="AS6078" s="57"/>
      <c r="AT6078" s="57"/>
      <c r="AU6078" s="57"/>
      <c r="AV6078" s="57"/>
      <c r="AW6078" s="57"/>
      <c r="AX6078" s="57"/>
      <c r="AY6078" s="57"/>
      <c r="AZ6078" s="57"/>
      <c r="BA6078" s="57"/>
      <c r="BB6078" s="57"/>
      <c r="BC6078" s="57"/>
      <c r="BD6078" s="57"/>
      <c r="BE6078" s="57"/>
      <c r="BF6078" s="57"/>
      <c r="BG6078" s="57"/>
      <c r="BH6078" s="57"/>
      <c r="BI6078" s="57"/>
      <c r="BJ6078" s="57"/>
      <c r="BK6078" s="57"/>
      <c r="BL6078" s="57"/>
    </row>
    <row r="6079" spans="1:64" s="50" customFormat="1" ht="12" customHeight="1" x14ac:dyDescent="0.15">
      <c r="A6079" s="42" t="s">
        <v>13878</v>
      </c>
      <c r="B6079" s="42">
        <v>21</v>
      </c>
      <c r="C6079" s="42" t="s">
        <v>14</v>
      </c>
      <c r="D6079" s="42" t="s">
        <v>31</v>
      </c>
      <c r="E6079" s="42"/>
      <c r="F6079" s="55">
        <v>41524</v>
      </c>
      <c r="G6079" s="42" t="s">
        <v>13879</v>
      </c>
      <c r="H6079" s="42" t="s">
        <v>3169</v>
      </c>
      <c r="I6079" s="42" t="s">
        <v>39</v>
      </c>
      <c r="J6079" s="42" t="s">
        <v>13880</v>
      </c>
      <c r="K6079" s="42" t="s">
        <v>3169</v>
      </c>
      <c r="L6079" s="42" t="s">
        <v>13881</v>
      </c>
      <c r="M6079" s="42" t="s">
        <v>21</v>
      </c>
      <c r="N6079" s="42" t="s">
        <v>13882</v>
      </c>
      <c r="O6079" s="42" t="s">
        <v>994</v>
      </c>
      <c r="P6079" s="42" t="s">
        <v>395</v>
      </c>
      <c r="Q6079" s="56" t="s">
        <v>13883</v>
      </c>
      <c r="R6079" s="42" t="s">
        <v>94</v>
      </c>
      <c r="S6079" s="42" t="s">
        <v>12</v>
      </c>
      <c r="T6079" s="42"/>
      <c r="V6079" s="42"/>
      <c r="W6079" s="42"/>
      <c r="Y6079" s="57"/>
      <c r="Z6079" s="57"/>
      <c r="AA6079" s="57"/>
      <c r="AB6079" s="57"/>
      <c r="AC6079" s="57"/>
      <c r="AD6079" s="57"/>
      <c r="AE6079" s="57"/>
      <c r="AF6079" s="57"/>
      <c r="AG6079" s="57"/>
      <c r="AH6079" s="57"/>
      <c r="AI6079" s="57"/>
      <c r="AJ6079" s="57"/>
      <c r="AK6079" s="57"/>
      <c r="AL6079" s="57"/>
      <c r="AM6079" s="57"/>
      <c r="AN6079" s="57"/>
      <c r="AO6079" s="57"/>
      <c r="AP6079" s="57"/>
      <c r="AQ6079" s="57"/>
      <c r="AR6079" s="57"/>
      <c r="AS6079" s="57"/>
      <c r="AT6079" s="57"/>
      <c r="AU6079" s="57"/>
      <c r="AV6079" s="57"/>
      <c r="AW6079" s="57"/>
      <c r="AX6079" s="57"/>
      <c r="AY6079" s="57"/>
      <c r="AZ6079" s="57"/>
      <c r="BA6079" s="57"/>
      <c r="BB6079" s="57"/>
      <c r="BC6079" s="57"/>
      <c r="BD6079" s="57"/>
      <c r="BE6079" s="57"/>
      <c r="BF6079" s="57"/>
      <c r="BG6079" s="57"/>
      <c r="BH6079" s="57"/>
      <c r="BI6079" s="57"/>
      <c r="BJ6079" s="57"/>
      <c r="BK6079" s="57"/>
      <c r="BL6079" s="57"/>
    </row>
    <row r="6080" spans="1:64" s="50" customFormat="1" ht="12" customHeight="1" x14ac:dyDescent="0.15">
      <c r="A6080" s="42" t="s">
        <v>13884</v>
      </c>
      <c r="B6080" s="42">
        <v>24</v>
      </c>
      <c r="C6080" s="42" t="s">
        <v>14</v>
      </c>
      <c r="D6080" s="42" t="s">
        <v>79</v>
      </c>
      <c r="E6080" s="42" t="s">
        <v>13885</v>
      </c>
      <c r="F6080" s="55">
        <v>41523</v>
      </c>
      <c r="G6080" s="42" t="s">
        <v>13886</v>
      </c>
      <c r="H6080" s="42" t="s">
        <v>1537</v>
      </c>
      <c r="I6080" s="42" t="s">
        <v>56</v>
      </c>
      <c r="J6080" s="42" t="s">
        <v>13887</v>
      </c>
      <c r="K6080" s="42" t="s">
        <v>622</v>
      </c>
      <c r="L6080" s="42" t="s">
        <v>623</v>
      </c>
      <c r="M6080" s="42" t="s">
        <v>21</v>
      </c>
      <c r="N6080" s="42" t="s">
        <v>13888</v>
      </c>
      <c r="O6080" s="42" t="s">
        <v>537</v>
      </c>
      <c r="P6080" s="42" t="s">
        <v>395</v>
      </c>
      <c r="Q6080" s="56" t="s">
        <v>13889</v>
      </c>
      <c r="R6080" s="42" t="s">
        <v>94</v>
      </c>
      <c r="S6080" s="42" t="s">
        <v>22</v>
      </c>
      <c r="T6080" s="42"/>
      <c r="V6080" s="42"/>
      <c r="W6080" s="42"/>
      <c r="Y6080" s="57"/>
      <c r="Z6080" s="57"/>
      <c r="AA6080" s="57"/>
      <c r="AB6080" s="57"/>
      <c r="AC6080" s="57"/>
      <c r="AD6080" s="57"/>
      <c r="AE6080" s="57"/>
      <c r="AF6080" s="57"/>
      <c r="AG6080" s="57"/>
      <c r="AH6080" s="57"/>
      <c r="AI6080" s="57"/>
      <c r="AJ6080" s="57"/>
      <c r="AK6080" s="57"/>
      <c r="AL6080" s="57"/>
      <c r="AM6080" s="57"/>
      <c r="AN6080" s="57"/>
      <c r="AO6080" s="57"/>
      <c r="AP6080" s="57"/>
      <c r="AQ6080" s="57"/>
      <c r="AR6080" s="57"/>
      <c r="AS6080" s="57"/>
      <c r="AT6080" s="57"/>
      <c r="AU6080" s="57"/>
      <c r="AV6080" s="57"/>
      <c r="AW6080" s="57"/>
      <c r="AX6080" s="57"/>
      <c r="AY6080" s="57"/>
      <c r="AZ6080" s="57"/>
      <c r="BA6080" s="57"/>
      <c r="BB6080" s="57"/>
      <c r="BC6080" s="57"/>
      <c r="BD6080" s="57"/>
      <c r="BE6080" s="57"/>
      <c r="BF6080" s="57"/>
      <c r="BG6080" s="57"/>
      <c r="BH6080" s="57"/>
      <c r="BI6080" s="57"/>
      <c r="BJ6080" s="57"/>
      <c r="BK6080" s="57"/>
      <c r="BL6080" s="57"/>
    </row>
    <row r="6081" spans="1:64" s="50" customFormat="1" ht="12" customHeight="1" x14ac:dyDescent="0.15">
      <c r="A6081" s="42" t="s">
        <v>13890</v>
      </c>
      <c r="B6081" s="42">
        <v>37</v>
      </c>
      <c r="C6081" s="42" t="s">
        <v>14</v>
      </c>
      <c r="D6081" s="42" t="s">
        <v>79</v>
      </c>
      <c r="E6081" s="42" t="s">
        <v>13891</v>
      </c>
      <c r="F6081" s="55">
        <v>41523</v>
      </c>
      <c r="G6081" s="42" t="s">
        <v>13892</v>
      </c>
      <c r="H6081" s="42" t="s">
        <v>13591</v>
      </c>
      <c r="I6081" s="42" t="s">
        <v>88</v>
      </c>
      <c r="J6081" s="42" t="s">
        <v>13893</v>
      </c>
      <c r="K6081" s="42" t="s">
        <v>13591</v>
      </c>
      <c r="L6081" s="42" t="s">
        <v>13894</v>
      </c>
      <c r="M6081" s="42" t="s">
        <v>21</v>
      </c>
      <c r="N6081" s="42" t="s">
        <v>13895</v>
      </c>
      <c r="O6081" s="42" t="s">
        <v>994</v>
      </c>
      <c r="P6081" s="42" t="s">
        <v>395</v>
      </c>
      <c r="Q6081" s="56" t="s">
        <v>13896</v>
      </c>
      <c r="R6081" s="42" t="s">
        <v>94</v>
      </c>
      <c r="S6081" s="42" t="s">
        <v>22</v>
      </c>
      <c r="T6081" s="42"/>
      <c r="V6081" s="42"/>
      <c r="W6081" s="42"/>
      <c r="Y6081" s="57"/>
      <c r="Z6081" s="57"/>
      <c r="AA6081" s="57"/>
      <c r="AB6081" s="57"/>
      <c r="AC6081" s="57"/>
      <c r="AD6081" s="57"/>
      <c r="AE6081" s="57"/>
      <c r="AF6081" s="57"/>
      <c r="AG6081" s="57"/>
      <c r="AH6081" s="57"/>
      <c r="AI6081" s="57"/>
      <c r="AJ6081" s="57"/>
      <c r="AK6081" s="57"/>
      <c r="AL6081" s="57"/>
      <c r="AM6081" s="57"/>
      <c r="AN6081" s="57"/>
      <c r="AO6081" s="57"/>
      <c r="AP6081" s="57"/>
      <c r="AQ6081" s="57"/>
      <c r="AR6081" s="57"/>
      <c r="AS6081" s="57"/>
      <c r="AT6081" s="57"/>
      <c r="AU6081" s="57"/>
      <c r="AV6081" s="57"/>
      <c r="AW6081" s="57"/>
      <c r="AX6081" s="57"/>
      <c r="AY6081" s="57"/>
      <c r="AZ6081" s="57"/>
      <c r="BA6081" s="57"/>
      <c r="BB6081" s="57"/>
      <c r="BC6081" s="57"/>
      <c r="BD6081" s="57"/>
      <c r="BE6081" s="57"/>
      <c r="BF6081" s="57"/>
      <c r="BG6081" s="57"/>
      <c r="BH6081" s="57"/>
      <c r="BI6081" s="57"/>
      <c r="BJ6081" s="57"/>
      <c r="BK6081" s="57"/>
      <c r="BL6081" s="57"/>
    </row>
    <row r="6082" spans="1:64" s="50" customFormat="1" ht="12" customHeight="1" x14ac:dyDescent="0.15">
      <c r="A6082" s="42" t="s">
        <v>13897</v>
      </c>
      <c r="B6082" s="42">
        <v>32</v>
      </c>
      <c r="C6082" s="42" t="s">
        <v>14</v>
      </c>
      <c r="D6082" s="42" t="s">
        <v>31</v>
      </c>
      <c r="E6082" s="42" t="s">
        <v>13898</v>
      </c>
      <c r="F6082" s="55">
        <v>41523</v>
      </c>
      <c r="G6082" s="42" t="s">
        <v>13899</v>
      </c>
      <c r="H6082" s="42" t="s">
        <v>279</v>
      </c>
      <c r="I6082" s="42" t="s">
        <v>67</v>
      </c>
      <c r="J6082" s="42" t="s">
        <v>7491</v>
      </c>
      <c r="K6082" s="42" t="s">
        <v>279</v>
      </c>
      <c r="L6082" s="42" t="s">
        <v>280</v>
      </c>
      <c r="M6082" s="42" t="s">
        <v>21</v>
      </c>
      <c r="N6082" s="42" t="s">
        <v>13900</v>
      </c>
      <c r="O6082" s="42" t="s">
        <v>994</v>
      </c>
      <c r="P6082" s="42" t="s">
        <v>395</v>
      </c>
      <c r="Q6082" s="56" t="s">
        <v>13901</v>
      </c>
      <c r="R6082" s="42" t="s">
        <v>23</v>
      </c>
      <c r="S6082" s="42" t="s">
        <v>22</v>
      </c>
      <c r="T6082" s="42"/>
      <c r="V6082" s="42"/>
      <c r="W6082" s="42"/>
      <c r="Y6082" s="57"/>
      <c r="Z6082" s="57"/>
      <c r="AA6082" s="57"/>
      <c r="AB6082" s="57"/>
      <c r="AC6082" s="57"/>
      <c r="AD6082" s="57"/>
      <c r="AE6082" s="57"/>
      <c r="AF6082" s="57"/>
      <c r="AG6082" s="57"/>
      <c r="AH6082" s="57"/>
      <c r="AI6082" s="57"/>
      <c r="AJ6082" s="57"/>
      <c r="AK6082" s="57"/>
      <c r="AL6082" s="57"/>
      <c r="AM6082" s="57"/>
      <c r="AN6082" s="57"/>
      <c r="AO6082" s="57"/>
      <c r="AP6082" s="57"/>
      <c r="AQ6082" s="57"/>
      <c r="AR6082" s="57"/>
      <c r="AS6082" s="57"/>
      <c r="AT6082" s="57"/>
      <c r="AU6082" s="57"/>
      <c r="AV6082" s="57"/>
      <c r="AW6082" s="57"/>
      <c r="AX6082" s="57"/>
      <c r="AY6082" s="57"/>
      <c r="AZ6082" s="57"/>
      <c r="BA6082" s="57"/>
      <c r="BB6082" s="57"/>
      <c r="BC6082" s="57"/>
      <c r="BD6082" s="57"/>
      <c r="BE6082" s="57"/>
      <c r="BF6082" s="57"/>
      <c r="BG6082" s="57"/>
      <c r="BH6082" s="57"/>
      <c r="BI6082" s="57"/>
      <c r="BJ6082" s="57"/>
      <c r="BK6082" s="57"/>
      <c r="BL6082" s="57"/>
    </row>
    <row r="6083" spans="1:64" s="50" customFormat="1" ht="12" customHeight="1" x14ac:dyDescent="0.15">
      <c r="A6083" s="42" t="s">
        <v>13909</v>
      </c>
      <c r="B6083" s="42">
        <v>53</v>
      </c>
      <c r="C6083" s="42" t="s">
        <v>14</v>
      </c>
      <c r="D6083" s="42" t="s">
        <v>31</v>
      </c>
      <c r="E6083" s="42" t="s">
        <v>13903</v>
      </c>
      <c r="F6083" s="55">
        <v>41523</v>
      </c>
      <c r="G6083" s="42" t="s">
        <v>23855</v>
      </c>
      <c r="H6083" s="42" t="s">
        <v>13904</v>
      </c>
      <c r="I6083" s="42" t="s">
        <v>39</v>
      </c>
      <c r="J6083" s="42" t="s">
        <v>13905</v>
      </c>
      <c r="K6083" s="42" t="s">
        <v>3169</v>
      </c>
      <c r="L6083" s="42" t="s">
        <v>13906</v>
      </c>
      <c r="M6083" s="42" t="s">
        <v>21</v>
      </c>
      <c r="N6083" s="42" t="s">
        <v>13910</v>
      </c>
      <c r="O6083" s="42" t="s">
        <v>994</v>
      </c>
      <c r="P6083" s="42" t="s">
        <v>395</v>
      </c>
      <c r="Q6083" s="56" t="s">
        <v>13911</v>
      </c>
      <c r="R6083" s="42" t="s">
        <v>94</v>
      </c>
      <c r="S6083" s="42" t="s">
        <v>22</v>
      </c>
      <c r="T6083" s="42"/>
      <c r="V6083" s="42"/>
      <c r="W6083" s="42"/>
      <c r="Y6083" s="57"/>
      <c r="Z6083" s="57"/>
      <c r="AA6083" s="57"/>
      <c r="AB6083" s="57"/>
      <c r="AC6083" s="57"/>
      <c r="AD6083" s="57"/>
      <c r="AE6083" s="57"/>
      <c r="AF6083" s="57"/>
      <c r="AG6083" s="57"/>
      <c r="AH6083" s="57"/>
      <c r="AI6083" s="57"/>
      <c r="AJ6083" s="57"/>
      <c r="AK6083" s="57"/>
      <c r="AL6083" s="57"/>
      <c r="AM6083" s="57"/>
      <c r="AN6083" s="57"/>
      <c r="AO6083" s="57"/>
      <c r="AP6083" s="57"/>
      <c r="AQ6083" s="57"/>
      <c r="AR6083" s="57"/>
      <c r="AS6083" s="57"/>
      <c r="AT6083" s="57"/>
      <c r="AU6083" s="57"/>
      <c r="AV6083" s="57"/>
      <c r="AW6083" s="57"/>
      <c r="AX6083" s="57"/>
      <c r="AY6083" s="57"/>
      <c r="AZ6083" s="57"/>
      <c r="BA6083" s="57"/>
      <c r="BB6083" s="57"/>
      <c r="BC6083" s="57"/>
      <c r="BD6083" s="57"/>
      <c r="BE6083" s="57"/>
      <c r="BF6083" s="57"/>
      <c r="BG6083" s="57"/>
      <c r="BH6083" s="57"/>
      <c r="BI6083" s="57"/>
      <c r="BJ6083" s="57"/>
      <c r="BK6083" s="57"/>
      <c r="BL6083" s="57"/>
    </row>
    <row r="6084" spans="1:64" s="50" customFormat="1" ht="12" customHeight="1" x14ac:dyDescent="0.15">
      <c r="A6084" s="42" t="s">
        <v>13902</v>
      </c>
      <c r="B6084" s="42">
        <v>53</v>
      </c>
      <c r="C6084" s="42" t="s">
        <v>14</v>
      </c>
      <c r="D6084" s="42" t="s">
        <v>31</v>
      </c>
      <c r="E6084" s="42" t="s">
        <v>13903</v>
      </c>
      <c r="F6084" s="55">
        <v>41523</v>
      </c>
      <c r="G6084" s="42" t="s">
        <v>23856</v>
      </c>
      <c r="H6084" s="42" t="s">
        <v>13904</v>
      </c>
      <c r="I6084" s="42" t="s">
        <v>39</v>
      </c>
      <c r="J6084" s="42" t="s">
        <v>13905</v>
      </c>
      <c r="K6084" s="42" t="s">
        <v>3169</v>
      </c>
      <c r="L6084" s="42" t="s">
        <v>13906</v>
      </c>
      <c r="M6084" s="42" t="s">
        <v>21</v>
      </c>
      <c r="N6084" s="42" t="s">
        <v>13907</v>
      </c>
      <c r="O6084" s="42" t="s">
        <v>394</v>
      </c>
      <c r="P6084" s="42" t="s">
        <v>395</v>
      </c>
      <c r="Q6084" s="56" t="s">
        <v>13908</v>
      </c>
      <c r="R6084" s="42" t="s">
        <v>94</v>
      </c>
      <c r="S6084" s="42" t="s">
        <v>22</v>
      </c>
      <c r="T6084" s="42"/>
      <c r="V6084" s="42"/>
      <c r="W6084" s="42"/>
      <c r="Y6084" s="57"/>
      <c r="Z6084" s="57"/>
      <c r="AA6084" s="57"/>
      <c r="AB6084" s="57"/>
      <c r="AC6084" s="57"/>
      <c r="AD6084" s="57"/>
      <c r="AE6084" s="57"/>
      <c r="AF6084" s="57"/>
      <c r="AG6084" s="57"/>
      <c r="AH6084" s="57"/>
      <c r="AI6084" s="57"/>
      <c r="AJ6084" s="57"/>
      <c r="AK6084" s="57"/>
      <c r="AL6084" s="57"/>
      <c r="AM6084" s="57"/>
      <c r="AN6084" s="57"/>
      <c r="AO6084" s="57"/>
      <c r="AP6084" s="57"/>
      <c r="AQ6084" s="57"/>
      <c r="AR6084" s="57"/>
      <c r="AS6084" s="57"/>
      <c r="AT6084" s="57"/>
      <c r="AU6084" s="57"/>
      <c r="AV6084" s="57"/>
      <c r="AW6084" s="57"/>
      <c r="AX6084" s="57"/>
      <c r="AY6084" s="57"/>
      <c r="AZ6084" s="57"/>
      <c r="BA6084" s="57"/>
      <c r="BB6084" s="57"/>
      <c r="BC6084" s="57"/>
      <c r="BD6084" s="57"/>
      <c r="BE6084" s="57"/>
      <c r="BF6084" s="57"/>
      <c r="BG6084" s="57"/>
      <c r="BH6084" s="57"/>
      <c r="BI6084" s="57"/>
      <c r="BJ6084" s="57"/>
      <c r="BK6084" s="57"/>
      <c r="BL6084" s="57"/>
    </row>
    <row r="6085" spans="1:64" s="50" customFormat="1" ht="12" customHeight="1" x14ac:dyDescent="0.15">
      <c r="A6085" s="42" t="s">
        <v>13912</v>
      </c>
      <c r="B6085" s="42">
        <v>29</v>
      </c>
      <c r="C6085" s="42" t="s">
        <v>14</v>
      </c>
      <c r="D6085" s="42" t="s">
        <v>79</v>
      </c>
      <c r="E6085" s="42"/>
      <c r="F6085" s="55">
        <v>41522</v>
      </c>
      <c r="G6085" s="42" t="s">
        <v>13913</v>
      </c>
      <c r="H6085" s="42" t="s">
        <v>707</v>
      </c>
      <c r="I6085" s="42" t="s">
        <v>67</v>
      </c>
      <c r="J6085" s="42" t="s">
        <v>13914</v>
      </c>
      <c r="K6085" s="42" t="s">
        <v>545</v>
      </c>
      <c r="L6085" s="42" t="s">
        <v>546</v>
      </c>
      <c r="M6085" s="42" t="s">
        <v>21</v>
      </c>
      <c r="N6085" s="42" t="s">
        <v>13915</v>
      </c>
      <c r="O6085" s="42" t="s">
        <v>4581</v>
      </c>
      <c r="P6085" s="42" t="s">
        <v>395</v>
      </c>
      <c r="Q6085" s="56" t="s">
        <v>13916</v>
      </c>
      <c r="R6085" s="42" t="s">
        <v>94</v>
      </c>
      <c r="S6085" s="42" t="s">
        <v>22</v>
      </c>
      <c r="T6085" s="42"/>
      <c r="V6085" s="42"/>
      <c r="W6085" s="42"/>
      <c r="Y6085" s="57"/>
      <c r="Z6085" s="57"/>
      <c r="AA6085" s="57"/>
      <c r="AB6085" s="57"/>
      <c r="AC6085" s="57"/>
      <c r="AD6085" s="57"/>
      <c r="AE6085" s="57"/>
      <c r="AF6085" s="57"/>
      <c r="AG6085" s="57"/>
      <c r="AH6085" s="57"/>
      <c r="AI6085" s="57"/>
      <c r="AJ6085" s="57"/>
      <c r="AK6085" s="57"/>
      <c r="AL6085" s="57"/>
      <c r="AM6085" s="57"/>
      <c r="AN6085" s="57"/>
      <c r="AO6085" s="57"/>
      <c r="AP6085" s="57"/>
      <c r="AQ6085" s="57"/>
      <c r="AR6085" s="57"/>
      <c r="AS6085" s="57"/>
      <c r="AT6085" s="57"/>
      <c r="AU6085" s="57"/>
      <c r="AV6085" s="57"/>
      <c r="AW6085" s="57"/>
      <c r="AX6085" s="57"/>
      <c r="AY6085" s="57"/>
      <c r="AZ6085" s="57"/>
      <c r="BA6085" s="57"/>
      <c r="BB6085" s="57"/>
      <c r="BC6085" s="57"/>
      <c r="BD6085" s="57"/>
      <c r="BE6085" s="57"/>
      <c r="BF6085" s="57"/>
      <c r="BG6085" s="57"/>
      <c r="BH6085" s="57"/>
      <c r="BI6085" s="57"/>
      <c r="BJ6085" s="57"/>
      <c r="BK6085" s="57"/>
      <c r="BL6085" s="57"/>
    </row>
    <row r="6086" spans="1:64" s="50" customFormat="1" ht="12" customHeight="1" x14ac:dyDescent="0.15">
      <c r="A6086" s="42" t="s">
        <v>13923</v>
      </c>
      <c r="B6086" s="42">
        <v>36</v>
      </c>
      <c r="C6086" s="42" t="s">
        <v>14</v>
      </c>
      <c r="D6086" s="42" t="s">
        <v>79</v>
      </c>
      <c r="E6086" s="42" t="s">
        <v>13924</v>
      </c>
      <c r="F6086" s="55">
        <v>41522</v>
      </c>
      <c r="G6086" s="42" t="s">
        <v>13925</v>
      </c>
      <c r="H6086" s="42" t="s">
        <v>13591</v>
      </c>
      <c r="I6086" s="42" t="s">
        <v>88</v>
      </c>
      <c r="J6086" s="42" t="s">
        <v>13926</v>
      </c>
      <c r="K6086" s="42" t="s">
        <v>13591</v>
      </c>
      <c r="L6086" s="42" t="s">
        <v>13894</v>
      </c>
      <c r="M6086" s="42" t="s">
        <v>21</v>
      </c>
      <c r="N6086" s="42" t="s">
        <v>13927</v>
      </c>
      <c r="O6086" s="42" t="s">
        <v>994</v>
      </c>
      <c r="P6086" s="42" t="s">
        <v>395</v>
      </c>
      <c r="Q6086" s="56" t="s">
        <v>13928</v>
      </c>
      <c r="R6086" s="42" t="s">
        <v>94</v>
      </c>
      <c r="S6086" s="42" t="s">
        <v>22</v>
      </c>
      <c r="T6086" s="42"/>
      <c r="V6086" s="42"/>
      <c r="W6086" s="42"/>
      <c r="Y6086" s="57"/>
      <c r="Z6086" s="57"/>
      <c r="AA6086" s="57"/>
      <c r="AB6086" s="57"/>
      <c r="AC6086" s="57"/>
      <c r="AD6086" s="57"/>
      <c r="AE6086" s="57"/>
      <c r="AF6086" s="57"/>
      <c r="AG6086" s="57"/>
      <c r="AH6086" s="57"/>
      <c r="AI6086" s="57"/>
      <c r="AJ6086" s="57"/>
      <c r="AK6086" s="57"/>
      <c r="AL6086" s="57"/>
      <c r="AM6086" s="57"/>
      <c r="AN6086" s="57"/>
      <c r="AO6086" s="57"/>
      <c r="AP6086" s="57"/>
      <c r="AQ6086" s="57"/>
      <c r="AR6086" s="57"/>
      <c r="AS6086" s="57"/>
      <c r="AT6086" s="57"/>
      <c r="AU6086" s="57"/>
      <c r="AV6086" s="57"/>
      <c r="AW6086" s="57"/>
      <c r="AX6086" s="57"/>
      <c r="AY6086" s="57"/>
      <c r="AZ6086" s="57"/>
      <c r="BA6086" s="57"/>
      <c r="BB6086" s="57"/>
      <c r="BC6086" s="57"/>
      <c r="BD6086" s="57"/>
      <c r="BE6086" s="57"/>
      <c r="BF6086" s="57"/>
      <c r="BG6086" s="57"/>
      <c r="BH6086" s="57"/>
      <c r="BI6086" s="57"/>
      <c r="BJ6086" s="57"/>
      <c r="BK6086" s="57"/>
      <c r="BL6086" s="57"/>
    </row>
    <row r="6087" spans="1:64" s="50" customFormat="1" ht="12" customHeight="1" x14ac:dyDescent="0.15">
      <c r="A6087" s="42" t="s">
        <v>3186</v>
      </c>
      <c r="B6087" s="42" t="s">
        <v>23</v>
      </c>
      <c r="C6087" s="42" t="s">
        <v>14</v>
      </c>
      <c r="D6087" s="42" t="s">
        <v>24</v>
      </c>
      <c r="E6087" s="42"/>
      <c r="F6087" s="55">
        <v>41522</v>
      </c>
      <c r="G6087" s="42" t="s">
        <v>13929</v>
      </c>
      <c r="H6087" s="42" t="s">
        <v>1879</v>
      </c>
      <c r="I6087" s="42" t="s">
        <v>167</v>
      </c>
      <c r="J6087" s="42" t="s">
        <v>8067</v>
      </c>
      <c r="K6087" s="42" t="s">
        <v>1526</v>
      </c>
      <c r="L6087" s="42" t="s">
        <v>8068</v>
      </c>
      <c r="M6087" s="42" t="s">
        <v>21</v>
      </c>
      <c r="N6087" s="42" t="s">
        <v>13930</v>
      </c>
      <c r="O6087" s="42" t="s">
        <v>994</v>
      </c>
      <c r="P6087" s="42" t="s">
        <v>395</v>
      </c>
      <c r="Q6087" s="56" t="s">
        <v>13931</v>
      </c>
      <c r="R6087" s="42" t="s">
        <v>94</v>
      </c>
      <c r="S6087" s="42" t="s">
        <v>22</v>
      </c>
      <c r="T6087" s="42"/>
      <c r="V6087" s="42"/>
      <c r="W6087" s="42"/>
      <c r="Y6087" s="57"/>
      <c r="Z6087" s="57"/>
      <c r="AA6087" s="57"/>
      <c r="AB6087" s="57"/>
      <c r="AC6087" s="57"/>
      <c r="AD6087" s="57"/>
      <c r="AE6087" s="57"/>
      <c r="AF6087" s="57"/>
      <c r="AG6087" s="57"/>
      <c r="AH6087" s="57"/>
      <c r="AI6087" s="57"/>
      <c r="AJ6087" s="57"/>
      <c r="AK6087" s="57"/>
      <c r="AL6087" s="57"/>
      <c r="AM6087" s="57"/>
      <c r="AN6087" s="57"/>
      <c r="AO6087" s="57"/>
      <c r="AP6087" s="57"/>
      <c r="AQ6087" s="57"/>
      <c r="AR6087" s="57"/>
      <c r="AS6087" s="57"/>
      <c r="AT6087" s="57"/>
      <c r="AU6087" s="57"/>
      <c r="AV6087" s="57"/>
      <c r="AW6087" s="57"/>
      <c r="AX6087" s="57"/>
      <c r="AY6087" s="57"/>
      <c r="AZ6087" s="57"/>
      <c r="BA6087" s="57"/>
      <c r="BB6087" s="57"/>
      <c r="BC6087" s="57"/>
      <c r="BD6087" s="57"/>
      <c r="BE6087" s="57"/>
      <c r="BF6087" s="57"/>
      <c r="BG6087" s="57"/>
      <c r="BH6087" s="57"/>
      <c r="BI6087" s="57"/>
      <c r="BJ6087" s="57"/>
      <c r="BK6087" s="57"/>
      <c r="BL6087" s="57"/>
    </row>
    <row r="6088" spans="1:64" s="50" customFormat="1" ht="12" customHeight="1" x14ac:dyDescent="0.15">
      <c r="A6088" s="42" t="s">
        <v>13917</v>
      </c>
      <c r="B6088" s="42">
        <v>30</v>
      </c>
      <c r="C6088" s="42" t="s">
        <v>14</v>
      </c>
      <c r="D6088" s="42" t="s">
        <v>79</v>
      </c>
      <c r="E6088" s="42" t="s">
        <v>13918</v>
      </c>
      <c r="F6088" s="55">
        <v>41522</v>
      </c>
      <c r="G6088" s="42" t="s">
        <v>13919</v>
      </c>
      <c r="H6088" s="42" t="s">
        <v>1247</v>
      </c>
      <c r="I6088" s="42" t="s">
        <v>40</v>
      </c>
      <c r="J6088" s="42" t="s">
        <v>13920</v>
      </c>
      <c r="K6088" s="42" t="s">
        <v>515</v>
      </c>
      <c r="L6088" s="42" t="s">
        <v>1248</v>
      </c>
      <c r="M6088" s="42" t="s">
        <v>21</v>
      </c>
      <c r="N6088" s="42" t="s">
        <v>13921</v>
      </c>
      <c r="O6088" s="42" t="s">
        <v>537</v>
      </c>
      <c r="P6088" s="42" t="s">
        <v>395</v>
      </c>
      <c r="Q6088" s="56" t="s">
        <v>13922</v>
      </c>
      <c r="R6088" s="42" t="s">
        <v>94</v>
      </c>
      <c r="S6088" s="42" t="s">
        <v>29</v>
      </c>
      <c r="T6088" s="42"/>
      <c r="V6088" s="42"/>
      <c r="W6088" s="42"/>
      <c r="Y6088" s="57"/>
      <c r="Z6088" s="57"/>
      <c r="AA6088" s="57"/>
      <c r="AB6088" s="57"/>
      <c r="AC6088" s="57"/>
      <c r="AD6088" s="57"/>
      <c r="AE6088" s="57"/>
      <c r="AF6088" s="57"/>
      <c r="AG6088" s="57"/>
      <c r="AH6088" s="57"/>
      <c r="AI6088" s="57"/>
      <c r="AJ6088" s="57"/>
      <c r="AK6088" s="57"/>
      <c r="AL6088" s="57"/>
      <c r="AM6088" s="57"/>
      <c r="AN6088" s="57"/>
      <c r="AO6088" s="57"/>
      <c r="AP6088" s="57"/>
      <c r="AQ6088" s="57"/>
      <c r="AR6088" s="57"/>
      <c r="AS6088" s="57"/>
      <c r="AT6088" s="57"/>
      <c r="AU6088" s="57"/>
      <c r="AV6088" s="57"/>
      <c r="AW6088" s="57"/>
      <c r="AX6088" s="57"/>
      <c r="AY6088" s="57"/>
      <c r="AZ6088" s="57"/>
      <c r="BA6088" s="57"/>
      <c r="BB6088" s="57"/>
      <c r="BC6088" s="57"/>
      <c r="BD6088" s="57"/>
      <c r="BE6088" s="57"/>
      <c r="BF6088" s="57"/>
      <c r="BG6088" s="57"/>
      <c r="BH6088" s="57"/>
      <c r="BI6088" s="57"/>
      <c r="BJ6088" s="57"/>
      <c r="BK6088" s="57"/>
      <c r="BL6088" s="57"/>
    </row>
    <row r="6089" spans="1:64" s="50" customFormat="1" ht="12" customHeight="1" x14ac:dyDescent="0.15">
      <c r="A6089" s="42" t="s">
        <v>13932</v>
      </c>
      <c r="B6089" s="42">
        <v>25</v>
      </c>
      <c r="C6089" s="42" t="s">
        <v>14</v>
      </c>
      <c r="D6089" s="42" t="s">
        <v>79</v>
      </c>
      <c r="E6089" s="42" t="s">
        <v>13933</v>
      </c>
      <c r="F6089" s="55">
        <v>41521</v>
      </c>
      <c r="G6089" s="42" t="s">
        <v>23857</v>
      </c>
      <c r="H6089" s="42" t="s">
        <v>1562</v>
      </c>
      <c r="I6089" s="42" t="s">
        <v>46</v>
      </c>
      <c r="J6089" s="42" t="s">
        <v>13934</v>
      </c>
      <c r="K6089" s="42" t="s">
        <v>4594</v>
      </c>
      <c r="L6089" s="42" t="s">
        <v>2717</v>
      </c>
      <c r="M6089" s="42" t="s">
        <v>21</v>
      </c>
      <c r="N6089" s="42" t="s">
        <v>13935</v>
      </c>
      <c r="O6089" s="42" t="s">
        <v>4581</v>
      </c>
      <c r="P6089" s="42" t="s">
        <v>395</v>
      </c>
      <c r="Q6089" s="56" t="s">
        <v>13936</v>
      </c>
      <c r="R6089" s="42" t="s">
        <v>94</v>
      </c>
      <c r="S6089" s="42" t="s">
        <v>12</v>
      </c>
      <c r="T6089" s="42"/>
      <c r="V6089" s="42"/>
      <c r="W6089" s="42"/>
      <c r="Y6089" s="57"/>
      <c r="Z6089" s="57"/>
      <c r="AA6089" s="57"/>
      <c r="AB6089" s="57"/>
      <c r="AC6089" s="57"/>
      <c r="AD6089" s="57"/>
      <c r="AE6089" s="57"/>
      <c r="AF6089" s="57"/>
      <c r="AG6089" s="57"/>
      <c r="AH6089" s="57"/>
      <c r="AI6089" s="57"/>
      <c r="AJ6089" s="57"/>
      <c r="AK6089" s="57"/>
      <c r="AL6089" s="57"/>
      <c r="AM6089" s="57"/>
      <c r="AN6089" s="57"/>
      <c r="AO6089" s="57"/>
      <c r="AP6089" s="57"/>
      <c r="AQ6089" s="57"/>
      <c r="AR6089" s="57"/>
      <c r="AS6089" s="57"/>
      <c r="AT6089" s="57"/>
      <c r="AU6089" s="57"/>
      <c r="AV6089" s="57"/>
      <c r="AW6089" s="57"/>
      <c r="AX6089" s="57"/>
      <c r="AY6089" s="57"/>
      <c r="AZ6089" s="57"/>
      <c r="BA6089" s="57"/>
      <c r="BB6089" s="57"/>
      <c r="BC6089" s="57"/>
      <c r="BD6089" s="57"/>
      <c r="BE6089" s="57"/>
      <c r="BF6089" s="57"/>
      <c r="BG6089" s="57"/>
      <c r="BH6089" s="57"/>
      <c r="BI6089" s="57"/>
      <c r="BJ6089" s="57"/>
      <c r="BK6089" s="57"/>
      <c r="BL6089" s="57"/>
    </row>
    <row r="6090" spans="1:64" s="50" customFormat="1" ht="12" customHeight="1" x14ac:dyDescent="0.15">
      <c r="A6090" s="42" t="s">
        <v>13937</v>
      </c>
      <c r="B6090" s="42">
        <v>34</v>
      </c>
      <c r="C6090" s="42" t="s">
        <v>14</v>
      </c>
      <c r="D6090" s="42" t="s">
        <v>42</v>
      </c>
      <c r="E6090" s="42" t="s">
        <v>13938</v>
      </c>
      <c r="F6090" s="55">
        <v>41521</v>
      </c>
      <c r="G6090" s="42" t="s">
        <v>13939</v>
      </c>
      <c r="H6090" s="42" t="s">
        <v>755</v>
      </c>
      <c r="I6090" s="42" t="s">
        <v>39</v>
      </c>
      <c r="J6090" s="42" t="s">
        <v>9197</v>
      </c>
      <c r="K6090" s="42" t="s">
        <v>592</v>
      </c>
      <c r="L6090" s="42" t="s">
        <v>13940</v>
      </c>
      <c r="M6090" s="42" t="s">
        <v>21</v>
      </c>
      <c r="N6090" s="42" t="s">
        <v>13941</v>
      </c>
      <c r="O6090" s="42" t="s">
        <v>537</v>
      </c>
      <c r="P6090" s="42" t="s">
        <v>395</v>
      </c>
      <c r="Q6090" s="56" t="s">
        <v>13942</v>
      </c>
      <c r="R6090" s="42" t="s">
        <v>948</v>
      </c>
      <c r="S6090" s="42" t="s">
        <v>12</v>
      </c>
      <c r="T6090" s="42"/>
      <c r="V6090" s="42"/>
      <c r="W6090" s="42"/>
      <c r="Y6090" s="57"/>
      <c r="Z6090" s="57"/>
      <c r="AA6090" s="57"/>
      <c r="AB6090" s="57"/>
      <c r="AC6090" s="57"/>
      <c r="AD6090" s="57"/>
      <c r="AE6090" s="57"/>
      <c r="AF6090" s="57"/>
      <c r="AG6090" s="57"/>
      <c r="AH6090" s="57"/>
      <c r="AI6090" s="57"/>
      <c r="AJ6090" s="57"/>
      <c r="AK6090" s="57"/>
      <c r="AL6090" s="57"/>
      <c r="AM6090" s="57"/>
      <c r="AN6090" s="57"/>
      <c r="AO6090" s="57"/>
      <c r="AP6090" s="57"/>
      <c r="AQ6090" s="57"/>
      <c r="AR6090" s="57"/>
      <c r="AS6090" s="57"/>
      <c r="AT6090" s="57"/>
      <c r="AU6090" s="57"/>
      <c r="AV6090" s="57"/>
      <c r="AW6090" s="57"/>
      <c r="AX6090" s="57"/>
      <c r="AY6090" s="57"/>
      <c r="AZ6090" s="57"/>
      <c r="BA6090" s="57"/>
      <c r="BB6090" s="57"/>
      <c r="BC6090" s="57"/>
      <c r="BD6090" s="57"/>
      <c r="BE6090" s="57"/>
      <c r="BF6090" s="57"/>
      <c r="BG6090" s="57"/>
      <c r="BH6090" s="57"/>
      <c r="BI6090" s="57"/>
      <c r="BJ6090" s="57"/>
      <c r="BK6090" s="57"/>
      <c r="BL6090" s="57"/>
    </row>
    <row r="6091" spans="1:64" s="50" customFormat="1" ht="12" customHeight="1" x14ac:dyDescent="0.15">
      <c r="A6091" s="42" t="s">
        <v>13949</v>
      </c>
      <c r="B6091" s="42">
        <v>53</v>
      </c>
      <c r="C6091" s="42" t="s">
        <v>14</v>
      </c>
      <c r="D6091" s="42" t="s">
        <v>24</v>
      </c>
      <c r="E6091" s="42"/>
      <c r="F6091" s="55">
        <v>41520</v>
      </c>
      <c r="G6091" s="42" t="s">
        <v>13950</v>
      </c>
      <c r="H6091" s="42" t="s">
        <v>726</v>
      </c>
      <c r="I6091" s="42" t="s">
        <v>398</v>
      </c>
      <c r="J6091" s="42" t="s">
        <v>13951</v>
      </c>
      <c r="K6091" s="42" t="s">
        <v>1574</v>
      </c>
      <c r="L6091" s="42" t="s">
        <v>13952</v>
      </c>
      <c r="M6091" s="42" t="s">
        <v>21</v>
      </c>
      <c r="N6091" s="42" t="s">
        <v>13953</v>
      </c>
      <c r="O6091" s="42" t="s">
        <v>994</v>
      </c>
      <c r="P6091" s="42" t="s">
        <v>395</v>
      </c>
      <c r="Q6091" s="56" t="s">
        <v>13954</v>
      </c>
      <c r="R6091" s="42" t="s">
        <v>94</v>
      </c>
      <c r="S6091" s="42" t="s">
        <v>22</v>
      </c>
      <c r="T6091" s="42"/>
      <c r="V6091" s="42"/>
      <c r="W6091" s="42"/>
      <c r="Y6091" s="57"/>
      <c r="Z6091" s="57"/>
      <c r="AA6091" s="57"/>
      <c r="AB6091" s="57"/>
      <c r="AC6091" s="57"/>
      <c r="AD6091" s="57"/>
      <c r="AE6091" s="57"/>
      <c r="AF6091" s="57"/>
      <c r="AG6091" s="57"/>
      <c r="AH6091" s="57"/>
      <c r="AI6091" s="57"/>
      <c r="AJ6091" s="57"/>
      <c r="AK6091" s="57"/>
      <c r="AL6091" s="57"/>
      <c r="AM6091" s="57"/>
      <c r="AN6091" s="57"/>
      <c r="AO6091" s="57"/>
      <c r="AP6091" s="57"/>
      <c r="AQ6091" s="57"/>
      <c r="AR6091" s="57"/>
      <c r="AS6091" s="57"/>
      <c r="AT6091" s="57"/>
      <c r="AU6091" s="57"/>
      <c r="AV6091" s="57"/>
      <c r="AW6091" s="57"/>
      <c r="AX6091" s="57"/>
      <c r="AY6091" s="57"/>
      <c r="AZ6091" s="57"/>
      <c r="BA6091" s="57"/>
      <c r="BB6091" s="57"/>
      <c r="BC6091" s="57"/>
      <c r="BD6091" s="57"/>
      <c r="BE6091" s="57"/>
      <c r="BF6091" s="57"/>
      <c r="BG6091" s="57"/>
      <c r="BH6091" s="57"/>
      <c r="BI6091" s="57"/>
      <c r="BJ6091" s="57"/>
      <c r="BK6091" s="57"/>
      <c r="BL6091" s="57"/>
    </row>
    <row r="6092" spans="1:64" s="50" customFormat="1" ht="12" customHeight="1" x14ac:dyDescent="0.15">
      <c r="A6092" s="42" t="s">
        <v>13943</v>
      </c>
      <c r="B6092" s="42">
        <v>31</v>
      </c>
      <c r="C6092" s="42" t="s">
        <v>14</v>
      </c>
      <c r="D6092" s="42" t="s">
        <v>24</v>
      </c>
      <c r="E6092" s="42"/>
      <c r="F6092" s="55">
        <v>41520</v>
      </c>
      <c r="G6092" s="42" t="s">
        <v>13944</v>
      </c>
      <c r="H6092" s="42" t="s">
        <v>13945</v>
      </c>
      <c r="I6092" s="42" t="s">
        <v>653</v>
      </c>
      <c r="J6092" s="42" t="s">
        <v>13946</v>
      </c>
      <c r="K6092" s="42" t="s">
        <v>5429</v>
      </c>
      <c r="L6092" s="42" t="s">
        <v>13947</v>
      </c>
      <c r="M6092" s="42" t="s">
        <v>21</v>
      </c>
      <c r="N6092" s="42" t="s">
        <v>13948</v>
      </c>
      <c r="O6092" s="42" t="s">
        <v>537</v>
      </c>
      <c r="P6092" s="42" t="s">
        <v>395</v>
      </c>
      <c r="Q6092" s="56"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092" s="42" t="s">
        <v>94</v>
      </c>
      <c r="S6092" s="42" t="s">
        <v>12</v>
      </c>
      <c r="T6092" s="42"/>
      <c r="V6092" s="42"/>
      <c r="W6092" s="42"/>
      <c r="Y6092" s="57"/>
      <c r="Z6092" s="57"/>
      <c r="AA6092" s="57"/>
      <c r="AB6092" s="57"/>
      <c r="AC6092" s="57"/>
      <c r="AD6092" s="57"/>
      <c r="AE6092" s="57"/>
      <c r="AF6092" s="57"/>
      <c r="AG6092" s="57"/>
      <c r="AH6092" s="57"/>
      <c r="AI6092" s="57"/>
      <c r="AJ6092" s="57"/>
      <c r="AK6092" s="57"/>
      <c r="AL6092" s="57"/>
      <c r="AM6092" s="57"/>
      <c r="AN6092" s="57"/>
      <c r="AO6092" s="57"/>
      <c r="AP6092" s="57"/>
      <c r="AQ6092" s="57"/>
      <c r="AR6092" s="57"/>
      <c r="AS6092" s="57"/>
      <c r="AT6092" s="57"/>
      <c r="AU6092" s="57"/>
      <c r="AV6092" s="57"/>
      <c r="AW6092" s="57"/>
      <c r="AX6092" s="57"/>
      <c r="AY6092" s="57"/>
      <c r="AZ6092" s="57"/>
      <c r="BA6092" s="57"/>
      <c r="BB6092" s="57"/>
      <c r="BC6092" s="57"/>
      <c r="BD6092" s="57"/>
      <c r="BE6092" s="57"/>
      <c r="BF6092" s="57"/>
      <c r="BG6092" s="57"/>
      <c r="BH6092" s="57"/>
      <c r="BI6092" s="57"/>
      <c r="BJ6092" s="57"/>
      <c r="BK6092" s="57"/>
      <c r="BL6092" s="57"/>
    </row>
    <row r="6093" spans="1:64" s="50" customFormat="1" ht="12" customHeight="1" x14ac:dyDescent="0.15">
      <c r="A6093" s="42" t="s">
        <v>3186</v>
      </c>
      <c r="B6093" s="42">
        <v>43</v>
      </c>
      <c r="C6093" s="42" t="s">
        <v>14</v>
      </c>
      <c r="D6093" s="42" t="s">
        <v>24</v>
      </c>
      <c r="E6093" s="42"/>
      <c r="F6093" s="55">
        <v>41519</v>
      </c>
      <c r="G6093" s="42" t="s">
        <v>13955</v>
      </c>
      <c r="H6093" s="42" t="s">
        <v>13956</v>
      </c>
      <c r="I6093" s="42" t="s">
        <v>39</v>
      </c>
      <c r="J6093" s="42" t="s">
        <v>13957</v>
      </c>
      <c r="K6093" s="42" t="s">
        <v>1398</v>
      </c>
      <c r="L6093" s="42" t="s">
        <v>13958</v>
      </c>
      <c r="M6093" s="42" t="s">
        <v>21</v>
      </c>
      <c r="N6093" s="42" t="s">
        <v>13959</v>
      </c>
      <c r="O6093" s="42" t="s">
        <v>994</v>
      </c>
      <c r="P6093" s="42" t="s">
        <v>395</v>
      </c>
      <c r="Q6093" s="56" t="s">
        <v>13960</v>
      </c>
      <c r="R6093" s="42" t="s">
        <v>94</v>
      </c>
      <c r="S6093" s="42" t="s">
        <v>22</v>
      </c>
      <c r="T6093" s="42"/>
      <c r="V6093" s="42"/>
      <c r="W6093" s="42"/>
      <c r="Y6093" s="57"/>
      <c r="Z6093" s="57"/>
      <c r="AA6093" s="57"/>
      <c r="AB6093" s="57"/>
      <c r="AC6093" s="57"/>
      <c r="AD6093" s="57"/>
      <c r="AE6093" s="57"/>
      <c r="AF6093" s="57"/>
      <c r="AG6093" s="57"/>
      <c r="AH6093" s="57"/>
      <c r="AI6093" s="57"/>
      <c r="AJ6093" s="57"/>
      <c r="AK6093" s="57"/>
      <c r="AL6093" s="57"/>
      <c r="AM6093" s="57"/>
      <c r="AN6093" s="57"/>
      <c r="AO6093" s="57"/>
      <c r="AP6093" s="57"/>
      <c r="AQ6093" s="57"/>
      <c r="AR6093" s="57"/>
      <c r="AS6093" s="57"/>
      <c r="AT6093" s="57"/>
      <c r="AU6093" s="57"/>
      <c r="AV6093" s="57"/>
      <c r="AW6093" s="57"/>
      <c r="AX6093" s="57"/>
      <c r="AY6093" s="57"/>
      <c r="AZ6093" s="57"/>
      <c r="BA6093" s="57"/>
      <c r="BB6093" s="57"/>
      <c r="BC6093" s="57"/>
      <c r="BD6093" s="57"/>
      <c r="BE6093" s="57"/>
      <c r="BF6093" s="57"/>
      <c r="BG6093" s="57"/>
      <c r="BH6093" s="57"/>
      <c r="BI6093" s="57"/>
      <c r="BJ6093" s="57"/>
      <c r="BK6093" s="57"/>
      <c r="BL6093" s="57"/>
    </row>
    <row r="6094" spans="1:64" s="50" customFormat="1" ht="12" customHeight="1" x14ac:dyDescent="0.15">
      <c r="A6094" s="42" t="s">
        <v>13961</v>
      </c>
      <c r="B6094" s="42">
        <v>47</v>
      </c>
      <c r="C6094" s="42" t="s">
        <v>14</v>
      </c>
      <c r="D6094" s="42" t="s">
        <v>24</v>
      </c>
      <c r="E6094" s="42"/>
      <c r="F6094" s="55">
        <v>41519</v>
      </c>
      <c r="G6094" s="42" t="s">
        <v>13962</v>
      </c>
      <c r="H6094" s="42" t="s">
        <v>13963</v>
      </c>
      <c r="I6094" s="42" t="s">
        <v>398</v>
      </c>
      <c r="J6094" s="42" t="s">
        <v>13964</v>
      </c>
      <c r="K6094" s="42" t="s">
        <v>1263</v>
      </c>
      <c r="L6094" s="42" t="s">
        <v>9162</v>
      </c>
      <c r="M6094" s="42" t="s">
        <v>21</v>
      </c>
      <c r="N6094" s="42" t="s">
        <v>13965</v>
      </c>
      <c r="O6094" s="42" t="s">
        <v>537</v>
      </c>
      <c r="P6094" s="42" t="s">
        <v>395</v>
      </c>
      <c r="Q6094" s="56" t="s">
        <v>13966</v>
      </c>
      <c r="R6094" s="42" t="s">
        <v>542</v>
      </c>
      <c r="S6094" s="42" t="s">
        <v>22</v>
      </c>
      <c r="T6094" s="42"/>
      <c r="V6094" s="42"/>
      <c r="W6094" s="42"/>
      <c r="Y6094" s="57"/>
      <c r="Z6094" s="57"/>
      <c r="AA6094" s="57"/>
      <c r="AB6094" s="57"/>
      <c r="AC6094" s="57"/>
      <c r="AD6094" s="57"/>
      <c r="AE6094" s="57"/>
      <c r="AF6094" s="57"/>
      <c r="AG6094" s="57"/>
      <c r="AH6094" s="57"/>
      <c r="AI6094" s="57"/>
      <c r="AJ6094" s="57"/>
      <c r="AK6094" s="57"/>
      <c r="AL6094" s="57"/>
      <c r="AM6094" s="57"/>
      <c r="AN6094" s="57"/>
      <c r="AO6094" s="57"/>
      <c r="AP6094" s="57"/>
      <c r="AQ6094" s="57"/>
      <c r="AR6094" s="57"/>
      <c r="AS6094" s="57"/>
      <c r="AT6094" s="57"/>
      <c r="AU6094" s="57"/>
      <c r="AV6094" s="57"/>
      <c r="AW6094" s="57"/>
      <c r="AX6094" s="57"/>
      <c r="AY6094" s="57"/>
      <c r="AZ6094" s="57"/>
      <c r="BA6094" s="57"/>
      <c r="BB6094" s="57"/>
      <c r="BC6094" s="57"/>
      <c r="BD6094" s="57"/>
      <c r="BE6094" s="57"/>
      <c r="BF6094" s="57"/>
      <c r="BG6094" s="57"/>
      <c r="BH6094" s="57"/>
      <c r="BI6094" s="57"/>
      <c r="BJ6094" s="57"/>
      <c r="BK6094" s="57"/>
      <c r="BL6094" s="57"/>
    </row>
    <row r="6095" spans="1:64" s="50" customFormat="1" ht="12" customHeight="1" x14ac:dyDescent="0.15">
      <c r="A6095" s="42" t="s">
        <v>13967</v>
      </c>
      <c r="B6095" s="42">
        <v>44</v>
      </c>
      <c r="C6095" s="42" t="s">
        <v>14</v>
      </c>
      <c r="D6095" s="42" t="s">
        <v>31</v>
      </c>
      <c r="E6095" s="42" t="s">
        <v>13968</v>
      </c>
      <c r="F6095" s="55">
        <v>41519</v>
      </c>
      <c r="G6095" s="42" t="s">
        <v>13969</v>
      </c>
      <c r="H6095" s="42" t="s">
        <v>13970</v>
      </c>
      <c r="I6095" s="42" t="s">
        <v>309</v>
      </c>
      <c r="J6095" s="42" t="s">
        <v>13971</v>
      </c>
      <c r="K6095" s="42" t="s">
        <v>2628</v>
      </c>
      <c r="L6095" s="42" t="s">
        <v>2629</v>
      </c>
      <c r="M6095" s="42" t="s">
        <v>21</v>
      </c>
      <c r="N6095" s="42" t="s">
        <v>13972</v>
      </c>
      <c r="O6095" s="42" t="s">
        <v>994</v>
      </c>
      <c r="P6095" s="42" t="s">
        <v>395</v>
      </c>
      <c r="Q6095" s="56" t="s">
        <v>13973</v>
      </c>
      <c r="R6095" s="42" t="s">
        <v>94</v>
      </c>
      <c r="S6095" s="42" t="s">
        <v>22</v>
      </c>
      <c r="T6095" s="42"/>
      <c r="V6095" s="42"/>
      <c r="W6095" s="42"/>
      <c r="Y6095" s="57"/>
      <c r="Z6095" s="57"/>
      <c r="AA6095" s="57"/>
      <c r="AB6095" s="57"/>
      <c r="AC6095" s="57"/>
      <c r="AD6095" s="57"/>
      <c r="AE6095" s="57"/>
      <c r="AF6095" s="57"/>
      <c r="AG6095" s="57"/>
      <c r="AH6095" s="57"/>
      <c r="AI6095" s="57"/>
      <c r="AJ6095" s="57"/>
      <c r="AK6095" s="57"/>
      <c r="AL6095" s="57"/>
      <c r="AM6095" s="57"/>
      <c r="AN6095" s="57"/>
      <c r="AO6095" s="57"/>
      <c r="AP6095" s="57"/>
      <c r="AQ6095" s="57"/>
      <c r="AR6095" s="57"/>
      <c r="AS6095" s="57"/>
      <c r="AT6095" s="57"/>
      <c r="AU6095" s="57"/>
      <c r="AV6095" s="57"/>
      <c r="AW6095" s="57"/>
      <c r="AX6095" s="57"/>
      <c r="AY6095" s="57"/>
      <c r="AZ6095" s="57"/>
      <c r="BA6095" s="57"/>
      <c r="BB6095" s="57"/>
      <c r="BC6095" s="57"/>
      <c r="BD6095" s="57"/>
      <c r="BE6095" s="57"/>
      <c r="BF6095" s="57"/>
      <c r="BG6095" s="57"/>
      <c r="BH6095" s="57"/>
      <c r="BI6095" s="57"/>
      <c r="BJ6095" s="57"/>
      <c r="BK6095" s="57"/>
      <c r="BL6095" s="57"/>
    </row>
    <row r="6096" spans="1:64" s="50" customFormat="1" ht="12" customHeight="1" x14ac:dyDescent="0.15">
      <c r="A6096" s="42" t="s">
        <v>13990</v>
      </c>
      <c r="B6096" s="42">
        <v>23</v>
      </c>
      <c r="C6096" s="42" t="s">
        <v>14</v>
      </c>
      <c r="D6096" s="42" t="s">
        <v>31</v>
      </c>
      <c r="E6096" s="42" t="s">
        <v>13991</v>
      </c>
      <c r="F6096" s="55">
        <v>41519</v>
      </c>
      <c r="G6096" s="42" t="s">
        <v>13992</v>
      </c>
      <c r="H6096" s="42" t="s">
        <v>13110</v>
      </c>
      <c r="I6096" s="42" t="s">
        <v>56</v>
      </c>
      <c r="J6096" s="42" t="s">
        <v>13875</v>
      </c>
      <c r="K6096" s="42" t="s">
        <v>2264</v>
      </c>
      <c r="L6096" s="42" t="s">
        <v>13674</v>
      </c>
      <c r="M6096" s="42" t="s">
        <v>21</v>
      </c>
      <c r="N6096" s="42" t="s">
        <v>13993</v>
      </c>
      <c r="O6096" s="42" t="s">
        <v>537</v>
      </c>
      <c r="P6096" s="42" t="s">
        <v>395</v>
      </c>
      <c r="Q6096" s="56" t="s">
        <v>13994</v>
      </c>
      <c r="R6096" s="42" t="s">
        <v>23</v>
      </c>
      <c r="S6096" s="42" t="s">
        <v>22</v>
      </c>
      <c r="T6096" s="42"/>
      <c r="V6096" s="42"/>
      <c r="W6096" s="42"/>
      <c r="Y6096" s="57"/>
      <c r="Z6096" s="57"/>
      <c r="AA6096" s="57"/>
      <c r="AB6096" s="57"/>
      <c r="AC6096" s="57"/>
      <c r="AD6096" s="57"/>
      <c r="AE6096" s="57"/>
      <c r="AF6096" s="57"/>
      <c r="AG6096" s="57"/>
      <c r="AH6096" s="57"/>
      <c r="AI6096" s="57"/>
      <c r="AJ6096" s="57"/>
      <c r="AK6096" s="57"/>
      <c r="AL6096" s="57"/>
      <c r="AM6096" s="57"/>
      <c r="AN6096" s="57"/>
      <c r="AO6096" s="57"/>
      <c r="AP6096" s="57"/>
      <c r="AQ6096" s="57"/>
      <c r="AR6096" s="57"/>
      <c r="AS6096" s="57"/>
      <c r="AT6096" s="57"/>
      <c r="AU6096" s="57"/>
      <c r="AV6096" s="57"/>
      <c r="AW6096" s="57"/>
      <c r="AX6096" s="57"/>
      <c r="AY6096" s="57"/>
      <c r="AZ6096" s="57"/>
      <c r="BA6096" s="57"/>
      <c r="BB6096" s="57"/>
      <c r="BC6096" s="57"/>
      <c r="BD6096" s="57"/>
      <c r="BE6096" s="57"/>
      <c r="BF6096" s="57"/>
      <c r="BG6096" s="57"/>
      <c r="BH6096" s="57"/>
      <c r="BI6096" s="57"/>
      <c r="BJ6096" s="57"/>
      <c r="BK6096" s="57"/>
      <c r="BL6096" s="57"/>
    </row>
    <row r="6097" spans="1:64" s="50" customFormat="1" ht="12" customHeight="1" x14ac:dyDescent="0.15">
      <c r="A6097" s="42" t="s">
        <v>13982</v>
      </c>
      <c r="B6097" s="42">
        <v>43</v>
      </c>
      <c r="C6097" s="42" t="s">
        <v>14</v>
      </c>
      <c r="D6097" s="42" t="s">
        <v>31</v>
      </c>
      <c r="E6097" s="42" t="s">
        <v>13983</v>
      </c>
      <c r="F6097" s="55">
        <v>41519</v>
      </c>
      <c r="G6097" s="42" t="s">
        <v>13984</v>
      </c>
      <c r="H6097" s="42" t="s">
        <v>13985</v>
      </c>
      <c r="I6097" s="42" t="s">
        <v>56</v>
      </c>
      <c r="J6097" s="42" t="s">
        <v>13986</v>
      </c>
      <c r="K6097" s="42" t="s">
        <v>155</v>
      </c>
      <c r="L6097" s="42" t="s">
        <v>13987</v>
      </c>
      <c r="M6097" s="42" t="s">
        <v>385</v>
      </c>
      <c r="N6097" s="42" t="s">
        <v>13988</v>
      </c>
      <c r="O6097" s="42" t="s">
        <v>994</v>
      </c>
      <c r="P6097" s="42" t="s">
        <v>395</v>
      </c>
      <c r="Q6097" s="56" t="s">
        <v>13989</v>
      </c>
      <c r="R6097" s="42" t="s">
        <v>948</v>
      </c>
      <c r="S6097" s="42" t="s">
        <v>12</v>
      </c>
      <c r="T6097" s="42"/>
      <c r="V6097" s="42"/>
      <c r="W6097" s="42"/>
      <c r="Y6097" s="57"/>
      <c r="Z6097" s="57"/>
      <c r="AA6097" s="57"/>
      <c r="AB6097" s="57"/>
      <c r="AC6097" s="57"/>
      <c r="AD6097" s="57"/>
      <c r="AE6097" s="57"/>
      <c r="AF6097" s="57"/>
      <c r="AG6097" s="57"/>
      <c r="AH6097" s="57"/>
      <c r="AI6097" s="57"/>
      <c r="AJ6097" s="57"/>
      <c r="AK6097" s="57"/>
      <c r="AL6097" s="57"/>
      <c r="AM6097" s="57"/>
      <c r="AN6097" s="57"/>
      <c r="AO6097" s="57"/>
      <c r="AP6097" s="57"/>
      <c r="AQ6097" s="57"/>
      <c r="AR6097" s="57"/>
      <c r="AS6097" s="57"/>
      <c r="AT6097" s="57"/>
      <c r="AU6097" s="57"/>
      <c r="AV6097" s="57"/>
      <c r="AW6097" s="57"/>
      <c r="AX6097" s="57"/>
      <c r="AY6097" s="57"/>
      <c r="AZ6097" s="57"/>
      <c r="BA6097" s="57"/>
      <c r="BB6097" s="57"/>
      <c r="BC6097" s="57"/>
      <c r="BD6097" s="57"/>
      <c r="BE6097" s="57"/>
      <c r="BF6097" s="57"/>
      <c r="BG6097" s="57"/>
      <c r="BH6097" s="57"/>
      <c r="BI6097" s="57"/>
      <c r="BJ6097" s="57"/>
      <c r="BK6097" s="57"/>
      <c r="BL6097" s="57"/>
    </row>
    <row r="6098" spans="1:64" s="50" customFormat="1" ht="12" customHeight="1" x14ac:dyDescent="0.15">
      <c r="A6098" s="42" t="s">
        <v>13974</v>
      </c>
      <c r="B6098" s="42">
        <v>40</v>
      </c>
      <c r="C6098" s="42" t="s">
        <v>14</v>
      </c>
      <c r="D6098" s="42" t="s">
        <v>31</v>
      </c>
      <c r="E6098" s="42" t="s">
        <v>13975</v>
      </c>
      <c r="F6098" s="55">
        <v>41519</v>
      </c>
      <c r="G6098" s="42" t="s">
        <v>13976</v>
      </c>
      <c r="H6098" s="42" t="s">
        <v>13977</v>
      </c>
      <c r="I6098" s="42" t="s">
        <v>35</v>
      </c>
      <c r="J6098" s="42" t="s">
        <v>13978</v>
      </c>
      <c r="K6098" s="42" t="s">
        <v>833</v>
      </c>
      <c r="L6098" s="42" t="s">
        <v>13979</v>
      </c>
      <c r="M6098" s="42" t="s">
        <v>385</v>
      </c>
      <c r="N6098" s="42" t="s">
        <v>13980</v>
      </c>
      <c r="O6098" s="42" t="s">
        <v>23</v>
      </c>
      <c r="P6098" s="42" t="s">
        <v>395</v>
      </c>
      <c r="Q6098" s="56" t="s">
        <v>13981</v>
      </c>
      <c r="R6098" s="42" t="s">
        <v>542</v>
      </c>
      <c r="S6098" s="42" t="s">
        <v>12</v>
      </c>
      <c r="T6098" s="42"/>
      <c r="V6098" s="42"/>
      <c r="W6098" s="42"/>
      <c r="Y6098" s="57"/>
      <c r="Z6098" s="57"/>
      <c r="AA6098" s="57"/>
      <c r="AB6098" s="57"/>
      <c r="AC6098" s="57"/>
      <c r="AD6098" s="57"/>
      <c r="AE6098" s="57"/>
      <c r="AF6098" s="57"/>
      <c r="AG6098" s="57"/>
      <c r="AH6098" s="57"/>
      <c r="AI6098" s="57"/>
      <c r="AJ6098" s="57"/>
      <c r="AK6098" s="57"/>
      <c r="AL6098" s="57"/>
      <c r="AM6098" s="57"/>
      <c r="AN6098" s="57"/>
      <c r="AO6098" s="57"/>
      <c r="AP6098" s="57"/>
      <c r="AQ6098" s="57"/>
      <c r="AR6098" s="57"/>
      <c r="AS6098" s="57"/>
      <c r="AT6098" s="57"/>
      <c r="AU6098" s="57"/>
      <c r="AV6098" s="57"/>
      <c r="AW6098" s="57"/>
      <c r="AX6098" s="57"/>
      <c r="AY6098" s="57"/>
      <c r="AZ6098" s="57"/>
      <c r="BA6098" s="57"/>
      <c r="BB6098" s="57"/>
      <c r="BC6098" s="57"/>
      <c r="BD6098" s="57"/>
      <c r="BE6098" s="57"/>
      <c r="BF6098" s="57"/>
      <c r="BG6098" s="57"/>
      <c r="BH6098" s="57"/>
      <c r="BI6098" s="57"/>
      <c r="BJ6098" s="57"/>
      <c r="BK6098" s="57"/>
      <c r="BL6098" s="57"/>
    </row>
    <row r="6099" spans="1:64" s="50" customFormat="1" ht="12" customHeight="1" x14ac:dyDescent="0.15">
      <c r="A6099" s="42" t="s">
        <v>14002</v>
      </c>
      <c r="B6099" s="42">
        <v>46</v>
      </c>
      <c r="C6099" s="42" t="s">
        <v>14</v>
      </c>
      <c r="D6099" s="42" t="s">
        <v>42</v>
      </c>
      <c r="E6099" s="42" t="s">
        <v>14003</v>
      </c>
      <c r="F6099" s="55">
        <v>41518</v>
      </c>
      <c r="G6099" s="42" t="s">
        <v>14004</v>
      </c>
      <c r="H6099" s="42" t="s">
        <v>1912</v>
      </c>
      <c r="I6099" s="42" t="s">
        <v>39</v>
      </c>
      <c r="J6099" s="42" t="s">
        <v>14005</v>
      </c>
      <c r="K6099" s="42" t="s">
        <v>1912</v>
      </c>
      <c r="L6099" s="42" t="s">
        <v>14006</v>
      </c>
      <c r="M6099" s="42" t="s">
        <v>21</v>
      </c>
      <c r="N6099" s="42" t="s">
        <v>14007</v>
      </c>
      <c r="O6099" s="42" t="s">
        <v>537</v>
      </c>
      <c r="P6099" s="42" t="s">
        <v>395</v>
      </c>
      <c r="Q6099" s="56" t="s">
        <v>14008</v>
      </c>
      <c r="R6099" s="42" t="s">
        <v>542</v>
      </c>
      <c r="S6099" s="42" t="s">
        <v>22</v>
      </c>
      <c r="T6099" s="42"/>
      <c r="V6099" s="42"/>
      <c r="W6099" s="42"/>
      <c r="Y6099" s="57"/>
      <c r="Z6099" s="57"/>
      <c r="AA6099" s="57"/>
      <c r="AB6099" s="57"/>
      <c r="AC6099" s="57"/>
      <c r="AD6099" s="57"/>
      <c r="AE6099" s="57"/>
      <c r="AF6099" s="57"/>
      <c r="AG6099" s="57"/>
      <c r="AH6099" s="57"/>
      <c r="AI6099" s="57"/>
      <c r="AJ6099" s="57"/>
      <c r="AK6099" s="57"/>
      <c r="AL6099" s="57"/>
      <c r="AM6099" s="57"/>
      <c r="AN6099" s="57"/>
      <c r="AO6099" s="57"/>
      <c r="AP6099" s="57"/>
      <c r="AQ6099" s="57"/>
      <c r="AR6099" s="57"/>
      <c r="AS6099" s="57"/>
      <c r="AT6099" s="57"/>
      <c r="AU6099" s="57"/>
      <c r="AV6099" s="57"/>
      <c r="AW6099" s="57"/>
      <c r="AX6099" s="57"/>
      <c r="AY6099" s="57"/>
      <c r="AZ6099" s="57"/>
      <c r="BA6099" s="57"/>
      <c r="BB6099" s="57"/>
      <c r="BC6099" s="57"/>
      <c r="BD6099" s="57"/>
      <c r="BE6099" s="57"/>
      <c r="BF6099" s="57"/>
      <c r="BG6099" s="57"/>
      <c r="BH6099" s="57"/>
      <c r="BI6099" s="57"/>
      <c r="BJ6099" s="57"/>
      <c r="BK6099" s="57"/>
      <c r="BL6099" s="57"/>
    </row>
    <row r="6100" spans="1:64" s="50" customFormat="1" ht="12" customHeight="1" x14ac:dyDescent="0.15">
      <c r="A6100" s="42" t="s">
        <v>13995</v>
      </c>
      <c r="B6100" s="42">
        <v>27</v>
      </c>
      <c r="C6100" s="42" t="s">
        <v>14</v>
      </c>
      <c r="D6100" s="42" t="s">
        <v>42</v>
      </c>
      <c r="E6100" s="42" t="s">
        <v>13996</v>
      </c>
      <c r="F6100" s="55">
        <v>41518</v>
      </c>
      <c r="G6100" s="42" t="s">
        <v>23858</v>
      </c>
      <c r="H6100" s="42" t="s">
        <v>6953</v>
      </c>
      <c r="I6100" s="42" t="s">
        <v>211</v>
      </c>
      <c r="J6100" s="42" t="s">
        <v>6954</v>
      </c>
      <c r="K6100" s="42" t="s">
        <v>6953</v>
      </c>
      <c r="L6100" s="42" t="s">
        <v>6955</v>
      </c>
      <c r="M6100" s="42" t="s">
        <v>21</v>
      </c>
      <c r="N6100" s="42" t="s">
        <v>13997</v>
      </c>
      <c r="O6100" s="42" t="s">
        <v>537</v>
      </c>
      <c r="P6100" s="42" t="s">
        <v>395</v>
      </c>
      <c r="Q6100" s="56" t="s">
        <v>13998</v>
      </c>
      <c r="R6100" s="42" t="s">
        <v>23</v>
      </c>
      <c r="S6100" s="42" t="s">
        <v>22</v>
      </c>
      <c r="T6100" s="42"/>
      <c r="V6100" s="42"/>
      <c r="W6100" s="42"/>
      <c r="Y6100" s="57"/>
      <c r="Z6100" s="57"/>
      <c r="AA6100" s="57"/>
      <c r="AB6100" s="57"/>
      <c r="AC6100" s="57"/>
      <c r="AD6100" s="57"/>
      <c r="AE6100" s="57"/>
      <c r="AF6100" s="57"/>
      <c r="AG6100" s="57"/>
      <c r="AH6100" s="57"/>
      <c r="AI6100" s="57"/>
      <c r="AJ6100" s="57"/>
      <c r="AK6100" s="57"/>
      <c r="AL6100" s="57"/>
      <c r="AM6100" s="57"/>
      <c r="AN6100" s="57"/>
      <c r="AO6100" s="57"/>
      <c r="AP6100" s="57"/>
      <c r="AQ6100" s="57"/>
      <c r="AR6100" s="57"/>
      <c r="AS6100" s="57"/>
      <c r="AT6100" s="57"/>
      <c r="AU6100" s="57"/>
      <c r="AV6100" s="57"/>
      <c r="AW6100" s="57"/>
      <c r="AX6100" s="57"/>
      <c r="AY6100" s="57"/>
      <c r="AZ6100" s="57"/>
      <c r="BA6100" s="57"/>
      <c r="BB6100" s="57"/>
      <c r="BC6100" s="57"/>
      <c r="BD6100" s="57"/>
      <c r="BE6100" s="57"/>
      <c r="BF6100" s="57"/>
      <c r="BG6100" s="57"/>
      <c r="BH6100" s="57"/>
      <c r="BI6100" s="57"/>
      <c r="BJ6100" s="57"/>
      <c r="BK6100" s="57"/>
      <c r="BL6100" s="57"/>
    </row>
    <row r="6101" spans="1:64" s="50" customFormat="1" ht="12" customHeight="1" x14ac:dyDescent="0.15">
      <c r="A6101" s="42" t="s">
        <v>3186</v>
      </c>
      <c r="B6101" s="42">
        <v>28</v>
      </c>
      <c r="C6101" s="42" t="s">
        <v>14</v>
      </c>
      <c r="D6101" s="42" t="s">
        <v>42</v>
      </c>
      <c r="E6101" s="42"/>
      <c r="F6101" s="55">
        <v>41518</v>
      </c>
      <c r="G6101" s="42" t="s">
        <v>13999</v>
      </c>
      <c r="H6101" s="42" t="s">
        <v>707</v>
      </c>
      <c r="I6101" s="42" t="s">
        <v>67</v>
      </c>
      <c r="J6101" s="42" t="s">
        <v>6712</v>
      </c>
      <c r="K6101" s="42" t="s">
        <v>545</v>
      </c>
      <c r="L6101" s="42" t="s">
        <v>708</v>
      </c>
      <c r="M6101" s="42" t="s">
        <v>21</v>
      </c>
      <c r="N6101" s="42" t="s">
        <v>14000</v>
      </c>
      <c r="O6101" s="42" t="s">
        <v>537</v>
      </c>
      <c r="P6101" s="42" t="s">
        <v>395</v>
      </c>
      <c r="Q6101" s="56" t="s">
        <v>14001</v>
      </c>
      <c r="R6101" s="42" t="s">
        <v>94</v>
      </c>
      <c r="S6101" s="42" t="s">
        <v>22</v>
      </c>
      <c r="T6101" s="42"/>
      <c r="V6101" s="42"/>
      <c r="W6101" s="42"/>
      <c r="Y6101" s="57"/>
      <c r="Z6101" s="57"/>
      <c r="AA6101" s="57"/>
      <c r="AB6101" s="57"/>
      <c r="AC6101" s="57"/>
      <c r="AD6101" s="57"/>
      <c r="AE6101" s="57"/>
      <c r="AF6101" s="57"/>
      <c r="AG6101" s="57"/>
      <c r="AH6101" s="57"/>
      <c r="AI6101" s="57"/>
      <c r="AJ6101" s="57"/>
      <c r="AK6101" s="57"/>
      <c r="AL6101" s="57"/>
      <c r="AM6101" s="57"/>
      <c r="AN6101" s="57"/>
      <c r="AO6101" s="57"/>
      <c r="AP6101" s="57"/>
      <c r="AQ6101" s="57"/>
      <c r="AR6101" s="57"/>
      <c r="AS6101" s="57"/>
      <c r="AT6101" s="57"/>
      <c r="AU6101" s="57"/>
      <c r="AV6101" s="57"/>
      <c r="AW6101" s="57"/>
      <c r="AX6101" s="57"/>
      <c r="AY6101" s="57"/>
      <c r="AZ6101" s="57"/>
      <c r="BA6101" s="57"/>
      <c r="BB6101" s="57"/>
      <c r="BC6101" s="57"/>
      <c r="BD6101" s="57"/>
      <c r="BE6101" s="57"/>
      <c r="BF6101" s="57"/>
      <c r="BG6101" s="57"/>
      <c r="BH6101" s="57"/>
      <c r="BI6101" s="57"/>
      <c r="BJ6101" s="57"/>
      <c r="BK6101" s="57"/>
      <c r="BL6101" s="57"/>
    </row>
    <row r="6102" spans="1:64" s="50" customFormat="1" ht="12" customHeight="1" x14ac:dyDescent="0.15">
      <c r="A6102" s="42" t="s">
        <v>14013</v>
      </c>
      <c r="B6102" s="42">
        <v>34</v>
      </c>
      <c r="C6102" s="42" t="s">
        <v>14</v>
      </c>
      <c r="D6102" s="42" t="s">
        <v>31</v>
      </c>
      <c r="E6102" s="42" t="s">
        <v>14014</v>
      </c>
      <c r="F6102" s="55">
        <v>41518</v>
      </c>
      <c r="G6102" s="42" t="s">
        <v>14015</v>
      </c>
      <c r="H6102" s="42" t="s">
        <v>246</v>
      </c>
      <c r="I6102" s="42" t="s">
        <v>26</v>
      </c>
      <c r="J6102" s="42" t="s">
        <v>14016</v>
      </c>
      <c r="K6102" s="42" t="s">
        <v>246</v>
      </c>
      <c r="L6102" s="42" t="s">
        <v>12170</v>
      </c>
      <c r="M6102" s="42" t="s">
        <v>21</v>
      </c>
      <c r="N6102" s="42" t="s">
        <v>14017</v>
      </c>
      <c r="O6102" s="42" t="s">
        <v>537</v>
      </c>
      <c r="P6102" s="42" t="s">
        <v>395</v>
      </c>
      <c r="Q6102" s="56" t="s">
        <v>14018</v>
      </c>
      <c r="R6102" s="42" t="s">
        <v>542</v>
      </c>
      <c r="S6102" s="42" t="s">
        <v>22</v>
      </c>
      <c r="T6102" s="42"/>
      <c r="V6102" s="42"/>
      <c r="W6102" s="42"/>
      <c r="Y6102" s="57"/>
      <c r="Z6102" s="57"/>
      <c r="AA6102" s="57"/>
      <c r="AB6102" s="57"/>
      <c r="AC6102" s="57"/>
      <c r="AD6102" s="57"/>
      <c r="AE6102" s="57"/>
      <c r="AF6102" s="57"/>
      <c r="AG6102" s="57"/>
      <c r="AH6102" s="57"/>
      <c r="AI6102" s="57"/>
      <c r="AJ6102" s="57"/>
      <c r="AK6102" s="57"/>
      <c r="AL6102" s="57"/>
      <c r="AM6102" s="57"/>
      <c r="AN6102" s="57"/>
      <c r="AO6102" s="57"/>
      <c r="AP6102" s="57"/>
      <c r="AQ6102" s="57"/>
      <c r="AR6102" s="57"/>
      <c r="AS6102" s="57"/>
      <c r="AT6102" s="57"/>
      <c r="AU6102" s="57"/>
      <c r="AV6102" s="57"/>
      <c r="AW6102" s="57"/>
      <c r="AX6102" s="57"/>
      <c r="AY6102" s="57"/>
      <c r="AZ6102" s="57"/>
      <c r="BA6102" s="57"/>
      <c r="BB6102" s="57"/>
      <c r="BC6102" s="57"/>
      <c r="BD6102" s="57"/>
      <c r="BE6102" s="57"/>
      <c r="BF6102" s="57"/>
      <c r="BG6102" s="57"/>
      <c r="BH6102" s="57"/>
      <c r="BI6102" s="57"/>
      <c r="BJ6102" s="57"/>
      <c r="BK6102" s="57"/>
      <c r="BL6102" s="57"/>
    </row>
    <row r="6103" spans="1:64" s="50" customFormat="1" ht="12" customHeight="1" x14ac:dyDescent="0.15">
      <c r="A6103" s="42" t="s">
        <v>14009</v>
      </c>
      <c r="B6103" s="42">
        <v>25</v>
      </c>
      <c r="C6103" s="42" t="s">
        <v>14</v>
      </c>
      <c r="D6103" s="42" t="s">
        <v>926</v>
      </c>
      <c r="E6103" s="42" t="s">
        <v>14010</v>
      </c>
      <c r="F6103" s="55">
        <v>41518</v>
      </c>
      <c r="G6103" s="42" t="s">
        <v>14011</v>
      </c>
      <c r="H6103" s="42" t="s">
        <v>2442</v>
      </c>
      <c r="I6103" s="42" t="s">
        <v>389</v>
      </c>
      <c r="J6103" s="42" t="s">
        <v>6683</v>
      </c>
      <c r="K6103" s="42" t="s">
        <v>2442</v>
      </c>
      <c r="L6103" s="42" t="s">
        <v>2004</v>
      </c>
      <c r="M6103" s="42" t="s">
        <v>21</v>
      </c>
      <c r="N6103" s="42" t="s">
        <v>20459</v>
      </c>
      <c r="O6103" s="42" t="s">
        <v>394</v>
      </c>
      <c r="P6103" s="42" t="s">
        <v>395</v>
      </c>
      <c r="Q6103" s="56" t="s">
        <v>14012</v>
      </c>
      <c r="R6103" s="42" t="s">
        <v>94</v>
      </c>
      <c r="S6103" s="42" t="s">
        <v>29</v>
      </c>
      <c r="T6103" s="42"/>
      <c r="V6103" s="42"/>
      <c r="W6103" s="42"/>
      <c r="Y6103" s="57"/>
      <c r="Z6103" s="57"/>
      <c r="AA6103" s="57"/>
      <c r="AB6103" s="57"/>
      <c r="AC6103" s="57"/>
      <c r="AD6103" s="57"/>
      <c r="AE6103" s="57"/>
      <c r="AF6103" s="57"/>
      <c r="AG6103" s="57"/>
      <c r="AH6103" s="57"/>
      <c r="AI6103" s="57"/>
      <c r="AJ6103" s="57"/>
      <c r="AK6103" s="57"/>
      <c r="AL6103" s="57"/>
      <c r="AM6103" s="57"/>
      <c r="AN6103" s="57"/>
      <c r="AO6103" s="57"/>
      <c r="AP6103" s="57"/>
      <c r="AQ6103" s="57"/>
      <c r="AR6103" s="57"/>
      <c r="AS6103" s="57"/>
      <c r="AT6103" s="57"/>
      <c r="AU6103" s="57"/>
      <c r="AV6103" s="57"/>
      <c r="AW6103" s="57"/>
      <c r="AX6103" s="57"/>
      <c r="AY6103" s="57"/>
      <c r="AZ6103" s="57"/>
      <c r="BA6103" s="57"/>
      <c r="BB6103" s="57"/>
      <c r="BC6103" s="57"/>
      <c r="BD6103" s="57"/>
      <c r="BE6103" s="57"/>
      <c r="BF6103" s="57"/>
      <c r="BG6103" s="57"/>
      <c r="BH6103" s="57"/>
      <c r="BI6103" s="57"/>
      <c r="BJ6103" s="57"/>
      <c r="BK6103" s="57"/>
      <c r="BL6103" s="57"/>
    </row>
    <row r="6104" spans="1:64" s="50" customFormat="1" ht="12" customHeight="1" x14ac:dyDescent="0.15">
      <c r="A6104" s="42" t="s">
        <v>14026</v>
      </c>
      <c r="B6104" s="42">
        <v>29</v>
      </c>
      <c r="C6104" s="42" t="s">
        <v>14</v>
      </c>
      <c r="D6104" s="42" t="s">
        <v>31</v>
      </c>
      <c r="E6104" s="42" t="s">
        <v>14027</v>
      </c>
      <c r="F6104" s="55">
        <v>41517</v>
      </c>
      <c r="G6104" s="42" t="s">
        <v>14028</v>
      </c>
      <c r="H6104" s="42" t="s">
        <v>562</v>
      </c>
      <c r="I6104" s="42" t="s">
        <v>67</v>
      </c>
      <c r="J6104" s="42" t="s">
        <v>14029</v>
      </c>
      <c r="K6104" s="42" t="s">
        <v>563</v>
      </c>
      <c r="L6104" s="42" t="s">
        <v>572</v>
      </c>
      <c r="M6104" s="42" t="s">
        <v>21</v>
      </c>
      <c r="N6104" s="42" t="s">
        <v>14030</v>
      </c>
      <c r="O6104" s="42" t="s">
        <v>19931</v>
      </c>
      <c r="P6104" s="42" t="s">
        <v>19931</v>
      </c>
      <c r="Q6104" s="56" t="s">
        <v>14031</v>
      </c>
      <c r="R6104" s="42" t="s">
        <v>94</v>
      </c>
      <c r="S6104" s="42" t="s">
        <v>12</v>
      </c>
      <c r="T6104" s="42"/>
      <c r="V6104" s="42"/>
      <c r="W6104" s="42"/>
      <c r="Y6104" s="57"/>
      <c r="Z6104" s="57"/>
      <c r="AA6104" s="57"/>
      <c r="AB6104" s="57"/>
      <c r="AC6104" s="57"/>
      <c r="AD6104" s="57"/>
      <c r="AE6104" s="57"/>
      <c r="AF6104" s="57"/>
      <c r="AG6104" s="57"/>
      <c r="AH6104" s="57"/>
      <c r="AI6104" s="57"/>
      <c r="AJ6104" s="57"/>
      <c r="AK6104" s="57"/>
      <c r="AL6104" s="57"/>
      <c r="AM6104" s="57"/>
      <c r="AN6104" s="57"/>
      <c r="AO6104" s="57"/>
      <c r="AP6104" s="57"/>
      <c r="AQ6104" s="57"/>
      <c r="AR6104" s="57"/>
      <c r="AS6104" s="57"/>
      <c r="AT6104" s="57"/>
      <c r="AU6104" s="57"/>
      <c r="AV6104" s="57"/>
      <c r="AW6104" s="57"/>
      <c r="AX6104" s="57"/>
      <c r="AY6104" s="57"/>
      <c r="AZ6104" s="57"/>
      <c r="BA6104" s="57"/>
      <c r="BB6104" s="57"/>
      <c r="BC6104" s="57"/>
      <c r="BD6104" s="57"/>
      <c r="BE6104" s="57"/>
      <c r="BF6104" s="57"/>
      <c r="BG6104" s="57"/>
      <c r="BH6104" s="57"/>
      <c r="BI6104" s="57"/>
      <c r="BJ6104" s="57"/>
      <c r="BK6104" s="57"/>
      <c r="BL6104" s="57"/>
    </row>
    <row r="6105" spans="1:64" s="50" customFormat="1" ht="12" customHeight="1" x14ac:dyDescent="0.15">
      <c r="A6105" s="42" t="s">
        <v>14022</v>
      </c>
      <c r="B6105" s="42">
        <v>46</v>
      </c>
      <c r="C6105" s="42" t="s">
        <v>14</v>
      </c>
      <c r="D6105" s="42" t="s">
        <v>42</v>
      </c>
      <c r="E6105" s="42" t="s">
        <v>14023</v>
      </c>
      <c r="F6105" s="55">
        <v>41517</v>
      </c>
      <c r="G6105" s="42" t="s">
        <v>23860</v>
      </c>
      <c r="H6105" s="42" t="s">
        <v>13212</v>
      </c>
      <c r="I6105" s="42" t="s">
        <v>39</v>
      </c>
      <c r="J6105" s="42" t="s">
        <v>13213</v>
      </c>
      <c r="K6105" s="42" t="s">
        <v>589</v>
      </c>
      <c r="L6105" s="42" t="s">
        <v>13214</v>
      </c>
      <c r="M6105" s="42" t="s">
        <v>21</v>
      </c>
      <c r="N6105" s="42" t="s">
        <v>14024</v>
      </c>
      <c r="O6105" s="42" t="s">
        <v>23</v>
      </c>
      <c r="P6105" s="42" t="s">
        <v>395</v>
      </c>
      <c r="Q6105" s="56" t="s">
        <v>14025</v>
      </c>
      <c r="R6105" s="42" t="s">
        <v>542</v>
      </c>
      <c r="S6105" s="42" t="s">
        <v>22</v>
      </c>
      <c r="T6105" s="42"/>
      <c r="V6105" s="42"/>
      <c r="W6105" s="42"/>
      <c r="Y6105" s="57"/>
      <c r="Z6105" s="57"/>
      <c r="AA6105" s="57"/>
      <c r="AB6105" s="57"/>
      <c r="AC6105" s="57"/>
      <c r="AD6105" s="57"/>
      <c r="AE6105" s="57"/>
      <c r="AF6105" s="57"/>
      <c r="AG6105" s="57"/>
      <c r="AH6105" s="57"/>
      <c r="AI6105" s="57"/>
      <c r="AJ6105" s="57"/>
      <c r="AK6105" s="57"/>
      <c r="AL6105" s="57"/>
      <c r="AM6105" s="57"/>
      <c r="AN6105" s="57"/>
      <c r="AO6105" s="57"/>
      <c r="AP6105" s="57"/>
      <c r="AQ6105" s="57"/>
      <c r="AR6105" s="57"/>
      <c r="AS6105" s="57"/>
      <c r="AT6105" s="57"/>
      <c r="AU6105" s="57"/>
      <c r="AV6105" s="57"/>
      <c r="AW6105" s="57"/>
      <c r="AX6105" s="57"/>
      <c r="AY6105" s="57"/>
      <c r="AZ6105" s="57"/>
      <c r="BA6105" s="57"/>
      <c r="BB6105" s="57"/>
      <c r="BC6105" s="57"/>
      <c r="BD6105" s="57"/>
      <c r="BE6105" s="57"/>
      <c r="BF6105" s="57"/>
      <c r="BG6105" s="57"/>
      <c r="BH6105" s="57"/>
      <c r="BI6105" s="57"/>
      <c r="BJ6105" s="57"/>
      <c r="BK6105" s="57"/>
      <c r="BL6105" s="57"/>
    </row>
    <row r="6106" spans="1:64" s="50" customFormat="1" ht="12" customHeight="1" x14ac:dyDescent="0.15">
      <c r="A6106" s="42" t="s">
        <v>14019</v>
      </c>
      <c r="B6106" s="42">
        <v>28</v>
      </c>
      <c r="C6106" s="42" t="s">
        <v>14</v>
      </c>
      <c r="D6106" s="42" t="s">
        <v>79</v>
      </c>
      <c r="E6106" s="42" t="s">
        <v>14020</v>
      </c>
      <c r="F6106" s="55">
        <v>41517</v>
      </c>
      <c r="G6106" s="42" t="s">
        <v>23859</v>
      </c>
      <c r="H6106" s="42" t="s">
        <v>81</v>
      </c>
      <c r="I6106" s="42" t="s">
        <v>38</v>
      </c>
      <c r="J6106" s="42" t="s">
        <v>5190</v>
      </c>
      <c r="K6106" s="42" t="s">
        <v>82</v>
      </c>
      <c r="L6106" s="42" t="s">
        <v>83</v>
      </c>
      <c r="M6106" s="42" t="s">
        <v>21</v>
      </c>
      <c r="N6106" s="42" t="s">
        <v>14021</v>
      </c>
      <c r="O6106" s="42" t="s">
        <v>994</v>
      </c>
      <c r="P6106" s="42" t="s">
        <v>395</v>
      </c>
      <c r="Q6106" s="56" t="s">
        <v>20460</v>
      </c>
      <c r="R6106" s="42" t="s">
        <v>23</v>
      </c>
      <c r="S6106" s="42" t="s">
        <v>29</v>
      </c>
      <c r="T6106" s="42"/>
      <c r="V6106" s="42"/>
      <c r="W6106" s="42"/>
      <c r="Y6106" s="57"/>
      <c r="Z6106" s="57"/>
      <c r="AA6106" s="57"/>
      <c r="AB6106" s="57"/>
      <c r="AC6106" s="57"/>
      <c r="AD6106" s="57"/>
      <c r="AE6106" s="57"/>
      <c r="AF6106" s="57"/>
      <c r="AG6106" s="57"/>
      <c r="AH6106" s="57"/>
      <c r="AI6106" s="57"/>
      <c r="AJ6106" s="57"/>
      <c r="AK6106" s="57"/>
      <c r="AL6106" s="57"/>
      <c r="AM6106" s="57"/>
      <c r="AN6106" s="57"/>
      <c r="AO6106" s="57"/>
      <c r="AP6106" s="57"/>
      <c r="AQ6106" s="57"/>
      <c r="AR6106" s="57"/>
      <c r="AS6106" s="57"/>
      <c r="AT6106" s="57"/>
      <c r="AU6106" s="57"/>
      <c r="AV6106" s="57"/>
      <c r="AW6106" s="57"/>
      <c r="AX6106" s="57"/>
      <c r="AY6106" s="57"/>
      <c r="AZ6106" s="57"/>
      <c r="BA6106" s="57"/>
      <c r="BB6106" s="57"/>
      <c r="BC6106" s="57"/>
      <c r="BD6106" s="57"/>
      <c r="BE6106" s="57"/>
      <c r="BF6106" s="57"/>
      <c r="BG6106" s="57"/>
      <c r="BH6106" s="57"/>
      <c r="BI6106" s="57"/>
      <c r="BJ6106" s="57"/>
      <c r="BK6106" s="57"/>
      <c r="BL6106" s="57"/>
    </row>
    <row r="6107" spans="1:64" s="50" customFormat="1" ht="12" customHeight="1" x14ac:dyDescent="0.15">
      <c r="A6107" s="42" t="s">
        <v>14032</v>
      </c>
      <c r="B6107" s="42" t="s">
        <v>13319</v>
      </c>
      <c r="C6107" s="42" t="s">
        <v>14</v>
      </c>
      <c r="D6107" s="42" t="s">
        <v>42</v>
      </c>
      <c r="E6107" s="42" t="s">
        <v>14033</v>
      </c>
      <c r="F6107" s="55">
        <v>41516</v>
      </c>
      <c r="G6107" s="42" t="s">
        <v>14034</v>
      </c>
      <c r="H6107" s="42" t="s">
        <v>11940</v>
      </c>
      <c r="I6107" s="42" t="s">
        <v>203</v>
      </c>
      <c r="J6107" s="42" t="s">
        <v>11941</v>
      </c>
      <c r="K6107" s="42" t="s">
        <v>1883</v>
      </c>
      <c r="L6107" s="42" t="s">
        <v>11942</v>
      </c>
      <c r="M6107" s="42" t="s">
        <v>21</v>
      </c>
      <c r="N6107" s="42" t="s">
        <v>14035</v>
      </c>
      <c r="O6107" s="42" t="s">
        <v>23</v>
      </c>
      <c r="P6107" s="42" t="s">
        <v>395</v>
      </c>
      <c r="Q6107" s="56" t="s">
        <v>14036</v>
      </c>
      <c r="R6107" s="42" t="s">
        <v>948</v>
      </c>
      <c r="S6107" s="42" t="s">
        <v>22</v>
      </c>
      <c r="T6107" s="42"/>
      <c r="V6107" s="42"/>
      <c r="W6107" s="42"/>
      <c r="Y6107" s="57"/>
      <c r="Z6107" s="57"/>
      <c r="AA6107" s="57"/>
      <c r="AB6107" s="57"/>
      <c r="AC6107" s="57"/>
      <c r="AD6107" s="57"/>
      <c r="AE6107" s="57"/>
      <c r="AF6107" s="57"/>
      <c r="AG6107" s="57"/>
      <c r="AH6107" s="57"/>
      <c r="AI6107" s="57"/>
      <c r="AJ6107" s="57"/>
      <c r="AK6107" s="57"/>
      <c r="AL6107" s="57"/>
      <c r="AM6107" s="57"/>
      <c r="AN6107" s="57"/>
      <c r="AO6107" s="57"/>
      <c r="AP6107" s="57"/>
      <c r="AQ6107" s="57"/>
      <c r="AR6107" s="57"/>
      <c r="AS6107" s="57"/>
      <c r="AT6107" s="57"/>
      <c r="AU6107" s="57"/>
      <c r="AV6107" s="57"/>
      <c r="AW6107" s="57"/>
      <c r="AX6107" s="57"/>
      <c r="AY6107" s="57"/>
      <c r="AZ6107" s="57"/>
      <c r="BA6107" s="57"/>
      <c r="BB6107" s="57"/>
      <c r="BC6107" s="57"/>
      <c r="BD6107" s="57"/>
      <c r="BE6107" s="57"/>
      <c r="BF6107" s="57"/>
      <c r="BG6107" s="57"/>
      <c r="BH6107" s="57"/>
      <c r="BI6107" s="57"/>
      <c r="BJ6107" s="57"/>
      <c r="BK6107" s="57"/>
      <c r="BL6107" s="57"/>
    </row>
    <row r="6108" spans="1:64" s="50" customFormat="1" ht="12" customHeight="1" x14ac:dyDescent="0.15">
      <c r="A6108" s="42" t="s">
        <v>14037</v>
      </c>
      <c r="B6108" s="42">
        <v>47</v>
      </c>
      <c r="C6108" s="42" t="s">
        <v>14</v>
      </c>
      <c r="D6108" s="42" t="s">
        <v>24</v>
      </c>
      <c r="E6108" s="42"/>
      <c r="F6108" s="55">
        <v>41516</v>
      </c>
      <c r="G6108" s="42" t="s">
        <v>14038</v>
      </c>
      <c r="H6108" s="42" t="s">
        <v>968</v>
      </c>
      <c r="I6108" s="42" t="s">
        <v>63</v>
      </c>
      <c r="J6108" s="42" t="s">
        <v>5944</v>
      </c>
      <c r="K6108" s="42" t="s">
        <v>99</v>
      </c>
      <c r="L6108" s="42" t="s">
        <v>14039</v>
      </c>
      <c r="M6108" s="42" t="s">
        <v>21</v>
      </c>
      <c r="N6108" s="42" t="s">
        <v>14040</v>
      </c>
      <c r="O6108" s="42" t="s">
        <v>994</v>
      </c>
      <c r="P6108" s="42" t="s">
        <v>395</v>
      </c>
      <c r="Q6108" s="56" t="s">
        <v>14041</v>
      </c>
      <c r="R6108" s="42" t="s">
        <v>94</v>
      </c>
      <c r="S6108" s="42" t="s">
        <v>22</v>
      </c>
      <c r="T6108" s="42"/>
      <c r="V6108" s="42"/>
      <c r="W6108" s="42"/>
      <c r="Y6108" s="57"/>
      <c r="Z6108" s="57"/>
      <c r="AA6108" s="57"/>
      <c r="AB6108" s="57"/>
      <c r="AC6108" s="57"/>
      <c r="AD6108" s="57"/>
      <c r="AE6108" s="57"/>
      <c r="AF6108" s="57"/>
      <c r="AG6108" s="57"/>
      <c r="AH6108" s="57"/>
      <c r="AI6108" s="57"/>
      <c r="AJ6108" s="57"/>
      <c r="AK6108" s="57"/>
      <c r="AL6108" s="57"/>
      <c r="AM6108" s="57"/>
      <c r="AN6108" s="57"/>
      <c r="AO6108" s="57"/>
      <c r="AP6108" s="57"/>
      <c r="AQ6108" s="57"/>
      <c r="AR6108" s="57"/>
      <c r="AS6108" s="57"/>
      <c r="AT6108" s="57"/>
      <c r="AU6108" s="57"/>
      <c r="AV6108" s="57"/>
      <c r="AW6108" s="57"/>
      <c r="AX6108" s="57"/>
      <c r="AY6108" s="57"/>
      <c r="AZ6108" s="57"/>
      <c r="BA6108" s="57"/>
      <c r="BB6108" s="57"/>
      <c r="BC6108" s="57"/>
      <c r="BD6108" s="57"/>
      <c r="BE6108" s="57"/>
      <c r="BF6108" s="57"/>
      <c r="BG6108" s="57"/>
      <c r="BH6108" s="57"/>
      <c r="BI6108" s="57"/>
      <c r="BJ6108" s="57"/>
      <c r="BK6108" s="57"/>
      <c r="BL6108" s="57"/>
    </row>
    <row r="6109" spans="1:64" s="50" customFormat="1" ht="12" customHeight="1" x14ac:dyDescent="0.15">
      <c r="A6109" s="42" t="s">
        <v>14042</v>
      </c>
      <c r="B6109" s="42">
        <v>34</v>
      </c>
      <c r="C6109" s="42" t="s">
        <v>14</v>
      </c>
      <c r="D6109" s="42" t="s">
        <v>31</v>
      </c>
      <c r="E6109" s="42"/>
      <c r="F6109" s="55">
        <v>41516</v>
      </c>
      <c r="G6109" s="42" t="s">
        <v>14043</v>
      </c>
      <c r="H6109" s="42" t="s">
        <v>14044</v>
      </c>
      <c r="I6109" s="42" t="s">
        <v>111</v>
      </c>
      <c r="J6109" s="42" t="s">
        <v>14045</v>
      </c>
      <c r="K6109" s="42" t="s">
        <v>12588</v>
      </c>
      <c r="L6109" s="42" t="s">
        <v>2010</v>
      </c>
      <c r="M6109" s="42" t="s">
        <v>21</v>
      </c>
      <c r="N6109" s="42" t="s">
        <v>14046</v>
      </c>
      <c r="O6109" s="42" t="s">
        <v>994</v>
      </c>
      <c r="P6109" s="42" t="s">
        <v>395</v>
      </c>
      <c r="Q6109" s="56" t="s">
        <v>14047</v>
      </c>
      <c r="R6109" s="42" t="s">
        <v>94</v>
      </c>
      <c r="S6109" s="42" t="s">
        <v>22</v>
      </c>
      <c r="T6109" s="42"/>
      <c r="V6109" s="42"/>
      <c r="W6109" s="42"/>
      <c r="Y6109" s="57"/>
      <c r="Z6109" s="57"/>
      <c r="AA6109" s="57"/>
      <c r="AB6109" s="57"/>
      <c r="AC6109" s="57"/>
      <c r="AD6109" s="57"/>
      <c r="AE6109" s="57"/>
      <c r="AF6109" s="57"/>
      <c r="AG6109" s="57"/>
      <c r="AH6109" s="57"/>
      <c r="AI6109" s="57"/>
      <c r="AJ6109" s="57"/>
      <c r="AK6109" s="57"/>
      <c r="AL6109" s="57"/>
      <c r="AM6109" s="57"/>
      <c r="AN6109" s="57"/>
      <c r="AO6109" s="57"/>
      <c r="AP6109" s="57"/>
      <c r="AQ6109" s="57"/>
      <c r="AR6109" s="57"/>
      <c r="AS6109" s="57"/>
      <c r="AT6109" s="57"/>
      <c r="AU6109" s="57"/>
      <c r="AV6109" s="57"/>
      <c r="AW6109" s="57"/>
      <c r="AX6109" s="57"/>
      <c r="AY6109" s="57"/>
      <c r="AZ6109" s="57"/>
      <c r="BA6109" s="57"/>
      <c r="BB6109" s="57"/>
      <c r="BC6109" s="57"/>
      <c r="BD6109" s="57"/>
      <c r="BE6109" s="57"/>
      <c r="BF6109" s="57"/>
      <c r="BG6109" s="57"/>
      <c r="BH6109" s="57"/>
      <c r="BI6109" s="57"/>
      <c r="BJ6109" s="57"/>
      <c r="BK6109" s="57"/>
      <c r="BL6109" s="57"/>
    </row>
    <row r="6110" spans="1:64" s="50" customFormat="1" ht="12" customHeight="1" x14ac:dyDescent="0.15">
      <c r="A6110" s="42" t="s">
        <v>14066</v>
      </c>
      <c r="B6110" s="42" t="s">
        <v>13151</v>
      </c>
      <c r="C6110" s="42" t="s">
        <v>14</v>
      </c>
      <c r="D6110" s="42" t="s">
        <v>31</v>
      </c>
      <c r="E6110" s="42" t="s">
        <v>14067</v>
      </c>
      <c r="F6110" s="55">
        <v>41515</v>
      </c>
      <c r="G6110" s="42" t="s">
        <v>14068</v>
      </c>
      <c r="H6110" s="42" t="s">
        <v>4085</v>
      </c>
      <c r="I6110" s="42" t="s">
        <v>238</v>
      </c>
      <c r="J6110" s="42" t="s">
        <v>14069</v>
      </c>
      <c r="K6110" s="42" t="s">
        <v>4314</v>
      </c>
      <c r="L6110" s="42" t="s">
        <v>12953</v>
      </c>
      <c r="M6110" s="42" t="s">
        <v>21</v>
      </c>
      <c r="N6110" s="42" t="s">
        <v>20461</v>
      </c>
      <c r="O6110" s="42" t="s">
        <v>28699</v>
      </c>
      <c r="P6110" s="42" t="s">
        <v>28700</v>
      </c>
      <c r="Q6110" s="56"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110" s="42" t="s">
        <v>94</v>
      </c>
      <c r="S6110" s="42" t="s">
        <v>12</v>
      </c>
      <c r="T6110" s="42"/>
      <c r="V6110" s="42"/>
      <c r="W6110" s="42"/>
      <c r="Y6110" s="57"/>
      <c r="Z6110" s="57"/>
      <c r="AA6110" s="57"/>
      <c r="AB6110" s="57"/>
      <c r="AC6110" s="57"/>
      <c r="AD6110" s="57"/>
      <c r="AE6110" s="57"/>
      <c r="AF6110" s="57"/>
      <c r="AG6110" s="57"/>
      <c r="AH6110" s="57"/>
      <c r="AI6110" s="57"/>
      <c r="AJ6110" s="57"/>
      <c r="AK6110" s="57"/>
      <c r="AL6110" s="57"/>
      <c r="AM6110" s="57"/>
      <c r="AN6110" s="57"/>
      <c r="AO6110" s="57"/>
      <c r="AP6110" s="57"/>
      <c r="AQ6110" s="57"/>
      <c r="AR6110" s="57"/>
      <c r="AS6110" s="57"/>
      <c r="AT6110" s="57"/>
      <c r="AU6110" s="57"/>
      <c r="AV6110" s="57"/>
      <c r="AW6110" s="57"/>
      <c r="AX6110" s="57"/>
      <c r="AY6110" s="57"/>
      <c r="AZ6110" s="57"/>
      <c r="BA6110" s="57"/>
      <c r="BB6110" s="57"/>
      <c r="BC6110" s="57"/>
      <c r="BD6110" s="57"/>
      <c r="BE6110" s="57"/>
      <c r="BF6110" s="57"/>
      <c r="BG6110" s="57"/>
      <c r="BH6110" s="57"/>
      <c r="BI6110" s="57"/>
      <c r="BJ6110" s="57"/>
      <c r="BK6110" s="57"/>
      <c r="BL6110" s="57"/>
    </row>
    <row r="6111" spans="1:64" s="50" customFormat="1" ht="12" customHeight="1" x14ac:dyDescent="0.15">
      <c r="A6111" s="42" t="s">
        <v>14048</v>
      </c>
      <c r="B6111" s="42">
        <v>34</v>
      </c>
      <c r="C6111" s="42" t="s">
        <v>14</v>
      </c>
      <c r="D6111" s="42" t="s">
        <v>79</v>
      </c>
      <c r="E6111" s="42" t="s">
        <v>14049</v>
      </c>
      <c r="F6111" s="55">
        <v>41515</v>
      </c>
      <c r="G6111" s="42" t="s">
        <v>14050</v>
      </c>
      <c r="H6111" s="42" t="s">
        <v>14051</v>
      </c>
      <c r="I6111" s="42" t="s">
        <v>111</v>
      </c>
      <c r="J6111" s="42" t="s">
        <v>14052</v>
      </c>
      <c r="K6111" s="42" t="s">
        <v>14053</v>
      </c>
      <c r="L6111" s="42" t="s">
        <v>2010</v>
      </c>
      <c r="M6111" s="42" t="s">
        <v>21</v>
      </c>
      <c r="N6111" s="42" t="s">
        <v>14054</v>
      </c>
      <c r="O6111" s="42" t="s">
        <v>537</v>
      </c>
      <c r="P6111" s="42" t="s">
        <v>395</v>
      </c>
      <c r="Q6111" s="56" t="s">
        <v>14055</v>
      </c>
      <c r="R6111" s="42" t="s">
        <v>94</v>
      </c>
      <c r="S6111" s="42" t="s">
        <v>22</v>
      </c>
      <c r="T6111" s="42"/>
      <c r="V6111" s="42"/>
      <c r="W6111" s="42"/>
      <c r="Y6111" s="57"/>
      <c r="Z6111" s="57"/>
      <c r="AA6111" s="57"/>
      <c r="AB6111" s="57"/>
      <c r="AC6111" s="57"/>
      <c r="AD6111" s="57"/>
      <c r="AE6111" s="57"/>
      <c r="AF6111" s="57"/>
      <c r="AG6111" s="57"/>
      <c r="AH6111" s="57"/>
      <c r="AI6111" s="57"/>
      <c r="AJ6111" s="57"/>
      <c r="AK6111" s="57"/>
      <c r="AL6111" s="57"/>
      <c r="AM6111" s="57"/>
      <c r="AN6111" s="57"/>
      <c r="AO6111" s="57"/>
      <c r="AP6111" s="57"/>
      <c r="AQ6111" s="57"/>
      <c r="AR6111" s="57"/>
      <c r="AS6111" s="57"/>
      <c r="AT6111" s="57"/>
      <c r="AU6111" s="57"/>
      <c r="AV6111" s="57"/>
      <c r="AW6111" s="57"/>
      <c r="AX6111" s="57"/>
      <c r="AY6111" s="57"/>
      <c r="AZ6111" s="57"/>
      <c r="BA6111" s="57"/>
      <c r="BB6111" s="57"/>
      <c r="BC6111" s="57"/>
      <c r="BD6111" s="57"/>
      <c r="BE6111" s="57"/>
      <c r="BF6111" s="57"/>
      <c r="BG6111" s="57"/>
      <c r="BH6111" s="57"/>
      <c r="BI6111" s="57"/>
      <c r="BJ6111" s="57"/>
      <c r="BK6111" s="57"/>
      <c r="BL6111" s="57"/>
    </row>
    <row r="6112" spans="1:64" s="50" customFormat="1" ht="12" customHeight="1" x14ac:dyDescent="0.15">
      <c r="A6112" s="42" t="s">
        <v>14056</v>
      </c>
      <c r="B6112" s="42">
        <v>73</v>
      </c>
      <c r="C6112" s="42" t="s">
        <v>14</v>
      </c>
      <c r="D6112" s="42" t="s">
        <v>24</v>
      </c>
      <c r="E6112" s="42"/>
      <c r="F6112" s="55">
        <v>41515</v>
      </c>
      <c r="G6112" s="42" t="s">
        <v>14057</v>
      </c>
      <c r="H6112" s="42" t="s">
        <v>14058</v>
      </c>
      <c r="I6112" s="42" t="s">
        <v>167</v>
      </c>
      <c r="J6112" s="42" t="s">
        <v>14059</v>
      </c>
      <c r="K6112" s="42" t="s">
        <v>1300</v>
      </c>
      <c r="L6112" s="42" t="s">
        <v>1301</v>
      </c>
      <c r="M6112" s="42" t="s">
        <v>21</v>
      </c>
      <c r="N6112" s="42" t="s">
        <v>14060</v>
      </c>
      <c r="O6112" s="42" t="s">
        <v>537</v>
      </c>
      <c r="P6112" s="42" t="s">
        <v>395</v>
      </c>
      <c r="Q6112" s="56" t="s">
        <v>14061</v>
      </c>
      <c r="R6112" s="42" t="s">
        <v>94</v>
      </c>
      <c r="S6112" s="42" t="s">
        <v>22</v>
      </c>
      <c r="T6112" s="42"/>
      <c r="V6112" s="42"/>
      <c r="W6112" s="42"/>
      <c r="Y6112" s="57"/>
      <c r="Z6112" s="57"/>
      <c r="AA6112" s="57"/>
      <c r="AB6112" s="57"/>
      <c r="AC6112" s="57"/>
      <c r="AD6112" s="57"/>
      <c r="AE6112" s="57"/>
      <c r="AF6112" s="57"/>
      <c r="AG6112" s="57"/>
      <c r="AH6112" s="57"/>
      <c r="AI6112" s="57"/>
      <c r="AJ6112" s="57"/>
      <c r="AK6112" s="57"/>
      <c r="AL6112" s="57"/>
      <c r="AM6112" s="57"/>
      <c r="AN6112" s="57"/>
      <c r="AO6112" s="57"/>
      <c r="AP6112" s="57"/>
      <c r="AQ6112" s="57"/>
      <c r="AR6112" s="57"/>
      <c r="AS6112" s="57"/>
      <c r="AT6112" s="57"/>
      <c r="AU6112" s="57"/>
      <c r="AV6112" s="57"/>
      <c r="AW6112" s="57"/>
      <c r="AX6112" s="57"/>
      <c r="AY6112" s="57"/>
      <c r="AZ6112" s="57"/>
      <c r="BA6112" s="57"/>
      <c r="BB6112" s="57"/>
      <c r="BC6112" s="57"/>
      <c r="BD6112" s="57"/>
      <c r="BE6112" s="57"/>
      <c r="BF6112" s="57"/>
      <c r="BG6112" s="57"/>
      <c r="BH6112" s="57"/>
      <c r="BI6112" s="57"/>
      <c r="BJ6112" s="57"/>
      <c r="BK6112" s="57"/>
      <c r="BL6112" s="57"/>
    </row>
    <row r="6113" spans="1:64" s="50" customFormat="1" ht="12" customHeight="1" x14ac:dyDescent="0.15">
      <c r="A6113" s="42" t="s">
        <v>14062</v>
      </c>
      <c r="B6113" s="42">
        <v>42</v>
      </c>
      <c r="C6113" s="42" t="s">
        <v>14</v>
      </c>
      <c r="D6113" s="42" t="s">
        <v>24</v>
      </c>
      <c r="E6113" s="42"/>
      <c r="F6113" s="55">
        <v>41515</v>
      </c>
      <c r="G6113" s="42" t="s">
        <v>23861</v>
      </c>
      <c r="H6113" s="42" t="s">
        <v>910</v>
      </c>
      <c r="I6113" s="42" t="s">
        <v>67</v>
      </c>
      <c r="J6113" s="42" t="s">
        <v>12565</v>
      </c>
      <c r="K6113" s="42" t="s">
        <v>68</v>
      </c>
      <c r="L6113" s="42" t="s">
        <v>14063</v>
      </c>
      <c r="M6113" s="42" t="s">
        <v>21</v>
      </c>
      <c r="N6113" s="42" t="s">
        <v>14064</v>
      </c>
      <c r="O6113" s="42" t="s">
        <v>537</v>
      </c>
      <c r="P6113" s="42" t="s">
        <v>395</v>
      </c>
      <c r="Q6113" s="56" t="s">
        <v>14065</v>
      </c>
      <c r="R6113" s="42" t="s">
        <v>94</v>
      </c>
      <c r="S6113" s="42" t="s">
        <v>22</v>
      </c>
      <c r="T6113" s="42"/>
      <c r="V6113" s="42"/>
      <c r="W6113" s="42"/>
      <c r="Y6113" s="57"/>
      <c r="Z6113" s="57"/>
      <c r="AA6113" s="57"/>
      <c r="AB6113" s="57"/>
      <c r="AC6113" s="57"/>
      <c r="AD6113" s="57"/>
      <c r="AE6113" s="57"/>
      <c r="AF6113" s="57"/>
      <c r="AG6113" s="57"/>
      <c r="AH6113" s="57"/>
      <c r="AI6113" s="57"/>
      <c r="AJ6113" s="57"/>
      <c r="AK6113" s="57"/>
      <c r="AL6113" s="57"/>
      <c r="AM6113" s="57"/>
      <c r="AN6113" s="57"/>
      <c r="AO6113" s="57"/>
      <c r="AP6113" s="57"/>
      <c r="AQ6113" s="57"/>
      <c r="AR6113" s="57"/>
      <c r="AS6113" s="57"/>
      <c r="AT6113" s="57"/>
      <c r="AU6113" s="57"/>
      <c r="AV6113" s="57"/>
      <c r="AW6113" s="57"/>
      <c r="AX6113" s="57"/>
      <c r="AY6113" s="57"/>
      <c r="AZ6113" s="57"/>
      <c r="BA6113" s="57"/>
      <c r="BB6113" s="57"/>
      <c r="BC6113" s="57"/>
      <c r="BD6113" s="57"/>
      <c r="BE6113" s="57"/>
      <c r="BF6113" s="57"/>
      <c r="BG6113" s="57"/>
      <c r="BH6113" s="57"/>
      <c r="BI6113" s="57"/>
      <c r="BJ6113" s="57"/>
      <c r="BK6113" s="57"/>
      <c r="BL6113" s="57"/>
    </row>
    <row r="6114" spans="1:64" s="50" customFormat="1" ht="12" customHeight="1" x14ac:dyDescent="0.15">
      <c r="A6114" s="42" t="s">
        <v>14077</v>
      </c>
      <c r="B6114" s="42">
        <v>27</v>
      </c>
      <c r="C6114" s="42" t="s">
        <v>14</v>
      </c>
      <c r="D6114" s="42" t="s">
        <v>79</v>
      </c>
      <c r="E6114" s="42" t="s">
        <v>14078</v>
      </c>
      <c r="F6114" s="55">
        <v>41514</v>
      </c>
      <c r="G6114" s="42" t="s">
        <v>14079</v>
      </c>
      <c r="H6114" s="42" t="s">
        <v>2155</v>
      </c>
      <c r="I6114" s="42" t="s">
        <v>56</v>
      </c>
      <c r="J6114" s="42" t="s">
        <v>2156</v>
      </c>
      <c r="K6114" s="42" t="s">
        <v>1102</v>
      </c>
      <c r="L6114" s="42" t="s">
        <v>4287</v>
      </c>
      <c r="M6114" s="42" t="s">
        <v>21</v>
      </c>
      <c r="N6114" s="42" t="s">
        <v>14080</v>
      </c>
      <c r="O6114" s="42" t="s">
        <v>994</v>
      </c>
      <c r="P6114" s="42" t="s">
        <v>395</v>
      </c>
      <c r="Q6114" s="56" t="s">
        <v>14081</v>
      </c>
      <c r="R6114" s="42" t="s">
        <v>94</v>
      </c>
      <c r="S6114" s="42" t="s">
        <v>22</v>
      </c>
      <c r="T6114" s="42"/>
      <c r="V6114" s="42"/>
      <c r="W6114" s="42"/>
      <c r="Y6114" s="57"/>
      <c r="Z6114" s="57"/>
      <c r="AA6114" s="57"/>
      <c r="AB6114" s="57"/>
      <c r="AC6114" s="57"/>
      <c r="AD6114" s="57"/>
      <c r="AE6114" s="57"/>
      <c r="AF6114" s="57"/>
      <c r="AG6114" s="57"/>
      <c r="AH6114" s="57"/>
      <c r="AI6114" s="57"/>
      <c r="AJ6114" s="57"/>
      <c r="AK6114" s="57"/>
      <c r="AL6114" s="57"/>
      <c r="AM6114" s="57"/>
      <c r="AN6114" s="57"/>
      <c r="AO6114" s="57"/>
      <c r="AP6114" s="57"/>
      <c r="AQ6114" s="57"/>
      <c r="AR6114" s="57"/>
      <c r="AS6114" s="57"/>
      <c r="AT6114" s="57"/>
      <c r="AU6114" s="57"/>
      <c r="AV6114" s="57"/>
      <c r="AW6114" s="57"/>
      <c r="AX6114" s="57"/>
      <c r="AY6114" s="57"/>
      <c r="AZ6114" s="57"/>
      <c r="BA6114" s="57"/>
      <c r="BB6114" s="57"/>
      <c r="BC6114" s="57"/>
      <c r="BD6114" s="57"/>
      <c r="BE6114" s="57"/>
      <c r="BF6114" s="57"/>
      <c r="BG6114" s="57"/>
      <c r="BH6114" s="57"/>
      <c r="BI6114" s="57"/>
      <c r="BJ6114" s="57"/>
      <c r="BK6114" s="57"/>
      <c r="BL6114" s="57"/>
    </row>
    <row r="6115" spans="1:64" s="50" customFormat="1" ht="12" customHeight="1" x14ac:dyDescent="0.15">
      <c r="A6115" s="42" t="s">
        <v>14070</v>
      </c>
      <c r="B6115" s="42">
        <v>25</v>
      </c>
      <c r="C6115" s="42" t="s">
        <v>14</v>
      </c>
      <c r="D6115" s="42" t="s">
        <v>79</v>
      </c>
      <c r="E6115" s="42" t="s">
        <v>14071</v>
      </c>
      <c r="F6115" s="55">
        <v>41514</v>
      </c>
      <c r="G6115" s="42" t="s">
        <v>14072</v>
      </c>
      <c r="H6115" s="42" t="s">
        <v>14073</v>
      </c>
      <c r="I6115" s="42" t="s">
        <v>46</v>
      </c>
      <c r="J6115" s="42" t="s">
        <v>14074</v>
      </c>
      <c r="K6115" s="42" t="s">
        <v>1562</v>
      </c>
      <c r="L6115" s="42" t="s">
        <v>225</v>
      </c>
      <c r="M6115" s="42" t="s">
        <v>21</v>
      </c>
      <c r="N6115" s="42" t="s">
        <v>14075</v>
      </c>
      <c r="O6115" s="42" t="s">
        <v>4581</v>
      </c>
      <c r="P6115" s="42" t="s">
        <v>395</v>
      </c>
      <c r="Q6115" s="56" t="s">
        <v>14076</v>
      </c>
      <c r="R6115" s="42" t="s">
        <v>94</v>
      </c>
      <c r="S6115" s="42" t="s">
        <v>22</v>
      </c>
      <c r="T6115" s="42"/>
      <c r="V6115" s="42"/>
      <c r="W6115" s="42"/>
      <c r="Y6115" s="57"/>
      <c r="Z6115" s="57"/>
      <c r="AA6115" s="57"/>
      <c r="AB6115" s="57"/>
      <c r="AC6115" s="57"/>
      <c r="AD6115" s="57"/>
      <c r="AE6115" s="57"/>
      <c r="AF6115" s="57"/>
      <c r="AG6115" s="57"/>
      <c r="AH6115" s="57"/>
      <c r="AI6115" s="57"/>
      <c r="AJ6115" s="57"/>
      <c r="AK6115" s="57"/>
      <c r="AL6115" s="57"/>
      <c r="AM6115" s="57"/>
      <c r="AN6115" s="57"/>
      <c r="AO6115" s="57"/>
      <c r="AP6115" s="57"/>
      <c r="AQ6115" s="57"/>
      <c r="AR6115" s="57"/>
      <c r="AS6115" s="57"/>
      <c r="AT6115" s="57"/>
      <c r="AU6115" s="57"/>
      <c r="AV6115" s="57"/>
      <c r="AW6115" s="57"/>
      <c r="AX6115" s="57"/>
      <c r="AY6115" s="57"/>
      <c r="AZ6115" s="57"/>
      <c r="BA6115" s="57"/>
      <c r="BB6115" s="57"/>
      <c r="BC6115" s="57"/>
      <c r="BD6115" s="57"/>
      <c r="BE6115" s="57"/>
      <c r="BF6115" s="57"/>
      <c r="BG6115" s="57"/>
      <c r="BH6115" s="57"/>
      <c r="BI6115" s="57"/>
      <c r="BJ6115" s="57"/>
      <c r="BK6115" s="57"/>
      <c r="BL6115" s="57"/>
    </row>
    <row r="6116" spans="1:64" s="50" customFormat="1" ht="12" customHeight="1" x14ac:dyDescent="0.15">
      <c r="A6116" s="42" t="s">
        <v>3186</v>
      </c>
      <c r="B6116" s="42"/>
      <c r="C6116" s="42" t="s">
        <v>14</v>
      </c>
      <c r="D6116" s="42" t="s">
        <v>42</v>
      </c>
      <c r="E6116" s="42"/>
      <c r="F6116" s="55">
        <v>41514</v>
      </c>
      <c r="G6116" s="42" t="s">
        <v>14082</v>
      </c>
      <c r="H6116" s="42" t="s">
        <v>5087</v>
      </c>
      <c r="I6116" s="42" t="s">
        <v>39</v>
      </c>
      <c r="J6116" s="42" t="s">
        <v>14083</v>
      </c>
      <c r="K6116" s="42" t="s">
        <v>92</v>
      </c>
      <c r="L6116" s="42" t="s">
        <v>408</v>
      </c>
      <c r="M6116" s="42" t="s">
        <v>21</v>
      </c>
      <c r="N6116" s="42" t="s">
        <v>14084</v>
      </c>
      <c r="O6116" s="42" t="s">
        <v>994</v>
      </c>
      <c r="P6116" s="42" t="s">
        <v>395</v>
      </c>
      <c r="Q6116" s="56" t="s">
        <v>14085</v>
      </c>
      <c r="R6116" s="42" t="s">
        <v>94</v>
      </c>
      <c r="S6116" s="42" t="s">
        <v>22</v>
      </c>
      <c r="T6116" s="42"/>
      <c r="V6116" s="42"/>
      <c r="W6116" s="42"/>
      <c r="Y6116" s="57"/>
      <c r="Z6116" s="57"/>
      <c r="AA6116" s="57"/>
      <c r="AB6116" s="57"/>
      <c r="AC6116" s="57"/>
      <c r="AD6116" s="57"/>
      <c r="AE6116" s="57"/>
      <c r="AF6116" s="57"/>
      <c r="AG6116" s="57"/>
      <c r="AH6116" s="57"/>
      <c r="AI6116" s="57"/>
      <c r="AJ6116" s="57"/>
      <c r="AK6116" s="57"/>
      <c r="AL6116" s="57"/>
      <c r="AM6116" s="57"/>
      <c r="AN6116" s="57"/>
      <c r="AO6116" s="57"/>
      <c r="AP6116" s="57"/>
      <c r="AQ6116" s="57"/>
      <c r="AR6116" s="57"/>
      <c r="AS6116" s="57"/>
      <c r="AT6116" s="57"/>
      <c r="AU6116" s="57"/>
      <c r="AV6116" s="57"/>
      <c r="AW6116" s="57"/>
      <c r="AX6116" s="57"/>
      <c r="AY6116" s="57"/>
      <c r="AZ6116" s="57"/>
      <c r="BA6116" s="57"/>
      <c r="BB6116" s="57"/>
      <c r="BC6116" s="57"/>
      <c r="BD6116" s="57"/>
      <c r="BE6116" s="57"/>
      <c r="BF6116" s="57"/>
      <c r="BG6116" s="57"/>
      <c r="BH6116" s="57"/>
      <c r="BI6116" s="57"/>
      <c r="BJ6116" s="57"/>
      <c r="BK6116" s="57"/>
      <c r="BL6116" s="57"/>
    </row>
    <row r="6117" spans="1:64" s="50" customFormat="1" ht="12" customHeight="1" x14ac:dyDescent="0.15">
      <c r="A6117" s="42" t="s">
        <v>3186</v>
      </c>
      <c r="B6117" s="42"/>
      <c r="C6117" s="42" t="s">
        <v>14</v>
      </c>
      <c r="D6117" s="42" t="s">
        <v>24</v>
      </c>
      <c r="E6117" s="42"/>
      <c r="F6117" s="55">
        <v>41514</v>
      </c>
      <c r="G6117" s="42" t="s">
        <v>14089</v>
      </c>
      <c r="H6117" s="42" t="s">
        <v>92</v>
      </c>
      <c r="I6117" s="42" t="s">
        <v>39</v>
      </c>
      <c r="J6117" s="42" t="s">
        <v>14090</v>
      </c>
      <c r="K6117" s="42" t="s">
        <v>92</v>
      </c>
      <c r="L6117" s="42" t="s">
        <v>93</v>
      </c>
      <c r="M6117" s="42" t="s">
        <v>21</v>
      </c>
      <c r="N6117" s="42" t="s">
        <v>14091</v>
      </c>
      <c r="O6117" s="42" t="s">
        <v>994</v>
      </c>
      <c r="P6117" s="42" t="s">
        <v>395</v>
      </c>
      <c r="Q6117" s="56" t="s">
        <v>14092</v>
      </c>
      <c r="R6117" s="42" t="s">
        <v>94</v>
      </c>
      <c r="S6117" s="42" t="s">
        <v>22</v>
      </c>
      <c r="T6117" s="42"/>
      <c r="V6117" s="42"/>
      <c r="W6117" s="42"/>
      <c r="Y6117" s="57"/>
      <c r="Z6117" s="57"/>
      <c r="AA6117" s="57"/>
      <c r="AB6117" s="57"/>
      <c r="AC6117" s="57"/>
      <c r="AD6117" s="57"/>
      <c r="AE6117" s="57"/>
      <c r="AF6117" s="57"/>
      <c r="AG6117" s="57"/>
      <c r="AH6117" s="57"/>
      <c r="AI6117" s="57"/>
      <c r="AJ6117" s="57"/>
      <c r="AK6117" s="57"/>
      <c r="AL6117" s="57"/>
      <c r="AM6117" s="57"/>
      <c r="AN6117" s="57"/>
      <c r="AO6117" s="57"/>
      <c r="AP6117" s="57"/>
      <c r="AQ6117" s="57"/>
      <c r="AR6117" s="57"/>
      <c r="AS6117" s="57"/>
      <c r="AT6117" s="57"/>
      <c r="AU6117" s="57"/>
      <c r="AV6117" s="57"/>
      <c r="AW6117" s="57"/>
      <c r="AX6117" s="57"/>
      <c r="AY6117" s="57"/>
      <c r="AZ6117" s="57"/>
      <c r="BA6117" s="57"/>
      <c r="BB6117" s="57"/>
      <c r="BC6117" s="57"/>
      <c r="BD6117" s="57"/>
      <c r="BE6117" s="57"/>
      <c r="BF6117" s="57"/>
      <c r="BG6117" s="57"/>
      <c r="BH6117" s="57"/>
      <c r="BI6117" s="57"/>
      <c r="BJ6117" s="57"/>
      <c r="BK6117" s="57"/>
      <c r="BL6117" s="57"/>
    </row>
    <row r="6118" spans="1:64" s="50" customFormat="1" ht="12" customHeight="1" x14ac:dyDescent="0.15">
      <c r="A6118" s="42" t="s">
        <v>14086</v>
      </c>
      <c r="B6118" s="42">
        <v>17</v>
      </c>
      <c r="C6118" s="42" t="s">
        <v>14</v>
      </c>
      <c r="D6118" s="42" t="s">
        <v>42</v>
      </c>
      <c r="E6118" s="42"/>
      <c r="F6118" s="55">
        <v>41514</v>
      </c>
      <c r="G6118" s="42" t="s">
        <v>14087</v>
      </c>
      <c r="H6118" s="42" t="s">
        <v>5087</v>
      </c>
      <c r="I6118" s="42" t="s">
        <v>39</v>
      </c>
      <c r="J6118" s="42" t="s">
        <v>14083</v>
      </c>
      <c r="K6118" s="42" t="s">
        <v>92</v>
      </c>
      <c r="L6118" s="42" t="s">
        <v>13732</v>
      </c>
      <c r="M6118" s="42" t="s">
        <v>21</v>
      </c>
      <c r="N6118" s="42" t="s">
        <v>14088</v>
      </c>
      <c r="O6118" s="42" t="s">
        <v>994</v>
      </c>
      <c r="P6118" s="42" t="s">
        <v>395</v>
      </c>
      <c r="Q6118" s="56" t="str">
        <f>HYPERLINK("http://homicide.latimes.com/post/dennis-hakeen-vasquez/","http://homicide.latimes.com/post/dennis-hakeen-vasquez/")</f>
        <v>http://homicide.latimes.com/post/dennis-hakeen-vasquez/</v>
      </c>
      <c r="R6118" s="42" t="s">
        <v>23</v>
      </c>
      <c r="S6118" s="42" t="s">
        <v>29</v>
      </c>
      <c r="T6118" s="42"/>
      <c r="V6118" s="42"/>
      <c r="W6118" s="42"/>
      <c r="Y6118" s="57"/>
      <c r="Z6118" s="57"/>
      <c r="AA6118" s="57"/>
      <c r="AB6118" s="57"/>
      <c r="AC6118" s="57"/>
      <c r="AD6118" s="57"/>
      <c r="AE6118" s="57"/>
      <c r="AF6118" s="57"/>
      <c r="AG6118" s="57"/>
      <c r="AH6118" s="57"/>
      <c r="AI6118" s="57"/>
      <c r="AJ6118" s="57"/>
      <c r="AK6118" s="57"/>
      <c r="AL6118" s="57"/>
      <c r="AM6118" s="57"/>
      <c r="AN6118" s="57"/>
      <c r="AO6118" s="57"/>
      <c r="AP6118" s="57"/>
      <c r="AQ6118" s="57"/>
      <c r="AR6118" s="57"/>
      <c r="AS6118" s="57"/>
      <c r="AT6118" s="57"/>
      <c r="AU6118" s="57"/>
      <c r="AV6118" s="57"/>
      <c r="AW6118" s="57"/>
      <c r="AX6118" s="57"/>
      <c r="AY6118" s="57"/>
      <c r="AZ6118" s="57"/>
      <c r="BA6118" s="57"/>
      <c r="BB6118" s="57"/>
      <c r="BC6118" s="57"/>
      <c r="BD6118" s="57"/>
      <c r="BE6118" s="57"/>
      <c r="BF6118" s="57"/>
      <c r="BG6118" s="57"/>
      <c r="BH6118" s="57"/>
      <c r="BI6118" s="57"/>
      <c r="BJ6118" s="57"/>
      <c r="BK6118" s="57"/>
      <c r="BL6118" s="57"/>
    </row>
    <row r="6119" spans="1:64" s="50" customFormat="1" ht="12" customHeight="1" x14ac:dyDescent="0.15">
      <c r="A6119" s="42" t="s">
        <v>14093</v>
      </c>
      <c r="B6119" s="42">
        <v>24</v>
      </c>
      <c r="C6119" s="42" t="s">
        <v>14</v>
      </c>
      <c r="D6119" s="42" t="s">
        <v>79</v>
      </c>
      <c r="E6119" s="42" t="s">
        <v>14094</v>
      </c>
      <c r="F6119" s="55">
        <v>41513</v>
      </c>
      <c r="G6119" s="42" t="s">
        <v>14095</v>
      </c>
      <c r="H6119" s="42" t="s">
        <v>862</v>
      </c>
      <c r="I6119" s="42" t="s">
        <v>39</v>
      </c>
      <c r="J6119" s="42" t="s">
        <v>14096</v>
      </c>
      <c r="K6119" s="42" t="s">
        <v>4403</v>
      </c>
      <c r="L6119" s="42" t="s">
        <v>14097</v>
      </c>
      <c r="M6119" s="42" t="s">
        <v>21</v>
      </c>
      <c r="N6119" s="42" t="s">
        <v>14098</v>
      </c>
      <c r="O6119" s="42" t="s">
        <v>23</v>
      </c>
      <c r="P6119" s="42" t="s">
        <v>395</v>
      </c>
      <c r="Q6119" s="56" t="s">
        <v>14099</v>
      </c>
      <c r="R6119" s="42" t="s">
        <v>94</v>
      </c>
      <c r="S6119" s="42" t="s">
        <v>22</v>
      </c>
      <c r="T6119" s="42"/>
      <c r="V6119" s="42"/>
      <c r="W6119" s="42"/>
      <c r="Y6119" s="57"/>
      <c r="Z6119" s="57"/>
      <c r="AA6119" s="57"/>
      <c r="AB6119" s="57"/>
      <c r="AC6119" s="57"/>
      <c r="AD6119" s="57"/>
      <c r="AE6119" s="57"/>
      <c r="AF6119" s="57"/>
      <c r="AG6119" s="57"/>
      <c r="AH6119" s="57"/>
      <c r="AI6119" s="57"/>
      <c r="AJ6119" s="57"/>
      <c r="AK6119" s="57"/>
      <c r="AL6119" s="57"/>
      <c r="AM6119" s="57"/>
      <c r="AN6119" s="57"/>
      <c r="AO6119" s="57"/>
      <c r="AP6119" s="57"/>
      <c r="AQ6119" s="57"/>
      <c r="AR6119" s="57"/>
      <c r="AS6119" s="57"/>
      <c r="AT6119" s="57"/>
      <c r="AU6119" s="57"/>
      <c r="AV6119" s="57"/>
      <c r="AW6119" s="57"/>
      <c r="AX6119" s="57"/>
      <c r="AY6119" s="57"/>
      <c r="AZ6119" s="57"/>
      <c r="BA6119" s="57"/>
      <c r="BB6119" s="57"/>
      <c r="BC6119" s="57"/>
      <c r="BD6119" s="57"/>
      <c r="BE6119" s="57"/>
      <c r="BF6119" s="57"/>
      <c r="BG6119" s="57"/>
      <c r="BH6119" s="57"/>
      <c r="BI6119" s="57"/>
      <c r="BJ6119" s="57"/>
      <c r="BK6119" s="57"/>
      <c r="BL6119" s="57"/>
    </row>
    <row r="6120" spans="1:64" s="50" customFormat="1" ht="12" customHeight="1" x14ac:dyDescent="0.15">
      <c r="A6120" s="42" t="s">
        <v>3186</v>
      </c>
      <c r="B6120" s="42">
        <v>17</v>
      </c>
      <c r="C6120" s="42" t="s">
        <v>14</v>
      </c>
      <c r="D6120" s="42" t="s">
        <v>24</v>
      </c>
      <c r="E6120" s="42"/>
      <c r="F6120" s="55">
        <v>41512</v>
      </c>
      <c r="G6120" s="42" t="s">
        <v>23862</v>
      </c>
      <c r="H6120" s="42" t="s">
        <v>14100</v>
      </c>
      <c r="I6120" s="42" t="s">
        <v>51</v>
      </c>
      <c r="J6120" s="42" t="s">
        <v>14101</v>
      </c>
      <c r="K6120" s="42" t="s">
        <v>588</v>
      </c>
      <c r="L6120" s="42" t="s">
        <v>2136</v>
      </c>
      <c r="M6120" s="42" t="s">
        <v>21</v>
      </c>
      <c r="N6120" s="42" t="s">
        <v>14102</v>
      </c>
      <c r="O6120" s="42" t="s">
        <v>994</v>
      </c>
      <c r="P6120" s="42" t="s">
        <v>395</v>
      </c>
      <c r="Q6120" s="56" t="s">
        <v>14103</v>
      </c>
      <c r="R6120" s="42" t="s">
        <v>94</v>
      </c>
      <c r="S6120" s="42" t="s">
        <v>22</v>
      </c>
      <c r="T6120" s="42"/>
      <c r="V6120" s="42"/>
      <c r="W6120" s="42"/>
      <c r="Y6120" s="57"/>
      <c r="Z6120" s="57"/>
      <c r="AA6120" s="57"/>
      <c r="AB6120" s="57"/>
      <c r="AC6120" s="57"/>
      <c r="AD6120" s="57"/>
      <c r="AE6120" s="57"/>
      <c r="AF6120" s="57"/>
      <c r="AG6120" s="57"/>
      <c r="AH6120" s="57"/>
      <c r="AI6120" s="57"/>
      <c r="AJ6120" s="57"/>
      <c r="AK6120" s="57"/>
      <c r="AL6120" s="57"/>
      <c r="AM6120" s="57"/>
      <c r="AN6120" s="57"/>
      <c r="AO6120" s="57"/>
      <c r="AP6120" s="57"/>
      <c r="AQ6120" s="57"/>
      <c r="AR6120" s="57"/>
      <c r="AS6120" s="57"/>
      <c r="AT6120" s="57"/>
      <c r="AU6120" s="57"/>
      <c r="AV6120" s="57"/>
      <c r="AW6120" s="57"/>
      <c r="AX6120" s="57"/>
      <c r="AY6120" s="57"/>
      <c r="AZ6120" s="57"/>
      <c r="BA6120" s="57"/>
      <c r="BB6120" s="57"/>
      <c r="BC6120" s="57"/>
      <c r="BD6120" s="57"/>
      <c r="BE6120" s="57"/>
      <c r="BF6120" s="57"/>
      <c r="BG6120" s="57"/>
      <c r="BH6120" s="57"/>
      <c r="BI6120" s="57"/>
      <c r="BJ6120" s="57"/>
      <c r="BK6120" s="57"/>
      <c r="BL6120" s="57"/>
    </row>
    <row r="6121" spans="1:64" s="50" customFormat="1" ht="12" customHeight="1" x14ac:dyDescent="0.15">
      <c r="A6121" s="42" t="s">
        <v>14104</v>
      </c>
      <c r="B6121" s="42">
        <v>58</v>
      </c>
      <c r="C6121" s="42" t="s">
        <v>14</v>
      </c>
      <c r="D6121" s="42" t="s">
        <v>24</v>
      </c>
      <c r="E6121" s="42"/>
      <c r="F6121" s="55">
        <v>41511</v>
      </c>
      <c r="G6121" s="42" t="s">
        <v>14105</v>
      </c>
      <c r="H6121" s="42" t="s">
        <v>14106</v>
      </c>
      <c r="I6121" s="42" t="s">
        <v>167</v>
      </c>
      <c r="J6121" s="42" t="s">
        <v>14107</v>
      </c>
      <c r="K6121" s="42" t="s">
        <v>45</v>
      </c>
      <c r="L6121" s="42" t="s">
        <v>14108</v>
      </c>
      <c r="M6121" s="42" t="s">
        <v>21</v>
      </c>
      <c r="N6121" s="42" t="s">
        <v>14109</v>
      </c>
      <c r="O6121" s="42" t="s">
        <v>4581</v>
      </c>
      <c r="P6121" s="42" t="s">
        <v>395</v>
      </c>
      <c r="Q6121" s="56" t="s">
        <v>14110</v>
      </c>
      <c r="R6121" s="42" t="s">
        <v>94</v>
      </c>
      <c r="S6121" s="42" t="s">
        <v>22</v>
      </c>
      <c r="T6121" s="42"/>
      <c r="V6121" s="42"/>
      <c r="W6121" s="42"/>
      <c r="Y6121" s="57"/>
      <c r="Z6121" s="57"/>
      <c r="AA6121" s="57"/>
      <c r="AB6121" s="57"/>
      <c r="AC6121" s="57"/>
      <c r="AD6121" s="57"/>
      <c r="AE6121" s="57"/>
      <c r="AF6121" s="57"/>
      <c r="AG6121" s="57"/>
      <c r="AH6121" s="57"/>
      <c r="AI6121" s="57"/>
      <c r="AJ6121" s="57"/>
      <c r="AK6121" s="57"/>
      <c r="AL6121" s="57"/>
      <c r="AM6121" s="57"/>
      <c r="AN6121" s="57"/>
      <c r="AO6121" s="57"/>
      <c r="AP6121" s="57"/>
      <c r="AQ6121" s="57"/>
      <c r="AR6121" s="57"/>
      <c r="AS6121" s="57"/>
      <c r="AT6121" s="57"/>
      <c r="AU6121" s="57"/>
      <c r="AV6121" s="57"/>
      <c r="AW6121" s="57"/>
      <c r="AX6121" s="57"/>
      <c r="AY6121" s="57"/>
      <c r="AZ6121" s="57"/>
      <c r="BA6121" s="57"/>
      <c r="BB6121" s="57"/>
      <c r="BC6121" s="57"/>
      <c r="BD6121" s="57"/>
      <c r="BE6121" s="57"/>
      <c r="BF6121" s="57"/>
      <c r="BG6121" s="57"/>
      <c r="BH6121" s="57"/>
      <c r="BI6121" s="57"/>
      <c r="BJ6121" s="57"/>
      <c r="BK6121" s="57"/>
      <c r="BL6121" s="57"/>
    </row>
    <row r="6122" spans="1:64" s="50" customFormat="1" ht="12" customHeight="1" x14ac:dyDescent="0.15">
      <c r="A6122" s="42" t="s">
        <v>14111</v>
      </c>
      <c r="B6122" s="42" t="s">
        <v>13059</v>
      </c>
      <c r="C6122" s="42" t="s">
        <v>14</v>
      </c>
      <c r="D6122" s="42" t="s">
        <v>31</v>
      </c>
      <c r="E6122" s="42" t="s">
        <v>14112</v>
      </c>
      <c r="F6122" s="55">
        <v>41511</v>
      </c>
      <c r="G6122" s="42" t="s">
        <v>14113</v>
      </c>
      <c r="H6122" s="42" t="s">
        <v>14114</v>
      </c>
      <c r="I6122" s="42" t="s">
        <v>774</v>
      </c>
      <c r="J6122" s="42" t="s">
        <v>14115</v>
      </c>
      <c r="K6122" s="42" t="s">
        <v>9185</v>
      </c>
      <c r="L6122" s="42" t="s">
        <v>14116</v>
      </c>
      <c r="M6122" s="42" t="s">
        <v>21</v>
      </c>
      <c r="N6122" s="42" t="s">
        <v>14117</v>
      </c>
      <c r="O6122" s="42" t="s">
        <v>23</v>
      </c>
      <c r="P6122" s="42" t="s">
        <v>395</v>
      </c>
      <c r="Q6122" s="56" t="s">
        <v>14118</v>
      </c>
      <c r="R6122" s="42" t="s">
        <v>94</v>
      </c>
      <c r="S6122" s="42" t="s">
        <v>22</v>
      </c>
      <c r="T6122" s="42"/>
      <c r="V6122" s="42"/>
      <c r="W6122" s="42"/>
      <c r="Y6122" s="57"/>
      <c r="Z6122" s="57"/>
      <c r="AA6122" s="57"/>
      <c r="AB6122" s="57"/>
      <c r="AC6122" s="57"/>
      <c r="AD6122" s="57"/>
      <c r="AE6122" s="57"/>
      <c r="AF6122" s="57"/>
      <c r="AG6122" s="57"/>
      <c r="AH6122" s="57"/>
      <c r="AI6122" s="57"/>
      <c r="AJ6122" s="57"/>
      <c r="AK6122" s="57"/>
      <c r="AL6122" s="57"/>
      <c r="AM6122" s="57"/>
      <c r="AN6122" s="57"/>
      <c r="AO6122" s="57"/>
      <c r="AP6122" s="57"/>
      <c r="AQ6122" s="57"/>
      <c r="AR6122" s="57"/>
      <c r="AS6122" s="57"/>
      <c r="AT6122" s="57"/>
      <c r="AU6122" s="57"/>
      <c r="AV6122" s="57"/>
      <c r="AW6122" s="57"/>
      <c r="AX6122" s="57"/>
      <c r="AY6122" s="57"/>
      <c r="AZ6122" s="57"/>
      <c r="BA6122" s="57"/>
      <c r="BB6122" s="57"/>
      <c r="BC6122" s="57"/>
      <c r="BD6122" s="57"/>
      <c r="BE6122" s="57"/>
      <c r="BF6122" s="57"/>
      <c r="BG6122" s="57"/>
      <c r="BH6122" s="57"/>
      <c r="BI6122" s="57"/>
      <c r="BJ6122" s="57"/>
      <c r="BK6122" s="57"/>
      <c r="BL6122" s="57"/>
    </row>
    <row r="6123" spans="1:64" s="50" customFormat="1" ht="12" customHeight="1" x14ac:dyDescent="0.15">
      <c r="A6123" s="42" t="s">
        <v>14119</v>
      </c>
      <c r="B6123" s="42">
        <v>44</v>
      </c>
      <c r="C6123" s="42" t="s">
        <v>14</v>
      </c>
      <c r="D6123" s="42" t="s">
        <v>24</v>
      </c>
      <c r="E6123" s="42"/>
      <c r="F6123" s="55">
        <v>41510</v>
      </c>
      <c r="G6123" s="42" t="s">
        <v>14120</v>
      </c>
      <c r="H6123" s="42" t="s">
        <v>14121</v>
      </c>
      <c r="I6123" s="42" t="s">
        <v>39</v>
      </c>
      <c r="J6123" s="42" t="s">
        <v>14122</v>
      </c>
      <c r="K6123" s="42" t="s">
        <v>150</v>
      </c>
      <c r="L6123" s="42" t="s">
        <v>2074</v>
      </c>
      <c r="M6123" s="42" t="s">
        <v>21</v>
      </c>
      <c r="N6123" s="42" t="s">
        <v>14123</v>
      </c>
      <c r="O6123" s="42" t="s">
        <v>994</v>
      </c>
      <c r="P6123" s="42" t="s">
        <v>395</v>
      </c>
      <c r="Q6123" s="56" t="s">
        <v>14124</v>
      </c>
      <c r="R6123" s="42" t="s">
        <v>948</v>
      </c>
      <c r="S6123" s="42" t="s">
        <v>22</v>
      </c>
      <c r="T6123" s="42"/>
      <c r="V6123" s="42"/>
      <c r="W6123" s="42"/>
      <c r="Y6123" s="57"/>
      <c r="Z6123" s="57"/>
      <c r="AA6123" s="57"/>
      <c r="AB6123" s="57"/>
      <c r="AC6123" s="57"/>
      <c r="AD6123" s="57"/>
      <c r="AE6123" s="57"/>
      <c r="AF6123" s="57"/>
      <c r="AG6123" s="57"/>
      <c r="AH6123" s="57"/>
      <c r="AI6123" s="57"/>
      <c r="AJ6123" s="57"/>
      <c r="AK6123" s="57"/>
      <c r="AL6123" s="57"/>
      <c r="AM6123" s="57"/>
      <c r="AN6123" s="57"/>
      <c r="AO6123" s="57"/>
      <c r="AP6123" s="57"/>
      <c r="AQ6123" s="57"/>
      <c r="AR6123" s="57"/>
      <c r="AS6123" s="57"/>
      <c r="AT6123" s="57"/>
      <c r="AU6123" s="57"/>
      <c r="AV6123" s="57"/>
      <c r="AW6123" s="57"/>
      <c r="AX6123" s="57"/>
      <c r="AY6123" s="57"/>
      <c r="AZ6123" s="57"/>
      <c r="BA6123" s="57"/>
      <c r="BB6123" s="57"/>
      <c r="BC6123" s="57"/>
      <c r="BD6123" s="57"/>
      <c r="BE6123" s="57"/>
      <c r="BF6123" s="57"/>
      <c r="BG6123" s="57"/>
      <c r="BH6123" s="57"/>
      <c r="BI6123" s="57"/>
      <c r="BJ6123" s="57"/>
      <c r="BK6123" s="57"/>
      <c r="BL6123" s="57"/>
    </row>
    <row r="6124" spans="1:64" s="50" customFormat="1" ht="12" customHeight="1" x14ac:dyDescent="0.15">
      <c r="A6124" s="42" t="s">
        <v>14125</v>
      </c>
      <c r="B6124" s="42">
        <v>29</v>
      </c>
      <c r="C6124" s="42" t="s">
        <v>14</v>
      </c>
      <c r="D6124" s="42" t="s">
        <v>31</v>
      </c>
      <c r="E6124" s="42" t="s">
        <v>14126</v>
      </c>
      <c r="F6124" s="55">
        <v>41510</v>
      </c>
      <c r="G6124" s="42" t="s">
        <v>14127</v>
      </c>
      <c r="H6124" s="42" t="s">
        <v>14128</v>
      </c>
      <c r="I6124" s="42" t="s">
        <v>39</v>
      </c>
      <c r="J6124" s="42" t="s">
        <v>14129</v>
      </c>
      <c r="K6124" s="42" t="s">
        <v>3169</v>
      </c>
      <c r="L6124" s="42" t="s">
        <v>14130</v>
      </c>
      <c r="M6124" s="42" t="s">
        <v>21</v>
      </c>
      <c r="N6124" s="42" t="s">
        <v>14131</v>
      </c>
      <c r="O6124" s="42" t="s">
        <v>994</v>
      </c>
      <c r="P6124" s="42" t="s">
        <v>395</v>
      </c>
      <c r="Q6124" s="56" t="s">
        <v>14132</v>
      </c>
      <c r="R6124" s="42" t="s">
        <v>542</v>
      </c>
      <c r="S6124" s="42" t="s">
        <v>22</v>
      </c>
      <c r="T6124" s="42"/>
      <c r="V6124" s="42"/>
      <c r="W6124" s="42"/>
      <c r="Y6124" s="57"/>
      <c r="Z6124" s="57"/>
      <c r="AA6124" s="57"/>
      <c r="AB6124" s="57"/>
      <c r="AC6124" s="57"/>
      <c r="AD6124" s="57"/>
      <c r="AE6124" s="57"/>
      <c r="AF6124" s="57"/>
      <c r="AG6124" s="57"/>
      <c r="AH6124" s="57"/>
      <c r="AI6124" s="57"/>
      <c r="AJ6124" s="57"/>
      <c r="AK6124" s="57"/>
      <c r="AL6124" s="57"/>
      <c r="AM6124" s="57"/>
      <c r="AN6124" s="57"/>
      <c r="AO6124" s="57"/>
      <c r="AP6124" s="57"/>
      <c r="AQ6124" s="57"/>
      <c r="AR6124" s="57"/>
      <c r="AS6124" s="57"/>
      <c r="AT6124" s="57"/>
      <c r="AU6124" s="57"/>
      <c r="AV6124" s="57"/>
      <c r="AW6124" s="57"/>
      <c r="AX6124" s="57"/>
      <c r="AY6124" s="57"/>
      <c r="AZ6124" s="57"/>
      <c r="BA6124" s="57"/>
      <c r="BB6124" s="57"/>
      <c r="BC6124" s="57"/>
      <c r="BD6124" s="57"/>
      <c r="BE6124" s="57"/>
      <c r="BF6124" s="57"/>
      <c r="BG6124" s="57"/>
      <c r="BH6124" s="57"/>
      <c r="BI6124" s="57"/>
      <c r="BJ6124" s="57"/>
      <c r="BK6124" s="57"/>
      <c r="BL6124" s="57"/>
    </row>
    <row r="6125" spans="1:64" s="50" customFormat="1" ht="12" customHeight="1" x14ac:dyDescent="0.15">
      <c r="A6125" s="42" t="s">
        <v>14133</v>
      </c>
      <c r="B6125" s="42">
        <v>24</v>
      </c>
      <c r="C6125" s="42" t="s">
        <v>14</v>
      </c>
      <c r="D6125" s="42" t="s">
        <v>79</v>
      </c>
      <c r="E6125" s="42" t="s">
        <v>14134</v>
      </c>
      <c r="F6125" s="55">
        <v>41509</v>
      </c>
      <c r="G6125" s="42" t="s">
        <v>14135</v>
      </c>
      <c r="H6125" s="42" t="s">
        <v>4721</v>
      </c>
      <c r="I6125" s="42" t="s">
        <v>127</v>
      </c>
      <c r="J6125" s="42" t="s">
        <v>4722</v>
      </c>
      <c r="K6125" s="42" t="s">
        <v>1055</v>
      </c>
      <c r="L6125" s="42" t="s">
        <v>14136</v>
      </c>
      <c r="M6125" s="42" t="s">
        <v>21</v>
      </c>
      <c r="N6125" s="42" t="s">
        <v>14137</v>
      </c>
      <c r="O6125" s="42" t="s">
        <v>537</v>
      </c>
      <c r="P6125" s="42" t="s">
        <v>395</v>
      </c>
      <c r="Q6125" s="56" t="s">
        <v>14138</v>
      </c>
      <c r="R6125" s="42" t="s">
        <v>94</v>
      </c>
      <c r="S6125" s="42" t="s">
        <v>22</v>
      </c>
      <c r="T6125" s="42"/>
      <c r="V6125" s="42"/>
      <c r="W6125" s="42"/>
      <c r="Y6125" s="57"/>
      <c r="Z6125" s="57"/>
      <c r="AA6125" s="57"/>
      <c r="AB6125" s="57"/>
      <c r="AC6125" s="57"/>
      <c r="AD6125" s="57"/>
      <c r="AE6125" s="57"/>
      <c r="AF6125" s="57"/>
      <c r="AG6125" s="57"/>
      <c r="AH6125" s="57"/>
      <c r="AI6125" s="57"/>
      <c r="AJ6125" s="57"/>
      <c r="AK6125" s="57"/>
      <c r="AL6125" s="57"/>
      <c r="AM6125" s="57"/>
      <c r="AN6125" s="57"/>
      <c r="AO6125" s="57"/>
      <c r="AP6125" s="57"/>
      <c r="AQ6125" s="57"/>
      <c r="AR6125" s="57"/>
      <c r="AS6125" s="57"/>
      <c r="AT6125" s="57"/>
      <c r="AU6125" s="57"/>
      <c r="AV6125" s="57"/>
      <c r="AW6125" s="57"/>
      <c r="AX6125" s="57"/>
      <c r="AY6125" s="57"/>
      <c r="AZ6125" s="57"/>
      <c r="BA6125" s="57"/>
      <c r="BB6125" s="57"/>
      <c r="BC6125" s="57"/>
      <c r="BD6125" s="57"/>
      <c r="BE6125" s="57"/>
      <c r="BF6125" s="57"/>
      <c r="BG6125" s="57"/>
      <c r="BH6125" s="57"/>
      <c r="BI6125" s="57"/>
      <c r="BJ6125" s="57"/>
      <c r="BK6125" s="57"/>
      <c r="BL6125" s="57"/>
    </row>
    <row r="6126" spans="1:64" s="50" customFormat="1" ht="12" customHeight="1" x14ac:dyDescent="0.15">
      <c r="A6126" s="42" t="s">
        <v>14146</v>
      </c>
      <c r="B6126" s="42">
        <v>27</v>
      </c>
      <c r="C6126" s="42" t="s">
        <v>14</v>
      </c>
      <c r="D6126" s="42" t="s">
        <v>24</v>
      </c>
      <c r="E6126" s="42"/>
      <c r="F6126" s="55">
        <v>41509</v>
      </c>
      <c r="G6126" s="42" t="s">
        <v>14147</v>
      </c>
      <c r="H6126" s="42" t="s">
        <v>616</v>
      </c>
      <c r="I6126" s="42" t="s">
        <v>117</v>
      </c>
      <c r="J6126" s="42" t="s">
        <v>14148</v>
      </c>
      <c r="K6126" s="42" t="s">
        <v>617</v>
      </c>
      <c r="L6126" s="42" t="s">
        <v>1404</v>
      </c>
      <c r="M6126" s="42" t="s">
        <v>21</v>
      </c>
      <c r="N6126" s="42" t="s">
        <v>14149</v>
      </c>
      <c r="O6126" s="42" t="s">
        <v>994</v>
      </c>
      <c r="P6126" s="42" t="s">
        <v>395</v>
      </c>
      <c r="Q6126" s="56" t="s">
        <v>14150</v>
      </c>
      <c r="R6126" s="42" t="s">
        <v>94</v>
      </c>
      <c r="S6126" s="42" t="s">
        <v>22</v>
      </c>
      <c r="T6126" s="42"/>
      <c r="V6126" s="42"/>
      <c r="W6126" s="42"/>
      <c r="Y6126" s="57"/>
      <c r="Z6126" s="57"/>
      <c r="AA6126" s="57"/>
      <c r="AB6126" s="57"/>
      <c r="AC6126" s="57"/>
      <c r="AD6126" s="57"/>
      <c r="AE6126" s="57"/>
      <c r="AF6126" s="57"/>
      <c r="AG6126" s="57"/>
      <c r="AH6126" s="57"/>
      <c r="AI6126" s="57"/>
      <c r="AJ6126" s="57"/>
      <c r="AK6126" s="57"/>
      <c r="AL6126" s="57"/>
      <c r="AM6126" s="57"/>
      <c r="AN6126" s="57"/>
      <c r="AO6126" s="57"/>
      <c r="AP6126" s="57"/>
      <c r="AQ6126" s="57"/>
      <c r="AR6126" s="57"/>
      <c r="AS6126" s="57"/>
      <c r="AT6126" s="57"/>
      <c r="AU6126" s="57"/>
      <c r="AV6126" s="57"/>
      <c r="AW6126" s="57"/>
      <c r="AX6126" s="57"/>
      <c r="AY6126" s="57"/>
      <c r="AZ6126" s="57"/>
      <c r="BA6126" s="57"/>
      <c r="BB6126" s="57"/>
      <c r="BC6126" s="57"/>
      <c r="BD6126" s="57"/>
      <c r="BE6126" s="57"/>
      <c r="BF6126" s="57"/>
      <c r="BG6126" s="57"/>
      <c r="BH6126" s="57"/>
      <c r="BI6126" s="57"/>
      <c r="BJ6126" s="57"/>
      <c r="BK6126" s="57"/>
      <c r="BL6126" s="57"/>
    </row>
    <row r="6127" spans="1:64" s="50" customFormat="1" ht="12" customHeight="1" x14ac:dyDescent="0.15">
      <c r="A6127" s="42" t="s">
        <v>14139</v>
      </c>
      <c r="B6127" s="42">
        <v>37</v>
      </c>
      <c r="C6127" s="42" t="s">
        <v>14</v>
      </c>
      <c r="D6127" s="42" t="s">
        <v>24</v>
      </c>
      <c r="E6127" s="42"/>
      <c r="F6127" s="55">
        <v>41509</v>
      </c>
      <c r="G6127" s="42" t="s">
        <v>14140</v>
      </c>
      <c r="H6127" s="42" t="s">
        <v>14141</v>
      </c>
      <c r="I6127" s="42" t="s">
        <v>40</v>
      </c>
      <c r="J6127" s="42" t="s">
        <v>14142</v>
      </c>
      <c r="K6127" s="42" t="s">
        <v>515</v>
      </c>
      <c r="L6127" s="42" t="s">
        <v>14143</v>
      </c>
      <c r="M6127" s="42" t="s">
        <v>21</v>
      </c>
      <c r="N6127" s="42" t="s">
        <v>14144</v>
      </c>
      <c r="O6127" s="42" t="s">
        <v>994</v>
      </c>
      <c r="P6127" s="42" t="s">
        <v>395</v>
      </c>
      <c r="Q6127" s="56" t="s">
        <v>14145</v>
      </c>
      <c r="R6127" s="42" t="s">
        <v>94</v>
      </c>
      <c r="S6127" s="42" t="s">
        <v>22</v>
      </c>
      <c r="T6127" s="42"/>
      <c r="V6127" s="42"/>
      <c r="W6127" s="42"/>
      <c r="Y6127" s="57"/>
      <c r="Z6127" s="57"/>
      <c r="AA6127" s="57"/>
      <c r="AB6127" s="57"/>
      <c r="AC6127" s="57"/>
      <c r="AD6127" s="57"/>
      <c r="AE6127" s="57"/>
      <c r="AF6127" s="57"/>
      <c r="AG6127" s="57"/>
      <c r="AH6127" s="57"/>
      <c r="AI6127" s="57"/>
      <c r="AJ6127" s="57"/>
      <c r="AK6127" s="57"/>
      <c r="AL6127" s="57"/>
      <c r="AM6127" s="57"/>
      <c r="AN6127" s="57"/>
      <c r="AO6127" s="57"/>
      <c r="AP6127" s="57"/>
      <c r="AQ6127" s="57"/>
      <c r="AR6127" s="57"/>
      <c r="AS6127" s="57"/>
      <c r="AT6127" s="57"/>
      <c r="AU6127" s="57"/>
      <c r="AV6127" s="57"/>
      <c r="AW6127" s="57"/>
      <c r="AX6127" s="57"/>
      <c r="AY6127" s="57"/>
      <c r="AZ6127" s="57"/>
      <c r="BA6127" s="57"/>
      <c r="BB6127" s="57"/>
      <c r="BC6127" s="57"/>
      <c r="BD6127" s="57"/>
      <c r="BE6127" s="57"/>
      <c r="BF6127" s="57"/>
      <c r="BG6127" s="57"/>
      <c r="BH6127" s="57"/>
      <c r="BI6127" s="57"/>
      <c r="BJ6127" s="57"/>
      <c r="BK6127" s="57"/>
      <c r="BL6127" s="57"/>
    </row>
    <row r="6128" spans="1:64" s="50" customFormat="1" ht="12" customHeight="1" x14ac:dyDescent="0.15">
      <c r="A6128" s="42" t="s">
        <v>14159</v>
      </c>
      <c r="B6128" s="42">
        <v>29</v>
      </c>
      <c r="C6128" s="42" t="s">
        <v>14</v>
      </c>
      <c r="D6128" s="42" t="s">
        <v>31</v>
      </c>
      <c r="E6128" s="42" t="s">
        <v>14160</v>
      </c>
      <c r="F6128" s="55">
        <v>41509</v>
      </c>
      <c r="G6128" s="42" t="s">
        <v>14161</v>
      </c>
      <c r="H6128" s="42" t="s">
        <v>616</v>
      </c>
      <c r="I6128" s="42" t="s">
        <v>117</v>
      </c>
      <c r="J6128" s="42" t="s">
        <v>14162</v>
      </c>
      <c r="K6128" s="42" t="s">
        <v>617</v>
      </c>
      <c r="L6128" s="42" t="s">
        <v>1404</v>
      </c>
      <c r="M6128" s="42" t="s">
        <v>21</v>
      </c>
      <c r="N6128" s="42" t="s">
        <v>14163</v>
      </c>
      <c r="O6128" s="42" t="s">
        <v>994</v>
      </c>
      <c r="P6128" s="42" t="s">
        <v>395</v>
      </c>
      <c r="Q6128" s="56" t="s">
        <v>14150</v>
      </c>
      <c r="R6128" s="42" t="s">
        <v>94</v>
      </c>
      <c r="S6128" s="42" t="s">
        <v>22</v>
      </c>
      <c r="T6128" s="42"/>
      <c r="V6128" s="42"/>
      <c r="W6128" s="42"/>
      <c r="Y6128" s="57"/>
      <c r="Z6128" s="57"/>
      <c r="AA6128" s="57"/>
      <c r="AB6128" s="57"/>
      <c r="AC6128" s="57"/>
      <c r="AD6128" s="57"/>
      <c r="AE6128" s="57"/>
      <c r="AF6128" s="57"/>
      <c r="AG6128" s="57"/>
      <c r="AH6128" s="57"/>
      <c r="AI6128" s="57"/>
      <c r="AJ6128" s="57"/>
      <c r="AK6128" s="57"/>
      <c r="AL6128" s="57"/>
      <c r="AM6128" s="57"/>
      <c r="AN6128" s="57"/>
      <c r="AO6128" s="57"/>
      <c r="AP6128" s="57"/>
      <c r="AQ6128" s="57"/>
      <c r="AR6128" s="57"/>
      <c r="AS6128" s="57"/>
      <c r="AT6128" s="57"/>
      <c r="AU6128" s="57"/>
      <c r="AV6128" s="57"/>
      <c r="AW6128" s="57"/>
      <c r="AX6128" s="57"/>
      <c r="AY6128" s="57"/>
      <c r="AZ6128" s="57"/>
      <c r="BA6128" s="57"/>
      <c r="BB6128" s="57"/>
      <c r="BC6128" s="57"/>
      <c r="BD6128" s="57"/>
      <c r="BE6128" s="57"/>
      <c r="BF6128" s="57"/>
      <c r="BG6128" s="57"/>
      <c r="BH6128" s="57"/>
      <c r="BI6128" s="57"/>
      <c r="BJ6128" s="57"/>
      <c r="BK6128" s="57"/>
      <c r="BL6128" s="57"/>
    </row>
    <row r="6129" spans="1:64" s="50" customFormat="1" ht="12" customHeight="1" x14ac:dyDescent="0.15">
      <c r="A6129" s="42" t="s">
        <v>14151</v>
      </c>
      <c r="B6129" s="42">
        <v>30</v>
      </c>
      <c r="C6129" s="42" t="s">
        <v>14</v>
      </c>
      <c r="D6129" s="42" t="s">
        <v>31</v>
      </c>
      <c r="E6129" s="42" t="s">
        <v>14152</v>
      </c>
      <c r="F6129" s="55">
        <v>41509</v>
      </c>
      <c r="G6129" s="42" t="s">
        <v>14153</v>
      </c>
      <c r="H6129" s="42" t="s">
        <v>14154</v>
      </c>
      <c r="I6129" s="42" t="s">
        <v>203</v>
      </c>
      <c r="J6129" s="42" t="s">
        <v>14155</v>
      </c>
      <c r="K6129" s="42" t="s">
        <v>5313</v>
      </c>
      <c r="L6129" s="42" t="s">
        <v>14156</v>
      </c>
      <c r="M6129" s="42" t="s">
        <v>385</v>
      </c>
      <c r="N6129" s="42" t="s">
        <v>14157</v>
      </c>
      <c r="O6129" s="42" t="s">
        <v>994</v>
      </c>
      <c r="P6129" s="42" t="s">
        <v>395</v>
      </c>
      <c r="Q6129" s="56" t="s">
        <v>14158</v>
      </c>
      <c r="R6129" s="42" t="s">
        <v>94</v>
      </c>
      <c r="S6129" s="42" t="s">
        <v>12</v>
      </c>
      <c r="T6129" s="42"/>
      <c r="V6129" s="42"/>
      <c r="W6129" s="42"/>
      <c r="Y6129" s="57"/>
      <c r="Z6129" s="57"/>
      <c r="AA6129" s="57"/>
      <c r="AB6129" s="57"/>
      <c r="AC6129" s="57"/>
      <c r="AD6129" s="57"/>
      <c r="AE6129" s="57"/>
      <c r="AF6129" s="57"/>
      <c r="AG6129" s="57"/>
      <c r="AH6129" s="57"/>
      <c r="AI6129" s="57"/>
      <c r="AJ6129" s="57"/>
      <c r="AK6129" s="57"/>
      <c r="AL6129" s="57"/>
      <c r="AM6129" s="57"/>
      <c r="AN6129" s="57"/>
      <c r="AO6129" s="57"/>
      <c r="AP6129" s="57"/>
      <c r="AQ6129" s="57"/>
      <c r="AR6129" s="57"/>
      <c r="AS6129" s="57"/>
      <c r="AT6129" s="57"/>
      <c r="AU6129" s="57"/>
      <c r="AV6129" s="57"/>
      <c r="AW6129" s="57"/>
      <c r="AX6129" s="57"/>
      <c r="AY6129" s="57"/>
      <c r="AZ6129" s="57"/>
      <c r="BA6129" s="57"/>
      <c r="BB6129" s="57"/>
      <c r="BC6129" s="57"/>
      <c r="BD6129" s="57"/>
      <c r="BE6129" s="57"/>
      <c r="BF6129" s="57"/>
      <c r="BG6129" s="57"/>
      <c r="BH6129" s="57"/>
      <c r="BI6129" s="57"/>
      <c r="BJ6129" s="57"/>
      <c r="BK6129" s="57"/>
      <c r="BL6129" s="57"/>
    </row>
    <row r="6130" spans="1:64" s="50" customFormat="1" ht="12" customHeight="1" x14ac:dyDescent="0.15">
      <c r="A6130" s="42" t="s">
        <v>14164</v>
      </c>
      <c r="B6130" s="42">
        <v>24</v>
      </c>
      <c r="C6130" s="42" t="s">
        <v>14</v>
      </c>
      <c r="D6130" s="42" t="s">
        <v>42</v>
      </c>
      <c r="E6130" s="42" t="s">
        <v>14165</v>
      </c>
      <c r="F6130" s="55">
        <v>41508</v>
      </c>
      <c r="G6130" s="42" t="s">
        <v>14166</v>
      </c>
      <c r="H6130" s="42" t="s">
        <v>14167</v>
      </c>
      <c r="I6130" s="42" t="s">
        <v>39</v>
      </c>
      <c r="J6130" s="42" t="s">
        <v>14168</v>
      </c>
      <c r="K6130" s="42" t="s">
        <v>767</v>
      </c>
      <c r="L6130" s="42" t="s">
        <v>14169</v>
      </c>
      <c r="M6130" s="42" t="s">
        <v>21</v>
      </c>
      <c r="N6130" s="42" t="s">
        <v>14170</v>
      </c>
      <c r="O6130" s="42" t="s">
        <v>537</v>
      </c>
      <c r="P6130" s="42" t="s">
        <v>395</v>
      </c>
      <c r="Q6130" s="56" t="s">
        <v>14171</v>
      </c>
      <c r="R6130" s="42" t="s">
        <v>94</v>
      </c>
      <c r="S6130" s="42" t="s">
        <v>22</v>
      </c>
      <c r="T6130" s="42"/>
      <c r="V6130" s="42"/>
      <c r="W6130" s="42"/>
      <c r="Y6130" s="57"/>
      <c r="Z6130" s="57"/>
      <c r="AA6130" s="57"/>
      <c r="AB6130" s="57"/>
      <c r="AC6130" s="57"/>
      <c r="AD6130" s="57"/>
      <c r="AE6130" s="57"/>
      <c r="AF6130" s="57"/>
      <c r="AG6130" s="57"/>
      <c r="AH6130" s="57"/>
      <c r="AI6130" s="57"/>
      <c r="AJ6130" s="57"/>
      <c r="AK6130" s="57"/>
      <c r="AL6130" s="57"/>
      <c r="AM6130" s="57"/>
      <c r="AN6130" s="57"/>
      <c r="AO6130" s="57"/>
      <c r="AP6130" s="57"/>
      <c r="AQ6130" s="57"/>
      <c r="AR6130" s="57"/>
      <c r="AS6130" s="57"/>
      <c r="AT6130" s="57"/>
      <c r="AU6130" s="57"/>
      <c r="AV6130" s="57"/>
      <c r="AW6130" s="57"/>
      <c r="AX6130" s="57"/>
      <c r="AY6130" s="57"/>
      <c r="AZ6130" s="57"/>
      <c r="BA6130" s="57"/>
      <c r="BB6130" s="57"/>
      <c r="BC6130" s="57"/>
      <c r="BD6130" s="57"/>
      <c r="BE6130" s="57"/>
      <c r="BF6130" s="57"/>
      <c r="BG6130" s="57"/>
      <c r="BH6130" s="57"/>
      <c r="BI6130" s="57"/>
      <c r="BJ6130" s="57"/>
      <c r="BK6130" s="57"/>
      <c r="BL6130" s="57"/>
    </row>
    <row r="6131" spans="1:64" s="50" customFormat="1" ht="12" customHeight="1" x14ac:dyDescent="0.15">
      <c r="A6131" s="42" t="s">
        <v>14172</v>
      </c>
      <c r="B6131" s="42">
        <v>33</v>
      </c>
      <c r="C6131" s="42" t="s">
        <v>14</v>
      </c>
      <c r="D6131" s="42" t="s">
        <v>31</v>
      </c>
      <c r="E6131" s="42" t="s">
        <v>14173</v>
      </c>
      <c r="F6131" s="55">
        <v>41508</v>
      </c>
      <c r="G6131" s="42" t="s">
        <v>14174</v>
      </c>
      <c r="H6131" s="42" t="s">
        <v>5383</v>
      </c>
      <c r="I6131" s="42" t="s">
        <v>39</v>
      </c>
      <c r="J6131" s="42" t="s">
        <v>6008</v>
      </c>
      <c r="K6131" s="42" t="s">
        <v>767</v>
      </c>
      <c r="L6131" s="42" t="s">
        <v>768</v>
      </c>
      <c r="M6131" s="42" t="s">
        <v>3088</v>
      </c>
      <c r="N6131" s="42" t="s">
        <v>14175</v>
      </c>
      <c r="O6131" s="42" t="s">
        <v>4581</v>
      </c>
      <c r="P6131" s="42" t="s">
        <v>395</v>
      </c>
      <c r="Q6131" s="56" t="str">
        <f>HYPERLINK("http://www.pe.com/articles/palmer-674426-deputies-phillips.html","http://www.pe.com/articles/palmer-674426-deputies-phillips.html")</f>
        <v>http://www.pe.com/articles/palmer-674426-deputies-phillips.html</v>
      </c>
      <c r="R6131" s="42" t="s">
        <v>542</v>
      </c>
      <c r="S6131" s="42" t="s">
        <v>12</v>
      </c>
      <c r="T6131" s="42"/>
      <c r="V6131" s="42"/>
      <c r="W6131" s="42"/>
      <c r="Y6131" s="57"/>
      <c r="Z6131" s="57"/>
      <c r="AA6131" s="57"/>
      <c r="AB6131" s="57"/>
      <c r="AC6131" s="57"/>
      <c r="AD6131" s="57"/>
      <c r="AE6131" s="57"/>
      <c r="AF6131" s="57"/>
      <c r="AG6131" s="57"/>
      <c r="AH6131" s="57"/>
      <c r="AI6131" s="57"/>
      <c r="AJ6131" s="57"/>
      <c r="AK6131" s="57"/>
      <c r="AL6131" s="57"/>
      <c r="AM6131" s="57"/>
      <c r="AN6131" s="57"/>
      <c r="AO6131" s="57"/>
      <c r="AP6131" s="57"/>
      <c r="AQ6131" s="57"/>
      <c r="AR6131" s="57"/>
      <c r="AS6131" s="57"/>
      <c r="AT6131" s="57"/>
      <c r="AU6131" s="57"/>
      <c r="AV6131" s="57"/>
      <c r="AW6131" s="57"/>
      <c r="AX6131" s="57"/>
      <c r="AY6131" s="57"/>
      <c r="AZ6131" s="57"/>
      <c r="BA6131" s="57"/>
      <c r="BB6131" s="57"/>
      <c r="BC6131" s="57"/>
      <c r="BD6131" s="57"/>
      <c r="BE6131" s="57"/>
      <c r="BF6131" s="57"/>
      <c r="BG6131" s="57"/>
      <c r="BH6131" s="57"/>
      <c r="BI6131" s="57"/>
      <c r="BJ6131" s="57"/>
      <c r="BK6131" s="57"/>
      <c r="BL6131" s="57"/>
    </row>
    <row r="6132" spans="1:64" s="50" customFormat="1" ht="12" customHeight="1" x14ac:dyDescent="0.15">
      <c r="A6132" s="42" t="s">
        <v>14176</v>
      </c>
      <c r="B6132" s="42">
        <v>40</v>
      </c>
      <c r="C6132" s="42" t="s">
        <v>14</v>
      </c>
      <c r="D6132" s="42" t="s">
        <v>31</v>
      </c>
      <c r="E6132" s="42" t="s">
        <v>14177</v>
      </c>
      <c r="F6132" s="55">
        <v>41508</v>
      </c>
      <c r="G6132" s="42" t="s">
        <v>14178</v>
      </c>
      <c r="H6132" s="42" t="s">
        <v>822</v>
      </c>
      <c r="I6132" s="42" t="s">
        <v>297</v>
      </c>
      <c r="J6132" s="42" t="s">
        <v>2302</v>
      </c>
      <c r="K6132" s="42" t="s">
        <v>822</v>
      </c>
      <c r="L6132" s="42" t="s">
        <v>823</v>
      </c>
      <c r="M6132" s="42" t="s">
        <v>21</v>
      </c>
      <c r="N6132" s="42" t="s">
        <v>14179</v>
      </c>
      <c r="O6132" s="42" t="s">
        <v>994</v>
      </c>
      <c r="P6132" s="42" t="s">
        <v>395</v>
      </c>
      <c r="Q6132" s="56" t="str">
        <f>HYPERLINK("http://www.khq.com/story/23228789/officer-involved-shooting-in-n-spokane","http://www.khq.com/story/23228789/officer-involved-shooting-in-n-spokane")</f>
        <v>http://www.khq.com/story/23228789/officer-involved-shooting-in-n-spokane</v>
      </c>
      <c r="R6132" s="42" t="s">
        <v>23</v>
      </c>
      <c r="S6132" s="42" t="s">
        <v>373</v>
      </c>
      <c r="T6132" s="42"/>
      <c r="V6132" s="42"/>
      <c r="W6132" s="42"/>
      <c r="Y6132" s="57"/>
      <c r="Z6132" s="57"/>
      <c r="AA6132" s="57"/>
      <c r="AB6132" s="57"/>
      <c r="AC6132" s="57"/>
      <c r="AD6132" s="57"/>
      <c r="AE6132" s="57"/>
      <c r="AF6132" s="57"/>
      <c r="AG6132" s="57"/>
      <c r="AH6132" s="57"/>
      <c r="AI6132" s="57"/>
      <c r="AJ6132" s="57"/>
      <c r="AK6132" s="57"/>
      <c r="AL6132" s="57"/>
      <c r="AM6132" s="57"/>
      <c r="AN6132" s="57"/>
      <c r="AO6132" s="57"/>
      <c r="AP6132" s="57"/>
      <c r="AQ6132" s="57"/>
      <c r="AR6132" s="57"/>
      <c r="AS6132" s="57"/>
      <c r="AT6132" s="57"/>
      <c r="AU6132" s="57"/>
      <c r="AV6132" s="57"/>
      <c r="AW6132" s="57"/>
      <c r="AX6132" s="57"/>
      <c r="AY6132" s="57"/>
      <c r="AZ6132" s="57"/>
      <c r="BA6132" s="57"/>
      <c r="BB6132" s="57"/>
      <c r="BC6132" s="57"/>
      <c r="BD6132" s="57"/>
      <c r="BE6132" s="57"/>
      <c r="BF6132" s="57"/>
      <c r="BG6132" s="57"/>
      <c r="BH6132" s="57"/>
      <c r="BI6132" s="57"/>
      <c r="BJ6132" s="57"/>
      <c r="BK6132" s="57"/>
      <c r="BL6132" s="57"/>
    </row>
    <row r="6133" spans="1:64" s="50" customFormat="1" ht="12" customHeight="1" x14ac:dyDescent="0.15">
      <c r="A6133" s="42" t="s">
        <v>14180</v>
      </c>
      <c r="B6133" s="42">
        <v>68</v>
      </c>
      <c r="C6133" s="42" t="s">
        <v>14</v>
      </c>
      <c r="D6133" s="42" t="s">
        <v>31</v>
      </c>
      <c r="E6133" s="42" t="s">
        <v>14181</v>
      </c>
      <c r="F6133" s="55">
        <v>41507</v>
      </c>
      <c r="G6133" s="42" t="s">
        <v>14182</v>
      </c>
      <c r="H6133" s="42" t="s">
        <v>874</v>
      </c>
      <c r="I6133" s="42" t="s">
        <v>313</v>
      </c>
      <c r="J6133" s="42" t="s">
        <v>14183</v>
      </c>
      <c r="K6133" s="42" t="s">
        <v>6170</v>
      </c>
      <c r="L6133" s="42" t="s">
        <v>14184</v>
      </c>
      <c r="M6133" s="42" t="s">
        <v>21</v>
      </c>
      <c r="N6133" s="42" t="s">
        <v>14185</v>
      </c>
      <c r="O6133" s="42" t="s">
        <v>537</v>
      </c>
      <c r="P6133" s="42" t="s">
        <v>395</v>
      </c>
      <c r="Q6133" s="56" t="s">
        <v>14186</v>
      </c>
      <c r="R6133" s="42" t="s">
        <v>94</v>
      </c>
      <c r="S6133" s="42" t="s">
        <v>22</v>
      </c>
      <c r="T6133" s="42"/>
      <c r="V6133" s="42"/>
      <c r="W6133" s="42"/>
      <c r="Y6133" s="57"/>
      <c r="Z6133" s="57"/>
      <c r="AA6133" s="57"/>
      <c r="AB6133" s="57"/>
      <c r="AC6133" s="57"/>
      <c r="AD6133" s="57"/>
      <c r="AE6133" s="57"/>
      <c r="AF6133" s="57"/>
      <c r="AG6133" s="57"/>
      <c r="AH6133" s="57"/>
      <c r="AI6133" s="57"/>
      <c r="AJ6133" s="57"/>
      <c r="AK6133" s="57"/>
      <c r="AL6133" s="57"/>
      <c r="AM6133" s="57"/>
      <c r="AN6133" s="57"/>
      <c r="AO6133" s="57"/>
      <c r="AP6133" s="57"/>
      <c r="AQ6133" s="57"/>
      <c r="AR6133" s="57"/>
      <c r="AS6133" s="57"/>
      <c r="AT6133" s="57"/>
      <c r="AU6133" s="57"/>
      <c r="AV6133" s="57"/>
      <c r="AW6133" s="57"/>
      <c r="AX6133" s="57"/>
      <c r="AY6133" s="57"/>
      <c r="AZ6133" s="57"/>
      <c r="BA6133" s="57"/>
      <c r="BB6133" s="57"/>
      <c r="BC6133" s="57"/>
      <c r="BD6133" s="57"/>
      <c r="BE6133" s="57"/>
      <c r="BF6133" s="57"/>
      <c r="BG6133" s="57"/>
      <c r="BH6133" s="57"/>
      <c r="BI6133" s="57"/>
      <c r="BJ6133" s="57"/>
      <c r="BK6133" s="57"/>
      <c r="BL6133" s="57"/>
    </row>
    <row r="6134" spans="1:64" s="50" customFormat="1" ht="12" customHeight="1" x14ac:dyDescent="0.15">
      <c r="A6134" s="42" t="s">
        <v>14187</v>
      </c>
      <c r="B6134" s="42">
        <v>37</v>
      </c>
      <c r="C6134" s="42" t="s">
        <v>14</v>
      </c>
      <c r="D6134" s="42" t="s">
        <v>31</v>
      </c>
      <c r="E6134" s="42" t="s">
        <v>14188</v>
      </c>
      <c r="F6134" s="55">
        <v>41507</v>
      </c>
      <c r="G6134" s="42" t="s">
        <v>23863</v>
      </c>
      <c r="H6134" s="42" t="s">
        <v>616</v>
      </c>
      <c r="I6134" s="42" t="s">
        <v>117</v>
      </c>
      <c r="J6134" s="42" t="s">
        <v>7314</v>
      </c>
      <c r="K6134" s="42" t="s">
        <v>617</v>
      </c>
      <c r="L6134" s="42" t="s">
        <v>618</v>
      </c>
      <c r="M6134" s="42" t="s">
        <v>21</v>
      </c>
      <c r="N6134" s="42" t="s">
        <v>14189</v>
      </c>
      <c r="O6134" s="42" t="s">
        <v>994</v>
      </c>
      <c r="P6134" s="42" t="s">
        <v>395</v>
      </c>
      <c r="Q6134" s="56" t="s">
        <v>14190</v>
      </c>
      <c r="R6134" s="42" t="s">
        <v>94</v>
      </c>
      <c r="S6134" s="42" t="s">
        <v>373</v>
      </c>
      <c r="T6134" s="42"/>
      <c r="V6134" s="42"/>
      <c r="W6134" s="42"/>
      <c r="Y6134" s="57"/>
      <c r="Z6134" s="57"/>
      <c r="AA6134" s="57"/>
      <c r="AB6134" s="57"/>
      <c r="AC6134" s="57"/>
      <c r="AD6134" s="57"/>
      <c r="AE6134" s="57"/>
      <c r="AF6134" s="57"/>
      <c r="AG6134" s="57"/>
      <c r="AH6134" s="57"/>
      <c r="AI6134" s="57"/>
      <c r="AJ6134" s="57"/>
      <c r="AK6134" s="57"/>
      <c r="AL6134" s="57"/>
      <c r="AM6134" s="57"/>
      <c r="AN6134" s="57"/>
      <c r="AO6134" s="57"/>
      <c r="AP6134" s="57"/>
      <c r="AQ6134" s="57"/>
      <c r="AR6134" s="57"/>
      <c r="AS6134" s="57"/>
      <c r="AT6134" s="57"/>
      <c r="AU6134" s="57"/>
      <c r="AV6134" s="57"/>
      <c r="AW6134" s="57"/>
      <c r="AX6134" s="57"/>
      <c r="AY6134" s="57"/>
      <c r="AZ6134" s="57"/>
      <c r="BA6134" s="57"/>
      <c r="BB6134" s="57"/>
      <c r="BC6134" s="57"/>
      <c r="BD6134" s="57"/>
      <c r="BE6134" s="57"/>
      <c r="BF6134" s="57"/>
      <c r="BG6134" s="57"/>
      <c r="BH6134" s="57"/>
      <c r="BI6134" s="57"/>
      <c r="BJ6134" s="57"/>
      <c r="BK6134" s="57"/>
      <c r="BL6134" s="57"/>
    </row>
    <row r="6135" spans="1:64" s="50" customFormat="1" ht="12" customHeight="1" x14ac:dyDescent="0.15">
      <c r="A6135" s="42" t="s">
        <v>14226</v>
      </c>
      <c r="B6135" s="42">
        <v>25</v>
      </c>
      <c r="C6135" s="42" t="s">
        <v>14</v>
      </c>
      <c r="D6135" s="42" t="s">
        <v>31</v>
      </c>
      <c r="E6135" s="42" t="s">
        <v>14227</v>
      </c>
      <c r="F6135" s="55">
        <v>41506</v>
      </c>
      <c r="G6135" s="42" t="s">
        <v>14228</v>
      </c>
      <c r="H6135" s="42" t="s">
        <v>14229</v>
      </c>
      <c r="I6135" s="42" t="s">
        <v>19</v>
      </c>
      <c r="J6135" s="42" t="s">
        <v>14230</v>
      </c>
      <c r="K6135" s="42" t="s">
        <v>6237</v>
      </c>
      <c r="L6135" s="42" t="s">
        <v>14231</v>
      </c>
      <c r="M6135" s="42" t="s">
        <v>3088</v>
      </c>
      <c r="N6135" s="42" t="s">
        <v>14232</v>
      </c>
      <c r="O6135" s="42" t="s">
        <v>28724</v>
      </c>
      <c r="P6135" s="42" t="s">
        <v>28712</v>
      </c>
      <c r="Q6135" s="56" t="s">
        <v>14233</v>
      </c>
      <c r="R6135" s="42" t="s">
        <v>94</v>
      </c>
      <c r="S6135" s="42" t="s">
        <v>12</v>
      </c>
      <c r="T6135" s="42"/>
      <c r="V6135" s="42"/>
      <c r="W6135" s="42"/>
      <c r="Y6135" s="57"/>
      <c r="Z6135" s="57"/>
      <c r="AA6135" s="57"/>
      <c r="AB6135" s="57"/>
      <c r="AC6135" s="57"/>
      <c r="AD6135" s="57"/>
      <c r="AE6135" s="57"/>
      <c r="AF6135" s="57"/>
      <c r="AG6135" s="57"/>
      <c r="AH6135" s="57"/>
      <c r="AI6135" s="57"/>
      <c r="AJ6135" s="57"/>
      <c r="AK6135" s="57"/>
      <c r="AL6135" s="57"/>
      <c r="AM6135" s="57"/>
      <c r="AN6135" s="57"/>
      <c r="AO6135" s="57"/>
      <c r="AP6135" s="57"/>
      <c r="AQ6135" s="57"/>
      <c r="AR6135" s="57"/>
      <c r="AS6135" s="57"/>
      <c r="AT6135" s="57"/>
      <c r="AU6135" s="57"/>
      <c r="AV6135" s="57"/>
      <c r="AW6135" s="57"/>
      <c r="AX6135" s="57"/>
      <c r="AY6135" s="57"/>
      <c r="AZ6135" s="57"/>
      <c r="BA6135" s="57"/>
      <c r="BB6135" s="57"/>
      <c r="BC6135" s="57"/>
      <c r="BD6135" s="57"/>
      <c r="BE6135" s="57"/>
      <c r="BF6135" s="57"/>
      <c r="BG6135" s="57"/>
      <c r="BH6135" s="57"/>
      <c r="BI6135" s="57"/>
      <c r="BJ6135" s="57"/>
      <c r="BK6135" s="57"/>
      <c r="BL6135" s="57"/>
    </row>
    <row r="6136" spans="1:64" s="50" customFormat="1" ht="12" customHeight="1" x14ac:dyDescent="0.15">
      <c r="A6136" s="42" t="s">
        <v>14195</v>
      </c>
      <c r="B6136" s="42">
        <v>52</v>
      </c>
      <c r="C6136" s="42" t="s">
        <v>14</v>
      </c>
      <c r="D6136" s="42" t="s">
        <v>79</v>
      </c>
      <c r="E6136" s="42"/>
      <c r="F6136" s="55">
        <v>41506</v>
      </c>
      <c r="G6136" s="42" t="s">
        <v>14196</v>
      </c>
      <c r="H6136" s="42" t="s">
        <v>647</v>
      </c>
      <c r="I6136" s="42" t="s">
        <v>63</v>
      </c>
      <c r="J6136" s="42" t="s">
        <v>12050</v>
      </c>
      <c r="K6136" s="42" t="s">
        <v>207</v>
      </c>
      <c r="L6136" s="42" t="s">
        <v>649</v>
      </c>
      <c r="M6136" s="42" t="s">
        <v>21</v>
      </c>
      <c r="N6136" s="42" t="s">
        <v>14197</v>
      </c>
      <c r="O6136" s="42" t="s">
        <v>994</v>
      </c>
      <c r="P6136" s="42" t="s">
        <v>395</v>
      </c>
      <c r="Q6136" s="56" t="s">
        <v>14198</v>
      </c>
      <c r="R6136" s="42" t="s">
        <v>94</v>
      </c>
      <c r="S6136" s="42" t="s">
        <v>22</v>
      </c>
      <c r="T6136" s="42"/>
      <c r="V6136" s="42"/>
      <c r="W6136" s="42"/>
      <c r="Y6136" s="57"/>
      <c r="Z6136" s="57"/>
      <c r="AA6136" s="57"/>
      <c r="AB6136" s="57"/>
      <c r="AC6136" s="57"/>
      <c r="AD6136" s="57"/>
      <c r="AE6136" s="57"/>
      <c r="AF6136" s="57"/>
      <c r="AG6136" s="57"/>
      <c r="AH6136" s="57"/>
      <c r="AI6136" s="57"/>
      <c r="AJ6136" s="57"/>
      <c r="AK6136" s="57"/>
      <c r="AL6136" s="57"/>
      <c r="AM6136" s="57"/>
      <c r="AN6136" s="57"/>
      <c r="AO6136" s="57"/>
      <c r="AP6136" s="57"/>
      <c r="AQ6136" s="57"/>
      <c r="AR6136" s="57"/>
      <c r="AS6136" s="57"/>
      <c r="AT6136" s="57"/>
      <c r="AU6136" s="57"/>
      <c r="AV6136" s="57"/>
      <c r="AW6136" s="57"/>
      <c r="AX6136" s="57"/>
      <c r="AY6136" s="57"/>
      <c r="AZ6136" s="57"/>
      <c r="BA6136" s="57"/>
      <c r="BB6136" s="57"/>
      <c r="BC6136" s="57"/>
      <c r="BD6136" s="57"/>
      <c r="BE6136" s="57"/>
      <c r="BF6136" s="57"/>
      <c r="BG6136" s="57"/>
      <c r="BH6136" s="57"/>
      <c r="BI6136" s="57"/>
      <c r="BJ6136" s="57"/>
      <c r="BK6136" s="57"/>
      <c r="BL6136" s="57"/>
    </row>
    <row r="6137" spans="1:64" s="50" customFormat="1" ht="12" customHeight="1" x14ac:dyDescent="0.15">
      <c r="A6137" s="42" t="s">
        <v>3186</v>
      </c>
      <c r="B6137" s="42">
        <v>70</v>
      </c>
      <c r="C6137" s="42" t="s">
        <v>14</v>
      </c>
      <c r="D6137" s="42" t="s">
        <v>79</v>
      </c>
      <c r="E6137" s="42"/>
      <c r="F6137" s="55">
        <v>41506</v>
      </c>
      <c r="G6137" s="42" t="s">
        <v>14191</v>
      </c>
      <c r="H6137" s="42" t="s">
        <v>92</v>
      </c>
      <c r="I6137" s="42" t="s">
        <v>39</v>
      </c>
      <c r="J6137" s="42" t="s">
        <v>14192</v>
      </c>
      <c r="K6137" s="42" t="s">
        <v>92</v>
      </c>
      <c r="L6137" s="42" t="s">
        <v>93</v>
      </c>
      <c r="M6137" s="42" t="s">
        <v>21</v>
      </c>
      <c r="N6137" s="42" t="s">
        <v>14193</v>
      </c>
      <c r="O6137" s="42" t="s">
        <v>994</v>
      </c>
      <c r="P6137" s="42" t="s">
        <v>395</v>
      </c>
      <c r="Q6137" s="56" t="s">
        <v>14194</v>
      </c>
      <c r="R6137" s="42" t="s">
        <v>94</v>
      </c>
      <c r="S6137" s="42" t="s">
        <v>22</v>
      </c>
      <c r="T6137" s="42"/>
      <c r="V6137" s="42"/>
      <c r="W6137" s="42"/>
      <c r="Y6137" s="57"/>
      <c r="Z6137" s="57"/>
      <c r="AA6137" s="57"/>
      <c r="AB6137" s="57"/>
      <c r="AC6137" s="57"/>
      <c r="AD6137" s="57"/>
      <c r="AE6137" s="57"/>
      <c r="AF6137" s="57"/>
      <c r="AG6137" s="57"/>
      <c r="AH6137" s="57"/>
      <c r="AI6137" s="57"/>
      <c r="AJ6137" s="57"/>
      <c r="AK6137" s="57"/>
      <c r="AL6137" s="57"/>
      <c r="AM6137" s="57"/>
      <c r="AN6137" s="57"/>
      <c r="AO6137" s="57"/>
      <c r="AP6137" s="57"/>
      <c r="AQ6137" s="57"/>
      <c r="AR6137" s="57"/>
      <c r="AS6137" s="57"/>
      <c r="AT6137" s="57"/>
      <c r="AU6137" s="57"/>
      <c r="AV6137" s="57"/>
      <c r="AW6137" s="57"/>
      <c r="AX6137" s="57"/>
      <c r="AY6137" s="57"/>
      <c r="AZ6137" s="57"/>
      <c r="BA6137" s="57"/>
      <c r="BB6137" s="57"/>
      <c r="BC6137" s="57"/>
      <c r="BD6137" s="57"/>
      <c r="BE6137" s="57"/>
      <c r="BF6137" s="57"/>
      <c r="BG6137" s="57"/>
      <c r="BH6137" s="57"/>
      <c r="BI6137" s="57"/>
      <c r="BJ6137" s="57"/>
      <c r="BK6137" s="57"/>
      <c r="BL6137" s="57"/>
    </row>
    <row r="6138" spans="1:64" s="50" customFormat="1" ht="12" customHeight="1" x14ac:dyDescent="0.15">
      <c r="A6138" s="42" t="s">
        <v>14203</v>
      </c>
      <c r="B6138" s="42">
        <v>19</v>
      </c>
      <c r="C6138" s="42" t="s">
        <v>14</v>
      </c>
      <c r="D6138" s="42" t="s">
        <v>24</v>
      </c>
      <c r="E6138" s="42"/>
      <c r="F6138" s="55">
        <v>41506</v>
      </c>
      <c r="G6138" s="42" t="s">
        <v>14204</v>
      </c>
      <c r="H6138" s="42" t="s">
        <v>1083</v>
      </c>
      <c r="I6138" s="42" t="s">
        <v>398</v>
      </c>
      <c r="J6138" s="42" t="s">
        <v>14200</v>
      </c>
      <c r="K6138" s="42" t="s">
        <v>1083</v>
      </c>
      <c r="L6138" s="42" t="s">
        <v>1084</v>
      </c>
      <c r="M6138" s="42" t="s">
        <v>21</v>
      </c>
      <c r="N6138" s="42" t="s">
        <v>14205</v>
      </c>
      <c r="O6138" s="42" t="s">
        <v>994</v>
      </c>
      <c r="P6138" s="42" t="s">
        <v>395</v>
      </c>
      <c r="Q6138" s="56" t="s">
        <v>14206</v>
      </c>
      <c r="R6138" s="42" t="s">
        <v>94</v>
      </c>
      <c r="S6138" s="42" t="s">
        <v>22</v>
      </c>
      <c r="T6138" s="42"/>
      <c r="V6138" s="42"/>
      <c r="W6138" s="42"/>
      <c r="Y6138" s="57"/>
      <c r="Z6138" s="57"/>
      <c r="AA6138" s="57"/>
      <c r="AB6138" s="57"/>
      <c r="AC6138" s="57"/>
      <c r="AD6138" s="57"/>
      <c r="AE6138" s="57"/>
      <c r="AF6138" s="57"/>
      <c r="AG6138" s="57"/>
      <c r="AH6138" s="57"/>
      <c r="AI6138" s="57"/>
      <c r="AJ6138" s="57"/>
      <c r="AK6138" s="57"/>
      <c r="AL6138" s="57"/>
      <c r="AM6138" s="57"/>
      <c r="AN6138" s="57"/>
      <c r="AO6138" s="57"/>
      <c r="AP6138" s="57"/>
      <c r="AQ6138" s="57"/>
      <c r="AR6138" s="57"/>
      <c r="AS6138" s="57"/>
      <c r="AT6138" s="57"/>
      <c r="AU6138" s="57"/>
      <c r="AV6138" s="57"/>
      <c r="AW6138" s="57"/>
      <c r="AX6138" s="57"/>
      <c r="AY6138" s="57"/>
      <c r="AZ6138" s="57"/>
      <c r="BA6138" s="57"/>
      <c r="BB6138" s="57"/>
      <c r="BC6138" s="57"/>
      <c r="BD6138" s="57"/>
      <c r="BE6138" s="57"/>
      <c r="BF6138" s="57"/>
      <c r="BG6138" s="57"/>
      <c r="BH6138" s="57"/>
      <c r="BI6138" s="57"/>
      <c r="BJ6138" s="57"/>
      <c r="BK6138" s="57"/>
      <c r="BL6138" s="57"/>
    </row>
    <row r="6139" spans="1:64" s="50" customFormat="1" ht="12" customHeight="1" x14ac:dyDescent="0.15">
      <c r="A6139" s="42" t="s">
        <v>3186</v>
      </c>
      <c r="B6139" s="42">
        <v>19</v>
      </c>
      <c r="C6139" s="42" t="s">
        <v>14</v>
      </c>
      <c r="D6139" s="42" t="s">
        <v>24</v>
      </c>
      <c r="E6139" s="42"/>
      <c r="F6139" s="55">
        <v>41506</v>
      </c>
      <c r="G6139" s="42" t="s">
        <v>14199</v>
      </c>
      <c r="H6139" s="42" t="s">
        <v>1083</v>
      </c>
      <c r="I6139" s="42" t="s">
        <v>398</v>
      </c>
      <c r="J6139" s="42" t="s">
        <v>14200</v>
      </c>
      <c r="K6139" s="42" t="s">
        <v>1083</v>
      </c>
      <c r="L6139" s="42" t="s">
        <v>1084</v>
      </c>
      <c r="M6139" s="42" t="s">
        <v>21</v>
      </c>
      <c r="N6139" s="42" t="s">
        <v>14201</v>
      </c>
      <c r="O6139" s="42" t="s">
        <v>537</v>
      </c>
      <c r="P6139" s="42" t="s">
        <v>395</v>
      </c>
      <c r="Q6139" s="56" t="s">
        <v>14202</v>
      </c>
      <c r="R6139" s="42" t="s">
        <v>94</v>
      </c>
      <c r="S6139" s="42" t="s">
        <v>22</v>
      </c>
      <c r="T6139" s="42"/>
      <c r="V6139" s="42"/>
      <c r="W6139" s="42"/>
      <c r="Y6139" s="57"/>
      <c r="Z6139" s="57"/>
      <c r="AA6139" s="57"/>
      <c r="AB6139" s="57"/>
      <c r="AC6139" s="57"/>
      <c r="AD6139" s="57"/>
      <c r="AE6139" s="57"/>
      <c r="AF6139" s="57"/>
      <c r="AG6139" s="57"/>
      <c r="AH6139" s="57"/>
      <c r="AI6139" s="57"/>
      <c r="AJ6139" s="57"/>
      <c r="AK6139" s="57"/>
      <c r="AL6139" s="57"/>
      <c r="AM6139" s="57"/>
      <c r="AN6139" s="57"/>
      <c r="AO6139" s="57"/>
      <c r="AP6139" s="57"/>
      <c r="AQ6139" s="57"/>
      <c r="AR6139" s="57"/>
      <c r="AS6139" s="57"/>
      <c r="AT6139" s="57"/>
      <c r="AU6139" s="57"/>
      <c r="AV6139" s="57"/>
      <c r="AW6139" s="57"/>
      <c r="AX6139" s="57"/>
      <c r="AY6139" s="57"/>
      <c r="AZ6139" s="57"/>
      <c r="BA6139" s="57"/>
      <c r="BB6139" s="57"/>
      <c r="BC6139" s="57"/>
      <c r="BD6139" s="57"/>
      <c r="BE6139" s="57"/>
      <c r="BF6139" s="57"/>
      <c r="BG6139" s="57"/>
      <c r="BH6139" s="57"/>
      <c r="BI6139" s="57"/>
      <c r="BJ6139" s="57"/>
      <c r="BK6139" s="57"/>
      <c r="BL6139" s="57"/>
    </row>
    <row r="6140" spans="1:64" s="50" customFormat="1" ht="12" customHeight="1" x14ac:dyDescent="0.15">
      <c r="A6140" s="42" t="s">
        <v>14215</v>
      </c>
      <c r="B6140" s="42">
        <v>63</v>
      </c>
      <c r="C6140" s="42" t="s">
        <v>14</v>
      </c>
      <c r="D6140" s="42" t="s">
        <v>31</v>
      </c>
      <c r="E6140" s="42"/>
      <c r="F6140" s="55">
        <v>41506</v>
      </c>
      <c r="G6140" s="42" t="s">
        <v>14216</v>
      </c>
      <c r="H6140" s="42" t="s">
        <v>1252</v>
      </c>
      <c r="I6140" s="42" t="s">
        <v>263</v>
      </c>
      <c r="J6140" s="42" t="s">
        <v>14217</v>
      </c>
      <c r="K6140" s="42" t="s">
        <v>557</v>
      </c>
      <c r="L6140" s="42" t="s">
        <v>1457</v>
      </c>
      <c r="M6140" s="42" t="s">
        <v>21</v>
      </c>
      <c r="N6140" s="42" t="s">
        <v>14218</v>
      </c>
      <c r="O6140" s="42" t="s">
        <v>537</v>
      </c>
      <c r="P6140" s="42" t="s">
        <v>395</v>
      </c>
      <c r="Q6140" s="56" t="s">
        <v>14219</v>
      </c>
      <c r="R6140" s="42" t="s">
        <v>94</v>
      </c>
      <c r="S6140" s="42" t="s">
        <v>22</v>
      </c>
      <c r="T6140" s="42"/>
      <c r="V6140" s="42"/>
      <c r="W6140" s="42"/>
      <c r="Y6140" s="57"/>
      <c r="Z6140" s="57"/>
      <c r="AA6140" s="57"/>
      <c r="AB6140" s="57"/>
      <c r="AC6140" s="57"/>
      <c r="AD6140" s="57"/>
      <c r="AE6140" s="57"/>
      <c r="AF6140" s="57"/>
      <c r="AG6140" s="57"/>
      <c r="AH6140" s="57"/>
      <c r="AI6140" s="57"/>
      <c r="AJ6140" s="57"/>
      <c r="AK6140" s="57"/>
      <c r="AL6140" s="57"/>
      <c r="AM6140" s="57"/>
      <c r="AN6140" s="57"/>
      <c r="AO6140" s="57"/>
      <c r="AP6140" s="57"/>
      <c r="AQ6140" s="57"/>
      <c r="AR6140" s="57"/>
      <c r="AS6140" s="57"/>
      <c r="AT6140" s="57"/>
      <c r="AU6140" s="57"/>
      <c r="AV6140" s="57"/>
      <c r="AW6140" s="57"/>
      <c r="AX6140" s="57"/>
      <c r="AY6140" s="57"/>
      <c r="AZ6140" s="57"/>
      <c r="BA6140" s="57"/>
      <c r="BB6140" s="57"/>
      <c r="BC6140" s="57"/>
      <c r="BD6140" s="57"/>
      <c r="BE6140" s="57"/>
      <c r="BF6140" s="57"/>
      <c r="BG6140" s="57"/>
      <c r="BH6140" s="57"/>
      <c r="BI6140" s="57"/>
      <c r="BJ6140" s="57"/>
      <c r="BK6140" s="57"/>
      <c r="BL6140" s="57"/>
    </row>
    <row r="6141" spans="1:64" s="50" customFormat="1" ht="12" customHeight="1" x14ac:dyDescent="0.15">
      <c r="A6141" s="42" t="s">
        <v>14207</v>
      </c>
      <c r="B6141" s="42">
        <v>40</v>
      </c>
      <c r="C6141" s="42" t="s">
        <v>14</v>
      </c>
      <c r="D6141" s="42" t="s">
        <v>31</v>
      </c>
      <c r="E6141" s="42" t="s">
        <v>14208</v>
      </c>
      <c r="F6141" s="55">
        <v>41506</v>
      </c>
      <c r="G6141" s="42" t="s">
        <v>14209</v>
      </c>
      <c r="H6141" s="42" t="s">
        <v>14210</v>
      </c>
      <c r="I6141" s="42" t="s">
        <v>417</v>
      </c>
      <c r="J6141" s="42" t="s">
        <v>14211</v>
      </c>
      <c r="K6141" s="42" t="s">
        <v>2418</v>
      </c>
      <c r="L6141" s="42" t="s">
        <v>14212</v>
      </c>
      <c r="M6141" s="42" t="s">
        <v>21</v>
      </c>
      <c r="N6141" s="42" t="s">
        <v>14213</v>
      </c>
      <c r="O6141" s="42" t="s">
        <v>537</v>
      </c>
      <c r="P6141" s="42" t="s">
        <v>395</v>
      </c>
      <c r="Q6141" s="56" t="s">
        <v>14214</v>
      </c>
      <c r="R6141" s="42" t="s">
        <v>94</v>
      </c>
      <c r="S6141" s="42" t="s">
        <v>22</v>
      </c>
      <c r="T6141" s="42"/>
      <c r="V6141" s="42"/>
      <c r="W6141" s="42"/>
      <c r="Y6141" s="57"/>
      <c r="Z6141" s="57"/>
      <c r="AA6141" s="57"/>
      <c r="AB6141" s="57"/>
      <c r="AC6141" s="57"/>
      <c r="AD6141" s="57"/>
      <c r="AE6141" s="57"/>
      <c r="AF6141" s="57"/>
      <c r="AG6141" s="57"/>
      <c r="AH6141" s="57"/>
      <c r="AI6141" s="57"/>
      <c r="AJ6141" s="57"/>
      <c r="AK6141" s="57"/>
      <c r="AL6141" s="57"/>
      <c r="AM6141" s="57"/>
      <c r="AN6141" s="57"/>
      <c r="AO6141" s="57"/>
      <c r="AP6141" s="57"/>
      <c r="AQ6141" s="57"/>
      <c r="AR6141" s="57"/>
      <c r="AS6141" s="57"/>
      <c r="AT6141" s="57"/>
      <c r="AU6141" s="57"/>
      <c r="AV6141" s="57"/>
      <c r="AW6141" s="57"/>
      <c r="AX6141" s="57"/>
      <c r="AY6141" s="57"/>
      <c r="AZ6141" s="57"/>
      <c r="BA6141" s="57"/>
      <c r="BB6141" s="57"/>
      <c r="BC6141" s="57"/>
      <c r="BD6141" s="57"/>
      <c r="BE6141" s="57"/>
      <c r="BF6141" s="57"/>
      <c r="BG6141" s="57"/>
      <c r="BH6141" s="57"/>
      <c r="BI6141" s="57"/>
      <c r="BJ6141" s="57"/>
      <c r="BK6141" s="57"/>
      <c r="BL6141" s="57"/>
    </row>
    <row r="6142" spans="1:64" s="50" customFormat="1" ht="12" customHeight="1" x14ac:dyDescent="0.15">
      <c r="A6142" s="42" t="s">
        <v>14220</v>
      </c>
      <c r="B6142" s="42">
        <v>52</v>
      </c>
      <c r="C6142" s="42" t="s">
        <v>14</v>
      </c>
      <c r="D6142" s="42" t="s">
        <v>31</v>
      </c>
      <c r="E6142" s="42" t="s">
        <v>14221</v>
      </c>
      <c r="F6142" s="55">
        <v>41506</v>
      </c>
      <c r="G6142" s="42" t="s">
        <v>23864</v>
      </c>
      <c r="H6142" s="42" t="s">
        <v>5892</v>
      </c>
      <c r="I6142" s="42" t="s">
        <v>111</v>
      </c>
      <c r="J6142" s="42" t="s">
        <v>14222</v>
      </c>
      <c r="K6142" s="42" t="s">
        <v>5894</v>
      </c>
      <c r="L6142" s="42" t="s">
        <v>14223</v>
      </c>
      <c r="M6142" s="42" t="s">
        <v>21</v>
      </c>
      <c r="N6142" s="42" t="s">
        <v>14224</v>
      </c>
      <c r="O6142" s="42" t="s">
        <v>537</v>
      </c>
      <c r="P6142" s="42" t="s">
        <v>395</v>
      </c>
      <c r="Q6142" s="56" t="s">
        <v>14225</v>
      </c>
      <c r="R6142" s="42" t="s">
        <v>94</v>
      </c>
      <c r="S6142" s="42" t="s">
        <v>12</v>
      </c>
      <c r="T6142" s="42"/>
      <c r="V6142" s="42"/>
      <c r="W6142" s="42"/>
      <c r="Y6142" s="57"/>
      <c r="Z6142" s="57"/>
      <c r="AA6142" s="57"/>
      <c r="AB6142" s="57"/>
      <c r="AC6142" s="57"/>
      <c r="AD6142" s="57"/>
      <c r="AE6142" s="57"/>
      <c r="AF6142" s="57"/>
      <c r="AG6142" s="57"/>
      <c r="AH6142" s="57"/>
      <c r="AI6142" s="57"/>
      <c r="AJ6142" s="57"/>
      <c r="AK6142" s="57"/>
      <c r="AL6142" s="57"/>
      <c r="AM6142" s="57"/>
      <c r="AN6142" s="57"/>
      <c r="AO6142" s="57"/>
      <c r="AP6142" s="57"/>
      <c r="AQ6142" s="57"/>
      <c r="AR6142" s="57"/>
      <c r="AS6142" s="57"/>
      <c r="AT6142" s="57"/>
      <c r="AU6142" s="57"/>
      <c r="AV6142" s="57"/>
      <c r="AW6142" s="57"/>
      <c r="AX6142" s="57"/>
      <c r="AY6142" s="57"/>
      <c r="AZ6142" s="57"/>
      <c r="BA6142" s="57"/>
      <c r="BB6142" s="57"/>
      <c r="BC6142" s="57"/>
      <c r="BD6142" s="57"/>
      <c r="BE6142" s="57"/>
      <c r="BF6142" s="57"/>
      <c r="BG6142" s="57"/>
      <c r="BH6142" s="57"/>
      <c r="BI6142" s="57"/>
      <c r="BJ6142" s="57"/>
      <c r="BK6142" s="57"/>
      <c r="BL6142" s="57"/>
    </row>
    <row r="6143" spans="1:64" s="50" customFormat="1" ht="12" customHeight="1" x14ac:dyDescent="0.15">
      <c r="A6143" s="42" t="s">
        <v>14234</v>
      </c>
      <c r="B6143" s="42">
        <v>22</v>
      </c>
      <c r="C6143" s="42" t="s">
        <v>14</v>
      </c>
      <c r="D6143" s="42" t="s">
        <v>79</v>
      </c>
      <c r="E6143" s="42" t="s">
        <v>14235</v>
      </c>
      <c r="F6143" s="55">
        <v>41505</v>
      </c>
      <c r="G6143" s="42" t="s">
        <v>14236</v>
      </c>
      <c r="H6143" s="42" t="s">
        <v>2175</v>
      </c>
      <c r="I6143" s="42" t="s">
        <v>26</v>
      </c>
      <c r="J6143" s="42" t="s">
        <v>3012</v>
      </c>
      <c r="K6143" s="42" t="s">
        <v>2175</v>
      </c>
      <c r="L6143" s="42" t="s">
        <v>14237</v>
      </c>
      <c r="M6143" s="42" t="s">
        <v>21</v>
      </c>
      <c r="N6143" s="42" t="s">
        <v>14238</v>
      </c>
      <c r="O6143" s="42" t="s">
        <v>994</v>
      </c>
      <c r="P6143" s="42" t="s">
        <v>395</v>
      </c>
      <c r="Q6143" s="56" t="s">
        <v>14239</v>
      </c>
      <c r="R6143" s="42" t="s">
        <v>94</v>
      </c>
      <c r="S6143" s="42" t="s">
        <v>22</v>
      </c>
      <c r="T6143" s="42"/>
      <c r="V6143" s="42"/>
      <c r="W6143" s="42"/>
      <c r="Y6143" s="57"/>
      <c r="Z6143" s="57"/>
      <c r="AA6143" s="57"/>
      <c r="AB6143" s="57"/>
      <c r="AC6143" s="57"/>
      <c r="AD6143" s="57"/>
      <c r="AE6143" s="57"/>
      <c r="AF6143" s="57"/>
      <c r="AG6143" s="57"/>
      <c r="AH6143" s="57"/>
      <c r="AI6143" s="57"/>
      <c r="AJ6143" s="57"/>
      <c r="AK6143" s="57"/>
      <c r="AL6143" s="57"/>
      <c r="AM6143" s="57"/>
      <c r="AN6143" s="57"/>
      <c r="AO6143" s="57"/>
      <c r="AP6143" s="57"/>
      <c r="AQ6143" s="57"/>
      <c r="AR6143" s="57"/>
      <c r="AS6143" s="57"/>
      <c r="AT6143" s="57"/>
      <c r="AU6143" s="57"/>
      <c r="AV6143" s="57"/>
      <c r="AW6143" s="57"/>
      <c r="AX6143" s="57"/>
      <c r="AY6143" s="57"/>
      <c r="AZ6143" s="57"/>
      <c r="BA6143" s="57"/>
      <c r="BB6143" s="57"/>
      <c r="BC6143" s="57"/>
      <c r="BD6143" s="57"/>
      <c r="BE6143" s="57"/>
      <c r="BF6143" s="57"/>
      <c r="BG6143" s="57"/>
      <c r="BH6143" s="57"/>
      <c r="BI6143" s="57"/>
      <c r="BJ6143" s="57"/>
      <c r="BK6143" s="57"/>
      <c r="BL6143" s="57"/>
    </row>
    <row r="6144" spans="1:64" s="50" customFormat="1" ht="12" customHeight="1" x14ac:dyDescent="0.15">
      <c r="A6144" s="42" t="s">
        <v>14248</v>
      </c>
      <c r="B6144" s="42">
        <v>51</v>
      </c>
      <c r="C6144" s="42" t="s">
        <v>14</v>
      </c>
      <c r="D6144" s="42" t="s">
        <v>31</v>
      </c>
      <c r="E6144" s="42" t="s">
        <v>14249</v>
      </c>
      <c r="F6144" s="55">
        <v>41505</v>
      </c>
      <c r="G6144" s="42" t="s">
        <v>14250</v>
      </c>
      <c r="H6144" s="42" t="s">
        <v>14251</v>
      </c>
      <c r="I6144" s="42" t="s">
        <v>313</v>
      </c>
      <c r="J6144" s="42" t="s">
        <v>14252</v>
      </c>
      <c r="K6144" s="42" t="s">
        <v>1747</v>
      </c>
      <c r="L6144" s="42" t="s">
        <v>14253</v>
      </c>
      <c r="M6144" s="42" t="s">
        <v>21</v>
      </c>
      <c r="N6144" s="42" t="s">
        <v>14254</v>
      </c>
      <c r="O6144" s="42" t="s">
        <v>994</v>
      </c>
      <c r="P6144" s="42" t="s">
        <v>395</v>
      </c>
      <c r="Q6144" s="56" t="s">
        <v>14255</v>
      </c>
      <c r="R6144" s="42" t="s">
        <v>94</v>
      </c>
      <c r="S6144" s="42" t="s">
        <v>22</v>
      </c>
      <c r="T6144" s="42"/>
      <c r="V6144" s="42"/>
      <c r="W6144" s="42"/>
      <c r="Y6144" s="57"/>
      <c r="Z6144" s="57"/>
      <c r="AA6144" s="57"/>
      <c r="AB6144" s="57"/>
      <c r="AC6144" s="57"/>
      <c r="AD6144" s="57"/>
      <c r="AE6144" s="57"/>
      <c r="AF6144" s="57"/>
      <c r="AG6144" s="57"/>
      <c r="AH6144" s="57"/>
      <c r="AI6144" s="57"/>
      <c r="AJ6144" s="57"/>
      <c r="AK6144" s="57"/>
      <c r="AL6144" s="57"/>
      <c r="AM6144" s="57"/>
      <c r="AN6144" s="57"/>
      <c r="AO6144" s="57"/>
      <c r="AP6144" s="57"/>
      <c r="AQ6144" s="57"/>
      <c r="AR6144" s="57"/>
      <c r="AS6144" s="57"/>
      <c r="AT6144" s="57"/>
      <c r="AU6144" s="57"/>
      <c r="AV6144" s="57"/>
      <c r="AW6144" s="57"/>
      <c r="AX6144" s="57"/>
      <c r="AY6144" s="57"/>
      <c r="AZ6144" s="57"/>
      <c r="BA6144" s="57"/>
      <c r="BB6144" s="57"/>
      <c r="BC6144" s="57"/>
      <c r="BD6144" s="57"/>
      <c r="BE6144" s="57"/>
      <c r="BF6144" s="57"/>
      <c r="BG6144" s="57"/>
      <c r="BH6144" s="57"/>
      <c r="BI6144" s="57"/>
      <c r="BJ6144" s="57"/>
      <c r="BK6144" s="57"/>
      <c r="BL6144" s="57"/>
    </row>
    <row r="6145" spans="1:64" s="50" customFormat="1" ht="12" customHeight="1" x14ac:dyDescent="0.15">
      <c r="A6145" s="42" t="s">
        <v>14240</v>
      </c>
      <c r="B6145" s="42">
        <v>39</v>
      </c>
      <c r="C6145" s="42" t="s">
        <v>14</v>
      </c>
      <c r="D6145" s="42" t="s">
        <v>79</v>
      </c>
      <c r="E6145" s="42" t="s">
        <v>14241</v>
      </c>
      <c r="F6145" s="55">
        <v>41505</v>
      </c>
      <c r="G6145" s="42" t="s">
        <v>14242</v>
      </c>
      <c r="H6145" s="42" t="s">
        <v>663</v>
      </c>
      <c r="I6145" s="42" t="s">
        <v>39</v>
      </c>
      <c r="J6145" s="42" t="s">
        <v>5957</v>
      </c>
      <c r="K6145" s="42" t="s">
        <v>664</v>
      </c>
      <c r="L6145" s="42" t="s">
        <v>731</v>
      </c>
      <c r="M6145" s="42" t="s">
        <v>21</v>
      </c>
      <c r="N6145" s="42" t="s">
        <v>14243</v>
      </c>
      <c r="O6145" s="42" t="s">
        <v>4581</v>
      </c>
      <c r="P6145" s="42" t="s">
        <v>395</v>
      </c>
      <c r="Q6145" s="56" t="s">
        <v>20462</v>
      </c>
      <c r="R6145" s="42" t="s">
        <v>948</v>
      </c>
      <c r="S6145" s="42" t="s">
        <v>12</v>
      </c>
      <c r="T6145" s="42"/>
      <c r="V6145" s="42"/>
      <c r="W6145" s="42"/>
      <c r="Y6145" s="57"/>
      <c r="Z6145" s="57"/>
      <c r="AA6145" s="57"/>
      <c r="AB6145" s="57"/>
      <c r="AC6145" s="57"/>
      <c r="AD6145" s="57"/>
      <c r="AE6145" s="57"/>
      <c r="AF6145" s="57"/>
      <c r="AG6145" s="57"/>
      <c r="AH6145" s="57"/>
      <c r="AI6145" s="57"/>
      <c r="AJ6145" s="57"/>
      <c r="AK6145" s="57"/>
      <c r="AL6145" s="57"/>
      <c r="AM6145" s="57"/>
      <c r="AN6145" s="57"/>
      <c r="AO6145" s="57"/>
      <c r="AP6145" s="57"/>
      <c r="AQ6145" s="57"/>
      <c r="AR6145" s="57"/>
      <c r="AS6145" s="57"/>
      <c r="AT6145" s="57"/>
      <c r="AU6145" s="57"/>
      <c r="AV6145" s="57"/>
      <c r="AW6145" s="57"/>
      <c r="AX6145" s="57"/>
      <c r="AY6145" s="57"/>
      <c r="AZ6145" s="57"/>
      <c r="BA6145" s="57"/>
      <c r="BB6145" s="57"/>
      <c r="BC6145" s="57"/>
      <c r="BD6145" s="57"/>
      <c r="BE6145" s="57"/>
      <c r="BF6145" s="57"/>
      <c r="BG6145" s="57"/>
      <c r="BH6145" s="57"/>
      <c r="BI6145" s="57"/>
      <c r="BJ6145" s="57"/>
      <c r="BK6145" s="57"/>
      <c r="BL6145" s="57"/>
    </row>
    <row r="6146" spans="1:64" s="50" customFormat="1" ht="12" customHeight="1" x14ac:dyDescent="0.15">
      <c r="A6146" s="42" t="s">
        <v>14244</v>
      </c>
      <c r="B6146" s="42">
        <v>30</v>
      </c>
      <c r="C6146" s="42" t="s">
        <v>14</v>
      </c>
      <c r="D6146" s="42" t="s">
        <v>42</v>
      </c>
      <c r="E6146" s="42"/>
      <c r="F6146" s="55">
        <v>41505</v>
      </c>
      <c r="G6146" s="42" t="s">
        <v>14245</v>
      </c>
      <c r="H6146" s="42" t="s">
        <v>7170</v>
      </c>
      <c r="I6146" s="42" t="s">
        <v>67</v>
      </c>
      <c r="J6146" s="42" t="s">
        <v>14246</v>
      </c>
      <c r="K6146" s="42" t="s">
        <v>7172</v>
      </c>
      <c r="L6146" s="42" t="s">
        <v>7173</v>
      </c>
      <c r="M6146" s="42" t="s">
        <v>21</v>
      </c>
      <c r="N6146" s="42" t="s">
        <v>20463</v>
      </c>
      <c r="O6146" s="42" t="s">
        <v>537</v>
      </c>
      <c r="P6146" s="42" t="s">
        <v>395</v>
      </c>
      <c r="Q6146" s="56" t="s">
        <v>14247</v>
      </c>
      <c r="R6146" s="42" t="s">
        <v>94</v>
      </c>
      <c r="S6146" s="42" t="s">
        <v>12</v>
      </c>
      <c r="T6146" s="42"/>
      <c r="V6146" s="42"/>
      <c r="W6146" s="42"/>
      <c r="Y6146" s="57"/>
      <c r="Z6146" s="57"/>
      <c r="AA6146" s="57"/>
      <c r="AB6146" s="57"/>
      <c r="AC6146" s="57"/>
      <c r="AD6146" s="57"/>
      <c r="AE6146" s="57"/>
      <c r="AF6146" s="57"/>
      <c r="AG6146" s="57"/>
      <c r="AH6146" s="57"/>
      <c r="AI6146" s="57"/>
      <c r="AJ6146" s="57"/>
      <c r="AK6146" s="57"/>
      <c r="AL6146" s="57"/>
      <c r="AM6146" s="57"/>
      <c r="AN6146" s="57"/>
      <c r="AO6146" s="57"/>
      <c r="AP6146" s="57"/>
      <c r="AQ6146" s="57"/>
      <c r="AR6146" s="57"/>
      <c r="AS6146" s="57"/>
      <c r="AT6146" s="57"/>
      <c r="AU6146" s="57"/>
      <c r="AV6146" s="57"/>
      <c r="AW6146" s="57"/>
      <c r="AX6146" s="57"/>
      <c r="AY6146" s="57"/>
      <c r="AZ6146" s="57"/>
      <c r="BA6146" s="57"/>
      <c r="BB6146" s="57"/>
      <c r="BC6146" s="57"/>
      <c r="BD6146" s="57"/>
      <c r="BE6146" s="57"/>
      <c r="BF6146" s="57"/>
      <c r="BG6146" s="57"/>
      <c r="BH6146" s="57"/>
      <c r="BI6146" s="57"/>
      <c r="BJ6146" s="57"/>
      <c r="BK6146" s="57"/>
      <c r="BL6146" s="57"/>
    </row>
    <row r="6147" spans="1:64" s="50" customFormat="1" ht="12" customHeight="1" x14ac:dyDescent="0.15">
      <c r="A6147" s="42" t="s">
        <v>14256</v>
      </c>
      <c r="B6147" s="42">
        <v>31</v>
      </c>
      <c r="C6147" s="42" t="s">
        <v>14</v>
      </c>
      <c r="D6147" s="42" t="s">
        <v>42</v>
      </c>
      <c r="E6147" s="42" t="s">
        <v>14257</v>
      </c>
      <c r="F6147" s="55">
        <v>41504</v>
      </c>
      <c r="G6147" s="42" t="s">
        <v>14258</v>
      </c>
      <c r="H6147" s="42" t="s">
        <v>14259</v>
      </c>
      <c r="I6147" s="42" t="s">
        <v>39</v>
      </c>
      <c r="J6147" s="42" t="s">
        <v>14260</v>
      </c>
      <c r="K6147" s="42" t="s">
        <v>92</v>
      </c>
      <c r="L6147" s="42" t="s">
        <v>14261</v>
      </c>
      <c r="M6147" s="42" t="s">
        <v>21</v>
      </c>
      <c r="N6147" s="42" t="s">
        <v>14262</v>
      </c>
      <c r="O6147" s="42" t="s">
        <v>994</v>
      </c>
      <c r="P6147" s="42" t="s">
        <v>395</v>
      </c>
      <c r="Q6147" s="56" t="s">
        <v>14263</v>
      </c>
      <c r="R6147" s="42" t="s">
        <v>948</v>
      </c>
      <c r="S6147" s="42" t="s">
        <v>22</v>
      </c>
      <c r="T6147" s="42"/>
      <c r="V6147" s="42"/>
      <c r="W6147" s="42"/>
      <c r="Y6147" s="57"/>
      <c r="Z6147" s="57"/>
      <c r="AA6147" s="57"/>
      <c r="AB6147" s="57"/>
      <c r="AC6147" s="57"/>
      <c r="AD6147" s="57"/>
      <c r="AE6147" s="57"/>
      <c r="AF6147" s="57"/>
      <c r="AG6147" s="57"/>
      <c r="AH6147" s="57"/>
      <c r="AI6147" s="57"/>
      <c r="AJ6147" s="57"/>
      <c r="AK6147" s="57"/>
      <c r="AL6147" s="57"/>
      <c r="AM6147" s="57"/>
      <c r="AN6147" s="57"/>
      <c r="AO6147" s="57"/>
      <c r="AP6147" s="57"/>
      <c r="AQ6147" s="57"/>
      <c r="AR6147" s="57"/>
      <c r="AS6147" s="57"/>
      <c r="AT6147" s="57"/>
      <c r="AU6147" s="57"/>
      <c r="AV6147" s="57"/>
      <c r="AW6147" s="57"/>
      <c r="AX6147" s="57"/>
      <c r="AY6147" s="57"/>
      <c r="AZ6147" s="57"/>
      <c r="BA6147" s="57"/>
      <c r="BB6147" s="57"/>
      <c r="BC6147" s="57"/>
      <c r="BD6147" s="57"/>
      <c r="BE6147" s="57"/>
      <c r="BF6147" s="57"/>
      <c r="BG6147" s="57"/>
      <c r="BH6147" s="57"/>
      <c r="BI6147" s="57"/>
      <c r="BJ6147" s="57"/>
      <c r="BK6147" s="57"/>
      <c r="BL6147" s="57"/>
    </row>
    <row r="6148" spans="1:64" s="50" customFormat="1" ht="12" customHeight="1" x14ac:dyDescent="0.15">
      <c r="A6148" s="42" t="s">
        <v>14264</v>
      </c>
      <c r="B6148" s="42">
        <v>59</v>
      </c>
      <c r="C6148" s="42" t="s">
        <v>14</v>
      </c>
      <c r="D6148" s="42" t="s">
        <v>31</v>
      </c>
      <c r="E6148" s="42" t="s">
        <v>14265</v>
      </c>
      <c r="F6148" s="55">
        <v>41504</v>
      </c>
      <c r="G6148" s="42" t="s">
        <v>14266</v>
      </c>
      <c r="H6148" s="42" t="s">
        <v>2119</v>
      </c>
      <c r="I6148" s="42" t="s">
        <v>432</v>
      </c>
      <c r="J6148" s="42">
        <v>53711</v>
      </c>
      <c r="K6148" s="42" t="s">
        <v>9578</v>
      </c>
      <c r="L6148" s="42" t="s">
        <v>3748</v>
      </c>
      <c r="M6148" s="42" t="s">
        <v>21</v>
      </c>
      <c r="N6148" s="42" t="s">
        <v>14267</v>
      </c>
      <c r="O6148" s="42" t="s">
        <v>537</v>
      </c>
      <c r="P6148" s="42" t="s">
        <v>395</v>
      </c>
      <c r="Q6148" s="56" t="s">
        <v>14268</v>
      </c>
      <c r="R6148" s="42" t="s">
        <v>94</v>
      </c>
      <c r="S6148" s="42" t="s">
        <v>22</v>
      </c>
      <c r="T6148" s="42"/>
      <c r="V6148" s="42"/>
      <c r="W6148" s="42"/>
      <c r="Y6148" s="57"/>
      <c r="Z6148" s="57"/>
      <c r="AA6148" s="57"/>
      <c r="AB6148" s="57"/>
      <c r="AC6148" s="57"/>
      <c r="AD6148" s="57"/>
      <c r="AE6148" s="57"/>
      <c r="AF6148" s="57"/>
      <c r="AG6148" s="57"/>
      <c r="AH6148" s="57"/>
      <c r="AI6148" s="57"/>
      <c r="AJ6148" s="57"/>
      <c r="AK6148" s="57"/>
      <c r="AL6148" s="57"/>
      <c r="AM6148" s="57"/>
      <c r="AN6148" s="57"/>
      <c r="AO6148" s="57"/>
      <c r="AP6148" s="57"/>
      <c r="AQ6148" s="57"/>
      <c r="AR6148" s="57"/>
      <c r="AS6148" s="57"/>
      <c r="AT6148" s="57"/>
      <c r="AU6148" s="57"/>
      <c r="AV6148" s="57"/>
      <c r="AW6148" s="57"/>
      <c r="AX6148" s="57"/>
      <c r="AY6148" s="57"/>
      <c r="AZ6148" s="57"/>
      <c r="BA6148" s="57"/>
      <c r="BB6148" s="57"/>
      <c r="BC6148" s="57"/>
      <c r="BD6148" s="57"/>
      <c r="BE6148" s="57"/>
      <c r="BF6148" s="57"/>
      <c r="BG6148" s="57"/>
      <c r="BH6148" s="57"/>
      <c r="BI6148" s="57"/>
      <c r="BJ6148" s="57"/>
      <c r="BK6148" s="57"/>
      <c r="BL6148" s="57"/>
    </row>
    <row r="6149" spans="1:64" s="50" customFormat="1" ht="12" customHeight="1" x14ac:dyDescent="0.15">
      <c r="A6149" s="42" t="s">
        <v>14269</v>
      </c>
      <c r="B6149" s="42">
        <v>44</v>
      </c>
      <c r="C6149" s="42" t="s">
        <v>14</v>
      </c>
      <c r="D6149" s="42" t="s">
        <v>31</v>
      </c>
      <c r="E6149" s="42" t="s">
        <v>14270</v>
      </c>
      <c r="F6149" s="55">
        <v>41504</v>
      </c>
      <c r="G6149" s="42" t="s">
        <v>14271</v>
      </c>
      <c r="H6149" s="42" t="s">
        <v>7016</v>
      </c>
      <c r="I6149" s="42" t="s">
        <v>167</v>
      </c>
      <c r="J6149" s="42" t="s">
        <v>7017</v>
      </c>
      <c r="K6149" s="42" t="s">
        <v>1829</v>
      </c>
      <c r="L6149" s="42" t="s">
        <v>14272</v>
      </c>
      <c r="M6149" s="42" t="s">
        <v>21</v>
      </c>
      <c r="N6149" s="42" t="s">
        <v>14273</v>
      </c>
      <c r="O6149" s="42" t="s">
        <v>994</v>
      </c>
      <c r="P6149" s="42" t="s">
        <v>395</v>
      </c>
      <c r="Q6149" s="56" t="s">
        <v>14274</v>
      </c>
      <c r="R6149" s="42" t="s">
        <v>23</v>
      </c>
      <c r="S6149" s="42" t="s">
        <v>22</v>
      </c>
      <c r="T6149" s="42"/>
      <c r="V6149" s="42"/>
      <c r="W6149" s="42"/>
      <c r="Y6149" s="57"/>
      <c r="Z6149" s="57"/>
      <c r="AA6149" s="57"/>
      <c r="AB6149" s="57"/>
      <c r="AC6149" s="57"/>
      <c r="AD6149" s="57"/>
      <c r="AE6149" s="57"/>
      <c r="AF6149" s="57"/>
      <c r="AG6149" s="57"/>
      <c r="AH6149" s="57"/>
      <c r="AI6149" s="57"/>
      <c r="AJ6149" s="57"/>
      <c r="AK6149" s="57"/>
      <c r="AL6149" s="57"/>
      <c r="AM6149" s="57"/>
      <c r="AN6149" s="57"/>
      <c r="AO6149" s="57"/>
      <c r="AP6149" s="57"/>
      <c r="AQ6149" s="57"/>
      <c r="AR6149" s="57"/>
      <c r="AS6149" s="57"/>
      <c r="AT6149" s="57"/>
      <c r="AU6149" s="57"/>
      <c r="AV6149" s="57"/>
      <c r="AW6149" s="57"/>
      <c r="AX6149" s="57"/>
      <c r="AY6149" s="57"/>
      <c r="AZ6149" s="57"/>
      <c r="BA6149" s="57"/>
      <c r="BB6149" s="57"/>
      <c r="BC6149" s="57"/>
      <c r="BD6149" s="57"/>
      <c r="BE6149" s="57"/>
      <c r="BF6149" s="57"/>
      <c r="BG6149" s="57"/>
      <c r="BH6149" s="57"/>
      <c r="BI6149" s="57"/>
      <c r="BJ6149" s="57"/>
      <c r="BK6149" s="57"/>
      <c r="BL6149" s="57"/>
    </row>
    <row r="6150" spans="1:64" s="50" customFormat="1" ht="12" customHeight="1" x14ac:dyDescent="0.15">
      <c r="A6150" s="42" t="s">
        <v>14275</v>
      </c>
      <c r="B6150" s="42">
        <v>58</v>
      </c>
      <c r="C6150" s="42" t="s">
        <v>14</v>
      </c>
      <c r="D6150" s="42" t="s">
        <v>31</v>
      </c>
      <c r="E6150" s="42" t="s">
        <v>14276</v>
      </c>
      <c r="F6150" s="55">
        <v>41504</v>
      </c>
      <c r="G6150" s="42" t="s">
        <v>14277</v>
      </c>
      <c r="H6150" s="42" t="s">
        <v>14278</v>
      </c>
      <c r="I6150" s="42" t="s">
        <v>313</v>
      </c>
      <c r="J6150" s="42" t="s">
        <v>14279</v>
      </c>
      <c r="K6150" s="42" t="s">
        <v>2849</v>
      </c>
      <c r="L6150" s="42" t="s">
        <v>14280</v>
      </c>
      <c r="M6150" s="42" t="s">
        <v>21</v>
      </c>
      <c r="N6150" s="42" t="s">
        <v>14281</v>
      </c>
      <c r="O6150" s="42" t="s">
        <v>537</v>
      </c>
      <c r="P6150" s="42" t="s">
        <v>395</v>
      </c>
      <c r="Q6150" s="56" t="s">
        <v>14282</v>
      </c>
      <c r="R6150" s="42" t="s">
        <v>948</v>
      </c>
      <c r="S6150" s="42" t="s">
        <v>373</v>
      </c>
      <c r="T6150" s="42"/>
      <c r="V6150" s="42"/>
      <c r="W6150" s="42"/>
      <c r="Y6150" s="57"/>
      <c r="Z6150" s="57"/>
      <c r="AA6150" s="57"/>
      <c r="AB6150" s="57"/>
      <c r="AC6150" s="57"/>
      <c r="AD6150" s="57"/>
      <c r="AE6150" s="57"/>
      <c r="AF6150" s="57"/>
      <c r="AG6150" s="57"/>
      <c r="AH6150" s="57"/>
      <c r="AI6150" s="57"/>
      <c r="AJ6150" s="57"/>
      <c r="AK6150" s="57"/>
      <c r="AL6150" s="57"/>
      <c r="AM6150" s="57"/>
      <c r="AN6150" s="57"/>
      <c r="AO6150" s="57"/>
      <c r="AP6150" s="57"/>
      <c r="AQ6150" s="57"/>
      <c r="AR6150" s="57"/>
      <c r="AS6150" s="57"/>
      <c r="AT6150" s="57"/>
      <c r="AU6150" s="57"/>
      <c r="AV6150" s="57"/>
      <c r="AW6150" s="57"/>
      <c r="AX6150" s="57"/>
      <c r="AY6150" s="57"/>
      <c r="AZ6150" s="57"/>
      <c r="BA6150" s="57"/>
      <c r="BB6150" s="57"/>
      <c r="BC6150" s="57"/>
      <c r="BD6150" s="57"/>
      <c r="BE6150" s="57"/>
      <c r="BF6150" s="57"/>
      <c r="BG6150" s="57"/>
      <c r="BH6150" s="57"/>
      <c r="BI6150" s="57"/>
      <c r="BJ6150" s="57"/>
      <c r="BK6150" s="57"/>
      <c r="BL6150" s="57"/>
    </row>
    <row r="6151" spans="1:64" s="50" customFormat="1" ht="12" customHeight="1" x14ac:dyDescent="0.15">
      <c r="A6151" s="42" t="s">
        <v>14283</v>
      </c>
      <c r="B6151" s="42">
        <v>78</v>
      </c>
      <c r="C6151" s="42" t="s">
        <v>14</v>
      </c>
      <c r="D6151" s="42" t="s">
        <v>31</v>
      </c>
      <c r="E6151" s="42" t="s">
        <v>14284</v>
      </c>
      <c r="F6151" s="55">
        <v>41503</v>
      </c>
      <c r="G6151" s="42" t="s">
        <v>14285</v>
      </c>
      <c r="H6151" s="42" t="s">
        <v>14286</v>
      </c>
      <c r="I6151" s="42" t="s">
        <v>4274</v>
      </c>
      <c r="J6151" s="42" t="s">
        <v>14287</v>
      </c>
      <c r="K6151" s="42" t="s">
        <v>6858</v>
      </c>
      <c r="L6151" s="42" t="s">
        <v>14288</v>
      </c>
      <c r="M6151" s="42" t="s">
        <v>21</v>
      </c>
      <c r="N6151" s="42" t="s">
        <v>14289</v>
      </c>
      <c r="O6151" s="42" t="s">
        <v>537</v>
      </c>
      <c r="P6151" s="42" t="s">
        <v>395</v>
      </c>
      <c r="Q6151" s="56" t="s">
        <v>14290</v>
      </c>
      <c r="R6151" s="42" t="s">
        <v>94</v>
      </c>
      <c r="S6151" s="42" t="s">
        <v>22</v>
      </c>
      <c r="T6151" s="42"/>
      <c r="V6151" s="42"/>
      <c r="W6151" s="42"/>
      <c r="Y6151" s="57"/>
      <c r="Z6151" s="57"/>
      <c r="AA6151" s="57"/>
      <c r="AB6151" s="57"/>
      <c r="AC6151" s="57"/>
      <c r="AD6151" s="57"/>
      <c r="AE6151" s="57"/>
      <c r="AF6151" s="57"/>
      <c r="AG6151" s="57"/>
      <c r="AH6151" s="57"/>
      <c r="AI6151" s="57"/>
      <c r="AJ6151" s="57"/>
      <c r="AK6151" s="57"/>
      <c r="AL6151" s="57"/>
      <c r="AM6151" s="57"/>
      <c r="AN6151" s="57"/>
      <c r="AO6151" s="57"/>
      <c r="AP6151" s="57"/>
      <c r="AQ6151" s="57"/>
      <c r="AR6151" s="57"/>
      <c r="AS6151" s="57"/>
      <c r="AT6151" s="57"/>
      <c r="AU6151" s="57"/>
      <c r="AV6151" s="57"/>
      <c r="AW6151" s="57"/>
      <c r="AX6151" s="57"/>
      <c r="AY6151" s="57"/>
      <c r="AZ6151" s="57"/>
      <c r="BA6151" s="57"/>
      <c r="BB6151" s="57"/>
      <c r="BC6151" s="57"/>
      <c r="BD6151" s="57"/>
      <c r="BE6151" s="57"/>
      <c r="BF6151" s="57"/>
      <c r="BG6151" s="57"/>
      <c r="BH6151" s="57"/>
      <c r="BI6151" s="57"/>
      <c r="BJ6151" s="57"/>
      <c r="BK6151" s="57"/>
      <c r="BL6151" s="57"/>
    </row>
    <row r="6152" spans="1:64" s="50" customFormat="1" ht="12" customHeight="1" x14ac:dyDescent="0.15">
      <c r="A6152" s="42" t="s">
        <v>14291</v>
      </c>
      <c r="B6152" s="42">
        <v>19</v>
      </c>
      <c r="C6152" s="42" t="s">
        <v>14</v>
      </c>
      <c r="D6152" s="42" t="s">
        <v>31</v>
      </c>
      <c r="E6152" s="42" t="s">
        <v>14292</v>
      </c>
      <c r="F6152" s="55">
        <v>41503</v>
      </c>
      <c r="G6152" s="42" t="s">
        <v>14293</v>
      </c>
      <c r="H6152" s="42" t="s">
        <v>9529</v>
      </c>
      <c r="I6152" s="42" t="s">
        <v>46</v>
      </c>
      <c r="J6152" s="42" t="s">
        <v>14294</v>
      </c>
      <c r="K6152" s="42" t="s">
        <v>9531</v>
      </c>
      <c r="L6152" s="42" t="s">
        <v>14295</v>
      </c>
      <c r="M6152" s="42" t="s">
        <v>21</v>
      </c>
      <c r="N6152" s="42" t="s">
        <v>14296</v>
      </c>
      <c r="O6152" s="42" t="s">
        <v>994</v>
      </c>
      <c r="P6152" s="42" t="s">
        <v>395</v>
      </c>
      <c r="Q6152" s="56" t="s">
        <v>14297</v>
      </c>
      <c r="R6152" s="42" t="s">
        <v>542</v>
      </c>
      <c r="S6152" s="42" t="s">
        <v>12</v>
      </c>
      <c r="T6152" s="42"/>
      <c r="V6152" s="42"/>
      <c r="W6152" s="42"/>
      <c r="Y6152" s="57"/>
      <c r="Z6152" s="57"/>
      <c r="AA6152" s="57"/>
      <c r="AB6152" s="57"/>
      <c r="AC6152" s="57"/>
      <c r="AD6152" s="57"/>
      <c r="AE6152" s="57"/>
      <c r="AF6152" s="57"/>
      <c r="AG6152" s="57"/>
      <c r="AH6152" s="57"/>
      <c r="AI6152" s="57"/>
      <c r="AJ6152" s="57"/>
      <c r="AK6152" s="57"/>
      <c r="AL6152" s="57"/>
      <c r="AM6152" s="57"/>
      <c r="AN6152" s="57"/>
      <c r="AO6152" s="57"/>
      <c r="AP6152" s="57"/>
      <c r="AQ6152" s="57"/>
      <c r="AR6152" s="57"/>
      <c r="AS6152" s="57"/>
      <c r="AT6152" s="57"/>
      <c r="AU6152" s="57"/>
      <c r="AV6152" s="57"/>
      <c r="AW6152" s="57"/>
      <c r="AX6152" s="57"/>
      <c r="AY6152" s="57"/>
      <c r="AZ6152" s="57"/>
      <c r="BA6152" s="57"/>
      <c r="BB6152" s="57"/>
      <c r="BC6152" s="57"/>
      <c r="BD6152" s="57"/>
      <c r="BE6152" s="57"/>
      <c r="BF6152" s="57"/>
      <c r="BG6152" s="57"/>
      <c r="BH6152" s="57"/>
      <c r="BI6152" s="57"/>
      <c r="BJ6152" s="57"/>
      <c r="BK6152" s="57"/>
      <c r="BL6152" s="57"/>
    </row>
    <row r="6153" spans="1:64" s="50" customFormat="1" ht="12" customHeight="1" x14ac:dyDescent="0.15">
      <c r="A6153" s="42" t="s">
        <v>14324</v>
      </c>
      <c r="B6153" s="42">
        <v>101</v>
      </c>
      <c r="C6153" s="42" t="s">
        <v>108</v>
      </c>
      <c r="D6153" s="42" t="s">
        <v>31</v>
      </c>
      <c r="E6153" s="42" t="s">
        <v>14325</v>
      </c>
      <c r="F6153" s="55">
        <v>41502</v>
      </c>
      <c r="G6153" s="42" t="s">
        <v>14326</v>
      </c>
      <c r="H6153" s="42" t="s">
        <v>215</v>
      </c>
      <c r="I6153" s="42" t="s">
        <v>127</v>
      </c>
      <c r="J6153" s="42" t="s">
        <v>14327</v>
      </c>
      <c r="K6153" s="42" t="s">
        <v>3503</v>
      </c>
      <c r="L6153" s="42" t="s">
        <v>4810</v>
      </c>
      <c r="M6153" s="42" t="s">
        <v>373</v>
      </c>
      <c r="N6153" s="42" t="s">
        <v>14328</v>
      </c>
      <c r="O6153" s="42" t="s">
        <v>994</v>
      </c>
      <c r="P6153" s="42" t="s">
        <v>395</v>
      </c>
      <c r="Q6153" s="56" t="s">
        <v>14329</v>
      </c>
      <c r="R6153" s="42" t="s">
        <v>94</v>
      </c>
      <c r="S6153" s="42" t="s">
        <v>12</v>
      </c>
      <c r="T6153" s="42"/>
      <c r="V6153" s="42"/>
      <c r="W6153" s="42"/>
      <c r="Y6153" s="57"/>
      <c r="Z6153" s="57"/>
      <c r="AA6153" s="57"/>
      <c r="AB6153" s="57"/>
      <c r="AC6153" s="57"/>
      <c r="AD6153" s="57"/>
      <c r="AE6153" s="57"/>
      <c r="AF6153" s="57"/>
      <c r="AG6153" s="57"/>
      <c r="AH6153" s="57"/>
      <c r="AI6153" s="57"/>
      <c r="AJ6153" s="57"/>
      <c r="AK6153" s="57"/>
      <c r="AL6153" s="57"/>
      <c r="AM6153" s="57"/>
      <c r="AN6153" s="57"/>
      <c r="AO6153" s="57"/>
      <c r="AP6153" s="57"/>
      <c r="AQ6153" s="57"/>
      <c r="AR6153" s="57"/>
      <c r="AS6153" s="57"/>
      <c r="AT6153" s="57"/>
      <c r="AU6153" s="57"/>
      <c r="AV6153" s="57"/>
      <c r="AW6153" s="57"/>
      <c r="AX6153" s="57"/>
      <c r="AY6153" s="57"/>
      <c r="AZ6153" s="57"/>
      <c r="BA6153" s="57"/>
      <c r="BB6153" s="57"/>
      <c r="BC6153" s="57"/>
      <c r="BD6153" s="57"/>
      <c r="BE6153" s="57"/>
      <c r="BF6153" s="57"/>
      <c r="BG6153" s="57"/>
      <c r="BH6153" s="57"/>
      <c r="BI6153" s="57"/>
      <c r="BJ6153" s="57"/>
      <c r="BK6153" s="57"/>
      <c r="BL6153" s="57"/>
    </row>
    <row r="6154" spans="1:64" s="50" customFormat="1" ht="12" customHeight="1" x14ac:dyDescent="0.15">
      <c r="A6154" s="42" t="s">
        <v>14303</v>
      </c>
      <c r="B6154" s="42">
        <v>21</v>
      </c>
      <c r="C6154" s="42" t="s">
        <v>14</v>
      </c>
      <c r="D6154" s="42" t="s">
        <v>926</v>
      </c>
      <c r="E6154" s="42" t="s">
        <v>14304</v>
      </c>
      <c r="F6154" s="55">
        <v>41502</v>
      </c>
      <c r="G6154" s="42" t="s">
        <v>14305</v>
      </c>
      <c r="H6154" s="42" t="s">
        <v>14306</v>
      </c>
      <c r="I6154" s="42" t="s">
        <v>854</v>
      </c>
      <c r="J6154" s="42" t="s">
        <v>14307</v>
      </c>
      <c r="K6154" s="42" t="s">
        <v>5030</v>
      </c>
      <c r="L6154" s="42" t="s">
        <v>5031</v>
      </c>
      <c r="M6154" s="42" t="s">
        <v>21</v>
      </c>
      <c r="N6154" s="42" t="s">
        <v>14308</v>
      </c>
      <c r="O6154" s="42" t="s">
        <v>537</v>
      </c>
      <c r="P6154" s="42" t="s">
        <v>395</v>
      </c>
      <c r="Q6154" s="56" t="s">
        <v>14309</v>
      </c>
      <c r="R6154" s="42" t="s">
        <v>94</v>
      </c>
      <c r="S6154" s="42" t="s">
        <v>22</v>
      </c>
      <c r="T6154" s="42"/>
      <c r="V6154" s="42"/>
      <c r="W6154" s="42"/>
      <c r="Y6154" s="57"/>
      <c r="Z6154" s="57"/>
      <c r="AA6154" s="57"/>
      <c r="AB6154" s="57"/>
      <c r="AC6154" s="57"/>
      <c r="AD6154" s="57"/>
      <c r="AE6154" s="57"/>
      <c r="AF6154" s="57"/>
      <c r="AG6154" s="57"/>
      <c r="AH6154" s="57"/>
      <c r="AI6154" s="57"/>
      <c r="AJ6154" s="57"/>
      <c r="AK6154" s="57"/>
      <c r="AL6154" s="57"/>
      <c r="AM6154" s="57"/>
      <c r="AN6154" s="57"/>
      <c r="AO6154" s="57"/>
      <c r="AP6154" s="57"/>
      <c r="AQ6154" s="57"/>
      <c r="AR6154" s="57"/>
      <c r="AS6154" s="57"/>
      <c r="AT6154" s="57"/>
      <c r="AU6154" s="57"/>
      <c r="AV6154" s="57"/>
      <c r="AW6154" s="57"/>
      <c r="AX6154" s="57"/>
      <c r="AY6154" s="57"/>
      <c r="AZ6154" s="57"/>
      <c r="BA6154" s="57"/>
      <c r="BB6154" s="57"/>
      <c r="BC6154" s="57"/>
      <c r="BD6154" s="57"/>
      <c r="BE6154" s="57"/>
      <c r="BF6154" s="57"/>
      <c r="BG6154" s="57"/>
      <c r="BH6154" s="57"/>
      <c r="BI6154" s="57"/>
      <c r="BJ6154" s="57"/>
      <c r="BK6154" s="57"/>
      <c r="BL6154" s="57"/>
    </row>
    <row r="6155" spans="1:64" s="50" customFormat="1" ht="12" customHeight="1" x14ac:dyDescent="0.15">
      <c r="A6155" s="42" t="s">
        <v>14317</v>
      </c>
      <c r="B6155" s="42">
        <v>42</v>
      </c>
      <c r="C6155" s="42" t="s">
        <v>14</v>
      </c>
      <c r="D6155" s="42" t="s">
        <v>31</v>
      </c>
      <c r="E6155" s="42"/>
      <c r="F6155" s="55">
        <v>41502</v>
      </c>
      <c r="G6155" s="42" t="s">
        <v>14318</v>
      </c>
      <c r="H6155" s="42" t="s">
        <v>14319</v>
      </c>
      <c r="I6155" s="42" t="s">
        <v>39</v>
      </c>
      <c r="J6155" s="42" t="s">
        <v>14320</v>
      </c>
      <c r="K6155" s="42" t="s">
        <v>92</v>
      </c>
      <c r="L6155" s="42" t="s">
        <v>14321</v>
      </c>
      <c r="M6155" s="42" t="s">
        <v>21</v>
      </c>
      <c r="N6155" s="42" t="s">
        <v>14322</v>
      </c>
      <c r="O6155" s="42" t="s">
        <v>994</v>
      </c>
      <c r="P6155" s="42" t="s">
        <v>395</v>
      </c>
      <c r="Q6155" s="56" t="s">
        <v>14323</v>
      </c>
      <c r="R6155" s="42" t="s">
        <v>23</v>
      </c>
      <c r="S6155" s="42" t="s">
        <v>22</v>
      </c>
      <c r="T6155" s="42"/>
      <c r="V6155" s="42"/>
      <c r="W6155" s="42"/>
      <c r="Y6155" s="57"/>
      <c r="Z6155" s="57"/>
      <c r="AA6155" s="57"/>
      <c r="AB6155" s="57"/>
      <c r="AC6155" s="57"/>
      <c r="AD6155" s="57"/>
      <c r="AE6155" s="57"/>
      <c r="AF6155" s="57"/>
      <c r="AG6155" s="57"/>
      <c r="AH6155" s="57"/>
      <c r="AI6155" s="57"/>
      <c r="AJ6155" s="57"/>
      <c r="AK6155" s="57"/>
      <c r="AL6155" s="57"/>
      <c r="AM6155" s="57"/>
      <c r="AN6155" s="57"/>
      <c r="AO6155" s="57"/>
      <c r="AP6155" s="57"/>
      <c r="AQ6155" s="57"/>
      <c r="AR6155" s="57"/>
      <c r="AS6155" s="57"/>
      <c r="AT6155" s="57"/>
      <c r="AU6155" s="57"/>
      <c r="AV6155" s="57"/>
      <c r="AW6155" s="57"/>
      <c r="AX6155" s="57"/>
      <c r="AY6155" s="57"/>
      <c r="AZ6155" s="57"/>
      <c r="BA6155" s="57"/>
      <c r="BB6155" s="57"/>
      <c r="BC6155" s="57"/>
      <c r="BD6155" s="57"/>
      <c r="BE6155" s="57"/>
      <c r="BF6155" s="57"/>
      <c r="BG6155" s="57"/>
      <c r="BH6155" s="57"/>
      <c r="BI6155" s="57"/>
      <c r="BJ6155" s="57"/>
      <c r="BK6155" s="57"/>
      <c r="BL6155" s="57"/>
    </row>
    <row r="6156" spans="1:64" s="50" customFormat="1" ht="12" customHeight="1" x14ac:dyDescent="0.15">
      <c r="A6156" s="42" t="s">
        <v>14310</v>
      </c>
      <c r="B6156" s="42">
        <v>43</v>
      </c>
      <c r="C6156" s="42" t="s">
        <v>14</v>
      </c>
      <c r="D6156" s="42" t="s">
        <v>31</v>
      </c>
      <c r="E6156" s="42" t="s">
        <v>14311</v>
      </c>
      <c r="F6156" s="55">
        <v>41502</v>
      </c>
      <c r="G6156" s="42" t="s">
        <v>14312</v>
      </c>
      <c r="H6156" s="42" t="s">
        <v>3629</v>
      </c>
      <c r="I6156" s="42" t="s">
        <v>117</v>
      </c>
      <c r="J6156" s="42" t="s">
        <v>14313</v>
      </c>
      <c r="K6156" s="42" t="s">
        <v>5727</v>
      </c>
      <c r="L6156" s="42" t="s">
        <v>14314</v>
      </c>
      <c r="M6156" s="42" t="s">
        <v>21</v>
      </c>
      <c r="N6156" s="42" t="s">
        <v>14315</v>
      </c>
      <c r="O6156" s="42" t="s">
        <v>537</v>
      </c>
      <c r="P6156" s="42" t="s">
        <v>395</v>
      </c>
      <c r="Q6156" s="56" t="s">
        <v>14316</v>
      </c>
      <c r="R6156" s="42" t="s">
        <v>94</v>
      </c>
      <c r="S6156" s="42" t="s">
        <v>12</v>
      </c>
      <c r="T6156" s="42"/>
      <c r="V6156" s="42"/>
      <c r="W6156" s="42"/>
      <c r="Y6156" s="57"/>
      <c r="Z6156" s="57"/>
      <c r="AA6156" s="57"/>
      <c r="AB6156" s="57"/>
      <c r="AC6156" s="57"/>
      <c r="AD6156" s="57"/>
      <c r="AE6156" s="57"/>
      <c r="AF6156" s="57"/>
      <c r="AG6156" s="57"/>
      <c r="AH6156" s="57"/>
      <c r="AI6156" s="57"/>
      <c r="AJ6156" s="57"/>
      <c r="AK6156" s="57"/>
      <c r="AL6156" s="57"/>
      <c r="AM6156" s="57"/>
      <c r="AN6156" s="57"/>
      <c r="AO6156" s="57"/>
      <c r="AP6156" s="57"/>
      <c r="AQ6156" s="57"/>
      <c r="AR6156" s="57"/>
      <c r="AS6156" s="57"/>
      <c r="AT6156" s="57"/>
      <c r="AU6156" s="57"/>
      <c r="AV6156" s="57"/>
      <c r="AW6156" s="57"/>
      <c r="AX6156" s="57"/>
      <c r="AY6156" s="57"/>
      <c r="AZ6156" s="57"/>
      <c r="BA6156" s="57"/>
      <c r="BB6156" s="57"/>
      <c r="BC6156" s="57"/>
      <c r="BD6156" s="57"/>
      <c r="BE6156" s="57"/>
      <c r="BF6156" s="57"/>
      <c r="BG6156" s="57"/>
      <c r="BH6156" s="57"/>
      <c r="BI6156" s="57"/>
      <c r="BJ6156" s="57"/>
      <c r="BK6156" s="57"/>
      <c r="BL6156" s="57"/>
    </row>
    <row r="6157" spans="1:64" s="50" customFormat="1" ht="12" customHeight="1" x14ac:dyDescent="0.15">
      <c r="A6157" s="42" t="s">
        <v>14298</v>
      </c>
      <c r="B6157" s="42">
        <v>74</v>
      </c>
      <c r="C6157" s="42" t="s">
        <v>14</v>
      </c>
      <c r="D6157" s="42" t="s">
        <v>79</v>
      </c>
      <c r="E6157" s="42"/>
      <c r="F6157" s="55">
        <v>41502</v>
      </c>
      <c r="G6157" s="42" t="s">
        <v>14299</v>
      </c>
      <c r="H6157" s="42" t="s">
        <v>14300</v>
      </c>
      <c r="I6157" s="42" t="s">
        <v>39</v>
      </c>
      <c r="J6157" s="42" t="s">
        <v>14192</v>
      </c>
      <c r="K6157" s="42" t="s">
        <v>92</v>
      </c>
      <c r="L6157" s="42" t="s">
        <v>13732</v>
      </c>
      <c r="M6157" s="42" t="s">
        <v>21</v>
      </c>
      <c r="N6157" s="42" t="s">
        <v>14301</v>
      </c>
      <c r="O6157" s="42" t="s">
        <v>994</v>
      </c>
      <c r="P6157" s="42" t="s">
        <v>395</v>
      </c>
      <c r="Q6157" s="56" t="s">
        <v>14302</v>
      </c>
      <c r="R6157" s="42" t="s">
        <v>23</v>
      </c>
      <c r="S6157" s="42" t="s">
        <v>29</v>
      </c>
      <c r="T6157" s="42"/>
      <c r="V6157" s="42"/>
      <c r="W6157" s="42"/>
      <c r="Y6157" s="57"/>
      <c r="Z6157" s="57"/>
      <c r="AA6157" s="57"/>
      <c r="AB6157" s="57"/>
      <c r="AC6157" s="57"/>
      <c r="AD6157" s="57"/>
      <c r="AE6157" s="57"/>
      <c r="AF6157" s="57"/>
      <c r="AG6157" s="57"/>
      <c r="AH6157" s="57"/>
      <c r="AI6157" s="57"/>
      <c r="AJ6157" s="57"/>
      <c r="AK6157" s="57"/>
      <c r="AL6157" s="57"/>
      <c r="AM6157" s="57"/>
      <c r="AN6157" s="57"/>
      <c r="AO6157" s="57"/>
      <c r="AP6157" s="57"/>
      <c r="AQ6157" s="57"/>
      <c r="AR6157" s="57"/>
      <c r="AS6157" s="57"/>
      <c r="AT6157" s="57"/>
      <c r="AU6157" s="57"/>
      <c r="AV6157" s="57"/>
      <c r="AW6157" s="57"/>
      <c r="AX6157" s="57"/>
      <c r="AY6157" s="57"/>
      <c r="AZ6157" s="57"/>
      <c r="BA6157" s="57"/>
      <c r="BB6157" s="57"/>
      <c r="BC6157" s="57"/>
      <c r="BD6157" s="57"/>
      <c r="BE6157" s="57"/>
      <c r="BF6157" s="57"/>
      <c r="BG6157" s="57"/>
      <c r="BH6157" s="57"/>
      <c r="BI6157" s="57"/>
      <c r="BJ6157" s="57"/>
      <c r="BK6157" s="57"/>
      <c r="BL6157" s="57"/>
    </row>
    <row r="6158" spans="1:64" s="50" customFormat="1" ht="12" customHeight="1" x14ac:dyDescent="0.15">
      <c r="A6158" s="42" t="s">
        <v>14330</v>
      </c>
      <c r="B6158" s="42">
        <v>23</v>
      </c>
      <c r="C6158" s="42" t="s">
        <v>14</v>
      </c>
      <c r="D6158" s="42" t="s">
        <v>79</v>
      </c>
      <c r="E6158" s="42" t="s">
        <v>14331</v>
      </c>
      <c r="F6158" s="55">
        <v>41501</v>
      </c>
      <c r="G6158" s="42" t="s">
        <v>14332</v>
      </c>
      <c r="H6158" s="42" t="s">
        <v>2060</v>
      </c>
      <c r="I6158" s="42" t="s">
        <v>75</v>
      </c>
      <c r="J6158" s="42" t="s">
        <v>14333</v>
      </c>
      <c r="K6158" s="42" t="s">
        <v>2845</v>
      </c>
      <c r="L6158" s="42" t="s">
        <v>2062</v>
      </c>
      <c r="M6158" s="42" t="s">
        <v>21</v>
      </c>
      <c r="N6158" s="42" t="s">
        <v>14334</v>
      </c>
      <c r="O6158" s="42" t="s">
        <v>537</v>
      </c>
      <c r="P6158" s="42" t="s">
        <v>395</v>
      </c>
      <c r="Q6158" s="56" t="s">
        <v>14335</v>
      </c>
      <c r="R6158" s="42" t="s">
        <v>23</v>
      </c>
      <c r="S6158" s="42" t="s">
        <v>22</v>
      </c>
      <c r="T6158" s="42"/>
      <c r="V6158" s="42"/>
      <c r="W6158" s="42"/>
      <c r="Y6158" s="57"/>
      <c r="Z6158" s="57"/>
      <c r="AA6158" s="57"/>
      <c r="AB6158" s="57"/>
      <c r="AC6158" s="57"/>
      <c r="AD6158" s="57"/>
      <c r="AE6158" s="57"/>
      <c r="AF6158" s="57"/>
      <c r="AG6158" s="57"/>
      <c r="AH6158" s="57"/>
      <c r="AI6158" s="57"/>
      <c r="AJ6158" s="57"/>
      <c r="AK6158" s="57"/>
      <c r="AL6158" s="57"/>
      <c r="AM6158" s="57"/>
      <c r="AN6158" s="57"/>
      <c r="AO6158" s="57"/>
      <c r="AP6158" s="57"/>
      <c r="AQ6158" s="57"/>
      <c r="AR6158" s="57"/>
      <c r="AS6158" s="57"/>
      <c r="AT6158" s="57"/>
      <c r="AU6158" s="57"/>
      <c r="AV6158" s="57"/>
      <c r="AW6158" s="57"/>
      <c r="AX6158" s="57"/>
      <c r="AY6158" s="57"/>
      <c r="AZ6158" s="57"/>
      <c r="BA6158" s="57"/>
      <c r="BB6158" s="57"/>
      <c r="BC6158" s="57"/>
      <c r="BD6158" s="57"/>
      <c r="BE6158" s="57"/>
      <c r="BF6158" s="57"/>
      <c r="BG6158" s="57"/>
      <c r="BH6158" s="57"/>
      <c r="BI6158" s="57"/>
      <c r="BJ6158" s="57"/>
      <c r="BK6158" s="57"/>
      <c r="BL6158" s="57"/>
    </row>
    <row r="6159" spans="1:64" s="50" customFormat="1" ht="12" customHeight="1" x14ac:dyDescent="0.15">
      <c r="A6159" s="42" t="s">
        <v>3186</v>
      </c>
      <c r="B6159" s="42"/>
      <c r="C6159" s="42" t="s">
        <v>14</v>
      </c>
      <c r="D6159" s="42" t="s">
        <v>24</v>
      </c>
      <c r="E6159" s="42"/>
      <c r="F6159" s="55">
        <v>41501</v>
      </c>
      <c r="G6159" s="42" t="s">
        <v>23865</v>
      </c>
      <c r="H6159" s="42" t="s">
        <v>874</v>
      </c>
      <c r="I6159" s="42" t="s">
        <v>309</v>
      </c>
      <c r="J6159" s="42" t="s">
        <v>14336</v>
      </c>
      <c r="K6159" s="42" t="s">
        <v>1747</v>
      </c>
      <c r="L6159" s="42" t="s">
        <v>875</v>
      </c>
      <c r="M6159" s="42" t="s">
        <v>21</v>
      </c>
      <c r="N6159" s="42" t="s">
        <v>14337</v>
      </c>
      <c r="O6159" s="42" t="s">
        <v>994</v>
      </c>
      <c r="P6159" s="42" t="s">
        <v>395</v>
      </c>
      <c r="Q6159" s="56" t="s">
        <v>14338</v>
      </c>
      <c r="R6159" s="42" t="s">
        <v>23</v>
      </c>
      <c r="S6159" s="42" t="s">
        <v>22</v>
      </c>
      <c r="T6159" s="42"/>
      <c r="V6159" s="42"/>
      <c r="W6159" s="42"/>
      <c r="Y6159" s="57"/>
      <c r="Z6159" s="57"/>
      <c r="AA6159" s="57"/>
      <c r="AB6159" s="57"/>
      <c r="AC6159" s="57"/>
      <c r="AD6159" s="57"/>
      <c r="AE6159" s="57"/>
      <c r="AF6159" s="57"/>
      <c r="AG6159" s="57"/>
      <c r="AH6159" s="57"/>
      <c r="AI6159" s="57"/>
      <c r="AJ6159" s="57"/>
      <c r="AK6159" s="57"/>
      <c r="AL6159" s="57"/>
      <c r="AM6159" s="57"/>
      <c r="AN6159" s="57"/>
      <c r="AO6159" s="57"/>
      <c r="AP6159" s="57"/>
      <c r="AQ6159" s="57"/>
      <c r="AR6159" s="57"/>
      <c r="AS6159" s="57"/>
      <c r="AT6159" s="57"/>
      <c r="AU6159" s="57"/>
      <c r="AV6159" s="57"/>
      <c r="AW6159" s="57"/>
      <c r="AX6159" s="57"/>
      <c r="AY6159" s="57"/>
      <c r="AZ6159" s="57"/>
      <c r="BA6159" s="57"/>
      <c r="BB6159" s="57"/>
      <c r="BC6159" s="57"/>
      <c r="BD6159" s="57"/>
      <c r="BE6159" s="57"/>
      <c r="BF6159" s="57"/>
      <c r="BG6159" s="57"/>
      <c r="BH6159" s="57"/>
      <c r="BI6159" s="57"/>
      <c r="BJ6159" s="57"/>
      <c r="BK6159" s="57"/>
      <c r="BL6159" s="57"/>
    </row>
    <row r="6160" spans="1:64" s="50" customFormat="1" ht="12" customHeight="1" x14ac:dyDescent="0.15">
      <c r="A6160" s="42" t="s">
        <v>14346</v>
      </c>
      <c r="B6160" s="42">
        <v>43</v>
      </c>
      <c r="C6160" s="42" t="s">
        <v>14</v>
      </c>
      <c r="D6160" s="42" t="s">
        <v>31</v>
      </c>
      <c r="E6160" s="42"/>
      <c r="F6160" s="55">
        <v>41501</v>
      </c>
      <c r="G6160" s="42" t="s">
        <v>14347</v>
      </c>
      <c r="H6160" s="42" t="s">
        <v>14319</v>
      </c>
      <c r="I6160" s="42" t="s">
        <v>39</v>
      </c>
      <c r="J6160" s="42" t="s">
        <v>14320</v>
      </c>
      <c r="K6160" s="42" t="s">
        <v>92</v>
      </c>
      <c r="L6160" s="42" t="s">
        <v>14321</v>
      </c>
      <c r="M6160" s="42" t="s">
        <v>21</v>
      </c>
      <c r="N6160" s="42" t="s">
        <v>14348</v>
      </c>
      <c r="O6160" s="42" t="s">
        <v>994</v>
      </c>
      <c r="P6160" s="42" t="s">
        <v>395</v>
      </c>
      <c r="Q6160" s="56" t="s">
        <v>14349</v>
      </c>
      <c r="R6160" s="42" t="s">
        <v>23</v>
      </c>
      <c r="S6160" s="42" t="s">
        <v>22</v>
      </c>
      <c r="T6160" s="42"/>
      <c r="V6160" s="42"/>
      <c r="W6160" s="42"/>
      <c r="Y6160" s="57"/>
      <c r="Z6160" s="57"/>
      <c r="AA6160" s="57"/>
      <c r="AB6160" s="57"/>
      <c r="AC6160" s="57"/>
      <c r="AD6160" s="57"/>
      <c r="AE6160" s="57"/>
      <c r="AF6160" s="57"/>
      <c r="AG6160" s="57"/>
      <c r="AH6160" s="57"/>
      <c r="AI6160" s="57"/>
      <c r="AJ6160" s="57"/>
      <c r="AK6160" s="57"/>
      <c r="AL6160" s="57"/>
      <c r="AM6160" s="57"/>
      <c r="AN6160" s="57"/>
      <c r="AO6160" s="57"/>
      <c r="AP6160" s="57"/>
      <c r="AQ6160" s="57"/>
      <c r="AR6160" s="57"/>
      <c r="AS6160" s="57"/>
      <c r="AT6160" s="57"/>
      <c r="AU6160" s="57"/>
      <c r="AV6160" s="57"/>
      <c r="AW6160" s="57"/>
      <c r="AX6160" s="57"/>
      <c r="AY6160" s="57"/>
      <c r="AZ6160" s="57"/>
      <c r="BA6160" s="57"/>
      <c r="BB6160" s="57"/>
      <c r="BC6160" s="57"/>
      <c r="BD6160" s="57"/>
      <c r="BE6160" s="57"/>
      <c r="BF6160" s="57"/>
      <c r="BG6160" s="57"/>
      <c r="BH6160" s="57"/>
      <c r="BI6160" s="57"/>
      <c r="BJ6160" s="57"/>
      <c r="BK6160" s="57"/>
      <c r="BL6160" s="57"/>
    </row>
    <row r="6161" spans="1:64" s="50" customFormat="1" ht="12" customHeight="1" x14ac:dyDescent="0.15">
      <c r="A6161" s="42" t="s">
        <v>14339</v>
      </c>
      <c r="B6161" s="42">
        <v>46</v>
      </c>
      <c r="C6161" s="42" t="s">
        <v>14</v>
      </c>
      <c r="D6161" s="42" t="s">
        <v>31</v>
      </c>
      <c r="E6161" s="42"/>
      <c r="F6161" s="55">
        <v>41501</v>
      </c>
      <c r="G6161" s="42" t="s">
        <v>14340</v>
      </c>
      <c r="H6161" s="42" t="s">
        <v>13096</v>
      </c>
      <c r="I6161" s="42" t="s">
        <v>309</v>
      </c>
      <c r="J6161" s="42" t="s">
        <v>14341</v>
      </c>
      <c r="K6161" s="42" t="s">
        <v>14342</v>
      </c>
      <c r="L6161" s="42" t="s">
        <v>14343</v>
      </c>
      <c r="M6161" s="42" t="s">
        <v>21</v>
      </c>
      <c r="N6161" s="42" t="s">
        <v>14344</v>
      </c>
      <c r="O6161" s="42" t="s">
        <v>23</v>
      </c>
      <c r="P6161" s="42" t="s">
        <v>395</v>
      </c>
      <c r="Q6161" s="56" t="s">
        <v>14345</v>
      </c>
      <c r="R6161" s="42" t="s">
        <v>94</v>
      </c>
      <c r="S6161" s="42" t="s">
        <v>22</v>
      </c>
      <c r="T6161" s="42"/>
      <c r="V6161" s="42"/>
      <c r="W6161" s="42"/>
      <c r="Y6161" s="57"/>
      <c r="Z6161" s="57"/>
      <c r="AA6161" s="57"/>
      <c r="AB6161" s="57"/>
      <c r="AC6161" s="57"/>
      <c r="AD6161" s="57"/>
      <c r="AE6161" s="57"/>
      <c r="AF6161" s="57"/>
      <c r="AG6161" s="57"/>
      <c r="AH6161" s="57"/>
      <c r="AI6161" s="57"/>
      <c r="AJ6161" s="57"/>
      <c r="AK6161" s="57"/>
      <c r="AL6161" s="57"/>
      <c r="AM6161" s="57"/>
      <c r="AN6161" s="57"/>
      <c r="AO6161" s="57"/>
      <c r="AP6161" s="57"/>
      <c r="AQ6161" s="57"/>
      <c r="AR6161" s="57"/>
      <c r="AS6161" s="57"/>
      <c r="AT6161" s="57"/>
      <c r="AU6161" s="57"/>
      <c r="AV6161" s="57"/>
      <c r="AW6161" s="57"/>
      <c r="AX6161" s="57"/>
      <c r="AY6161" s="57"/>
      <c r="AZ6161" s="57"/>
      <c r="BA6161" s="57"/>
      <c r="BB6161" s="57"/>
      <c r="BC6161" s="57"/>
      <c r="BD6161" s="57"/>
      <c r="BE6161" s="57"/>
      <c r="BF6161" s="57"/>
      <c r="BG6161" s="57"/>
      <c r="BH6161" s="57"/>
      <c r="BI6161" s="57"/>
      <c r="BJ6161" s="57"/>
      <c r="BK6161" s="57"/>
      <c r="BL6161" s="57"/>
    </row>
    <row r="6162" spans="1:64" s="50" customFormat="1" ht="12" customHeight="1" x14ac:dyDescent="0.15">
      <c r="A6162" s="42" t="s">
        <v>14354</v>
      </c>
      <c r="B6162" s="42">
        <v>50</v>
      </c>
      <c r="C6162" s="42" t="s">
        <v>14</v>
      </c>
      <c r="D6162" s="42" t="s">
        <v>31</v>
      </c>
      <c r="E6162" s="42" t="s">
        <v>14355</v>
      </c>
      <c r="F6162" s="55">
        <v>41500</v>
      </c>
      <c r="G6162" s="42" t="s">
        <v>14356</v>
      </c>
      <c r="H6162" s="42" t="s">
        <v>14357</v>
      </c>
      <c r="I6162" s="42" t="s">
        <v>127</v>
      </c>
      <c r="J6162" s="42" t="s">
        <v>14358</v>
      </c>
      <c r="K6162" s="42" t="s">
        <v>14359</v>
      </c>
      <c r="L6162" s="42" t="s">
        <v>14360</v>
      </c>
      <c r="M6162" s="42" t="s">
        <v>21</v>
      </c>
      <c r="N6162" s="42" t="s">
        <v>14361</v>
      </c>
      <c r="O6162" s="42" t="s">
        <v>537</v>
      </c>
      <c r="P6162" s="42" t="s">
        <v>395</v>
      </c>
      <c r="Q6162" s="56" t="s">
        <v>14362</v>
      </c>
      <c r="R6162" s="42" t="s">
        <v>23</v>
      </c>
      <c r="S6162" s="42" t="s">
        <v>22</v>
      </c>
      <c r="T6162" s="42"/>
      <c r="V6162" s="42"/>
      <c r="W6162" s="42"/>
      <c r="Y6162" s="57"/>
      <c r="Z6162" s="57"/>
      <c r="AA6162" s="57"/>
      <c r="AB6162" s="57"/>
      <c r="AC6162" s="57"/>
      <c r="AD6162" s="57"/>
      <c r="AE6162" s="57"/>
      <c r="AF6162" s="57"/>
      <c r="AG6162" s="57"/>
      <c r="AH6162" s="57"/>
      <c r="AI6162" s="57"/>
      <c r="AJ6162" s="57"/>
      <c r="AK6162" s="57"/>
      <c r="AL6162" s="57"/>
      <c r="AM6162" s="57"/>
      <c r="AN6162" s="57"/>
      <c r="AO6162" s="57"/>
      <c r="AP6162" s="57"/>
      <c r="AQ6162" s="57"/>
      <c r="AR6162" s="57"/>
      <c r="AS6162" s="57"/>
      <c r="AT6162" s="57"/>
      <c r="AU6162" s="57"/>
      <c r="AV6162" s="57"/>
      <c r="AW6162" s="57"/>
      <c r="AX6162" s="57"/>
      <c r="AY6162" s="57"/>
      <c r="AZ6162" s="57"/>
      <c r="BA6162" s="57"/>
      <c r="BB6162" s="57"/>
      <c r="BC6162" s="57"/>
      <c r="BD6162" s="57"/>
      <c r="BE6162" s="57"/>
      <c r="BF6162" s="57"/>
      <c r="BG6162" s="57"/>
      <c r="BH6162" s="57"/>
      <c r="BI6162" s="57"/>
      <c r="BJ6162" s="57"/>
      <c r="BK6162" s="57"/>
      <c r="BL6162" s="57"/>
    </row>
    <row r="6163" spans="1:64" s="50" customFormat="1" ht="12" customHeight="1" x14ac:dyDescent="0.15">
      <c r="A6163" s="42" t="s">
        <v>14363</v>
      </c>
      <c r="B6163" s="42">
        <v>37</v>
      </c>
      <c r="C6163" s="42" t="s">
        <v>14</v>
      </c>
      <c r="D6163" s="42" t="s">
        <v>31</v>
      </c>
      <c r="E6163" s="42" t="s">
        <v>14364</v>
      </c>
      <c r="F6163" s="55">
        <v>41500</v>
      </c>
      <c r="G6163" s="42" t="s">
        <v>23866</v>
      </c>
      <c r="H6163" s="42" t="s">
        <v>8549</v>
      </c>
      <c r="I6163" s="42" t="s">
        <v>39</v>
      </c>
      <c r="J6163" s="42" t="s">
        <v>14365</v>
      </c>
      <c r="K6163" s="42" t="s">
        <v>589</v>
      </c>
      <c r="L6163" s="42" t="s">
        <v>8551</v>
      </c>
      <c r="M6163" s="42" t="s">
        <v>21</v>
      </c>
      <c r="N6163" s="42" t="s">
        <v>14366</v>
      </c>
      <c r="O6163" s="42" t="s">
        <v>23</v>
      </c>
      <c r="P6163" s="42" t="s">
        <v>395</v>
      </c>
      <c r="Q6163" s="56" t="s">
        <v>14367</v>
      </c>
      <c r="R6163" s="42" t="s">
        <v>94</v>
      </c>
      <c r="S6163" s="42" t="s">
        <v>22</v>
      </c>
      <c r="T6163" s="42"/>
      <c r="V6163" s="42"/>
      <c r="W6163" s="42"/>
      <c r="Y6163" s="57"/>
      <c r="Z6163" s="57"/>
      <c r="AA6163" s="57"/>
      <c r="AB6163" s="57"/>
      <c r="AC6163" s="57"/>
      <c r="AD6163" s="57"/>
      <c r="AE6163" s="57"/>
      <c r="AF6163" s="57"/>
      <c r="AG6163" s="57"/>
      <c r="AH6163" s="57"/>
      <c r="AI6163" s="57"/>
      <c r="AJ6163" s="57"/>
      <c r="AK6163" s="57"/>
      <c r="AL6163" s="57"/>
      <c r="AM6163" s="57"/>
      <c r="AN6163" s="57"/>
      <c r="AO6163" s="57"/>
      <c r="AP6163" s="57"/>
      <c r="AQ6163" s="57"/>
      <c r="AR6163" s="57"/>
      <c r="AS6163" s="57"/>
      <c r="AT6163" s="57"/>
      <c r="AU6163" s="57"/>
      <c r="AV6163" s="57"/>
      <c r="AW6163" s="57"/>
      <c r="AX6163" s="57"/>
      <c r="AY6163" s="57"/>
      <c r="AZ6163" s="57"/>
      <c r="BA6163" s="57"/>
      <c r="BB6163" s="57"/>
      <c r="BC6163" s="57"/>
      <c r="BD6163" s="57"/>
      <c r="BE6163" s="57"/>
      <c r="BF6163" s="57"/>
      <c r="BG6163" s="57"/>
      <c r="BH6163" s="57"/>
      <c r="BI6163" s="57"/>
      <c r="BJ6163" s="57"/>
      <c r="BK6163" s="57"/>
      <c r="BL6163" s="57"/>
    </row>
    <row r="6164" spans="1:64" s="50" customFormat="1" ht="12" customHeight="1" x14ac:dyDescent="0.15">
      <c r="A6164" s="42" t="s">
        <v>14368</v>
      </c>
      <c r="B6164" s="42">
        <v>20</v>
      </c>
      <c r="C6164" s="42" t="s">
        <v>14</v>
      </c>
      <c r="D6164" s="42" t="s">
        <v>31</v>
      </c>
      <c r="E6164" s="42"/>
      <c r="F6164" s="55">
        <v>41500</v>
      </c>
      <c r="G6164" s="42" t="s">
        <v>14369</v>
      </c>
      <c r="H6164" s="42" t="s">
        <v>14370</v>
      </c>
      <c r="I6164" s="42" t="s">
        <v>309</v>
      </c>
      <c r="J6164" s="42" t="s">
        <v>14371</v>
      </c>
      <c r="K6164" s="42" t="s">
        <v>8332</v>
      </c>
      <c r="L6164" s="42" t="s">
        <v>14372</v>
      </c>
      <c r="M6164" s="42" t="s">
        <v>21</v>
      </c>
      <c r="N6164" s="42" t="s">
        <v>14373</v>
      </c>
      <c r="O6164" s="42" t="s">
        <v>994</v>
      </c>
      <c r="P6164" s="42" t="s">
        <v>395</v>
      </c>
      <c r="Q6164" s="56" t="s">
        <v>14374</v>
      </c>
      <c r="R6164" s="42" t="s">
        <v>94</v>
      </c>
      <c r="S6164" s="42" t="s">
        <v>22</v>
      </c>
      <c r="T6164" s="42"/>
      <c r="V6164" s="42"/>
      <c r="W6164" s="42"/>
      <c r="Y6164" s="57"/>
      <c r="Z6164" s="57"/>
      <c r="AA6164" s="57"/>
      <c r="AB6164" s="57"/>
      <c r="AC6164" s="57"/>
      <c r="AD6164" s="57"/>
      <c r="AE6164" s="57"/>
      <c r="AF6164" s="57"/>
      <c r="AG6164" s="57"/>
      <c r="AH6164" s="57"/>
      <c r="AI6164" s="57"/>
      <c r="AJ6164" s="57"/>
      <c r="AK6164" s="57"/>
      <c r="AL6164" s="57"/>
      <c r="AM6164" s="57"/>
      <c r="AN6164" s="57"/>
      <c r="AO6164" s="57"/>
      <c r="AP6164" s="57"/>
      <c r="AQ6164" s="57"/>
      <c r="AR6164" s="57"/>
      <c r="AS6164" s="57"/>
      <c r="AT6164" s="57"/>
      <c r="AU6164" s="57"/>
      <c r="AV6164" s="57"/>
      <c r="AW6164" s="57"/>
      <c r="AX6164" s="57"/>
      <c r="AY6164" s="57"/>
      <c r="AZ6164" s="57"/>
      <c r="BA6164" s="57"/>
      <c r="BB6164" s="57"/>
      <c r="BC6164" s="57"/>
      <c r="BD6164" s="57"/>
      <c r="BE6164" s="57"/>
      <c r="BF6164" s="57"/>
      <c r="BG6164" s="57"/>
      <c r="BH6164" s="57"/>
      <c r="BI6164" s="57"/>
      <c r="BJ6164" s="57"/>
      <c r="BK6164" s="57"/>
      <c r="BL6164" s="57"/>
    </row>
    <row r="6165" spans="1:64" s="50" customFormat="1" ht="12" customHeight="1" x14ac:dyDescent="0.15">
      <c r="A6165" s="42" t="s">
        <v>14350</v>
      </c>
      <c r="B6165" s="42">
        <v>33</v>
      </c>
      <c r="C6165" s="42" t="s">
        <v>14</v>
      </c>
      <c r="D6165" s="42" t="s">
        <v>79</v>
      </c>
      <c r="E6165" s="42"/>
      <c r="F6165" s="55">
        <v>41500</v>
      </c>
      <c r="G6165" s="42" t="s">
        <v>14351</v>
      </c>
      <c r="H6165" s="42" t="s">
        <v>738</v>
      </c>
      <c r="I6165" s="42" t="s">
        <v>417</v>
      </c>
      <c r="J6165" s="42" t="s">
        <v>2098</v>
      </c>
      <c r="K6165" s="42" t="s">
        <v>1681</v>
      </c>
      <c r="L6165" s="42" t="s">
        <v>569</v>
      </c>
      <c r="M6165" s="42" t="s">
        <v>373</v>
      </c>
      <c r="N6165" s="42" t="s">
        <v>14352</v>
      </c>
      <c r="O6165" s="42" t="s">
        <v>994</v>
      </c>
      <c r="P6165" s="42" t="s">
        <v>395</v>
      </c>
      <c r="Q6165" s="56" t="s">
        <v>14353</v>
      </c>
      <c r="R6165" s="42" t="s">
        <v>94</v>
      </c>
      <c r="S6165" s="42" t="s">
        <v>373</v>
      </c>
      <c r="T6165" s="42"/>
      <c r="V6165" s="42"/>
      <c r="W6165" s="42"/>
      <c r="Y6165" s="57"/>
      <c r="Z6165" s="57"/>
      <c r="AA6165" s="57"/>
      <c r="AB6165" s="57"/>
      <c r="AC6165" s="57"/>
      <c r="AD6165" s="57"/>
      <c r="AE6165" s="57"/>
      <c r="AF6165" s="57"/>
      <c r="AG6165" s="57"/>
      <c r="AH6165" s="57"/>
      <c r="AI6165" s="57"/>
      <c r="AJ6165" s="57"/>
      <c r="AK6165" s="57"/>
      <c r="AL6165" s="57"/>
      <c r="AM6165" s="57"/>
      <c r="AN6165" s="57"/>
      <c r="AO6165" s="57"/>
      <c r="AP6165" s="57"/>
      <c r="AQ6165" s="57"/>
      <c r="AR6165" s="57"/>
      <c r="AS6165" s="57"/>
      <c r="AT6165" s="57"/>
      <c r="AU6165" s="57"/>
      <c r="AV6165" s="57"/>
      <c r="AW6165" s="57"/>
      <c r="AX6165" s="57"/>
      <c r="AY6165" s="57"/>
      <c r="AZ6165" s="57"/>
      <c r="BA6165" s="57"/>
      <c r="BB6165" s="57"/>
      <c r="BC6165" s="57"/>
      <c r="BD6165" s="57"/>
      <c r="BE6165" s="57"/>
      <c r="BF6165" s="57"/>
      <c r="BG6165" s="57"/>
      <c r="BH6165" s="57"/>
      <c r="BI6165" s="57"/>
      <c r="BJ6165" s="57"/>
      <c r="BK6165" s="57"/>
      <c r="BL6165" s="57"/>
    </row>
    <row r="6166" spans="1:64" s="50" customFormat="1" ht="12" customHeight="1" x14ac:dyDescent="0.15">
      <c r="A6166" s="42" t="s">
        <v>14375</v>
      </c>
      <c r="B6166" s="42">
        <v>20</v>
      </c>
      <c r="C6166" s="42" t="s">
        <v>14</v>
      </c>
      <c r="D6166" s="42" t="s">
        <v>15</v>
      </c>
      <c r="E6166" s="42" t="s">
        <v>14376</v>
      </c>
      <c r="F6166" s="55">
        <v>41499</v>
      </c>
      <c r="G6166" s="42" t="s">
        <v>14377</v>
      </c>
      <c r="H6166" s="42" t="s">
        <v>10904</v>
      </c>
      <c r="I6166" s="42" t="s">
        <v>19</v>
      </c>
      <c r="J6166" s="42" t="s">
        <v>14378</v>
      </c>
      <c r="K6166" s="42" t="s">
        <v>14379</v>
      </c>
      <c r="L6166" s="42" t="s">
        <v>14380</v>
      </c>
      <c r="M6166" s="42" t="s">
        <v>21</v>
      </c>
      <c r="N6166" s="42" t="s">
        <v>14381</v>
      </c>
      <c r="O6166" s="42" t="s">
        <v>537</v>
      </c>
      <c r="P6166" s="42" t="s">
        <v>395</v>
      </c>
      <c r="Q6166" s="56" t="s">
        <v>14382</v>
      </c>
      <c r="R6166" s="42" t="s">
        <v>542</v>
      </c>
      <c r="S6166" s="42" t="s">
        <v>22</v>
      </c>
      <c r="T6166" s="42"/>
      <c r="V6166" s="42"/>
      <c r="W6166" s="42"/>
      <c r="Y6166" s="57"/>
      <c r="Z6166" s="57"/>
      <c r="AA6166" s="57"/>
      <c r="AB6166" s="57"/>
      <c r="AC6166" s="57"/>
      <c r="AD6166" s="57"/>
      <c r="AE6166" s="57"/>
      <c r="AF6166" s="57"/>
      <c r="AG6166" s="57"/>
      <c r="AH6166" s="57"/>
      <c r="AI6166" s="57"/>
      <c r="AJ6166" s="57"/>
      <c r="AK6166" s="57"/>
      <c r="AL6166" s="57"/>
      <c r="AM6166" s="57"/>
      <c r="AN6166" s="57"/>
      <c r="AO6166" s="57"/>
      <c r="AP6166" s="57"/>
      <c r="AQ6166" s="57"/>
      <c r="AR6166" s="57"/>
      <c r="AS6166" s="57"/>
      <c r="AT6166" s="57"/>
      <c r="AU6166" s="57"/>
      <c r="AV6166" s="57"/>
      <c r="AW6166" s="57"/>
      <c r="AX6166" s="57"/>
      <c r="AY6166" s="57"/>
      <c r="AZ6166" s="57"/>
      <c r="BA6166" s="57"/>
      <c r="BB6166" s="57"/>
      <c r="BC6166" s="57"/>
      <c r="BD6166" s="57"/>
      <c r="BE6166" s="57"/>
      <c r="BF6166" s="57"/>
      <c r="BG6166" s="57"/>
      <c r="BH6166" s="57"/>
      <c r="BI6166" s="57"/>
      <c r="BJ6166" s="57"/>
      <c r="BK6166" s="57"/>
      <c r="BL6166" s="57"/>
    </row>
    <row r="6167" spans="1:64" s="50" customFormat="1" ht="12" customHeight="1" x14ac:dyDescent="0.15">
      <c r="A6167" s="42" t="s">
        <v>14397</v>
      </c>
      <c r="B6167" s="42">
        <v>63</v>
      </c>
      <c r="C6167" s="42" t="s">
        <v>14</v>
      </c>
      <c r="D6167" s="42" t="s">
        <v>24</v>
      </c>
      <c r="E6167" s="42"/>
      <c r="F6167" s="55">
        <v>41499</v>
      </c>
      <c r="G6167" s="42" t="s">
        <v>14398</v>
      </c>
      <c r="H6167" s="42" t="s">
        <v>1273</v>
      </c>
      <c r="I6167" s="42" t="s">
        <v>203</v>
      </c>
      <c r="J6167" s="42" t="s">
        <v>14399</v>
      </c>
      <c r="K6167" s="42" t="s">
        <v>1273</v>
      </c>
      <c r="L6167" s="42" t="s">
        <v>1274</v>
      </c>
      <c r="M6167" s="42" t="s">
        <v>21</v>
      </c>
      <c r="N6167" s="42" t="s">
        <v>14400</v>
      </c>
      <c r="O6167" s="42" t="s">
        <v>994</v>
      </c>
      <c r="P6167" s="42" t="s">
        <v>395</v>
      </c>
      <c r="Q6167" s="56" t="s">
        <v>14401</v>
      </c>
      <c r="R6167" s="42" t="s">
        <v>94</v>
      </c>
      <c r="S6167" s="42" t="s">
        <v>22</v>
      </c>
      <c r="T6167" s="42"/>
      <c r="V6167" s="42"/>
      <c r="W6167" s="42"/>
      <c r="Y6167" s="57"/>
      <c r="Z6167" s="57"/>
      <c r="AA6167" s="57"/>
      <c r="AB6167" s="57"/>
      <c r="AC6167" s="57"/>
      <c r="AD6167" s="57"/>
      <c r="AE6167" s="57"/>
      <c r="AF6167" s="57"/>
      <c r="AG6167" s="57"/>
      <c r="AH6167" s="57"/>
      <c r="AI6167" s="57"/>
      <c r="AJ6167" s="57"/>
      <c r="AK6167" s="57"/>
      <c r="AL6167" s="57"/>
      <c r="AM6167" s="57"/>
      <c r="AN6167" s="57"/>
      <c r="AO6167" s="57"/>
      <c r="AP6167" s="57"/>
      <c r="AQ6167" s="57"/>
      <c r="AR6167" s="57"/>
      <c r="AS6167" s="57"/>
      <c r="AT6167" s="57"/>
      <c r="AU6167" s="57"/>
      <c r="AV6167" s="57"/>
      <c r="AW6167" s="57"/>
      <c r="AX6167" s="57"/>
      <c r="AY6167" s="57"/>
      <c r="AZ6167" s="57"/>
      <c r="BA6167" s="57"/>
      <c r="BB6167" s="57"/>
      <c r="BC6167" s="57"/>
      <c r="BD6167" s="57"/>
      <c r="BE6167" s="57"/>
      <c r="BF6167" s="57"/>
      <c r="BG6167" s="57"/>
      <c r="BH6167" s="57"/>
      <c r="BI6167" s="57"/>
      <c r="BJ6167" s="57"/>
      <c r="BK6167" s="57"/>
      <c r="BL6167" s="57"/>
    </row>
    <row r="6168" spans="1:64" s="50" customFormat="1" ht="12" customHeight="1" x14ac:dyDescent="0.15">
      <c r="A6168" s="42" t="s">
        <v>14388</v>
      </c>
      <c r="B6168" s="42">
        <v>35</v>
      </c>
      <c r="C6168" s="42" t="s">
        <v>14</v>
      </c>
      <c r="D6168" s="42" t="s">
        <v>42</v>
      </c>
      <c r="E6168" s="42" t="s">
        <v>14389</v>
      </c>
      <c r="F6168" s="55">
        <v>41499</v>
      </c>
      <c r="G6168" s="42" t="s">
        <v>14390</v>
      </c>
      <c r="H6168" s="42" t="s">
        <v>14391</v>
      </c>
      <c r="I6168" s="42" t="s">
        <v>493</v>
      </c>
      <c r="J6168" s="42" t="s">
        <v>14392</v>
      </c>
      <c r="K6168" s="42" t="s">
        <v>14393</v>
      </c>
      <c r="L6168" s="42" t="s">
        <v>14394</v>
      </c>
      <c r="M6168" s="42" t="s">
        <v>21</v>
      </c>
      <c r="N6168" s="42" t="s">
        <v>14395</v>
      </c>
      <c r="O6168" s="42" t="s">
        <v>537</v>
      </c>
      <c r="P6168" s="42" t="s">
        <v>395</v>
      </c>
      <c r="Q6168" s="56" t="s">
        <v>14396</v>
      </c>
      <c r="R6168" s="42" t="s">
        <v>94</v>
      </c>
      <c r="S6168" s="42" t="s">
        <v>12</v>
      </c>
      <c r="T6168" s="42"/>
      <c r="V6168" s="42"/>
      <c r="W6168" s="42"/>
      <c r="Y6168" s="57"/>
      <c r="Z6168" s="57"/>
      <c r="AA6168" s="57"/>
      <c r="AB6168" s="57"/>
      <c r="AC6168" s="57"/>
      <c r="AD6168" s="57"/>
      <c r="AE6168" s="57"/>
      <c r="AF6168" s="57"/>
      <c r="AG6168" s="57"/>
      <c r="AH6168" s="57"/>
      <c r="AI6168" s="57"/>
      <c r="AJ6168" s="57"/>
      <c r="AK6168" s="57"/>
      <c r="AL6168" s="57"/>
      <c r="AM6168" s="57"/>
      <c r="AN6168" s="57"/>
      <c r="AO6168" s="57"/>
      <c r="AP6168" s="57"/>
      <c r="AQ6168" s="57"/>
      <c r="AR6168" s="57"/>
      <c r="AS6168" s="57"/>
      <c r="AT6168" s="57"/>
      <c r="AU6168" s="57"/>
      <c r="AV6168" s="57"/>
      <c r="AW6168" s="57"/>
      <c r="AX6168" s="57"/>
      <c r="AY6168" s="57"/>
      <c r="AZ6168" s="57"/>
      <c r="BA6168" s="57"/>
      <c r="BB6168" s="57"/>
      <c r="BC6168" s="57"/>
      <c r="BD6168" s="57"/>
      <c r="BE6168" s="57"/>
      <c r="BF6168" s="57"/>
      <c r="BG6168" s="57"/>
      <c r="BH6168" s="57"/>
      <c r="BI6168" s="57"/>
      <c r="BJ6168" s="57"/>
      <c r="BK6168" s="57"/>
      <c r="BL6168" s="57"/>
    </row>
    <row r="6169" spans="1:64" s="50" customFormat="1" ht="12" customHeight="1" x14ac:dyDescent="0.15">
      <c r="A6169" s="42" t="s">
        <v>14409</v>
      </c>
      <c r="B6169" s="42">
        <v>59</v>
      </c>
      <c r="C6169" s="42" t="s">
        <v>14</v>
      </c>
      <c r="D6169" s="42" t="s">
        <v>31</v>
      </c>
      <c r="E6169" s="42" t="s">
        <v>14410</v>
      </c>
      <c r="F6169" s="55">
        <v>41499</v>
      </c>
      <c r="G6169" s="42" t="s">
        <v>14411</v>
      </c>
      <c r="H6169" s="42" t="s">
        <v>534</v>
      </c>
      <c r="I6169" s="42" t="s">
        <v>63</v>
      </c>
      <c r="J6169" s="42" t="s">
        <v>14412</v>
      </c>
      <c r="K6169" s="42" t="s">
        <v>535</v>
      </c>
      <c r="L6169" s="42" t="s">
        <v>600</v>
      </c>
      <c r="M6169" s="42" t="s">
        <v>385</v>
      </c>
      <c r="N6169" s="42" t="s">
        <v>14413</v>
      </c>
      <c r="O6169" s="42" t="s">
        <v>994</v>
      </c>
      <c r="P6169" s="42" t="s">
        <v>395</v>
      </c>
      <c r="Q6169" s="56" t="s">
        <v>14414</v>
      </c>
      <c r="R6169" s="42" t="s">
        <v>542</v>
      </c>
      <c r="S6169" s="42" t="s">
        <v>12</v>
      </c>
      <c r="T6169" s="42"/>
      <c r="V6169" s="42"/>
      <c r="W6169" s="42"/>
      <c r="Y6169" s="57"/>
      <c r="Z6169" s="57"/>
      <c r="AA6169" s="57"/>
      <c r="AB6169" s="57"/>
      <c r="AC6169" s="57"/>
      <c r="AD6169" s="57"/>
      <c r="AE6169" s="57"/>
      <c r="AF6169" s="57"/>
      <c r="AG6169" s="57"/>
      <c r="AH6169" s="57"/>
      <c r="AI6169" s="57"/>
      <c r="AJ6169" s="57"/>
      <c r="AK6169" s="57"/>
      <c r="AL6169" s="57"/>
      <c r="AM6169" s="57"/>
      <c r="AN6169" s="57"/>
      <c r="AO6169" s="57"/>
      <c r="AP6169" s="57"/>
      <c r="AQ6169" s="57"/>
      <c r="AR6169" s="57"/>
      <c r="AS6169" s="57"/>
      <c r="AT6169" s="57"/>
      <c r="AU6169" s="57"/>
      <c r="AV6169" s="57"/>
      <c r="AW6169" s="57"/>
      <c r="AX6169" s="57"/>
      <c r="AY6169" s="57"/>
      <c r="AZ6169" s="57"/>
      <c r="BA6169" s="57"/>
      <c r="BB6169" s="57"/>
      <c r="BC6169" s="57"/>
      <c r="BD6169" s="57"/>
      <c r="BE6169" s="57"/>
      <c r="BF6169" s="57"/>
      <c r="BG6169" s="57"/>
      <c r="BH6169" s="57"/>
      <c r="BI6169" s="57"/>
      <c r="BJ6169" s="57"/>
      <c r="BK6169" s="57"/>
      <c r="BL6169" s="57"/>
    </row>
    <row r="6170" spans="1:64" s="50" customFormat="1" ht="12" customHeight="1" x14ac:dyDescent="0.15">
      <c r="A6170" s="42" t="s">
        <v>14402</v>
      </c>
      <c r="B6170" s="42">
        <v>33</v>
      </c>
      <c r="C6170" s="42" t="s">
        <v>14</v>
      </c>
      <c r="D6170" s="42" t="s">
        <v>24</v>
      </c>
      <c r="E6170" s="42"/>
      <c r="F6170" s="55">
        <v>41499</v>
      </c>
      <c r="G6170" s="42" t="s">
        <v>14403</v>
      </c>
      <c r="H6170" s="42" t="s">
        <v>14404</v>
      </c>
      <c r="I6170" s="42" t="s">
        <v>653</v>
      </c>
      <c r="J6170" s="42" t="s">
        <v>14405</v>
      </c>
      <c r="K6170" s="42" t="s">
        <v>14406</v>
      </c>
      <c r="L6170" s="42" t="s">
        <v>14407</v>
      </c>
      <c r="M6170" s="42" t="s">
        <v>385</v>
      </c>
      <c r="N6170" s="42" t="s">
        <v>14408</v>
      </c>
      <c r="O6170" s="42" t="s">
        <v>994</v>
      </c>
      <c r="P6170" s="42" t="s">
        <v>395</v>
      </c>
      <c r="Q6170" s="56" t="str">
        <f>HYPERLINK("http://blog.gulflive.com/mississippi-press-news/2013/10/gloster_police_offer_reinstate.html","http://blog.gulflive.com/mississippi-press-news/2013/10/gloster_police_offer_reinstate.html")</f>
        <v>http://blog.gulflive.com/mississippi-press-news/2013/10/gloster_police_offer_reinstate.html</v>
      </c>
      <c r="R6170" s="42" t="s">
        <v>94</v>
      </c>
      <c r="S6170" s="42" t="s">
        <v>29</v>
      </c>
      <c r="T6170" s="42"/>
      <c r="V6170" s="42"/>
      <c r="W6170" s="42"/>
      <c r="Y6170" s="57"/>
      <c r="Z6170" s="57"/>
      <c r="AA6170" s="57"/>
      <c r="AB6170" s="57"/>
      <c r="AC6170" s="57"/>
      <c r="AD6170" s="57"/>
      <c r="AE6170" s="57"/>
      <c r="AF6170" s="57"/>
      <c r="AG6170" s="57"/>
      <c r="AH6170" s="57"/>
      <c r="AI6170" s="57"/>
      <c r="AJ6170" s="57"/>
      <c r="AK6170" s="57"/>
      <c r="AL6170" s="57"/>
      <c r="AM6170" s="57"/>
      <c r="AN6170" s="57"/>
      <c r="AO6170" s="57"/>
      <c r="AP6170" s="57"/>
      <c r="AQ6170" s="57"/>
      <c r="AR6170" s="57"/>
      <c r="AS6170" s="57"/>
      <c r="AT6170" s="57"/>
      <c r="AU6170" s="57"/>
      <c r="AV6170" s="57"/>
      <c r="AW6170" s="57"/>
      <c r="AX6170" s="57"/>
      <c r="AY6170" s="57"/>
      <c r="AZ6170" s="57"/>
      <c r="BA6170" s="57"/>
      <c r="BB6170" s="57"/>
      <c r="BC6170" s="57"/>
      <c r="BD6170" s="57"/>
      <c r="BE6170" s="57"/>
      <c r="BF6170" s="57"/>
      <c r="BG6170" s="57"/>
      <c r="BH6170" s="57"/>
      <c r="BI6170" s="57"/>
      <c r="BJ6170" s="57"/>
      <c r="BK6170" s="57"/>
      <c r="BL6170" s="57"/>
    </row>
    <row r="6171" spans="1:64" s="50" customFormat="1" ht="12" customHeight="1" x14ac:dyDescent="0.15">
      <c r="A6171" s="42" t="s">
        <v>14383</v>
      </c>
      <c r="B6171" s="42">
        <v>23</v>
      </c>
      <c r="C6171" s="42" t="s">
        <v>14</v>
      </c>
      <c r="D6171" s="42" t="s">
        <v>79</v>
      </c>
      <c r="E6171" s="42"/>
      <c r="F6171" s="55">
        <v>41499</v>
      </c>
      <c r="G6171" s="42" t="s">
        <v>14384</v>
      </c>
      <c r="H6171" s="42" t="s">
        <v>1562</v>
      </c>
      <c r="I6171" s="42" t="s">
        <v>46</v>
      </c>
      <c r="J6171" s="42" t="s">
        <v>14385</v>
      </c>
      <c r="K6171" s="42" t="s">
        <v>1562</v>
      </c>
      <c r="L6171" s="42" t="s">
        <v>225</v>
      </c>
      <c r="M6171" s="42" t="s">
        <v>21</v>
      </c>
      <c r="N6171" s="42" t="s">
        <v>14386</v>
      </c>
      <c r="O6171" s="42" t="s">
        <v>23</v>
      </c>
      <c r="P6171" s="42" t="s">
        <v>395</v>
      </c>
      <c r="Q6171" s="56" t="s">
        <v>14387</v>
      </c>
      <c r="R6171" s="42" t="s">
        <v>94</v>
      </c>
      <c r="S6171" s="42" t="s">
        <v>373</v>
      </c>
      <c r="T6171" s="42"/>
      <c r="V6171" s="42"/>
      <c r="W6171" s="42"/>
      <c r="Y6171" s="57"/>
      <c r="Z6171" s="57"/>
      <c r="AA6171" s="57"/>
      <c r="AB6171" s="57"/>
      <c r="AC6171" s="57"/>
      <c r="AD6171" s="57"/>
      <c r="AE6171" s="57"/>
      <c r="AF6171" s="57"/>
      <c r="AG6171" s="57"/>
      <c r="AH6171" s="57"/>
      <c r="AI6171" s="57"/>
      <c r="AJ6171" s="57"/>
      <c r="AK6171" s="57"/>
      <c r="AL6171" s="57"/>
      <c r="AM6171" s="57"/>
      <c r="AN6171" s="57"/>
      <c r="AO6171" s="57"/>
      <c r="AP6171" s="57"/>
      <c r="AQ6171" s="57"/>
      <c r="AR6171" s="57"/>
      <c r="AS6171" s="57"/>
      <c r="AT6171" s="57"/>
      <c r="AU6171" s="57"/>
      <c r="AV6171" s="57"/>
      <c r="AW6171" s="57"/>
      <c r="AX6171" s="57"/>
      <c r="AY6171" s="57"/>
      <c r="AZ6171" s="57"/>
      <c r="BA6171" s="57"/>
      <c r="BB6171" s="57"/>
      <c r="BC6171" s="57"/>
      <c r="BD6171" s="57"/>
      <c r="BE6171" s="57"/>
      <c r="BF6171" s="57"/>
      <c r="BG6171" s="57"/>
      <c r="BH6171" s="57"/>
      <c r="BI6171" s="57"/>
      <c r="BJ6171" s="57"/>
      <c r="BK6171" s="57"/>
      <c r="BL6171" s="57"/>
    </row>
    <row r="6172" spans="1:64" s="50" customFormat="1" ht="12" customHeight="1" x14ac:dyDescent="0.15">
      <c r="A6172" s="42" t="s">
        <v>14421</v>
      </c>
      <c r="B6172" s="42">
        <v>44</v>
      </c>
      <c r="C6172" s="42" t="s">
        <v>108</v>
      </c>
      <c r="D6172" s="42" t="s">
        <v>24</v>
      </c>
      <c r="E6172" s="42"/>
      <c r="F6172" s="55">
        <v>41498</v>
      </c>
      <c r="G6172" s="42" t="s">
        <v>14422</v>
      </c>
      <c r="H6172" s="42" t="s">
        <v>6306</v>
      </c>
      <c r="I6172" s="42" t="s">
        <v>56</v>
      </c>
      <c r="J6172" s="42" t="s">
        <v>14423</v>
      </c>
      <c r="K6172" s="42" t="s">
        <v>1102</v>
      </c>
      <c r="L6172" s="42" t="s">
        <v>4287</v>
      </c>
      <c r="M6172" s="42" t="s">
        <v>21</v>
      </c>
      <c r="N6172" s="42" t="s">
        <v>14424</v>
      </c>
      <c r="O6172" s="42" t="s">
        <v>994</v>
      </c>
      <c r="P6172" s="42" t="s">
        <v>395</v>
      </c>
      <c r="Q6172" s="56" t="s">
        <v>14425</v>
      </c>
      <c r="R6172" s="42" t="s">
        <v>23</v>
      </c>
      <c r="S6172" s="42" t="s">
        <v>22</v>
      </c>
      <c r="T6172" s="42"/>
      <c r="V6172" s="42"/>
      <c r="W6172" s="42"/>
      <c r="Y6172" s="57"/>
      <c r="Z6172" s="57"/>
      <c r="AA6172" s="57"/>
      <c r="AB6172" s="57"/>
      <c r="AC6172" s="57"/>
      <c r="AD6172" s="57"/>
      <c r="AE6172" s="57"/>
      <c r="AF6172" s="57"/>
      <c r="AG6172" s="57"/>
      <c r="AH6172" s="57"/>
      <c r="AI6172" s="57"/>
      <c r="AJ6172" s="57"/>
      <c r="AK6172" s="57"/>
      <c r="AL6172" s="57"/>
      <c r="AM6172" s="57"/>
      <c r="AN6172" s="57"/>
      <c r="AO6172" s="57"/>
      <c r="AP6172" s="57"/>
      <c r="AQ6172" s="57"/>
      <c r="AR6172" s="57"/>
      <c r="AS6172" s="57"/>
      <c r="AT6172" s="57"/>
      <c r="AU6172" s="57"/>
      <c r="AV6172" s="57"/>
      <c r="AW6172" s="57"/>
      <c r="AX6172" s="57"/>
      <c r="AY6172" s="57"/>
      <c r="AZ6172" s="57"/>
      <c r="BA6172" s="57"/>
      <c r="BB6172" s="57"/>
      <c r="BC6172" s="57"/>
      <c r="BD6172" s="57"/>
      <c r="BE6172" s="57"/>
      <c r="BF6172" s="57"/>
      <c r="BG6172" s="57"/>
      <c r="BH6172" s="57"/>
      <c r="BI6172" s="57"/>
      <c r="BJ6172" s="57"/>
      <c r="BK6172" s="57"/>
      <c r="BL6172" s="57"/>
    </row>
    <row r="6173" spans="1:64" s="50" customFormat="1" ht="12" customHeight="1" x14ac:dyDescent="0.15">
      <c r="A6173" s="42" t="s">
        <v>14415</v>
      </c>
      <c r="B6173" s="42">
        <v>31</v>
      </c>
      <c r="C6173" s="42" t="s">
        <v>14</v>
      </c>
      <c r="D6173" s="42" t="s">
        <v>79</v>
      </c>
      <c r="E6173" s="42" t="s">
        <v>14416</v>
      </c>
      <c r="F6173" s="55">
        <v>41498</v>
      </c>
      <c r="G6173" s="42" t="s">
        <v>14417</v>
      </c>
      <c r="H6173" s="42" t="s">
        <v>1184</v>
      </c>
      <c r="I6173" s="42" t="s">
        <v>297</v>
      </c>
      <c r="J6173" s="42" t="s">
        <v>14418</v>
      </c>
      <c r="K6173" s="42" t="s">
        <v>1185</v>
      </c>
      <c r="L6173" s="42" t="s">
        <v>1186</v>
      </c>
      <c r="M6173" s="42" t="s">
        <v>21</v>
      </c>
      <c r="N6173" s="42" t="s">
        <v>14419</v>
      </c>
      <c r="O6173" s="42" t="s">
        <v>994</v>
      </c>
      <c r="P6173" s="42" t="s">
        <v>395</v>
      </c>
      <c r="Q6173" s="56" t="s">
        <v>14420</v>
      </c>
      <c r="R6173" s="42" t="s">
        <v>23</v>
      </c>
      <c r="S6173" s="42" t="s">
        <v>22</v>
      </c>
      <c r="T6173" s="42"/>
      <c r="V6173" s="42"/>
      <c r="W6173" s="42"/>
      <c r="Y6173" s="57"/>
      <c r="Z6173" s="57"/>
      <c r="AA6173" s="57"/>
      <c r="AB6173" s="57"/>
      <c r="AC6173" s="57"/>
      <c r="AD6173" s="57"/>
      <c r="AE6173" s="57"/>
      <c r="AF6173" s="57"/>
      <c r="AG6173" s="57"/>
      <c r="AH6173" s="57"/>
      <c r="AI6173" s="57"/>
      <c r="AJ6173" s="57"/>
      <c r="AK6173" s="57"/>
      <c r="AL6173" s="57"/>
      <c r="AM6173" s="57"/>
      <c r="AN6173" s="57"/>
      <c r="AO6173" s="57"/>
      <c r="AP6173" s="57"/>
      <c r="AQ6173" s="57"/>
      <c r="AR6173" s="57"/>
      <c r="AS6173" s="57"/>
      <c r="AT6173" s="57"/>
      <c r="AU6173" s="57"/>
      <c r="AV6173" s="57"/>
      <c r="AW6173" s="57"/>
      <c r="AX6173" s="57"/>
      <c r="AY6173" s="57"/>
      <c r="AZ6173" s="57"/>
      <c r="BA6173" s="57"/>
      <c r="BB6173" s="57"/>
      <c r="BC6173" s="57"/>
      <c r="BD6173" s="57"/>
      <c r="BE6173" s="57"/>
      <c r="BF6173" s="57"/>
      <c r="BG6173" s="57"/>
      <c r="BH6173" s="57"/>
      <c r="BI6173" s="57"/>
      <c r="BJ6173" s="57"/>
      <c r="BK6173" s="57"/>
      <c r="BL6173" s="57"/>
    </row>
    <row r="6174" spans="1:64" s="50" customFormat="1" ht="12" customHeight="1" x14ac:dyDescent="0.15">
      <c r="A6174" s="42" t="s">
        <v>14426</v>
      </c>
      <c r="B6174" s="42">
        <v>46</v>
      </c>
      <c r="C6174" s="42" t="s">
        <v>14</v>
      </c>
      <c r="D6174" s="42" t="s">
        <v>31</v>
      </c>
      <c r="E6174" s="42" t="s">
        <v>14427</v>
      </c>
      <c r="F6174" s="55">
        <v>41498</v>
      </c>
      <c r="G6174" s="42" t="s">
        <v>14428</v>
      </c>
      <c r="H6174" s="42" t="s">
        <v>14429</v>
      </c>
      <c r="I6174" s="42" t="s">
        <v>398</v>
      </c>
      <c r="J6174" s="42" t="s">
        <v>14430</v>
      </c>
      <c r="K6174" s="42" t="s">
        <v>1467</v>
      </c>
      <c r="L6174" s="42" t="s">
        <v>14431</v>
      </c>
      <c r="M6174" s="42" t="s">
        <v>21</v>
      </c>
      <c r="N6174" s="42" t="s">
        <v>14432</v>
      </c>
      <c r="O6174" s="42" t="s">
        <v>537</v>
      </c>
      <c r="P6174" s="42" t="s">
        <v>395</v>
      </c>
      <c r="Q6174" s="56" t="s">
        <v>14433</v>
      </c>
      <c r="R6174" s="42" t="s">
        <v>23</v>
      </c>
      <c r="S6174" s="42" t="s">
        <v>12</v>
      </c>
      <c r="T6174" s="42"/>
      <c r="V6174" s="42"/>
      <c r="W6174" s="42"/>
      <c r="Y6174" s="57"/>
      <c r="Z6174" s="57"/>
      <c r="AA6174" s="57"/>
      <c r="AB6174" s="57"/>
      <c r="AC6174" s="57"/>
      <c r="AD6174" s="57"/>
      <c r="AE6174" s="57"/>
      <c r="AF6174" s="57"/>
      <c r="AG6174" s="57"/>
      <c r="AH6174" s="57"/>
      <c r="AI6174" s="57"/>
      <c r="AJ6174" s="57"/>
      <c r="AK6174" s="57"/>
      <c r="AL6174" s="57"/>
      <c r="AM6174" s="57"/>
      <c r="AN6174" s="57"/>
      <c r="AO6174" s="57"/>
      <c r="AP6174" s="57"/>
      <c r="AQ6174" s="57"/>
      <c r="AR6174" s="57"/>
      <c r="AS6174" s="57"/>
      <c r="AT6174" s="57"/>
      <c r="AU6174" s="57"/>
      <c r="AV6174" s="57"/>
      <c r="AW6174" s="57"/>
      <c r="AX6174" s="57"/>
      <c r="AY6174" s="57"/>
      <c r="AZ6174" s="57"/>
      <c r="BA6174" s="57"/>
      <c r="BB6174" s="57"/>
      <c r="BC6174" s="57"/>
      <c r="BD6174" s="57"/>
      <c r="BE6174" s="57"/>
      <c r="BF6174" s="57"/>
      <c r="BG6174" s="57"/>
      <c r="BH6174" s="57"/>
      <c r="BI6174" s="57"/>
      <c r="BJ6174" s="57"/>
      <c r="BK6174" s="57"/>
      <c r="BL6174" s="57"/>
    </row>
    <row r="6175" spans="1:64" s="50" customFormat="1" ht="12" customHeight="1" x14ac:dyDescent="0.15">
      <c r="A6175" s="42" t="s">
        <v>14434</v>
      </c>
      <c r="B6175" s="42">
        <v>44</v>
      </c>
      <c r="C6175" s="42" t="s">
        <v>14</v>
      </c>
      <c r="D6175" s="42" t="s">
        <v>79</v>
      </c>
      <c r="E6175" s="42" t="s">
        <v>14435</v>
      </c>
      <c r="F6175" s="55">
        <v>41497</v>
      </c>
      <c r="G6175" s="42" t="s">
        <v>14436</v>
      </c>
      <c r="H6175" s="42" t="s">
        <v>14437</v>
      </c>
      <c r="I6175" s="42" t="s">
        <v>38</v>
      </c>
      <c r="J6175" s="42" t="s">
        <v>14438</v>
      </c>
      <c r="K6175" s="42" t="s">
        <v>2796</v>
      </c>
      <c r="L6175" s="42" t="s">
        <v>10009</v>
      </c>
      <c r="M6175" s="42" t="s">
        <v>21</v>
      </c>
      <c r="N6175" s="42" t="s">
        <v>14439</v>
      </c>
      <c r="O6175" s="42" t="s">
        <v>537</v>
      </c>
      <c r="P6175" s="42" t="s">
        <v>395</v>
      </c>
      <c r="Q6175" s="56" t="s">
        <v>14440</v>
      </c>
      <c r="R6175" s="42" t="s">
        <v>94</v>
      </c>
      <c r="S6175" s="42" t="s">
        <v>22</v>
      </c>
      <c r="T6175" s="42"/>
      <c r="V6175" s="42"/>
      <c r="W6175" s="42"/>
      <c r="Y6175" s="57"/>
      <c r="Z6175" s="57"/>
      <c r="AA6175" s="57"/>
      <c r="AB6175" s="57"/>
      <c r="AC6175" s="57"/>
      <c r="AD6175" s="57"/>
      <c r="AE6175" s="57"/>
      <c r="AF6175" s="57"/>
      <c r="AG6175" s="57"/>
      <c r="AH6175" s="57"/>
      <c r="AI6175" s="57"/>
      <c r="AJ6175" s="57"/>
      <c r="AK6175" s="57"/>
      <c r="AL6175" s="57"/>
      <c r="AM6175" s="57"/>
      <c r="AN6175" s="57"/>
      <c r="AO6175" s="57"/>
      <c r="AP6175" s="57"/>
      <c r="AQ6175" s="57"/>
      <c r="AR6175" s="57"/>
      <c r="AS6175" s="57"/>
      <c r="AT6175" s="57"/>
      <c r="AU6175" s="57"/>
      <c r="AV6175" s="57"/>
      <c r="AW6175" s="57"/>
      <c r="AX6175" s="57"/>
      <c r="AY6175" s="57"/>
      <c r="AZ6175" s="57"/>
      <c r="BA6175" s="57"/>
      <c r="BB6175" s="57"/>
      <c r="BC6175" s="57"/>
      <c r="BD6175" s="57"/>
      <c r="BE6175" s="57"/>
      <c r="BF6175" s="57"/>
      <c r="BG6175" s="57"/>
      <c r="BH6175" s="57"/>
      <c r="BI6175" s="57"/>
      <c r="BJ6175" s="57"/>
      <c r="BK6175" s="57"/>
      <c r="BL6175" s="57"/>
    </row>
    <row r="6176" spans="1:64" s="50" customFormat="1" ht="12" customHeight="1" x14ac:dyDescent="0.15">
      <c r="A6176" s="42" t="s">
        <v>14441</v>
      </c>
      <c r="B6176" s="42">
        <v>23</v>
      </c>
      <c r="C6176" s="42" t="s">
        <v>14</v>
      </c>
      <c r="D6176" s="42" t="s">
        <v>79</v>
      </c>
      <c r="E6176" s="42"/>
      <c r="F6176" s="55">
        <v>41497</v>
      </c>
      <c r="G6176" s="42" t="s">
        <v>14442</v>
      </c>
      <c r="H6176" s="42" t="s">
        <v>4085</v>
      </c>
      <c r="I6176" s="42" t="s">
        <v>40</v>
      </c>
      <c r="J6176" s="42" t="s">
        <v>14443</v>
      </c>
      <c r="K6176" s="42" t="s">
        <v>8751</v>
      </c>
      <c r="L6176" s="42" t="s">
        <v>15928</v>
      </c>
      <c r="M6176" s="42" t="s">
        <v>21</v>
      </c>
      <c r="N6176" s="42" t="s">
        <v>14444</v>
      </c>
      <c r="O6176" s="42" t="s">
        <v>994</v>
      </c>
      <c r="P6176" s="42" t="s">
        <v>395</v>
      </c>
      <c r="Q6176" s="56" t="s">
        <v>14445</v>
      </c>
      <c r="R6176" s="42" t="s">
        <v>94</v>
      </c>
      <c r="S6176" s="42" t="s">
        <v>22</v>
      </c>
      <c r="T6176" s="42"/>
      <c r="V6176" s="42"/>
      <c r="W6176" s="42"/>
      <c r="Y6176" s="57"/>
      <c r="Z6176" s="57"/>
      <c r="AA6176" s="57"/>
      <c r="AB6176" s="57"/>
      <c r="AC6176" s="57"/>
      <c r="AD6176" s="57"/>
      <c r="AE6176" s="57"/>
      <c r="AF6176" s="57"/>
      <c r="AG6176" s="57"/>
      <c r="AH6176" s="57"/>
      <c r="AI6176" s="57"/>
      <c r="AJ6176" s="57"/>
      <c r="AK6176" s="57"/>
      <c r="AL6176" s="57"/>
      <c r="AM6176" s="57"/>
      <c r="AN6176" s="57"/>
      <c r="AO6176" s="57"/>
      <c r="AP6176" s="57"/>
      <c r="AQ6176" s="57"/>
      <c r="AR6176" s="57"/>
      <c r="AS6176" s="57"/>
      <c r="AT6176" s="57"/>
      <c r="AU6176" s="57"/>
      <c r="AV6176" s="57"/>
      <c r="AW6176" s="57"/>
      <c r="AX6176" s="57"/>
      <c r="AY6176" s="57"/>
      <c r="AZ6176" s="57"/>
      <c r="BA6176" s="57"/>
      <c r="BB6176" s="57"/>
      <c r="BC6176" s="57"/>
      <c r="BD6176" s="57"/>
      <c r="BE6176" s="57"/>
      <c r="BF6176" s="57"/>
      <c r="BG6176" s="57"/>
      <c r="BH6176" s="57"/>
      <c r="BI6176" s="57"/>
      <c r="BJ6176" s="57"/>
      <c r="BK6176" s="57"/>
      <c r="BL6176" s="57"/>
    </row>
    <row r="6177" spans="1:64" s="50" customFormat="1" ht="12" customHeight="1" x14ac:dyDescent="0.15">
      <c r="A6177" s="42" t="s">
        <v>14446</v>
      </c>
      <c r="B6177" s="42" t="s">
        <v>9000</v>
      </c>
      <c r="C6177" s="42" t="s">
        <v>14</v>
      </c>
      <c r="D6177" s="42" t="s">
        <v>31</v>
      </c>
      <c r="E6177" s="42" t="s">
        <v>14447</v>
      </c>
      <c r="F6177" s="55">
        <v>41496</v>
      </c>
      <c r="G6177" s="42" t="s">
        <v>14448</v>
      </c>
      <c r="H6177" s="42" t="s">
        <v>14449</v>
      </c>
      <c r="I6177" s="42" t="s">
        <v>774</v>
      </c>
      <c r="J6177" s="42" t="s">
        <v>14450</v>
      </c>
      <c r="K6177" s="42" t="s">
        <v>14451</v>
      </c>
      <c r="L6177" s="42" t="s">
        <v>14452</v>
      </c>
      <c r="M6177" s="42" t="s">
        <v>21</v>
      </c>
      <c r="N6177" s="42" t="s">
        <v>14453</v>
      </c>
      <c r="O6177" s="42" t="s">
        <v>23</v>
      </c>
      <c r="P6177" s="42" t="s">
        <v>395</v>
      </c>
      <c r="Q6177" s="56" t="str">
        <f>HYPERLINK("http://www.huffingtonpost.com/2013/08/08/james-lee-dimaggio_n_3724734.html","http://www.huffingtonpost.com/2013/08/08/james-lee-dimaggio_n_3724734.html")</f>
        <v>http://www.huffingtonpost.com/2013/08/08/james-lee-dimaggio_n_3724734.html</v>
      </c>
      <c r="R6177" s="42" t="s">
        <v>94</v>
      </c>
      <c r="S6177" s="42" t="s">
        <v>22</v>
      </c>
      <c r="T6177" s="42"/>
      <c r="V6177" s="42"/>
      <c r="W6177" s="42"/>
      <c r="Y6177" s="57"/>
      <c r="Z6177" s="57"/>
      <c r="AA6177" s="57"/>
      <c r="AB6177" s="57"/>
      <c r="AC6177" s="57"/>
      <c r="AD6177" s="57"/>
      <c r="AE6177" s="57"/>
      <c r="AF6177" s="57"/>
      <c r="AG6177" s="57"/>
      <c r="AH6177" s="57"/>
      <c r="AI6177" s="57"/>
      <c r="AJ6177" s="57"/>
      <c r="AK6177" s="57"/>
      <c r="AL6177" s="57"/>
      <c r="AM6177" s="57"/>
      <c r="AN6177" s="57"/>
      <c r="AO6177" s="57"/>
      <c r="AP6177" s="57"/>
      <c r="AQ6177" s="57"/>
      <c r="AR6177" s="57"/>
      <c r="AS6177" s="57"/>
      <c r="AT6177" s="57"/>
      <c r="AU6177" s="57"/>
      <c r="AV6177" s="57"/>
      <c r="AW6177" s="57"/>
      <c r="AX6177" s="57"/>
      <c r="AY6177" s="57"/>
      <c r="AZ6177" s="57"/>
      <c r="BA6177" s="57"/>
      <c r="BB6177" s="57"/>
      <c r="BC6177" s="57"/>
      <c r="BD6177" s="57"/>
      <c r="BE6177" s="57"/>
      <c r="BF6177" s="57"/>
      <c r="BG6177" s="57"/>
      <c r="BH6177" s="57"/>
      <c r="BI6177" s="57"/>
      <c r="BJ6177" s="57"/>
      <c r="BK6177" s="57"/>
      <c r="BL6177" s="57"/>
    </row>
    <row r="6178" spans="1:64" s="50" customFormat="1" ht="12" customHeight="1" x14ac:dyDescent="0.15">
      <c r="A6178" s="42" t="s">
        <v>14454</v>
      </c>
      <c r="B6178" s="42">
        <v>31</v>
      </c>
      <c r="C6178" s="42" t="s">
        <v>14</v>
      </c>
      <c r="D6178" s="42" t="s">
        <v>31</v>
      </c>
      <c r="E6178" s="42" t="s">
        <v>14455</v>
      </c>
      <c r="F6178" s="55">
        <v>41496</v>
      </c>
      <c r="G6178" s="42" t="s">
        <v>14456</v>
      </c>
      <c r="H6178" s="42" t="s">
        <v>3224</v>
      </c>
      <c r="I6178" s="42" t="s">
        <v>88</v>
      </c>
      <c r="J6178" s="42" t="s">
        <v>14457</v>
      </c>
      <c r="K6178" s="42" t="s">
        <v>2698</v>
      </c>
      <c r="L6178" s="42" t="s">
        <v>14458</v>
      </c>
      <c r="M6178" s="42" t="s">
        <v>21</v>
      </c>
      <c r="N6178" s="42" t="s">
        <v>14459</v>
      </c>
      <c r="O6178" s="42" t="s">
        <v>537</v>
      </c>
      <c r="P6178" s="42" t="s">
        <v>395</v>
      </c>
      <c r="Q6178" s="56" t="s">
        <v>14460</v>
      </c>
      <c r="R6178" s="42" t="s">
        <v>94</v>
      </c>
      <c r="S6178" s="42" t="s">
        <v>22</v>
      </c>
      <c r="T6178" s="42"/>
      <c r="V6178" s="42"/>
      <c r="W6178" s="42"/>
      <c r="Y6178" s="57"/>
      <c r="Z6178" s="57"/>
      <c r="AA6178" s="57"/>
      <c r="AB6178" s="57"/>
      <c r="AC6178" s="57"/>
      <c r="AD6178" s="57"/>
      <c r="AE6178" s="57"/>
      <c r="AF6178" s="57"/>
      <c r="AG6178" s="57"/>
      <c r="AH6178" s="57"/>
      <c r="AI6178" s="57"/>
      <c r="AJ6178" s="57"/>
      <c r="AK6178" s="57"/>
      <c r="AL6178" s="57"/>
      <c r="AM6178" s="57"/>
      <c r="AN6178" s="57"/>
      <c r="AO6178" s="57"/>
      <c r="AP6178" s="57"/>
      <c r="AQ6178" s="57"/>
      <c r="AR6178" s="57"/>
      <c r="AS6178" s="57"/>
      <c r="AT6178" s="57"/>
      <c r="AU6178" s="57"/>
      <c r="AV6178" s="57"/>
      <c r="AW6178" s="57"/>
      <c r="AX6178" s="57"/>
      <c r="AY6178" s="57"/>
      <c r="AZ6178" s="57"/>
      <c r="BA6178" s="57"/>
      <c r="BB6178" s="57"/>
      <c r="BC6178" s="57"/>
      <c r="BD6178" s="57"/>
      <c r="BE6178" s="57"/>
      <c r="BF6178" s="57"/>
      <c r="BG6178" s="57"/>
      <c r="BH6178" s="57"/>
      <c r="BI6178" s="57"/>
      <c r="BJ6178" s="57"/>
      <c r="BK6178" s="57"/>
      <c r="BL6178" s="57"/>
    </row>
    <row r="6179" spans="1:64" s="50" customFormat="1" ht="12" customHeight="1" x14ac:dyDescent="0.15">
      <c r="A6179" s="42" t="s">
        <v>14461</v>
      </c>
      <c r="B6179" s="42">
        <v>57</v>
      </c>
      <c r="C6179" s="42" t="s">
        <v>14</v>
      </c>
      <c r="D6179" s="42" t="s">
        <v>31</v>
      </c>
      <c r="E6179" s="42" t="s">
        <v>14462</v>
      </c>
      <c r="F6179" s="55">
        <v>41495</v>
      </c>
      <c r="G6179" s="42" t="s">
        <v>14463</v>
      </c>
      <c r="H6179" s="42" t="s">
        <v>2119</v>
      </c>
      <c r="I6179" s="42" t="s">
        <v>88</v>
      </c>
      <c r="J6179" s="42" t="s">
        <v>14464</v>
      </c>
      <c r="K6179" s="42" t="s">
        <v>2119</v>
      </c>
      <c r="L6179" s="42" t="s">
        <v>2120</v>
      </c>
      <c r="M6179" s="42" t="s">
        <v>21</v>
      </c>
      <c r="N6179" s="42" t="s">
        <v>14465</v>
      </c>
      <c r="O6179" s="42" t="s">
        <v>597</v>
      </c>
      <c r="P6179" s="42" t="s">
        <v>395</v>
      </c>
      <c r="Q6179" s="56" t="s">
        <v>14466</v>
      </c>
      <c r="R6179" s="42" t="s">
        <v>94</v>
      </c>
      <c r="S6179" s="42" t="s">
        <v>22</v>
      </c>
      <c r="T6179" s="42"/>
      <c r="V6179" s="42"/>
      <c r="W6179" s="42"/>
      <c r="Y6179" s="57"/>
      <c r="Z6179" s="57"/>
      <c r="AA6179" s="57"/>
      <c r="AB6179" s="57"/>
      <c r="AC6179" s="57"/>
      <c r="AD6179" s="57"/>
      <c r="AE6179" s="57"/>
      <c r="AF6179" s="57"/>
      <c r="AG6179" s="57"/>
      <c r="AH6179" s="57"/>
      <c r="AI6179" s="57"/>
      <c r="AJ6179" s="57"/>
      <c r="AK6179" s="57"/>
      <c r="AL6179" s="57"/>
      <c r="AM6179" s="57"/>
      <c r="AN6179" s="57"/>
      <c r="AO6179" s="57"/>
      <c r="AP6179" s="57"/>
      <c r="AQ6179" s="57"/>
      <c r="AR6179" s="57"/>
      <c r="AS6179" s="57"/>
      <c r="AT6179" s="57"/>
      <c r="AU6179" s="57"/>
      <c r="AV6179" s="57"/>
      <c r="AW6179" s="57"/>
      <c r="AX6179" s="57"/>
      <c r="AY6179" s="57"/>
      <c r="AZ6179" s="57"/>
      <c r="BA6179" s="57"/>
      <c r="BB6179" s="57"/>
      <c r="BC6179" s="57"/>
      <c r="BD6179" s="57"/>
      <c r="BE6179" s="57"/>
      <c r="BF6179" s="57"/>
      <c r="BG6179" s="57"/>
      <c r="BH6179" s="57"/>
      <c r="BI6179" s="57"/>
      <c r="BJ6179" s="57"/>
      <c r="BK6179" s="57"/>
      <c r="BL6179" s="57"/>
    </row>
    <row r="6180" spans="1:64" s="50" customFormat="1" ht="12" customHeight="1" x14ac:dyDescent="0.15">
      <c r="A6180" s="42" t="s">
        <v>14467</v>
      </c>
      <c r="B6180" s="42">
        <v>21</v>
      </c>
      <c r="C6180" s="42" t="s">
        <v>14</v>
      </c>
      <c r="D6180" s="42" t="s">
        <v>31</v>
      </c>
      <c r="E6180" s="42" t="s">
        <v>14468</v>
      </c>
      <c r="F6180" s="55">
        <v>41495</v>
      </c>
      <c r="G6180" s="42" t="s">
        <v>14469</v>
      </c>
      <c r="H6180" s="42" t="s">
        <v>210</v>
      </c>
      <c r="I6180" s="42" t="s">
        <v>211</v>
      </c>
      <c r="J6180" s="42" t="s">
        <v>11054</v>
      </c>
      <c r="K6180" s="42" t="s">
        <v>414</v>
      </c>
      <c r="L6180" s="42" t="s">
        <v>212</v>
      </c>
      <c r="M6180" s="42" t="s">
        <v>21</v>
      </c>
      <c r="N6180" s="42" t="s">
        <v>14470</v>
      </c>
      <c r="O6180" s="42" t="s">
        <v>994</v>
      </c>
      <c r="P6180" s="42" t="s">
        <v>395</v>
      </c>
      <c r="Q6180" s="56" t="s">
        <v>14471</v>
      </c>
      <c r="R6180" s="42" t="s">
        <v>94</v>
      </c>
      <c r="S6180" s="42" t="s">
        <v>22</v>
      </c>
      <c r="T6180" s="42"/>
      <c r="V6180" s="42"/>
      <c r="W6180" s="42"/>
      <c r="Y6180" s="57"/>
      <c r="Z6180" s="57"/>
      <c r="AA6180" s="57"/>
      <c r="AB6180" s="57"/>
      <c r="AC6180" s="57"/>
      <c r="AD6180" s="57"/>
      <c r="AE6180" s="57"/>
      <c r="AF6180" s="57"/>
      <c r="AG6180" s="57"/>
      <c r="AH6180" s="57"/>
      <c r="AI6180" s="57"/>
      <c r="AJ6180" s="57"/>
      <c r="AK6180" s="57"/>
      <c r="AL6180" s="57"/>
      <c r="AM6180" s="57"/>
      <c r="AN6180" s="57"/>
      <c r="AO6180" s="57"/>
      <c r="AP6180" s="57"/>
      <c r="AQ6180" s="57"/>
      <c r="AR6180" s="57"/>
      <c r="AS6180" s="57"/>
      <c r="AT6180" s="57"/>
      <c r="AU6180" s="57"/>
      <c r="AV6180" s="57"/>
      <c r="AW6180" s="57"/>
      <c r="AX6180" s="57"/>
      <c r="AY6180" s="57"/>
      <c r="AZ6180" s="57"/>
      <c r="BA6180" s="57"/>
      <c r="BB6180" s="57"/>
      <c r="BC6180" s="57"/>
      <c r="BD6180" s="57"/>
      <c r="BE6180" s="57"/>
      <c r="BF6180" s="57"/>
      <c r="BG6180" s="57"/>
      <c r="BH6180" s="57"/>
      <c r="BI6180" s="57"/>
      <c r="BJ6180" s="57"/>
      <c r="BK6180" s="57"/>
      <c r="BL6180" s="57"/>
    </row>
    <row r="6181" spans="1:64" s="50" customFormat="1" ht="12" customHeight="1" x14ac:dyDescent="0.15">
      <c r="A6181" s="42" t="s">
        <v>14472</v>
      </c>
      <c r="B6181" s="42">
        <v>31</v>
      </c>
      <c r="C6181" s="42" t="s">
        <v>14</v>
      </c>
      <c r="D6181" s="42" t="s">
        <v>31</v>
      </c>
      <c r="E6181" s="42" t="s">
        <v>14473</v>
      </c>
      <c r="F6181" s="55">
        <v>41495</v>
      </c>
      <c r="G6181" s="42" t="s">
        <v>14474</v>
      </c>
      <c r="H6181" s="42" t="s">
        <v>2039</v>
      </c>
      <c r="I6181" s="42" t="s">
        <v>238</v>
      </c>
      <c r="J6181" s="42" t="s">
        <v>14475</v>
      </c>
      <c r="K6181" s="42" t="s">
        <v>14476</v>
      </c>
      <c r="L6181" s="42" t="s">
        <v>14477</v>
      </c>
      <c r="M6181" s="42" t="s">
        <v>21</v>
      </c>
      <c r="N6181" s="42" t="s">
        <v>14478</v>
      </c>
      <c r="O6181" s="42" t="s">
        <v>994</v>
      </c>
      <c r="P6181" s="42" t="s">
        <v>395</v>
      </c>
      <c r="Q6181" s="56" t="str">
        <f>HYPERLINK("http://hamptonroads.com/2013/08/man-killed-deputyinvolved-isle-wight-shooting","http://hamptonroads.com/2013/08/man-killed-deputyinvolved-isle-wight-shooting")</f>
        <v>http://hamptonroads.com/2013/08/man-killed-deputyinvolved-isle-wight-shooting</v>
      </c>
      <c r="R6181" s="42" t="s">
        <v>94</v>
      </c>
      <c r="S6181" s="42" t="s">
        <v>22</v>
      </c>
      <c r="T6181" s="42"/>
      <c r="V6181" s="42"/>
      <c r="W6181" s="42"/>
      <c r="Y6181" s="57"/>
      <c r="Z6181" s="57"/>
      <c r="AA6181" s="57"/>
      <c r="AB6181" s="57"/>
      <c r="AC6181" s="57"/>
      <c r="AD6181" s="57"/>
      <c r="AE6181" s="57"/>
      <c r="AF6181" s="57"/>
      <c r="AG6181" s="57"/>
      <c r="AH6181" s="57"/>
      <c r="AI6181" s="57"/>
      <c r="AJ6181" s="57"/>
      <c r="AK6181" s="57"/>
      <c r="AL6181" s="57"/>
      <c r="AM6181" s="57"/>
      <c r="AN6181" s="57"/>
      <c r="AO6181" s="57"/>
      <c r="AP6181" s="57"/>
      <c r="AQ6181" s="57"/>
      <c r="AR6181" s="57"/>
      <c r="AS6181" s="57"/>
      <c r="AT6181" s="57"/>
      <c r="AU6181" s="57"/>
      <c r="AV6181" s="57"/>
      <c r="AW6181" s="57"/>
      <c r="AX6181" s="57"/>
      <c r="AY6181" s="57"/>
      <c r="AZ6181" s="57"/>
      <c r="BA6181" s="57"/>
      <c r="BB6181" s="57"/>
      <c r="BC6181" s="57"/>
      <c r="BD6181" s="57"/>
      <c r="BE6181" s="57"/>
      <c r="BF6181" s="57"/>
      <c r="BG6181" s="57"/>
      <c r="BH6181" s="57"/>
      <c r="BI6181" s="57"/>
      <c r="BJ6181" s="57"/>
      <c r="BK6181" s="57"/>
      <c r="BL6181" s="57"/>
    </row>
    <row r="6182" spans="1:64" s="50" customFormat="1" ht="12" customHeight="1" x14ac:dyDescent="0.15">
      <c r="A6182" s="42" t="s">
        <v>14479</v>
      </c>
      <c r="B6182" s="42">
        <v>62</v>
      </c>
      <c r="C6182" s="42" t="s">
        <v>14</v>
      </c>
      <c r="D6182" s="42" t="s">
        <v>31</v>
      </c>
      <c r="E6182" s="42" t="s">
        <v>14480</v>
      </c>
      <c r="F6182" s="55">
        <v>41495</v>
      </c>
      <c r="G6182" s="42" t="s">
        <v>14481</v>
      </c>
      <c r="H6182" s="42" t="s">
        <v>9656</v>
      </c>
      <c r="I6182" s="42" t="s">
        <v>56</v>
      </c>
      <c r="J6182" s="42" t="s">
        <v>14482</v>
      </c>
      <c r="K6182" s="42" t="s">
        <v>4256</v>
      </c>
      <c r="L6182" s="42" t="s">
        <v>5296</v>
      </c>
      <c r="M6182" s="42" t="s">
        <v>21</v>
      </c>
      <c r="N6182" s="42" t="s">
        <v>14483</v>
      </c>
      <c r="O6182" s="42" t="s">
        <v>537</v>
      </c>
      <c r="P6182" s="42" t="s">
        <v>395</v>
      </c>
      <c r="Q6182" s="56" t="s">
        <v>14484</v>
      </c>
      <c r="R6182" s="42" t="s">
        <v>94</v>
      </c>
      <c r="S6182" s="42" t="s">
        <v>22</v>
      </c>
      <c r="T6182" s="42"/>
      <c r="V6182" s="42"/>
      <c r="W6182" s="42"/>
      <c r="Y6182" s="57"/>
      <c r="Z6182" s="57"/>
      <c r="AA6182" s="57"/>
      <c r="AB6182" s="57"/>
      <c r="AC6182" s="57"/>
      <c r="AD6182" s="57"/>
      <c r="AE6182" s="57"/>
      <c r="AF6182" s="57"/>
      <c r="AG6182" s="57"/>
      <c r="AH6182" s="57"/>
      <c r="AI6182" s="57"/>
      <c r="AJ6182" s="57"/>
      <c r="AK6182" s="57"/>
      <c r="AL6182" s="57"/>
      <c r="AM6182" s="57"/>
      <c r="AN6182" s="57"/>
      <c r="AO6182" s="57"/>
      <c r="AP6182" s="57"/>
      <c r="AQ6182" s="57"/>
      <c r="AR6182" s="57"/>
      <c r="AS6182" s="57"/>
      <c r="AT6182" s="57"/>
      <c r="AU6182" s="57"/>
      <c r="AV6182" s="57"/>
      <c r="AW6182" s="57"/>
      <c r="AX6182" s="57"/>
      <c r="AY6182" s="57"/>
      <c r="AZ6182" s="57"/>
      <c r="BA6182" s="57"/>
      <c r="BB6182" s="57"/>
      <c r="BC6182" s="57"/>
      <c r="BD6182" s="57"/>
      <c r="BE6182" s="57"/>
      <c r="BF6182" s="57"/>
      <c r="BG6182" s="57"/>
      <c r="BH6182" s="57"/>
      <c r="BI6182" s="57"/>
      <c r="BJ6182" s="57"/>
      <c r="BK6182" s="57"/>
      <c r="BL6182" s="57"/>
    </row>
    <row r="6183" spans="1:64" s="50" customFormat="1" ht="12" customHeight="1" x14ac:dyDescent="0.15">
      <c r="A6183" s="42" t="s">
        <v>14485</v>
      </c>
      <c r="B6183" s="42">
        <v>23</v>
      </c>
      <c r="C6183" s="42" t="s">
        <v>14</v>
      </c>
      <c r="D6183" s="42" t="s">
        <v>79</v>
      </c>
      <c r="E6183" s="42" t="s">
        <v>14486</v>
      </c>
      <c r="F6183" s="55">
        <v>41494</v>
      </c>
      <c r="G6183" s="42" t="s">
        <v>14487</v>
      </c>
      <c r="H6183" s="42" t="s">
        <v>7454</v>
      </c>
      <c r="I6183" s="42" t="s">
        <v>211</v>
      </c>
      <c r="J6183" s="42" t="s">
        <v>14488</v>
      </c>
      <c r="K6183" s="42" t="s">
        <v>1231</v>
      </c>
      <c r="L6183" s="42" t="s">
        <v>14489</v>
      </c>
      <c r="M6183" s="42" t="s">
        <v>21</v>
      </c>
      <c r="N6183" s="42" t="s">
        <v>14490</v>
      </c>
      <c r="O6183" s="42" t="s">
        <v>29556</v>
      </c>
      <c r="P6183" s="42" t="s">
        <v>20406</v>
      </c>
      <c r="Q6183" s="56" t="s">
        <v>20464</v>
      </c>
      <c r="R6183" s="42" t="s">
        <v>94</v>
      </c>
      <c r="S6183" s="42" t="s">
        <v>12</v>
      </c>
      <c r="T6183" s="42"/>
      <c r="V6183" s="42"/>
      <c r="W6183" s="42"/>
      <c r="Y6183" s="57"/>
      <c r="Z6183" s="57"/>
      <c r="AA6183" s="57"/>
      <c r="AB6183" s="57"/>
      <c r="AC6183" s="57"/>
      <c r="AD6183" s="57"/>
      <c r="AE6183" s="57"/>
      <c r="AF6183" s="57"/>
      <c r="AG6183" s="57"/>
      <c r="AH6183" s="57"/>
      <c r="AI6183" s="57"/>
      <c r="AJ6183" s="57"/>
      <c r="AK6183" s="57"/>
      <c r="AL6183" s="57"/>
      <c r="AM6183" s="57"/>
      <c r="AN6183" s="57"/>
      <c r="AO6183" s="57"/>
      <c r="AP6183" s="57"/>
      <c r="AQ6183" s="57"/>
      <c r="AR6183" s="57"/>
      <c r="AS6183" s="57"/>
      <c r="AT6183" s="57"/>
      <c r="AU6183" s="57"/>
      <c r="AV6183" s="57"/>
      <c r="AW6183" s="57"/>
      <c r="AX6183" s="57"/>
      <c r="AY6183" s="57"/>
      <c r="AZ6183" s="57"/>
      <c r="BA6183" s="57"/>
      <c r="BB6183" s="57"/>
      <c r="BC6183" s="57"/>
      <c r="BD6183" s="57"/>
      <c r="BE6183" s="57"/>
      <c r="BF6183" s="57"/>
      <c r="BG6183" s="57"/>
      <c r="BH6183" s="57"/>
      <c r="BI6183" s="57"/>
      <c r="BJ6183" s="57"/>
      <c r="BK6183" s="57"/>
      <c r="BL6183" s="57"/>
    </row>
    <row r="6184" spans="1:64" s="50" customFormat="1" ht="12" customHeight="1" x14ac:dyDescent="0.15">
      <c r="A6184" s="42" t="s">
        <v>14495</v>
      </c>
      <c r="B6184" s="42">
        <v>68</v>
      </c>
      <c r="C6184" s="42" t="s">
        <v>14</v>
      </c>
      <c r="D6184" s="42" t="s">
        <v>31</v>
      </c>
      <c r="E6184" s="42"/>
      <c r="F6184" s="55">
        <v>41494</v>
      </c>
      <c r="G6184" s="42" t="s">
        <v>14496</v>
      </c>
      <c r="H6184" s="42" t="s">
        <v>755</v>
      </c>
      <c r="I6184" s="42" t="s">
        <v>39</v>
      </c>
      <c r="J6184" s="42" t="s">
        <v>9197</v>
      </c>
      <c r="K6184" s="42" t="s">
        <v>592</v>
      </c>
      <c r="L6184" s="42" t="s">
        <v>756</v>
      </c>
      <c r="M6184" s="42" t="s">
        <v>21</v>
      </c>
      <c r="N6184" s="42" t="s">
        <v>14497</v>
      </c>
      <c r="O6184" s="42" t="s">
        <v>537</v>
      </c>
      <c r="P6184" s="42" t="s">
        <v>395</v>
      </c>
      <c r="Q6184" s="56" t="s">
        <v>14498</v>
      </c>
      <c r="R6184" s="42" t="s">
        <v>94</v>
      </c>
      <c r="S6184" s="42" t="s">
        <v>22</v>
      </c>
      <c r="T6184" s="42"/>
      <c r="V6184" s="42"/>
      <c r="W6184" s="42"/>
      <c r="Y6184" s="57"/>
      <c r="Z6184" s="57"/>
      <c r="AA6184" s="57"/>
      <c r="AB6184" s="57"/>
      <c r="AC6184" s="57"/>
      <c r="AD6184" s="57"/>
      <c r="AE6184" s="57"/>
      <c r="AF6184" s="57"/>
      <c r="AG6184" s="57"/>
      <c r="AH6184" s="57"/>
      <c r="AI6184" s="57"/>
      <c r="AJ6184" s="57"/>
      <c r="AK6184" s="57"/>
      <c r="AL6184" s="57"/>
      <c r="AM6184" s="57"/>
      <c r="AN6184" s="57"/>
      <c r="AO6184" s="57"/>
      <c r="AP6184" s="57"/>
      <c r="AQ6184" s="57"/>
      <c r="AR6184" s="57"/>
      <c r="AS6184" s="57"/>
      <c r="AT6184" s="57"/>
      <c r="AU6184" s="57"/>
      <c r="AV6184" s="57"/>
      <c r="AW6184" s="57"/>
      <c r="AX6184" s="57"/>
      <c r="AY6184" s="57"/>
      <c r="AZ6184" s="57"/>
      <c r="BA6184" s="57"/>
      <c r="BB6184" s="57"/>
      <c r="BC6184" s="57"/>
      <c r="BD6184" s="57"/>
      <c r="BE6184" s="57"/>
      <c r="BF6184" s="57"/>
      <c r="BG6184" s="57"/>
      <c r="BH6184" s="57"/>
      <c r="BI6184" s="57"/>
      <c r="BJ6184" s="57"/>
      <c r="BK6184" s="57"/>
      <c r="BL6184" s="57"/>
    </row>
    <row r="6185" spans="1:64" s="50" customFormat="1" ht="12" customHeight="1" x14ac:dyDescent="0.15">
      <c r="A6185" s="42" t="s">
        <v>14491</v>
      </c>
      <c r="B6185" s="42">
        <v>22</v>
      </c>
      <c r="C6185" s="42" t="s">
        <v>14</v>
      </c>
      <c r="D6185" s="42" t="s">
        <v>79</v>
      </c>
      <c r="E6185" s="42" t="s">
        <v>14492</v>
      </c>
      <c r="F6185" s="55">
        <v>41494</v>
      </c>
      <c r="G6185" s="42" t="s">
        <v>14493</v>
      </c>
      <c r="H6185" s="42" t="s">
        <v>210</v>
      </c>
      <c r="I6185" s="42" t="s">
        <v>211</v>
      </c>
      <c r="J6185" s="42" t="s">
        <v>1586</v>
      </c>
      <c r="K6185" s="42" t="s">
        <v>414</v>
      </c>
      <c r="L6185" s="42" t="s">
        <v>212</v>
      </c>
      <c r="M6185" s="42" t="s">
        <v>385</v>
      </c>
      <c r="N6185" s="42" t="s">
        <v>14494</v>
      </c>
      <c r="O6185" s="42" t="s">
        <v>994</v>
      </c>
      <c r="P6185" s="42" t="s">
        <v>395</v>
      </c>
      <c r="Q6185" s="56" t="str">
        <f>HYPERLINK("http://www.theindychannel.com/news/local-news/impd-suspect-dies-while-being-arrested","http://www.theindychannel.com/news/local-news/impd-suspect-dies-while-being-arrested")</f>
        <v>http://www.theindychannel.com/news/local-news/impd-suspect-dies-while-being-arrested</v>
      </c>
      <c r="R6185" s="42" t="s">
        <v>94</v>
      </c>
      <c r="S6185" s="42" t="s">
        <v>12</v>
      </c>
      <c r="T6185" s="42"/>
      <c r="V6185" s="42"/>
      <c r="W6185" s="42"/>
      <c r="Y6185" s="57"/>
      <c r="Z6185" s="57"/>
      <c r="AA6185" s="57"/>
      <c r="AB6185" s="57"/>
      <c r="AC6185" s="57"/>
      <c r="AD6185" s="57"/>
      <c r="AE6185" s="57"/>
      <c r="AF6185" s="57"/>
      <c r="AG6185" s="57"/>
      <c r="AH6185" s="57"/>
      <c r="AI6185" s="57"/>
      <c r="AJ6185" s="57"/>
      <c r="AK6185" s="57"/>
      <c r="AL6185" s="57"/>
      <c r="AM6185" s="57"/>
      <c r="AN6185" s="57"/>
      <c r="AO6185" s="57"/>
      <c r="AP6185" s="57"/>
      <c r="AQ6185" s="57"/>
      <c r="AR6185" s="57"/>
      <c r="AS6185" s="57"/>
      <c r="AT6185" s="57"/>
      <c r="AU6185" s="57"/>
      <c r="AV6185" s="57"/>
      <c r="AW6185" s="57"/>
      <c r="AX6185" s="57"/>
      <c r="AY6185" s="57"/>
      <c r="AZ6185" s="57"/>
      <c r="BA6185" s="57"/>
      <c r="BB6185" s="57"/>
      <c r="BC6185" s="57"/>
      <c r="BD6185" s="57"/>
      <c r="BE6185" s="57"/>
      <c r="BF6185" s="57"/>
      <c r="BG6185" s="57"/>
      <c r="BH6185" s="57"/>
      <c r="BI6185" s="57"/>
      <c r="BJ6185" s="57"/>
      <c r="BK6185" s="57"/>
      <c r="BL6185" s="57"/>
    </row>
    <row r="6186" spans="1:64" s="50" customFormat="1" ht="12" customHeight="1" x14ac:dyDescent="0.15">
      <c r="A6186" s="42" t="s">
        <v>14499</v>
      </c>
      <c r="B6186" s="42">
        <v>44</v>
      </c>
      <c r="C6186" s="42" t="s">
        <v>14</v>
      </c>
      <c r="D6186" s="42" t="s">
        <v>31</v>
      </c>
      <c r="E6186" s="42" t="s">
        <v>14500</v>
      </c>
      <c r="F6186" s="55">
        <v>41494</v>
      </c>
      <c r="G6186" s="42" t="s">
        <v>14501</v>
      </c>
      <c r="H6186" s="42" t="s">
        <v>424</v>
      </c>
      <c r="I6186" s="42" t="s">
        <v>425</v>
      </c>
      <c r="J6186" s="42">
        <v>64105</v>
      </c>
      <c r="K6186" s="42" t="s">
        <v>427</v>
      </c>
      <c r="L6186" s="42" t="s">
        <v>2080</v>
      </c>
      <c r="M6186" s="42" t="s">
        <v>21</v>
      </c>
      <c r="N6186" s="42" t="s">
        <v>14502</v>
      </c>
      <c r="O6186" s="42" t="s">
        <v>23</v>
      </c>
      <c r="P6186" s="42" t="s">
        <v>395</v>
      </c>
      <c r="Q6186" s="56" t="s">
        <v>20465</v>
      </c>
      <c r="R6186" s="42" t="s">
        <v>94</v>
      </c>
      <c r="S6186" s="42" t="s">
        <v>12</v>
      </c>
      <c r="T6186" s="42"/>
      <c r="V6186" s="42"/>
      <c r="W6186" s="42"/>
      <c r="Y6186" s="57"/>
      <c r="Z6186" s="57"/>
      <c r="AA6186" s="57"/>
      <c r="AB6186" s="57"/>
      <c r="AC6186" s="57"/>
      <c r="AD6186" s="57"/>
      <c r="AE6186" s="57"/>
      <c r="AF6186" s="57"/>
      <c r="AG6186" s="57"/>
      <c r="AH6186" s="57"/>
      <c r="AI6186" s="57"/>
      <c r="AJ6186" s="57"/>
      <c r="AK6186" s="57"/>
      <c r="AL6186" s="57"/>
      <c r="AM6186" s="57"/>
      <c r="AN6186" s="57"/>
      <c r="AO6186" s="57"/>
      <c r="AP6186" s="57"/>
      <c r="AQ6186" s="57"/>
      <c r="AR6186" s="57"/>
      <c r="AS6186" s="57"/>
      <c r="AT6186" s="57"/>
      <c r="AU6186" s="57"/>
      <c r="AV6186" s="57"/>
      <c r="AW6186" s="57"/>
      <c r="AX6186" s="57"/>
      <c r="AY6186" s="57"/>
      <c r="AZ6186" s="57"/>
      <c r="BA6186" s="57"/>
      <c r="BB6186" s="57"/>
      <c r="BC6186" s="57"/>
      <c r="BD6186" s="57"/>
      <c r="BE6186" s="57"/>
      <c r="BF6186" s="57"/>
      <c r="BG6186" s="57"/>
      <c r="BH6186" s="57"/>
      <c r="BI6186" s="57"/>
      <c r="BJ6186" s="57"/>
      <c r="BK6186" s="57"/>
      <c r="BL6186" s="57"/>
    </row>
    <row r="6187" spans="1:64" s="50" customFormat="1" ht="12" customHeight="1" x14ac:dyDescent="0.15">
      <c r="A6187" s="42" t="s">
        <v>14503</v>
      </c>
      <c r="B6187" s="42">
        <v>21</v>
      </c>
      <c r="C6187" s="42" t="s">
        <v>14</v>
      </c>
      <c r="D6187" s="42" t="s">
        <v>79</v>
      </c>
      <c r="E6187" s="42"/>
      <c r="F6187" s="55">
        <v>41493</v>
      </c>
      <c r="G6187" s="42" t="s">
        <v>14504</v>
      </c>
      <c r="H6187" s="42" t="s">
        <v>1666</v>
      </c>
      <c r="I6187" s="42" t="s">
        <v>40</v>
      </c>
      <c r="J6187" s="42" t="s">
        <v>12354</v>
      </c>
      <c r="K6187" s="42" t="s">
        <v>1668</v>
      </c>
      <c r="L6187" s="42" t="s">
        <v>3164</v>
      </c>
      <c r="M6187" s="42" t="s">
        <v>21</v>
      </c>
      <c r="N6187" s="42" t="s">
        <v>14505</v>
      </c>
      <c r="O6187" s="42" t="s">
        <v>23</v>
      </c>
      <c r="P6187" s="42" t="s">
        <v>395</v>
      </c>
      <c r="Q6187" s="56" t="s">
        <v>14506</v>
      </c>
      <c r="R6187" s="42" t="s">
        <v>94</v>
      </c>
      <c r="S6187" s="42" t="s">
        <v>22</v>
      </c>
      <c r="T6187" s="42" t="s">
        <v>28746</v>
      </c>
      <c r="U6187" s="50" t="s">
        <v>28520</v>
      </c>
      <c r="V6187" s="42" t="s">
        <v>28521</v>
      </c>
      <c r="W6187" s="42"/>
      <c r="Y6187" s="57"/>
      <c r="Z6187" s="57"/>
      <c r="AA6187" s="57"/>
      <c r="AB6187" s="57"/>
      <c r="AC6187" s="57"/>
      <c r="AD6187" s="57"/>
      <c r="AE6187" s="57"/>
      <c r="AF6187" s="57"/>
      <c r="AG6187" s="57"/>
      <c r="AH6187" s="57"/>
      <c r="AI6187" s="57"/>
      <c r="AJ6187" s="57"/>
      <c r="AK6187" s="57"/>
      <c r="AL6187" s="57"/>
      <c r="AM6187" s="57"/>
      <c r="AN6187" s="57"/>
      <c r="AO6187" s="57"/>
      <c r="AP6187" s="57"/>
      <c r="AQ6187" s="57"/>
      <c r="AR6187" s="57"/>
      <c r="AS6187" s="57"/>
      <c r="AT6187" s="57"/>
      <c r="AU6187" s="57"/>
      <c r="AV6187" s="57"/>
      <c r="AW6187" s="57"/>
      <c r="AX6187" s="57"/>
      <c r="AY6187" s="57"/>
      <c r="AZ6187" s="57"/>
      <c r="BA6187" s="57"/>
      <c r="BB6187" s="57"/>
      <c r="BC6187" s="57"/>
      <c r="BD6187" s="57"/>
      <c r="BE6187" s="57"/>
      <c r="BF6187" s="57"/>
      <c r="BG6187" s="57"/>
      <c r="BH6187" s="57"/>
      <c r="BI6187" s="57"/>
      <c r="BJ6187" s="57"/>
      <c r="BK6187" s="57"/>
      <c r="BL6187" s="57"/>
    </row>
    <row r="6188" spans="1:64" s="50" customFormat="1" ht="12" customHeight="1" x14ac:dyDescent="0.15">
      <c r="A6188" s="42" t="s">
        <v>14507</v>
      </c>
      <c r="B6188" s="42">
        <v>46</v>
      </c>
      <c r="C6188" s="42" t="s">
        <v>14</v>
      </c>
      <c r="D6188" s="42" t="s">
        <v>31</v>
      </c>
      <c r="E6188" s="42" t="s">
        <v>14508</v>
      </c>
      <c r="F6188" s="55">
        <v>41493</v>
      </c>
      <c r="G6188" s="42" t="s">
        <v>14509</v>
      </c>
      <c r="H6188" s="42" t="s">
        <v>8192</v>
      </c>
      <c r="I6188" s="42" t="s">
        <v>67</v>
      </c>
      <c r="J6188" s="42" t="s">
        <v>14510</v>
      </c>
      <c r="K6188" s="42" t="s">
        <v>14511</v>
      </c>
      <c r="L6188" s="42" t="s">
        <v>10081</v>
      </c>
      <c r="M6188" s="42" t="s">
        <v>21</v>
      </c>
      <c r="N6188" s="42" t="s">
        <v>14512</v>
      </c>
      <c r="O6188" s="42" t="s">
        <v>994</v>
      </c>
      <c r="P6188" s="42" t="s">
        <v>395</v>
      </c>
      <c r="Q6188" s="56" t="s">
        <v>14513</v>
      </c>
      <c r="R6188" s="42" t="s">
        <v>94</v>
      </c>
      <c r="S6188" s="42" t="s">
        <v>22</v>
      </c>
      <c r="T6188" s="42"/>
      <c r="V6188" s="42"/>
      <c r="W6188" s="42"/>
      <c r="Y6188" s="57"/>
      <c r="Z6188" s="57"/>
      <c r="AA6188" s="57"/>
      <c r="AB6188" s="57"/>
      <c r="AC6188" s="57"/>
      <c r="AD6188" s="57"/>
      <c r="AE6188" s="57"/>
      <c r="AF6188" s="57"/>
      <c r="AG6188" s="57"/>
      <c r="AH6188" s="57"/>
      <c r="AI6188" s="57"/>
      <c r="AJ6188" s="57"/>
      <c r="AK6188" s="57"/>
      <c r="AL6188" s="57"/>
      <c r="AM6188" s="57"/>
      <c r="AN6188" s="57"/>
      <c r="AO6188" s="57"/>
      <c r="AP6188" s="57"/>
      <c r="AQ6188" s="57"/>
      <c r="AR6188" s="57"/>
      <c r="AS6188" s="57"/>
      <c r="AT6188" s="57"/>
      <c r="AU6188" s="57"/>
      <c r="AV6188" s="57"/>
      <c r="AW6188" s="57"/>
      <c r="AX6188" s="57"/>
      <c r="AY6188" s="57"/>
      <c r="AZ6188" s="57"/>
      <c r="BA6188" s="57"/>
      <c r="BB6188" s="57"/>
      <c r="BC6188" s="57"/>
      <c r="BD6188" s="57"/>
      <c r="BE6188" s="57"/>
      <c r="BF6188" s="57"/>
      <c r="BG6188" s="57"/>
      <c r="BH6188" s="57"/>
      <c r="BI6188" s="57"/>
      <c r="BJ6188" s="57"/>
      <c r="BK6188" s="57"/>
      <c r="BL6188" s="57"/>
    </row>
    <row r="6189" spans="1:64" s="50" customFormat="1" ht="12" customHeight="1" x14ac:dyDescent="0.15">
      <c r="A6189" s="42" t="s">
        <v>14514</v>
      </c>
      <c r="B6189" s="42">
        <v>61</v>
      </c>
      <c r="C6189" s="42" t="s">
        <v>14</v>
      </c>
      <c r="D6189" s="42" t="s">
        <v>42</v>
      </c>
      <c r="E6189" s="42"/>
      <c r="F6189" s="55">
        <v>41492</v>
      </c>
      <c r="G6189" s="42" t="s">
        <v>23867</v>
      </c>
      <c r="H6189" s="42" t="s">
        <v>9111</v>
      </c>
      <c r="I6189" s="42" t="s">
        <v>189</v>
      </c>
      <c r="J6189" s="42">
        <v>88220</v>
      </c>
      <c r="K6189" s="42" t="s">
        <v>9113</v>
      </c>
      <c r="L6189" s="42" t="s">
        <v>9114</v>
      </c>
      <c r="M6189" s="42" t="s">
        <v>21</v>
      </c>
      <c r="N6189" s="42" t="s">
        <v>14515</v>
      </c>
      <c r="O6189" s="42" t="s">
        <v>537</v>
      </c>
      <c r="P6189" s="42" t="s">
        <v>395</v>
      </c>
      <c r="Q6189" s="56" t="s">
        <v>14516</v>
      </c>
      <c r="R6189" s="42" t="s">
        <v>94</v>
      </c>
      <c r="S6189" s="42" t="s">
        <v>22</v>
      </c>
      <c r="T6189" s="42"/>
      <c r="V6189" s="42"/>
      <c r="W6189" s="42"/>
      <c r="Y6189" s="57"/>
      <c r="Z6189" s="57"/>
      <c r="AA6189" s="57"/>
      <c r="AB6189" s="57"/>
      <c r="AC6189" s="57"/>
      <c r="AD6189" s="57"/>
      <c r="AE6189" s="57"/>
      <c r="AF6189" s="57"/>
      <c r="AG6189" s="57"/>
      <c r="AH6189" s="57"/>
      <c r="AI6189" s="57"/>
      <c r="AJ6189" s="57"/>
      <c r="AK6189" s="57"/>
      <c r="AL6189" s="57"/>
      <c r="AM6189" s="57"/>
      <c r="AN6189" s="57"/>
      <c r="AO6189" s="57"/>
      <c r="AP6189" s="57"/>
      <c r="AQ6189" s="57"/>
      <c r="AR6189" s="57"/>
      <c r="AS6189" s="57"/>
      <c r="AT6189" s="57"/>
      <c r="AU6189" s="57"/>
      <c r="AV6189" s="57"/>
      <c r="AW6189" s="57"/>
      <c r="AX6189" s="57"/>
      <c r="AY6189" s="57"/>
      <c r="AZ6189" s="57"/>
      <c r="BA6189" s="57"/>
      <c r="BB6189" s="57"/>
      <c r="BC6189" s="57"/>
      <c r="BD6189" s="57"/>
      <c r="BE6189" s="57"/>
      <c r="BF6189" s="57"/>
      <c r="BG6189" s="57"/>
      <c r="BH6189" s="57"/>
      <c r="BI6189" s="57"/>
      <c r="BJ6189" s="57"/>
      <c r="BK6189" s="57"/>
      <c r="BL6189" s="57"/>
    </row>
    <row r="6190" spans="1:64" s="50" customFormat="1" ht="12" customHeight="1" x14ac:dyDescent="0.15">
      <c r="A6190" s="42" t="s">
        <v>14517</v>
      </c>
      <c r="B6190" s="42">
        <v>18</v>
      </c>
      <c r="C6190" s="42" t="s">
        <v>14</v>
      </c>
      <c r="D6190" s="42" t="s">
        <v>42</v>
      </c>
      <c r="E6190" s="42" t="s">
        <v>14518</v>
      </c>
      <c r="F6190" s="55">
        <v>41492</v>
      </c>
      <c r="G6190" s="42" t="s">
        <v>14519</v>
      </c>
      <c r="H6190" s="42" t="s">
        <v>1490</v>
      </c>
      <c r="I6190" s="42" t="s">
        <v>56</v>
      </c>
      <c r="J6190" s="42" t="s">
        <v>14520</v>
      </c>
      <c r="K6190" s="42" t="s">
        <v>155</v>
      </c>
      <c r="L6190" s="42" t="s">
        <v>156</v>
      </c>
      <c r="M6190" s="42" t="s">
        <v>385</v>
      </c>
      <c r="N6190" s="42" t="s">
        <v>14521</v>
      </c>
      <c r="O6190" s="42" t="s">
        <v>537</v>
      </c>
      <c r="P6190" s="42" t="s">
        <v>395</v>
      </c>
      <c r="Q6190" s="56" t="s">
        <v>14522</v>
      </c>
      <c r="R6190" s="42" t="s">
        <v>94</v>
      </c>
      <c r="S6190" s="42" t="s">
        <v>12</v>
      </c>
      <c r="T6190" s="42"/>
      <c r="V6190" s="42"/>
      <c r="W6190" s="42"/>
      <c r="Y6190" s="57"/>
      <c r="Z6190" s="57"/>
      <c r="AA6190" s="57"/>
      <c r="AB6190" s="57"/>
      <c r="AC6190" s="57"/>
      <c r="AD6190" s="57"/>
      <c r="AE6190" s="57"/>
      <c r="AF6190" s="57"/>
      <c r="AG6190" s="57"/>
      <c r="AH6190" s="57"/>
      <c r="AI6190" s="57"/>
      <c r="AJ6190" s="57"/>
      <c r="AK6190" s="57"/>
      <c r="AL6190" s="57"/>
      <c r="AM6190" s="57"/>
      <c r="AN6190" s="57"/>
      <c r="AO6190" s="57"/>
      <c r="AP6190" s="57"/>
      <c r="AQ6190" s="57"/>
      <c r="AR6190" s="57"/>
      <c r="AS6190" s="57"/>
      <c r="AT6190" s="57"/>
      <c r="AU6190" s="57"/>
      <c r="AV6190" s="57"/>
      <c r="AW6190" s="57"/>
      <c r="AX6190" s="57"/>
      <c r="AY6190" s="57"/>
      <c r="AZ6190" s="57"/>
      <c r="BA6190" s="57"/>
      <c r="BB6190" s="57"/>
      <c r="BC6190" s="57"/>
      <c r="BD6190" s="57"/>
      <c r="BE6190" s="57"/>
      <c r="BF6190" s="57"/>
      <c r="BG6190" s="57"/>
      <c r="BH6190" s="57"/>
      <c r="BI6190" s="57"/>
      <c r="BJ6190" s="57"/>
      <c r="BK6190" s="57"/>
      <c r="BL6190" s="57"/>
    </row>
    <row r="6191" spans="1:64" s="50" customFormat="1" ht="12" customHeight="1" x14ac:dyDescent="0.15">
      <c r="A6191" s="42" t="s">
        <v>3186</v>
      </c>
      <c r="B6191" s="42" t="s">
        <v>23</v>
      </c>
      <c r="C6191" s="42" t="s">
        <v>14</v>
      </c>
      <c r="D6191" s="42" t="s">
        <v>42</v>
      </c>
      <c r="E6191" s="42"/>
      <c r="F6191" s="55">
        <v>41491</v>
      </c>
      <c r="G6191" s="42" t="s">
        <v>14523</v>
      </c>
      <c r="H6191" s="42" t="s">
        <v>707</v>
      </c>
      <c r="I6191" s="42" t="s">
        <v>67</v>
      </c>
      <c r="J6191" s="42" t="s">
        <v>6712</v>
      </c>
      <c r="K6191" s="42" t="s">
        <v>545</v>
      </c>
      <c r="L6191" s="42" t="s">
        <v>708</v>
      </c>
      <c r="M6191" s="42" t="s">
        <v>21</v>
      </c>
      <c r="N6191" s="42" t="s">
        <v>14524</v>
      </c>
      <c r="O6191" s="42" t="s">
        <v>994</v>
      </c>
      <c r="P6191" s="42" t="s">
        <v>395</v>
      </c>
      <c r="Q6191" s="56" t="s">
        <v>14525</v>
      </c>
      <c r="R6191" s="42" t="s">
        <v>94</v>
      </c>
      <c r="S6191" s="42" t="s">
        <v>22</v>
      </c>
      <c r="T6191" s="42"/>
      <c r="V6191" s="42"/>
      <c r="W6191" s="42"/>
      <c r="Y6191" s="57"/>
      <c r="Z6191" s="57"/>
      <c r="AA6191" s="57"/>
      <c r="AB6191" s="57"/>
      <c r="AC6191" s="57"/>
      <c r="AD6191" s="57"/>
      <c r="AE6191" s="57"/>
      <c r="AF6191" s="57"/>
      <c r="AG6191" s="57"/>
      <c r="AH6191" s="57"/>
      <c r="AI6191" s="57"/>
      <c r="AJ6191" s="57"/>
      <c r="AK6191" s="57"/>
      <c r="AL6191" s="57"/>
      <c r="AM6191" s="57"/>
      <c r="AN6191" s="57"/>
      <c r="AO6191" s="57"/>
      <c r="AP6191" s="57"/>
      <c r="AQ6191" s="57"/>
      <c r="AR6191" s="57"/>
      <c r="AS6191" s="57"/>
      <c r="AT6191" s="57"/>
      <c r="AU6191" s="57"/>
      <c r="AV6191" s="57"/>
      <c r="AW6191" s="57"/>
      <c r="AX6191" s="57"/>
      <c r="AY6191" s="57"/>
      <c r="AZ6191" s="57"/>
      <c r="BA6191" s="57"/>
      <c r="BB6191" s="57"/>
      <c r="BC6191" s="57"/>
      <c r="BD6191" s="57"/>
      <c r="BE6191" s="57"/>
      <c r="BF6191" s="57"/>
      <c r="BG6191" s="57"/>
      <c r="BH6191" s="57"/>
      <c r="BI6191" s="57"/>
      <c r="BJ6191" s="57"/>
      <c r="BK6191" s="57"/>
      <c r="BL6191" s="57"/>
    </row>
    <row r="6192" spans="1:64" s="50" customFormat="1" ht="12" customHeight="1" x14ac:dyDescent="0.15">
      <c r="A6192" s="42" t="s">
        <v>14526</v>
      </c>
      <c r="B6192" s="42">
        <v>35</v>
      </c>
      <c r="C6192" s="42" t="s">
        <v>14</v>
      </c>
      <c r="D6192" s="42" t="s">
        <v>24</v>
      </c>
      <c r="E6192" s="42"/>
      <c r="F6192" s="55">
        <v>41491</v>
      </c>
      <c r="G6192" s="42" t="s">
        <v>14527</v>
      </c>
      <c r="H6192" s="42" t="s">
        <v>616</v>
      </c>
      <c r="I6192" s="42" t="s">
        <v>117</v>
      </c>
      <c r="J6192" s="42" t="s">
        <v>14528</v>
      </c>
      <c r="K6192" s="42" t="s">
        <v>617</v>
      </c>
      <c r="L6192" s="42" t="s">
        <v>618</v>
      </c>
      <c r="M6192" s="42" t="s">
        <v>21</v>
      </c>
      <c r="N6192" s="42" t="s">
        <v>14529</v>
      </c>
      <c r="O6192" s="42" t="s">
        <v>994</v>
      </c>
      <c r="P6192" s="42" t="s">
        <v>395</v>
      </c>
      <c r="Q6192" s="56" t="s">
        <v>14530</v>
      </c>
      <c r="R6192" s="42" t="s">
        <v>948</v>
      </c>
      <c r="S6192" s="42" t="s">
        <v>22</v>
      </c>
      <c r="T6192" s="42"/>
      <c r="V6192" s="42"/>
      <c r="W6192" s="42"/>
      <c r="Y6192" s="57"/>
      <c r="Z6192" s="57"/>
      <c r="AA6192" s="57"/>
      <c r="AB6192" s="57"/>
      <c r="AC6192" s="57"/>
      <c r="AD6192" s="57"/>
      <c r="AE6192" s="57"/>
      <c r="AF6192" s="57"/>
      <c r="AG6192" s="57"/>
      <c r="AH6192" s="57"/>
      <c r="AI6192" s="57"/>
      <c r="AJ6192" s="57"/>
      <c r="AK6192" s="57"/>
      <c r="AL6192" s="57"/>
      <c r="AM6192" s="57"/>
      <c r="AN6192" s="57"/>
      <c r="AO6192" s="57"/>
      <c r="AP6192" s="57"/>
      <c r="AQ6192" s="57"/>
      <c r="AR6192" s="57"/>
      <c r="AS6192" s="57"/>
      <c r="AT6192" s="57"/>
      <c r="AU6192" s="57"/>
      <c r="AV6192" s="57"/>
      <c r="AW6192" s="57"/>
      <c r="AX6192" s="57"/>
      <c r="AY6192" s="57"/>
      <c r="AZ6192" s="57"/>
      <c r="BA6192" s="57"/>
      <c r="BB6192" s="57"/>
      <c r="BC6192" s="57"/>
      <c r="BD6192" s="57"/>
      <c r="BE6192" s="57"/>
      <c r="BF6192" s="57"/>
      <c r="BG6192" s="57"/>
      <c r="BH6192" s="57"/>
      <c r="BI6192" s="57"/>
      <c r="BJ6192" s="57"/>
      <c r="BK6192" s="57"/>
      <c r="BL6192" s="57"/>
    </row>
    <row r="6193" spans="1:64" s="50" customFormat="1" ht="12" customHeight="1" x14ac:dyDescent="0.15">
      <c r="A6193" s="42" t="s">
        <v>14531</v>
      </c>
      <c r="B6193" s="42">
        <v>14</v>
      </c>
      <c r="C6193" s="42" t="s">
        <v>14</v>
      </c>
      <c r="D6193" s="42" t="s">
        <v>79</v>
      </c>
      <c r="E6193" s="42" t="s">
        <v>14532</v>
      </c>
      <c r="F6193" s="55">
        <v>41490</v>
      </c>
      <c r="G6193" s="42" t="s">
        <v>14533</v>
      </c>
      <c r="H6193" s="42" t="s">
        <v>1809</v>
      </c>
      <c r="I6193" s="42" t="s">
        <v>417</v>
      </c>
      <c r="J6193" s="42" t="s">
        <v>14534</v>
      </c>
      <c r="K6193" s="42" t="s">
        <v>568</v>
      </c>
      <c r="L6193" s="42" t="s">
        <v>569</v>
      </c>
      <c r="M6193" s="42" t="s">
        <v>21</v>
      </c>
      <c r="N6193" s="42" t="s">
        <v>14535</v>
      </c>
      <c r="O6193" s="42" t="s">
        <v>537</v>
      </c>
      <c r="P6193" s="42" t="s">
        <v>395</v>
      </c>
      <c r="Q6193" s="56" t="str">
        <f>HYPERLINK("http://www.huffingtonpost.com/2013/08/05/shaaliver-douse-shooting_n_3705623.html","http://www.huffingtonpost.com/2013/08/05/shaaliver-douse-shooting_n_3705623.html")</f>
        <v>http://www.huffingtonpost.com/2013/08/05/shaaliver-douse-shooting_n_3705623.html</v>
      </c>
      <c r="R6193" s="42" t="s">
        <v>94</v>
      </c>
      <c r="S6193" s="42" t="s">
        <v>22</v>
      </c>
      <c r="T6193" s="42"/>
      <c r="V6193" s="42"/>
      <c r="W6193" s="42"/>
      <c r="Y6193" s="57"/>
      <c r="Z6193" s="57"/>
      <c r="AA6193" s="57"/>
      <c r="AB6193" s="57"/>
      <c r="AC6193" s="57"/>
      <c r="AD6193" s="57"/>
      <c r="AE6193" s="57"/>
      <c r="AF6193" s="57"/>
      <c r="AG6193" s="57"/>
      <c r="AH6193" s="57"/>
      <c r="AI6193" s="57"/>
      <c r="AJ6193" s="57"/>
      <c r="AK6193" s="57"/>
      <c r="AL6193" s="57"/>
      <c r="AM6193" s="57"/>
      <c r="AN6193" s="57"/>
      <c r="AO6193" s="57"/>
      <c r="AP6193" s="57"/>
      <c r="AQ6193" s="57"/>
      <c r="AR6193" s="57"/>
      <c r="AS6193" s="57"/>
      <c r="AT6193" s="57"/>
      <c r="AU6193" s="57"/>
      <c r="AV6193" s="57"/>
      <c r="AW6193" s="57"/>
      <c r="AX6193" s="57"/>
      <c r="AY6193" s="57"/>
      <c r="AZ6193" s="57"/>
      <c r="BA6193" s="57"/>
      <c r="BB6193" s="57"/>
      <c r="BC6193" s="57"/>
      <c r="BD6193" s="57"/>
      <c r="BE6193" s="57"/>
      <c r="BF6193" s="57"/>
      <c r="BG6193" s="57"/>
      <c r="BH6193" s="57"/>
      <c r="BI6193" s="57"/>
      <c r="BJ6193" s="57"/>
      <c r="BK6193" s="57"/>
      <c r="BL6193" s="57"/>
    </row>
    <row r="6194" spans="1:64" s="50" customFormat="1" ht="12" customHeight="1" x14ac:dyDescent="0.15">
      <c r="A6194" s="42" t="s">
        <v>14536</v>
      </c>
      <c r="B6194" s="42">
        <v>54</v>
      </c>
      <c r="C6194" s="42" t="s">
        <v>14</v>
      </c>
      <c r="D6194" s="42" t="s">
        <v>42</v>
      </c>
      <c r="E6194" s="42"/>
      <c r="F6194" s="55">
        <v>41490</v>
      </c>
      <c r="G6194" s="42" t="s">
        <v>14537</v>
      </c>
      <c r="H6194" s="42" t="s">
        <v>14538</v>
      </c>
      <c r="I6194" s="42" t="s">
        <v>189</v>
      </c>
      <c r="J6194" s="42" t="s">
        <v>14539</v>
      </c>
      <c r="K6194" s="42" t="s">
        <v>458</v>
      </c>
      <c r="L6194" s="42" t="s">
        <v>7999</v>
      </c>
      <c r="M6194" s="42" t="s">
        <v>21</v>
      </c>
      <c r="N6194" s="42" t="s">
        <v>14540</v>
      </c>
      <c r="O6194" s="42" t="s">
        <v>994</v>
      </c>
      <c r="P6194" s="42" t="s">
        <v>395</v>
      </c>
      <c r="Q6194" s="56" t="s">
        <v>14541</v>
      </c>
      <c r="R6194" s="42" t="s">
        <v>23</v>
      </c>
      <c r="S6194" s="42" t="s">
        <v>22</v>
      </c>
      <c r="T6194" s="42"/>
      <c r="V6194" s="42"/>
      <c r="W6194" s="42"/>
      <c r="Y6194" s="57"/>
      <c r="Z6194" s="57"/>
      <c r="AA6194" s="57"/>
      <c r="AB6194" s="57"/>
      <c r="AC6194" s="57"/>
      <c r="AD6194" s="57"/>
      <c r="AE6194" s="57"/>
      <c r="AF6194" s="57"/>
      <c r="AG6194" s="57"/>
      <c r="AH6194" s="57"/>
      <c r="AI6194" s="57"/>
      <c r="AJ6194" s="57"/>
      <c r="AK6194" s="57"/>
      <c r="AL6194" s="57"/>
      <c r="AM6194" s="57"/>
      <c r="AN6194" s="57"/>
      <c r="AO6194" s="57"/>
      <c r="AP6194" s="57"/>
      <c r="AQ6194" s="57"/>
      <c r="AR6194" s="57"/>
      <c r="AS6194" s="57"/>
      <c r="AT6194" s="57"/>
      <c r="AU6194" s="57"/>
      <c r="AV6194" s="57"/>
      <c r="AW6194" s="57"/>
      <c r="AX6194" s="57"/>
      <c r="AY6194" s="57"/>
      <c r="AZ6194" s="57"/>
      <c r="BA6194" s="57"/>
      <c r="BB6194" s="57"/>
      <c r="BC6194" s="57"/>
      <c r="BD6194" s="57"/>
      <c r="BE6194" s="57"/>
      <c r="BF6194" s="57"/>
      <c r="BG6194" s="57"/>
      <c r="BH6194" s="57"/>
      <c r="BI6194" s="57"/>
      <c r="BJ6194" s="57"/>
      <c r="BK6194" s="57"/>
      <c r="BL6194" s="57"/>
    </row>
    <row r="6195" spans="1:64" s="50" customFormat="1" ht="12" customHeight="1" x14ac:dyDescent="0.15">
      <c r="A6195" s="42" t="s">
        <v>14542</v>
      </c>
      <c r="B6195" s="42" t="s">
        <v>14543</v>
      </c>
      <c r="C6195" s="42" t="s">
        <v>14</v>
      </c>
      <c r="D6195" s="42" t="s">
        <v>31</v>
      </c>
      <c r="E6195" s="42"/>
      <c r="F6195" s="55">
        <v>41490</v>
      </c>
      <c r="G6195" s="42" t="s">
        <v>14544</v>
      </c>
      <c r="H6195" s="42" t="s">
        <v>1403</v>
      </c>
      <c r="I6195" s="42" t="s">
        <v>117</v>
      </c>
      <c r="J6195" s="42" t="s">
        <v>14545</v>
      </c>
      <c r="K6195" s="42" t="s">
        <v>617</v>
      </c>
      <c r="L6195" s="42" t="s">
        <v>1404</v>
      </c>
      <c r="M6195" s="42" t="s">
        <v>21</v>
      </c>
      <c r="N6195" s="42" t="s">
        <v>14546</v>
      </c>
      <c r="O6195" s="42" t="s">
        <v>23</v>
      </c>
      <c r="P6195" s="42" t="s">
        <v>395</v>
      </c>
      <c r="Q6195" s="56" t="s">
        <v>14547</v>
      </c>
      <c r="R6195" s="42" t="s">
        <v>94</v>
      </c>
      <c r="S6195" s="42" t="s">
        <v>22</v>
      </c>
      <c r="T6195" s="42"/>
      <c r="V6195" s="42"/>
      <c r="W6195" s="42"/>
      <c r="Y6195" s="57"/>
      <c r="Z6195" s="57"/>
      <c r="AA6195" s="57"/>
      <c r="AB6195" s="57"/>
      <c r="AC6195" s="57"/>
      <c r="AD6195" s="57"/>
      <c r="AE6195" s="57"/>
      <c r="AF6195" s="57"/>
      <c r="AG6195" s="57"/>
      <c r="AH6195" s="57"/>
      <c r="AI6195" s="57"/>
      <c r="AJ6195" s="57"/>
      <c r="AK6195" s="57"/>
      <c r="AL6195" s="57"/>
      <c r="AM6195" s="57"/>
      <c r="AN6195" s="57"/>
      <c r="AO6195" s="57"/>
      <c r="AP6195" s="57"/>
      <c r="AQ6195" s="57"/>
      <c r="AR6195" s="57"/>
      <c r="AS6195" s="57"/>
      <c r="AT6195" s="57"/>
      <c r="AU6195" s="57"/>
      <c r="AV6195" s="57"/>
      <c r="AW6195" s="57"/>
      <c r="AX6195" s="57"/>
      <c r="AY6195" s="57"/>
      <c r="AZ6195" s="57"/>
      <c r="BA6195" s="57"/>
      <c r="BB6195" s="57"/>
      <c r="BC6195" s="57"/>
      <c r="BD6195" s="57"/>
      <c r="BE6195" s="57"/>
      <c r="BF6195" s="57"/>
      <c r="BG6195" s="57"/>
      <c r="BH6195" s="57"/>
      <c r="BI6195" s="57"/>
      <c r="BJ6195" s="57"/>
      <c r="BK6195" s="57"/>
      <c r="BL6195" s="57"/>
    </row>
    <row r="6196" spans="1:64" s="50" customFormat="1" ht="12" customHeight="1" x14ac:dyDescent="0.15">
      <c r="A6196" s="42" t="s">
        <v>14548</v>
      </c>
      <c r="B6196" s="42">
        <v>26</v>
      </c>
      <c r="C6196" s="42" t="s">
        <v>14</v>
      </c>
      <c r="D6196" s="42" t="s">
        <v>42</v>
      </c>
      <c r="E6196" s="42"/>
      <c r="F6196" s="55">
        <v>41489</v>
      </c>
      <c r="G6196" s="42" t="s">
        <v>14549</v>
      </c>
      <c r="H6196" s="42" t="s">
        <v>6366</v>
      </c>
      <c r="I6196" s="42" t="s">
        <v>39</v>
      </c>
      <c r="J6196" s="42" t="s">
        <v>14550</v>
      </c>
      <c r="K6196" s="42" t="s">
        <v>1044</v>
      </c>
      <c r="L6196" s="42" t="s">
        <v>6368</v>
      </c>
      <c r="M6196" s="42" t="s">
        <v>21</v>
      </c>
      <c r="N6196" s="42" t="s">
        <v>14551</v>
      </c>
      <c r="O6196" s="42" t="s">
        <v>23</v>
      </c>
      <c r="P6196" s="42" t="s">
        <v>395</v>
      </c>
      <c r="Q6196" s="56" t="s">
        <v>14552</v>
      </c>
      <c r="R6196" s="42" t="s">
        <v>94</v>
      </c>
      <c r="S6196" s="42" t="s">
        <v>22</v>
      </c>
      <c r="T6196" s="42"/>
      <c r="V6196" s="42"/>
      <c r="W6196" s="42"/>
      <c r="Y6196" s="57"/>
      <c r="Z6196" s="57"/>
      <c r="AA6196" s="57"/>
      <c r="AB6196" s="57"/>
      <c r="AC6196" s="57"/>
      <c r="AD6196" s="57"/>
      <c r="AE6196" s="57"/>
      <c r="AF6196" s="57"/>
      <c r="AG6196" s="57"/>
      <c r="AH6196" s="57"/>
      <c r="AI6196" s="57"/>
      <c r="AJ6196" s="57"/>
      <c r="AK6196" s="57"/>
      <c r="AL6196" s="57"/>
      <c r="AM6196" s="57"/>
      <c r="AN6196" s="57"/>
      <c r="AO6196" s="57"/>
      <c r="AP6196" s="57"/>
      <c r="AQ6196" s="57"/>
      <c r="AR6196" s="57"/>
      <c r="AS6196" s="57"/>
      <c r="AT6196" s="57"/>
      <c r="AU6196" s="57"/>
      <c r="AV6196" s="57"/>
      <c r="AW6196" s="57"/>
      <c r="AX6196" s="57"/>
      <c r="AY6196" s="57"/>
      <c r="AZ6196" s="57"/>
      <c r="BA6196" s="57"/>
      <c r="BB6196" s="57"/>
      <c r="BC6196" s="57"/>
      <c r="BD6196" s="57"/>
      <c r="BE6196" s="57"/>
      <c r="BF6196" s="57"/>
      <c r="BG6196" s="57"/>
      <c r="BH6196" s="57"/>
      <c r="BI6196" s="57"/>
      <c r="BJ6196" s="57"/>
      <c r="BK6196" s="57"/>
      <c r="BL6196" s="57"/>
    </row>
    <row r="6197" spans="1:64" s="50" customFormat="1" ht="12" customHeight="1" x14ac:dyDescent="0.15">
      <c r="A6197" s="42" t="s">
        <v>14553</v>
      </c>
      <c r="B6197" s="42">
        <v>41</v>
      </c>
      <c r="C6197" s="42" t="s">
        <v>14</v>
      </c>
      <c r="D6197" s="42" t="s">
        <v>31</v>
      </c>
      <c r="E6197" s="42" t="s">
        <v>14554</v>
      </c>
      <c r="F6197" s="55">
        <v>41489</v>
      </c>
      <c r="G6197" s="42" t="s">
        <v>14555</v>
      </c>
      <c r="H6197" s="42" t="s">
        <v>548</v>
      </c>
      <c r="I6197" s="42" t="s">
        <v>117</v>
      </c>
      <c r="J6197" s="42" t="s">
        <v>6204</v>
      </c>
      <c r="K6197" s="42" t="s">
        <v>549</v>
      </c>
      <c r="L6197" s="42" t="s">
        <v>12427</v>
      </c>
      <c r="M6197" s="42" t="s">
        <v>21</v>
      </c>
      <c r="N6197" s="42" t="s">
        <v>14556</v>
      </c>
      <c r="O6197" s="42" t="s">
        <v>994</v>
      </c>
      <c r="P6197" s="42" t="s">
        <v>395</v>
      </c>
      <c r="Q6197" s="56" t="s">
        <v>14557</v>
      </c>
      <c r="R6197" s="42" t="s">
        <v>94</v>
      </c>
      <c r="S6197" s="42" t="s">
        <v>22</v>
      </c>
      <c r="T6197" s="42"/>
      <c r="V6197" s="42"/>
      <c r="W6197" s="42"/>
      <c r="Y6197" s="57"/>
      <c r="Z6197" s="57"/>
      <c r="AA6197" s="57"/>
      <c r="AB6197" s="57"/>
      <c r="AC6197" s="57"/>
      <c r="AD6197" s="57"/>
      <c r="AE6197" s="57"/>
      <c r="AF6197" s="57"/>
      <c r="AG6197" s="57"/>
      <c r="AH6197" s="57"/>
      <c r="AI6197" s="57"/>
      <c r="AJ6197" s="57"/>
      <c r="AK6197" s="57"/>
      <c r="AL6197" s="57"/>
      <c r="AM6197" s="57"/>
      <c r="AN6197" s="57"/>
      <c r="AO6197" s="57"/>
      <c r="AP6197" s="57"/>
      <c r="AQ6197" s="57"/>
      <c r="AR6197" s="57"/>
      <c r="AS6197" s="57"/>
      <c r="AT6197" s="57"/>
      <c r="AU6197" s="57"/>
      <c r="AV6197" s="57"/>
      <c r="AW6197" s="57"/>
      <c r="AX6197" s="57"/>
      <c r="AY6197" s="57"/>
      <c r="AZ6197" s="57"/>
      <c r="BA6197" s="57"/>
      <c r="BB6197" s="57"/>
      <c r="BC6197" s="57"/>
      <c r="BD6197" s="57"/>
      <c r="BE6197" s="57"/>
      <c r="BF6197" s="57"/>
      <c r="BG6197" s="57"/>
      <c r="BH6197" s="57"/>
      <c r="BI6197" s="57"/>
      <c r="BJ6197" s="57"/>
      <c r="BK6197" s="57"/>
      <c r="BL6197" s="57"/>
    </row>
    <row r="6198" spans="1:64" s="50" customFormat="1" ht="12" customHeight="1" x14ac:dyDescent="0.15">
      <c r="A6198" s="42" t="s">
        <v>14558</v>
      </c>
      <c r="B6198" s="42" t="s">
        <v>13319</v>
      </c>
      <c r="C6198" s="42" t="s">
        <v>14</v>
      </c>
      <c r="D6198" s="42" t="s">
        <v>31</v>
      </c>
      <c r="E6198" s="42" t="s">
        <v>14559</v>
      </c>
      <c r="F6198" s="55">
        <v>41488</v>
      </c>
      <c r="G6198" s="42" t="s">
        <v>14560</v>
      </c>
      <c r="H6198" s="42" t="s">
        <v>1077</v>
      </c>
      <c r="I6198" s="42" t="s">
        <v>389</v>
      </c>
      <c r="J6198" s="42" t="s">
        <v>14561</v>
      </c>
      <c r="K6198" s="42" t="s">
        <v>14562</v>
      </c>
      <c r="L6198" s="42" t="s">
        <v>14563</v>
      </c>
      <c r="M6198" s="42" t="s">
        <v>21</v>
      </c>
      <c r="N6198" s="42" t="s">
        <v>14564</v>
      </c>
      <c r="O6198" s="42" t="s">
        <v>23</v>
      </c>
      <c r="P6198" s="42" t="s">
        <v>395</v>
      </c>
      <c r="Q6198" s="56" t="str">
        <f>HYPERLINK("http://kfor.com/2013/08/02/warr-acres-police-involved-in-chase-shooting-reported/","http://kfor.com/2013/08/02/warr-acres-police-involved-in-chase-shooting-reported/")</f>
        <v>http://kfor.com/2013/08/02/warr-acres-police-involved-in-chase-shooting-reported/</v>
      </c>
      <c r="R6198" s="42" t="s">
        <v>94</v>
      </c>
      <c r="S6198" s="42" t="s">
        <v>29</v>
      </c>
      <c r="T6198" s="42"/>
      <c r="V6198" s="42"/>
      <c r="W6198" s="42"/>
      <c r="Y6198" s="57"/>
      <c r="Z6198" s="57"/>
      <c r="AA6198" s="57"/>
      <c r="AB6198" s="57"/>
      <c r="AC6198" s="57"/>
      <c r="AD6198" s="57"/>
      <c r="AE6198" s="57"/>
      <c r="AF6198" s="57"/>
      <c r="AG6198" s="57"/>
      <c r="AH6198" s="57"/>
      <c r="AI6198" s="57"/>
      <c r="AJ6198" s="57"/>
      <c r="AK6198" s="57"/>
      <c r="AL6198" s="57"/>
      <c r="AM6198" s="57"/>
      <c r="AN6198" s="57"/>
      <c r="AO6198" s="57"/>
      <c r="AP6198" s="57"/>
      <c r="AQ6198" s="57"/>
      <c r="AR6198" s="57"/>
      <c r="AS6198" s="57"/>
      <c r="AT6198" s="57"/>
      <c r="AU6198" s="57"/>
      <c r="AV6198" s="57"/>
      <c r="AW6198" s="57"/>
      <c r="AX6198" s="57"/>
      <c r="AY6198" s="57"/>
      <c r="AZ6198" s="57"/>
      <c r="BA6198" s="57"/>
      <c r="BB6198" s="57"/>
      <c r="BC6198" s="57"/>
      <c r="BD6198" s="57"/>
      <c r="BE6198" s="57"/>
      <c r="BF6198" s="57"/>
      <c r="BG6198" s="57"/>
      <c r="BH6198" s="57"/>
      <c r="BI6198" s="57"/>
      <c r="BJ6198" s="57"/>
      <c r="BK6198" s="57"/>
      <c r="BL6198" s="57"/>
    </row>
    <row r="6199" spans="1:64" s="50" customFormat="1" ht="12" customHeight="1" x14ac:dyDescent="0.15">
      <c r="A6199" s="42" t="s">
        <v>14565</v>
      </c>
      <c r="B6199" s="42">
        <v>33</v>
      </c>
      <c r="C6199" s="42" t="s">
        <v>14</v>
      </c>
      <c r="D6199" s="42" t="s">
        <v>79</v>
      </c>
      <c r="E6199" s="42" t="s">
        <v>14566</v>
      </c>
      <c r="F6199" s="55">
        <v>41486</v>
      </c>
      <c r="G6199" s="42" t="s">
        <v>14567</v>
      </c>
      <c r="H6199" s="42" t="s">
        <v>2155</v>
      </c>
      <c r="I6199" s="42" t="s">
        <v>56</v>
      </c>
      <c r="J6199" s="42" t="s">
        <v>14568</v>
      </c>
      <c r="K6199" s="42" t="s">
        <v>1102</v>
      </c>
      <c r="L6199" s="42" t="s">
        <v>4287</v>
      </c>
      <c r="M6199" s="42" t="s">
        <v>21</v>
      </c>
      <c r="N6199" s="42" t="s">
        <v>14569</v>
      </c>
      <c r="O6199" s="42" t="s">
        <v>29859</v>
      </c>
      <c r="P6199" s="42" t="s">
        <v>28725</v>
      </c>
      <c r="Q6199" s="56" t="s">
        <v>14570</v>
      </c>
      <c r="R6199" s="42" t="s">
        <v>94</v>
      </c>
      <c r="S6199" s="42" t="s">
        <v>12</v>
      </c>
      <c r="T6199" s="42"/>
      <c r="V6199" s="42"/>
      <c r="W6199" s="42"/>
      <c r="Y6199" s="57"/>
      <c r="Z6199" s="57"/>
      <c r="AA6199" s="57"/>
      <c r="AB6199" s="57"/>
      <c r="AC6199" s="57"/>
      <c r="AD6199" s="57"/>
      <c r="AE6199" s="57"/>
      <c r="AF6199" s="57"/>
      <c r="AG6199" s="57"/>
      <c r="AH6199" s="57"/>
      <c r="AI6199" s="57"/>
      <c r="AJ6199" s="57"/>
      <c r="AK6199" s="57"/>
      <c r="AL6199" s="57"/>
      <c r="AM6199" s="57"/>
      <c r="AN6199" s="57"/>
      <c r="AO6199" s="57"/>
      <c r="AP6199" s="57"/>
      <c r="AQ6199" s="57"/>
      <c r="AR6199" s="57"/>
      <c r="AS6199" s="57"/>
      <c r="AT6199" s="57"/>
      <c r="AU6199" s="57"/>
      <c r="AV6199" s="57"/>
      <c r="AW6199" s="57"/>
      <c r="AX6199" s="57"/>
      <c r="AY6199" s="57"/>
      <c r="AZ6199" s="57"/>
      <c r="BA6199" s="57"/>
      <c r="BB6199" s="57"/>
      <c r="BC6199" s="57"/>
      <c r="BD6199" s="57"/>
      <c r="BE6199" s="57"/>
      <c r="BF6199" s="57"/>
      <c r="BG6199" s="57"/>
      <c r="BH6199" s="57"/>
      <c r="BI6199" s="57"/>
      <c r="BJ6199" s="57"/>
      <c r="BK6199" s="57"/>
      <c r="BL6199" s="57"/>
    </row>
    <row r="6200" spans="1:64" s="50" customFormat="1" ht="12" customHeight="1" x14ac:dyDescent="0.15">
      <c r="A6200" s="42" t="s">
        <v>14571</v>
      </c>
      <c r="B6200" s="42">
        <v>19</v>
      </c>
      <c r="C6200" s="42" t="s">
        <v>14</v>
      </c>
      <c r="D6200" s="42" t="s">
        <v>42</v>
      </c>
      <c r="E6200" s="42" t="s">
        <v>14572</v>
      </c>
      <c r="F6200" s="55">
        <v>41486</v>
      </c>
      <c r="G6200" s="42" t="s">
        <v>14573</v>
      </c>
      <c r="H6200" s="42" t="s">
        <v>10431</v>
      </c>
      <c r="I6200" s="42" t="s">
        <v>67</v>
      </c>
      <c r="J6200" s="42" t="s">
        <v>14574</v>
      </c>
      <c r="K6200" s="42" t="s">
        <v>1039</v>
      </c>
      <c r="L6200" s="42" t="s">
        <v>14575</v>
      </c>
      <c r="M6200" s="42" t="s">
        <v>21</v>
      </c>
      <c r="N6200" s="42" t="s">
        <v>14576</v>
      </c>
      <c r="O6200" s="42" t="s">
        <v>29557</v>
      </c>
      <c r="P6200" s="42" t="s">
        <v>20405</v>
      </c>
      <c r="Q6200" s="56" t="s">
        <v>14577</v>
      </c>
      <c r="R6200" s="42" t="s">
        <v>94</v>
      </c>
      <c r="S6200" s="42" t="s">
        <v>12</v>
      </c>
      <c r="T6200" s="42"/>
      <c r="V6200" s="42"/>
      <c r="W6200" s="42"/>
      <c r="Y6200" s="57"/>
      <c r="Z6200" s="57"/>
      <c r="AA6200" s="57"/>
      <c r="AB6200" s="57"/>
      <c r="AC6200" s="57"/>
      <c r="AD6200" s="57"/>
      <c r="AE6200" s="57"/>
      <c r="AF6200" s="57"/>
      <c r="AG6200" s="57"/>
      <c r="AH6200" s="57"/>
      <c r="AI6200" s="57"/>
      <c r="AJ6200" s="57"/>
      <c r="AK6200" s="57"/>
      <c r="AL6200" s="57"/>
      <c r="AM6200" s="57"/>
      <c r="AN6200" s="57"/>
      <c r="AO6200" s="57"/>
      <c r="AP6200" s="57"/>
      <c r="AQ6200" s="57"/>
      <c r="AR6200" s="57"/>
      <c r="AS6200" s="57"/>
      <c r="AT6200" s="57"/>
      <c r="AU6200" s="57"/>
      <c r="AV6200" s="57"/>
      <c r="AW6200" s="57"/>
      <c r="AX6200" s="57"/>
      <c r="AY6200" s="57"/>
      <c r="AZ6200" s="57"/>
      <c r="BA6200" s="57"/>
      <c r="BB6200" s="57"/>
      <c r="BC6200" s="57"/>
      <c r="BD6200" s="57"/>
      <c r="BE6200" s="57"/>
      <c r="BF6200" s="57"/>
      <c r="BG6200" s="57"/>
      <c r="BH6200" s="57"/>
      <c r="BI6200" s="57"/>
      <c r="BJ6200" s="57"/>
      <c r="BK6200" s="57"/>
      <c r="BL6200" s="57"/>
    </row>
    <row r="6201" spans="1:64" s="50" customFormat="1" ht="12" customHeight="1" x14ac:dyDescent="0.15">
      <c r="A6201" s="42" t="s">
        <v>14578</v>
      </c>
      <c r="B6201" s="42">
        <v>42</v>
      </c>
      <c r="C6201" s="42" t="s">
        <v>14</v>
      </c>
      <c r="D6201" s="42" t="s">
        <v>31</v>
      </c>
      <c r="E6201" s="42" t="s">
        <v>14579</v>
      </c>
      <c r="F6201" s="55">
        <v>41486</v>
      </c>
      <c r="G6201" s="42" t="s">
        <v>14580</v>
      </c>
      <c r="H6201" s="42" t="s">
        <v>14581</v>
      </c>
      <c r="I6201" s="42" t="s">
        <v>63</v>
      </c>
      <c r="J6201" s="42" t="s">
        <v>14582</v>
      </c>
      <c r="K6201" s="42" t="s">
        <v>4842</v>
      </c>
      <c r="L6201" s="42" t="s">
        <v>14583</v>
      </c>
      <c r="M6201" s="42" t="s">
        <v>21</v>
      </c>
      <c r="N6201" s="42" t="s">
        <v>14584</v>
      </c>
      <c r="O6201" s="42" t="s">
        <v>537</v>
      </c>
      <c r="P6201" s="42" t="s">
        <v>395</v>
      </c>
      <c r="Q6201" s="56" t="s">
        <v>14585</v>
      </c>
      <c r="R6201" s="42" t="s">
        <v>23</v>
      </c>
      <c r="S6201" s="42" t="s">
        <v>22</v>
      </c>
      <c r="T6201" s="42"/>
      <c r="V6201" s="42"/>
      <c r="W6201" s="42"/>
      <c r="Y6201" s="57"/>
      <c r="Z6201" s="57"/>
      <c r="AA6201" s="57"/>
      <c r="AB6201" s="57"/>
      <c r="AC6201" s="57"/>
      <c r="AD6201" s="57"/>
      <c r="AE6201" s="57"/>
      <c r="AF6201" s="57"/>
      <c r="AG6201" s="57"/>
      <c r="AH6201" s="57"/>
      <c r="AI6201" s="57"/>
      <c r="AJ6201" s="57"/>
      <c r="AK6201" s="57"/>
      <c r="AL6201" s="57"/>
      <c r="AM6201" s="57"/>
      <c r="AN6201" s="57"/>
      <c r="AO6201" s="57"/>
      <c r="AP6201" s="57"/>
      <c r="AQ6201" s="57"/>
      <c r="AR6201" s="57"/>
      <c r="AS6201" s="57"/>
      <c r="AT6201" s="57"/>
      <c r="AU6201" s="57"/>
      <c r="AV6201" s="57"/>
      <c r="AW6201" s="57"/>
      <c r="AX6201" s="57"/>
      <c r="AY6201" s="57"/>
      <c r="AZ6201" s="57"/>
      <c r="BA6201" s="57"/>
      <c r="BB6201" s="57"/>
      <c r="BC6201" s="57"/>
      <c r="BD6201" s="57"/>
      <c r="BE6201" s="57"/>
      <c r="BF6201" s="57"/>
      <c r="BG6201" s="57"/>
      <c r="BH6201" s="57"/>
      <c r="BI6201" s="57"/>
      <c r="BJ6201" s="57"/>
      <c r="BK6201" s="57"/>
      <c r="BL6201" s="57"/>
    </row>
    <row r="6202" spans="1:64" s="50" customFormat="1" ht="12" customHeight="1" x14ac:dyDescent="0.15">
      <c r="A6202" s="42" t="s">
        <v>14597</v>
      </c>
      <c r="B6202" s="42">
        <v>19</v>
      </c>
      <c r="C6202" s="42" t="s">
        <v>14</v>
      </c>
      <c r="D6202" s="42" t="s">
        <v>24</v>
      </c>
      <c r="E6202" s="42"/>
      <c r="F6202" s="55">
        <v>41485</v>
      </c>
      <c r="G6202" s="42" t="s">
        <v>14598</v>
      </c>
      <c r="H6202" s="42" t="s">
        <v>6435</v>
      </c>
      <c r="I6202" s="42" t="s">
        <v>117</v>
      </c>
      <c r="J6202" s="42" t="s">
        <v>14599</v>
      </c>
      <c r="K6202" s="42" t="s">
        <v>617</v>
      </c>
      <c r="L6202" s="42" t="s">
        <v>6437</v>
      </c>
      <c r="M6202" s="42" t="s">
        <v>21</v>
      </c>
      <c r="N6202" s="42" t="s">
        <v>14600</v>
      </c>
      <c r="O6202" s="42" t="s">
        <v>23</v>
      </c>
      <c r="P6202" s="42" t="s">
        <v>395</v>
      </c>
      <c r="Q6202" s="56" t="s">
        <v>14601</v>
      </c>
      <c r="R6202" s="42" t="s">
        <v>94</v>
      </c>
      <c r="S6202" s="42" t="s">
        <v>22</v>
      </c>
      <c r="T6202" s="42"/>
      <c r="V6202" s="42"/>
      <c r="W6202" s="42"/>
      <c r="Y6202" s="57"/>
      <c r="Z6202" s="57"/>
      <c r="AA6202" s="57"/>
      <c r="AB6202" s="57"/>
      <c r="AC6202" s="57"/>
      <c r="AD6202" s="57"/>
      <c r="AE6202" s="57"/>
      <c r="AF6202" s="57"/>
      <c r="AG6202" s="57"/>
      <c r="AH6202" s="57"/>
      <c r="AI6202" s="57"/>
      <c r="AJ6202" s="57"/>
      <c r="AK6202" s="57"/>
      <c r="AL6202" s="57"/>
      <c r="AM6202" s="57"/>
      <c r="AN6202" s="57"/>
      <c r="AO6202" s="57"/>
      <c r="AP6202" s="57"/>
      <c r="AQ6202" s="57"/>
      <c r="AR6202" s="57"/>
      <c r="AS6202" s="57"/>
      <c r="AT6202" s="57"/>
      <c r="AU6202" s="57"/>
      <c r="AV6202" s="57"/>
      <c r="AW6202" s="57"/>
      <c r="AX6202" s="57"/>
      <c r="AY6202" s="57"/>
      <c r="AZ6202" s="57"/>
      <c r="BA6202" s="57"/>
      <c r="BB6202" s="57"/>
      <c r="BC6202" s="57"/>
      <c r="BD6202" s="57"/>
      <c r="BE6202" s="57"/>
      <c r="BF6202" s="57"/>
      <c r="BG6202" s="57"/>
      <c r="BH6202" s="57"/>
      <c r="BI6202" s="57"/>
      <c r="BJ6202" s="57"/>
      <c r="BK6202" s="57"/>
      <c r="BL6202" s="57"/>
    </row>
    <row r="6203" spans="1:64" s="50" customFormat="1" ht="12" customHeight="1" x14ac:dyDescent="0.15">
      <c r="A6203" s="42" t="s">
        <v>14608</v>
      </c>
      <c r="B6203" s="42">
        <v>21</v>
      </c>
      <c r="C6203" s="42" t="s">
        <v>14</v>
      </c>
      <c r="D6203" s="42" t="s">
        <v>31</v>
      </c>
      <c r="E6203" s="42" t="s">
        <v>14609</v>
      </c>
      <c r="F6203" s="55">
        <v>41485</v>
      </c>
      <c r="G6203" s="42" t="s">
        <v>14610</v>
      </c>
      <c r="H6203" s="42" t="s">
        <v>14611</v>
      </c>
      <c r="I6203" s="42" t="s">
        <v>297</v>
      </c>
      <c r="J6203" s="42" t="s">
        <v>14612</v>
      </c>
      <c r="K6203" s="42" t="s">
        <v>867</v>
      </c>
      <c r="L6203" s="42" t="s">
        <v>14613</v>
      </c>
      <c r="M6203" s="42" t="s">
        <v>21</v>
      </c>
      <c r="N6203" s="42" t="s">
        <v>14614</v>
      </c>
      <c r="O6203" s="42" t="s">
        <v>994</v>
      </c>
      <c r="P6203" s="42" t="s">
        <v>395</v>
      </c>
      <c r="Q6203" s="56" t="s">
        <v>14615</v>
      </c>
      <c r="R6203" s="42" t="s">
        <v>542</v>
      </c>
      <c r="S6203" s="42" t="s">
        <v>22</v>
      </c>
      <c r="T6203" s="42"/>
      <c r="V6203" s="42"/>
      <c r="W6203" s="42"/>
      <c r="Y6203" s="57"/>
      <c r="Z6203" s="57"/>
      <c r="AA6203" s="57"/>
      <c r="AB6203" s="57"/>
      <c r="AC6203" s="57"/>
      <c r="AD6203" s="57"/>
      <c r="AE6203" s="57"/>
      <c r="AF6203" s="57"/>
      <c r="AG6203" s="57"/>
      <c r="AH6203" s="57"/>
      <c r="AI6203" s="57"/>
      <c r="AJ6203" s="57"/>
      <c r="AK6203" s="57"/>
      <c r="AL6203" s="57"/>
      <c r="AM6203" s="57"/>
      <c r="AN6203" s="57"/>
      <c r="AO6203" s="57"/>
      <c r="AP6203" s="57"/>
      <c r="AQ6203" s="57"/>
      <c r="AR6203" s="57"/>
      <c r="AS6203" s="57"/>
      <c r="AT6203" s="57"/>
      <c r="AU6203" s="57"/>
      <c r="AV6203" s="57"/>
      <c r="AW6203" s="57"/>
      <c r="AX6203" s="57"/>
      <c r="AY6203" s="57"/>
      <c r="AZ6203" s="57"/>
      <c r="BA6203" s="57"/>
      <c r="BB6203" s="57"/>
      <c r="BC6203" s="57"/>
      <c r="BD6203" s="57"/>
      <c r="BE6203" s="57"/>
      <c r="BF6203" s="57"/>
      <c r="BG6203" s="57"/>
      <c r="BH6203" s="57"/>
      <c r="BI6203" s="57"/>
      <c r="BJ6203" s="57"/>
      <c r="BK6203" s="57"/>
      <c r="BL6203" s="57"/>
    </row>
    <row r="6204" spans="1:64" s="50" customFormat="1" ht="12" customHeight="1" x14ac:dyDescent="0.15">
      <c r="A6204" s="42" t="s">
        <v>14602</v>
      </c>
      <c r="B6204" s="42">
        <v>29</v>
      </c>
      <c r="C6204" s="42" t="s">
        <v>14</v>
      </c>
      <c r="D6204" s="42" t="s">
        <v>31</v>
      </c>
      <c r="E6204" s="42" t="s">
        <v>14603</v>
      </c>
      <c r="F6204" s="55">
        <v>41485</v>
      </c>
      <c r="G6204" s="42" t="s">
        <v>23868</v>
      </c>
      <c r="H6204" s="42" t="s">
        <v>2463</v>
      </c>
      <c r="I6204" s="42" t="s">
        <v>962</v>
      </c>
      <c r="J6204" s="42" t="s">
        <v>14604</v>
      </c>
      <c r="K6204" s="42" t="s">
        <v>4983</v>
      </c>
      <c r="L6204" s="42" t="s">
        <v>14605</v>
      </c>
      <c r="M6204" s="42" t="s">
        <v>21</v>
      </c>
      <c r="N6204" s="42" t="s">
        <v>14606</v>
      </c>
      <c r="O6204" s="42" t="s">
        <v>4581</v>
      </c>
      <c r="P6204" s="42" t="s">
        <v>395</v>
      </c>
      <c r="Q6204" s="56" t="s">
        <v>14607</v>
      </c>
      <c r="R6204" s="42" t="s">
        <v>94</v>
      </c>
      <c r="S6204" s="42" t="s">
        <v>22</v>
      </c>
      <c r="T6204" s="42"/>
      <c r="V6204" s="42"/>
      <c r="W6204" s="42"/>
      <c r="Y6204" s="57"/>
      <c r="Z6204" s="57"/>
      <c r="AA6204" s="57"/>
      <c r="AB6204" s="57"/>
      <c r="AC6204" s="57"/>
      <c r="AD6204" s="57"/>
      <c r="AE6204" s="57"/>
      <c r="AF6204" s="57"/>
      <c r="AG6204" s="57"/>
      <c r="AH6204" s="57"/>
      <c r="AI6204" s="57"/>
      <c r="AJ6204" s="57"/>
      <c r="AK6204" s="57"/>
      <c r="AL6204" s="57"/>
      <c r="AM6204" s="57"/>
      <c r="AN6204" s="57"/>
      <c r="AO6204" s="57"/>
      <c r="AP6204" s="57"/>
      <c r="AQ6204" s="57"/>
      <c r="AR6204" s="57"/>
      <c r="AS6204" s="57"/>
      <c r="AT6204" s="57"/>
      <c r="AU6204" s="57"/>
      <c r="AV6204" s="57"/>
      <c r="AW6204" s="57"/>
      <c r="AX6204" s="57"/>
      <c r="AY6204" s="57"/>
      <c r="AZ6204" s="57"/>
      <c r="BA6204" s="57"/>
      <c r="BB6204" s="57"/>
      <c r="BC6204" s="57"/>
      <c r="BD6204" s="57"/>
      <c r="BE6204" s="57"/>
      <c r="BF6204" s="57"/>
      <c r="BG6204" s="57"/>
      <c r="BH6204" s="57"/>
      <c r="BI6204" s="57"/>
      <c r="BJ6204" s="57"/>
      <c r="BK6204" s="57"/>
      <c r="BL6204" s="57"/>
    </row>
    <row r="6205" spans="1:64" s="50" customFormat="1" ht="12" customHeight="1" x14ac:dyDescent="0.15">
      <c r="A6205" s="42" t="s">
        <v>14586</v>
      </c>
      <c r="B6205" s="42">
        <v>37</v>
      </c>
      <c r="C6205" s="42" t="s">
        <v>14</v>
      </c>
      <c r="D6205" s="42" t="s">
        <v>79</v>
      </c>
      <c r="E6205" s="42" t="s">
        <v>14587</v>
      </c>
      <c r="F6205" s="55">
        <v>41485</v>
      </c>
      <c r="G6205" s="42" t="s">
        <v>14588</v>
      </c>
      <c r="H6205" s="42" t="s">
        <v>1023</v>
      </c>
      <c r="I6205" s="42" t="s">
        <v>19</v>
      </c>
      <c r="J6205" s="42" t="s">
        <v>14589</v>
      </c>
      <c r="K6205" s="42" t="s">
        <v>2534</v>
      </c>
      <c r="L6205" s="42" t="s">
        <v>399</v>
      </c>
      <c r="M6205" s="42" t="s">
        <v>21</v>
      </c>
      <c r="N6205" s="42" t="s">
        <v>14590</v>
      </c>
      <c r="O6205" s="42" t="s">
        <v>537</v>
      </c>
      <c r="P6205" s="42" t="s">
        <v>395</v>
      </c>
      <c r="Q6205" s="56" t="str">
        <f>HYPERLINK("http://www.nola.com/crime/index.ssf/2014/04/report_doj_drops_probe_of_fbi-.html","http://www.nola.com/crime/index.ssf/2014/04/report_doj_drops_probe_of_fbi-.html")</f>
        <v>http://www.nola.com/crime/index.ssf/2014/04/report_doj_drops_probe_of_fbi-.html</v>
      </c>
      <c r="R6205" s="42" t="s">
        <v>94</v>
      </c>
      <c r="S6205" s="42" t="s">
        <v>12</v>
      </c>
      <c r="T6205" s="42"/>
      <c r="V6205" s="42"/>
      <c r="W6205" s="42"/>
      <c r="Y6205" s="57"/>
      <c r="Z6205" s="57"/>
      <c r="AA6205" s="57"/>
      <c r="AB6205" s="57"/>
      <c r="AC6205" s="57"/>
      <c r="AD6205" s="57"/>
      <c r="AE6205" s="57"/>
      <c r="AF6205" s="57"/>
      <c r="AG6205" s="57"/>
      <c r="AH6205" s="57"/>
      <c r="AI6205" s="57"/>
      <c r="AJ6205" s="57"/>
      <c r="AK6205" s="57"/>
      <c r="AL6205" s="57"/>
      <c r="AM6205" s="57"/>
      <c r="AN6205" s="57"/>
      <c r="AO6205" s="57"/>
      <c r="AP6205" s="57"/>
      <c r="AQ6205" s="57"/>
      <c r="AR6205" s="57"/>
      <c r="AS6205" s="57"/>
      <c r="AT6205" s="57"/>
      <c r="AU6205" s="57"/>
      <c r="AV6205" s="57"/>
      <c r="AW6205" s="57"/>
      <c r="AX6205" s="57"/>
      <c r="AY6205" s="57"/>
      <c r="AZ6205" s="57"/>
      <c r="BA6205" s="57"/>
      <c r="BB6205" s="57"/>
      <c r="BC6205" s="57"/>
      <c r="BD6205" s="57"/>
      <c r="BE6205" s="57"/>
      <c r="BF6205" s="57"/>
      <c r="BG6205" s="57"/>
      <c r="BH6205" s="57"/>
      <c r="BI6205" s="57"/>
      <c r="BJ6205" s="57"/>
      <c r="BK6205" s="57"/>
      <c r="BL6205" s="57"/>
    </row>
    <row r="6206" spans="1:64" s="50" customFormat="1" ht="12" customHeight="1" x14ac:dyDescent="0.15">
      <c r="A6206" s="42" t="s">
        <v>14591</v>
      </c>
      <c r="B6206" s="42">
        <v>22</v>
      </c>
      <c r="C6206" s="42" t="s">
        <v>14</v>
      </c>
      <c r="D6206" s="42" t="s">
        <v>42</v>
      </c>
      <c r="E6206" s="42" t="s">
        <v>14592</v>
      </c>
      <c r="F6206" s="55">
        <v>41485</v>
      </c>
      <c r="G6206" s="42" t="s">
        <v>14593</v>
      </c>
      <c r="H6206" s="42" t="s">
        <v>3599</v>
      </c>
      <c r="I6206" s="42" t="s">
        <v>39</v>
      </c>
      <c r="J6206" s="42" t="s">
        <v>14594</v>
      </c>
      <c r="K6206" s="42" t="s">
        <v>1044</v>
      </c>
      <c r="L6206" s="42" t="s">
        <v>3601</v>
      </c>
      <c r="M6206" s="42" t="s">
        <v>21</v>
      </c>
      <c r="N6206" s="42" t="s">
        <v>14595</v>
      </c>
      <c r="O6206" s="42" t="s">
        <v>537</v>
      </c>
      <c r="P6206" s="42" t="s">
        <v>395</v>
      </c>
      <c r="Q6206" s="56" t="s">
        <v>14596</v>
      </c>
      <c r="R6206" s="42" t="s">
        <v>23</v>
      </c>
      <c r="S6206" s="42" t="s">
        <v>12</v>
      </c>
      <c r="T6206" s="42"/>
      <c r="V6206" s="42"/>
      <c r="W6206" s="42"/>
      <c r="Y6206" s="57"/>
      <c r="Z6206" s="57"/>
      <c r="AA6206" s="57"/>
      <c r="AB6206" s="57"/>
      <c r="AC6206" s="57"/>
      <c r="AD6206" s="57"/>
      <c r="AE6206" s="57"/>
      <c r="AF6206" s="57"/>
      <c r="AG6206" s="57"/>
      <c r="AH6206" s="57"/>
      <c r="AI6206" s="57"/>
      <c r="AJ6206" s="57"/>
      <c r="AK6206" s="57"/>
      <c r="AL6206" s="57"/>
      <c r="AM6206" s="57"/>
      <c r="AN6206" s="57"/>
      <c r="AO6206" s="57"/>
      <c r="AP6206" s="57"/>
      <c r="AQ6206" s="57"/>
      <c r="AR6206" s="57"/>
      <c r="AS6206" s="57"/>
      <c r="AT6206" s="57"/>
      <c r="AU6206" s="57"/>
      <c r="AV6206" s="57"/>
      <c r="AW6206" s="57"/>
      <c r="AX6206" s="57"/>
      <c r="AY6206" s="57"/>
      <c r="AZ6206" s="57"/>
      <c r="BA6206" s="57"/>
      <c r="BB6206" s="57"/>
      <c r="BC6206" s="57"/>
      <c r="BD6206" s="57"/>
      <c r="BE6206" s="57"/>
      <c r="BF6206" s="57"/>
      <c r="BG6206" s="57"/>
      <c r="BH6206" s="57"/>
      <c r="BI6206" s="57"/>
      <c r="BJ6206" s="57"/>
      <c r="BK6206" s="57"/>
      <c r="BL6206" s="57"/>
    </row>
    <row r="6207" spans="1:64" s="50" customFormat="1" ht="12" customHeight="1" x14ac:dyDescent="0.15">
      <c r="A6207" s="42" t="s">
        <v>14636</v>
      </c>
      <c r="B6207" s="42">
        <v>40</v>
      </c>
      <c r="C6207" s="42" t="s">
        <v>108</v>
      </c>
      <c r="D6207" s="42" t="s">
        <v>31</v>
      </c>
      <c r="E6207" s="42" t="s">
        <v>14637</v>
      </c>
      <c r="F6207" s="55">
        <v>41484</v>
      </c>
      <c r="G6207" s="42" t="s">
        <v>14638</v>
      </c>
      <c r="H6207" s="42" t="s">
        <v>14639</v>
      </c>
      <c r="I6207" s="42" t="s">
        <v>56</v>
      </c>
      <c r="J6207" s="42" t="s">
        <v>14640</v>
      </c>
      <c r="K6207" s="42" t="s">
        <v>5429</v>
      </c>
      <c r="L6207" s="42" t="s">
        <v>14641</v>
      </c>
      <c r="M6207" s="42" t="s">
        <v>21</v>
      </c>
      <c r="N6207" s="42" t="s">
        <v>14642</v>
      </c>
      <c r="O6207" s="42" t="s">
        <v>994</v>
      </c>
      <c r="P6207" s="42" t="s">
        <v>395</v>
      </c>
      <c r="Q6207" s="56" t="s">
        <v>14643</v>
      </c>
      <c r="R6207" s="42" t="s">
        <v>94</v>
      </c>
      <c r="S6207" s="42" t="s">
        <v>22</v>
      </c>
      <c r="T6207" s="42"/>
      <c r="V6207" s="42"/>
      <c r="W6207" s="42"/>
      <c r="Y6207" s="57"/>
      <c r="Z6207" s="57"/>
      <c r="AA6207" s="57"/>
      <c r="AB6207" s="57"/>
      <c r="AC6207" s="57"/>
      <c r="AD6207" s="57"/>
      <c r="AE6207" s="57"/>
      <c r="AF6207" s="57"/>
      <c r="AG6207" s="57"/>
      <c r="AH6207" s="57"/>
      <c r="AI6207" s="57"/>
      <c r="AJ6207" s="57"/>
      <c r="AK6207" s="57"/>
      <c r="AL6207" s="57"/>
      <c r="AM6207" s="57"/>
      <c r="AN6207" s="57"/>
      <c r="AO6207" s="57"/>
      <c r="AP6207" s="57"/>
      <c r="AQ6207" s="57"/>
      <c r="AR6207" s="57"/>
      <c r="AS6207" s="57"/>
      <c r="AT6207" s="57"/>
      <c r="AU6207" s="57"/>
      <c r="AV6207" s="57"/>
      <c r="AW6207" s="57"/>
      <c r="AX6207" s="57"/>
      <c r="AY6207" s="57"/>
      <c r="AZ6207" s="57"/>
      <c r="BA6207" s="57"/>
      <c r="BB6207" s="57"/>
      <c r="BC6207" s="57"/>
      <c r="BD6207" s="57"/>
      <c r="BE6207" s="57"/>
      <c r="BF6207" s="57"/>
      <c r="BG6207" s="57"/>
      <c r="BH6207" s="57"/>
      <c r="BI6207" s="57"/>
      <c r="BJ6207" s="57"/>
      <c r="BK6207" s="57"/>
      <c r="BL6207" s="57"/>
    </row>
    <row r="6208" spans="1:64" s="50" customFormat="1" ht="12" customHeight="1" x14ac:dyDescent="0.15">
      <c r="A6208" s="42" t="s">
        <v>14616</v>
      </c>
      <c r="B6208" s="42">
        <v>29</v>
      </c>
      <c r="C6208" s="42" t="s">
        <v>14</v>
      </c>
      <c r="D6208" s="42" t="s">
        <v>79</v>
      </c>
      <c r="E6208" s="42" t="s">
        <v>14617</v>
      </c>
      <c r="F6208" s="55">
        <v>41484</v>
      </c>
      <c r="G6208" s="42"/>
      <c r="H6208" s="42" t="s">
        <v>535</v>
      </c>
      <c r="I6208" s="42" t="s">
        <v>88</v>
      </c>
      <c r="J6208" s="42" t="s">
        <v>14618</v>
      </c>
      <c r="K6208" s="42" t="s">
        <v>414</v>
      </c>
      <c r="L6208" s="42" t="s">
        <v>600</v>
      </c>
      <c r="M6208" s="42" t="s">
        <v>21</v>
      </c>
      <c r="N6208" s="42" t="s">
        <v>14619</v>
      </c>
      <c r="O6208" s="42" t="s">
        <v>994</v>
      </c>
      <c r="P6208" s="42" t="s">
        <v>395</v>
      </c>
      <c r="Q6208" s="56" t="s">
        <v>14620</v>
      </c>
      <c r="R6208" s="42" t="s">
        <v>23</v>
      </c>
      <c r="S6208" s="42" t="s">
        <v>22</v>
      </c>
      <c r="T6208" s="42"/>
      <c r="V6208" s="42"/>
      <c r="W6208" s="42"/>
      <c r="Y6208" s="57"/>
      <c r="Z6208" s="57"/>
      <c r="AA6208" s="57"/>
      <c r="AB6208" s="57"/>
      <c r="AC6208" s="57"/>
      <c r="AD6208" s="57"/>
      <c r="AE6208" s="57"/>
      <c r="AF6208" s="57"/>
      <c r="AG6208" s="57"/>
      <c r="AH6208" s="57"/>
      <c r="AI6208" s="57"/>
      <c r="AJ6208" s="57"/>
      <c r="AK6208" s="57"/>
      <c r="AL6208" s="57"/>
      <c r="AM6208" s="57"/>
      <c r="AN6208" s="57"/>
      <c r="AO6208" s="57"/>
      <c r="AP6208" s="57"/>
      <c r="AQ6208" s="57"/>
      <c r="AR6208" s="57"/>
      <c r="AS6208" s="57"/>
      <c r="AT6208" s="57"/>
      <c r="AU6208" s="57"/>
      <c r="AV6208" s="57"/>
      <c r="AW6208" s="57"/>
      <c r="AX6208" s="57"/>
      <c r="AY6208" s="57"/>
      <c r="AZ6208" s="57"/>
      <c r="BA6208" s="57"/>
      <c r="BB6208" s="57"/>
      <c r="BC6208" s="57"/>
      <c r="BD6208" s="57"/>
      <c r="BE6208" s="57"/>
      <c r="BF6208" s="57"/>
      <c r="BG6208" s="57"/>
      <c r="BH6208" s="57"/>
      <c r="BI6208" s="57"/>
      <c r="BJ6208" s="57"/>
      <c r="BK6208" s="57"/>
      <c r="BL6208" s="57"/>
    </row>
    <row r="6209" spans="1:64" s="50" customFormat="1" ht="12" customHeight="1" x14ac:dyDescent="0.15">
      <c r="A6209" s="42" t="s">
        <v>3186</v>
      </c>
      <c r="B6209" s="42"/>
      <c r="C6209" s="42" t="s">
        <v>14</v>
      </c>
      <c r="D6209" s="42" t="s">
        <v>79</v>
      </c>
      <c r="E6209" s="42"/>
      <c r="F6209" s="55">
        <v>41484</v>
      </c>
      <c r="G6209" s="42" t="s">
        <v>14621</v>
      </c>
      <c r="H6209" s="42" t="s">
        <v>14622</v>
      </c>
      <c r="I6209" s="42" t="s">
        <v>88</v>
      </c>
      <c r="J6209" s="42" t="s">
        <v>14623</v>
      </c>
      <c r="K6209" s="42" t="s">
        <v>1486</v>
      </c>
      <c r="L6209" s="42" t="s">
        <v>14624</v>
      </c>
      <c r="M6209" s="42" t="s">
        <v>21</v>
      </c>
      <c r="N6209" s="42" t="s">
        <v>14625</v>
      </c>
      <c r="O6209" s="42" t="s">
        <v>994</v>
      </c>
      <c r="P6209" s="42" t="s">
        <v>395</v>
      </c>
      <c r="Q6209" s="56" t="s">
        <v>14626</v>
      </c>
      <c r="R6209" s="42" t="s">
        <v>94</v>
      </c>
      <c r="S6209" s="42" t="s">
        <v>22</v>
      </c>
      <c r="T6209" s="42"/>
      <c r="V6209" s="42"/>
      <c r="W6209" s="42"/>
      <c r="Y6209" s="57"/>
      <c r="Z6209" s="57"/>
      <c r="AA6209" s="57"/>
      <c r="AB6209" s="57"/>
      <c r="AC6209" s="57"/>
      <c r="AD6209" s="57"/>
      <c r="AE6209" s="57"/>
      <c r="AF6209" s="57"/>
      <c r="AG6209" s="57"/>
      <c r="AH6209" s="57"/>
      <c r="AI6209" s="57"/>
      <c r="AJ6209" s="57"/>
      <c r="AK6209" s="57"/>
      <c r="AL6209" s="57"/>
      <c r="AM6209" s="57"/>
      <c r="AN6209" s="57"/>
      <c r="AO6209" s="57"/>
      <c r="AP6209" s="57"/>
      <c r="AQ6209" s="57"/>
      <c r="AR6209" s="57"/>
      <c r="AS6209" s="57"/>
      <c r="AT6209" s="57"/>
      <c r="AU6209" s="57"/>
      <c r="AV6209" s="57"/>
      <c r="AW6209" s="57"/>
      <c r="AX6209" s="57"/>
      <c r="AY6209" s="57"/>
      <c r="AZ6209" s="57"/>
      <c r="BA6209" s="57"/>
      <c r="BB6209" s="57"/>
      <c r="BC6209" s="57"/>
      <c r="BD6209" s="57"/>
      <c r="BE6209" s="57"/>
      <c r="BF6209" s="57"/>
      <c r="BG6209" s="57"/>
      <c r="BH6209" s="57"/>
      <c r="BI6209" s="57"/>
      <c r="BJ6209" s="57"/>
      <c r="BK6209" s="57"/>
      <c r="BL6209" s="57"/>
    </row>
    <row r="6210" spans="1:64" s="50" customFormat="1" ht="12" customHeight="1" x14ac:dyDescent="0.15">
      <c r="A6210" s="42" t="s">
        <v>14627</v>
      </c>
      <c r="B6210" s="42">
        <v>38</v>
      </c>
      <c r="C6210" s="42" t="s">
        <v>14</v>
      </c>
      <c r="D6210" s="42" t="s">
        <v>24</v>
      </c>
      <c r="E6210" s="42"/>
      <c r="F6210" s="55">
        <v>41484</v>
      </c>
      <c r="G6210" s="42" t="s">
        <v>14628</v>
      </c>
      <c r="H6210" s="42" t="s">
        <v>841</v>
      </c>
      <c r="I6210" s="42" t="s">
        <v>67</v>
      </c>
      <c r="J6210" s="42" t="s">
        <v>14629</v>
      </c>
      <c r="K6210" s="42" t="s">
        <v>841</v>
      </c>
      <c r="L6210" s="42" t="s">
        <v>842</v>
      </c>
      <c r="M6210" s="42" t="s">
        <v>21</v>
      </c>
      <c r="N6210" s="42" t="s">
        <v>14630</v>
      </c>
      <c r="O6210" s="42" t="s">
        <v>994</v>
      </c>
      <c r="P6210" s="42" t="s">
        <v>395</v>
      </c>
      <c r="Q6210" s="56" t="s">
        <v>14631</v>
      </c>
      <c r="R6210" s="42" t="s">
        <v>94</v>
      </c>
      <c r="S6210" s="42" t="s">
        <v>22</v>
      </c>
      <c r="T6210" s="42"/>
      <c r="V6210" s="42"/>
      <c r="W6210" s="42"/>
      <c r="Y6210" s="57"/>
      <c r="Z6210" s="57"/>
      <c r="AA6210" s="57"/>
      <c r="AB6210" s="57"/>
      <c r="AC6210" s="57"/>
      <c r="AD6210" s="57"/>
      <c r="AE6210" s="57"/>
      <c r="AF6210" s="57"/>
      <c r="AG6210" s="57"/>
      <c r="AH6210" s="57"/>
      <c r="AI6210" s="57"/>
      <c r="AJ6210" s="57"/>
      <c r="AK6210" s="57"/>
      <c r="AL6210" s="57"/>
      <c r="AM6210" s="57"/>
      <c r="AN6210" s="57"/>
      <c r="AO6210" s="57"/>
      <c r="AP6210" s="57"/>
      <c r="AQ6210" s="57"/>
      <c r="AR6210" s="57"/>
      <c r="AS6210" s="57"/>
      <c r="AT6210" s="57"/>
      <c r="AU6210" s="57"/>
      <c r="AV6210" s="57"/>
      <c r="AW6210" s="57"/>
      <c r="AX6210" s="57"/>
      <c r="AY6210" s="57"/>
      <c r="AZ6210" s="57"/>
      <c r="BA6210" s="57"/>
      <c r="BB6210" s="57"/>
      <c r="BC6210" s="57"/>
      <c r="BD6210" s="57"/>
      <c r="BE6210" s="57"/>
      <c r="BF6210" s="57"/>
      <c r="BG6210" s="57"/>
      <c r="BH6210" s="57"/>
      <c r="BI6210" s="57"/>
      <c r="BJ6210" s="57"/>
      <c r="BK6210" s="57"/>
      <c r="BL6210" s="57"/>
    </row>
    <row r="6211" spans="1:64" s="50" customFormat="1" ht="12" customHeight="1" x14ac:dyDescent="0.15">
      <c r="A6211" s="42" t="s">
        <v>14632</v>
      </c>
      <c r="B6211" s="42">
        <v>56</v>
      </c>
      <c r="C6211" s="42" t="s">
        <v>14</v>
      </c>
      <c r="D6211" s="42" t="s">
        <v>24</v>
      </c>
      <c r="E6211" s="42"/>
      <c r="F6211" s="55">
        <v>41484</v>
      </c>
      <c r="G6211" s="42" t="s">
        <v>14633</v>
      </c>
      <c r="H6211" s="42" t="s">
        <v>2735</v>
      </c>
      <c r="I6211" s="42" t="s">
        <v>357</v>
      </c>
      <c r="J6211" s="42" t="s">
        <v>2736</v>
      </c>
      <c r="K6211" s="42" t="s">
        <v>2737</v>
      </c>
      <c r="L6211" s="42" t="s">
        <v>2738</v>
      </c>
      <c r="M6211" s="42" t="s">
        <v>21</v>
      </c>
      <c r="N6211" s="42" t="s">
        <v>14634</v>
      </c>
      <c r="O6211" s="42" t="s">
        <v>537</v>
      </c>
      <c r="P6211" s="42" t="s">
        <v>395</v>
      </c>
      <c r="Q6211" s="56" t="s">
        <v>14635</v>
      </c>
      <c r="R6211" s="42" t="s">
        <v>23</v>
      </c>
      <c r="S6211" s="42" t="s">
        <v>22</v>
      </c>
      <c r="T6211" s="42"/>
      <c r="V6211" s="42"/>
      <c r="W6211" s="42"/>
      <c r="Y6211" s="57"/>
      <c r="Z6211" s="57"/>
      <c r="AA6211" s="57"/>
      <c r="AB6211" s="57"/>
      <c r="AC6211" s="57"/>
      <c r="AD6211" s="57"/>
      <c r="AE6211" s="57"/>
      <c r="AF6211" s="57"/>
      <c r="AG6211" s="57"/>
      <c r="AH6211" s="57"/>
      <c r="AI6211" s="57"/>
      <c r="AJ6211" s="57"/>
      <c r="AK6211" s="57"/>
      <c r="AL6211" s="57"/>
      <c r="AM6211" s="57"/>
      <c r="AN6211" s="57"/>
      <c r="AO6211" s="57"/>
      <c r="AP6211" s="57"/>
      <c r="AQ6211" s="57"/>
      <c r="AR6211" s="57"/>
      <c r="AS6211" s="57"/>
      <c r="AT6211" s="57"/>
      <c r="AU6211" s="57"/>
      <c r="AV6211" s="57"/>
      <c r="AW6211" s="57"/>
      <c r="AX6211" s="57"/>
      <c r="AY6211" s="57"/>
      <c r="AZ6211" s="57"/>
      <c r="BA6211" s="57"/>
      <c r="BB6211" s="57"/>
      <c r="BC6211" s="57"/>
      <c r="BD6211" s="57"/>
      <c r="BE6211" s="57"/>
      <c r="BF6211" s="57"/>
      <c r="BG6211" s="57"/>
      <c r="BH6211" s="57"/>
      <c r="BI6211" s="57"/>
      <c r="BJ6211" s="57"/>
      <c r="BK6211" s="57"/>
      <c r="BL6211" s="57"/>
    </row>
    <row r="6212" spans="1:64" s="50" customFormat="1" ht="12" customHeight="1" x14ac:dyDescent="0.15">
      <c r="A6212" s="42" t="s">
        <v>14655</v>
      </c>
      <c r="B6212" s="42">
        <v>39</v>
      </c>
      <c r="C6212" s="42" t="s">
        <v>14</v>
      </c>
      <c r="D6212" s="42" t="s">
        <v>42</v>
      </c>
      <c r="E6212" s="42"/>
      <c r="F6212" s="55">
        <v>41483</v>
      </c>
      <c r="G6212" s="42" t="s">
        <v>23869</v>
      </c>
      <c r="H6212" s="42" t="s">
        <v>81</v>
      </c>
      <c r="I6212" s="42" t="s">
        <v>38</v>
      </c>
      <c r="J6212" s="42" t="s">
        <v>8298</v>
      </c>
      <c r="K6212" s="42" t="s">
        <v>82</v>
      </c>
      <c r="L6212" s="42" t="s">
        <v>83</v>
      </c>
      <c r="M6212" s="42" t="s">
        <v>21</v>
      </c>
      <c r="N6212" s="42" t="s">
        <v>14656</v>
      </c>
      <c r="O6212" s="42" t="s">
        <v>394</v>
      </c>
      <c r="P6212" s="42" t="s">
        <v>395</v>
      </c>
      <c r="Q6212" s="56" t="s">
        <v>14657</v>
      </c>
      <c r="R6212" s="42" t="s">
        <v>94</v>
      </c>
      <c r="S6212" s="42" t="s">
        <v>22</v>
      </c>
      <c r="T6212" s="42"/>
      <c r="V6212" s="42"/>
      <c r="W6212" s="42"/>
      <c r="Y6212" s="57"/>
      <c r="Z6212" s="57"/>
      <c r="AA6212" s="57"/>
      <c r="AB6212" s="57"/>
      <c r="AC6212" s="57"/>
      <c r="AD6212" s="57"/>
      <c r="AE6212" s="57"/>
      <c r="AF6212" s="57"/>
      <c r="AG6212" s="57"/>
      <c r="AH6212" s="57"/>
      <c r="AI6212" s="57"/>
      <c r="AJ6212" s="57"/>
      <c r="AK6212" s="57"/>
      <c r="AL6212" s="57"/>
      <c r="AM6212" s="57"/>
      <c r="AN6212" s="57"/>
      <c r="AO6212" s="57"/>
      <c r="AP6212" s="57"/>
      <c r="AQ6212" s="57"/>
      <c r="AR6212" s="57"/>
      <c r="AS6212" s="57"/>
      <c r="AT6212" s="57"/>
      <c r="AU6212" s="57"/>
      <c r="AV6212" s="57"/>
      <c r="AW6212" s="57"/>
      <c r="AX6212" s="57"/>
      <c r="AY6212" s="57"/>
      <c r="AZ6212" s="57"/>
      <c r="BA6212" s="57"/>
      <c r="BB6212" s="57"/>
      <c r="BC6212" s="57"/>
      <c r="BD6212" s="57"/>
      <c r="BE6212" s="57"/>
      <c r="BF6212" s="57"/>
      <c r="BG6212" s="57"/>
      <c r="BH6212" s="57"/>
      <c r="BI6212" s="57"/>
      <c r="BJ6212" s="57"/>
      <c r="BK6212" s="57"/>
      <c r="BL6212" s="57"/>
    </row>
    <row r="6213" spans="1:64" s="50" customFormat="1" ht="12" customHeight="1" x14ac:dyDescent="0.15">
      <c r="A6213" s="42" t="s">
        <v>14663</v>
      </c>
      <c r="B6213" s="42">
        <v>30</v>
      </c>
      <c r="C6213" s="42" t="s">
        <v>14</v>
      </c>
      <c r="D6213" s="42" t="s">
        <v>24</v>
      </c>
      <c r="E6213" s="42"/>
      <c r="F6213" s="55">
        <v>41483</v>
      </c>
      <c r="G6213" s="42"/>
      <c r="H6213" s="42" t="s">
        <v>14664</v>
      </c>
      <c r="I6213" s="42" t="s">
        <v>117</v>
      </c>
      <c r="J6213" s="42" t="s">
        <v>14665</v>
      </c>
      <c r="K6213" s="42" t="s">
        <v>617</v>
      </c>
      <c r="L6213" s="42" t="s">
        <v>14666</v>
      </c>
      <c r="M6213" s="42" t="s">
        <v>21</v>
      </c>
      <c r="N6213" s="42" t="s">
        <v>14667</v>
      </c>
      <c r="O6213" s="42" t="s">
        <v>994</v>
      </c>
      <c r="P6213" s="42" t="s">
        <v>395</v>
      </c>
      <c r="Q6213" s="56" t="s">
        <v>14668</v>
      </c>
      <c r="R6213" s="42" t="s">
        <v>94</v>
      </c>
      <c r="S6213" s="42" t="s">
        <v>22</v>
      </c>
      <c r="T6213" s="42"/>
      <c r="V6213" s="42"/>
      <c r="W6213" s="42"/>
      <c r="Y6213" s="57"/>
      <c r="Z6213" s="57"/>
      <c r="AA6213" s="57"/>
      <c r="AB6213" s="57"/>
      <c r="AC6213" s="57"/>
      <c r="AD6213" s="57"/>
      <c r="AE6213" s="57"/>
      <c r="AF6213" s="57"/>
      <c r="AG6213" s="57"/>
      <c r="AH6213" s="57"/>
      <c r="AI6213" s="57"/>
      <c r="AJ6213" s="57"/>
      <c r="AK6213" s="57"/>
      <c r="AL6213" s="57"/>
      <c r="AM6213" s="57"/>
      <c r="AN6213" s="57"/>
      <c r="AO6213" s="57"/>
      <c r="AP6213" s="57"/>
      <c r="AQ6213" s="57"/>
      <c r="AR6213" s="57"/>
      <c r="AS6213" s="57"/>
      <c r="AT6213" s="57"/>
      <c r="AU6213" s="57"/>
      <c r="AV6213" s="57"/>
      <c r="AW6213" s="57"/>
      <c r="AX6213" s="57"/>
      <c r="AY6213" s="57"/>
      <c r="AZ6213" s="57"/>
      <c r="BA6213" s="57"/>
      <c r="BB6213" s="57"/>
      <c r="BC6213" s="57"/>
      <c r="BD6213" s="57"/>
      <c r="BE6213" s="57"/>
      <c r="BF6213" s="57"/>
      <c r="BG6213" s="57"/>
      <c r="BH6213" s="57"/>
      <c r="BI6213" s="57"/>
      <c r="BJ6213" s="57"/>
      <c r="BK6213" s="57"/>
      <c r="BL6213" s="57"/>
    </row>
    <row r="6214" spans="1:64" s="50" customFormat="1" ht="12" customHeight="1" x14ac:dyDescent="0.15">
      <c r="A6214" s="42" t="s">
        <v>14676</v>
      </c>
      <c r="B6214" s="42">
        <v>31</v>
      </c>
      <c r="C6214" s="42" t="s">
        <v>14</v>
      </c>
      <c r="D6214" s="42" t="s">
        <v>31</v>
      </c>
      <c r="E6214" s="42" t="s">
        <v>14677</v>
      </c>
      <c r="F6214" s="55">
        <v>41483</v>
      </c>
      <c r="G6214" s="42" t="s">
        <v>14678</v>
      </c>
      <c r="H6214" s="42" t="s">
        <v>2469</v>
      </c>
      <c r="I6214" s="42" t="s">
        <v>67</v>
      </c>
      <c r="J6214" s="42" t="s">
        <v>14679</v>
      </c>
      <c r="K6214" s="42" t="s">
        <v>279</v>
      </c>
      <c r="L6214" s="42" t="s">
        <v>2470</v>
      </c>
      <c r="M6214" s="42" t="s">
        <v>21</v>
      </c>
      <c r="N6214" s="42" t="s">
        <v>14680</v>
      </c>
      <c r="O6214" s="42" t="s">
        <v>994</v>
      </c>
      <c r="P6214" s="42" t="s">
        <v>395</v>
      </c>
      <c r="Q6214" s="56" t="s">
        <v>14681</v>
      </c>
      <c r="R6214" s="42" t="s">
        <v>94</v>
      </c>
      <c r="S6214" s="42" t="s">
        <v>22</v>
      </c>
      <c r="T6214" s="42"/>
      <c r="V6214" s="42"/>
      <c r="W6214" s="42"/>
      <c r="Y6214" s="57"/>
      <c r="Z6214" s="57"/>
      <c r="AA6214" s="57"/>
      <c r="AB6214" s="57"/>
      <c r="AC6214" s="57"/>
      <c r="AD6214" s="57"/>
      <c r="AE6214" s="57"/>
      <c r="AF6214" s="57"/>
      <c r="AG6214" s="57"/>
      <c r="AH6214" s="57"/>
      <c r="AI6214" s="57"/>
      <c r="AJ6214" s="57"/>
      <c r="AK6214" s="57"/>
      <c r="AL6214" s="57"/>
      <c r="AM6214" s="57"/>
      <c r="AN6214" s="57"/>
      <c r="AO6214" s="57"/>
      <c r="AP6214" s="57"/>
      <c r="AQ6214" s="57"/>
      <c r="AR6214" s="57"/>
      <c r="AS6214" s="57"/>
      <c r="AT6214" s="57"/>
      <c r="AU6214" s="57"/>
      <c r="AV6214" s="57"/>
      <c r="AW6214" s="57"/>
      <c r="AX6214" s="57"/>
      <c r="AY6214" s="57"/>
      <c r="AZ6214" s="57"/>
      <c r="BA6214" s="57"/>
      <c r="BB6214" s="57"/>
      <c r="BC6214" s="57"/>
      <c r="BD6214" s="57"/>
      <c r="BE6214" s="57"/>
      <c r="BF6214" s="57"/>
      <c r="BG6214" s="57"/>
      <c r="BH6214" s="57"/>
      <c r="BI6214" s="57"/>
      <c r="BJ6214" s="57"/>
      <c r="BK6214" s="57"/>
      <c r="BL6214" s="57"/>
    </row>
    <row r="6215" spans="1:64" s="50" customFormat="1" ht="12" customHeight="1" x14ac:dyDescent="0.15">
      <c r="A6215" s="42" t="s">
        <v>14669</v>
      </c>
      <c r="B6215" s="42">
        <v>28</v>
      </c>
      <c r="C6215" s="42" t="s">
        <v>14</v>
      </c>
      <c r="D6215" s="42" t="s">
        <v>31</v>
      </c>
      <c r="E6215" s="42" t="s">
        <v>14670</v>
      </c>
      <c r="F6215" s="55">
        <v>41483</v>
      </c>
      <c r="G6215" s="42" t="s">
        <v>23870</v>
      </c>
      <c r="H6215" s="42" t="s">
        <v>14671</v>
      </c>
      <c r="I6215" s="42" t="s">
        <v>63</v>
      </c>
      <c r="J6215" s="42" t="s">
        <v>14672</v>
      </c>
      <c r="K6215" s="42" t="s">
        <v>2226</v>
      </c>
      <c r="L6215" s="42" t="s">
        <v>14673</v>
      </c>
      <c r="M6215" s="42" t="s">
        <v>21</v>
      </c>
      <c r="N6215" s="42" t="s">
        <v>14674</v>
      </c>
      <c r="O6215" s="42" t="s">
        <v>394</v>
      </c>
      <c r="P6215" s="42" t="s">
        <v>395</v>
      </c>
      <c r="Q6215" s="56" t="s">
        <v>14675</v>
      </c>
      <c r="R6215" s="42" t="s">
        <v>94</v>
      </c>
      <c r="S6215" s="42" t="s">
        <v>22</v>
      </c>
      <c r="T6215" s="42"/>
      <c r="V6215" s="42"/>
      <c r="W6215" s="42"/>
      <c r="Y6215" s="57"/>
      <c r="Z6215" s="57"/>
      <c r="AA6215" s="57"/>
      <c r="AB6215" s="57"/>
      <c r="AC6215" s="57"/>
      <c r="AD6215" s="57"/>
      <c r="AE6215" s="57"/>
      <c r="AF6215" s="57"/>
      <c r="AG6215" s="57"/>
      <c r="AH6215" s="57"/>
      <c r="AI6215" s="57"/>
      <c r="AJ6215" s="57"/>
      <c r="AK6215" s="57"/>
      <c r="AL6215" s="57"/>
      <c r="AM6215" s="57"/>
      <c r="AN6215" s="57"/>
      <c r="AO6215" s="57"/>
      <c r="AP6215" s="57"/>
      <c r="AQ6215" s="57"/>
      <c r="AR6215" s="57"/>
      <c r="AS6215" s="57"/>
      <c r="AT6215" s="57"/>
      <c r="AU6215" s="57"/>
      <c r="AV6215" s="57"/>
      <c r="AW6215" s="57"/>
      <c r="AX6215" s="57"/>
      <c r="AY6215" s="57"/>
      <c r="AZ6215" s="57"/>
      <c r="BA6215" s="57"/>
      <c r="BB6215" s="57"/>
      <c r="BC6215" s="57"/>
      <c r="BD6215" s="57"/>
      <c r="BE6215" s="57"/>
      <c r="BF6215" s="57"/>
      <c r="BG6215" s="57"/>
      <c r="BH6215" s="57"/>
      <c r="BI6215" s="57"/>
      <c r="BJ6215" s="57"/>
      <c r="BK6215" s="57"/>
      <c r="BL6215" s="57"/>
    </row>
    <row r="6216" spans="1:64" s="50" customFormat="1" ht="12" customHeight="1" x14ac:dyDescent="0.15">
      <c r="A6216" s="42" t="s">
        <v>14658</v>
      </c>
      <c r="B6216" s="42">
        <v>44</v>
      </c>
      <c r="C6216" s="42" t="s">
        <v>14</v>
      </c>
      <c r="D6216" s="42" t="s">
        <v>42</v>
      </c>
      <c r="E6216" s="42" t="s">
        <v>14659</v>
      </c>
      <c r="F6216" s="55">
        <v>41483</v>
      </c>
      <c r="G6216" s="42" t="s">
        <v>14660</v>
      </c>
      <c r="H6216" s="42" t="s">
        <v>616</v>
      </c>
      <c r="I6216" s="42" t="s">
        <v>117</v>
      </c>
      <c r="J6216" s="42" t="s">
        <v>7314</v>
      </c>
      <c r="K6216" s="42" t="s">
        <v>617</v>
      </c>
      <c r="L6216" s="42" t="s">
        <v>618</v>
      </c>
      <c r="M6216" s="42" t="s">
        <v>385</v>
      </c>
      <c r="N6216" s="42" t="s">
        <v>14661</v>
      </c>
      <c r="O6216" s="42" t="s">
        <v>994</v>
      </c>
      <c r="P6216" s="42" t="s">
        <v>395</v>
      </c>
      <c r="Q6216" s="56" t="s">
        <v>14662</v>
      </c>
      <c r="R6216" s="42" t="s">
        <v>948</v>
      </c>
      <c r="S6216" s="42" t="s">
        <v>12</v>
      </c>
      <c r="T6216" s="42"/>
      <c r="V6216" s="42"/>
      <c r="W6216" s="42"/>
      <c r="Y6216" s="57"/>
      <c r="Z6216" s="57"/>
      <c r="AA6216" s="57"/>
      <c r="AB6216" s="57"/>
      <c r="AC6216" s="57"/>
      <c r="AD6216" s="57"/>
      <c r="AE6216" s="57"/>
      <c r="AF6216" s="57"/>
      <c r="AG6216" s="57"/>
      <c r="AH6216" s="57"/>
      <c r="AI6216" s="57"/>
      <c r="AJ6216" s="57"/>
      <c r="AK6216" s="57"/>
      <c r="AL6216" s="57"/>
      <c r="AM6216" s="57"/>
      <c r="AN6216" s="57"/>
      <c r="AO6216" s="57"/>
      <c r="AP6216" s="57"/>
      <c r="AQ6216" s="57"/>
      <c r="AR6216" s="57"/>
      <c r="AS6216" s="57"/>
      <c r="AT6216" s="57"/>
      <c r="AU6216" s="57"/>
      <c r="AV6216" s="57"/>
      <c r="AW6216" s="57"/>
      <c r="AX6216" s="57"/>
      <c r="AY6216" s="57"/>
      <c r="AZ6216" s="57"/>
      <c r="BA6216" s="57"/>
      <c r="BB6216" s="57"/>
      <c r="BC6216" s="57"/>
      <c r="BD6216" s="57"/>
      <c r="BE6216" s="57"/>
      <c r="BF6216" s="57"/>
      <c r="BG6216" s="57"/>
      <c r="BH6216" s="57"/>
      <c r="BI6216" s="57"/>
      <c r="BJ6216" s="57"/>
      <c r="BK6216" s="57"/>
      <c r="BL6216" s="57"/>
    </row>
    <row r="6217" spans="1:64" s="50" customFormat="1" ht="12" customHeight="1" x14ac:dyDescent="0.15">
      <c r="A6217" s="42" t="s">
        <v>14650</v>
      </c>
      <c r="B6217" s="42">
        <v>24</v>
      </c>
      <c r="C6217" s="42" t="s">
        <v>14</v>
      </c>
      <c r="D6217" s="42" t="s">
        <v>79</v>
      </c>
      <c r="E6217" s="42" t="s">
        <v>14651</v>
      </c>
      <c r="F6217" s="55">
        <v>41483</v>
      </c>
      <c r="G6217" s="42" t="s">
        <v>14652</v>
      </c>
      <c r="H6217" s="42" t="s">
        <v>424</v>
      </c>
      <c r="I6217" s="42" t="s">
        <v>425</v>
      </c>
      <c r="J6217" s="42" t="s">
        <v>14653</v>
      </c>
      <c r="K6217" s="42" t="s">
        <v>427</v>
      </c>
      <c r="L6217" s="42" t="s">
        <v>428</v>
      </c>
      <c r="M6217" s="42" t="s">
        <v>21</v>
      </c>
      <c r="N6217" s="42" t="s">
        <v>20607</v>
      </c>
      <c r="O6217" s="42" t="s">
        <v>537</v>
      </c>
      <c r="P6217" s="42" t="s">
        <v>395</v>
      </c>
      <c r="Q6217" s="56" t="s">
        <v>14654</v>
      </c>
      <c r="R6217" s="42" t="s">
        <v>94</v>
      </c>
      <c r="S6217" s="42" t="s">
        <v>29</v>
      </c>
      <c r="T6217" s="42"/>
      <c r="V6217" s="42"/>
      <c r="W6217" s="42"/>
      <c r="Y6217" s="57"/>
      <c r="Z6217" s="57"/>
      <c r="AA6217" s="57"/>
      <c r="AB6217" s="57"/>
      <c r="AC6217" s="57"/>
      <c r="AD6217" s="57"/>
      <c r="AE6217" s="57"/>
      <c r="AF6217" s="57"/>
      <c r="AG6217" s="57"/>
      <c r="AH6217" s="57"/>
      <c r="AI6217" s="57"/>
      <c r="AJ6217" s="57"/>
      <c r="AK6217" s="57"/>
      <c r="AL6217" s="57"/>
      <c r="AM6217" s="57"/>
      <c r="AN6217" s="57"/>
      <c r="AO6217" s="57"/>
      <c r="AP6217" s="57"/>
      <c r="AQ6217" s="57"/>
      <c r="AR6217" s="57"/>
      <c r="AS6217" s="57"/>
      <c r="AT6217" s="57"/>
      <c r="AU6217" s="57"/>
      <c r="AV6217" s="57"/>
      <c r="AW6217" s="57"/>
      <c r="AX6217" s="57"/>
      <c r="AY6217" s="57"/>
      <c r="AZ6217" s="57"/>
      <c r="BA6217" s="57"/>
      <c r="BB6217" s="57"/>
      <c r="BC6217" s="57"/>
      <c r="BD6217" s="57"/>
      <c r="BE6217" s="57"/>
      <c r="BF6217" s="57"/>
      <c r="BG6217" s="57"/>
      <c r="BH6217" s="57"/>
      <c r="BI6217" s="57"/>
      <c r="BJ6217" s="57"/>
      <c r="BK6217" s="57"/>
      <c r="BL6217" s="57"/>
    </row>
    <row r="6218" spans="1:64" s="50" customFormat="1" ht="12" customHeight="1" x14ac:dyDescent="0.15">
      <c r="A6218" s="42" t="s">
        <v>14644</v>
      </c>
      <c r="B6218" s="42">
        <v>32</v>
      </c>
      <c r="C6218" s="42" t="s">
        <v>14</v>
      </c>
      <c r="D6218" s="42" t="s">
        <v>79</v>
      </c>
      <c r="E6218" s="42" t="s">
        <v>14645</v>
      </c>
      <c r="F6218" s="55">
        <v>41483</v>
      </c>
      <c r="G6218" s="42" t="s">
        <v>14646</v>
      </c>
      <c r="H6218" s="42" t="s">
        <v>183</v>
      </c>
      <c r="I6218" s="42" t="s">
        <v>19</v>
      </c>
      <c r="J6218" s="42" t="s">
        <v>14647</v>
      </c>
      <c r="K6218" s="42" t="s">
        <v>3652</v>
      </c>
      <c r="L6218" s="42" t="s">
        <v>1652</v>
      </c>
      <c r="M6218" s="42" t="s">
        <v>21</v>
      </c>
      <c r="N6218" s="42" t="s">
        <v>14648</v>
      </c>
      <c r="O6218" s="42" t="s">
        <v>537</v>
      </c>
      <c r="P6218" s="42" t="s">
        <v>395</v>
      </c>
      <c r="Q6218" s="56" t="s">
        <v>14649</v>
      </c>
      <c r="R6218" s="42" t="s">
        <v>94</v>
      </c>
      <c r="S6218" s="42" t="s">
        <v>373</v>
      </c>
      <c r="T6218" s="42"/>
      <c r="V6218" s="42"/>
      <c r="W6218" s="42"/>
      <c r="Y6218" s="57"/>
      <c r="Z6218" s="57"/>
      <c r="AA6218" s="57"/>
      <c r="AB6218" s="57"/>
      <c r="AC6218" s="57"/>
      <c r="AD6218" s="57"/>
      <c r="AE6218" s="57"/>
      <c r="AF6218" s="57"/>
      <c r="AG6218" s="57"/>
      <c r="AH6218" s="57"/>
      <c r="AI6218" s="57"/>
      <c r="AJ6218" s="57"/>
      <c r="AK6218" s="57"/>
      <c r="AL6218" s="57"/>
      <c r="AM6218" s="57"/>
      <c r="AN6218" s="57"/>
      <c r="AO6218" s="57"/>
      <c r="AP6218" s="57"/>
      <c r="AQ6218" s="57"/>
      <c r="AR6218" s="57"/>
      <c r="AS6218" s="57"/>
      <c r="AT6218" s="57"/>
      <c r="AU6218" s="57"/>
      <c r="AV6218" s="57"/>
      <c r="AW6218" s="57"/>
      <c r="AX6218" s="57"/>
      <c r="AY6218" s="57"/>
      <c r="AZ6218" s="57"/>
      <c r="BA6218" s="57"/>
      <c r="BB6218" s="57"/>
      <c r="BC6218" s="57"/>
      <c r="BD6218" s="57"/>
      <c r="BE6218" s="57"/>
      <c r="BF6218" s="57"/>
      <c r="BG6218" s="57"/>
      <c r="BH6218" s="57"/>
      <c r="BI6218" s="57"/>
      <c r="BJ6218" s="57"/>
      <c r="BK6218" s="57"/>
      <c r="BL6218" s="57"/>
    </row>
    <row r="6219" spans="1:64" s="50" customFormat="1" ht="12" customHeight="1" x14ac:dyDescent="0.15">
      <c r="A6219" s="42" t="s">
        <v>14691</v>
      </c>
      <c r="B6219" s="42">
        <v>49</v>
      </c>
      <c r="C6219" s="42" t="s">
        <v>108</v>
      </c>
      <c r="D6219" s="42" t="s">
        <v>24</v>
      </c>
      <c r="E6219" s="42"/>
      <c r="F6219" s="55">
        <v>41482</v>
      </c>
      <c r="G6219" s="42" t="s">
        <v>14692</v>
      </c>
      <c r="H6219" s="42" t="s">
        <v>3043</v>
      </c>
      <c r="I6219" s="42" t="s">
        <v>67</v>
      </c>
      <c r="J6219" s="42" t="s">
        <v>14693</v>
      </c>
      <c r="K6219" s="42" t="s">
        <v>14694</v>
      </c>
      <c r="L6219" s="42" t="s">
        <v>14695</v>
      </c>
      <c r="M6219" s="42" t="s">
        <v>21</v>
      </c>
      <c r="N6219" s="42" t="s">
        <v>14696</v>
      </c>
      <c r="O6219" s="42" t="s">
        <v>394</v>
      </c>
      <c r="P6219" s="42" t="s">
        <v>395</v>
      </c>
      <c r="Q6219" s="56" t="s">
        <v>14697</v>
      </c>
      <c r="R6219" s="42" t="s">
        <v>94</v>
      </c>
      <c r="S6219" s="42" t="s">
        <v>22</v>
      </c>
      <c r="T6219" s="42"/>
      <c r="V6219" s="42"/>
      <c r="W6219" s="42"/>
      <c r="Y6219" s="57"/>
      <c r="Z6219" s="57"/>
      <c r="AA6219" s="57"/>
      <c r="AB6219" s="57"/>
      <c r="AC6219" s="57"/>
      <c r="AD6219" s="57"/>
      <c r="AE6219" s="57"/>
      <c r="AF6219" s="57"/>
      <c r="AG6219" s="57"/>
      <c r="AH6219" s="57"/>
      <c r="AI6219" s="57"/>
      <c r="AJ6219" s="57"/>
      <c r="AK6219" s="57"/>
      <c r="AL6219" s="57"/>
      <c r="AM6219" s="57"/>
      <c r="AN6219" s="57"/>
      <c r="AO6219" s="57"/>
      <c r="AP6219" s="57"/>
      <c r="AQ6219" s="57"/>
      <c r="AR6219" s="57"/>
      <c r="AS6219" s="57"/>
      <c r="AT6219" s="57"/>
      <c r="AU6219" s="57"/>
      <c r="AV6219" s="57"/>
      <c r="AW6219" s="57"/>
      <c r="AX6219" s="57"/>
      <c r="AY6219" s="57"/>
      <c r="AZ6219" s="57"/>
      <c r="BA6219" s="57"/>
      <c r="BB6219" s="57"/>
      <c r="BC6219" s="57"/>
      <c r="BD6219" s="57"/>
      <c r="BE6219" s="57"/>
      <c r="BF6219" s="57"/>
      <c r="BG6219" s="57"/>
      <c r="BH6219" s="57"/>
      <c r="BI6219" s="57"/>
      <c r="BJ6219" s="57"/>
      <c r="BK6219" s="57"/>
      <c r="BL6219" s="57"/>
    </row>
    <row r="6220" spans="1:64" s="50" customFormat="1" ht="12" customHeight="1" x14ac:dyDescent="0.15">
      <c r="A6220" s="42" t="s">
        <v>14687</v>
      </c>
      <c r="B6220" s="42">
        <v>33</v>
      </c>
      <c r="C6220" s="42" t="s">
        <v>14</v>
      </c>
      <c r="D6220" s="42" t="s">
        <v>42</v>
      </c>
      <c r="E6220" s="42" t="s">
        <v>14688</v>
      </c>
      <c r="F6220" s="55">
        <v>41482</v>
      </c>
      <c r="G6220" s="42" t="s">
        <v>23871</v>
      </c>
      <c r="H6220" s="42" t="s">
        <v>480</v>
      </c>
      <c r="I6220" s="42" t="s">
        <v>360</v>
      </c>
      <c r="J6220" s="42" t="s">
        <v>481</v>
      </c>
      <c r="K6220" s="42" t="s">
        <v>480</v>
      </c>
      <c r="L6220" s="42" t="s">
        <v>482</v>
      </c>
      <c r="M6220" s="42" t="s">
        <v>21</v>
      </c>
      <c r="N6220" s="42" t="s">
        <v>14689</v>
      </c>
      <c r="O6220" s="42" t="s">
        <v>537</v>
      </c>
      <c r="P6220" s="42" t="s">
        <v>395</v>
      </c>
      <c r="Q6220" s="56" t="s">
        <v>14690</v>
      </c>
      <c r="R6220" s="42" t="s">
        <v>94</v>
      </c>
      <c r="S6220" s="42" t="s">
        <v>22</v>
      </c>
      <c r="T6220" s="42"/>
      <c r="V6220" s="42"/>
      <c r="W6220" s="42"/>
      <c r="Y6220" s="57"/>
      <c r="Z6220" s="57"/>
      <c r="AA6220" s="57"/>
      <c r="AB6220" s="57"/>
      <c r="AC6220" s="57"/>
      <c r="AD6220" s="57"/>
      <c r="AE6220" s="57"/>
      <c r="AF6220" s="57"/>
      <c r="AG6220" s="57"/>
      <c r="AH6220" s="57"/>
      <c r="AI6220" s="57"/>
      <c r="AJ6220" s="57"/>
      <c r="AK6220" s="57"/>
      <c r="AL6220" s="57"/>
      <c r="AM6220" s="57"/>
      <c r="AN6220" s="57"/>
      <c r="AO6220" s="57"/>
      <c r="AP6220" s="57"/>
      <c r="AQ6220" s="57"/>
      <c r="AR6220" s="57"/>
      <c r="AS6220" s="57"/>
      <c r="AT6220" s="57"/>
      <c r="AU6220" s="57"/>
      <c r="AV6220" s="57"/>
      <c r="AW6220" s="57"/>
      <c r="AX6220" s="57"/>
      <c r="AY6220" s="57"/>
      <c r="AZ6220" s="57"/>
      <c r="BA6220" s="57"/>
      <c r="BB6220" s="57"/>
      <c r="BC6220" s="57"/>
      <c r="BD6220" s="57"/>
      <c r="BE6220" s="57"/>
      <c r="BF6220" s="57"/>
      <c r="BG6220" s="57"/>
      <c r="BH6220" s="57"/>
      <c r="BI6220" s="57"/>
      <c r="BJ6220" s="57"/>
      <c r="BK6220" s="57"/>
      <c r="BL6220" s="57"/>
    </row>
    <row r="6221" spans="1:64" s="50" customFormat="1" ht="12" customHeight="1" x14ac:dyDescent="0.15">
      <c r="A6221" s="42" t="s">
        <v>14682</v>
      </c>
      <c r="B6221" s="42">
        <v>42</v>
      </c>
      <c r="C6221" s="42" t="s">
        <v>14</v>
      </c>
      <c r="D6221" s="42" t="s">
        <v>42</v>
      </c>
      <c r="E6221" s="42" t="s">
        <v>14683</v>
      </c>
      <c r="F6221" s="55">
        <v>41482</v>
      </c>
      <c r="G6221" s="42" t="s">
        <v>14684</v>
      </c>
      <c r="H6221" s="42" t="s">
        <v>6321</v>
      </c>
      <c r="I6221" s="42" t="s">
        <v>56</v>
      </c>
      <c r="J6221" s="42">
        <v>33012</v>
      </c>
      <c r="K6221" s="42" t="s">
        <v>155</v>
      </c>
      <c r="L6221" s="42" t="s">
        <v>156</v>
      </c>
      <c r="M6221" s="42" t="s">
        <v>21</v>
      </c>
      <c r="N6221" s="42" t="s">
        <v>14685</v>
      </c>
      <c r="O6221" s="42" t="s">
        <v>23</v>
      </c>
      <c r="P6221" s="42" t="s">
        <v>395</v>
      </c>
      <c r="Q6221" s="56" t="s">
        <v>14686</v>
      </c>
      <c r="R6221" s="42" t="s">
        <v>94</v>
      </c>
      <c r="S6221" s="42" t="s">
        <v>22</v>
      </c>
      <c r="T6221" s="42"/>
      <c r="V6221" s="42"/>
      <c r="W6221" s="42"/>
      <c r="Y6221" s="57"/>
      <c r="Z6221" s="57"/>
      <c r="AA6221" s="57"/>
      <c r="AB6221" s="57"/>
      <c r="AC6221" s="57"/>
      <c r="AD6221" s="57"/>
      <c r="AE6221" s="57"/>
      <c r="AF6221" s="57"/>
      <c r="AG6221" s="57"/>
      <c r="AH6221" s="57"/>
      <c r="AI6221" s="57"/>
      <c r="AJ6221" s="57"/>
      <c r="AK6221" s="57"/>
      <c r="AL6221" s="57"/>
      <c r="AM6221" s="57"/>
      <c r="AN6221" s="57"/>
      <c r="AO6221" s="57"/>
      <c r="AP6221" s="57"/>
      <c r="AQ6221" s="57"/>
      <c r="AR6221" s="57"/>
      <c r="AS6221" s="57"/>
      <c r="AT6221" s="57"/>
      <c r="AU6221" s="57"/>
      <c r="AV6221" s="57"/>
      <c r="AW6221" s="57"/>
      <c r="AX6221" s="57"/>
      <c r="AY6221" s="57"/>
      <c r="AZ6221" s="57"/>
      <c r="BA6221" s="57"/>
      <c r="BB6221" s="57"/>
      <c r="BC6221" s="57"/>
      <c r="BD6221" s="57"/>
      <c r="BE6221" s="57"/>
      <c r="BF6221" s="57"/>
      <c r="BG6221" s="57"/>
      <c r="BH6221" s="57"/>
      <c r="BI6221" s="57"/>
      <c r="BJ6221" s="57"/>
      <c r="BK6221" s="57"/>
      <c r="BL6221" s="57"/>
    </row>
    <row r="6222" spans="1:64" s="50" customFormat="1" ht="12" customHeight="1" x14ac:dyDescent="0.15">
      <c r="A6222" s="42" t="s">
        <v>14705</v>
      </c>
      <c r="B6222" s="42">
        <v>20</v>
      </c>
      <c r="C6222" s="42" t="s">
        <v>14</v>
      </c>
      <c r="D6222" s="42" t="s">
        <v>31</v>
      </c>
      <c r="E6222" s="42" t="s">
        <v>14706</v>
      </c>
      <c r="F6222" s="55">
        <v>41482</v>
      </c>
      <c r="G6222" s="42" t="s">
        <v>14707</v>
      </c>
      <c r="H6222" s="42" t="s">
        <v>14708</v>
      </c>
      <c r="I6222" s="42" t="s">
        <v>398</v>
      </c>
      <c r="J6222" s="42" t="s">
        <v>14709</v>
      </c>
      <c r="K6222" s="42" t="s">
        <v>4217</v>
      </c>
      <c r="L6222" s="42" t="s">
        <v>14710</v>
      </c>
      <c r="M6222" s="42" t="s">
        <v>21</v>
      </c>
      <c r="N6222" s="42" t="s">
        <v>14711</v>
      </c>
      <c r="O6222" s="42" t="s">
        <v>537</v>
      </c>
      <c r="P6222" s="42" t="s">
        <v>395</v>
      </c>
      <c r="Q6222" s="56" t="s">
        <v>14712</v>
      </c>
      <c r="R6222" s="42" t="s">
        <v>94</v>
      </c>
      <c r="S6222" s="42" t="s">
        <v>22</v>
      </c>
      <c r="T6222" s="42"/>
      <c r="V6222" s="42"/>
      <c r="W6222" s="42"/>
      <c r="Y6222" s="57"/>
      <c r="Z6222" s="57"/>
      <c r="AA6222" s="57"/>
      <c r="AB6222" s="57"/>
      <c r="AC6222" s="57"/>
      <c r="AD6222" s="57"/>
      <c r="AE6222" s="57"/>
      <c r="AF6222" s="57"/>
      <c r="AG6222" s="57"/>
      <c r="AH6222" s="57"/>
      <c r="AI6222" s="57"/>
      <c r="AJ6222" s="57"/>
      <c r="AK6222" s="57"/>
      <c r="AL6222" s="57"/>
      <c r="AM6222" s="57"/>
      <c r="AN6222" s="57"/>
      <c r="AO6222" s="57"/>
      <c r="AP6222" s="57"/>
      <c r="AQ6222" s="57"/>
      <c r="AR6222" s="57"/>
      <c r="AS6222" s="57"/>
      <c r="AT6222" s="57"/>
      <c r="AU6222" s="57"/>
      <c r="AV6222" s="57"/>
      <c r="AW6222" s="57"/>
      <c r="AX6222" s="57"/>
      <c r="AY6222" s="57"/>
      <c r="AZ6222" s="57"/>
      <c r="BA6222" s="57"/>
      <c r="BB6222" s="57"/>
      <c r="BC6222" s="57"/>
      <c r="BD6222" s="57"/>
      <c r="BE6222" s="57"/>
      <c r="BF6222" s="57"/>
      <c r="BG6222" s="57"/>
      <c r="BH6222" s="57"/>
      <c r="BI6222" s="57"/>
      <c r="BJ6222" s="57"/>
      <c r="BK6222" s="57"/>
      <c r="BL6222" s="57"/>
    </row>
    <row r="6223" spans="1:64" s="50" customFormat="1" ht="12" customHeight="1" x14ac:dyDescent="0.15">
      <c r="A6223" s="42" t="s">
        <v>14698</v>
      </c>
      <c r="B6223" s="42">
        <v>52</v>
      </c>
      <c r="C6223" s="42" t="s">
        <v>14</v>
      </c>
      <c r="D6223" s="42" t="s">
        <v>31</v>
      </c>
      <c r="E6223" s="42"/>
      <c r="F6223" s="55">
        <v>41482</v>
      </c>
      <c r="G6223" s="42" t="s">
        <v>14699</v>
      </c>
      <c r="H6223" s="42" t="s">
        <v>14700</v>
      </c>
      <c r="I6223" s="42" t="s">
        <v>75</v>
      </c>
      <c r="J6223" s="42" t="s">
        <v>14701</v>
      </c>
      <c r="K6223" s="42" t="s">
        <v>4990</v>
      </c>
      <c r="L6223" s="42" t="s">
        <v>14702</v>
      </c>
      <c r="M6223" s="42" t="s">
        <v>373</v>
      </c>
      <c r="N6223" s="42" t="s">
        <v>14703</v>
      </c>
      <c r="O6223" s="42" t="s">
        <v>394</v>
      </c>
      <c r="P6223" s="42" t="s">
        <v>395</v>
      </c>
      <c r="Q6223" s="56" t="s">
        <v>14704</v>
      </c>
      <c r="R6223" s="42" t="s">
        <v>94</v>
      </c>
      <c r="S6223" s="42" t="s">
        <v>373</v>
      </c>
      <c r="T6223" s="42" t="s">
        <v>29599</v>
      </c>
      <c r="V6223" s="42"/>
      <c r="W6223" s="42"/>
      <c r="Y6223" s="57"/>
      <c r="Z6223" s="57"/>
      <c r="AA6223" s="57"/>
      <c r="AB6223" s="57"/>
      <c r="AC6223" s="57"/>
      <c r="AD6223" s="57"/>
      <c r="AE6223" s="57"/>
      <c r="AF6223" s="57"/>
      <c r="AG6223" s="57"/>
      <c r="AH6223" s="57"/>
      <c r="AI6223" s="57"/>
      <c r="AJ6223" s="57"/>
      <c r="AK6223" s="57"/>
      <c r="AL6223" s="57"/>
      <c r="AM6223" s="57"/>
      <c r="AN6223" s="57"/>
      <c r="AO6223" s="57"/>
      <c r="AP6223" s="57"/>
      <c r="AQ6223" s="57"/>
      <c r="AR6223" s="57"/>
      <c r="AS6223" s="57"/>
      <c r="AT6223" s="57"/>
      <c r="AU6223" s="57"/>
      <c r="AV6223" s="57"/>
      <c r="AW6223" s="57"/>
      <c r="AX6223" s="57"/>
      <c r="AY6223" s="57"/>
      <c r="AZ6223" s="57"/>
      <c r="BA6223" s="57"/>
      <c r="BB6223" s="57"/>
      <c r="BC6223" s="57"/>
      <c r="BD6223" s="57"/>
      <c r="BE6223" s="57"/>
      <c r="BF6223" s="57"/>
      <c r="BG6223" s="57"/>
      <c r="BH6223" s="57"/>
      <c r="BI6223" s="57"/>
      <c r="BJ6223" s="57"/>
      <c r="BK6223" s="57"/>
      <c r="BL6223" s="57"/>
    </row>
    <row r="6224" spans="1:64" s="50" customFormat="1" ht="12" customHeight="1" x14ac:dyDescent="0.15">
      <c r="A6224" s="42" t="s">
        <v>14713</v>
      </c>
      <c r="B6224" s="42" t="s">
        <v>13319</v>
      </c>
      <c r="C6224" s="42" t="s">
        <v>14</v>
      </c>
      <c r="D6224" s="42" t="s">
        <v>79</v>
      </c>
      <c r="E6224" s="42" t="s">
        <v>14714</v>
      </c>
      <c r="F6224" s="55">
        <v>41481</v>
      </c>
      <c r="G6224" s="42" t="s">
        <v>14715</v>
      </c>
      <c r="H6224" s="42" t="s">
        <v>1288</v>
      </c>
      <c r="I6224" s="42" t="s">
        <v>67</v>
      </c>
      <c r="J6224" s="42" t="s">
        <v>14716</v>
      </c>
      <c r="K6224" s="42" t="s">
        <v>1289</v>
      </c>
      <c r="L6224" s="42" t="s">
        <v>1290</v>
      </c>
      <c r="M6224" s="42" t="s">
        <v>21</v>
      </c>
      <c r="N6224" s="42" t="s">
        <v>14717</v>
      </c>
      <c r="O6224" s="42" t="s">
        <v>29851</v>
      </c>
      <c r="P6224" s="42" t="s">
        <v>28725</v>
      </c>
      <c r="Q6224" s="56"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6224" s="42" t="s">
        <v>94</v>
      </c>
      <c r="S6224" s="42" t="s">
        <v>12</v>
      </c>
      <c r="T6224" s="42"/>
      <c r="V6224" s="42"/>
      <c r="W6224" s="42"/>
      <c r="Y6224" s="57"/>
      <c r="Z6224" s="57"/>
      <c r="AA6224" s="57"/>
      <c r="AB6224" s="57"/>
      <c r="AC6224" s="57"/>
      <c r="AD6224" s="57"/>
      <c r="AE6224" s="57"/>
      <c r="AF6224" s="57"/>
      <c r="AG6224" s="57"/>
      <c r="AH6224" s="57"/>
      <c r="AI6224" s="57"/>
      <c r="AJ6224" s="57"/>
      <c r="AK6224" s="57"/>
      <c r="AL6224" s="57"/>
      <c r="AM6224" s="57"/>
      <c r="AN6224" s="57"/>
      <c r="AO6224" s="57"/>
      <c r="AP6224" s="57"/>
      <c r="AQ6224" s="57"/>
      <c r="AR6224" s="57"/>
      <c r="AS6224" s="57"/>
      <c r="AT6224" s="57"/>
      <c r="AU6224" s="57"/>
      <c r="AV6224" s="57"/>
      <c r="AW6224" s="57"/>
      <c r="AX6224" s="57"/>
      <c r="AY6224" s="57"/>
      <c r="AZ6224" s="57"/>
      <c r="BA6224" s="57"/>
      <c r="BB6224" s="57"/>
      <c r="BC6224" s="57"/>
      <c r="BD6224" s="57"/>
      <c r="BE6224" s="57"/>
      <c r="BF6224" s="57"/>
      <c r="BG6224" s="57"/>
      <c r="BH6224" s="57"/>
      <c r="BI6224" s="57"/>
      <c r="BJ6224" s="57"/>
      <c r="BK6224" s="57"/>
      <c r="BL6224" s="57"/>
    </row>
    <row r="6225" spans="1:64" s="50" customFormat="1" ht="12" customHeight="1" x14ac:dyDescent="0.15">
      <c r="A6225" s="42" t="s">
        <v>14718</v>
      </c>
      <c r="B6225" s="42">
        <v>30</v>
      </c>
      <c r="C6225" s="42" t="s">
        <v>14</v>
      </c>
      <c r="D6225" s="42" t="s">
        <v>42</v>
      </c>
      <c r="E6225" s="42" t="s">
        <v>14719</v>
      </c>
      <c r="F6225" s="55">
        <v>41481</v>
      </c>
      <c r="G6225" s="42" t="s">
        <v>14720</v>
      </c>
      <c r="H6225" s="42" t="s">
        <v>6224</v>
      </c>
      <c r="I6225" s="42" t="s">
        <v>39</v>
      </c>
      <c r="J6225" s="42" t="s">
        <v>6225</v>
      </c>
      <c r="K6225" s="42" t="s">
        <v>59</v>
      </c>
      <c r="L6225" s="42" t="s">
        <v>6226</v>
      </c>
      <c r="M6225" s="42" t="s">
        <v>21</v>
      </c>
      <c r="N6225" s="42" t="s">
        <v>14721</v>
      </c>
      <c r="O6225" s="42" t="s">
        <v>994</v>
      </c>
      <c r="P6225" s="42" t="s">
        <v>395</v>
      </c>
      <c r="Q6225" s="56" t="s">
        <v>14722</v>
      </c>
      <c r="R6225" s="42" t="s">
        <v>94</v>
      </c>
      <c r="S6225" s="42" t="s">
        <v>22</v>
      </c>
      <c r="T6225" s="42"/>
      <c r="V6225" s="42"/>
      <c r="W6225" s="42"/>
      <c r="Y6225" s="57"/>
      <c r="Z6225" s="57"/>
      <c r="AA6225" s="57"/>
      <c r="AB6225" s="57"/>
      <c r="AC6225" s="57"/>
      <c r="AD6225" s="57"/>
      <c r="AE6225" s="57"/>
      <c r="AF6225" s="57"/>
      <c r="AG6225" s="57"/>
      <c r="AH6225" s="57"/>
      <c r="AI6225" s="57"/>
      <c r="AJ6225" s="57"/>
      <c r="AK6225" s="57"/>
      <c r="AL6225" s="57"/>
      <c r="AM6225" s="57"/>
      <c r="AN6225" s="57"/>
      <c r="AO6225" s="57"/>
      <c r="AP6225" s="57"/>
      <c r="AQ6225" s="57"/>
      <c r="AR6225" s="57"/>
      <c r="AS6225" s="57"/>
      <c r="AT6225" s="57"/>
      <c r="AU6225" s="57"/>
      <c r="AV6225" s="57"/>
      <c r="AW6225" s="57"/>
      <c r="AX6225" s="57"/>
      <c r="AY6225" s="57"/>
      <c r="AZ6225" s="57"/>
      <c r="BA6225" s="57"/>
      <c r="BB6225" s="57"/>
      <c r="BC6225" s="57"/>
      <c r="BD6225" s="57"/>
      <c r="BE6225" s="57"/>
      <c r="BF6225" s="57"/>
      <c r="BG6225" s="57"/>
      <c r="BH6225" s="57"/>
      <c r="BI6225" s="57"/>
      <c r="BJ6225" s="57"/>
      <c r="BK6225" s="57"/>
      <c r="BL6225" s="57"/>
    </row>
    <row r="6226" spans="1:64" s="50" customFormat="1" ht="12" customHeight="1" x14ac:dyDescent="0.15">
      <c r="A6226" s="42" t="s">
        <v>14736</v>
      </c>
      <c r="B6226" s="42">
        <v>49</v>
      </c>
      <c r="C6226" s="42" t="s">
        <v>14</v>
      </c>
      <c r="D6226" s="42" t="s">
        <v>24</v>
      </c>
      <c r="E6226" s="42"/>
      <c r="F6226" s="55">
        <v>41480</v>
      </c>
      <c r="G6226" s="42" t="s">
        <v>14737</v>
      </c>
      <c r="H6226" s="42" t="s">
        <v>1087</v>
      </c>
      <c r="I6226" s="42" t="s">
        <v>360</v>
      </c>
      <c r="J6226" s="42" t="s">
        <v>14738</v>
      </c>
      <c r="K6226" s="42" t="s">
        <v>654</v>
      </c>
      <c r="L6226" s="42" t="s">
        <v>4907</v>
      </c>
      <c r="M6226" s="42" t="s">
        <v>21</v>
      </c>
      <c r="N6226" s="42" t="s">
        <v>14739</v>
      </c>
      <c r="O6226" s="42" t="s">
        <v>537</v>
      </c>
      <c r="P6226" s="42" t="s">
        <v>395</v>
      </c>
      <c r="Q6226" s="56" t="s">
        <v>14740</v>
      </c>
      <c r="R6226" s="42" t="s">
        <v>94</v>
      </c>
      <c r="S6226" s="42" t="s">
        <v>22</v>
      </c>
      <c r="T6226" s="42"/>
      <c r="V6226" s="42"/>
      <c r="W6226" s="42"/>
      <c r="Y6226" s="57"/>
      <c r="Z6226" s="57"/>
      <c r="AA6226" s="57"/>
      <c r="AB6226" s="57"/>
      <c r="AC6226" s="57"/>
      <c r="AD6226" s="57"/>
      <c r="AE6226" s="57"/>
      <c r="AF6226" s="57"/>
      <c r="AG6226" s="57"/>
      <c r="AH6226" s="57"/>
      <c r="AI6226" s="57"/>
      <c r="AJ6226" s="57"/>
      <c r="AK6226" s="57"/>
      <c r="AL6226" s="57"/>
      <c r="AM6226" s="57"/>
      <c r="AN6226" s="57"/>
      <c r="AO6226" s="57"/>
      <c r="AP6226" s="57"/>
      <c r="AQ6226" s="57"/>
      <c r="AR6226" s="57"/>
      <c r="AS6226" s="57"/>
      <c r="AT6226" s="57"/>
      <c r="AU6226" s="57"/>
      <c r="AV6226" s="57"/>
      <c r="AW6226" s="57"/>
      <c r="AX6226" s="57"/>
      <c r="AY6226" s="57"/>
      <c r="AZ6226" s="57"/>
      <c r="BA6226" s="57"/>
      <c r="BB6226" s="57"/>
      <c r="BC6226" s="57"/>
      <c r="BD6226" s="57"/>
      <c r="BE6226" s="57"/>
      <c r="BF6226" s="57"/>
      <c r="BG6226" s="57"/>
      <c r="BH6226" s="57"/>
      <c r="BI6226" s="57"/>
      <c r="BJ6226" s="57"/>
      <c r="BK6226" s="57"/>
      <c r="BL6226" s="57"/>
    </row>
    <row r="6227" spans="1:64" s="50" customFormat="1" ht="12" customHeight="1" x14ac:dyDescent="0.15">
      <c r="A6227" s="42" t="s">
        <v>14723</v>
      </c>
      <c r="B6227" s="42">
        <v>29</v>
      </c>
      <c r="C6227" s="42" t="s">
        <v>14</v>
      </c>
      <c r="D6227" s="42" t="s">
        <v>79</v>
      </c>
      <c r="E6227" s="42" t="s">
        <v>14724</v>
      </c>
      <c r="F6227" s="55">
        <v>41480</v>
      </c>
      <c r="G6227" s="42" t="s">
        <v>14725</v>
      </c>
      <c r="H6227" s="42" t="s">
        <v>14726</v>
      </c>
      <c r="I6227" s="42" t="s">
        <v>417</v>
      </c>
      <c r="J6227" s="42" t="s">
        <v>14727</v>
      </c>
      <c r="K6227" s="42" t="s">
        <v>1668</v>
      </c>
      <c r="L6227" s="42" t="s">
        <v>3281</v>
      </c>
      <c r="M6227" s="42" t="s">
        <v>385</v>
      </c>
      <c r="N6227" s="42" t="s">
        <v>14728</v>
      </c>
      <c r="O6227" s="42" t="s">
        <v>994</v>
      </c>
      <c r="P6227" s="42" t="s">
        <v>395</v>
      </c>
      <c r="Q6227" s="56" t="s">
        <v>14729</v>
      </c>
      <c r="R6227" s="42" t="s">
        <v>542</v>
      </c>
      <c r="S6227" s="42" t="s">
        <v>12</v>
      </c>
      <c r="T6227" s="42"/>
      <c r="V6227" s="42"/>
      <c r="W6227" s="42"/>
      <c r="Y6227" s="57"/>
      <c r="Z6227" s="57"/>
      <c r="AA6227" s="57"/>
      <c r="AB6227" s="57"/>
      <c r="AC6227" s="57"/>
      <c r="AD6227" s="57"/>
      <c r="AE6227" s="57"/>
      <c r="AF6227" s="57"/>
      <c r="AG6227" s="57"/>
      <c r="AH6227" s="57"/>
      <c r="AI6227" s="57"/>
      <c r="AJ6227" s="57"/>
      <c r="AK6227" s="57"/>
      <c r="AL6227" s="57"/>
      <c r="AM6227" s="57"/>
      <c r="AN6227" s="57"/>
      <c r="AO6227" s="57"/>
      <c r="AP6227" s="57"/>
      <c r="AQ6227" s="57"/>
      <c r="AR6227" s="57"/>
      <c r="AS6227" s="57"/>
      <c r="AT6227" s="57"/>
      <c r="AU6227" s="57"/>
      <c r="AV6227" s="57"/>
      <c r="AW6227" s="57"/>
      <c r="AX6227" s="57"/>
      <c r="AY6227" s="57"/>
      <c r="AZ6227" s="57"/>
      <c r="BA6227" s="57"/>
      <c r="BB6227" s="57"/>
      <c r="BC6227" s="57"/>
      <c r="BD6227" s="57"/>
      <c r="BE6227" s="57"/>
      <c r="BF6227" s="57"/>
      <c r="BG6227" s="57"/>
      <c r="BH6227" s="57"/>
      <c r="BI6227" s="57"/>
      <c r="BJ6227" s="57"/>
      <c r="BK6227" s="57"/>
      <c r="BL6227" s="57"/>
    </row>
    <row r="6228" spans="1:64" s="50" customFormat="1" ht="12" customHeight="1" x14ac:dyDescent="0.15">
      <c r="A6228" s="42" t="s">
        <v>3186</v>
      </c>
      <c r="B6228" s="42">
        <v>42</v>
      </c>
      <c r="C6228" s="42" t="s">
        <v>14</v>
      </c>
      <c r="D6228" s="42" t="s">
        <v>42</v>
      </c>
      <c r="E6228" s="42"/>
      <c r="F6228" s="55">
        <v>41480</v>
      </c>
      <c r="G6228" s="42" t="s">
        <v>23872</v>
      </c>
      <c r="H6228" s="42" t="s">
        <v>5087</v>
      </c>
      <c r="I6228" s="42" t="s">
        <v>39</v>
      </c>
      <c r="J6228" s="42" t="s">
        <v>8785</v>
      </c>
      <c r="K6228" s="42" t="s">
        <v>92</v>
      </c>
      <c r="L6228" s="42" t="s">
        <v>408</v>
      </c>
      <c r="M6228" s="42" t="s">
        <v>21</v>
      </c>
      <c r="N6228" s="42" t="s">
        <v>14730</v>
      </c>
      <c r="O6228" s="42" t="s">
        <v>394</v>
      </c>
      <c r="P6228" s="42" t="s">
        <v>395</v>
      </c>
      <c r="Q6228" s="56" t="s">
        <v>14731</v>
      </c>
      <c r="R6228" s="42" t="s">
        <v>94</v>
      </c>
      <c r="S6228" s="42" t="s">
        <v>12</v>
      </c>
      <c r="T6228" s="42"/>
      <c r="V6228" s="42"/>
      <c r="W6228" s="42"/>
      <c r="Y6228" s="57"/>
      <c r="Z6228" s="57"/>
      <c r="AA6228" s="57"/>
      <c r="AB6228" s="57"/>
      <c r="AC6228" s="57"/>
      <c r="AD6228" s="57"/>
      <c r="AE6228" s="57"/>
      <c r="AF6228" s="57"/>
      <c r="AG6228" s="57"/>
      <c r="AH6228" s="57"/>
      <c r="AI6228" s="57"/>
      <c r="AJ6228" s="57"/>
      <c r="AK6228" s="57"/>
      <c r="AL6228" s="57"/>
      <c r="AM6228" s="57"/>
      <c r="AN6228" s="57"/>
      <c r="AO6228" s="57"/>
      <c r="AP6228" s="57"/>
      <c r="AQ6228" s="57"/>
      <c r="AR6228" s="57"/>
      <c r="AS6228" s="57"/>
      <c r="AT6228" s="57"/>
      <c r="AU6228" s="57"/>
      <c r="AV6228" s="57"/>
      <c r="AW6228" s="57"/>
      <c r="AX6228" s="57"/>
      <c r="AY6228" s="57"/>
      <c r="AZ6228" s="57"/>
      <c r="BA6228" s="57"/>
      <c r="BB6228" s="57"/>
      <c r="BC6228" s="57"/>
      <c r="BD6228" s="57"/>
      <c r="BE6228" s="57"/>
      <c r="BF6228" s="57"/>
      <c r="BG6228" s="57"/>
      <c r="BH6228" s="57"/>
      <c r="BI6228" s="57"/>
      <c r="BJ6228" s="57"/>
      <c r="BK6228" s="57"/>
      <c r="BL6228" s="57"/>
    </row>
    <row r="6229" spans="1:64" s="50" customFormat="1" ht="12" customHeight="1" x14ac:dyDescent="0.15">
      <c r="A6229" s="42" t="s">
        <v>14732</v>
      </c>
      <c r="B6229" s="42">
        <v>42</v>
      </c>
      <c r="C6229" s="42" t="s">
        <v>14</v>
      </c>
      <c r="D6229" s="42" t="s">
        <v>42</v>
      </c>
      <c r="E6229" s="42"/>
      <c r="F6229" s="55">
        <v>41480</v>
      </c>
      <c r="G6229" s="42" t="s">
        <v>14733</v>
      </c>
      <c r="H6229" s="42" t="s">
        <v>5087</v>
      </c>
      <c r="I6229" s="42" t="s">
        <v>39</v>
      </c>
      <c r="J6229" s="42" t="s">
        <v>8785</v>
      </c>
      <c r="K6229" s="42" t="s">
        <v>92</v>
      </c>
      <c r="L6229" s="42" t="s">
        <v>13732</v>
      </c>
      <c r="M6229" s="42" t="s">
        <v>21</v>
      </c>
      <c r="N6229" s="42" t="s">
        <v>14734</v>
      </c>
      <c r="O6229" s="42" t="s">
        <v>994</v>
      </c>
      <c r="P6229" s="42" t="s">
        <v>395</v>
      </c>
      <c r="Q6229" s="56" t="s">
        <v>14735</v>
      </c>
      <c r="R6229" s="42" t="s">
        <v>23</v>
      </c>
      <c r="S6229" s="42" t="s">
        <v>29</v>
      </c>
      <c r="T6229" s="42"/>
      <c r="V6229" s="42"/>
      <c r="W6229" s="42"/>
      <c r="Y6229" s="57"/>
      <c r="Z6229" s="57"/>
      <c r="AA6229" s="57"/>
      <c r="AB6229" s="57"/>
      <c r="AC6229" s="57"/>
      <c r="AD6229" s="57"/>
      <c r="AE6229" s="57"/>
      <c r="AF6229" s="57"/>
      <c r="AG6229" s="57"/>
      <c r="AH6229" s="57"/>
      <c r="AI6229" s="57"/>
      <c r="AJ6229" s="57"/>
      <c r="AK6229" s="57"/>
      <c r="AL6229" s="57"/>
      <c r="AM6229" s="57"/>
      <c r="AN6229" s="57"/>
      <c r="AO6229" s="57"/>
      <c r="AP6229" s="57"/>
      <c r="AQ6229" s="57"/>
      <c r="AR6229" s="57"/>
      <c r="AS6229" s="57"/>
      <c r="AT6229" s="57"/>
      <c r="AU6229" s="57"/>
      <c r="AV6229" s="57"/>
      <c r="AW6229" s="57"/>
      <c r="AX6229" s="57"/>
      <c r="AY6229" s="57"/>
      <c r="AZ6229" s="57"/>
      <c r="BA6229" s="57"/>
      <c r="BB6229" s="57"/>
      <c r="BC6229" s="57"/>
      <c r="BD6229" s="57"/>
      <c r="BE6229" s="57"/>
      <c r="BF6229" s="57"/>
      <c r="BG6229" s="57"/>
      <c r="BH6229" s="57"/>
      <c r="BI6229" s="57"/>
      <c r="BJ6229" s="57"/>
      <c r="BK6229" s="57"/>
      <c r="BL6229" s="57"/>
    </row>
    <row r="6230" spans="1:64" s="50" customFormat="1" ht="12" customHeight="1" x14ac:dyDescent="0.15">
      <c r="A6230" s="42" t="s">
        <v>14741</v>
      </c>
      <c r="B6230" s="42">
        <v>32</v>
      </c>
      <c r="C6230" s="42" t="s">
        <v>14</v>
      </c>
      <c r="D6230" s="42" t="s">
        <v>31</v>
      </c>
      <c r="E6230" s="42" t="s">
        <v>14742</v>
      </c>
      <c r="F6230" s="55">
        <v>41479</v>
      </c>
      <c r="G6230" s="42" t="s">
        <v>14743</v>
      </c>
      <c r="H6230" s="42" t="s">
        <v>534</v>
      </c>
      <c r="I6230" s="42" t="s">
        <v>63</v>
      </c>
      <c r="J6230" s="42" t="s">
        <v>14744</v>
      </c>
      <c r="K6230" s="42" t="s">
        <v>535</v>
      </c>
      <c r="L6230" s="42" t="s">
        <v>536</v>
      </c>
      <c r="M6230" s="42" t="s">
        <v>21</v>
      </c>
      <c r="N6230" s="42" t="s">
        <v>14745</v>
      </c>
      <c r="O6230" s="42" t="s">
        <v>23</v>
      </c>
      <c r="P6230" s="42" t="s">
        <v>395</v>
      </c>
      <c r="Q6230" s="56" t="s">
        <v>14746</v>
      </c>
      <c r="R6230" s="42" t="s">
        <v>542</v>
      </c>
      <c r="S6230" s="42" t="s">
        <v>22</v>
      </c>
      <c r="T6230" s="42"/>
      <c r="V6230" s="42"/>
      <c r="W6230" s="42"/>
      <c r="Y6230" s="57"/>
      <c r="Z6230" s="57"/>
      <c r="AA6230" s="57"/>
      <c r="AB6230" s="57"/>
      <c r="AC6230" s="57"/>
      <c r="AD6230" s="57"/>
      <c r="AE6230" s="57"/>
      <c r="AF6230" s="57"/>
      <c r="AG6230" s="57"/>
      <c r="AH6230" s="57"/>
      <c r="AI6230" s="57"/>
      <c r="AJ6230" s="57"/>
      <c r="AK6230" s="57"/>
      <c r="AL6230" s="57"/>
      <c r="AM6230" s="57"/>
      <c r="AN6230" s="57"/>
      <c r="AO6230" s="57"/>
      <c r="AP6230" s="57"/>
      <c r="AQ6230" s="57"/>
      <c r="AR6230" s="57"/>
      <c r="AS6230" s="57"/>
      <c r="AT6230" s="57"/>
      <c r="AU6230" s="57"/>
      <c r="AV6230" s="57"/>
      <c r="AW6230" s="57"/>
      <c r="AX6230" s="57"/>
      <c r="AY6230" s="57"/>
      <c r="AZ6230" s="57"/>
      <c r="BA6230" s="57"/>
      <c r="BB6230" s="57"/>
      <c r="BC6230" s="57"/>
      <c r="BD6230" s="57"/>
      <c r="BE6230" s="57"/>
      <c r="BF6230" s="57"/>
      <c r="BG6230" s="57"/>
      <c r="BH6230" s="57"/>
      <c r="BI6230" s="57"/>
      <c r="BJ6230" s="57"/>
      <c r="BK6230" s="57"/>
      <c r="BL6230" s="57"/>
    </row>
    <row r="6231" spans="1:64" s="50" customFormat="1" ht="12" customHeight="1" x14ac:dyDescent="0.15">
      <c r="A6231" s="42" t="s">
        <v>14747</v>
      </c>
      <c r="B6231" s="42">
        <v>35</v>
      </c>
      <c r="C6231" s="42" t="s">
        <v>14</v>
      </c>
      <c r="D6231" s="42" t="s">
        <v>15</v>
      </c>
      <c r="E6231" s="42" t="s">
        <v>14748</v>
      </c>
      <c r="F6231" s="55">
        <v>41478</v>
      </c>
      <c r="G6231" s="42" t="s">
        <v>23873</v>
      </c>
      <c r="H6231" s="42" t="s">
        <v>639</v>
      </c>
      <c r="I6231" s="42" t="s">
        <v>263</v>
      </c>
      <c r="J6231" s="42" t="s">
        <v>14749</v>
      </c>
      <c r="K6231" s="42" t="s">
        <v>557</v>
      </c>
      <c r="L6231" s="42" t="s">
        <v>558</v>
      </c>
      <c r="M6231" s="42" t="s">
        <v>21</v>
      </c>
      <c r="N6231" s="42" t="s">
        <v>14750</v>
      </c>
      <c r="O6231" s="42" t="s">
        <v>537</v>
      </c>
      <c r="P6231" s="42" t="s">
        <v>395</v>
      </c>
      <c r="Q6231" s="56" t="s">
        <v>14751</v>
      </c>
      <c r="R6231" s="42" t="s">
        <v>94</v>
      </c>
      <c r="S6231" s="42" t="s">
        <v>22</v>
      </c>
      <c r="T6231" s="42"/>
      <c r="V6231" s="42"/>
      <c r="W6231" s="42"/>
      <c r="Y6231" s="57"/>
      <c r="Z6231" s="57"/>
      <c r="AA6231" s="57"/>
      <c r="AB6231" s="57"/>
      <c r="AC6231" s="57"/>
      <c r="AD6231" s="57"/>
      <c r="AE6231" s="57"/>
      <c r="AF6231" s="57"/>
      <c r="AG6231" s="57"/>
      <c r="AH6231" s="57"/>
      <c r="AI6231" s="57"/>
      <c r="AJ6231" s="57"/>
      <c r="AK6231" s="57"/>
      <c r="AL6231" s="57"/>
      <c r="AM6231" s="57"/>
      <c r="AN6231" s="57"/>
      <c r="AO6231" s="57"/>
      <c r="AP6231" s="57"/>
      <c r="AQ6231" s="57"/>
      <c r="AR6231" s="57"/>
      <c r="AS6231" s="57"/>
      <c r="AT6231" s="57"/>
      <c r="AU6231" s="57"/>
      <c r="AV6231" s="57"/>
      <c r="AW6231" s="57"/>
      <c r="AX6231" s="57"/>
      <c r="AY6231" s="57"/>
      <c r="AZ6231" s="57"/>
      <c r="BA6231" s="57"/>
      <c r="BB6231" s="57"/>
      <c r="BC6231" s="57"/>
      <c r="BD6231" s="57"/>
      <c r="BE6231" s="57"/>
      <c r="BF6231" s="57"/>
      <c r="BG6231" s="57"/>
      <c r="BH6231" s="57"/>
      <c r="BI6231" s="57"/>
      <c r="BJ6231" s="57"/>
      <c r="BK6231" s="57"/>
      <c r="BL6231" s="57"/>
    </row>
    <row r="6232" spans="1:64" s="50" customFormat="1" ht="12" customHeight="1" x14ac:dyDescent="0.15">
      <c r="A6232" s="42" t="s">
        <v>14752</v>
      </c>
      <c r="B6232" s="42">
        <v>43</v>
      </c>
      <c r="C6232" s="42" t="s">
        <v>14</v>
      </c>
      <c r="D6232" s="42" t="s">
        <v>24</v>
      </c>
      <c r="E6232" s="42"/>
      <c r="F6232" s="55">
        <v>41478</v>
      </c>
      <c r="G6232" s="42" t="s">
        <v>23874</v>
      </c>
      <c r="H6232" s="42" t="s">
        <v>3814</v>
      </c>
      <c r="I6232" s="42" t="s">
        <v>117</v>
      </c>
      <c r="J6232" s="42" t="s">
        <v>10893</v>
      </c>
      <c r="K6232" s="42" t="s">
        <v>617</v>
      </c>
      <c r="L6232" s="42" t="s">
        <v>3816</v>
      </c>
      <c r="M6232" s="42" t="s">
        <v>21</v>
      </c>
      <c r="N6232" s="42" t="s">
        <v>20466</v>
      </c>
      <c r="O6232" s="42" t="s">
        <v>23</v>
      </c>
      <c r="P6232" s="42" t="s">
        <v>395</v>
      </c>
      <c r="Q6232" s="56" t="s">
        <v>14753</v>
      </c>
      <c r="R6232" s="42" t="s">
        <v>94</v>
      </c>
      <c r="S6232" s="42" t="s">
        <v>12</v>
      </c>
      <c r="T6232" s="42"/>
      <c r="V6232" s="42"/>
      <c r="W6232" s="42"/>
      <c r="Y6232" s="57"/>
      <c r="Z6232" s="57"/>
      <c r="AA6232" s="57"/>
      <c r="AB6232" s="57"/>
      <c r="AC6232" s="57"/>
      <c r="AD6232" s="57"/>
      <c r="AE6232" s="57"/>
      <c r="AF6232" s="57"/>
      <c r="AG6232" s="57"/>
      <c r="AH6232" s="57"/>
      <c r="AI6232" s="57"/>
      <c r="AJ6232" s="57"/>
      <c r="AK6232" s="57"/>
      <c r="AL6232" s="57"/>
      <c r="AM6232" s="57"/>
      <c r="AN6232" s="57"/>
      <c r="AO6232" s="57"/>
      <c r="AP6232" s="57"/>
      <c r="AQ6232" s="57"/>
      <c r="AR6232" s="57"/>
      <c r="AS6232" s="57"/>
      <c r="AT6232" s="57"/>
      <c r="AU6232" s="57"/>
      <c r="AV6232" s="57"/>
      <c r="AW6232" s="57"/>
      <c r="AX6232" s="57"/>
      <c r="AY6232" s="57"/>
      <c r="AZ6232" s="57"/>
      <c r="BA6232" s="57"/>
      <c r="BB6232" s="57"/>
      <c r="BC6232" s="57"/>
      <c r="BD6232" s="57"/>
      <c r="BE6232" s="57"/>
      <c r="BF6232" s="57"/>
      <c r="BG6232" s="57"/>
      <c r="BH6232" s="57"/>
      <c r="BI6232" s="57"/>
      <c r="BJ6232" s="57"/>
      <c r="BK6232" s="57"/>
      <c r="BL6232" s="57"/>
    </row>
    <row r="6233" spans="1:64" s="50" customFormat="1" ht="12" customHeight="1" x14ac:dyDescent="0.15">
      <c r="A6233" s="42" t="s">
        <v>14754</v>
      </c>
      <c r="B6233" s="42">
        <v>21</v>
      </c>
      <c r="C6233" s="42" t="s">
        <v>14</v>
      </c>
      <c r="D6233" s="42" t="s">
        <v>79</v>
      </c>
      <c r="E6233" s="42" t="s">
        <v>14755</v>
      </c>
      <c r="F6233" s="55">
        <v>41477</v>
      </c>
      <c r="G6233" s="42" t="s">
        <v>14756</v>
      </c>
      <c r="H6233" s="42" t="s">
        <v>1083</v>
      </c>
      <c r="I6233" s="42" t="s">
        <v>398</v>
      </c>
      <c r="J6233" s="42" t="s">
        <v>14757</v>
      </c>
      <c r="K6233" s="42" t="s">
        <v>1083</v>
      </c>
      <c r="L6233" s="42" t="s">
        <v>1084</v>
      </c>
      <c r="M6233" s="42" t="s">
        <v>21</v>
      </c>
      <c r="N6233" s="42" t="s">
        <v>14758</v>
      </c>
      <c r="O6233" s="42" t="s">
        <v>537</v>
      </c>
      <c r="P6233" s="42" t="s">
        <v>395</v>
      </c>
      <c r="Q6233" s="56" t="s">
        <v>14759</v>
      </c>
      <c r="R6233" s="42" t="s">
        <v>94</v>
      </c>
      <c r="S6233" s="42" t="s">
        <v>22</v>
      </c>
      <c r="T6233" s="42"/>
      <c r="V6233" s="42"/>
      <c r="W6233" s="42"/>
      <c r="Y6233" s="57"/>
      <c r="Z6233" s="57"/>
      <c r="AA6233" s="57"/>
      <c r="AB6233" s="57"/>
      <c r="AC6233" s="57"/>
      <c r="AD6233" s="57"/>
      <c r="AE6233" s="57"/>
      <c r="AF6233" s="57"/>
      <c r="AG6233" s="57"/>
      <c r="AH6233" s="57"/>
      <c r="AI6233" s="57"/>
      <c r="AJ6233" s="57"/>
      <c r="AK6233" s="57"/>
      <c r="AL6233" s="57"/>
      <c r="AM6233" s="57"/>
      <c r="AN6233" s="57"/>
      <c r="AO6233" s="57"/>
      <c r="AP6233" s="57"/>
      <c r="AQ6233" s="57"/>
      <c r="AR6233" s="57"/>
      <c r="AS6233" s="57"/>
      <c r="AT6233" s="57"/>
      <c r="AU6233" s="57"/>
      <c r="AV6233" s="57"/>
      <c r="AW6233" s="57"/>
      <c r="AX6233" s="57"/>
      <c r="AY6233" s="57"/>
      <c r="AZ6233" s="57"/>
      <c r="BA6233" s="57"/>
      <c r="BB6233" s="57"/>
      <c r="BC6233" s="57"/>
      <c r="BD6233" s="57"/>
      <c r="BE6233" s="57"/>
      <c r="BF6233" s="57"/>
      <c r="BG6233" s="57"/>
      <c r="BH6233" s="57"/>
      <c r="BI6233" s="57"/>
      <c r="BJ6233" s="57"/>
      <c r="BK6233" s="57"/>
      <c r="BL6233" s="57"/>
    </row>
    <row r="6234" spans="1:64" s="50" customFormat="1" ht="12" customHeight="1" x14ac:dyDescent="0.15">
      <c r="A6234" s="42" t="s">
        <v>14760</v>
      </c>
      <c r="B6234" s="42">
        <v>40</v>
      </c>
      <c r="C6234" s="42" t="s">
        <v>14</v>
      </c>
      <c r="D6234" s="42" t="s">
        <v>42</v>
      </c>
      <c r="E6234" s="42"/>
      <c r="F6234" s="55">
        <v>41477</v>
      </c>
      <c r="G6234" s="42" t="s">
        <v>23875</v>
      </c>
      <c r="H6234" s="42" t="s">
        <v>14761</v>
      </c>
      <c r="I6234" s="42" t="s">
        <v>364</v>
      </c>
      <c r="J6234" s="42" t="s">
        <v>14762</v>
      </c>
      <c r="K6234" s="42" t="s">
        <v>3216</v>
      </c>
      <c r="L6234" s="42" t="s">
        <v>14763</v>
      </c>
      <c r="M6234" s="42" t="s">
        <v>385</v>
      </c>
      <c r="N6234" s="42" t="s">
        <v>14764</v>
      </c>
      <c r="O6234" s="42" t="s">
        <v>394</v>
      </c>
      <c r="P6234" s="42" t="s">
        <v>395</v>
      </c>
      <c r="Q6234" s="56" t="s">
        <v>14765</v>
      </c>
      <c r="R6234" s="42" t="s">
        <v>94</v>
      </c>
      <c r="S6234" s="42" t="s">
        <v>12</v>
      </c>
      <c r="T6234" s="42"/>
      <c r="V6234" s="42"/>
      <c r="W6234" s="42"/>
      <c r="Y6234" s="57"/>
      <c r="Z6234" s="57"/>
      <c r="AA6234" s="57"/>
      <c r="AB6234" s="57"/>
      <c r="AC6234" s="57"/>
      <c r="AD6234" s="57"/>
      <c r="AE6234" s="57"/>
      <c r="AF6234" s="57"/>
      <c r="AG6234" s="57"/>
      <c r="AH6234" s="57"/>
      <c r="AI6234" s="57"/>
      <c r="AJ6234" s="57"/>
      <c r="AK6234" s="57"/>
      <c r="AL6234" s="57"/>
      <c r="AM6234" s="57"/>
      <c r="AN6234" s="57"/>
      <c r="AO6234" s="57"/>
      <c r="AP6234" s="57"/>
      <c r="AQ6234" s="57"/>
      <c r="AR6234" s="57"/>
      <c r="AS6234" s="57"/>
      <c r="AT6234" s="57"/>
      <c r="AU6234" s="57"/>
      <c r="AV6234" s="57"/>
      <c r="AW6234" s="57"/>
      <c r="AX6234" s="57"/>
      <c r="AY6234" s="57"/>
      <c r="AZ6234" s="57"/>
      <c r="BA6234" s="57"/>
      <c r="BB6234" s="57"/>
      <c r="BC6234" s="57"/>
      <c r="BD6234" s="57"/>
      <c r="BE6234" s="57"/>
      <c r="BF6234" s="57"/>
      <c r="BG6234" s="57"/>
      <c r="BH6234" s="57"/>
      <c r="BI6234" s="57"/>
      <c r="BJ6234" s="57"/>
      <c r="BK6234" s="57"/>
      <c r="BL6234" s="57"/>
    </row>
    <row r="6235" spans="1:64" s="50" customFormat="1" ht="12" customHeight="1" x14ac:dyDescent="0.15">
      <c r="A6235" s="42" t="s">
        <v>14778</v>
      </c>
      <c r="B6235" s="42">
        <v>28</v>
      </c>
      <c r="C6235" s="42" t="s">
        <v>14</v>
      </c>
      <c r="D6235" s="42" t="s">
        <v>31</v>
      </c>
      <c r="E6235" s="42" t="s">
        <v>14779</v>
      </c>
      <c r="F6235" s="55">
        <v>41476</v>
      </c>
      <c r="G6235" s="42" t="s">
        <v>14780</v>
      </c>
      <c r="H6235" s="42" t="s">
        <v>14781</v>
      </c>
      <c r="I6235" s="42" t="s">
        <v>360</v>
      </c>
      <c r="J6235" s="42" t="s">
        <v>14782</v>
      </c>
      <c r="K6235" s="42" t="s">
        <v>14781</v>
      </c>
      <c r="L6235" s="42" t="s">
        <v>14783</v>
      </c>
      <c r="M6235" s="42" t="s">
        <v>21</v>
      </c>
      <c r="N6235" s="42" t="s">
        <v>14784</v>
      </c>
      <c r="O6235" s="42" t="s">
        <v>537</v>
      </c>
      <c r="P6235" s="42" t="s">
        <v>395</v>
      </c>
      <c r="Q6235" s="56" t="str">
        <f>HYPERLINK("http://www.wral.com/suspect-killed-in-officer-involved-shooting-identified/12688890/","http://www.wral.com/suspect-killed-in-officer-involved-shooting-identified/12688890/")</f>
        <v>http://www.wral.com/suspect-killed-in-officer-involved-shooting-identified/12688890/</v>
      </c>
      <c r="R6235" s="42" t="s">
        <v>94</v>
      </c>
      <c r="S6235" s="42" t="s">
        <v>22</v>
      </c>
      <c r="T6235" s="42"/>
      <c r="V6235" s="42"/>
      <c r="W6235" s="42"/>
      <c r="Y6235" s="57"/>
      <c r="Z6235" s="57"/>
      <c r="AA6235" s="57"/>
      <c r="AB6235" s="57"/>
      <c r="AC6235" s="57"/>
      <c r="AD6235" s="57"/>
      <c r="AE6235" s="57"/>
      <c r="AF6235" s="57"/>
      <c r="AG6235" s="57"/>
      <c r="AH6235" s="57"/>
      <c r="AI6235" s="57"/>
      <c r="AJ6235" s="57"/>
      <c r="AK6235" s="57"/>
      <c r="AL6235" s="57"/>
      <c r="AM6235" s="57"/>
      <c r="AN6235" s="57"/>
      <c r="AO6235" s="57"/>
      <c r="AP6235" s="57"/>
      <c r="AQ6235" s="57"/>
      <c r="AR6235" s="57"/>
      <c r="AS6235" s="57"/>
      <c r="AT6235" s="57"/>
      <c r="AU6235" s="57"/>
      <c r="AV6235" s="57"/>
      <c r="AW6235" s="57"/>
      <c r="AX6235" s="57"/>
      <c r="AY6235" s="57"/>
      <c r="AZ6235" s="57"/>
      <c r="BA6235" s="57"/>
      <c r="BB6235" s="57"/>
      <c r="BC6235" s="57"/>
      <c r="BD6235" s="57"/>
      <c r="BE6235" s="57"/>
      <c r="BF6235" s="57"/>
      <c r="BG6235" s="57"/>
      <c r="BH6235" s="57"/>
      <c r="BI6235" s="57"/>
      <c r="BJ6235" s="57"/>
      <c r="BK6235" s="57"/>
      <c r="BL6235" s="57"/>
    </row>
    <row r="6236" spans="1:64" s="50" customFormat="1" ht="12" customHeight="1" x14ac:dyDescent="0.15">
      <c r="A6236" s="42" t="s">
        <v>14770</v>
      </c>
      <c r="B6236" s="42">
        <v>36</v>
      </c>
      <c r="C6236" s="42" t="s">
        <v>14</v>
      </c>
      <c r="D6236" s="42" t="s">
        <v>31</v>
      </c>
      <c r="E6236" s="42" t="s">
        <v>14771</v>
      </c>
      <c r="F6236" s="55">
        <v>41476</v>
      </c>
      <c r="G6236" s="42" t="s">
        <v>14772</v>
      </c>
      <c r="H6236" s="42" t="s">
        <v>14773</v>
      </c>
      <c r="I6236" s="42" t="s">
        <v>1685</v>
      </c>
      <c r="J6236" s="42" t="s">
        <v>14774</v>
      </c>
      <c r="K6236" s="42" t="s">
        <v>14773</v>
      </c>
      <c r="L6236" s="42" t="s">
        <v>14775</v>
      </c>
      <c r="M6236" s="42" t="s">
        <v>21</v>
      </c>
      <c r="N6236" s="42" t="s">
        <v>14776</v>
      </c>
      <c r="O6236" s="42" t="s">
        <v>994</v>
      </c>
      <c r="P6236" s="42" t="s">
        <v>395</v>
      </c>
      <c r="Q6236" s="56" t="s">
        <v>14777</v>
      </c>
      <c r="R6236" s="42" t="s">
        <v>94</v>
      </c>
      <c r="S6236" s="42" t="s">
        <v>22</v>
      </c>
      <c r="T6236" s="42"/>
      <c r="V6236" s="42"/>
      <c r="W6236" s="42"/>
      <c r="Y6236" s="57"/>
      <c r="Z6236" s="57"/>
      <c r="AA6236" s="57"/>
      <c r="AB6236" s="57"/>
      <c r="AC6236" s="57"/>
      <c r="AD6236" s="57"/>
      <c r="AE6236" s="57"/>
      <c r="AF6236" s="57"/>
      <c r="AG6236" s="57"/>
      <c r="AH6236" s="57"/>
      <c r="AI6236" s="57"/>
      <c r="AJ6236" s="57"/>
      <c r="AK6236" s="57"/>
      <c r="AL6236" s="57"/>
      <c r="AM6236" s="57"/>
      <c r="AN6236" s="57"/>
      <c r="AO6236" s="57"/>
      <c r="AP6236" s="57"/>
      <c r="AQ6236" s="57"/>
      <c r="AR6236" s="57"/>
      <c r="AS6236" s="57"/>
      <c r="AT6236" s="57"/>
      <c r="AU6236" s="57"/>
      <c r="AV6236" s="57"/>
      <c r="AW6236" s="57"/>
      <c r="AX6236" s="57"/>
      <c r="AY6236" s="57"/>
      <c r="AZ6236" s="57"/>
      <c r="BA6236" s="57"/>
      <c r="BB6236" s="57"/>
      <c r="BC6236" s="57"/>
      <c r="BD6236" s="57"/>
      <c r="BE6236" s="57"/>
      <c r="BF6236" s="57"/>
      <c r="BG6236" s="57"/>
      <c r="BH6236" s="57"/>
      <c r="BI6236" s="57"/>
      <c r="BJ6236" s="57"/>
      <c r="BK6236" s="57"/>
      <c r="BL6236" s="57"/>
    </row>
    <row r="6237" spans="1:64" s="50" customFormat="1" ht="12" customHeight="1" x14ac:dyDescent="0.15">
      <c r="A6237" s="42" t="s">
        <v>14766</v>
      </c>
      <c r="B6237" s="42">
        <v>28</v>
      </c>
      <c r="C6237" s="42" t="s">
        <v>14</v>
      </c>
      <c r="D6237" s="42" t="s">
        <v>79</v>
      </c>
      <c r="E6237" s="42" t="s">
        <v>14767</v>
      </c>
      <c r="F6237" s="55">
        <v>41476</v>
      </c>
      <c r="G6237" s="42" t="s">
        <v>23876</v>
      </c>
      <c r="H6237" s="42" t="s">
        <v>218</v>
      </c>
      <c r="I6237" s="42" t="s">
        <v>219</v>
      </c>
      <c r="J6237" s="42" t="s">
        <v>14768</v>
      </c>
      <c r="K6237" s="42" t="s">
        <v>3719</v>
      </c>
      <c r="L6237" s="42" t="s">
        <v>220</v>
      </c>
      <c r="M6237" s="42" t="s">
        <v>385</v>
      </c>
      <c r="N6237" s="42" t="s">
        <v>14769</v>
      </c>
      <c r="O6237" s="42" t="s">
        <v>994</v>
      </c>
      <c r="P6237" s="42" t="s">
        <v>395</v>
      </c>
      <c r="Q6237" s="56" t="s">
        <v>20467</v>
      </c>
      <c r="R6237" s="42" t="s">
        <v>94</v>
      </c>
      <c r="S6237" s="42" t="s">
        <v>12</v>
      </c>
      <c r="T6237" s="42"/>
      <c r="V6237" s="42"/>
      <c r="W6237" s="42"/>
      <c r="Y6237" s="57"/>
      <c r="Z6237" s="57"/>
      <c r="AA6237" s="57"/>
      <c r="AB6237" s="57"/>
      <c r="AC6237" s="57"/>
      <c r="AD6237" s="57"/>
      <c r="AE6237" s="57"/>
      <c r="AF6237" s="57"/>
      <c r="AG6237" s="57"/>
      <c r="AH6237" s="57"/>
      <c r="AI6237" s="57"/>
      <c r="AJ6237" s="57"/>
      <c r="AK6237" s="57"/>
      <c r="AL6237" s="57"/>
      <c r="AM6237" s="57"/>
      <c r="AN6237" s="57"/>
      <c r="AO6237" s="57"/>
      <c r="AP6237" s="57"/>
      <c r="AQ6237" s="57"/>
      <c r="AR6237" s="57"/>
      <c r="AS6237" s="57"/>
      <c r="AT6237" s="57"/>
      <c r="AU6237" s="57"/>
      <c r="AV6237" s="57"/>
      <c r="AW6237" s="57"/>
      <c r="AX6237" s="57"/>
      <c r="AY6237" s="57"/>
      <c r="AZ6237" s="57"/>
      <c r="BA6237" s="57"/>
      <c r="BB6237" s="57"/>
      <c r="BC6237" s="57"/>
      <c r="BD6237" s="57"/>
      <c r="BE6237" s="57"/>
      <c r="BF6237" s="57"/>
      <c r="BG6237" s="57"/>
      <c r="BH6237" s="57"/>
      <c r="BI6237" s="57"/>
      <c r="BJ6237" s="57"/>
      <c r="BK6237" s="57"/>
      <c r="BL6237" s="57"/>
    </row>
    <row r="6238" spans="1:64" s="50" customFormat="1" ht="12" customHeight="1" x14ac:dyDescent="0.15">
      <c r="A6238" s="42" t="s">
        <v>14790</v>
      </c>
      <c r="B6238" s="42">
        <v>24</v>
      </c>
      <c r="C6238" s="42" t="s">
        <v>14</v>
      </c>
      <c r="D6238" s="42" t="s">
        <v>24</v>
      </c>
      <c r="E6238" s="42"/>
      <c r="F6238" s="55">
        <v>41475</v>
      </c>
      <c r="G6238" s="42" t="s">
        <v>14791</v>
      </c>
      <c r="H6238" s="42" t="s">
        <v>3997</v>
      </c>
      <c r="I6238" s="42" t="s">
        <v>167</v>
      </c>
      <c r="J6238" s="42" t="s">
        <v>3998</v>
      </c>
      <c r="K6238" s="42" t="s">
        <v>3237</v>
      </c>
      <c r="L6238" s="42" t="s">
        <v>14792</v>
      </c>
      <c r="M6238" s="42" t="s">
        <v>21</v>
      </c>
      <c r="N6238" s="42" t="s">
        <v>14793</v>
      </c>
      <c r="O6238" s="42" t="s">
        <v>994</v>
      </c>
      <c r="P6238" s="42" t="s">
        <v>395</v>
      </c>
      <c r="Q6238" s="56" t="s">
        <v>14794</v>
      </c>
      <c r="R6238" s="42" t="s">
        <v>94</v>
      </c>
      <c r="S6238" s="42" t="s">
        <v>22</v>
      </c>
      <c r="T6238" s="42"/>
      <c r="V6238" s="42"/>
      <c r="W6238" s="42"/>
      <c r="Y6238" s="57"/>
      <c r="Z6238" s="57"/>
      <c r="AA6238" s="57"/>
      <c r="AB6238" s="57"/>
      <c r="AC6238" s="57"/>
      <c r="AD6238" s="57"/>
      <c r="AE6238" s="57"/>
      <c r="AF6238" s="57"/>
      <c r="AG6238" s="57"/>
      <c r="AH6238" s="57"/>
      <c r="AI6238" s="57"/>
      <c r="AJ6238" s="57"/>
      <c r="AK6238" s="57"/>
      <c r="AL6238" s="57"/>
      <c r="AM6238" s="57"/>
      <c r="AN6238" s="57"/>
      <c r="AO6238" s="57"/>
      <c r="AP6238" s="57"/>
      <c r="AQ6238" s="57"/>
      <c r="AR6238" s="57"/>
      <c r="AS6238" s="57"/>
      <c r="AT6238" s="57"/>
      <c r="AU6238" s="57"/>
      <c r="AV6238" s="57"/>
      <c r="AW6238" s="57"/>
      <c r="AX6238" s="57"/>
      <c r="AY6238" s="57"/>
      <c r="AZ6238" s="57"/>
      <c r="BA6238" s="57"/>
      <c r="BB6238" s="57"/>
      <c r="BC6238" s="57"/>
      <c r="BD6238" s="57"/>
      <c r="BE6238" s="57"/>
      <c r="BF6238" s="57"/>
      <c r="BG6238" s="57"/>
      <c r="BH6238" s="57"/>
      <c r="BI6238" s="57"/>
      <c r="BJ6238" s="57"/>
      <c r="BK6238" s="57"/>
      <c r="BL6238" s="57"/>
    </row>
    <row r="6239" spans="1:64" s="50" customFormat="1" ht="12" customHeight="1" x14ac:dyDescent="0.15">
      <c r="A6239" s="42" t="s">
        <v>14785</v>
      </c>
      <c r="B6239" s="42">
        <v>49</v>
      </c>
      <c r="C6239" s="42" t="s">
        <v>14</v>
      </c>
      <c r="D6239" s="42" t="s">
        <v>31</v>
      </c>
      <c r="E6239" s="42"/>
      <c r="F6239" s="55">
        <v>41475</v>
      </c>
      <c r="G6239" s="42" t="s">
        <v>23877</v>
      </c>
      <c r="H6239" s="42" t="s">
        <v>14786</v>
      </c>
      <c r="I6239" s="42" t="s">
        <v>46</v>
      </c>
      <c r="J6239" s="42" t="s">
        <v>14787</v>
      </c>
      <c r="K6239" s="42" t="s">
        <v>1562</v>
      </c>
      <c r="L6239" s="42" t="s">
        <v>225</v>
      </c>
      <c r="M6239" s="42" t="s">
        <v>21</v>
      </c>
      <c r="N6239" s="42" t="s">
        <v>14788</v>
      </c>
      <c r="O6239" s="42" t="s">
        <v>994</v>
      </c>
      <c r="P6239" s="42" t="s">
        <v>395</v>
      </c>
      <c r="Q6239" s="56" t="s">
        <v>14789</v>
      </c>
      <c r="R6239" s="42" t="s">
        <v>94</v>
      </c>
      <c r="S6239" s="42" t="s">
        <v>22</v>
      </c>
      <c r="T6239" s="42"/>
      <c r="V6239" s="42"/>
      <c r="W6239" s="42"/>
      <c r="Y6239" s="57"/>
      <c r="Z6239" s="57"/>
      <c r="AA6239" s="57"/>
      <c r="AB6239" s="57"/>
      <c r="AC6239" s="57"/>
      <c r="AD6239" s="57"/>
      <c r="AE6239" s="57"/>
      <c r="AF6239" s="57"/>
      <c r="AG6239" s="57"/>
      <c r="AH6239" s="57"/>
      <c r="AI6239" s="57"/>
      <c r="AJ6239" s="57"/>
      <c r="AK6239" s="57"/>
      <c r="AL6239" s="57"/>
      <c r="AM6239" s="57"/>
      <c r="AN6239" s="57"/>
      <c r="AO6239" s="57"/>
      <c r="AP6239" s="57"/>
      <c r="AQ6239" s="57"/>
      <c r="AR6239" s="57"/>
      <c r="AS6239" s="57"/>
      <c r="AT6239" s="57"/>
      <c r="AU6239" s="57"/>
      <c r="AV6239" s="57"/>
      <c r="AW6239" s="57"/>
      <c r="AX6239" s="57"/>
      <c r="AY6239" s="57"/>
      <c r="AZ6239" s="57"/>
      <c r="BA6239" s="57"/>
      <c r="BB6239" s="57"/>
      <c r="BC6239" s="57"/>
      <c r="BD6239" s="57"/>
      <c r="BE6239" s="57"/>
      <c r="BF6239" s="57"/>
      <c r="BG6239" s="57"/>
      <c r="BH6239" s="57"/>
      <c r="BI6239" s="57"/>
      <c r="BJ6239" s="57"/>
      <c r="BK6239" s="57"/>
      <c r="BL6239" s="57"/>
    </row>
    <row r="6240" spans="1:64" s="50" customFormat="1" ht="12" customHeight="1" x14ac:dyDescent="0.15">
      <c r="A6240" s="42" t="s">
        <v>14795</v>
      </c>
      <c r="B6240" s="42">
        <v>47</v>
      </c>
      <c r="C6240" s="42" t="s">
        <v>14</v>
      </c>
      <c r="D6240" s="42" t="s">
        <v>79</v>
      </c>
      <c r="E6240" s="42" t="s">
        <v>14796</v>
      </c>
      <c r="F6240" s="55">
        <v>41474</v>
      </c>
      <c r="G6240" s="42" t="s">
        <v>14797</v>
      </c>
      <c r="H6240" s="42" t="s">
        <v>4779</v>
      </c>
      <c r="I6240" s="42" t="s">
        <v>39</v>
      </c>
      <c r="J6240" s="42" t="s">
        <v>4780</v>
      </c>
      <c r="K6240" s="42" t="s">
        <v>3338</v>
      </c>
      <c r="L6240" s="42" t="s">
        <v>4781</v>
      </c>
      <c r="M6240" s="42" t="s">
        <v>21</v>
      </c>
      <c r="N6240" s="42" t="s">
        <v>14798</v>
      </c>
      <c r="O6240" s="42" t="s">
        <v>537</v>
      </c>
      <c r="P6240" s="42" t="s">
        <v>395</v>
      </c>
      <c r="Q6240" s="56" t="s">
        <v>14799</v>
      </c>
      <c r="R6240" s="42" t="s">
        <v>94</v>
      </c>
      <c r="S6240" s="42" t="s">
        <v>22</v>
      </c>
      <c r="T6240" s="42"/>
      <c r="V6240" s="42"/>
      <c r="W6240" s="42"/>
      <c r="Y6240" s="57"/>
      <c r="Z6240" s="57"/>
      <c r="AA6240" s="57"/>
      <c r="AB6240" s="57"/>
      <c r="AC6240" s="57"/>
      <c r="AD6240" s="57"/>
      <c r="AE6240" s="57"/>
      <c r="AF6240" s="57"/>
      <c r="AG6240" s="57"/>
      <c r="AH6240" s="57"/>
      <c r="AI6240" s="57"/>
      <c r="AJ6240" s="57"/>
      <c r="AK6240" s="57"/>
      <c r="AL6240" s="57"/>
      <c r="AM6240" s="57"/>
      <c r="AN6240" s="57"/>
      <c r="AO6240" s="57"/>
      <c r="AP6240" s="57"/>
      <c r="AQ6240" s="57"/>
      <c r="AR6240" s="57"/>
      <c r="AS6240" s="57"/>
      <c r="AT6240" s="57"/>
      <c r="AU6240" s="57"/>
      <c r="AV6240" s="57"/>
      <c r="AW6240" s="57"/>
      <c r="AX6240" s="57"/>
      <c r="AY6240" s="57"/>
      <c r="AZ6240" s="57"/>
      <c r="BA6240" s="57"/>
      <c r="BB6240" s="57"/>
      <c r="BC6240" s="57"/>
      <c r="BD6240" s="57"/>
      <c r="BE6240" s="57"/>
      <c r="BF6240" s="57"/>
      <c r="BG6240" s="57"/>
      <c r="BH6240" s="57"/>
      <c r="BI6240" s="57"/>
      <c r="BJ6240" s="57"/>
      <c r="BK6240" s="57"/>
      <c r="BL6240" s="57"/>
    </row>
    <row r="6241" spans="1:64" s="50" customFormat="1" ht="12" customHeight="1" x14ac:dyDescent="0.15">
      <c r="A6241" s="42" t="s">
        <v>14806</v>
      </c>
      <c r="B6241" s="42" t="s">
        <v>14807</v>
      </c>
      <c r="C6241" s="42" t="s">
        <v>14</v>
      </c>
      <c r="D6241" s="42" t="s">
        <v>31</v>
      </c>
      <c r="E6241" s="42" t="s">
        <v>14808</v>
      </c>
      <c r="F6241" s="55">
        <v>41474</v>
      </c>
      <c r="G6241" s="42" t="s">
        <v>14809</v>
      </c>
      <c r="H6241" s="42" t="s">
        <v>14810</v>
      </c>
      <c r="I6241" s="42" t="s">
        <v>838</v>
      </c>
      <c r="J6241" s="42" t="s">
        <v>14811</v>
      </c>
      <c r="K6241" s="42" t="s">
        <v>839</v>
      </c>
      <c r="L6241" s="42" t="s">
        <v>14812</v>
      </c>
      <c r="M6241" s="42" t="s">
        <v>21</v>
      </c>
      <c r="N6241" s="42" t="s">
        <v>14813</v>
      </c>
      <c r="O6241" s="42" t="s">
        <v>23</v>
      </c>
      <c r="P6241" s="42" t="s">
        <v>395</v>
      </c>
      <c r="Q6241" s="56" t="s">
        <v>14814</v>
      </c>
      <c r="R6241" s="42" t="s">
        <v>94</v>
      </c>
      <c r="S6241" s="42" t="s">
        <v>22</v>
      </c>
      <c r="T6241" s="42"/>
      <c r="V6241" s="42"/>
      <c r="W6241" s="42"/>
      <c r="Y6241" s="57"/>
      <c r="Z6241" s="57"/>
      <c r="AA6241" s="57"/>
      <c r="AB6241" s="57"/>
      <c r="AC6241" s="57"/>
      <c r="AD6241" s="57"/>
      <c r="AE6241" s="57"/>
      <c r="AF6241" s="57"/>
      <c r="AG6241" s="57"/>
      <c r="AH6241" s="57"/>
      <c r="AI6241" s="57"/>
      <c r="AJ6241" s="57"/>
      <c r="AK6241" s="57"/>
      <c r="AL6241" s="57"/>
      <c r="AM6241" s="57"/>
      <c r="AN6241" s="57"/>
      <c r="AO6241" s="57"/>
      <c r="AP6241" s="57"/>
      <c r="AQ6241" s="57"/>
      <c r="AR6241" s="57"/>
      <c r="AS6241" s="57"/>
      <c r="AT6241" s="57"/>
      <c r="AU6241" s="57"/>
      <c r="AV6241" s="57"/>
      <c r="AW6241" s="57"/>
      <c r="AX6241" s="57"/>
      <c r="AY6241" s="57"/>
      <c r="AZ6241" s="57"/>
      <c r="BA6241" s="57"/>
      <c r="BB6241" s="57"/>
      <c r="BC6241" s="57"/>
      <c r="BD6241" s="57"/>
      <c r="BE6241" s="57"/>
      <c r="BF6241" s="57"/>
      <c r="BG6241" s="57"/>
      <c r="BH6241" s="57"/>
      <c r="BI6241" s="57"/>
      <c r="BJ6241" s="57"/>
      <c r="BK6241" s="57"/>
      <c r="BL6241" s="57"/>
    </row>
    <row r="6242" spans="1:64" s="50" customFormat="1" ht="12" customHeight="1" x14ac:dyDescent="0.15">
      <c r="A6242" s="42" t="s">
        <v>14815</v>
      </c>
      <c r="B6242" s="42">
        <v>46</v>
      </c>
      <c r="C6242" s="42" t="s">
        <v>14</v>
      </c>
      <c r="D6242" s="42" t="s">
        <v>31</v>
      </c>
      <c r="E6242" s="42" t="s">
        <v>14816</v>
      </c>
      <c r="F6242" s="55">
        <v>41474</v>
      </c>
      <c r="G6242" s="42" t="s">
        <v>23878</v>
      </c>
      <c r="H6242" s="42" t="s">
        <v>14817</v>
      </c>
      <c r="I6242" s="42" t="s">
        <v>398</v>
      </c>
      <c r="J6242" s="42" t="s">
        <v>14818</v>
      </c>
      <c r="K6242" s="42" t="s">
        <v>11722</v>
      </c>
      <c r="L6242" s="42" t="s">
        <v>9162</v>
      </c>
      <c r="M6242" s="42" t="s">
        <v>21</v>
      </c>
      <c r="N6242" s="42" t="s">
        <v>14819</v>
      </c>
      <c r="O6242" s="42" t="s">
        <v>994</v>
      </c>
      <c r="P6242" s="42" t="s">
        <v>395</v>
      </c>
      <c r="Q6242" s="56" t="s">
        <v>14820</v>
      </c>
      <c r="R6242" s="42" t="s">
        <v>94</v>
      </c>
      <c r="S6242" s="42" t="s">
        <v>22</v>
      </c>
      <c r="T6242" s="42"/>
      <c r="V6242" s="42"/>
      <c r="W6242" s="42"/>
      <c r="Y6242" s="57"/>
      <c r="Z6242" s="57"/>
      <c r="AA6242" s="57"/>
      <c r="AB6242" s="57"/>
      <c r="AC6242" s="57"/>
      <c r="AD6242" s="57"/>
      <c r="AE6242" s="57"/>
      <c r="AF6242" s="57"/>
      <c r="AG6242" s="57"/>
      <c r="AH6242" s="57"/>
      <c r="AI6242" s="57"/>
      <c r="AJ6242" s="57"/>
      <c r="AK6242" s="57"/>
      <c r="AL6242" s="57"/>
      <c r="AM6242" s="57"/>
      <c r="AN6242" s="57"/>
      <c r="AO6242" s="57"/>
      <c r="AP6242" s="57"/>
      <c r="AQ6242" s="57"/>
      <c r="AR6242" s="57"/>
      <c r="AS6242" s="57"/>
      <c r="AT6242" s="57"/>
      <c r="AU6242" s="57"/>
      <c r="AV6242" s="57"/>
      <c r="AW6242" s="57"/>
      <c r="AX6242" s="57"/>
      <c r="AY6242" s="57"/>
      <c r="AZ6242" s="57"/>
      <c r="BA6242" s="57"/>
      <c r="BB6242" s="57"/>
      <c r="BC6242" s="57"/>
      <c r="BD6242" s="57"/>
      <c r="BE6242" s="57"/>
      <c r="BF6242" s="57"/>
      <c r="BG6242" s="57"/>
      <c r="BH6242" s="57"/>
      <c r="BI6242" s="57"/>
      <c r="BJ6242" s="57"/>
      <c r="BK6242" s="57"/>
      <c r="BL6242" s="57"/>
    </row>
    <row r="6243" spans="1:64" s="50" customFormat="1" ht="12" customHeight="1" x14ac:dyDescent="0.15">
      <c r="A6243" s="42" t="s">
        <v>14800</v>
      </c>
      <c r="B6243" s="42">
        <v>29</v>
      </c>
      <c r="C6243" s="42" t="s">
        <v>14</v>
      </c>
      <c r="D6243" s="42" t="s">
        <v>42</v>
      </c>
      <c r="E6243" s="42" t="s">
        <v>14801</v>
      </c>
      <c r="F6243" s="55">
        <v>41474</v>
      </c>
      <c r="G6243" s="42" t="s">
        <v>14802</v>
      </c>
      <c r="H6243" s="42" t="s">
        <v>951</v>
      </c>
      <c r="I6243" s="42" t="s">
        <v>39</v>
      </c>
      <c r="J6243" s="42" t="s">
        <v>14803</v>
      </c>
      <c r="K6243" s="42" t="s">
        <v>92</v>
      </c>
      <c r="L6243" s="42" t="s">
        <v>408</v>
      </c>
      <c r="M6243" s="42" t="s">
        <v>21</v>
      </c>
      <c r="N6243" s="42" t="s">
        <v>14804</v>
      </c>
      <c r="O6243" s="42" t="s">
        <v>994</v>
      </c>
      <c r="P6243" s="42" t="s">
        <v>395</v>
      </c>
      <c r="Q6243" s="56" t="s">
        <v>14805</v>
      </c>
      <c r="R6243" s="42" t="s">
        <v>23</v>
      </c>
      <c r="S6243" s="42" t="s">
        <v>29</v>
      </c>
      <c r="T6243" s="42"/>
      <c r="V6243" s="42"/>
      <c r="W6243" s="42"/>
      <c r="Y6243" s="57"/>
      <c r="Z6243" s="57"/>
      <c r="AA6243" s="57"/>
      <c r="AB6243" s="57"/>
      <c r="AC6243" s="57"/>
      <c r="AD6243" s="57"/>
      <c r="AE6243" s="57"/>
      <c r="AF6243" s="57"/>
      <c r="AG6243" s="57"/>
      <c r="AH6243" s="57"/>
      <c r="AI6243" s="57"/>
      <c r="AJ6243" s="57"/>
      <c r="AK6243" s="57"/>
      <c r="AL6243" s="57"/>
      <c r="AM6243" s="57"/>
      <c r="AN6243" s="57"/>
      <c r="AO6243" s="57"/>
      <c r="AP6243" s="57"/>
      <c r="AQ6243" s="57"/>
      <c r="AR6243" s="57"/>
      <c r="AS6243" s="57"/>
      <c r="AT6243" s="57"/>
      <c r="AU6243" s="57"/>
      <c r="AV6243" s="57"/>
      <c r="AW6243" s="57"/>
      <c r="AX6243" s="57"/>
      <c r="AY6243" s="57"/>
      <c r="AZ6243" s="57"/>
      <c r="BA6243" s="57"/>
      <c r="BB6243" s="57"/>
      <c r="BC6243" s="57"/>
      <c r="BD6243" s="57"/>
      <c r="BE6243" s="57"/>
      <c r="BF6243" s="57"/>
      <c r="BG6243" s="57"/>
      <c r="BH6243" s="57"/>
      <c r="BI6243" s="57"/>
      <c r="BJ6243" s="57"/>
      <c r="BK6243" s="57"/>
      <c r="BL6243" s="57"/>
    </row>
    <row r="6244" spans="1:64" s="50" customFormat="1" ht="12" customHeight="1" x14ac:dyDescent="0.15">
      <c r="A6244" s="42" t="s">
        <v>14821</v>
      </c>
      <c r="B6244" s="42">
        <v>34</v>
      </c>
      <c r="C6244" s="42" t="s">
        <v>14</v>
      </c>
      <c r="D6244" s="42" t="s">
        <v>15</v>
      </c>
      <c r="E6244" s="42"/>
      <c r="F6244" s="55">
        <v>41473</v>
      </c>
      <c r="G6244" s="42" t="s">
        <v>14822</v>
      </c>
      <c r="H6244" s="42" t="s">
        <v>45</v>
      </c>
      <c r="I6244" s="42" t="s">
        <v>26</v>
      </c>
      <c r="J6244" s="42" t="s">
        <v>14823</v>
      </c>
      <c r="K6244" s="42" t="s">
        <v>2544</v>
      </c>
      <c r="L6244" s="42" t="s">
        <v>10829</v>
      </c>
      <c r="M6244" s="42" t="s">
        <v>21</v>
      </c>
      <c r="N6244" s="42" t="s">
        <v>14824</v>
      </c>
      <c r="O6244" s="42" t="s">
        <v>394</v>
      </c>
      <c r="P6244" s="42" t="s">
        <v>395</v>
      </c>
      <c r="Q6244" s="56" t="s">
        <v>14825</v>
      </c>
      <c r="R6244" s="42" t="s">
        <v>94</v>
      </c>
      <c r="S6244" s="42" t="s">
        <v>22</v>
      </c>
      <c r="T6244" s="42"/>
      <c r="V6244" s="42"/>
      <c r="W6244" s="42"/>
      <c r="Y6244" s="57"/>
      <c r="Z6244" s="57"/>
      <c r="AA6244" s="57"/>
      <c r="AB6244" s="57"/>
      <c r="AC6244" s="57"/>
      <c r="AD6244" s="57"/>
      <c r="AE6244" s="57"/>
      <c r="AF6244" s="57"/>
      <c r="AG6244" s="57"/>
      <c r="AH6244" s="57"/>
      <c r="AI6244" s="57"/>
      <c r="AJ6244" s="57"/>
      <c r="AK6244" s="57"/>
      <c r="AL6244" s="57"/>
      <c r="AM6244" s="57"/>
      <c r="AN6244" s="57"/>
      <c r="AO6244" s="57"/>
      <c r="AP6244" s="57"/>
      <c r="AQ6244" s="57"/>
      <c r="AR6244" s="57"/>
      <c r="AS6244" s="57"/>
      <c r="AT6244" s="57"/>
      <c r="AU6244" s="57"/>
      <c r="AV6244" s="57"/>
      <c r="AW6244" s="57"/>
      <c r="AX6244" s="57"/>
      <c r="AY6244" s="57"/>
      <c r="AZ6244" s="57"/>
      <c r="BA6244" s="57"/>
      <c r="BB6244" s="57"/>
      <c r="BC6244" s="57"/>
      <c r="BD6244" s="57"/>
      <c r="BE6244" s="57"/>
      <c r="BF6244" s="57"/>
      <c r="BG6244" s="57"/>
      <c r="BH6244" s="57"/>
      <c r="BI6244" s="57"/>
      <c r="BJ6244" s="57"/>
      <c r="BK6244" s="57"/>
      <c r="BL6244" s="57"/>
    </row>
    <row r="6245" spans="1:64" s="50" customFormat="1" ht="12" customHeight="1" x14ac:dyDescent="0.15">
      <c r="A6245" s="42" t="s">
        <v>14836</v>
      </c>
      <c r="B6245" s="42">
        <v>23</v>
      </c>
      <c r="C6245" s="42" t="s">
        <v>14</v>
      </c>
      <c r="D6245" s="42" t="s">
        <v>79</v>
      </c>
      <c r="E6245" s="42"/>
      <c r="F6245" s="55">
        <v>41473</v>
      </c>
      <c r="G6245" s="42" t="s">
        <v>14837</v>
      </c>
      <c r="H6245" s="42" t="s">
        <v>14838</v>
      </c>
      <c r="I6245" s="42" t="s">
        <v>56</v>
      </c>
      <c r="J6245" s="42" t="s">
        <v>14839</v>
      </c>
      <c r="K6245" s="42" t="s">
        <v>1102</v>
      </c>
      <c r="L6245" s="42" t="s">
        <v>4287</v>
      </c>
      <c r="M6245" s="42" t="s">
        <v>21</v>
      </c>
      <c r="N6245" s="42" t="s">
        <v>14840</v>
      </c>
      <c r="O6245" s="42" t="s">
        <v>537</v>
      </c>
      <c r="P6245" s="42" t="s">
        <v>395</v>
      </c>
      <c r="Q6245" s="56" t="s">
        <v>14841</v>
      </c>
      <c r="R6245" s="42" t="s">
        <v>94</v>
      </c>
      <c r="S6245" s="42" t="s">
        <v>22</v>
      </c>
      <c r="T6245" s="42"/>
      <c r="V6245" s="42"/>
      <c r="W6245" s="42"/>
      <c r="Y6245" s="57"/>
      <c r="Z6245" s="57"/>
      <c r="AA6245" s="57"/>
      <c r="AB6245" s="57"/>
      <c r="AC6245" s="57"/>
      <c r="AD6245" s="57"/>
      <c r="AE6245" s="57"/>
      <c r="AF6245" s="57"/>
      <c r="AG6245" s="57"/>
      <c r="AH6245" s="57"/>
      <c r="AI6245" s="57"/>
      <c r="AJ6245" s="57"/>
      <c r="AK6245" s="57"/>
      <c r="AL6245" s="57"/>
      <c r="AM6245" s="57"/>
      <c r="AN6245" s="57"/>
      <c r="AO6245" s="57"/>
      <c r="AP6245" s="57"/>
      <c r="AQ6245" s="57"/>
      <c r="AR6245" s="57"/>
      <c r="AS6245" s="57"/>
      <c r="AT6245" s="57"/>
      <c r="AU6245" s="57"/>
      <c r="AV6245" s="57"/>
      <c r="AW6245" s="57"/>
      <c r="AX6245" s="57"/>
      <c r="AY6245" s="57"/>
      <c r="AZ6245" s="57"/>
      <c r="BA6245" s="57"/>
      <c r="BB6245" s="57"/>
      <c r="BC6245" s="57"/>
      <c r="BD6245" s="57"/>
      <c r="BE6245" s="57"/>
      <c r="BF6245" s="57"/>
      <c r="BG6245" s="57"/>
      <c r="BH6245" s="57"/>
      <c r="BI6245" s="57"/>
      <c r="BJ6245" s="57"/>
      <c r="BK6245" s="57"/>
      <c r="BL6245" s="57"/>
    </row>
    <row r="6246" spans="1:64" s="50" customFormat="1" ht="12" customHeight="1" x14ac:dyDescent="0.15">
      <c r="A6246" s="42" t="s">
        <v>14842</v>
      </c>
      <c r="B6246" s="42">
        <v>24</v>
      </c>
      <c r="C6246" s="42" t="s">
        <v>14</v>
      </c>
      <c r="D6246" s="42" t="s">
        <v>79</v>
      </c>
      <c r="E6246" s="42"/>
      <c r="F6246" s="55">
        <v>41473</v>
      </c>
      <c r="G6246" s="42" t="s">
        <v>14843</v>
      </c>
      <c r="H6246" s="42" t="s">
        <v>14844</v>
      </c>
      <c r="I6246" s="42" t="s">
        <v>39</v>
      </c>
      <c r="J6246" s="42" t="s">
        <v>14845</v>
      </c>
      <c r="K6246" s="42" t="s">
        <v>3338</v>
      </c>
      <c r="L6246" s="42" t="s">
        <v>14846</v>
      </c>
      <c r="M6246" s="42" t="s">
        <v>21</v>
      </c>
      <c r="N6246" s="42" t="s">
        <v>14847</v>
      </c>
      <c r="O6246" s="42" t="s">
        <v>23</v>
      </c>
      <c r="P6246" s="42" t="s">
        <v>395</v>
      </c>
      <c r="Q6246" s="56" t="s">
        <v>14848</v>
      </c>
      <c r="R6246" s="42" t="s">
        <v>94</v>
      </c>
      <c r="S6246" s="42" t="s">
        <v>22</v>
      </c>
      <c r="T6246" s="42"/>
      <c r="V6246" s="42"/>
      <c r="W6246" s="42"/>
      <c r="Y6246" s="57"/>
      <c r="Z6246" s="57"/>
      <c r="AA6246" s="57"/>
      <c r="AB6246" s="57"/>
      <c r="AC6246" s="57"/>
      <c r="AD6246" s="57"/>
      <c r="AE6246" s="57"/>
      <c r="AF6246" s="57"/>
      <c r="AG6246" s="57"/>
      <c r="AH6246" s="57"/>
      <c r="AI6246" s="57"/>
      <c r="AJ6246" s="57"/>
      <c r="AK6246" s="57"/>
      <c r="AL6246" s="57"/>
      <c r="AM6246" s="57"/>
      <c r="AN6246" s="57"/>
      <c r="AO6246" s="57"/>
      <c r="AP6246" s="57"/>
      <c r="AQ6246" s="57"/>
      <c r="AR6246" s="57"/>
      <c r="AS6246" s="57"/>
      <c r="AT6246" s="57"/>
      <c r="AU6246" s="57"/>
      <c r="AV6246" s="57"/>
      <c r="AW6246" s="57"/>
      <c r="AX6246" s="57"/>
      <c r="AY6246" s="57"/>
      <c r="AZ6246" s="57"/>
      <c r="BA6246" s="57"/>
      <c r="BB6246" s="57"/>
      <c r="BC6246" s="57"/>
      <c r="BD6246" s="57"/>
      <c r="BE6246" s="57"/>
      <c r="BF6246" s="57"/>
      <c r="BG6246" s="57"/>
      <c r="BH6246" s="57"/>
      <c r="BI6246" s="57"/>
      <c r="BJ6246" s="57"/>
      <c r="BK6246" s="57"/>
      <c r="BL6246" s="57"/>
    </row>
    <row r="6247" spans="1:64" s="50" customFormat="1" ht="12" customHeight="1" x14ac:dyDescent="0.15">
      <c r="A6247" s="42" t="s">
        <v>14826</v>
      </c>
      <c r="B6247" s="42">
        <v>42</v>
      </c>
      <c r="C6247" s="42" t="s">
        <v>14</v>
      </c>
      <c r="D6247" s="42" t="s">
        <v>79</v>
      </c>
      <c r="E6247" s="42"/>
      <c r="F6247" s="55">
        <v>41473</v>
      </c>
      <c r="G6247" s="42" t="s">
        <v>14827</v>
      </c>
      <c r="H6247" s="42" t="s">
        <v>589</v>
      </c>
      <c r="I6247" s="42" t="s">
        <v>39</v>
      </c>
      <c r="J6247" s="42" t="s">
        <v>14828</v>
      </c>
      <c r="K6247" s="42" t="s">
        <v>589</v>
      </c>
      <c r="L6247" s="42" t="s">
        <v>14829</v>
      </c>
      <c r="M6247" s="42" t="s">
        <v>21</v>
      </c>
      <c r="N6247" s="42" t="s">
        <v>14830</v>
      </c>
      <c r="O6247" s="42" t="s">
        <v>4581</v>
      </c>
      <c r="P6247" s="42" t="s">
        <v>395</v>
      </c>
      <c r="Q6247" s="56" t="s">
        <v>14831</v>
      </c>
      <c r="R6247" s="42" t="s">
        <v>94</v>
      </c>
      <c r="S6247" s="42" t="s">
        <v>22</v>
      </c>
      <c r="T6247" s="42"/>
      <c r="V6247" s="42"/>
      <c r="W6247" s="42"/>
      <c r="Y6247" s="57"/>
      <c r="Z6247" s="57"/>
      <c r="AA6247" s="57"/>
      <c r="AB6247" s="57"/>
      <c r="AC6247" s="57"/>
      <c r="AD6247" s="57"/>
      <c r="AE6247" s="57"/>
      <c r="AF6247" s="57"/>
      <c r="AG6247" s="57"/>
      <c r="AH6247" s="57"/>
      <c r="AI6247" s="57"/>
      <c r="AJ6247" s="57"/>
      <c r="AK6247" s="57"/>
      <c r="AL6247" s="57"/>
      <c r="AM6247" s="57"/>
      <c r="AN6247" s="57"/>
      <c r="AO6247" s="57"/>
      <c r="AP6247" s="57"/>
      <c r="AQ6247" s="57"/>
      <c r="AR6247" s="57"/>
      <c r="AS6247" s="57"/>
      <c r="AT6247" s="57"/>
      <c r="AU6247" s="57"/>
      <c r="AV6247" s="57"/>
      <c r="AW6247" s="57"/>
      <c r="AX6247" s="57"/>
      <c r="AY6247" s="57"/>
      <c r="AZ6247" s="57"/>
      <c r="BA6247" s="57"/>
      <c r="BB6247" s="57"/>
      <c r="BC6247" s="57"/>
      <c r="BD6247" s="57"/>
      <c r="BE6247" s="57"/>
      <c r="BF6247" s="57"/>
      <c r="BG6247" s="57"/>
      <c r="BH6247" s="57"/>
      <c r="BI6247" s="57"/>
      <c r="BJ6247" s="57"/>
      <c r="BK6247" s="57"/>
      <c r="BL6247" s="57"/>
    </row>
    <row r="6248" spans="1:64" s="50" customFormat="1" ht="12" customHeight="1" x14ac:dyDescent="0.15">
      <c r="A6248" s="42" t="s">
        <v>14832</v>
      </c>
      <c r="B6248" s="42">
        <v>44</v>
      </c>
      <c r="C6248" s="42" t="s">
        <v>14</v>
      </c>
      <c r="D6248" s="42" t="s">
        <v>79</v>
      </c>
      <c r="E6248" s="42" t="s">
        <v>14833</v>
      </c>
      <c r="F6248" s="55">
        <v>41473</v>
      </c>
      <c r="G6248" s="42" t="s">
        <v>23879</v>
      </c>
      <c r="H6248" s="42" t="s">
        <v>1562</v>
      </c>
      <c r="I6248" s="42" t="s">
        <v>46</v>
      </c>
      <c r="J6248" s="42" t="s">
        <v>9829</v>
      </c>
      <c r="K6248" s="42" t="s">
        <v>4594</v>
      </c>
      <c r="L6248" s="42" t="s">
        <v>2717</v>
      </c>
      <c r="M6248" s="42" t="s">
        <v>3088</v>
      </c>
      <c r="N6248" s="42" t="s">
        <v>14834</v>
      </c>
      <c r="O6248" s="42" t="s">
        <v>537</v>
      </c>
      <c r="P6248" s="42" t="s">
        <v>395</v>
      </c>
      <c r="Q6248" s="56" t="s">
        <v>14835</v>
      </c>
      <c r="R6248" s="42" t="s">
        <v>94</v>
      </c>
      <c r="S6248" s="42" t="s">
        <v>12</v>
      </c>
      <c r="T6248" s="42"/>
      <c r="V6248" s="42"/>
      <c r="W6248" s="42"/>
      <c r="Y6248" s="57"/>
      <c r="Z6248" s="57"/>
      <c r="AA6248" s="57"/>
      <c r="AB6248" s="57"/>
      <c r="AC6248" s="57"/>
      <c r="AD6248" s="57"/>
      <c r="AE6248" s="57"/>
      <c r="AF6248" s="57"/>
      <c r="AG6248" s="57"/>
      <c r="AH6248" s="57"/>
      <c r="AI6248" s="57"/>
      <c r="AJ6248" s="57"/>
      <c r="AK6248" s="57"/>
      <c r="AL6248" s="57"/>
      <c r="AM6248" s="57"/>
      <c r="AN6248" s="57"/>
      <c r="AO6248" s="57"/>
      <c r="AP6248" s="57"/>
      <c r="AQ6248" s="57"/>
      <c r="AR6248" s="57"/>
      <c r="AS6248" s="57"/>
      <c r="AT6248" s="57"/>
      <c r="AU6248" s="57"/>
      <c r="AV6248" s="57"/>
      <c r="AW6248" s="57"/>
      <c r="AX6248" s="57"/>
      <c r="AY6248" s="57"/>
      <c r="AZ6248" s="57"/>
      <c r="BA6248" s="57"/>
      <c r="BB6248" s="57"/>
      <c r="BC6248" s="57"/>
      <c r="BD6248" s="57"/>
      <c r="BE6248" s="57"/>
      <c r="BF6248" s="57"/>
      <c r="BG6248" s="57"/>
      <c r="BH6248" s="57"/>
      <c r="BI6248" s="57"/>
      <c r="BJ6248" s="57"/>
      <c r="BK6248" s="57"/>
      <c r="BL6248" s="57"/>
    </row>
    <row r="6249" spans="1:64" s="50" customFormat="1" ht="12" customHeight="1" x14ac:dyDescent="0.15">
      <c r="A6249" s="42" t="s">
        <v>14852</v>
      </c>
      <c r="B6249" s="42">
        <v>38</v>
      </c>
      <c r="C6249" s="42" t="s">
        <v>14</v>
      </c>
      <c r="D6249" s="42" t="s">
        <v>31</v>
      </c>
      <c r="E6249" s="42" t="s">
        <v>14853</v>
      </c>
      <c r="F6249" s="55">
        <v>41472</v>
      </c>
      <c r="G6249" s="42" t="s">
        <v>23881</v>
      </c>
      <c r="H6249" s="42" t="s">
        <v>246</v>
      </c>
      <c r="I6249" s="42" t="s">
        <v>39</v>
      </c>
      <c r="J6249" s="42" t="s">
        <v>14854</v>
      </c>
      <c r="K6249" s="42" t="s">
        <v>7413</v>
      </c>
      <c r="L6249" s="42" t="s">
        <v>14855</v>
      </c>
      <c r="M6249" s="42" t="s">
        <v>21</v>
      </c>
      <c r="N6249" s="42" t="s">
        <v>14856</v>
      </c>
      <c r="O6249" s="42" t="s">
        <v>537</v>
      </c>
      <c r="P6249" s="42" t="s">
        <v>395</v>
      </c>
      <c r="Q6249" s="56" t="s">
        <v>14857</v>
      </c>
      <c r="R6249" s="42" t="s">
        <v>94</v>
      </c>
      <c r="S6249" s="42" t="s">
        <v>22</v>
      </c>
      <c r="T6249" s="42"/>
      <c r="V6249" s="42"/>
      <c r="W6249" s="42"/>
      <c r="Y6249" s="57"/>
      <c r="Z6249" s="57"/>
      <c r="AA6249" s="57"/>
      <c r="AB6249" s="57"/>
      <c r="AC6249" s="57"/>
      <c r="AD6249" s="57"/>
      <c r="AE6249" s="57"/>
      <c r="AF6249" s="57"/>
      <c r="AG6249" s="57"/>
      <c r="AH6249" s="57"/>
      <c r="AI6249" s="57"/>
      <c r="AJ6249" s="57"/>
      <c r="AK6249" s="57"/>
      <c r="AL6249" s="57"/>
      <c r="AM6249" s="57"/>
      <c r="AN6249" s="57"/>
      <c r="AO6249" s="57"/>
      <c r="AP6249" s="57"/>
      <c r="AQ6249" s="57"/>
      <c r="AR6249" s="57"/>
      <c r="AS6249" s="57"/>
      <c r="AT6249" s="57"/>
      <c r="AU6249" s="57"/>
      <c r="AV6249" s="57"/>
      <c r="AW6249" s="57"/>
      <c r="AX6249" s="57"/>
      <c r="AY6249" s="57"/>
      <c r="AZ6249" s="57"/>
      <c r="BA6249" s="57"/>
      <c r="BB6249" s="57"/>
      <c r="BC6249" s="57"/>
      <c r="BD6249" s="57"/>
      <c r="BE6249" s="57"/>
      <c r="BF6249" s="57"/>
      <c r="BG6249" s="57"/>
      <c r="BH6249" s="57"/>
      <c r="BI6249" s="57"/>
      <c r="BJ6249" s="57"/>
      <c r="BK6249" s="57"/>
      <c r="BL6249" s="57"/>
    </row>
    <row r="6250" spans="1:64" s="50" customFormat="1" ht="12" customHeight="1" x14ac:dyDescent="0.15">
      <c r="A6250" s="42" t="s">
        <v>14849</v>
      </c>
      <c r="B6250" s="42">
        <v>19</v>
      </c>
      <c r="C6250" s="42" t="s">
        <v>14</v>
      </c>
      <c r="D6250" s="42" t="s">
        <v>42</v>
      </c>
      <c r="E6250" s="42" t="s">
        <v>14850</v>
      </c>
      <c r="F6250" s="55">
        <v>41472</v>
      </c>
      <c r="G6250" s="42" t="s">
        <v>23880</v>
      </c>
      <c r="H6250" s="42" t="s">
        <v>279</v>
      </c>
      <c r="I6250" s="42" t="s">
        <v>67</v>
      </c>
      <c r="J6250" s="42" t="s">
        <v>7491</v>
      </c>
      <c r="K6250" s="42" t="s">
        <v>279</v>
      </c>
      <c r="L6250" s="42" t="s">
        <v>280</v>
      </c>
      <c r="M6250" s="42" t="s">
        <v>21</v>
      </c>
      <c r="N6250" s="42" t="s">
        <v>14851</v>
      </c>
      <c r="O6250" s="42" t="s">
        <v>537</v>
      </c>
      <c r="P6250" s="42" t="s">
        <v>395</v>
      </c>
      <c r="Q6250" s="56"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6250" s="42" t="s">
        <v>23</v>
      </c>
      <c r="S6250" s="42" t="s">
        <v>12</v>
      </c>
      <c r="T6250" s="42"/>
      <c r="V6250" s="42"/>
      <c r="W6250" s="42"/>
      <c r="Y6250" s="57"/>
      <c r="Z6250" s="57"/>
      <c r="AA6250" s="57"/>
      <c r="AB6250" s="57"/>
      <c r="AC6250" s="57"/>
      <c r="AD6250" s="57"/>
      <c r="AE6250" s="57"/>
      <c r="AF6250" s="57"/>
      <c r="AG6250" s="57"/>
      <c r="AH6250" s="57"/>
      <c r="AI6250" s="57"/>
      <c r="AJ6250" s="57"/>
      <c r="AK6250" s="57"/>
      <c r="AL6250" s="57"/>
      <c r="AM6250" s="57"/>
      <c r="AN6250" s="57"/>
      <c r="AO6250" s="57"/>
      <c r="AP6250" s="57"/>
      <c r="AQ6250" s="57"/>
      <c r="AR6250" s="57"/>
      <c r="AS6250" s="57"/>
      <c r="AT6250" s="57"/>
      <c r="AU6250" s="57"/>
      <c r="AV6250" s="57"/>
      <c r="AW6250" s="57"/>
      <c r="AX6250" s="57"/>
      <c r="AY6250" s="57"/>
      <c r="AZ6250" s="57"/>
      <c r="BA6250" s="57"/>
      <c r="BB6250" s="57"/>
      <c r="BC6250" s="57"/>
      <c r="BD6250" s="57"/>
      <c r="BE6250" s="57"/>
      <c r="BF6250" s="57"/>
      <c r="BG6250" s="57"/>
      <c r="BH6250" s="57"/>
      <c r="BI6250" s="57"/>
      <c r="BJ6250" s="57"/>
      <c r="BK6250" s="57"/>
      <c r="BL6250" s="57"/>
    </row>
    <row r="6251" spans="1:64" s="50" customFormat="1" ht="12" customHeight="1" x14ac:dyDescent="0.15">
      <c r="A6251" s="42" t="s">
        <v>14871</v>
      </c>
      <c r="B6251" s="42">
        <v>68</v>
      </c>
      <c r="C6251" s="42" t="s">
        <v>108</v>
      </c>
      <c r="D6251" s="42" t="s">
        <v>31</v>
      </c>
      <c r="E6251" s="42" t="s">
        <v>14872</v>
      </c>
      <c r="F6251" s="55">
        <v>41471</v>
      </c>
      <c r="G6251" s="42" t="s">
        <v>23883</v>
      </c>
      <c r="H6251" s="42" t="s">
        <v>14873</v>
      </c>
      <c r="I6251" s="42" t="s">
        <v>398</v>
      </c>
      <c r="J6251" s="42" t="s">
        <v>14874</v>
      </c>
      <c r="K6251" s="42" t="s">
        <v>14875</v>
      </c>
      <c r="L6251" s="42" t="s">
        <v>14876</v>
      </c>
      <c r="M6251" s="42" t="s">
        <v>21</v>
      </c>
      <c r="N6251" s="42" t="s">
        <v>14877</v>
      </c>
      <c r="O6251" s="42" t="s">
        <v>537</v>
      </c>
      <c r="P6251" s="42" t="s">
        <v>395</v>
      </c>
      <c r="Q6251" s="56" t="str">
        <f>HYPERLINK("http://explorevenango.com/vigil-rally-held-for-oil-city-woman-fatally-shot-by-police/","http://explorevenango.com/vigil-rally-held-for-oil-city-woman-fatally-shot-by-police/")</f>
        <v>http://explorevenango.com/vigil-rally-held-for-oil-city-woman-fatally-shot-by-police/</v>
      </c>
      <c r="R6251" s="42" t="s">
        <v>542</v>
      </c>
      <c r="S6251" s="42" t="s">
        <v>22</v>
      </c>
      <c r="T6251" s="42"/>
      <c r="V6251" s="42"/>
      <c r="W6251" s="42"/>
      <c r="Y6251" s="57"/>
      <c r="Z6251" s="57"/>
      <c r="AA6251" s="57"/>
      <c r="AB6251" s="57"/>
      <c r="AC6251" s="57"/>
      <c r="AD6251" s="57"/>
      <c r="AE6251" s="57"/>
      <c r="AF6251" s="57"/>
      <c r="AG6251" s="57"/>
      <c r="AH6251" s="57"/>
      <c r="AI6251" s="57"/>
      <c r="AJ6251" s="57"/>
      <c r="AK6251" s="57"/>
      <c r="AL6251" s="57"/>
      <c r="AM6251" s="57"/>
      <c r="AN6251" s="57"/>
      <c r="AO6251" s="57"/>
      <c r="AP6251" s="57"/>
      <c r="AQ6251" s="57"/>
      <c r="AR6251" s="57"/>
      <c r="AS6251" s="57"/>
      <c r="AT6251" s="57"/>
      <c r="AU6251" s="57"/>
      <c r="AV6251" s="57"/>
      <c r="AW6251" s="57"/>
      <c r="AX6251" s="57"/>
      <c r="AY6251" s="57"/>
      <c r="AZ6251" s="57"/>
      <c r="BA6251" s="57"/>
      <c r="BB6251" s="57"/>
      <c r="BC6251" s="57"/>
      <c r="BD6251" s="57"/>
      <c r="BE6251" s="57"/>
      <c r="BF6251" s="57"/>
      <c r="BG6251" s="57"/>
      <c r="BH6251" s="57"/>
      <c r="BI6251" s="57"/>
      <c r="BJ6251" s="57"/>
      <c r="BK6251" s="57"/>
      <c r="BL6251" s="57"/>
    </row>
    <row r="6252" spans="1:64" s="50" customFormat="1" ht="12" customHeight="1" x14ac:dyDescent="0.15">
      <c r="A6252" s="42" t="s">
        <v>14862</v>
      </c>
      <c r="B6252" s="42">
        <v>39</v>
      </c>
      <c r="C6252" s="42" t="s">
        <v>14</v>
      </c>
      <c r="D6252" s="42" t="s">
        <v>79</v>
      </c>
      <c r="E6252" s="42" t="s">
        <v>14863</v>
      </c>
      <c r="F6252" s="55">
        <v>41471</v>
      </c>
      <c r="G6252" s="42" t="s">
        <v>14864</v>
      </c>
      <c r="H6252" s="42" t="s">
        <v>13110</v>
      </c>
      <c r="I6252" s="42" t="s">
        <v>56</v>
      </c>
      <c r="J6252" s="42" t="s">
        <v>14865</v>
      </c>
      <c r="K6252" s="42" t="s">
        <v>2264</v>
      </c>
      <c r="L6252" s="42" t="s">
        <v>13674</v>
      </c>
      <c r="M6252" s="42" t="s">
        <v>21</v>
      </c>
      <c r="N6252" s="42" t="s">
        <v>14866</v>
      </c>
      <c r="O6252" s="42" t="s">
        <v>537</v>
      </c>
      <c r="P6252" s="42" t="s">
        <v>395</v>
      </c>
      <c r="Q6252" s="56" t="s">
        <v>14867</v>
      </c>
      <c r="R6252" s="42" t="s">
        <v>94</v>
      </c>
      <c r="S6252" s="42" t="s">
        <v>22</v>
      </c>
      <c r="T6252" s="42"/>
      <c r="V6252" s="42"/>
      <c r="W6252" s="42"/>
      <c r="Y6252" s="57"/>
      <c r="Z6252" s="57"/>
      <c r="AA6252" s="57"/>
      <c r="AB6252" s="57"/>
      <c r="AC6252" s="57"/>
      <c r="AD6252" s="57"/>
      <c r="AE6252" s="57"/>
      <c r="AF6252" s="57"/>
      <c r="AG6252" s="57"/>
      <c r="AH6252" s="57"/>
      <c r="AI6252" s="57"/>
      <c r="AJ6252" s="57"/>
      <c r="AK6252" s="57"/>
      <c r="AL6252" s="57"/>
      <c r="AM6252" s="57"/>
      <c r="AN6252" s="57"/>
      <c r="AO6252" s="57"/>
      <c r="AP6252" s="57"/>
      <c r="AQ6252" s="57"/>
      <c r="AR6252" s="57"/>
      <c r="AS6252" s="57"/>
      <c r="AT6252" s="57"/>
      <c r="AU6252" s="57"/>
      <c r="AV6252" s="57"/>
      <c r="AW6252" s="57"/>
      <c r="AX6252" s="57"/>
      <c r="AY6252" s="57"/>
      <c r="AZ6252" s="57"/>
      <c r="BA6252" s="57"/>
      <c r="BB6252" s="57"/>
      <c r="BC6252" s="57"/>
      <c r="BD6252" s="57"/>
      <c r="BE6252" s="57"/>
      <c r="BF6252" s="57"/>
      <c r="BG6252" s="57"/>
      <c r="BH6252" s="57"/>
      <c r="BI6252" s="57"/>
      <c r="BJ6252" s="57"/>
      <c r="BK6252" s="57"/>
      <c r="BL6252" s="57"/>
    </row>
    <row r="6253" spans="1:64" s="50" customFormat="1" ht="12" customHeight="1" x14ac:dyDescent="0.15">
      <c r="A6253" s="42" t="s">
        <v>14868</v>
      </c>
      <c r="B6253" s="42">
        <v>37</v>
      </c>
      <c r="C6253" s="42" t="s">
        <v>14</v>
      </c>
      <c r="D6253" s="42" t="s">
        <v>31</v>
      </c>
      <c r="E6253" s="42"/>
      <c r="F6253" s="55">
        <v>41471</v>
      </c>
      <c r="G6253" s="42" t="s">
        <v>23882</v>
      </c>
      <c r="H6253" s="42" t="s">
        <v>92</v>
      </c>
      <c r="I6253" s="42" t="s">
        <v>39</v>
      </c>
      <c r="J6253" s="42" t="s">
        <v>14090</v>
      </c>
      <c r="K6253" s="42" t="s">
        <v>92</v>
      </c>
      <c r="L6253" s="42" t="s">
        <v>93</v>
      </c>
      <c r="M6253" s="42" t="s">
        <v>21</v>
      </c>
      <c r="N6253" s="42" t="s">
        <v>14869</v>
      </c>
      <c r="O6253" s="42" t="s">
        <v>994</v>
      </c>
      <c r="P6253" s="42" t="s">
        <v>395</v>
      </c>
      <c r="Q6253" s="56" t="s">
        <v>14870</v>
      </c>
      <c r="R6253" s="42" t="s">
        <v>94</v>
      </c>
      <c r="S6253" s="42" t="s">
        <v>22</v>
      </c>
      <c r="T6253" s="42"/>
      <c r="V6253" s="42"/>
      <c r="W6253" s="42"/>
      <c r="Y6253" s="57"/>
      <c r="Z6253" s="57"/>
      <c r="AA6253" s="57"/>
      <c r="AB6253" s="57"/>
      <c r="AC6253" s="57"/>
      <c r="AD6253" s="57"/>
      <c r="AE6253" s="57"/>
      <c r="AF6253" s="57"/>
      <c r="AG6253" s="57"/>
      <c r="AH6253" s="57"/>
      <c r="AI6253" s="57"/>
      <c r="AJ6253" s="57"/>
      <c r="AK6253" s="57"/>
      <c r="AL6253" s="57"/>
      <c r="AM6253" s="57"/>
      <c r="AN6253" s="57"/>
      <c r="AO6253" s="57"/>
      <c r="AP6253" s="57"/>
      <c r="AQ6253" s="57"/>
      <c r="AR6253" s="57"/>
      <c r="AS6253" s="57"/>
      <c r="AT6253" s="57"/>
      <c r="AU6253" s="57"/>
      <c r="AV6253" s="57"/>
      <c r="AW6253" s="57"/>
      <c r="AX6253" s="57"/>
      <c r="AY6253" s="57"/>
      <c r="AZ6253" s="57"/>
      <c r="BA6253" s="57"/>
      <c r="BB6253" s="57"/>
      <c r="BC6253" s="57"/>
      <c r="BD6253" s="57"/>
      <c r="BE6253" s="57"/>
      <c r="BF6253" s="57"/>
      <c r="BG6253" s="57"/>
      <c r="BH6253" s="57"/>
      <c r="BI6253" s="57"/>
      <c r="BJ6253" s="57"/>
      <c r="BK6253" s="57"/>
      <c r="BL6253" s="57"/>
    </row>
    <row r="6254" spans="1:64" s="50" customFormat="1" ht="12" customHeight="1" x14ac:dyDescent="0.15">
      <c r="A6254" s="42" t="s">
        <v>14858</v>
      </c>
      <c r="B6254" s="42">
        <v>19</v>
      </c>
      <c r="C6254" s="42" t="s">
        <v>14</v>
      </c>
      <c r="D6254" s="42" t="s">
        <v>79</v>
      </c>
      <c r="E6254" s="42" t="s">
        <v>14859</v>
      </c>
      <c r="F6254" s="55">
        <v>41471</v>
      </c>
      <c r="G6254" s="42" t="s">
        <v>23884</v>
      </c>
      <c r="H6254" s="42" t="s">
        <v>562</v>
      </c>
      <c r="I6254" s="42" t="s">
        <v>67</v>
      </c>
      <c r="J6254" s="42" t="s">
        <v>14860</v>
      </c>
      <c r="K6254" s="42" t="s">
        <v>563</v>
      </c>
      <c r="L6254" s="42" t="s">
        <v>564</v>
      </c>
      <c r="M6254" s="42" t="s">
        <v>21</v>
      </c>
      <c r="N6254" s="42" t="s">
        <v>14861</v>
      </c>
      <c r="O6254" s="42" t="s">
        <v>994</v>
      </c>
      <c r="P6254" s="42" t="s">
        <v>395</v>
      </c>
      <c r="Q6254" s="56" t="s">
        <v>20468</v>
      </c>
      <c r="R6254" s="42" t="s">
        <v>94</v>
      </c>
      <c r="S6254" s="42" t="s">
        <v>12</v>
      </c>
      <c r="T6254" s="42"/>
      <c r="V6254" s="42"/>
      <c r="W6254" s="42"/>
      <c r="Y6254" s="57"/>
      <c r="Z6254" s="57"/>
      <c r="AA6254" s="57"/>
      <c r="AB6254" s="57"/>
      <c r="AC6254" s="57"/>
      <c r="AD6254" s="57"/>
      <c r="AE6254" s="57"/>
      <c r="AF6254" s="57"/>
      <c r="AG6254" s="57"/>
      <c r="AH6254" s="57"/>
      <c r="AI6254" s="57"/>
      <c r="AJ6254" s="57"/>
      <c r="AK6254" s="57"/>
      <c r="AL6254" s="57"/>
      <c r="AM6254" s="57"/>
      <c r="AN6254" s="57"/>
      <c r="AO6254" s="57"/>
      <c r="AP6254" s="57"/>
      <c r="AQ6254" s="57"/>
      <c r="AR6254" s="57"/>
      <c r="AS6254" s="57"/>
      <c r="AT6254" s="57"/>
      <c r="AU6254" s="57"/>
      <c r="AV6254" s="57"/>
      <c r="AW6254" s="57"/>
      <c r="AX6254" s="57"/>
      <c r="AY6254" s="57"/>
      <c r="AZ6254" s="57"/>
      <c r="BA6254" s="57"/>
      <c r="BB6254" s="57"/>
      <c r="BC6254" s="57"/>
      <c r="BD6254" s="57"/>
      <c r="BE6254" s="57"/>
      <c r="BF6254" s="57"/>
      <c r="BG6254" s="57"/>
      <c r="BH6254" s="57"/>
      <c r="BI6254" s="57"/>
      <c r="BJ6254" s="57"/>
      <c r="BK6254" s="57"/>
      <c r="BL6254" s="57"/>
    </row>
    <row r="6255" spans="1:64" s="50" customFormat="1" ht="12" customHeight="1" x14ac:dyDescent="0.15">
      <c r="A6255" s="42" t="s">
        <v>14878</v>
      </c>
      <c r="B6255" s="42">
        <v>26</v>
      </c>
      <c r="C6255" s="42" t="s">
        <v>14</v>
      </c>
      <c r="D6255" s="42" t="s">
        <v>79</v>
      </c>
      <c r="E6255" s="42" t="s">
        <v>14879</v>
      </c>
      <c r="F6255" s="55">
        <v>41470</v>
      </c>
      <c r="G6255" s="42" t="s">
        <v>23885</v>
      </c>
      <c r="H6255" s="42" t="s">
        <v>9559</v>
      </c>
      <c r="I6255" s="42" t="s">
        <v>962</v>
      </c>
      <c r="J6255" s="42" t="s">
        <v>14880</v>
      </c>
      <c r="K6255" s="42" t="s">
        <v>2450</v>
      </c>
      <c r="L6255" s="42" t="s">
        <v>9561</v>
      </c>
      <c r="M6255" s="42" t="s">
        <v>21</v>
      </c>
      <c r="N6255" s="42" t="s">
        <v>14881</v>
      </c>
      <c r="O6255" s="42" t="s">
        <v>537</v>
      </c>
      <c r="P6255" s="42" t="s">
        <v>395</v>
      </c>
      <c r="Q6255" s="56"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6255" s="42" t="s">
        <v>94</v>
      </c>
      <c r="S6255" s="42" t="s">
        <v>22</v>
      </c>
      <c r="T6255" s="42"/>
      <c r="V6255" s="42"/>
      <c r="W6255" s="42"/>
      <c r="Y6255" s="57"/>
      <c r="Z6255" s="57"/>
      <c r="AA6255" s="57"/>
      <c r="AB6255" s="57"/>
      <c r="AC6255" s="57"/>
      <c r="AD6255" s="57"/>
      <c r="AE6255" s="57"/>
      <c r="AF6255" s="57"/>
      <c r="AG6255" s="57"/>
      <c r="AH6255" s="57"/>
      <c r="AI6255" s="57"/>
      <c r="AJ6255" s="57"/>
      <c r="AK6255" s="57"/>
      <c r="AL6255" s="57"/>
      <c r="AM6255" s="57"/>
      <c r="AN6255" s="57"/>
      <c r="AO6255" s="57"/>
      <c r="AP6255" s="57"/>
      <c r="AQ6255" s="57"/>
      <c r="AR6255" s="57"/>
      <c r="AS6255" s="57"/>
      <c r="AT6255" s="57"/>
      <c r="AU6255" s="57"/>
      <c r="AV6255" s="57"/>
      <c r="AW6255" s="57"/>
      <c r="AX6255" s="57"/>
      <c r="AY6255" s="57"/>
      <c r="AZ6255" s="57"/>
      <c r="BA6255" s="57"/>
      <c r="BB6255" s="57"/>
      <c r="BC6255" s="57"/>
      <c r="BD6255" s="57"/>
      <c r="BE6255" s="57"/>
      <c r="BF6255" s="57"/>
      <c r="BG6255" s="57"/>
      <c r="BH6255" s="57"/>
      <c r="BI6255" s="57"/>
      <c r="BJ6255" s="57"/>
      <c r="BK6255" s="57"/>
      <c r="BL6255" s="57"/>
    </row>
    <row r="6256" spans="1:64" s="50" customFormat="1" ht="12" customHeight="1" x14ac:dyDescent="0.15">
      <c r="A6256" s="42" t="s">
        <v>14882</v>
      </c>
      <c r="B6256" s="42">
        <v>76</v>
      </c>
      <c r="C6256" s="42" t="s">
        <v>14</v>
      </c>
      <c r="D6256" s="42" t="s">
        <v>15</v>
      </c>
      <c r="E6256" s="42"/>
      <c r="F6256" s="55">
        <v>41469</v>
      </c>
      <c r="G6256" s="42" t="s">
        <v>14883</v>
      </c>
      <c r="H6256" s="42" t="s">
        <v>14884</v>
      </c>
      <c r="I6256" s="42" t="s">
        <v>127</v>
      </c>
      <c r="J6256" s="42" t="s">
        <v>14885</v>
      </c>
      <c r="K6256" s="42" t="s">
        <v>1055</v>
      </c>
      <c r="L6256" s="42" t="s">
        <v>18448</v>
      </c>
      <c r="M6256" s="42" t="s">
        <v>385</v>
      </c>
      <c r="N6256" s="42" t="s">
        <v>14886</v>
      </c>
      <c r="O6256" s="42" t="s">
        <v>994</v>
      </c>
      <c r="P6256" s="42" t="s">
        <v>395</v>
      </c>
      <c r="Q6256" s="56" t="s">
        <v>14887</v>
      </c>
      <c r="R6256" s="42" t="s">
        <v>94</v>
      </c>
      <c r="S6256" s="42" t="s">
        <v>22</v>
      </c>
      <c r="T6256" s="42"/>
      <c r="V6256" s="42"/>
      <c r="W6256" s="42"/>
      <c r="Y6256" s="57"/>
      <c r="Z6256" s="57"/>
      <c r="AA6256" s="57"/>
      <c r="AB6256" s="57"/>
      <c r="AC6256" s="57"/>
      <c r="AD6256" s="57"/>
      <c r="AE6256" s="57"/>
      <c r="AF6256" s="57"/>
      <c r="AG6256" s="57"/>
      <c r="AH6256" s="57"/>
      <c r="AI6256" s="57"/>
      <c r="AJ6256" s="57"/>
      <c r="AK6256" s="57"/>
      <c r="AL6256" s="57"/>
      <c r="AM6256" s="57"/>
      <c r="AN6256" s="57"/>
      <c r="AO6256" s="57"/>
      <c r="AP6256" s="57"/>
      <c r="AQ6256" s="57"/>
      <c r="AR6256" s="57"/>
      <c r="AS6256" s="57"/>
      <c r="AT6256" s="57"/>
      <c r="AU6256" s="57"/>
      <c r="AV6256" s="57"/>
      <c r="AW6256" s="57"/>
      <c r="AX6256" s="57"/>
      <c r="AY6256" s="57"/>
      <c r="AZ6256" s="57"/>
      <c r="BA6256" s="57"/>
      <c r="BB6256" s="57"/>
      <c r="BC6256" s="57"/>
      <c r="BD6256" s="57"/>
      <c r="BE6256" s="57"/>
      <c r="BF6256" s="57"/>
      <c r="BG6256" s="57"/>
      <c r="BH6256" s="57"/>
      <c r="BI6256" s="57"/>
      <c r="BJ6256" s="57"/>
      <c r="BK6256" s="57"/>
      <c r="BL6256" s="57"/>
    </row>
    <row r="6257" spans="1:64" s="50" customFormat="1" ht="12" customHeight="1" x14ac:dyDescent="0.15">
      <c r="A6257" s="42" t="s">
        <v>14888</v>
      </c>
      <c r="B6257" s="42">
        <v>34</v>
      </c>
      <c r="C6257" s="42" t="s">
        <v>14</v>
      </c>
      <c r="D6257" s="42" t="s">
        <v>42</v>
      </c>
      <c r="E6257" s="42" t="s">
        <v>14889</v>
      </c>
      <c r="F6257" s="55">
        <v>41469</v>
      </c>
      <c r="G6257" s="42" t="s">
        <v>14890</v>
      </c>
      <c r="H6257" s="42" t="s">
        <v>11117</v>
      </c>
      <c r="I6257" s="42" t="s">
        <v>19</v>
      </c>
      <c r="J6257" s="42" t="s">
        <v>14891</v>
      </c>
      <c r="K6257" s="42" t="s">
        <v>11117</v>
      </c>
      <c r="L6257" s="42" t="s">
        <v>14892</v>
      </c>
      <c r="M6257" s="42" t="s">
        <v>21</v>
      </c>
      <c r="N6257" s="42" t="s">
        <v>14893</v>
      </c>
      <c r="O6257" s="42" t="s">
        <v>537</v>
      </c>
      <c r="P6257" s="42" t="s">
        <v>395</v>
      </c>
      <c r="Q6257" s="56" t="s">
        <v>14894</v>
      </c>
      <c r="R6257" s="42" t="s">
        <v>542</v>
      </c>
      <c r="S6257" s="42" t="s">
        <v>22</v>
      </c>
      <c r="T6257" s="42"/>
      <c r="V6257" s="42"/>
      <c r="W6257" s="42"/>
      <c r="Y6257" s="57"/>
      <c r="Z6257" s="57"/>
      <c r="AA6257" s="57"/>
      <c r="AB6257" s="57"/>
      <c r="AC6257" s="57"/>
      <c r="AD6257" s="57"/>
      <c r="AE6257" s="57"/>
      <c r="AF6257" s="57"/>
      <c r="AG6257" s="57"/>
      <c r="AH6257" s="57"/>
      <c r="AI6257" s="57"/>
      <c r="AJ6257" s="57"/>
      <c r="AK6257" s="57"/>
      <c r="AL6257" s="57"/>
      <c r="AM6257" s="57"/>
      <c r="AN6257" s="57"/>
      <c r="AO6257" s="57"/>
      <c r="AP6257" s="57"/>
      <c r="AQ6257" s="57"/>
      <c r="AR6257" s="57"/>
      <c r="AS6257" s="57"/>
      <c r="AT6257" s="57"/>
      <c r="AU6257" s="57"/>
      <c r="AV6257" s="57"/>
      <c r="AW6257" s="57"/>
      <c r="AX6257" s="57"/>
      <c r="AY6257" s="57"/>
      <c r="AZ6257" s="57"/>
      <c r="BA6257" s="57"/>
      <c r="BB6257" s="57"/>
      <c r="BC6257" s="57"/>
      <c r="BD6257" s="57"/>
      <c r="BE6257" s="57"/>
      <c r="BF6257" s="57"/>
      <c r="BG6257" s="57"/>
      <c r="BH6257" s="57"/>
      <c r="BI6257" s="57"/>
      <c r="BJ6257" s="57"/>
      <c r="BK6257" s="57"/>
      <c r="BL6257" s="57"/>
    </row>
    <row r="6258" spans="1:64" s="50" customFormat="1" ht="12" customHeight="1" x14ac:dyDescent="0.15">
      <c r="A6258" s="42" t="s">
        <v>14895</v>
      </c>
      <c r="B6258" s="42">
        <v>24</v>
      </c>
      <c r="C6258" s="42" t="s">
        <v>14</v>
      </c>
      <c r="D6258" s="42" t="s">
        <v>31</v>
      </c>
      <c r="E6258" s="42" t="s">
        <v>14896</v>
      </c>
      <c r="F6258" s="55">
        <v>41469</v>
      </c>
      <c r="G6258" s="42" t="s">
        <v>23886</v>
      </c>
      <c r="H6258" s="42" t="s">
        <v>14897</v>
      </c>
      <c r="I6258" s="42" t="s">
        <v>67</v>
      </c>
      <c r="J6258" s="42" t="s">
        <v>14898</v>
      </c>
      <c r="K6258" s="42" t="s">
        <v>8332</v>
      </c>
      <c r="L6258" s="42" t="s">
        <v>14899</v>
      </c>
      <c r="M6258" s="42" t="s">
        <v>21</v>
      </c>
      <c r="N6258" s="42" t="s">
        <v>14900</v>
      </c>
      <c r="O6258" s="42" t="s">
        <v>537</v>
      </c>
      <c r="P6258" s="42" t="s">
        <v>395</v>
      </c>
      <c r="Q6258" s="56" t="s">
        <v>14901</v>
      </c>
      <c r="R6258" s="42" t="s">
        <v>94</v>
      </c>
      <c r="S6258" s="42" t="s">
        <v>22</v>
      </c>
      <c r="T6258" s="42"/>
      <c r="V6258" s="42"/>
      <c r="W6258" s="42"/>
      <c r="Y6258" s="57"/>
      <c r="Z6258" s="57"/>
      <c r="AA6258" s="57"/>
      <c r="AB6258" s="57"/>
      <c r="AC6258" s="57"/>
      <c r="AD6258" s="57"/>
      <c r="AE6258" s="57"/>
      <c r="AF6258" s="57"/>
      <c r="AG6258" s="57"/>
      <c r="AH6258" s="57"/>
      <c r="AI6258" s="57"/>
      <c r="AJ6258" s="57"/>
      <c r="AK6258" s="57"/>
      <c r="AL6258" s="57"/>
      <c r="AM6258" s="57"/>
      <c r="AN6258" s="57"/>
      <c r="AO6258" s="57"/>
      <c r="AP6258" s="57"/>
      <c r="AQ6258" s="57"/>
      <c r="AR6258" s="57"/>
      <c r="AS6258" s="57"/>
      <c r="AT6258" s="57"/>
      <c r="AU6258" s="57"/>
      <c r="AV6258" s="57"/>
      <c r="AW6258" s="57"/>
      <c r="AX6258" s="57"/>
      <c r="AY6258" s="57"/>
      <c r="AZ6258" s="57"/>
      <c r="BA6258" s="57"/>
      <c r="BB6258" s="57"/>
      <c r="BC6258" s="57"/>
      <c r="BD6258" s="57"/>
      <c r="BE6258" s="57"/>
      <c r="BF6258" s="57"/>
      <c r="BG6258" s="57"/>
      <c r="BH6258" s="57"/>
      <c r="BI6258" s="57"/>
      <c r="BJ6258" s="57"/>
      <c r="BK6258" s="57"/>
      <c r="BL6258" s="57"/>
    </row>
    <row r="6259" spans="1:64" s="50" customFormat="1" ht="12" customHeight="1" x14ac:dyDescent="0.15">
      <c r="A6259" s="42" t="s">
        <v>14902</v>
      </c>
      <c r="B6259" s="42">
        <v>25</v>
      </c>
      <c r="C6259" s="42" t="s">
        <v>14</v>
      </c>
      <c r="D6259" s="42" t="s">
        <v>31</v>
      </c>
      <c r="E6259" s="42" t="s">
        <v>14903</v>
      </c>
      <c r="F6259" s="55">
        <v>41468</v>
      </c>
      <c r="G6259" s="42" t="s">
        <v>14904</v>
      </c>
      <c r="H6259" s="42" t="s">
        <v>14905</v>
      </c>
      <c r="I6259" s="42" t="s">
        <v>211</v>
      </c>
      <c r="J6259" s="42" t="s">
        <v>14906</v>
      </c>
      <c r="K6259" s="42" t="s">
        <v>3216</v>
      </c>
      <c r="L6259" s="42" t="s">
        <v>14907</v>
      </c>
      <c r="M6259" s="42" t="s">
        <v>21</v>
      </c>
      <c r="N6259" s="42" t="s">
        <v>14908</v>
      </c>
      <c r="O6259" s="42" t="s">
        <v>537</v>
      </c>
      <c r="P6259" s="42" t="s">
        <v>395</v>
      </c>
      <c r="Q6259" s="56" t="s">
        <v>14909</v>
      </c>
      <c r="R6259" s="42" t="s">
        <v>94</v>
      </c>
      <c r="S6259" s="42" t="s">
        <v>22</v>
      </c>
      <c r="T6259" s="42"/>
      <c r="V6259" s="42"/>
      <c r="W6259" s="42"/>
      <c r="Y6259" s="57"/>
      <c r="Z6259" s="57"/>
      <c r="AA6259" s="57"/>
      <c r="AB6259" s="57"/>
      <c r="AC6259" s="57"/>
      <c r="AD6259" s="57"/>
      <c r="AE6259" s="57"/>
      <c r="AF6259" s="57"/>
      <c r="AG6259" s="57"/>
      <c r="AH6259" s="57"/>
      <c r="AI6259" s="57"/>
      <c r="AJ6259" s="57"/>
      <c r="AK6259" s="57"/>
      <c r="AL6259" s="57"/>
      <c r="AM6259" s="57"/>
      <c r="AN6259" s="57"/>
      <c r="AO6259" s="57"/>
      <c r="AP6259" s="57"/>
      <c r="AQ6259" s="57"/>
      <c r="AR6259" s="57"/>
      <c r="AS6259" s="57"/>
      <c r="AT6259" s="57"/>
      <c r="AU6259" s="57"/>
      <c r="AV6259" s="57"/>
      <c r="AW6259" s="57"/>
      <c r="AX6259" s="57"/>
      <c r="AY6259" s="57"/>
      <c r="AZ6259" s="57"/>
      <c r="BA6259" s="57"/>
      <c r="BB6259" s="57"/>
      <c r="BC6259" s="57"/>
      <c r="BD6259" s="57"/>
      <c r="BE6259" s="57"/>
      <c r="BF6259" s="57"/>
      <c r="BG6259" s="57"/>
      <c r="BH6259" s="57"/>
      <c r="BI6259" s="57"/>
      <c r="BJ6259" s="57"/>
      <c r="BK6259" s="57"/>
      <c r="BL6259" s="57"/>
    </row>
    <row r="6260" spans="1:64" s="50" customFormat="1" ht="12" customHeight="1" x14ac:dyDescent="0.15">
      <c r="A6260" s="42" t="s">
        <v>14910</v>
      </c>
      <c r="B6260" s="42">
        <v>42</v>
      </c>
      <c r="C6260" s="42" t="s">
        <v>14</v>
      </c>
      <c r="D6260" s="42" t="s">
        <v>31</v>
      </c>
      <c r="E6260" s="42" t="s">
        <v>14911</v>
      </c>
      <c r="F6260" s="55">
        <v>41467</v>
      </c>
      <c r="G6260" s="42" t="s">
        <v>23887</v>
      </c>
      <c r="H6260" s="42" t="s">
        <v>14912</v>
      </c>
      <c r="I6260" s="42" t="s">
        <v>39</v>
      </c>
      <c r="J6260" s="42" t="s">
        <v>13880</v>
      </c>
      <c r="K6260" s="42" t="s">
        <v>3169</v>
      </c>
      <c r="L6260" s="42" t="s">
        <v>13881</v>
      </c>
      <c r="M6260" s="42" t="s">
        <v>21</v>
      </c>
      <c r="N6260" s="42" t="s">
        <v>14913</v>
      </c>
      <c r="O6260" s="42" t="s">
        <v>537</v>
      </c>
      <c r="P6260" s="42" t="s">
        <v>395</v>
      </c>
      <c r="Q6260" s="56" t="s">
        <v>14914</v>
      </c>
      <c r="R6260" s="42" t="s">
        <v>94</v>
      </c>
      <c r="S6260" s="42" t="s">
        <v>22</v>
      </c>
      <c r="T6260" s="42"/>
      <c r="V6260" s="42"/>
      <c r="W6260" s="42"/>
      <c r="Y6260" s="57"/>
      <c r="Z6260" s="57"/>
      <c r="AA6260" s="57"/>
      <c r="AB6260" s="57"/>
      <c r="AC6260" s="57"/>
      <c r="AD6260" s="57"/>
      <c r="AE6260" s="57"/>
      <c r="AF6260" s="57"/>
      <c r="AG6260" s="57"/>
      <c r="AH6260" s="57"/>
      <c r="AI6260" s="57"/>
      <c r="AJ6260" s="57"/>
      <c r="AK6260" s="57"/>
      <c r="AL6260" s="57"/>
      <c r="AM6260" s="57"/>
      <c r="AN6260" s="57"/>
      <c r="AO6260" s="57"/>
      <c r="AP6260" s="57"/>
      <c r="AQ6260" s="57"/>
      <c r="AR6260" s="57"/>
      <c r="AS6260" s="57"/>
      <c r="AT6260" s="57"/>
      <c r="AU6260" s="57"/>
      <c r="AV6260" s="57"/>
      <c r="AW6260" s="57"/>
      <c r="AX6260" s="57"/>
      <c r="AY6260" s="57"/>
      <c r="AZ6260" s="57"/>
      <c r="BA6260" s="57"/>
      <c r="BB6260" s="57"/>
      <c r="BC6260" s="57"/>
      <c r="BD6260" s="57"/>
      <c r="BE6260" s="57"/>
      <c r="BF6260" s="57"/>
      <c r="BG6260" s="57"/>
      <c r="BH6260" s="57"/>
      <c r="BI6260" s="57"/>
      <c r="BJ6260" s="57"/>
      <c r="BK6260" s="57"/>
      <c r="BL6260" s="57"/>
    </row>
    <row r="6261" spans="1:64" s="50" customFormat="1" ht="12" customHeight="1" x14ac:dyDescent="0.15">
      <c r="A6261" s="42" t="s">
        <v>14915</v>
      </c>
      <c r="B6261" s="42">
        <v>24</v>
      </c>
      <c r="C6261" s="42" t="s">
        <v>14</v>
      </c>
      <c r="D6261" s="42" t="s">
        <v>79</v>
      </c>
      <c r="E6261" s="42" t="s">
        <v>14916</v>
      </c>
      <c r="F6261" s="55">
        <v>41466</v>
      </c>
      <c r="G6261" s="42" t="s">
        <v>14917</v>
      </c>
      <c r="H6261" s="42" t="s">
        <v>1077</v>
      </c>
      <c r="I6261" s="42" t="s">
        <v>389</v>
      </c>
      <c r="J6261" s="42" t="s">
        <v>14918</v>
      </c>
      <c r="K6261" s="42" t="s">
        <v>1078</v>
      </c>
      <c r="L6261" s="42" t="s">
        <v>1079</v>
      </c>
      <c r="M6261" s="42" t="s">
        <v>21</v>
      </c>
      <c r="N6261" s="42" t="s">
        <v>14919</v>
      </c>
      <c r="O6261" s="42" t="s">
        <v>537</v>
      </c>
      <c r="P6261" s="42" t="s">
        <v>395</v>
      </c>
      <c r="Q6261" s="56" t="str">
        <f>HYPERLINK("http://newsok.com/family-member-identifies-man-shot-by-oklahoma-city-police/article/3861642","http://newsok.com/family-member-identifies-man-shot-by-oklahoma-city-police/article/3861642")</f>
        <v>http://newsok.com/family-member-identifies-man-shot-by-oklahoma-city-police/article/3861642</v>
      </c>
      <c r="R6261" s="42" t="s">
        <v>23</v>
      </c>
      <c r="S6261" s="42" t="s">
        <v>22</v>
      </c>
      <c r="T6261" s="42"/>
      <c r="V6261" s="42"/>
      <c r="W6261" s="42"/>
      <c r="Y6261" s="57"/>
      <c r="Z6261" s="57"/>
      <c r="AA6261" s="57"/>
      <c r="AB6261" s="57"/>
      <c r="AC6261" s="57"/>
      <c r="AD6261" s="57"/>
      <c r="AE6261" s="57"/>
      <c r="AF6261" s="57"/>
      <c r="AG6261" s="57"/>
      <c r="AH6261" s="57"/>
      <c r="AI6261" s="57"/>
      <c r="AJ6261" s="57"/>
      <c r="AK6261" s="57"/>
      <c r="AL6261" s="57"/>
      <c r="AM6261" s="57"/>
      <c r="AN6261" s="57"/>
      <c r="AO6261" s="57"/>
      <c r="AP6261" s="57"/>
      <c r="AQ6261" s="57"/>
      <c r="AR6261" s="57"/>
      <c r="AS6261" s="57"/>
      <c r="AT6261" s="57"/>
      <c r="AU6261" s="57"/>
      <c r="AV6261" s="57"/>
      <c r="AW6261" s="57"/>
      <c r="AX6261" s="57"/>
      <c r="AY6261" s="57"/>
      <c r="AZ6261" s="57"/>
      <c r="BA6261" s="57"/>
      <c r="BB6261" s="57"/>
      <c r="BC6261" s="57"/>
      <c r="BD6261" s="57"/>
      <c r="BE6261" s="57"/>
      <c r="BF6261" s="57"/>
      <c r="BG6261" s="57"/>
      <c r="BH6261" s="57"/>
      <c r="BI6261" s="57"/>
      <c r="BJ6261" s="57"/>
      <c r="BK6261" s="57"/>
      <c r="BL6261" s="57"/>
    </row>
    <row r="6262" spans="1:64" s="50" customFormat="1" ht="12" customHeight="1" x14ac:dyDescent="0.15">
      <c r="A6262" s="42" t="s">
        <v>14920</v>
      </c>
      <c r="B6262" s="42" t="s">
        <v>13165</v>
      </c>
      <c r="C6262" s="42" t="s">
        <v>14</v>
      </c>
      <c r="D6262" s="42" t="s">
        <v>79</v>
      </c>
      <c r="E6262" s="42" t="s">
        <v>14921</v>
      </c>
      <c r="F6262" s="55">
        <v>41466</v>
      </c>
      <c r="G6262" s="42" t="s">
        <v>14922</v>
      </c>
      <c r="H6262" s="42" t="s">
        <v>1581</v>
      </c>
      <c r="I6262" s="42" t="s">
        <v>263</v>
      </c>
      <c r="J6262" s="42" t="s">
        <v>7281</v>
      </c>
      <c r="K6262" s="42" t="s">
        <v>6131</v>
      </c>
      <c r="L6262" s="42" t="s">
        <v>7340</v>
      </c>
      <c r="M6262" s="42" t="s">
        <v>21</v>
      </c>
      <c r="N6262" s="42" t="s">
        <v>14923</v>
      </c>
      <c r="O6262" s="42" t="s">
        <v>23</v>
      </c>
      <c r="P6262" s="42" t="s">
        <v>395</v>
      </c>
      <c r="Q6262" s="56" t="s">
        <v>14924</v>
      </c>
      <c r="R6262" s="42" t="s">
        <v>542</v>
      </c>
      <c r="S6262" s="42" t="s">
        <v>22</v>
      </c>
      <c r="T6262" s="42"/>
      <c r="V6262" s="42"/>
      <c r="W6262" s="42"/>
      <c r="Y6262" s="57"/>
      <c r="Z6262" s="57"/>
      <c r="AA6262" s="57"/>
      <c r="AB6262" s="57"/>
      <c r="AC6262" s="57"/>
      <c r="AD6262" s="57"/>
      <c r="AE6262" s="57"/>
      <c r="AF6262" s="57"/>
      <c r="AG6262" s="57"/>
      <c r="AH6262" s="57"/>
      <c r="AI6262" s="57"/>
      <c r="AJ6262" s="57"/>
      <c r="AK6262" s="57"/>
      <c r="AL6262" s="57"/>
      <c r="AM6262" s="57"/>
      <c r="AN6262" s="57"/>
      <c r="AO6262" s="57"/>
      <c r="AP6262" s="57"/>
      <c r="AQ6262" s="57"/>
      <c r="AR6262" s="57"/>
      <c r="AS6262" s="57"/>
      <c r="AT6262" s="57"/>
      <c r="AU6262" s="57"/>
      <c r="AV6262" s="57"/>
      <c r="AW6262" s="57"/>
      <c r="AX6262" s="57"/>
      <c r="AY6262" s="57"/>
      <c r="AZ6262" s="57"/>
      <c r="BA6262" s="57"/>
      <c r="BB6262" s="57"/>
      <c r="BC6262" s="57"/>
      <c r="BD6262" s="57"/>
      <c r="BE6262" s="57"/>
      <c r="BF6262" s="57"/>
      <c r="BG6262" s="57"/>
      <c r="BH6262" s="57"/>
      <c r="BI6262" s="57"/>
      <c r="BJ6262" s="57"/>
      <c r="BK6262" s="57"/>
      <c r="BL6262" s="57"/>
    </row>
    <row r="6263" spans="1:64" s="50" customFormat="1" ht="12" customHeight="1" x14ac:dyDescent="0.15">
      <c r="A6263" s="42" t="s">
        <v>14925</v>
      </c>
      <c r="B6263" s="42" t="s">
        <v>8600</v>
      </c>
      <c r="C6263" s="42" t="s">
        <v>14</v>
      </c>
      <c r="D6263" s="42" t="s">
        <v>79</v>
      </c>
      <c r="E6263" s="42"/>
      <c r="F6263" s="55">
        <v>41466</v>
      </c>
      <c r="G6263" s="42" t="s">
        <v>14926</v>
      </c>
      <c r="H6263" s="42" t="s">
        <v>767</v>
      </c>
      <c r="I6263" s="42" t="s">
        <v>39</v>
      </c>
      <c r="J6263" s="42" t="s">
        <v>12013</v>
      </c>
      <c r="K6263" s="42" t="s">
        <v>767</v>
      </c>
      <c r="L6263" s="42" t="s">
        <v>5827</v>
      </c>
      <c r="M6263" s="42" t="s">
        <v>21</v>
      </c>
      <c r="N6263" s="42" t="s">
        <v>14927</v>
      </c>
      <c r="O6263" s="42" t="s">
        <v>23</v>
      </c>
      <c r="P6263" s="42" t="s">
        <v>395</v>
      </c>
      <c r="Q6263" s="56" t="s">
        <v>14928</v>
      </c>
      <c r="R6263" s="42" t="s">
        <v>94</v>
      </c>
      <c r="S6263" s="42" t="s">
        <v>22</v>
      </c>
      <c r="T6263" s="42"/>
      <c r="V6263" s="42"/>
      <c r="W6263" s="42"/>
      <c r="Y6263" s="57"/>
      <c r="Z6263" s="57"/>
      <c r="AA6263" s="57"/>
      <c r="AB6263" s="57"/>
      <c r="AC6263" s="57"/>
      <c r="AD6263" s="57"/>
      <c r="AE6263" s="57"/>
      <c r="AF6263" s="57"/>
      <c r="AG6263" s="57"/>
      <c r="AH6263" s="57"/>
      <c r="AI6263" s="57"/>
      <c r="AJ6263" s="57"/>
      <c r="AK6263" s="57"/>
      <c r="AL6263" s="57"/>
      <c r="AM6263" s="57"/>
      <c r="AN6263" s="57"/>
      <c r="AO6263" s="57"/>
      <c r="AP6263" s="57"/>
      <c r="AQ6263" s="57"/>
      <c r="AR6263" s="57"/>
      <c r="AS6263" s="57"/>
      <c r="AT6263" s="57"/>
      <c r="AU6263" s="57"/>
      <c r="AV6263" s="57"/>
      <c r="AW6263" s="57"/>
      <c r="AX6263" s="57"/>
      <c r="AY6263" s="57"/>
      <c r="AZ6263" s="57"/>
      <c r="BA6263" s="57"/>
      <c r="BB6263" s="57"/>
      <c r="BC6263" s="57"/>
      <c r="BD6263" s="57"/>
      <c r="BE6263" s="57"/>
      <c r="BF6263" s="57"/>
      <c r="BG6263" s="57"/>
      <c r="BH6263" s="57"/>
      <c r="BI6263" s="57"/>
      <c r="BJ6263" s="57"/>
      <c r="BK6263" s="57"/>
      <c r="BL6263" s="57"/>
    </row>
    <row r="6264" spans="1:64" s="50" customFormat="1" ht="12" customHeight="1" x14ac:dyDescent="0.15">
      <c r="A6264" s="42" t="s">
        <v>14929</v>
      </c>
      <c r="B6264" s="42">
        <v>31</v>
      </c>
      <c r="C6264" s="42" t="s">
        <v>14</v>
      </c>
      <c r="D6264" s="42" t="s">
        <v>42</v>
      </c>
      <c r="E6264" s="42" t="s">
        <v>14930</v>
      </c>
      <c r="F6264" s="55">
        <v>41466</v>
      </c>
      <c r="G6264" s="42" t="s">
        <v>14931</v>
      </c>
      <c r="H6264" s="42" t="s">
        <v>616</v>
      </c>
      <c r="I6264" s="42" t="s">
        <v>117</v>
      </c>
      <c r="J6264" s="42" t="s">
        <v>4517</v>
      </c>
      <c r="K6264" s="42" t="s">
        <v>617</v>
      </c>
      <c r="L6264" s="42" t="s">
        <v>618</v>
      </c>
      <c r="M6264" s="42" t="s">
        <v>21</v>
      </c>
      <c r="N6264" s="42" t="s">
        <v>14932</v>
      </c>
      <c r="O6264" s="42" t="s">
        <v>994</v>
      </c>
      <c r="P6264" s="42" t="s">
        <v>395</v>
      </c>
      <c r="Q6264" s="56" t="s">
        <v>14933</v>
      </c>
      <c r="R6264" s="42" t="s">
        <v>94</v>
      </c>
      <c r="S6264" s="42" t="s">
        <v>22</v>
      </c>
      <c r="T6264" s="42"/>
      <c r="V6264" s="42"/>
      <c r="W6264" s="42"/>
      <c r="Y6264" s="57"/>
      <c r="Z6264" s="57"/>
      <c r="AA6264" s="57"/>
      <c r="AB6264" s="57"/>
      <c r="AC6264" s="57"/>
      <c r="AD6264" s="57"/>
      <c r="AE6264" s="57"/>
      <c r="AF6264" s="57"/>
      <c r="AG6264" s="57"/>
      <c r="AH6264" s="57"/>
      <c r="AI6264" s="57"/>
      <c r="AJ6264" s="57"/>
      <c r="AK6264" s="57"/>
      <c r="AL6264" s="57"/>
      <c r="AM6264" s="57"/>
      <c r="AN6264" s="57"/>
      <c r="AO6264" s="57"/>
      <c r="AP6264" s="57"/>
      <c r="AQ6264" s="57"/>
      <c r="AR6264" s="57"/>
      <c r="AS6264" s="57"/>
      <c r="AT6264" s="57"/>
      <c r="AU6264" s="57"/>
      <c r="AV6264" s="57"/>
      <c r="AW6264" s="57"/>
      <c r="AX6264" s="57"/>
      <c r="AY6264" s="57"/>
      <c r="AZ6264" s="57"/>
      <c r="BA6264" s="57"/>
      <c r="BB6264" s="57"/>
      <c r="BC6264" s="57"/>
      <c r="BD6264" s="57"/>
      <c r="BE6264" s="57"/>
      <c r="BF6264" s="57"/>
      <c r="BG6264" s="57"/>
      <c r="BH6264" s="57"/>
      <c r="BI6264" s="57"/>
      <c r="BJ6264" s="57"/>
      <c r="BK6264" s="57"/>
      <c r="BL6264" s="57"/>
    </row>
    <row r="6265" spans="1:64" s="50" customFormat="1" ht="12" customHeight="1" x14ac:dyDescent="0.15">
      <c r="A6265" s="42" t="s">
        <v>14934</v>
      </c>
      <c r="B6265" s="42">
        <v>24</v>
      </c>
      <c r="C6265" s="42" t="s">
        <v>14</v>
      </c>
      <c r="D6265" s="42" t="s">
        <v>31</v>
      </c>
      <c r="E6265" s="42" t="s">
        <v>14935</v>
      </c>
      <c r="F6265" s="55">
        <v>41466</v>
      </c>
      <c r="G6265" s="42" t="s">
        <v>14936</v>
      </c>
      <c r="H6265" s="42" t="s">
        <v>667</v>
      </c>
      <c r="I6265" s="42" t="s">
        <v>357</v>
      </c>
      <c r="J6265" s="42" t="s">
        <v>14937</v>
      </c>
      <c r="K6265" s="42" t="s">
        <v>668</v>
      </c>
      <c r="L6265" s="42" t="s">
        <v>669</v>
      </c>
      <c r="M6265" s="42" t="s">
        <v>21</v>
      </c>
      <c r="N6265" s="42" t="s">
        <v>14938</v>
      </c>
      <c r="O6265" s="42" t="s">
        <v>537</v>
      </c>
      <c r="P6265" s="42" t="s">
        <v>395</v>
      </c>
      <c r="Q6265" s="56" t="s">
        <v>14939</v>
      </c>
      <c r="R6265" s="42" t="s">
        <v>948</v>
      </c>
      <c r="S6265" s="42" t="s">
        <v>22</v>
      </c>
      <c r="T6265" s="42"/>
      <c r="V6265" s="42"/>
      <c r="W6265" s="42"/>
      <c r="Y6265" s="57"/>
      <c r="Z6265" s="57"/>
      <c r="AA6265" s="57"/>
      <c r="AB6265" s="57"/>
      <c r="AC6265" s="57"/>
      <c r="AD6265" s="57"/>
      <c r="AE6265" s="57"/>
      <c r="AF6265" s="57"/>
      <c r="AG6265" s="57"/>
      <c r="AH6265" s="57"/>
      <c r="AI6265" s="57"/>
      <c r="AJ6265" s="57"/>
      <c r="AK6265" s="57"/>
      <c r="AL6265" s="57"/>
      <c r="AM6265" s="57"/>
      <c r="AN6265" s="57"/>
      <c r="AO6265" s="57"/>
      <c r="AP6265" s="57"/>
      <c r="AQ6265" s="57"/>
      <c r="AR6265" s="57"/>
      <c r="AS6265" s="57"/>
      <c r="AT6265" s="57"/>
      <c r="AU6265" s="57"/>
      <c r="AV6265" s="57"/>
      <c r="AW6265" s="57"/>
      <c r="AX6265" s="57"/>
      <c r="AY6265" s="57"/>
      <c r="AZ6265" s="57"/>
      <c r="BA6265" s="57"/>
      <c r="BB6265" s="57"/>
      <c r="BC6265" s="57"/>
      <c r="BD6265" s="57"/>
      <c r="BE6265" s="57"/>
      <c r="BF6265" s="57"/>
      <c r="BG6265" s="57"/>
      <c r="BH6265" s="57"/>
      <c r="BI6265" s="57"/>
      <c r="BJ6265" s="57"/>
      <c r="BK6265" s="57"/>
      <c r="BL6265" s="57"/>
    </row>
    <row r="6266" spans="1:64" s="50" customFormat="1" ht="12" customHeight="1" x14ac:dyDescent="0.15">
      <c r="A6266" s="42" t="s">
        <v>14940</v>
      </c>
      <c r="B6266" s="42">
        <v>36</v>
      </c>
      <c r="C6266" s="42" t="s">
        <v>14</v>
      </c>
      <c r="D6266" s="42" t="s">
        <v>79</v>
      </c>
      <c r="E6266" s="42" t="s">
        <v>14941</v>
      </c>
      <c r="F6266" s="55">
        <v>41465</v>
      </c>
      <c r="G6266" s="42" t="s">
        <v>14942</v>
      </c>
      <c r="H6266" s="42" t="s">
        <v>14943</v>
      </c>
      <c r="I6266" s="42" t="s">
        <v>203</v>
      </c>
      <c r="J6266" s="42" t="s">
        <v>14944</v>
      </c>
      <c r="K6266" s="42" t="s">
        <v>1403</v>
      </c>
      <c r="L6266" s="42" t="s">
        <v>2690</v>
      </c>
      <c r="M6266" s="42" t="s">
        <v>21</v>
      </c>
      <c r="N6266" s="42" t="s">
        <v>14945</v>
      </c>
      <c r="O6266" s="42" t="s">
        <v>537</v>
      </c>
      <c r="P6266" s="42" t="s">
        <v>395</v>
      </c>
      <c r="Q6266" s="56" t="s">
        <v>14946</v>
      </c>
      <c r="R6266" s="42" t="s">
        <v>94</v>
      </c>
      <c r="S6266" s="42" t="s">
        <v>22</v>
      </c>
      <c r="T6266" s="42"/>
      <c r="V6266" s="42"/>
      <c r="W6266" s="42"/>
      <c r="Y6266" s="57"/>
      <c r="Z6266" s="57"/>
      <c r="AA6266" s="57"/>
      <c r="AB6266" s="57"/>
      <c r="AC6266" s="57"/>
      <c r="AD6266" s="57"/>
      <c r="AE6266" s="57"/>
      <c r="AF6266" s="57"/>
      <c r="AG6266" s="57"/>
      <c r="AH6266" s="57"/>
      <c r="AI6266" s="57"/>
      <c r="AJ6266" s="57"/>
      <c r="AK6266" s="57"/>
      <c r="AL6266" s="57"/>
      <c r="AM6266" s="57"/>
      <c r="AN6266" s="57"/>
      <c r="AO6266" s="57"/>
      <c r="AP6266" s="57"/>
      <c r="AQ6266" s="57"/>
      <c r="AR6266" s="57"/>
      <c r="AS6266" s="57"/>
      <c r="AT6266" s="57"/>
      <c r="AU6266" s="57"/>
      <c r="AV6266" s="57"/>
      <c r="AW6266" s="57"/>
      <c r="AX6266" s="57"/>
      <c r="AY6266" s="57"/>
      <c r="AZ6266" s="57"/>
      <c r="BA6266" s="57"/>
      <c r="BB6266" s="57"/>
      <c r="BC6266" s="57"/>
      <c r="BD6266" s="57"/>
      <c r="BE6266" s="57"/>
      <c r="BF6266" s="57"/>
      <c r="BG6266" s="57"/>
      <c r="BH6266" s="57"/>
      <c r="BI6266" s="57"/>
      <c r="BJ6266" s="57"/>
      <c r="BK6266" s="57"/>
      <c r="BL6266" s="57"/>
    </row>
    <row r="6267" spans="1:64" s="50" customFormat="1" ht="12" customHeight="1" x14ac:dyDescent="0.15">
      <c r="A6267" s="42" t="s">
        <v>3186</v>
      </c>
      <c r="B6267" s="42">
        <v>20</v>
      </c>
      <c r="C6267" s="42" t="s">
        <v>14</v>
      </c>
      <c r="D6267" s="42" t="s">
        <v>24</v>
      </c>
      <c r="E6267" s="42"/>
      <c r="F6267" s="55">
        <v>41465</v>
      </c>
      <c r="G6267" s="42" t="s">
        <v>14947</v>
      </c>
      <c r="H6267" s="42" t="s">
        <v>707</v>
      </c>
      <c r="I6267" s="42" t="s">
        <v>67</v>
      </c>
      <c r="J6267" s="42" t="s">
        <v>12773</v>
      </c>
      <c r="K6267" s="42" t="s">
        <v>545</v>
      </c>
      <c r="L6267" s="42" t="s">
        <v>275</v>
      </c>
      <c r="M6267" s="42" t="s">
        <v>21</v>
      </c>
      <c r="N6267" s="42" t="s">
        <v>14948</v>
      </c>
      <c r="O6267" s="42" t="s">
        <v>4581</v>
      </c>
      <c r="P6267" s="42" t="s">
        <v>395</v>
      </c>
      <c r="Q6267" s="56" t="s">
        <v>14949</v>
      </c>
      <c r="R6267" s="42" t="s">
        <v>94</v>
      </c>
      <c r="S6267" s="42" t="s">
        <v>22</v>
      </c>
      <c r="T6267" s="42"/>
      <c r="V6267" s="42"/>
      <c r="W6267" s="42"/>
      <c r="Y6267" s="57"/>
      <c r="Z6267" s="57"/>
      <c r="AA6267" s="57"/>
      <c r="AB6267" s="57"/>
      <c r="AC6267" s="57"/>
      <c r="AD6267" s="57"/>
      <c r="AE6267" s="57"/>
      <c r="AF6267" s="57"/>
      <c r="AG6267" s="57"/>
      <c r="AH6267" s="57"/>
      <c r="AI6267" s="57"/>
      <c r="AJ6267" s="57"/>
      <c r="AK6267" s="57"/>
      <c r="AL6267" s="57"/>
      <c r="AM6267" s="57"/>
      <c r="AN6267" s="57"/>
      <c r="AO6267" s="57"/>
      <c r="AP6267" s="57"/>
      <c r="AQ6267" s="57"/>
      <c r="AR6267" s="57"/>
      <c r="AS6267" s="57"/>
      <c r="AT6267" s="57"/>
      <c r="AU6267" s="57"/>
      <c r="AV6267" s="57"/>
      <c r="AW6267" s="57"/>
      <c r="AX6267" s="57"/>
      <c r="AY6267" s="57"/>
      <c r="AZ6267" s="57"/>
      <c r="BA6267" s="57"/>
      <c r="BB6267" s="57"/>
      <c r="BC6267" s="57"/>
      <c r="BD6267" s="57"/>
      <c r="BE6267" s="57"/>
      <c r="BF6267" s="57"/>
      <c r="BG6267" s="57"/>
      <c r="BH6267" s="57"/>
      <c r="BI6267" s="57"/>
      <c r="BJ6267" s="57"/>
      <c r="BK6267" s="57"/>
      <c r="BL6267" s="57"/>
    </row>
    <row r="6268" spans="1:64" s="50" customFormat="1" ht="12" customHeight="1" x14ac:dyDescent="0.15">
      <c r="A6268" s="42" t="s">
        <v>14950</v>
      </c>
      <c r="B6268" s="42">
        <v>30</v>
      </c>
      <c r="C6268" s="42" t="s">
        <v>14</v>
      </c>
      <c r="D6268" s="42" t="s">
        <v>31</v>
      </c>
      <c r="E6268" s="42" t="s">
        <v>14951</v>
      </c>
      <c r="F6268" s="55">
        <v>41465</v>
      </c>
      <c r="G6268" s="42" t="s">
        <v>14952</v>
      </c>
      <c r="H6268" s="42" t="s">
        <v>14953</v>
      </c>
      <c r="I6268" s="42" t="s">
        <v>56</v>
      </c>
      <c r="J6268" s="42" t="s">
        <v>14954</v>
      </c>
      <c r="K6268" s="42" t="s">
        <v>1227</v>
      </c>
      <c r="L6268" s="42" t="s">
        <v>18449</v>
      </c>
      <c r="M6268" s="42" t="s">
        <v>385</v>
      </c>
      <c r="N6268" s="42" t="s">
        <v>14955</v>
      </c>
      <c r="O6268" s="42" t="s">
        <v>394</v>
      </c>
      <c r="P6268" s="42" t="s">
        <v>395</v>
      </c>
      <c r="Q6268" s="56" t="s">
        <v>20469</v>
      </c>
      <c r="R6268" s="42" t="s">
        <v>94</v>
      </c>
      <c r="S6268" s="42" t="s">
        <v>12</v>
      </c>
      <c r="T6268" s="42"/>
      <c r="V6268" s="42"/>
      <c r="W6268" s="42"/>
      <c r="Y6268" s="57"/>
      <c r="Z6268" s="57"/>
      <c r="AA6268" s="57"/>
      <c r="AB6268" s="57"/>
      <c r="AC6268" s="57"/>
      <c r="AD6268" s="57"/>
      <c r="AE6268" s="57"/>
      <c r="AF6268" s="57"/>
      <c r="AG6268" s="57"/>
      <c r="AH6268" s="57"/>
      <c r="AI6268" s="57"/>
      <c r="AJ6268" s="57"/>
      <c r="AK6268" s="57"/>
      <c r="AL6268" s="57"/>
      <c r="AM6268" s="57"/>
      <c r="AN6268" s="57"/>
      <c r="AO6268" s="57"/>
      <c r="AP6268" s="57"/>
      <c r="AQ6268" s="57"/>
      <c r="AR6268" s="57"/>
      <c r="AS6268" s="57"/>
      <c r="AT6268" s="57"/>
      <c r="AU6268" s="57"/>
      <c r="AV6268" s="57"/>
      <c r="AW6268" s="57"/>
      <c r="AX6268" s="57"/>
      <c r="AY6268" s="57"/>
      <c r="AZ6268" s="57"/>
      <c r="BA6268" s="57"/>
      <c r="BB6268" s="57"/>
      <c r="BC6268" s="57"/>
      <c r="BD6268" s="57"/>
      <c r="BE6268" s="57"/>
      <c r="BF6268" s="57"/>
      <c r="BG6268" s="57"/>
      <c r="BH6268" s="57"/>
      <c r="BI6268" s="57"/>
      <c r="BJ6268" s="57"/>
      <c r="BK6268" s="57"/>
      <c r="BL6268" s="57"/>
    </row>
    <row r="6269" spans="1:64" s="50" customFormat="1" ht="12" customHeight="1" x14ac:dyDescent="0.15">
      <c r="A6269" s="42" t="s">
        <v>14962</v>
      </c>
      <c r="B6269" s="42">
        <v>24</v>
      </c>
      <c r="C6269" s="42" t="s">
        <v>14</v>
      </c>
      <c r="D6269" s="42" t="s">
        <v>79</v>
      </c>
      <c r="E6269" s="42" t="s">
        <v>14963</v>
      </c>
      <c r="F6269" s="55">
        <v>41464</v>
      </c>
      <c r="G6269" s="42" t="s">
        <v>23889</v>
      </c>
      <c r="H6269" s="42" t="s">
        <v>635</v>
      </c>
      <c r="I6269" s="42" t="s">
        <v>56</v>
      </c>
      <c r="J6269" s="42">
        <v>32210</v>
      </c>
      <c r="K6269" s="42" t="s">
        <v>636</v>
      </c>
      <c r="L6269" s="42" t="s">
        <v>637</v>
      </c>
      <c r="M6269" s="42" t="s">
        <v>21</v>
      </c>
      <c r="N6269" s="42" t="s">
        <v>14964</v>
      </c>
      <c r="O6269" s="42" t="s">
        <v>23</v>
      </c>
      <c r="P6269" s="42" t="s">
        <v>395</v>
      </c>
      <c r="Q6269" s="56" t="s">
        <v>14965</v>
      </c>
      <c r="R6269" s="42" t="s">
        <v>94</v>
      </c>
      <c r="S6269" s="42" t="s">
        <v>22</v>
      </c>
      <c r="T6269" s="42"/>
      <c r="V6269" s="42"/>
      <c r="W6269" s="42"/>
      <c r="Y6269" s="57"/>
      <c r="Z6269" s="57"/>
      <c r="AA6269" s="57"/>
      <c r="AB6269" s="57"/>
      <c r="AC6269" s="57"/>
      <c r="AD6269" s="57"/>
      <c r="AE6269" s="57"/>
      <c r="AF6269" s="57"/>
      <c r="AG6269" s="57"/>
      <c r="AH6269" s="57"/>
      <c r="AI6269" s="57"/>
      <c r="AJ6269" s="57"/>
      <c r="AK6269" s="57"/>
      <c r="AL6269" s="57"/>
      <c r="AM6269" s="57"/>
      <c r="AN6269" s="57"/>
      <c r="AO6269" s="57"/>
      <c r="AP6269" s="57"/>
      <c r="AQ6269" s="57"/>
      <c r="AR6269" s="57"/>
      <c r="AS6269" s="57"/>
      <c r="AT6269" s="57"/>
      <c r="AU6269" s="57"/>
      <c r="AV6269" s="57"/>
      <c r="AW6269" s="57"/>
      <c r="AX6269" s="57"/>
      <c r="AY6269" s="57"/>
      <c r="AZ6269" s="57"/>
      <c r="BA6269" s="57"/>
      <c r="BB6269" s="57"/>
      <c r="BC6269" s="57"/>
      <c r="BD6269" s="57"/>
      <c r="BE6269" s="57"/>
      <c r="BF6269" s="57"/>
      <c r="BG6269" s="57"/>
      <c r="BH6269" s="57"/>
      <c r="BI6269" s="57"/>
      <c r="BJ6269" s="57"/>
      <c r="BK6269" s="57"/>
      <c r="BL6269" s="57"/>
    </row>
    <row r="6270" spans="1:64" s="50" customFormat="1" ht="12" customHeight="1" x14ac:dyDescent="0.15">
      <c r="A6270" s="42" t="s">
        <v>14966</v>
      </c>
      <c r="B6270" s="42">
        <v>40</v>
      </c>
      <c r="C6270" s="42" t="s">
        <v>14</v>
      </c>
      <c r="D6270" s="42" t="s">
        <v>42</v>
      </c>
      <c r="E6270" s="42" t="s">
        <v>14967</v>
      </c>
      <c r="F6270" s="55">
        <v>41464</v>
      </c>
      <c r="G6270" s="42" t="s">
        <v>14968</v>
      </c>
      <c r="H6270" s="42" t="s">
        <v>14969</v>
      </c>
      <c r="I6270" s="42" t="s">
        <v>75</v>
      </c>
      <c r="J6270" s="42" t="s">
        <v>14970</v>
      </c>
      <c r="K6270" s="42" t="s">
        <v>515</v>
      </c>
      <c r="L6270" s="42" t="s">
        <v>14971</v>
      </c>
      <c r="M6270" s="42" t="s">
        <v>21</v>
      </c>
      <c r="N6270" s="42" t="s">
        <v>14972</v>
      </c>
      <c r="O6270" s="42" t="s">
        <v>14973</v>
      </c>
      <c r="P6270" s="42" t="s">
        <v>395</v>
      </c>
      <c r="Q6270" s="56"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6270" s="42" t="s">
        <v>948</v>
      </c>
      <c r="S6270" s="42" t="s">
        <v>22</v>
      </c>
      <c r="T6270" s="42"/>
      <c r="V6270" s="42"/>
      <c r="W6270" s="42"/>
      <c r="Y6270" s="57"/>
      <c r="Z6270" s="57"/>
      <c r="AA6270" s="57"/>
      <c r="AB6270" s="57"/>
      <c r="AC6270" s="57"/>
      <c r="AD6270" s="57"/>
      <c r="AE6270" s="57"/>
      <c r="AF6270" s="57"/>
      <c r="AG6270" s="57"/>
      <c r="AH6270" s="57"/>
      <c r="AI6270" s="57"/>
      <c r="AJ6270" s="57"/>
      <c r="AK6270" s="57"/>
      <c r="AL6270" s="57"/>
      <c r="AM6270" s="57"/>
      <c r="AN6270" s="57"/>
      <c r="AO6270" s="57"/>
      <c r="AP6270" s="57"/>
      <c r="AQ6270" s="57"/>
      <c r="AR6270" s="57"/>
      <c r="AS6270" s="57"/>
      <c r="AT6270" s="57"/>
      <c r="AU6270" s="57"/>
      <c r="AV6270" s="57"/>
      <c r="AW6270" s="57"/>
      <c r="AX6270" s="57"/>
      <c r="AY6270" s="57"/>
      <c r="AZ6270" s="57"/>
      <c r="BA6270" s="57"/>
      <c r="BB6270" s="57"/>
      <c r="BC6270" s="57"/>
      <c r="BD6270" s="57"/>
      <c r="BE6270" s="57"/>
      <c r="BF6270" s="57"/>
      <c r="BG6270" s="57"/>
      <c r="BH6270" s="57"/>
      <c r="BI6270" s="57"/>
      <c r="BJ6270" s="57"/>
      <c r="BK6270" s="57"/>
      <c r="BL6270" s="57"/>
    </row>
    <row r="6271" spans="1:64" s="50" customFormat="1" ht="12" customHeight="1" x14ac:dyDescent="0.15">
      <c r="A6271" s="42" t="s">
        <v>14974</v>
      </c>
      <c r="B6271" s="42">
        <v>42</v>
      </c>
      <c r="C6271" s="42" t="s">
        <v>14</v>
      </c>
      <c r="D6271" s="42" t="s">
        <v>42</v>
      </c>
      <c r="E6271" s="42" t="s">
        <v>14975</v>
      </c>
      <c r="F6271" s="55">
        <v>41464</v>
      </c>
      <c r="G6271" s="42" t="s">
        <v>23890</v>
      </c>
      <c r="H6271" s="42" t="s">
        <v>13075</v>
      </c>
      <c r="I6271" s="42" t="s">
        <v>117</v>
      </c>
      <c r="J6271" s="42" t="s">
        <v>14976</v>
      </c>
      <c r="K6271" s="42" t="s">
        <v>13075</v>
      </c>
      <c r="L6271" s="42" t="s">
        <v>14977</v>
      </c>
      <c r="M6271" s="42" t="s">
        <v>21</v>
      </c>
      <c r="N6271" s="42" t="s">
        <v>14978</v>
      </c>
      <c r="O6271" s="42" t="s">
        <v>23</v>
      </c>
      <c r="P6271" s="42" t="s">
        <v>395</v>
      </c>
      <c r="Q6271" s="56" t="s">
        <v>14979</v>
      </c>
      <c r="R6271" s="42" t="s">
        <v>94</v>
      </c>
      <c r="S6271" s="42" t="s">
        <v>22</v>
      </c>
      <c r="T6271" s="42"/>
      <c r="V6271" s="42"/>
      <c r="W6271" s="42"/>
      <c r="Y6271" s="57"/>
      <c r="Z6271" s="57"/>
      <c r="AA6271" s="57"/>
      <c r="AB6271" s="57"/>
      <c r="AC6271" s="57"/>
      <c r="AD6271" s="57"/>
      <c r="AE6271" s="57"/>
      <c r="AF6271" s="57"/>
      <c r="AG6271" s="57"/>
      <c r="AH6271" s="57"/>
      <c r="AI6271" s="57"/>
      <c r="AJ6271" s="57"/>
      <c r="AK6271" s="57"/>
      <c r="AL6271" s="57"/>
      <c r="AM6271" s="57"/>
      <c r="AN6271" s="57"/>
      <c r="AO6271" s="57"/>
      <c r="AP6271" s="57"/>
      <c r="AQ6271" s="57"/>
      <c r="AR6271" s="57"/>
      <c r="AS6271" s="57"/>
      <c r="AT6271" s="57"/>
      <c r="AU6271" s="57"/>
      <c r="AV6271" s="57"/>
      <c r="AW6271" s="57"/>
      <c r="AX6271" s="57"/>
      <c r="AY6271" s="57"/>
      <c r="AZ6271" s="57"/>
      <c r="BA6271" s="57"/>
      <c r="BB6271" s="57"/>
      <c r="BC6271" s="57"/>
      <c r="BD6271" s="57"/>
      <c r="BE6271" s="57"/>
      <c r="BF6271" s="57"/>
      <c r="BG6271" s="57"/>
      <c r="BH6271" s="57"/>
      <c r="BI6271" s="57"/>
      <c r="BJ6271" s="57"/>
      <c r="BK6271" s="57"/>
      <c r="BL6271" s="57"/>
    </row>
    <row r="6272" spans="1:64" s="50" customFormat="1" ht="12" customHeight="1" x14ac:dyDescent="0.15">
      <c r="A6272" s="42" t="s">
        <v>14980</v>
      </c>
      <c r="B6272" s="42">
        <v>46</v>
      </c>
      <c r="C6272" s="42" t="s">
        <v>14</v>
      </c>
      <c r="D6272" s="42" t="s">
        <v>24</v>
      </c>
      <c r="E6272" s="42"/>
      <c r="F6272" s="55">
        <v>41464</v>
      </c>
      <c r="G6272" s="42" t="s">
        <v>14981</v>
      </c>
      <c r="H6272" s="42" t="s">
        <v>14982</v>
      </c>
      <c r="I6272" s="42" t="s">
        <v>39</v>
      </c>
      <c r="J6272" s="42" t="s">
        <v>14983</v>
      </c>
      <c r="K6272" s="42" t="s">
        <v>767</v>
      </c>
      <c r="L6272" s="42" t="s">
        <v>768</v>
      </c>
      <c r="M6272" s="42" t="s">
        <v>21</v>
      </c>
      <c r="N6272" s="42" t="s">
        <v>14984</v>
      </c>
      <c r="O6272" s="42" t="s">
        <v>994</v>
      </c>
      <c r="P6272" s="42" t="s">
        <v>395</v>
      </c>
      <c r="Q6272" s="56" t="s">
        <v>14985</v>
      </c>
      <c r="R6272" s="42" t="s">
        <v>23</v>
      </c>
      <c r="S6272" s="42" t="s">
        <v>22</v>
      </c>
      <c r="T6272" s="42"/>
      <c r="V6272" s="42"/>
      <c r="W6272" s="42"/>
      <c r="Y6272" s="57"/>
      <c r="Z6272" s="57"/>
      <c r="AA6272" s="57"/>
      <c r="AB6272" s="57"/>
      <c r="AC6272" s="57"/>
      <c r="AD6272" s="57"/>
      <c r="AE6272" s="57"/>
      <c r="AF6272" s="57"/>
      <c r="AG6272" s="57"/>
      <c r="AH6272" s="57"/>
      <c r="AI6272" s="57"/>
      <c r="AJ6272" s="57"/>
      <c r="AK6272" s="57"/>
      <c r="AL6272" s="57"/>
      <c r="AM6272" s="57"/>
      <c r="AN6272" s="57"/>
      <c r="AO6272" s="57"/>
      <c r="AP6272" s="57"/>
      <c r="AQ6272" s="57"/>
      <c r="AR6272" s="57"/>
      <c r="AS6272" s="57"/>
      <c r="AT6272" s="57"/>
      <c r="AU6272" s="57"/>
      <c r="AV6272" s="57"/>
      <c r="AW6272" s="57"/>
      <c r="AX6272" s="57"/>
      <c r="AY6272" s="57"/>
      <c r="AZ6272" s="57"/>
      <c r="BA6272" s="57"/>
      <c r="BB6272" s="57"/>
      <c r="BC6272" s="57"/>
      <c r="BD6272" s="57"/>
      <c r="BE6272" s="57"/>
      <c r="BF6272" s="57"/>
      <c r="BG6272" s="57"/>
      <c r="BH6272" s="57"/>
      <c r="BI6272" s="57"/>
      <c r="BJ6272" s="57"/>
      <c r="BK6272" s="57"/>
      <c r="BL6272" s="57"/>
    </row>
    <row r="6273" spans="1:64" s="50" customFormat="1" ht="12" customHeight="1" x14ac:dyDescent="0.15">
      <c r="A6273" s="42" t="s">
        <v>14956</v>
      </c>
      <c r="B6273" s="42">
        <v>40</v>
      </c>
      <c r="C6273" s="42" t="s">
        <v>14</v>
      </c>
      <c r="D6273" s="42" t="s">
        <v>79</v>
      </c>
      <c r="E6273" s="42" t="s">
        <v>14957</v>
      </c>
      <c r="F6273" s="55">
        <v>41464</v>
      </c>
      <c r="G6273" s="42" t="s">
        <v>23888</v>
      </c>
      <c r="H6273" s="42" t="s">
        <v>14958</v>
      </c>
      <c r="I6273" s="42" t="s">
        <v>425</v>
      </c>
      <c r="J6273" s="42" t="s">
        <v>14959</v>
      </c>
      <c r="K6273" s="42" t="s">
        <v>693</v>
      </c>
      <c r="L6273" s="42" t="s">
        <v>14960</v>
      </c>
      <c r="M6273" s="42" t="s">
        <v>20402</v>
      </c>
      <c r="N6273" s="42" t="s">
        <v>20470</v>
      </c>
      <c r="O6273" s="42" t="s">
        <v>394</v>
      </c>
      <c r="P6273" s="42" t="s">
        <v>395</v>
      </c>
      <c r="Q6273" s="56" t="s">
        <v>14961</v>
      </c>
      <c r="R6273" s="42" t="s">
        <v>94</v>
      </c>
      <c r="S6273" s="42" t="s">
        <v>12</v>
      </c>
      <c r="T6273" s="42"/>
      <c r="V6273" s="42"/>
      <c r="W6273" s="42"/>
      <c r="Y6273" s="57"/>
      <c r="Z6273" s="57"/>
      <c r="AA6273" s="57"/>
      <c r="AB6273" s="57"/>
      <c r="AC6273" s="57"/>
      <c r="AD6273" s="57"/>
      <c r="AE6273" s="57"/>
      <c r="AF6273" s="57"/>
      <c r="AG6273" s="57"/>
      <c r="AH6273" s="57"/>
      <c r="AI6273" s="57"/>
      <c r="AJ6273" s="57"/>
      <c r="AK6273" s="57"/>
      <c r="AL6273" s="57"/>
      <c r="AM6273" s="57"/>
      <c r="AN6273" s="57"/>
      <c r="AO6273" s="57"/>
      <c r="AP6273" s="57"/>
      <c r="AQ6273" s="57"/>
      <c r="AR6273" s="57"/>
      <c r="AS6273" s="57"/>
      <c r="AT6273" s="57"/>
      <c r="AU6273" s="57"/>
      <c r="AV6273" s="57"/>
      <c r="AW6273" s="57"/>
      <c r="AX6273" s="57"/>
      <c r="AY6273" s="57"/>
      <c r="AZ6273" s="57"/>
      <c r="BA6273" s="57"/>
      <c r="BB6273" s="57"/>
      <c r="BC6273" s="57"/>
      <c r="BD6273" s="57"/>
      <c r="BE6273" s="57"/>
      <c r="BF6273" s="57"/>
      <c r="BG6273" s="57"/>
      <c r="BH6273" s="57"/>
      <c r="BI6273" s="57"/>
      <c r="BJ6273" s="57"/>
      <c r="BK6273" s="57"/>
      <c r="BL6273" s="57"/>
    </row>
    <row r="6274" spans="1:64" s="50" customFormat="1" ht="12" customHeight="1" x14ac:dyDescent="0.15">
      <c r="A6274" s="42" t="s">
        <v>14986</v>
      </c>
      <c r="B6274" s="42">
        <v>57</v>
      </c>
      <c r="C6274" s="42" t="s">
        <v>14</v>
      </c>
      <c r="D6274" s="42" t="s">
        <v>79</v>
      </c>
      <c r="E6274" s="42" t="s">
        <v>14987</v>
      </c>
      <c r="F6274" s="55">
        <v>41463</v>
      </c>
      <c r="G6274" s="42" t="s">
        <v>14988</v>
      </c>
      <c r="H6274" s="42" t="s">
        <v>2756</v>
      </c>
      <c r="I6274" s="42" t="s">
        <v>56</v>
      </c>
      <c r="J6274" s="42" t="s">
        <v>14989</v>
      </c>
      <c r="K6274" s="42" t="s">
        <v>3415</v>
      </c>
      <c r="L6274" s="42" t="s">
        <v>14990</v>
      </c>
      <c r="M6274" s="42" t="s">
        <v>21</v>
      </c>
      <c r="N6274" s="42" t="s">
        <v>14991</v>
      </c>
      <c r="O6274" s="42" t="s">
        <v>537</v>
      </c>
      <c r="P6274" s="42" t="s">
        <v>395</v>
      </c>
      <c r="Q6274" s="56" t="s">
        <v>14992</v>
      </c>
      <c r="R6274" s="42" t="s">
        <v>94</v>
      </c>
      <c r="S6274" s="42" t="s">
        <v>22</v>
      </c>
      <c r="T6274" s="42"/>
      <c r="V6274" s="42"/>
      <c r="W6274" s="42"/>
      <c r="Y6274" s="57"/>
      <c r="Z6274" s="57"/>
      <c r="AA6274" s="57"/>
      <c r="AB6274" s="57"/>
      <c r="AC6274" s="57"/>
      <c r="AD6274" s="57"/>
      <c r="AE6274" s="57"/>
      <c r="AF6274" s="57"/>
      <c r="AG6274" s="57"/>
      <c r="AH6274" s="57"/>
      <c r="AI6274" s="57"/>
      <c r="AJ6274" s="57"/>
      <c r="AK6274" s="57"/>
      <c r="AL6274" s="57"/>
      <c r="AM6274" s="57"/>
      <c r="AN6274" s="57"/>
      <c r="AO6274" s="57"/>
      <c r="AP6274" s="57"/>
      <c r="AQ6274" s="57"/>
      <c r="AR6274" s="57"/>
      <c r="AS6274" s="57"/>
      <c r="AT6274" s="57"/>
      <c r="AU6274" s="57"/>
      <c r="AV6274" s="57"/>
      <c r="AW6274" s="57"/>
      <c r="AX6274" s="57"/>
      <c r="AY6274" s="57"/>
      <c r="AZ6274" s="57"/>
      <c r="BA6274" s="57"/>
      <c r="BB6274" s="57"/>
      <c r="BC6274" s="57"/>
      <c r="BD6274" s="57"/>
      <c r="BE6274" s="57"/>
      <c r="BF6274" s="57"/>
      <c r="BG6274" s="57"/>
      <c r="BH6274" s="57"/>
      <c r="BI6274" s="57"/>
      <c r="BJ6274" s="57"/>
      <c r="BK6274" s="57"/>
      <c r="BL6274" s="57"/>
    </row>
    <row r="6275" spans="1:64" s="50" customFormat="1" ht="12" customHeight="1" x14ac:dyDescent="0.15">
      <c r="A6275" s="42" t="s">
        <v>14994</v>
      </c>
      <c r="B6275" s="42">
        <v>55</v>
      </c>
      <c r="C6275" s="42" t="s">
        <v>14</v>
      </c>
      <c r="D6275" s="42" t="s">
        <v>24</v>
      </c>
      <c r="E6275" s="42"/>
      <c r="F6275" s="55">
        <v>41463</v>
      </c>
      <c r="G6275" s="42" t="s">
        <v>14995</v>
      </c>
      <c r="H6275" s="42" t="s">
        <v>14996</v>
      </c>
      <c r="I6275" s="42" t="s">
        <v>398</v>
      </c>
      <c r="J6275" s="42" t="s">
        <v>10156</v>
      </c>
      <c r="K6275" s="42" t="s">
        <v>10155</v>
      </c>
      <c r="L6275" s="42" t="s">
        <v>9162</v>
      </c>
      <c r="M6275" s="42" t="s">
        <v>21</v>
      </c>
      <c r="N6275" s="42" t="s">
        <v>14997</v>
      </c>
      <c r="O6275" s="42" t="s">
        <v>537</v>
      </c>
      <c r="P6275" s="42" t="s">
        <v>395</v>
      </c>
      <c r="Q6275" s="56" t="s">
        <v>14998</v>
      </c>
      <c r="R6275" s="42" t="s">
        <v>94</v>
      </c>
      <c r="S6275" s="42" t="s">
        <v>22</v>
      </c>
      <c r="T6275" s="42"/>
      <c r="V6275" s="42"/>
      <c r="W6275" s="42"/>
      <c r="Y6275" s="57"/>
      <c r="Z6275" s="57"/>
      <c r="AA6275" s="57"/>
      <c r="AB6275" s="57"/>
      <c r="AC6275" s="57"/>
      <c r="AD6275" s="57"/>
      <c r="AE6275" s="57"/>
      <c r="AF6275" s="57"/>
      <c r="AG6275" s="57"/>
      <c r="AH6275" s="57"/>
      <c r="AI6275" s="57"/>
      <c r="AJ6275" s="57"/>
      <c r="AK6275" s="57"/>
      <c r="AL6275" s="57"/>
      <c r="AM6275" s="57"/>
      <c r="AN6275" s="57"/>
      <c r="AO6275" s="57"/>
      <c r="AP6275" s="57"/>
      <c r="AQ6275" s="57"/>
      <c r="AR6275" s="57"/>
      <c r="AS6275" s="57"/>
      <c r="AT6275" s="57"/>
      <c r="AU6275" s="57"/>
      <c r="AV6275" s="57"/>
      <c r="AW6275" s="57"/>
      <c r="AX6275" s="57"/>
      <c r="AY6275" s="57"/>
      <c r="AZ6275" s="57"/>
      <c r="BA6275" s="57"/>
      <c r="BB6275" s="57"/>
      <c r="BC6275" s="57"/>
      <c r="BD6275" s="57"/>
      <c r="BE6275" s="57"/>
      <c r="BF6275" s="57"/>
      <c r="BG6275" s="57"/>
      <c r="BH6275" s="57"/>
      <c r="BI6275" s="57"/>
      <c r="BJ6275" s="57"/>
      <c r="BK6275" s="57"/>
      <c r="BL6275" s="57"/>
    </row>
    <row r="6276" spans="1:64" s="50" customFormat="1" ht="12" customHeight="1" x14ac:dyDescent="0.15">
      <c r="A6276" s="42" t="s">
        <v>15006</v>
      </c>
      <c r="B6276" s="42">
        <v>50</v>
      </c>
      <c r="C6276" s="42" t="s">
        <v>14</v>
      </c>
      <c r="D6276" s="42" t="s">
        <v>31</v>
      </c>
      <c r="E6276" s="42" t="s">
        <v>15007</v>
      </c>
      <c r="F6276" s="55">
        <v>41463</v>
      </c>
      <c r="G6276" s="42" t="s">
        <v>23891</v>
      </c>
      <c r="H6276" s="42" t="s">
        <v>15008</v>
      </c>
      <c r="I6276" s="42" t="s">
        <v>167</v>
      </c>
      <c r="J6276" s="42" t="s">
        <v>15009</v>
      </c>
      <c r="K6276" s="42" t="s">
        <v>3645</v>
      </c>
      <c r="L6276" s="42" t="s">
        <v>15010</v>
      </c>
      <c r="M6276" s="42" t="s">
        <v>21</v>
      </c>
      <c r="N6276" s="42" t="s">
        <v>15011</v>
      </c>
      <c r="O6276" s="42" t="s">
        <v>394</v>
      </c>
      <c r="P6276" s="42" t="s">
        <v>395</v>
      </c>
      <c r="Q6276" s="56" t="s">
        <v>15012</v>
      </c>
      <c r="R6276" s="42" t="s">
        <v>542</v>
      </c>
      <c r="S6276" s="42" t="s">
        <v>22</v>
      </c>
      <c r="T6276" s="42"/>
      <c r="V6276" s="42"/>
      <c r="W6276" s="42"/>
      <c r="Y6276" s="57"/>
      <c r="Z6276" s="57"/>
      <c r="AA6276" s="57"/>
      <c r="AB6276" s="57"/>
      <c r="AC6276" s="57"/>
      <c r="AD6276" s="57"/>
      <c r="AE6276" s="57"/>
      <c r="AF6276" s="57"/>
      <c r="AG6276" s="57"/>
      <c r="AH6276" s="57"/>
      <c r="AI6276" s="57"/>
      <c r="AJ6276" s="57"/>
      <c r="AK6276" s="57"/>
      <c r="AL6276" s="57"/>
      <c r="AM6276" s="57"/>
      <c r="AN6276" s="57"/>
      <c r="AO6276" s="57"/>
      <c r="AP6276" s="57"/>
      <c r="AQ6276" s="57"/>
      <c r="AR6276" s="57"/>
      <c r="AS6276" s="57"/>
      <c r="AT6276" s="57"/>
      <c r="AU6276" s="57"/>
      <c r="AV6276" s="57"/>
      <c r="AW6276" s="57"/>
      <c r="AX6276" s="57"/>
      <c r="AY6276" s="57"/>
      <c r="AZ6276" s="57"/>
      <c r="BA6276" s="57"/>
      <c r="BB6276" s="57"/>
      <c r="BC6276" s="57"/>
      <c r="BD6276" s="57"/>
      <c r="BE6276" s="57"/>
      <c r="BF6276" s="57"/>
      <c r="BG6276" s="57"/>
      <c r="BH6276" s="57"/>
      <c r="BI6276" s="57"/>
      <c r="BJ6276" s="57"/>
      <c r="BK6276" s="57"/>
      <c r="BL6276" s="57"/>
    </row>
    <row r="6277" spans="1:64" s="50" customFormat="1" ht="12" customHeight="1" x14ac:dyDescent="0.15">
      <c r="A6277" s="42" t="s">
        <v>14999</v>
      </c>
      <c r="B6277" s="42">
        <v>52</v>
      </c>
      <c r="C6277" s="42" t="s">
        <v>14</v>
      </c>
      <c r="D6277" s="42" t="s">
        <v>31</v>
      </c>
      <c r="E6277" s="42"/>
      <c r="F6277" s="55">
        <v>41463</v>
      </c>
      <c r="G6277" s="42" t="s">
        <v>15000</v>
      </c>
      <c r="H6277" s="42" t="s">
        <v>15001</v>
      </c>
      <c r="I6277" s="42" t="s">
        <v>38</v>
      </c>
      <c r="J6277" s="42" t="s">
        <v>15002</v>
      </c>
      <c r="K6277" s="42" t="s">
        <v>7671</v>
      </c>
      <c r="L6277" s="42" t="s">
        <v>15003</v>
      </c>
      <c r="M6277" s="42" t="s">
        <v>21</v>
      </c>
      <c r="N6277" s="42" t="s">
        <v>15004</v>
      </c>
      <c r="O6277" s="42" t="s">
        <v>537</v>
      </c>
      <c r="P6277" s="42" t="s">
        <v>395</v>
      </c>
      <c r="Q6277" s="56" t="s">
        <v>15005</v>
      </c>
      <c r="R6277" s="42" t="s">
        <v>542</v>
      </c>
      <c r="S6277" s="42" t="s">
        <v>22</v>
      </c>
      <c r="T6277" s="42"/>
      <c r="V6277" s="42"/>
      <c r="W6277" s="42"/>
      <c r="Y6277" s="57"/>
      <c r="Z6277" s="57"/>
      <c r="AA6277" s="57"/>
      <c r="AB6277" s="57"/>
      <c r="AC6277" s="57"/>
      <c r="AD6277" s="57"/>
      <c r="AE6277" s="57"/>
      <c r="AF6277" s="57"/>
      <c r="AG6277" s="57"/>
      <c r="AH6277" s="57"/>
      <c r="AI6277" s="57"/>
      <c r="AJ6277" s="57"/>
      <c r="AK6277" s="57"/>
      <c r="AL6277" s="57"/>
      <c r="AM6277" s="57"/>
      <c r="AN6277" s="57"/>
      <c r="AO6277" s="57"/>
      <c r="AP6277" s="57"/>
      <c r="AQ6277" s="57"/>
      <c r="AR6277" s="57"/>
      <c r="AS6277" s="57"/>
      <c r="AT6277" s="57"/>
      <c r="AU6277" s="57"/>
      <c r="AV6277" s="57"/>
      <c r="AW6277" s="57"/>
      <c r="AX6277" s="57"/>
      <c r="AY6277" s="57"/>
      <c r="AZ6277" s="57"/>
      <c r="BA6277" s="57"/>
      <c r="BB6277" s="57"/>
      <c r="BC6277" s="57"/>
      <c r="BD6277" s="57"/>
      <c r="BE6277" s="57"/>
      <c r="BF6277" s="57"/>
      <c r="BG6277" s="57"/>
      <c r="BH6277" s="57"/>
      <c r="BI6277" s="57"/>
      <c r="BJ6277" s="57"/>
      <c r="BK6277" s="57"/>
      <c r="BL6277" s="57"/>
    </row>
    <row r="6278" spans="1:64" s="50" customFormat="1" ht="12" customHeight="1" x14ac:dyDescent="0.15">
      <c r="A6278" s="42" t="s">
        <v>15013</v>
      </c>
      <c r="B6278" s="42">
        <v>27</v>
      </c>
      <c r="C6278" s="42" t="s">
        <v>14</v>
      </c>
      <c r="D6278" s="42" t="s">
        <v>31</v>
      </c>
      <c r="E6278" s="42" t="s">
        <v>15014</v>
      </c>
      <c r="F6278" s="55">
        <v>41463</v>
      </c>
      <c r="G6278" s="42" t="s">
        <v>15015</v>
      </c>
      <c r="H6278" s="42" t="s">
        <v>15016</v>
      </c>
      <c r="I6278" s="42" t="s">
        <v>398</v>
      </c>
      <c r="J6278" s="42" t="s">
        <v>15017</v>
      </c>
      <c r="K6278" s="42" t="s">
        <v>1605</v>
      </c>
      <c r="L6278" s="42" t="s">
        <v>15018</v>
      </c>
      <c r="M6278" s="42" t="s">
        <v>21</v>
      </c>
      <c r="N6278" s="42" t="s">
        <v>15019</v>
      </c>
      <c r="O6278" s="42" t="s">
        <v>537</v>
      </c>
      <c r="P6278" s="42" t="s">
        <v>395</v>
      </c>
      <c r="Q6278" s="56" t="str">
        <f>HYPERLINK("http://www.post-gazette.com/stories/local/neighborhoods-north/man-shot-to-death-in-sewickley-694786/","http://www.post-gazette.com/stories/local/neighborhoods-north/man-shot-to-death-in-sewickley-694786/")</f>
        <v>http://www.post-gazette.com/stories/local/neighborhoods-north/man-shot-to-death-in-sewickley-694786/</v>
      </c>
      <c r="R6278" s="42" t="s">
        <v>94</v>
      </c>
      <c r="S6278" s="42" t="s">
        <v>22</v>
      </c>
      <c r="T6278" s="42"/>
      <c r="V6278" s="42"/>
      <c r="W6278" s="42"/>
      <c r="Y6278" s="57"/>
      <c r="Z6278" s="57"/>
      <c r="AA6278" s="57"/>
      <c r="AB6278" s="57"/>
      <c r="AC6278" s="57"/>
      <c r="AD6278" s="57"/>
      <c r="AE6278" s="57"/>
      <c r="AF6278" s="57"/>
      <c r="AG6278" s="57"/>
      <c r="AH6278" s="57"/>
      <c r="AI6278" s="57"/>
      <c r="AJ6278" s="57"/>
      <c r="AK6278" s="57"/>
      <c r="AL6278" s="57"/>
      <c r="AM6278" s="57"/>
      <c r="AN6278" s="57"/>
      <c r="AO6278" s="57"/>
      <c r="AP6278" s="57"/>
      <c r="AQ6278" s="57"/>
      <c r="AR6278" s="57"/>
      <c r="AS6278" s="57"/>
      <c r="AT6278" s="57"/>
      <c r="AU6278" s="57"/>
      <c r="AV6278" s="57"/>
      <c r="AW6278" s="57"/>
      <c r="AX6278" s="57"/>
      <c r="AY6278" s="57"/>
      <c r="AZ6278" s="57"/>
      <c r="BA6278" s="57"/>
      <c r="BB6278" s="57"/>
      <c r="BC6278" s="57"/>
      <c r="BD6278" s="57"/>
      <c r="BE6278" s="57"/>
      <c r="BF6278" s="57"/>
      <c r="BG6278" s="57"/>
      <c r="BH6278" s="57"/>
      <c r="BI6278" s="57"/>
      <c r="BJ6278" s="57"/>
      <c r="BK6278" s="57"/>
      <c r="BL6278" s="57"/>
    </row>
    <row r="6279" spans="1:64" s="50" customFormat="1" ht="12" customHeight="1" x14ac:dyDescent="0.15">
      <c r="A6279" s="42" t="s">
        <v>15033</v>
      </c>
      <c r="B6279" s="42">
        <v>62</v>
      </c>
      <c r="C6279" s="42" t="s">
        <v>14</v>
      </c>
      <c r="D6279" s="42" t="s">
        <v>31</v>
      </c>
      <c r="E6279" s="42"/>
      <c r="F6279" s="55">
        <v>41462</v>
      </c>
      <c r="G6279" s="42" t="s">
        <v>15034</v>
      </c>
      <c r="H6279" s="42" t="s">
        <v>15035</v>
      </c>
      <c r="I6279" s="42" t="s">
        <v>38</v>
      </c>
      <c r="J6279" s="42" t="s">
        <v>15036</v>
      </c>
      <c r="K6279" s="42" t="s">
        <v>1263</v>
      </c>
      <c r="L6279" s="42" t="s">
        <v>15037</v>
      </c>
      <c r="M6279" s="42" t="s">
        <v>28678</v>
      </c>
      <c r="N6279" s="42" t="s">
        <v>15038</v>
      </c>
      <c r="O6279" s="42" t="s">
        <v>20404</v>
      </c>
      <c r="P6279" s="42" t="s">
        <v>20404</v>
      </c>
      <c r="Q6279" s="56" t="s">
        <v>15039</v>
      </c>
      <c r="R6279" s="42" t="s">
        <v>94</v>
      </c>
      <c r="S6279" s="42" t="s">
        <v>12</v>
      </c>
      <c r="T6279" s="42"/>
      <c r="V6279" s="42"/>
      <c r="W6279" s="42"/>
      <c r="Y6279" s="57"/>
      <c r="Z6279" s="57"/>
      <c r="AA6279" s="57"/>
      <c r="AB6279" s="57"/>
      <c r="AC6279" s="57"/>
      <c r="AD6279" s="57"/>
      <c r="AE6279" s="57"/>
      <c r="AF6279" s="57"/>
      <c r="AG6279" s="57"/>
      <c r="AH6279" s="57"/>
      <c r="AI6279" s="57"/>
      <c r="AJ6279" s="57"/>
      <c r="AK6279" s="57"/>
      <c r="AL6279" s="57"/>
      <c r="AM6279" s="57"/>
      <c r="AN6279" s="57"/>
      <c r="AO6279" s="57"/>
      <c r="AP6279" s="57"/>
      <c r="AQ6279" s="57"/>
      <c r="AR6279" s="57"/>
      <c r="AS6279" s="57"/>
      <c r="AT6279" s="57"/>
      <c r="AU6279" s="57"/>
      <c r="AV6279" s="57"/>
      <c r="AW6279" s="57"/>
      <c r="AX6279" s="57"/>
      <c r="AY6279" s="57"/>
      <c r="AZ6279" s="57"/>
      <c r="BA6279" s="57"/>
      <c r="BB6279" s="57"/>
      <c r="BC6279" s="57"/>
      <c r="BD6279" s="57"/>
      <c r="BE6279" s="57"/>
      <c r="BF6279" s="57"/>
      <c r="BG6279" s="57"/>
      <c r="BH6279" s="57"/>
      <c r="BI6279" s="57"/>
      <c r="BJ6279" s="57"/>
      <c r="BK6279" s="57"/>
      <c r="BL6279" s="57"/>
    </row>
    <row r="6280" spans="1:64" s="50" customFormat="1" ht="12" customHeight="1" x14ac:dyDescent="0.15">
      <c r="A6280" s="42" t="s">
        <v>15020</v>
      </c>
      <c r="B6280" s="42">
        <v>29</v>
      </c>
      <c r="C6280" s="42" t="s">
        <v>14</v>
      </c>
      <c r="D6280" s="42" t="s">
        <v>79</v>
      </c>
      <c r="E6280" s="42" t="s">
        <v>15021</v>
      </c>
      <c r="F6280" s="55">
        <v>41462</v>
      </c>
      <c r="G6280" s="42" t="s">
        <v>23892</v>
      </c>
      <c r="H6280" s="42" t="s">
        <v>874</v>
      </c>
      <c r="I6280" s="42" t="s">
        <v>309</v>
      </c>
      <c r="J6280" s="42" t="s">
        <v>15022</v>
      </c>
      <c r="K6280" s="42" t="s">
        <v>1747</v>
      </c>
      <c r="L6280" s="42" t="s">
        <v>875</v>
      </c>
      <c r="M6280" s="42" t="s">
        <v>21</v>
      </c>
      <c r="N6280" s="42" t="s">
        <v>15023</v>
      </c>
      <c r="O6280" s="42" t="s">
        <v>994</v>
      </c>
      <c r="P6280" s="42" t="s">
        <v>395</v>
      </c>
      <c r="Q6280" s="56" t="s">
        <v>15024</v>
      </c>
      <c r="R6280" s="42" t="s">
        <v>94</v>
      </c>
      <c r="S6280" s="42" t="s">
        <v>22</v>
      </c>
      <c r="T6280" s="42"/>
      <c r="V6280" s="42"/>
      <c r="W6280" s="42"/>
      <c r="Y6280" s="57"/>
      <c r="Z6280" s="57"/>
      <c r="AA6280" s="57"/>
      <c r="AB6280" s="57"/>
      <c r="AC6280" s="57"/>
      <c r="AD6280" s="57"/>
      <c r="AE6280" s="57"/>
      <c r="AF6280" s="57"/>
      <c r="AG6280" s="57"/>
      <c r="AH6280" s="57"/>
      <c r="AI6280" s="57"/>
      <c r="AJ6280" s="57"/>
      <c r="AK6280" s="57"/>
      <c r="AL6280" s="57"/>
      <c r="AM6280" s="57"/>
      <c r="AN6280" s="57"/>
      <c r="AO6280" s="57"/>
      <c r="AP6280" s="57"/>
      <c r="AQ6280" s="57"/>
      <c r="AR6280" s="57"/>
      <c r="AS6280" s="57"/>
      <c r="AT6280" s="57"/>
      <c r="AU6280" s="57"/>
      <c r="AV6280" s="57"/>
      <c r="AW6280" s="57"/>
      <c r="AX6280" s="57"/>
      <c r="AY6280" s="57"/>
      <c r="AZ6280" s="57"/>
      <c r="BA6280" s="57"/>
      <c r="BB6280" s="57"/>
      <c r="BC6280" s="57"/>
      <c r="BD6280" s="57"/>
      <c r="BE6280" s="57"/>
      <c r="BF6280" s="57"/>
      <c r="BG6280" s="57"/>
      <c r="BH6280" s="57"/>
      <c r="BI6280" s="57"/>
      <c r="BJ6280" s="57"/>
      <c r="BK6280" s="57"/>
      <c r="BL6280" s="57"/>
    </row>
    <row r="6281" spans="1:64" s="50" customFormat="1" ht="12" customHeight="1" x14ac:dyDescent="0.15">
      <c r="A6281" s="42" t="s">
        <v>15025</v>
      </c>
      <c r="B6281" s="42">
        <v>35</v>
      </c>
      <c r="C6281" s="42" t="s">
        <v>14</v>
      </c>
      <c r="D6281" s="42" t="s">
        <v>42</v>
      </c>
      <c r="E6281" s="42" t="s">
        <v>15026</v>
      </c>
      <c r="F6281" s="55">
        <v>41462</v>
      </c>
      <c r="G6281" s="42" t="s">
        <v>15027</v>
      </c>
      <c r="H6281" s="42" t="s">
        <v>121</v>
      </c>
      <c r="I6281" s="42" t="s">
        <v>67</v>
      </c>
      <c r="J6281" s="42" t="s">
        <v>15028</v>
      </c>
      <c r="K6281" s="42" t="s">
        <v>15029</v>
      </c>
      <c r="L6281" s="42" t="s">
        <v>15030</v>
      </c>
      <c r="M6281" s="42" t="s">
        <v>21</v>
      </c>
      <c r="N6281" s="42" t="s">
        <v>15031</v>
      </c>
      <c r="O6281" s="42" t="s">
        <v>23</v>
      </c>
      <c r="P6281" s="42" t="s">
        <v>395</v>
      </c>
      <c r="Q6281" s="56" t="s">
        <v>15032</v>
      </c>
      <c r="R6281" s="42" t="s">
        <v>94</v>
      </c>
      <c r="S6281" s="42" t="s">
        <v>22</v>
      </c>
      <c r="T6281" s="42"/>
      <c r="V6281" s="42"/>
      <c r="W6281" s="42"/>
      <c r="Y6281" s="57"/>
      <c r="Z6281" s="57"/>
      <c r="AA6281" s="57"/>
      <c r="AB6281" s="57"/>
      <c r="AC6281" s="57"/>
      <c r="AD6281" s="57"/>
      <c r="AE6281" s="57"/>
      <c r="AF6281" s="57"/>
      <c r="AG6281" s="57"/>
      <c r="AH6281" s="57"/>
      <c r="AI6281" s="57"/>
      <c r="AJ6281" s="57"/>
      <c r="AK6281" s="57"/>
      <c r="AL6281" s="57"/>
      <c r="AM6281" s="57"/>
      <c r="AN6281" s="57"/>
      <c r="AO6281" s="57"/>
      <c r="AP6281" s="57"/>
      <c r="AQ6281" s="57"/>
      <c r="AR6281" s="57"/>
      <c r="AS6281" s="57"/>
      <c r="AT6281" s="57"/>
      <c r="AU6281" s="57"/>
      <c r="AV6281" s="57"/>
      <c r="AW6281" s="57"/>
      <c r="AX6281" s="57"/>
      <c r="AY6281" s="57"/>
      <c r="AZ6281" s="57"/>
      <c r="BA6281" s="57"/>
      <c r="BB6281" s="57"/>
      <c r="BC6281" s="57"/>
      <c r="BD6281" s="57"/>
      <c r="BE6281" s="57"/>
      <c r="BF6281" s="57"/>
      <c r="BG6281" s="57"/>
      <c r="BH6281" s="57"/>
      <c r="BI6281" s="57"/>
      <c r="BJ6281" s="57"/>
      <c r="BK6281" s="57"/>
      <c r="BL6281" s="57"/>
    </row>
    <row r="6282" spans="1:64" s="50" customFormat="1" ht="12" customHeight="1" x14ac:dyDescent="0.15">
      <c r="A6282" s="42" t="s">
        <v>15040</v>
      </c>
      <c r="B6282" s="42">
        <v>29</v>
      </c>
      <c r="C6282" s="42" t="s">
        <v>14</v>
      </c>
      <c r="D6282" s="42" t="s">
        <v>31</v>
      </c>
      <c r="E6282" s="42" t="s">
        <v>15041</v>
      </c>
      <c r="F6282" s="55">
        <v>41462</v>
      </c>
      <c r="G6282" s="42" t="s">
        <v>23893</v>
      </c>
      <c r="H6282" s="42" t="s">
        <v>15042</v>
      </c>
      <c r="I6282" s="42" t="s">
        <v>39</v>
      </c>
      <c r="J6282" s="42" t="s">
        <v>15043</v>
      </c>
      <c r="K6282" s="42" t="s">
        <v>767</v>
      </c>
      <c r="L6282" s="42" t="s">
        <v>768</v>
      </c>
      <c r="M6282" s="42" t="s">
        <v>21</v>
      </c>
      <c r="N6282" s="42" t="s">
        <v>15044</v>
      </c>
      <c r="O6282" s="42" t="s">
        <v>394</v>
      </c>
      <c r="P6282" s="42" t="s">
        <v>395</v>
      </c>
      <c r="Q6282" s="56" t="s">
        <v>15045</v>
      </c>
      <c r="R6282" s="42" t="s">
        <v>94</v>
      </c>
      <c r="S6282" s="42" t="s">
        <v>22</v>
      </c>
      <c r="T6282" s="42"/>
      <c r="V6282" s="42"/>
      <c r="W6282" s="42"/>
      <c r="Y6282" s="57"/>
      <c r="Z6282" s="57"/>
      <c r="AA6282" s="57"/>
      <c r="AB6282" s="57"/>
      <c r="AC6282" s="57"/>
      <c r="AD6282" s="57"/>
      <c r="AE6282" s="57"/>
      <c r="AF6282" s="57"/>
      <c r="AG6282" s="57"/>
      <c r="AH6282" s="57"/>
      <c r="AI6282" s="57"/>
      <c r="AJ6282" s="57"/>
      <c r="AK6282" s="57"/>
      <c r="AL6282" s="57"/>
      <c r="AM6282" s="57"/>
      <c r="AN6282" s="57"/>
      <c r="AO6282" s="57"/>
      <c r="AP6282" s="57"/>
      <c r="AQ6282" s="57"/>
      <c r="AR6282" s="57"/>
      <c r="AS6282" s="57"/>
      <c r="AT6282" s="57"/>
      <c r="AU6282" s="57"/>
      <c r="AV6282" s="57"/>
      <c r="AW6282" s="57"/>
      <c r="AX6282" s="57"/>
      <c r="AY6282" s="57"/>
      <c r="AZ6282" s="57"/>
      <c r="BA6282" s="57"/>
      <c r="BB6282" s="57"/>
      <c r="BC6282" s="57"/>
      <c r="BD6282" s="57"/>
      <c r="BE6282" s="57"/>
      <c r="BF6282" s="57"/>
      <c r="BG6282" s="57"/>
      <c r="BH6282" s="57"/>
      <c r="BI6282" s="57"/>
      <c r="BJ6282" s="57"/>
      <c r="BK6282" s="57"/>
      <c r="BL6282" s="57"/>
    </row>
    <row r="6283" spans="1:64" s="50" customFormat="1" ht="12" customHeight="1" x14ac:dyDescent="0.15">
      <c r="A6283" s="42" t="s">
        <v>15046</v>
      </c>
      <c r="B6283" s="42">
        <v>27</v>
      </c>
      <c r="C6283" s="42" t="s">
        <v>14</v>
      </c>
      <c r="D6283" s="42" t="s">
        <v>15</v>
      </c>
      <c r="E6283" s="42"/>
      <c r="F6283" s="55">
        <v>41461</v>
      </c>
      <c r="G6283" s="42" t="s">
        <v>23894</v>
      </c>
      <c r="H6283" s="42" t="s">
        <v>194</v>
      </c>
      <c r="I6283" s="42" t="s">
        <v>39</v>
      </c>
      <c r="J6283" s="42" t="s">
        <v>15047</v>
      </c>
      <c r="K6283" s="42" t="s">
        <v>194</v>
      </c>
      <c r="L6283" s="42" t="s">
        <v>195</v>
      </c>
      <c r="M6283" s="42" t="s">
        <v>21</v>
      </c>
      <c r="N6283" s="42" t="s">
        <v>15048</v>
      </c>
      <c r="O6283" s="42" t="s">
        <v>994</v>
      </c>
      <c r="P6283" s="42" t="s">
        <v>395</v>
      </c>
      <c r="Q6283" s="56" t="s">
        <v>15049</v>
      </c>
      <c r="R6283" s="42" t="s">
        <v>94</v>
      </c>
      <c r="S6283" s="42" t="s">
        <v>22</v>
      </c>
      <c r="T6283" s="42"/>
      <c r="V6283" s="42"/>
      <c r="W6283" s="42"/>
      <c r="Y6283" s="57"/>
      <c r="Z6283" s="57"/>
      <c r="AA6283" s="57"/>
      <c r="AB6283" s="57"/>
      <c r="AC6283" s="57"/>
      <c r="AD6283" s="57"/>
      <c r="AE6283" s="57"/>
      <c r="AF6283" s="57"/>
      <c r="AG6283" s="57"/>
      <c r="AH6283" s="57"/>
      <c r="AI6283" s="57"/>
      <c r="AJ6283" s="57"/>
      <c r="AK6283" s="57"/>
      <c r="AL6283" s="57"/>
      <c r="AM6283" s="57"/>
      <c r="AN6283" s="57"/>
      <c r="AO6283" s="57"/>
      <c r="AP6283" s="57"/>
      <c r="AQ6283" s="57"/>
      <c r="AR6283" s="57"/>
      <c r="AS6283" s="57"/>
      <c r="AT6283" s="57"/>
      <c r="AU6283" s="57"/>
      <c r="AV6283" s="57"/>
      <c r="AW6283" s="57"/>
      <c r="AX6283" s="57"/>
      <c r="AY6283" s="57"/>
      <c r="AZ6283" s="57"/>
      <c r="BA6283" s="57"/>
      <c r="BB6283" s="57"/>
      <c r="BC6283" s="57"/>
      <c r="BD6283" s="57"/>
      <c r="BE6283" s="57"/>
      <c r="BF6283" s="57"/>
      <c r="BG6283" s="57"/>
      <c r="BH6283" s="57"/>
      <c r="BI6283" s="57"/>
      <c r="BJ6283" s="57"/>
      <c r="BK6283" s="57"/>
      <c r="BL6283" s="57"/>
    </row>
    <row r="6284" spans="1:64" s="50" customFormat="1" ht="12" customHeight="1" x14ac:dyDescent="0.15">
      <c r="A6284" s="42" t="s">
        <v>15050</v>
      </c>
      <c r="B6284" s="42">
        <v>84</v>
      </c>
      <c r="C6284" s="42" t="s">
        <v>14</v>
      </c>
      <c r="D6284" s="42" t="s">
        <v>24</v>
      </c>
      <c r="E6284" s="42"/>
      <c r="F6284" s="55">
        <v>41461</v>
      </c>
      <c r="G6284" s="42" t="s">
        <v>15051</v>
      </c>
      <c r="H6284" s="42" t="s">
        <v>15052</v>
      </c>
      <c r="I6284" s="42" t="s">
        <v>144</v>
      </c>
      <c r="J6284" s="42" t="s">
        <v>15053</v>
      </c>
      <c r="K6284" s="42" t="s">
        <v>15054</v>
      </c>
      <c r="L6284" s="42" t="s">
        <v>15055</v>
      </c>
      <c r="M6284" s="42" t="s">
        <v>21</v>
      </c>
      <c r="N6284" s="42" t="s">
        <v>15056</v>
      </c>
      <c r="O6284" s="42" t="s">
        <v>994</v>
      </c>
      <c r="P6284" s="42" t="s">
        <v>395</v>
      </c>
      <c r="Q6284" s="56" t="s">
        <v>15057</v>
      </c>
      <c r="R6284" s="42" t="s">
        <v>94</v>
      </c>
      <c r="S6284" s="42" t="s">
        <v>22</v>
      </c>
      <c r="T6284" s="42"/>
      <c r="V6284" s="42"/>
      <c r="W6284" s="42"/>
      <c r="Y6284" s="57"/>
      <c r="Z6284" s="57"/>
      <c r="AA6284" s="57"/>
      <c r="AB6284" s="57"/>
      <c r="AC6284" s="57"/>
      <c r="AD6284" s="57"/>
      <c r="AE6284" s="57"/>
      <c r="AF6284" s="57"/>
      <c r="AG6284" s="57"/>
      <c r="AH6284" s="57"/>
      <c r="AI6284" s="57"/>
      <c r="AJ6284" s="57"/>
      <c r="AK6284" s="57"/>
      <c r="AL6284" s="57"/>
      <c r="AM6284" s="57"/>
      <c r="AN6284" s="57"/>
      <c r="AO6284" s="57"/>
      <c r="AP6284" s="57"/>
      <c r="AQ6284" s="57"/>
      <c r="AR6284" s="57"/>
      <c r="AS6284" s="57"/>
      <c r="AT6284" s="57"/>
      <c r="AU6284" s="57"/>
      <c r="AV6284" s="57"/>
      <c r="AW6284" s="57"/>
      <c r="AX6284" s="57"/>
      <c r="AY6284" s="57"/>
      <c r="AZ6284" s="57"/>
      <c r="BA6284" s="57"/>
      <c r="BB6284" s="57"/>
      <c r="BC6284" s="57"/>
      <c r="BD6284" s="57"/>
      <c r="BE6284" s="57"/>
      <c r="BF6284" s="57"/>
      <c r="BG6284" s="57"/>
      <c r="BH6284" s="57"/>
      <c r="BI6284" s="57"/>
      <c r="BJ6284" s="57"/>
      <c r="BK6284" s="57"/>
      <c r="BL6284" s="57"/>
    </row>
    <row r="6285" spans="1:64" s="50" customFormat="1" ht="12" customHeight="1" x14ac:dyDescent="0.15">
      <c r="A6285" s="42" t="s">
        <v>15058</v>
      </c>
      <c r="B6285" s="42">
        <v>34</v>
      </c>
      <c r="C6285" s="42" t="s">
        <v>14</v>
      </c>
      <c r="D6285" s="42" t="s">
        <v>24</v>
      </c>
      <c r="E6285" s="42"/>
      <c r="F6285" s="55">
        <v>41461</v>
      </c>
      <c r="G6285" s="42" t="s">
        <v>15059</v>
      </c>
      <c r="H6285" s="42" t="s">
        <v>616</v>
      </c>
      <c r="I6285" s="42" t="s">
        <v>117</v>
      </c>
      <c r="J6285" s="42" t="s">
        <v>2751</v>
      </c>
      <c r="K6285" s="42" t="s">
        <v>617</v>
      </c>
      <c r="L6285" s="42" t="s">
        <v>618</v>
      </c>
      <c r="M6285" s="42" t="s">
        <v>21</v>
      </c>
      <c r="N6285" s="42" t="s">
        <v>15060</v>
      </c>
      <c r="O6285" s="42" t="s">
        <v>994</v>
      </c>
      <c r="P6285" s="42" t="s">
        <v>395</v>
      </c>
      <c r="Q6285" s="56" t="s">
        <v>15061</v>
      </c>
      <c r="R6285" s="42" t="s">
        <v>542</v>
      </c>
      <c r="S6285" s="42" t="s">
        <v>22</v>
      </c>
      <c r="T6285" s="42"/>
      <c r="V6285" s="42"/>
      <c r="W6285" s="42"/>
      <c r="Y6285" s="57"/>
      <c r="Z6285" s="57"/>
      <c r="AA6285" s="57"/>
      <c r="AB6285" s="57"/>
      <c r="AC6285" s="57"/>
      <c r="AD6285" s="57"/>
      <c r="AE6285" s="57"/>
      <c r="AF6285" s="57"/>
      <c r="AG6285" s="57"/>
      <c r="AH6285" s="57"/>
      <c r="AI6285" s="57"/>
      <c r="AJ6285" s="57"/>
      <c r="AK6285" s="57"/>
      <c r="AL6285" s="57"/>
      <c r="AM6285" s="57"/>
      <c r="AN6285" s="57"/>
      <c r="AO6285" s="57"/>
      <c r="AP6285" s="57"/>
      <c r="AQ6285" s="57"/>
      <c r="AR6285" s="57"/>
      <c r="AS6285" s="57"/>
      <c r="AT6285" s="57"/>
      <c r="AU6285" s="57"/>
      <c r="AV6285" s="57"/>
      <c r="AW6285" s="57"/>
      <c r="AX6285" s="57"/>
      <c r="AY6285" s="57"/>
      <c r="AZ6285" s="57"/>
      <c r="BA6285" s="57"/>
      <c r="BB6285" s="57"/>
      <c r="BC6285" s="57"/>
      <c r="BD6285" s="57"/>
      <c r="BE6285" s="57"/>
      <c r="BF6285" s="57"/>
      <c r="BG6285" s="57"/>
      <c r="BH6285" s="57"/>
      <c r="BI6285" s="57"/>
      <c r="BJ6285" s="57"/>
      <c r="BK6285" s="57"/>
      <c r="BL6285" s="57"/>
    </row>
    <row r="6286" spans="1:64" s="50" customFormat="1" ht="12" customHeight="1" x14ac:dyDescent="0.15">
      <c r="A6286" s="42" t="s">
        <v>15067</v>
      </c>
      <c r="B6286" s="42">
        <v>61</v>
      </c>
      <c r="C6286" s="42" t="s">
        <v>14</v>
      </c>
      <c r="D6286" s="42" t="s">
        <v>31</v>
      </c>
      <c r="E6286" s="42" t="s">
        <v>15068</v>
      </c>
      <c r="F6286" s="55">
        <v>41461</v>
      </c>
      <c r="G6286" s="42" t="s">
        <v>23895</v>
      </c>
      <c r="H6286" s="42" t="s">
        <v>1679</v>
      </c>
      <c r="I6286" s="42" t="s">
        <v>417</v>
      </c>
      <c r="J6286" s="42" t="s">
        <v>15069</v>
      </c>
      <c r="K6286" s="42" t="s">
        <v>1681</v>
      </c>
      <c r="L6286" s="42" t="s">
        <v>569</v>
      </c>
      <c r="M6286" s="42" t="s">
        <v>373</v>
      </c>
      <c r="N6286" s="42" t="s">
        <v>15070</v>
      </c>
      <c r="O6286" s="42" t="s">
        <v>994</v>
      </c>
      <c r="P6286" s="42" t="s">
        <v>395</v>
      </c>
      <c r="Q6286" s="56" t="s">
        <v>15071</v>
      </c>
      <c r="R6286" s="42" t="s">
        <v>94</v>
      </c>
      <c r="S6286" s="42" t="s">
        <v>22</v>
      </c>
      <c r="T6286" s="42"/>
      <c r="V6286" s="42"/>
      <c r="W6286" s="42"/>
      <c r="Y6286" s="57"/>
      <c r="Z6286" s="57"/>
      <c r="AA6286" s="57"/>
      <c r="AB6286" s="57"/>
      <c r="AC6286" s="57"/>
      <c r="AD6286" s="57"/>
      <c r="AE6286" s="57"/>
      <c r="AF6286" s="57"/>
      <c r="AG6286" s="57"/>
      <c r="AH6286" s="57"/>
      <c r="AI6286" s="57"/>
      <c r="AJ6286" s="57"/>
      <c r="AK6286" s="57"/>
      <c r="AL6286" s="57"/>
      <c r="AM6286" s="57"/>
      <c r="AN6286" s="57"/>
      <c r="AO6286" s="57"/>
      <c r="AP6286" s="57"/>
      <c r="AQ6286" s="57"/>
      <c r="AR6286" s="57"/>
      <c r="AS6286" s="57"/>
      <c r="AT6286" s="57"/>
      <c r="AU6286" s="57"/>
      <c r="AV6286" s="57"/>
      <c r="AW6286" s="57"/>
      <c r="AX6286" s="57"/>
      <c r="AY6286" s="57"/>
      <c r="AZ6286" s="57"/>
      <c r="BA6286" s="57"/>
      <c r="BB6286" s="57"/>
      <c r="BC6286" s="57"/>
      <c r="BD6286" s="57"/>
      <c r="BE6286" s="57"/>
      <c r="BF6286" s="57"/>
      <c r="BG6286" s="57"/>
      <c r="BH6286" s="57"/>
      <c r="BI6286" s="57"/>
      <c r="BJ6286" s="57"/>
      <c r="BK6286" s="57"/>
      <c r="BL6286" s="57"/>
    </row>
    <row r="6287" spans="1:64" s="50" customFormat="1" ht="12" customHeight="1" x14ac:dyDescent="0.15">
      <c r="A6287" s="42" t="s">
        <v>15062</v>
      </c>
      <c r="B6287" s="42">
        <v>59</v>
      </c>
      <c r="C6287" s="42" t="s">
        <v>14</v>
      </c>
      <c r="D6287" s="42" t="s">
        <v>31</v>
      </c>
      <c r="E6287" s="42" t="s">
        <v>15063</v>
      </c>
      <c r="F6287" s="55">
        <v>41461</v>
      </c>
      <c r="G6287" s="42" t="s">
        <v>15064</v>
      </c>
      <c r="H6287" s="42" t="s">
        <v>4094</v>
      </c>
      <c r="I6287" s="42" t="s">
        <v>360</v>
      </c>
      <c r="J6287" s="42" t="s">
        <v>8927</v>
      </c>
      <c r="K6287" s="42" t="s">
        <v>4096</v>
      </c>
      <c r="L6287" s="42" t="s">
        <v>4097</v>
      </c>
      <c r="M6287" s="42" t="s">
        <v>21</v>
      </c>
      <c r="N6287" s="42" t="s">
        <v>15065</v>
      </c>
      <c r="O6287" s="42" t="s">
        <v>537</v>
      </c>
      <c r="P6287" s="42" t="s">
        <v>395</v>
      </c>
      <c r="Q6287" s="56" t="s">
        <v>15066</v>
      </c>
      <c r="R6287" s="42" t="s">
        <v>94</v>
      </c>
      <c r="S6287" s="42" t="s">
        <v>22</v>
      </c>
      <c r="T6287" s="42"/>
      <c r="V6287" s="42"/>
      <c r="W6287" s="42"/>
      <c r="Y6287" s="57"/>
      <c r="Z6287" s="57"/>
      <c r="AA6287" s="57"/>
      <c r="AB6287" s="57"/>
      <c r="AC6287" s="57"/>
      <c r="AD6287" s="57"/>
      <c r="AE6287" s="57"/>
      <c r="AF6287" s="57"/>
      <c r="AG6287" s="57"/>
      <c r="AH6287" s="57"/>
      <c r="AI6287" s="57"/>
      <c r="AJ6287" s="57"/>
      <c r="AK6287" s="57"/>
      <c r="AL6287" s="57"/>
      <c r="AM6287" s="57"/>
      <c r="AN6287" s="57"/>
      <c r="AO6287" s="57"/>
      <c r="AP6287" s="57"/>
      <c r="AQ6287" s="57"/>
      <c r="AR6287" s="57"/>
      <c r="AS6287" s="57"/>
      <c r="AT6287" s="57"/>
      <c r="AU6287" s="57"/>
      <c r="AV6287" s="57"/>
      <c r="AW6287" s="57"/>
      <c r="AX6287" s="57"/>
      <c r="AY6287" s="57"/>
      <c r="AZ6287" s="57"/>
      <c r="BA6287" s="57"/>
      <c r="BB6287" s="57"/>
      <c r="BC6287" s="57"/>
      <c r="BD6287" s="57"/>
      <c r="BE6287" s="57"/>
      <c r="BF6287" s="57"/>
      <c r="BG6287" s="57"/>
      <c r="BH6287" s="57"/>
      <c r="BI6287" s="57"/>
      <c r="BJ6287" s="57"/>
      <c r="BK6287" s="57"/>
      <c r="BL6287" s="57"/>
    </row>
    <row r="6288" spans="1:64" s="50" customFormat="1" ht="12" customHeight="1" x14ac:dyDescent="0.15">
      <c r="A6288" s="42" t="s">
        <v>15072</v>
      </c>
      <c r="B6288" s="42" t="s">
        <v>15073</v>
      </c>
      <c r="C6288" s="42" t="s">
        <v>14</v>
      </c>
      <c r="D6288" s="42" t="s">
        <v>79</v>
      </c>
      <c r="E6288" s="42" t="s">
        <v>15074</v>
      </c>
      <c r="F6288" s="55">
        <v>41460</v>
      </c>
      <c r="G6288" s="42" t="s">
        <v>15075</v>
      </c>
      <c r="H6288" s="42" t="s">
        <v>906</v>
      </c>
      <c r="I6288" s="42" t="s">
        <v>189</v>
      </c>
      <c r="J6288" s="42" t="s">
        <v>4856</v>
      </c>
      <c r="K6288" s="42" t="s">
        <v>458</v>
      </c>
      <c r="L6288" s="42" t="s">
        <v>4857</v>
      </c>
      <c r="M6288" s="42" t="s">
        <v>21</v>
      </c>
      <c r="N6288" s="42" t="s">
        <v>15076</v>
      </c>
      <c r="O6288" s="42" t="s">
        <v>23</v>
      </c>
      <c r="P6288" s="42" t="s">
        <v>395</v>
      </c>
      <c r="Q6288" s="56" t="s">
        <v>9901</v>
      </c>
      <c r="R6288" s="42" t="s">
        <v>542</v>
      </c>
      <c r="S6288" s="42" t="s">
        <v>22</v>
      </c>
      <c r="T6288" s="42"/>
      <c r="V6288" s="42"/>
      <c r="W6288" s="42"/>
      <c r="Y6288" s="57"/>
      <c r="Z6288" s="57"/>
      <c r="AA6288" s="57"/>
      <c r="AB6288" s="57"/>
      <c r="AC6288" s="57"/>
      <c r="AD6288" s="57"/>
      <c r="AE6288" s="57"/>
      <c r="AF6288" s="57"/>
      <c r="AG6288" s="57"/>
      <c r="AH6288" s="57"/>
      <c r="AI6288" s="57"/>
      <c r="AJ6288" s="57"/>
      <c r="AK6288" s="57"/>
      <c r="AL6288" s="57"/>
      <c r="AM6288" s="57"/>
      <c r="AN6288" s="57"/>
      <c r="AO6288" s="57"/>
      <c r="AP6288" s="57"/>
      <c r="AQ6288" s="57"/>
      <c r="AR6288" s="57"/>
      <c r="AS6288" s="57"/>
      <c r="AT6288" s="57"/>
      <c r="AU6288" s="57"/>
      <c r="AV6288" s="57"/>
      <c r="AW6288" s="57"/>
      <c r="AX6288" s="57"/>
      <c r="AY6288" s="57"/>
      <c r="AZ6288" s="57"/>
      <c r="BA6288" s="57"/>
      <c r="BB6288" s="57"/>
      <c r="BC6288" s="57"/>
      <c r="BD6288" s="57"/>
      <c r="BE6288" s="57"/>
      <c r="BF6288" s="57"/>
      <c r="BG6288" s="57"/>
      <c r="BH6288" s="57"/>
      <c r="BI6288" s="57"/>
      <c r="BJ6288" s="57"/>
      <c r="BK6288" s="57"/>
      <c r="BL6288" s="57"/>
    </row>
    <row r="6289" spans="1:64" s="50" customFormat="1" ht="12" customHeight="1" x14ac:dyDescent="0.15">
      <c r="A6289" s="42" t="s">
        <v>15077</v>
      </c>
      <c r="B6289" s="42">
        <v>57</v>
      </c>
      <c r="C6289" s="42" t="s">
        <v>14</v>
      </c>
      <c r="D6289" s="42" t="s">
        <v>24</v>
      </c>
      <c r="E6289" s="42"/>
      <c r="F6289" s="55">
        <v>41460</v>
      </c>
      <c r="G6289" s="42" t="s">
        <v>15078</v>
      </c>
      <c r="H6289" s="42" t="s">
        <v>1827</v>
      </c>
      <c r="I6289" s="42" t="s">
        <v>364</v>
      </c>
      <c r="J6289" s="42" t="s">
        <v>15079</v>
      </c>
      <c r="K6289" s="42" t="s">
        <v>1829</v>
      </c>
      <c r="L6289" s="42" t="s">
        <v>1830</v>
      </c>
      <c r="M6289" s="42" t="s">
        <v>21</v>
      </c>
      <c r="N6289" s="42" t="s">
        <v>15080</v>
      </c>
      <c r="O6289" s="42" t="s">
        <v>537</v>
      </c>
      <c r="P6289" s="42" t="s">
        <v>395</v>
      </c>
      <c r="Q6289" s="56" t="s">
        <v>15081</v>
      </c>
      <c r="R6289" s="42" t="s">
        <v>94</v>
      </c>
      <c r="S6289" s="42" t="s">
        <v>22</v>
      </c>
      <c r="T6289" s="42"/>
      <c r="V6289" s="42"/>
      <c r="W6289" s="42"/>
      <c r="Y6289" s="57"/>
      <c r="Z6289" s="57"/>
      <c r="AA6289" s="57"/>
      <c r="AB6289" s="57"/>
      <c r="AC6289" s="57"/>
      <c r="AD6289" s="57"/>
      <c r="AE6289" s="57"/>
      <c r="AF6289" s="57"/>
      <c r="AG6289" s="57"/>
      <c r="AH6289" s="57"/>
      <c r="AI6289" s="57"/>
      <c r="AJ6289" s="57"/>
      <c r="AK6289" s="57"/>
      <c r="AL6289" s="57"/>
      <c r="AM6289" s="57"/>
      <c r="AN6289" s="57"/>
      <c r="AO6289" s="57"/>
      <c r="AP6289" s="57"/>
      <c r="AQ6289" s="57"/>
      <c r="AR6289" s="57"/>
      <c r="AS6289" s="57"/>
      <c r="AT6289" s="57"/>
      <c r="AU6289" s="57"/>
      <c r="AV6289" s="57"/>
      <c r="AW6289" s="57"/>
      <c r="AX6289" s="57"/>
      <c r="AY6289" s="57"/>
      <c r="AZ6289" s="57"/>
      <c r="BA6289" s="57"/>
      <c r="BB6289" s="57"/>
      <c r="BC6289" s="57"/>
      <c r="BD6289" s="57"/>
      <c r="BE6289" s="57"/>
      <c r="BF6289" s="57"/>
      <c r="BG6289" s="57"/>
      <c r="BH6289" s="57"/>
      <c r="BI6289" s="57"/>
      <c r="BJ6289" s="57"/>
      <c r="BK6289" s="57"/>
      <c r="BL6289" s="57"/>
    </row>
    <row r="6290" spans="1:64" s="50" customFormat="1" ht="12" customHeight="1" x14ac:dyDescent="0.15">
      <c r="A6290" s="42" t="s">
        <v>15092</v>
      </c>
      <c r="B6290" s="42">
        <v>42</v>
      </c>
      <c r="C6290" s="42" t="s">
        <v>14</v>
      </c>
      <c r="D6290" s="42" t="s">
        <v>31</v>
      </c>
      <c r="E6290" s="42"/>
      <c r="F6290" s="55">
        <v>41460</v>
      </c>
      <c r="G6290" s="42" t="s">
        <v>15093</v>
      </c>
      <c r="H6290" s="42" t="s">
        <v>4476</v>
      </c>
      <c r="I6290" s="42" t="s">
        <v>838</v>
      </c>
      <c r="J6290" s="42" t="s">
        <v>15094</v>
      </c>
      <c r="K6290" s="42" t="s">
        <v>4478</v>
      </c>
      <c r="L6290" s="42" t="s">
        <v>4920</v>
      </c>
      <c r="M6290" s="42" t="s">
        <v>21</v>
      </c>
      <c r="N6290" s="42" t="s">
        <v>15095</v>
      </c>
      <c r="O6290" s="42" t="s">
        <v>537</v>
      </c>
      <c r="P6290" s="42" t="s">
        <v>395</v>
      </c>
      <c r="Q6290" s="56" t="s">
        <v>15096</v>
      </c>
      <c r="R6290" s="42" t="s">
        <v>94</v>
      </c>
      <c r="S6290" s="42" t="s">
        <v>22</v>
      </c>
      <c r="T6290" s="42"/>
      <c r="V6290" s="42"/>
      <c r="W6290" s="42"/>
      <c r="Y6290" s="57"/>
      <c r="Z6290" s="57"/>
      <c r="AA6290" s="57"/>
      <c r="AB6290" s="57"/>
      <c r="AC6290" s="57"/>
      <c r="AD6290" s="57"/>
      <c r="AE6290" s="57"/>
      <c r="AF6290" s="57"/>
      <c r="AG6290" s="57"/>
      <c r="AH6290" s="57"/>
      <c r="AI6290" s="57"/>
      <c r="AJ6290" s="57"/>
      <c r="AK6290" s="57"/>
      <c r="AL6290" s="57"/>
      <c r="AM6290" s="57"/>
      <c r="AN6290" s="57"/>
      <c r="AO6290" s="57"/>
      <c r="AP6290" s="57"/>
      <c r="AQ6290" s="57"/>
      <c r="AR6290" s="57"/>
      <c r="AS6290" s="57"/>
      <c r="AT6290" s="57"/>
      <c r="AU6290" s="57"/>
      <c r="AV6290" s="57"/>
      <c r="AW6290" s="57"/>
      <c r="AX6290" s="57"/>
      <c r="AY6290" s="57"/>
      <c r="AZ6290" s="57"/>
      <c r="BA6290" s="57"/>
      <c r="BB6290" s="57"/>
      <c r="BC6290" s="57"/>
      <c r="BD6290" s="57"/>
      <c r="BE6290" s="57"/>
      <c r="BF6290" s="57"/>
      <c r="BG6290" s="57"/>
      <c r="BH6290" s="57"/>
      <c r="BI6290" s="57"/>
      <c r="BJ6290" s="57"/>
      <c r="BK6290" s="57"/>
      <c r="BL6290" s="57"/>
    </row>
    <row r="6291" spans="1:64" s="50" customFormat="1" ht="12" customHeight="1" x14ac:dyDescent="0.15">
      <c r="A6291" s="42" t="s">
        <v>15082</v>
      </c>
      <c r="B6291" s="42">
        <v>39</v>
      </c>
      <c r="C6291" s="42" t="s">
        <v>14</v>
      </c>
      <c r="D6291" s="42" t="s">
        <v>31</v>
      </c>
      <c r="E6291" s="42" t="s">
        <v>15083</v>
      </c>
      <c r="F6291" s="55">
        <v>41460</v>
      </c>
      <c r="G6291" s="42" t="s">
        <v>23896</v>
      </c>
      <c r="H6291" s="42" t="s">
        <v>5332</v>
      </c>
      <c r="I6291" s="42" t="s">
        <v>56</v>
      </c>
      <c r="J6291" s="42" t="s">
        <v>15084</v>
      </c>
      <c r="K6291" s="42" t="s">
        <v>5333</v>
      </c>
      <c r="L6291" s="42" t="s">
        <v>5334</v>
      </c>
      <c r="M6291" s="42" t="s">
        <v>21</v>
      </c>
      <c r="N6291" s="42" t="s">
        <v>15085</v>
      </c>
      <c r="O6291" s="42" t="s">
        <v>537</v>
      </c>
      <c r="P6291" s="42" t="s">
        <v>395</v>
      </c>
      <c r="Q6291" s="56" t="s">
        <v>15086</v>
      </c>
      <c r="R6291" s="42" t="s">
        <v>94</v>
      </c>
      <c r="S6291" s="42" t="s">
        <v>22</v>
      </c>
      <c r="T6291" s="42"/>
      <c r="V6291" s="42"/>
      <c r="W6291" s="42"/>
      <c r="Y6291" s="57"/>
      <c r="Z6291" s="57"/>
      <c r="AA6291" s="57"/>
      <c r="AB6291" s="57"/>
      <c r="AC6291" s="57"/>
      <c r="AD6291" s="57"/>
      <c r="AE6291" s="57"/>
      <c r="AF6291" s="57"/>
      <c r="AG6291" s="57"/>
      <c r="AH6291" s="57"/>
      <c r="AI6291" s="57"/>
      <c r="AJ6291" s="57"/>
      <c r="AK6291" s="57"/>
      <c r="AL6291" s="57"/>
      <c r="AM6291" s="57"/>
      <c r="AN6291" s="57"/>
      <c r="AO6291" s="57"/>
      <c r="AP6291" s="57"/>
      <c r="AQ6291" s="57"/>
      <c r="AR6291" s="57"/>
      <c r="AS6291" s="57"/>
      <c r="AT6291" s="57"/>
      <c r="AU6291" s="57"/>
      <c r="AV6291" s="57"/>
      <c r="AW6291" s="57"/>
      <c r="AX6291" s="57"/>
      <c r="AY6291" s="57"/>
      <c r="AZ6291" s="57"/>
      <c r="BA6291" s="57"/>
      <c r="BB6291" s="57"/>
      <c r="BC6291" s="57"/>
      <c r="BD6291" s="57"/>
      <c r="BE6291" s="57"/>
      <c r="BF6291" s="57"/>
      <c r="BG6291" s="57"/>
      <c r="BH6291" s="57"/>
      <c r="BI6291" s="57"/>
      <c r="BJ6291" s="57"/>
      <c r="BK6291" s="57"/>
      <c r="BL6291" s="57"/>
    </row>
    <row r="6292" spans="1:64" s="50" customFormat="1" ht="12" customHeight="1" x14ac:dyDescent="0.15">
      <c r="A6292" s="42" t="s">
        <v>15087</v>
      </c>
      <c r="B6292" s="42">
        <v>28</v>
      </c>
      <c r="C6292" s="42" t="s">
        <v>14</v>
      </c>
      <c r="D6292" s="42" t="s">
        <v>31</v>
      </c>
      <c r="E6292" s="42" t="s">
        <v>15088</v>
      </c>
      <c r="F6292" s="55">
        <v>41460</v>
      </c>
      <c r="G6292" s="42" t="s">
        <v>23897</v>
      </c>
      <c r="H6292" s="42" t="s">
        <v>1184</v>
      </c>
      <c r="I6292" s="42" t="s">
        <v>297</v>
      </c>
      <c r="J6292" s="42" t="s">
        <v>15089</v>
      </c>
      <c r="K6292" s="42" t="s">
        <v>1185</v>
      </c>
      <c r="L6292" s="42" t="s">
        <v>1186</v>
      </c>
      <c r="M6292" s="42" t="s">
        <v>21</v>
      </c>
      <c r="N6292" s="42" t="s">
        <v>15090</v>
      </c>
      <c r="O6292" s="42" t="s">
        <v>537</v>
      </c>
      <c r="P6292" s="42" t="s">
        <v>395</v>
      </c>
      <c r="Q6292" s="56" t="s">
        <v>15091</v>
      </c>
      <c r="R6292" s="42" t="s">
        <v>542</v>
      </c>
      <c r="S6292" s="42" t="s">
        <v>22</v>
      </c>
      <c r="T6292" s="42"/>
      <c r="V6292" s="42"/>
      <c r="W6292" s="42"/>
      <c r="Y6292" s="57"/>
      <c r="Z6292" s="57"/>
      <c r="AA6292" s="57"/>
      <c r="AB6292" s="57"/>
      <c r="AC6292" s="57"/>
      <c r="AD6292" s="57"/>
      <c r="AE6292" s="57"/>
      <c r="AF6292" s="57"/>
      <c r="AG6292" s="57"/>
      <c r="AH6292" s="57"/>
      <c r="AI6292" s="57"/>
      <c r="AJ6292" s="57"/>
      <c r="AK6292" s="57"/>
      <c r="AL6292" s="57"/>
      <c r="AM6292" s="57"/>
      <c r="AN6292" s="57"/>
      <c r="AO6292" s="57"/>
      <c r="AP6292" s="57"/>
      <c r="AQ6292" s="57"/>
      <c r="AR6292" s="57"/>
      <c r="AS6292" s="57"/>
      <c r="AT6292" s="57"/>
      <c r="AU6292" s="57"/>
      <c r="AV6292" s="57"/>
      <c r="AW6292" s="57"/>
      <c r="AX6292" s="57"/>
      <c r="AY6292" s="57"/>
      <c r="AZ6292" s="57"/>
      <c r="BA6292" s="57"/>
      <c r="BB6292" s="57"/>
      <c r="BC6292" s="57"/>
      <c r="BD6292" s="57"/>
      <c r="BE6292" s="57"/>
      <c r="BF6292" s="57"/>
      <c r="BG6292" s="57"/>
      <c r="BH6292" s="57"/>
      <c r="BI6292" s="57"/>
      <c r="BJ6292" s="57"/>
      <c r="BK6292" s="57"/>
      <c r="BL6292" s="57"/>
    </row>
    <row r="6293" spans="1:64" s="50" customFormat="1" ht="12" customHeight="1" x14ac:dyDescent="0.15">
      <c r="A6293" s="42" t="s">
        <v>15097</v>
      </c>
      <c r="B6293" s="42">
        <v>31</v>
      </c>
      <c r="C6293" s="42" t="s">
        <v>14</v>
      </c>
      <c r="D6293" s="42" t="s">
        <v>15</v>
      </c>
      <c r="E6293" s="42"/>
      <c r="F6293" s="55">
        <v>41459</v>
      </c>
      <c r="G6293" s="42" t="s">
        <v>15098</v>
      </c>
      <c r="H6293" s="42" t="s">
        <v>827</v>
      </c>
      <c r="I6293" s="42" t="s">
        <v>67</v>
      </c>
      <c r="J6293" s="42" t="s">
        <v>15099</v>
      </c>
      <c r="K6293" s="42" t="s">
        <v>68</v>
      </c>
      <c r="L6293" s="42" t="s">
        <v>828</v>
      </c>
      <c r="M6293" s="42" t="s">
        <v>21</v>
      </c>
      <c r="N6293" s="42" t="s">
        <v>15100</v>
      </c>
      <c r="O6293" s="42" t="s">
        <v>537</v>
      </c>
      <c r="P6293" s="42" t="s">
        <v>395</v>
      </c>
      <c r="Q6293" s="56" t="s">
        <v>15101</v>
      </c>
      <c r="R6293" s="42" t="s">
        <v>94</v>
      </c>
      <c r="S6293" s="42" t="s">
        <v>22</v>
      </c>
      <c r="T6293" s="42"/>
      <c r="V6293" s="42"/>
      <c r="W6293" s="42"/>
      <c r="Y6293" s="57"/>
      <c r="Z6293" s="57"/>
      <c r="AA6293" s="57"/>
      <c r="AB6293" s="57"/>
      <c r="AC6293" s="57"/>
      <c r="AD6293" s="57"/>
      <c r="AE6293" s="57"/>
      <c r="AF6293" s="57"/>
      <c r="AG6293" s="57"/>
      <c r="AH6293" s="57"/>
      <c r="AI6293" s="57"/>
      <c r="AJ6293" s="57"/>
      <c r="AK6293" s="57"/>
      <c r="AL6293" s="57"/>
      <c r="AM6293" s="57"/>
      <c r="AN6293" s="57"/>
      <c r="AO6293" s="57"/>
      <c r="AP6293" s="57"/>
      <c r="AQ6293" s="57"/>
      <c r="AR6293" s="57"/>
      <c r="AS6293" s="57"/>
      <c r="AT6293" s="57"/>
      <c r="AU6293" s="57"/>
      <c r="AV6293" s="57"/>
      <c r="AW6293" s="57"/>
      <c r="AX6293" s="57"/>
      <c r="AY6293" s="57"/>
      <c r="AZ6293" s="57"/>
      <c r="BA6293" s="57"/>
      <c r="BB6293" s="57"/>
      <c r="BC6293" s="57"/>
      <c r="BD6293" s="57"/>
      <c r="BE6293" s="57"/>
      <c r="BF6293" s="57"/>
      <c r="BG6293" s="57"/>
      <c r="BH6293" s="57"/>
      <c r="BI6293" s="57"/>
      <c r="BJ6293" s="57"/>
      <c r="BK6293" s="57"/>
      <c r="BL6293" s="57"/>
    </row>
    <row r="6294" spans="1:64" s="50" customFormat="1" ht="12" customHeight="1" x14ac:dyDescent="0.15">
      <c r="A6294" s="42" t="s">
        <v>15102</v>
      </c>
      <c r="B6294" s="42">
        <v>17</v>
      </c>
      <c r="C6294" s="42" t="s">
        <v>14</v>
      </c>
      <c r="D6294" s="42" t="s">
        <v>79</v>
      </c>
      <c r="E6294" s="42" t="s">
        <v>15103</v>
      </c>
      <c r="F6294" s="55">
        <v>41459</v>
      </c>
      <c r="G6294" s="42" t="s">
        <v>23898</v>
      </c>
      <c r="H6294" s="42" t="s">
        <v>81</v>
      </c>
      <c r="I6294" s="42" t="s">
        <v>38</v>
      </c>
      <c r="J6294" s="42" t="s">
        <v>15104</v>
      </c>
      <c r="K6294" s="42" t="s">
        <v>82</v>
      </c>
      <c r="L6294" s="42" t="s">
        <v>83</v>
      </c>
      <c r="M6294" s="42" t="s">
        <v>21</v>
      </c>
      <c r="N6294" s="42" t="s">
        <v>15105</v>
      </c>
      <c r="O6294" s="42" t="s">
        <v>4581</v>
      </c>
      <c r="P6294" s="42" t="s">
        <v>395</v>
      </c>
      <c r="Q6294" s="56" t="s">
        <v>15106</v>
      </c>
      <c r="R6294" s="42" t="s">
        <v>94</v>
      </c>
      <c r="S6294" s="42" t="s">
        <v>22</v>
      </c>
      <c r="T6294" s="42"/>
      <c r="V6294" s="42"/>
      <c r="W6294" s="42"/>
      <c r="Y6294" s="57"/>
      <c r="Z6294" s="57"/>
      <c r="AA6294" s="57"/>
      <c r="AB6294" s="57"/>
      <c r="AC6294" s="57"/>
      <c r="AD6294" s="57"/>
      <c r="AE6294" s="57"/>
      <c r="AF6294" s="57"/>
      <c r="AG6294" s="57"/>
      <c r="AH6294" s="57"/>
      <c r="AI6294" s="57"/>
      <c r="AJ6294" s="57"/>
      <c r="AK6294" s="57"/>
      <c r="AL6294" s="57"/>
      <c r="AM6294" s="57"/>
      <c r="AN6294" s="57"/>
      <c r="AO6294" s="57"/>
      <c r="AP6294" s="57"/>
      <c r="AQ6294" s="57"/>
      <c r="AR6294" s="57"/>
      <c r="AS6294" s="57"/>
      <c r="AT6294" s="57"/>
      <c r="AU6294" s="57"/>
      <c r="AV6294" s="57"/>
      <c r="AW6294" s="57"/>
      <c r="AX6294" s="57"/>
      <c r="AY6294" s="57"/>
      <c r="AZ6294" s="57"/>
      <c r="BA6294" s="57"/>
      <c r="BB6294" s="57"/>
      <c r="BC6294" s="57"/>
      <c r="BD6294" s="57"/>
      <c r="BE6294" s="57"/>
      <c r="BF6294" s="57"/>
      <c r="BG6294" s="57"/>
      <c r="BH6294" s="57"/>
      <c r="BI6294" s="57"/>
      <c r="BJ6294" s="57"/>
      <c r="BK6294" s="57"/>
      <c r="BL6294" s="57"/>
    </row>
    <row r="6295" spans="1:64" s="50" customFormat="1" ht="12" customHeight="1" x14ac:dyDescent="0.15">
      <c r="A6295" s="42" t="s">
        <v>15107</v>
      </c>
      <c r="B6295" s="42">
        <v>37</v>
      </c>
      <c r="C6295" s="42" t="s">
        <v>14</v>
      </c>
      <c r="D6295" s="42" t="s">
        <v>79</v>
      </c>
      <c r="E6295" s="42" t="s">
        <v>15108</v>
      </c>
      <c r="F6295" s="55">
        <v>41459</v>
      </c>
      <c r="G6295" s="42" t="s">
        <v>15109</v>
      </c>
      <c r="H6295" s="42" t="s">
        <v>6184</v>
      </c>
      <c r="I6295" s="42" t="s">
        <v>39</v>
      </c>
      <c r="J6295" s="42" t="s">
        <v>6185</v>
      </c>
      <c r="K6295" s="42" t="s">
        <v>767</v>
      </c>
      <c r="L6295" s="42" t="s">
        <v>6186</v>
      </c>
      <c r="M6295" s="42" t="s">
        <v>21</v>
      </c>
      <c r="N6295" s="42" t="s">
        <v>15110</v>
      </c>
      <c r="O6295" s="42" t="s">
        <v>4581</v>
      </c>
      <c r="P6295" s="42" t="s">
        <v>395</v>
      </c>
      <c r="Q6295" s="56" t="s">
        <v>15111</v>
      </c>
      <c r="R6295" s="42" t="s">
        <v>94</v>
      </c>
      <c r="S6295" s="42" t="s">
        <v>22</v>
      </c>
      <c r="T6295" s="42"/>
      <c r="V6295" s="42"/>
      <c r="W6295" s="42"/>
      <c r="Y6295" s="57"/>
      <c r="Z6295" s="57"/>
      <c r="AA6295" s="57"/>
      <c r="AB6295" s="57"/>
      <c r="AC6295" s="57"/>
      <c r="AD6295" s="57"/>
      <c r="AE6295" s="57"/>
      <c r="AF6295" s="57"/>
      <c r="AG6295" s="57"/>
      <c r="AH6295" s="57"/>
      <c r="AI6295" s="57"/>
      <c r="AJ6295" s="57"/>
      <c r="AK6295" s="57"/>
      <c r="AL6295" s="57"/>
      <c r="AM6295" s="57"/>
      <c r="AN6295" s="57"/>
      <c r="AO6295" s="57"/>
      <c r="AP6295" s="57"/>
      <c r="AQ6295" s="57"/>
      <c r="AR6295" s="57"/>
      <c r="AS6295" s="57"/>
      <c r="AT6295" s="57"/>
      <c r="AU6295" s="57"/>
      <c r="AV6295" s="57"/>
      <c r="AW6295" s="57"/>
      <c r="AX6295" s="57"/>
      <c r="AY6295" s="57"/>
      <c r="AZ6295" s="57"/>
      <c r="BA6295" s="57"/>
      <c r="BB6295" s="57"/>
      <c r="BC6295" s="57"/>
      <c r="BD6295" s="57"/>
      <c r="BE6295" s="57"/>
      <c r="BF6295" s="57"/>
      <c r="BG6295" s="57"/>
      <c r="BH6295" s="57"/>
      <c r="BI6295" s="57"/>
      <c r="BJ6295" s="57"/>
      <c r="BK6295" s="57"/>
      <c r="BL6295" s="57"/>
    </row>
    <row r="6296" spans="1:64" s="50" customFormat="1" ht="12" customHeight="1" x14ac:dyDescent="0.15">
      <c r="A6296" s="42" t="s">
        <v>15112</v>
      </c>
      <c r="B6296" s="42">
        <v>53</v>
      </c>
      <c r="C6296" s="42" t="s">
        <v>14</v>
      </c>
      <c r="D6296" s="42" t="s">
        <v>42</v>
      </c>
      <c r="E6296" s="42"/>
      <c r="F6296" s="55">
        <v>41459</v>
      </c>
      <c r="G6296" s="42" t="s">
        <v>15113</v>
      </c>
      <c r="H6296" s="42" t="s">
        <v>15114</v>
      </c>
      <c r="I6296" s="42" t="s">
        <v>51</v>
      </c>
      <c r="J6296" s="42" t="s">
        <v>15115</v>
      </c>
      <c r="K6296" s="42" t="s">
        <v>15116</v>
      </c>
      <c r="L6296" s="42" t="s">
        <v>15117</v>
      </c>
      <c r="M6296" s="42" t="s">
        <v>21</v>
      </c>
      <c r="N6296" s="42" t="s">
        <v>15118</v>
      </c>
      <c r="O6296" s="42" t="s">
        <v>4581</v>
      </c>
      <c r="P6296" s="42" t="s">
        <v>395</v>
      </c>
      <c r="Q6296" s="56" t="s">
        <v>15119</v>
      </c>
      <c r="R6296" s="42" t="s">
        <v>94</v>
      </c>
      <c r="S6296" s="42" t="s">
        <v>22</v>
      </c>
      <c r="T6296" s="42"/>
      <c r="V6296" s="42"/>
      <c r="W6296" s="42"/>
      <c r="Y6296" s="57"/>
      <c r="Z6296" s="57"/>
      <c r="AA6296" s="57"/>
      <c r="AB6296" s="57"/>
      <c r="AC6296" s="57"/>
      <c r="AD6296" s="57"/>
      <c r="AE6296" s="57"/>
      <c r="AF6296" s="57"/>
      <c r="AG6296" s="57"/>
      <c r="AH6296" s="57"/>
      <c r="AI6296" s="57"/>
      <c r="AJ6296" s="57"/>
      <c r="AK6296" s="57"/>
      <c r="AL6296" s="57"/>
      <c r="AM6296" s="57"/>
      <c r="AN6296" s="57"/>
      <c r="AO6296" s="57"/>
      <c r="AP6296" s="57"/>
      <c r="AQ6296" s="57"/>
      <c r="AR6296" s="57"/>
      <c r="AS6296" s="57"/>
      <c r="AT6296" s="57"/>
      <c r="AU6296" s="57"/>
      <c r="AV6296" s="57"/>
      <c r="AW6296" s="57"/>
      <c r="AX6296" s="57"/>
      <c r="AY6296" s="57"/>
      <c r="AZ6296" s="57"/>
      <c r="BA6296" s="57"/>
      <c r="BB6296" s="57"/>
      <c r="BC6296" s="57"/>
      <c r="BD6296" s="57"/>
      <c r="BE6296" s="57"/>
      <c r="BF6296" s="57"/>
      <c r="BG6296" s="57"/>
      <c r="BH6296" s="57"/>
      <c r="BI6296" s="57"/>
      <c r="BJ6296" s="57"/>
      <c r="BK6296" s="57"/>
      <c r="BL6296" s="57"/>
    </row>
    <row r="6297" spans="1:64" s="50" customFormat="1" ht="12" customHeight="1" x14ac:dyDescent="0.15">
      <c r="A6297" s="42" t="s">
        <v>15120</v>
      </c>
      <c r="B6297" s="42">
        <v>25</v>
      </c>
      <c r="C6297" s="42" t="s">
        <v>14</v>
      </c>
      <c r="D6297" s="42" t="s">
        <v>24</v>
      </c>
      <c r="E6297" s="42"/>
      <c r="F6297" s="55">
        <v>41459</v>
      </c>
      <c r="G6297" s="42" t="s">
        <v>15121</v>
      </c>
      <c r="H6297" s="42" t="s">
        <v>1043</v>
      </c>
      <c r="I6297" s="42" t="s">
        <v>56</v>
      </c>
      <c r="J6297" s="42" t="s">
        <v>15122</v>
      </c>
      <c r="K6297" s="42" t="s">
        <v>1044</v>
      </c>
      <c r="L6297" s="42" t="s">
        <v>1045</v>
      </c>
      <c r="M6297" s="42" t="s">
        <v>373</v>
      </c>
      <c r="N6297" s="42" t="s">
        <v>15123</v>
      </c>
      <c r="O6297" s="42" t="s">
        <v>994</v>
      </c>
      <c r="P6297" s="42" t="s">
        <v>395</v>
      </c>
      <c r="Q6297" s="56" t="s">
        <v>15124</v>
      </c>
      <c r="R6297" s="42" t="s">
        <v>94</v>
      </c>
      <c r="S6297" s="42" t="s">
        <v>22</v>
      </c>
      <c r="T6297" s="42"/>
      <c r="V6297" s="42"/>
      <c r="W6297" s="42"/>
      <c r="Y6297" s="57"/>
      <c r="Z6297" s="57"/>
      <c r="AA6297" s="57"/>
      <c r="AB6297" s="57"/>
      <c r="AC6297" s="57"/>
      <c r="AD6297" s="57"/>
      <c r="AE6297" s="57"/>
      <c r="AF6297" s="57"/>
      <c r="AG6297" s="57"/>
      <c r="AH6297" s="57"/>
      <c r="AI6297" s="57"/>
      <c r="AJ6297" s="57"/>
      <c r="AK6297" s="57"/>
      <c r="AL6297" s="57"/>
      <c r="AM6297" s="57"/>
      <c r="AN6297" s="57"/>
      <c r="AO6297" s="57"/>
      <c r="AP6297" s="57"/>
      <c r="AQ6297" s="57"/>
      <c r="AR6297" s="57"/>
      <c r="AS6297" s="57"/>
      <c r="AT6297" s="57"/>
      <c r="AU6297" s="57"/>
      <c r="AV6297" s="57"/>
      <c r="AW6297" s="57"/>
      <c r="AX6297" s="57"/>
      <c r="AY6297" s="57"/>
      <c r="AZ6297" s="57"/>
      <c r="BA6297" s="57"/>
      <c r="BB6297" s="57"/>
      <c r="BC6297" s="57"/>
      <c r="BD6297" s="57"/>
      <c r="BE6297" s="57"/>
      <c r="BF6297" s="57"/>
      <c r="BG6297" s="57"/>
      <c r="BH6297" s="57"/>
      <c r="BI6297" s="57"/>
      <c r="BJ6297" s="57"/>
      <c r="BK6297" s="57"/>
      <c r="BL6297" s="57"/>
    </row>
    <row r="6298" spans="1:64" s="50" customFormat="1" ht="12" customHeight="1" x14ac:dyDescent="0.15">
      <c r="A6298" s="42" t="s">
        <v>15148</v>
      </c>
      <c r="B6298" s="42">
        <v>34</v>
      </c>
      <c r="C6298" s="42" t="s">
        <v>14</v>
      </c>
      <c r="D6298" s="42" t="s">
        <v>31</v>
      </c>
      <c r="E6298" s="42" t="s">
        <v>15149</v>
      </c>
      <c r="F6298" s="55">
        <v>41458</v>
      </c>
      <c r="G6298" s="42" t="s">
        <v>15150</v>
      </c>
      <c r="H6298" s="42" t="s">
        <v>15151</v>
      </c>
      <c r="I6298" s="42" t="s">
        <v>962</v>
      </c>
      <c r="J6298" s="42" t="s">
        <v>15152</v>
      </c>
      <c r="K6298" s="42" t="s">
        <v>15153</v>
      </c>
      <c r="L6298" s="42" t="s">
        <v>15154</v>
      </c>
      <c r="M6298" s="42" t="s">
        <v>21</v>
      </c>
      <c r="N6298" s="42" t="s">
        <v>15155</v>
      </c>
      <c r="O6298" s="42" t="s">
        <v>4581</v>
      </c>
      <c r="P6298" s="42" t="s">
        <v>395</v>
      </c>
      <c r="Q6298" s="56" t="s">
        <v>15156</v>
      </c>
      <c r="R6298" s="42" t="s">
        <v>94</v>
      </c>
      <c r="S6298" s="42" t="s">
        <v>22</v>
      </c>
      <c r="T6298" s="42"/>
      <c r="V6298" s="42"/>
      <c r="W6298" s="42"/>
      <c r="Y6298" s="57"/>
      <c r="Z6298" s="57"/>
      <c r="AA6298" s="57"/>
      <c r="AB6298" s="57"/>
      <c r="AC6298" s="57"/>
      <c r="AD6298" s="57"/>
      <c r="AE6298" s="57"/>
      <c r="AF6298" s="57"/>
      <c r="AG6298" s="57"/>
      <c r="AH6298" s="57"/>
      <c r="AI6298" s="57"/>
      <c r="AJ6298" s="57"/>
      <c r="AK6298" s="57"/>
      <c r="AL6298" s="57"/>
      <c r="AM6298" s="57"/>
      <c r="AN6298" s="57"/>
      <c r="AO6298" s="57"/>
      <c r="AP6298" s="57"/>
      <c r="AQ6298" s="57"/>
      <c r="AR6298" s="57"/>
      <c r="AS6298" s="57"/>
      <c r="AT6298" s="57"/>
      <c r="AU6298" s="57"/>
      <c r="AV6298" s="57"/>
      <c r="AW6298" s="57"/>
      <c r="AX6298" s="57"/>
      <c r="AY6298" s="57"/>
      <c r="AZ6298" s="57"/>
      <c r="BA6298" s="57"/>
      <c r="BB6298" s="57"/>
      <c r="BC6298" s="57"/>
      <c r="BD6298" s="57"/>
      <c r="BE6298" s="57"/>
      <c r="BF6298" s="57"/>
      <c r="BG6298" s="57"/>
      <c r="BH6298" s="57"/>
      <c r="BI6298" s="57"/>
      <c r="BJ6298" s="57"/>
      <c r="BK6298" s="57"/>
      <c r="BL6298" s="57"/>
    </row>
    <row r="6299" spans="1:64" s="50" customFormat="1" ht="12" customHeight="1" x14ac:dyDescent="0.15">
      <c r="A6299" s="42" t="s">
        <v>15141</v>
      </c>
      <c r="B6299" s="42">
        <v>23</v>
      </c>
      <c r="C6299" s="42" t="s">
        <v>14</v>
      </c>
      <c r="D6299" s="42" t="s">
        <v>31</v>
      </c>
      <c r="E6299" s="42" t="s">
        <v>15142</v>
      </c>
      <c r="F6299" s="55">
        <v>41458</v>
      </c>
      <c r="G6299" s="42" t="s">
        <v>15143</v>
      </c>
      <c r="H6299" s="42" t="s">
        <v>1044</v>
      </c>
      <c r="I6299" s="42" t="s">
        <v>40</v>
      </c>
      <c r="J6299" s="42" t="s">
        <v>15144</v>
      </c>
      <c r="K6299" s="42" t="s">
        <v>1263</v>
      </c>
      <c r="L6299" s="42" t="s">
        <v>15145</v>
      </c>
      <c r="M6299" s="42" t="s">
        <v>21</v>
      </c>
      <c r="N6299" s="42" t="s">
        <v>15146</v>
      </c>
      <c r="O6299" s="42" t="s">
        <v>537</v>
      </c>
      <c r="P6299" s="42" t="s">
        <v>395</v>
      </c>
      <c r="Q6299" s="56" t="s">
        <v>15147</v>
      </c>
      <c r="R6299" s="42" t="s">
        <v>94</v>
      </c>
      <c r="S6299" s="42" t="s">
        <v>22</v>
      </c>
      <c r="T6299" s="42"/>
      <c r="V6299" s="42"/>
      <c r="W6299" s="42"/>
      <c r="Y6299" s="57"/>
      <c r="Z6299" s="57"/>
      <c r="AA6299" s="57"/>
      <c r="AB6299" s="57"/>
      <c r="AC6299" s="57"/>
      <c r="AD6299" s="57"/>
      <c r="AE6299" s="57"/>
      <c r="AF6299" s="57"/>
      <c r="AG6299" s="57"/>
      <c r="AH6299" s="57"/>
      <c r="AI6299" s="57"/>
      <c r="AJ6299" s="57"/>
      <c r="AK6299" s="57"/>
      <c r="AL6299" s="57"/>
      <c r="AM6299" s="57"/>
      <c r="AN6299" s="57"/>
      <c r="AO6299" s="57"/>
      <c r="AP6299" s="57"/>
      <c r="AQ6299" s="57"/>
      <c r="AR6299" s="57"/>
      <c r="AS6299" s="57"/>
      <c r="AT6299" s="57"/>
      <c r="AU6299" s="57"/>
      <c r="AV6299" s="57"/>
      <c r="AW6299" s="57"/>
      <c r="AX6299" s="57"/>
      <c r="AY6299" s="57"/>
      <c r="AZ6299" s="57"/>
      <c r="BA6299" s="57"/>
      <c r="BB6299" s="57"/>
      <c r="BC6299" s="57"/>
      <c r="BD6299" s="57"/>
      <c r="BE6299" s="57"/>
      <c r="BF6299" s="57"/>
      <c r="BG6299" s="57"/>
      <c r="BH6299" s="57"/>
      <c r="BI6299" s="57"/>
      <c r="BJ6299" s="57"/>
      <c r="BK6299" s="57"/>
      <c r="BL6299" s="57"/>
    </row>
    <row r="6300" spans="1:64" s="50" customFormat="1" ht="12" customHeight="1" x14ac:dyDescent="0.15">
      <c r="A6300" s="42" t="s">
        <v>15125</v>
      </c>
      <c r="B6300" s="42">
        <v>30</v>
      </c>
      <c r="C6300" s="42" t="s">
        <v>14</v>
      </c>
      <c r="D6300" s="42" t="s">
        <v>31</v>
      </c>
      <c r="E6300" s="42"/>
      <c r="F6300" s="55">
        <v>41458</v>
      </c>
      <c r="G6300" s="42" t="s">
        <v>15126</v>
      </c>
      <c r="H6300" s="42" t="s">
        <v>15127</v>
      </c>
      <c r="I6300" s="42" t="s">
        <v>63</v>
      </c>
      <c r="J6300" s="42" t="s">
        <v>15128</v>
      </c>
      <c r="K6300" s="42" t="s">
        <v>15129</v>
      </c>
      <c r="L6300" s="42" t="s">
        <v>15130</v>
      </c>
      <c r="M6300" s="42" t="s">
        <v>21</v>
      </c>
      <c r="N6300" s="42" t="s">
        <v>15131</v>
      </c>
      <c r="O6300" s="42" t="s">
        <v>394</v>
      </c>
      <c r="P6300" s="42" t="s">
        <v>395</v>
      </c>
      <c r="Q6300" s="56" t="s">
        <v>15132</v>
      </c>
      <c r="R6300" s="42" t="s">
        <v>542</v>
      </c>
      <c r="S6300" s="42" t="s">
        <v>22</v>
      </c>
      <c r="T6300" s="42"/>
      <c r="V6300" s="42"/>
      <c r="W6300" s="42"/>
      <c r="Y6300" s="57"/>
      <c r="Z6300" s="57"/>
      <c r="AA6300" s="57"/>
      <c r="AB6300" s="57"/>
      <c r="AC6300" s="57"/>
      <c r="AD6300" s="57"/>
      <c r="AE6300" s="57"/>
      <c r="AF6300" s="57"/>
      <c r="AG6300" s="57"/>
      <c r="AH6300" s="57"/>
      <c r="AI6300" s="57"/>
      <c r="AJ6300" s="57"/>
      <c r="AK6300" s="57"/>
      <c r="AL6300" s="57"/>
      <c r="AM6300" s="57"/>
      <c r="AN6300" s="57"/>
      <c r="AO6300" s="57"/>
      <c r="AP6300" s="57"/>
      <c r="AQ6300" s="57"/>
      <c r="AR6300" s="57"/>
      <c r="AS6300" s="57"/>
      <c r="AT6300" s="57"/>
      <c r="AU6300" s="57"/>
      <c r="AV6300" s="57"/>
      <c r="AW6300" s="57"/>
      <c r="AX6300" s="57"/>
      <c r="AY6300" s="57"/>
      <c r="AZ6300" s="57"/>
      <c r="BA6300" s="57"/>
      <c r="BB6300" s="57"/>
      <c r="BC6300" s="57"/>
      <c r="BD6300" s="57"/>
      <c r="BE6300" s="57"/>
      <c r="BF6300" s="57"/>
      <c r="BG6300" s="57"/>
      <c r="BH6300" s="57"/>
      <c r="BI6300" s="57"/>
      <c r="BJ6300" s="57"/>
      <c r="BK6300" s="57"/>
      <c r="BL6300" s="57"/>
    </row>
    <row r="6301" spans="1:64" s="50" customFormat="1" ht="12" customHeight="1" x14ac:dyDescent="0.15">
      <c r="A6301" s="42" t="s">
        <v>15133</v>
      </c>
      <c r="B6301" s="42">
        <v>26</v>
      </c>
      <c r="C6301" s="42" t="s">
        <v>14</v>
      </c>
      <c r="D6301" s="42" t="s">
        <v>31</v>
      </c>
      <c r="E6301" s="42" t="s">
        <v>15134</v>
      </c>
      <c r="F6301" s="55">
        <v>41458</v>
      </c>
      <c r="G6301" s="42" t="s">
        <v>15135</v>
      </c>
      <c r="H6301" s="42" t="s">
        <v>15136</v>
      </c>
      <c r="I6301" s="42" t="s">
        <v>4274</v>
      </c>
      <c r="J6301" s="42" t="s">
        <v>15137</v>
      </c>
      <c r="K6301" s="42" t="s">
        <v>112</v>
      </c>
      <c r="L6301" s="42" t="s">
        <v>15138</v>
      </c>
      <c r="M6301" s="42" t="s">
        <v>21</v>
      </c>
      <c r="N6301" s="42" t="s">
        <v>15139</v>
      </c>
      <c r="O6301" s="42" t="s">
        <v>537</v>
      </c>
      <c r="P6301" s="42" t="s">
        <v>395</v>
      </c>
      <c r="Q6301" s="56" t="s">
        <v>15140</v>
      </c>
      <c r="R6301" s="42" t="s">
        <v>94</v>
      </c>
      <c r="S6301" s="42" t="s">
        <v>22</v>
      </c>
      <c r="T6301" s="42"/>
      <c r="V6301" s="42"/>
      <c r="W6301" s="42"/>
      <c r="Y6301" s="57"/>
      <c r="Z6301" s="57"/>
      <c r="AA6301" s="57"/>
      <c r="AB6301" s="57"/>
      <c r="AC6301" s="57"/>
      <c r="AD6301" s="57"/>
      <c r="AE6301" s="57"/>
      <c r="AF6301" s="57"/>
      <c r="AG6301" s="57"/>
      <c r="AH6301" s="57"/>
      <c r="AI6301" s="57"/>
      <c r="AJ6301" s="57"/>
      <c r="AK6301" s="57"/>
      <c r="AL6301" s="57"/>
      <c r="AM6301" s="57"/>
      <c r="AN6301" s="57"/>
      <c r="AO6301" s="57"/>
      <c r="AP6301" s="57"/>
      <c r="AQ6301" s="57"/>
      <c r="AR6301" s="57"/>
      <c r="AS6301" s="57"/>
      <c r="AT6301" s="57"/>
      <c r="AU6301" s="57"/>
      <c r="AV6301" s="57"/>
      <c r="AW6301" s="57"/>
      <c r="AX6301" s="57"/>
      <c r="AY6301" s="57"/>
      <c r="AZ6301" s="57"/>
      <c r="BA6301" s="57"/>
      <c r="BB6301" s="57"/>
      <c r="BC6301" s="57"/>
      <c r="BD6301" s="57"/>
      <c r="BE6301" s="57"/>
      <c r="BF6301" s="57"/>
      <c r="BG6301" s="57"/>
      <c r="BH6301" s="57"/>
      <c r="BI6301" s="57"/>
      <c r="BJ6301" s="57"/>
      <c r="BK6301" s="57"/>
      <c r="BL6301" s="57"/>
    </row>
    <row r="6302" spans="1:64" s="50" customFormat="1" ht="12" customHeight="1" x14ac:dyDescent="0.15">
      <c r="A6302" s="42" t="s">
        <v>15161</v>
      </c>
      <c r="B6302" s="42">
        <v>54</v>
      </c>
      <c r="C6302" s="42" t="s">
        <v>108</v>
      </c>
      <c r="D6302" s="42" t="s">
        <v>24</v>
      </c>
      <c r="E6302" s="42"/>
      <c r="F6302" s="55">
        <v>41457</v>
      </c>
      <c r="G6302" s="42" t="s">
        <v>23899</v>
      </c>
      <c r="H6302" s="42" t="s">
        <v>15162</v>
      </c>
      <c r="I6302" s="42" t="s">
        <v>111</v>
      </c>
      <c r="J6302" s="42" t="s">
        <v>15163</v>
      </c>
      <c r="K6302" s="42" t="s">
        <v>12588</v>
      </c>
      <c r="L6302" s="42" t="s">
        <v>15164</v>
      </c>
      <c r="M6302" s="42" t="s">
        <v>21</v>
      </c>
      <c r="N6302" s="42" t="s">
        <v>15165</v>
      </c>
      <c r="O6302" s="42" t="s">
        <v>537</v>
      </c>
      <c r="P6302" s="42" t="s">
        <v>395</v>
      </c>
      <c r="Q6302" s="56" t="s">
        <v>15166</v>
      </c>
      <c r="R6302" s="42" t="s">
        <v>94</v>
      </c>
      <c r="S6302" s="42" t="s">
        <v>22</v>
      </c>
      <c r="T6302" s="42"/>
      <c r="V6302" s="42"/>
      <c r="W6302" s="42"/>
      <c r="Y6302" s="57"/>
      <c r="Z6302" s="57"/>
      <c r="AA6302" s="57"/>
      <c r="AB6302" s="57"/>
      <c r="AC6302" s="57"/>
      <c r="AD6302" s="57"/>
      <c r="AE6302" s="57"/>
      <c r="AF6302" s="57"/>
      <c r="AG6302" s="57"/>
      <c r="AH6302" s="57"/>
      <c r="AI6302" s="57"/>
      <c r="AJ6302" s="57"/>
      <c r="AK6302" s="57"/>
      <c r="AL6302" s="57"/>
      <c r="AM6302" s="57"/>
      <c r="AN6302" s="57"/>
      <c r="AO6302" s="57"/>
      <c r="AP6302" s="57"/>
      <c r="AQ6302" s="57"/>
      <c r="AR6302" s="57"/>
      <c r="AS6302" s="57"/>
      <c r="AT6302" s="57"/>
      <c r="AU6302" s="57"/>
      <c r="AV6302" s="57"/>
      <c r="AW6302" s="57"/>
      <c r="AX6302" s="57"/>
      <c r="AY6302" s="57"/>
      <c r="AZ6302" s="57"/>
      <c r="BA6302" s="57"/>
      <c r="BB6302" s="57"/>
      <c r="BC6302" s="57"/>
      <c r="BD6302" s="57"/>
      <c r="BE6302" s="57"/>
      <c r="BF6302" s="57"/>
      <c r="BG6302" s="57"/>
      <c r="BH6302" s="57"/>
      <c r="BI6302" s="57"/>
      <c r="BJ6302" s="57"/>
      <c r="BK6302" s="57"/>
      <c r="BL6302" s="57"/>
    </row>
    <row r="6303" spans="1:64" s="50" customFormat="1" ht="12" customHeight="1" x14ac:dyDescent="0.15">
      <c r="A6303" s="42" t="s">
        <v>15157</v>
      </c>
      <c r="B6303" s="42">
        <v>37</v>
      </c>
      <c r="C6303" s="42" t="s">
        <v>14</v>
      </c>
      <c r="D6303" s="42" t="s">
        <v>42</v>
      </c>
      <c r="E6303" s="42" t="s">
        <v>15158</v>
      </c>
      <c r="F6303" s="55">
        <v>41457</v>
      </c>
      <c r="G6303" s="42" t="s">
        <v>23900</v>
      </c>
      <c r="H6303" s="42" t="s">
        <v>955</v>
      </c>
      <c r="I6303" s="42" t="s">
        <v>189</v>
      </c>
      <c r="J6303" s="42" t="s">
        <v>7004</v>
      </c>
      <c r="K6303" s="42" t="s">
        <v>956</v>
      </c>
      <c r="L6303" s="42" t="s">
        <v>7005</v>
      </c>
      <c r="M6303" s="42" t="s">
        <v>21</v>
      </c>
      <c r="N6303" s="42" t="s">
        <v>15159</v>
      </c>
      <c r="O6303" s="42" t="s">
        <v>4581</v>
      </c>
      <c r="P6303" s="42" t="s">
        <v>395</v>
      </c>
      <c r="Q6303" s="56" t="s">
        <v>15160</v>
      </c>
      <c r="R6303" s="42" t="s">
        <v>94</v>
      </c>
      <c r="S6303" s="42" t="s">
        <v>22</v>
      </c>
      <c r="T6303" s="42"/>
      <c r="V6303" s="42"/>
      <c r="W6303" s="42"/>
      <c r="Y6303" s="57"/>
      <c r="Z6303" s="57"/>
      <c r="AA6303" s="57"/>
      <c r="AB6303" s="57"/>
      <c r="AC6303" s="57"/>
      <c r="AD6303" s="57"/>
      <c r="AE6303" s="57"/>
      <c r="AF6303" s="57"/>
      <c r="AG6303" s="57"/>
      <c r="AH6303" s="57"/>
      <c r="AI6303" s="57"/>
      <c r="AJ6303" s="57"/>
      <c r="AK6303" s="57"/>
      <c r="AL6303" s="57"/>
      <c r="AM6303" s="57"/>
      <c r="AN6303" s="57"/>
      <c r="AO6303" s="57"/>
      <c r="AP6303" s="57"/>
      <c r="AQ6303" s="57"/>
      <c r="AR6303" s="57"/>
      <c r="AS6303" s="57"/>
      <c r="AT6303" s="57"/>
      <c r="AU6303" s="57"/>
      <c r="AV6303" s="57"/>
      <c r="AW6303" s="57"/>
      <c r="AX6303" s="57"/>
      <c r="AY6303" s="57"/>
      <c r="AZ6303" s="57"/>
      <c r="BA6303" s="57"/>
      <c r="BB6303" s="57"/>
      <c r="BC6303" s="57"/>
      <c r="BD6303" s="57"/>
      <c r="BE6303" s="57"/>
      <c r="BF6303" s="57"/>
      <c r="BG6303" s="57"/>
      <c r="BH6303" s="57"/>
      <c r="BI6303" s="57"/>
      <c r="BJ6303" s="57"/>
      <c r="BK6303" s="57"/>
      <c r="BL6303" s="57"/>
    </row>
    <row r="6304" spans="1:64" s="50" customFormat="1" ht="12" customHeight="1" x14ac:dyDescent="0.15">
      <c r="A6304" s="42" t="s">
        <v>15168</v>
      </c>
      <c r="B6304" s="42" t="s">
        <v>13165</v>
      </c>
      <c r="C6304" s="42" t="s">
        <v>14</v>
      </c>
      <c r="D6304" s="42" t="s">
        <v>31</v>
      </c>
      <c r="E6304" s="42"/>
      <c r="F6304" s="55">
        <v>41457</v>
      </c>
      <c r="G6304" s="42" t="s">
        <v>15169</v>
      </c>
      <c r="H6304" s="42" t="s">
        <v>9082</v>
      </c>
      <c r="I6304" s="42" t="s">
        <v>40</v>
      </c>
      <c r="J6304" s="42" t="s">
        <v>15170</v>
      </c>
      <c r="K6304" s="42" t="s">
        <v>36</v>
      </c>
      <c r="L6304" s="42" t="s">
        <v>20608</v>
      </c>
      <c r="M6304" s="42" t="s">
        <v>21</v>
      </c>
      <c r="N6304" s="42" t="s">
        <v>15171</v>
      </c>
      <c r="O6304" s="42" t="s">
        <v>537</v>
      </c>
      <c r="P6304" s="42" t="s">
        <v>395</v>
      </c>
      <c r="Q6304" s="56" t="s">
        <v>15172</v>
      </c>
      <c r="R6304" s="42" t="s">
        <v>948</v>
      </c>
      <c r="S6304" s="42" t="s">
        <v>22</v>
      </c>
      <c r="T6304" s="42"/>
      <c r="V6304" s="42"/>
      <c r="W6304" s="42"/>
      <c r="Y6304" s="57"/>
      <c r="Z6304" s="57"/>
      <c r="AA6304" s="57"/>
      <c r="AB6304" s="57"/>
      <c r="AC6304" s="57"/>
      <c r="AD6304" s="57"/>
      <c r="AE6304" s="57"/>
      <c r="AF6304" s="57"/>
      <c r="AG6304" s="57"/>
      <c r="AH6304" s="57"/>
      <c r="AI6304" s="57"/>
      <c r="AJ6304" s="57"/>
      <c r="AK6304" s="57"/>
      <c r="AL6304" s="57"/>
      <c r="AM6304" s="57"/>
      <c r="AN6304" s="57"/>
      <c r="AO6304" s="57"/>
      <c r="AP6304" s="57"/>
      <c r="AQ6304" s="57"/>
      <c r="AR6304" s="57"/>
      <c r="AS6304" s="57"/>
      <c r="AT6304" s="57"/>
      <c r="AU6304" s="57"/>
      <c r="AV6304" s="57"/>
      <c r="AW6304" s="57"/>
      <c r="AX6304" s="57"/>
      <c r="AY6304" s="57"/>
      <c r="AZ6304" s="57"/>
      <c r="BA6304" s="57"/>
      <c r="BB6304" s="57"/>
      <c r="BC6304" s="57"/>
      <c r="BD6304" s="57"/>
      <c r="BE6304" s="57"/>
      <c r="BF6304" s="57"/>
      <c r="BG6304" s="57"/>
      <c r="BH6304" s="57"/>
      <c r="BI6304" s="57"/>
      <c r="BJ6304" s="57"/>
      <c r="BK6304" s="57"/>
      <c r="BL6304" s="57"/>
    </row>
    <row r="6305" spans="1:64" s="50" customFormat="1" ht="12" customHeight="1" x14ac:dyDescent="0.15">
      <c r="A6305" s="42" t="s">
        <v>15181</v>
      </c>
      <c r="B6305" s="42" t="s">
        <v>15182</v>
      </c>
      <c r="C6305" s="42" t="s">
        <v>14</v>
      </c>
      <c r="D6305" s="42" t="s">
        <v>24</v>
      </c>
      <c r="E6305" s="42"/>
      <c r="F6305" s="55">
        <v>41456</v>
      </c>
      <c r="G6305" s="42" t="s">
        <v>23901</v>
      </c>
      <c r="H6305" s="42" t="s">
        <v>1168</v>
      </c>
      <c r="I6305" s="42" t="s">
        <v>313</v>
      </c>
      <c r="J6305" s="42">
        <v>38117</v>
      </c>
      <c r="K6305" s="42" t="s">
        <v>1169</v>
      </c>
      <c r="L6305" s="42" t="s">
        <v>1170</v>
      </c>
      <c r="M6305" s="42" t="s">
        <v>21</v>
      </c>
      <c r="N6305" s="42" t="s">
        <v>15183</v>
      </c>
      <c r="O6305" s="42" t="s">
        <v>23</v>
      </c>
      <c r="P6305" s="42" t="s">
        <v>395</v>
      </c>
      <c r="Q6305" s="56" t="s">
        <v>15184</v>
      </c>
      <c r="R6305" s="42" t="s">
        <v>542</v>
      </c>
      <c r="S6305" s="42" t="s">
        <v>22</v>
      </c>
      <c r="T6305" s="42"/>
      <c r="V6305" s="42"/>
      <c r="W6305" s="42"/>
      <c r="Y6305" s="57"/>
      <c r="Z6305" s="57"/>
      <c r="AA6305" s="57"/>
      <c r="AB6305" s="57"/>
      <c r="AC6305" s="57"/>
      <c r="AD6305" s="57"/>
      <c r="AE6305" s="57"/>
      <c r="AF6305" s="57"/>
      <c r="AG6305" s="57"/>
      <c r="AH6305" s="57"/>
      <c r="AI6305" s="57"/>
      <c r="AJ6305" s="57"/>
      <c r="AK6305" s="57"/>
      <c r="AL6305" s="57"/>
      <c r="AM6305" s="57"/>
      <c r="AN6305" s="57"/>
      <c r="AO6305" s="57"/>
      <c r="AP6305" s="57"/>
      <c r="AQ6305" s="57"/>
      <c r="AR6305" s="57"/>
      <c r="AS6305" s="57"/>
      <c r="AT6305" s="57"/>
      <c r="AU6305" s="57"/>
      <c r="AV6305" s="57"/>
      <c r="AW6305" s="57"/>
      <c r="AX6305" s="57"/>
      <c r="AY6305" s="57"/>
      <c r="AZ6305" s="57"/>
      <c r="BA6305" s="57"/>
      <c r="BB6305" s="57"/>
      <c r="BC6305" s="57"/>
      <c r="BD6305" s="57"/>
      <c r="BE6305" s="57"/>
      <c r="BF6305" s="57"/>
      <c r="BG6305" s="57"/>
      <c r="BH6305" s="57"/>
      <c r="BI6305" s="57"/>
      <c r="BJ6305" s="57"/>
      <c r="BK6305" s="57"/>
      <c r="BL6305" s="57"/>
    </row>
    <row r="6306" spans="1:64" s="50" customFormat="1" ht="12" customHeight="1" x14ac:dyDescent="0.15">
      <c r="A6306" s="42" t="s">
        <v>15173</v>
      </c>
      <c r="B6306" s="42">
        <v>76</v>
      </c>
      <c r="C6306" s="42" t="s">
        <v>14</v>
      </c>
      <c r="D6306" s="42" t="s">
        <v>24</v>
      </c>
      <c r="E6306" s="42"/>
      <c r="F6306" s="55">
        <v>41456</v>
      </c>
      <c r="G6306" s="42" t="s">
        <v>15174</v>
      </c>
      <c r="H6306" s="42" t="s">
        <v>15175</v>
      </c>
      <c r="I6306" s="42" t="s">
        <v>432</v>
      </c>
      <c r="J6306" s="42" t="s">
        <v>15176</v>
      </c>
      <c r="K6306" s="42" t="s">
        <v>15177</v>
      </c>
      <c r="L6306" s="42" t="s">
        <v>15178</v>
      </c>
      <c r="M6306" s="42" t="s">
        <v>21</v>
      </c>
      <c r="N6306" s="42" t="s">
        <v>15179</v>
      </c>
      <c r="O6306" s="42" t="s">
        <v>4581</v>
      </c>
      <c r="P6306" s="42" t="s">
        <v>395</v>
      </c>
      <c r="Q6306" s="56" t="s">
        <v>15180</v>
      </c>
      <c r="R6306" s="42" t="s">
        <v>542</v>
      </c>
      <c r="S6306" s="42" t="s">
        <v>22</v>
      </c>
      <c r="T6306" s="42"/>
      <c r="V6306" s="42"/>
      <c r="W6306" s="42"/>
      <c r="Y6306" s="57"/>
      <c r="Z6306" s="57"/>
      <c r="AA6306" s="57"/>
      <c r="AB6306" s="57"/>
      <c r="AC6306" s="57"/>
      <c r="AD6306" s="57"/>
      <c r="AE6306" s="57"/>
      <c r="AF6306" s="57"/>
      <c r="AG6306" s="57"/>
      <c r="AH6306" s="57"/>
      <c r="AI6306" s="57"/>
      <c r="AJ6306" s="57"/>
      <c r="AK6306" s="57"/>
      <c r="AL6306" s="57"/>
      <c r="AM6306" s="57"/>
      <c r="AN6306" s="57"/>
      <c r="AO6306" s="57"/>
      <c r="AP6306" s="57"/>
      <c r="AQ6306" s="57"/>
      <c r="AR6306" s="57"/>
      <c r="AS6306" s="57"/>
      <c r="AT6306" s="57"/>
      <c r="AU6306" s="57"/>
      <c r="AV6306" s="57"/>
      <c r="AW6306" s="57"/>
      <c r="AX6306" s="57"/>
      <c r="AY6306" s="57"/>
      <c r="AZ6306" s="57"/>
      <c r="BA6306" s="57"/>
      <c r="BB6306" s="57"/>
      <c r="BC6306" s="57"/>
      <c r="BD6306" s="57"/>
      <c r="BE6306" s="57"/>
      <c r="BF6306" s="57"/>
      <c r="BG6306" s="57"/>
      <c r="BH6306" s="57"/>
      <c r="BI6306" s="57"/>
      <c r="BJ6306" s="57"/>
      <c r="BK6306" s="57"/>
      <c r="BL6306" s="57"/>
    </row>
    <row r="6307" spans="1:64" s="50" customFormat="1" ht="12" customHeight="1" x14ac:dyDescent="0.15">
      <c r="A6307" s="42" t="s">
        <v>15185</v>
      </c>
      <c r="B6307" s="42">
        <v>39</v>
      </c>
      <c r="C6307" s="42" t="s">
        <v>14</v>
      </c>
      <c r="D6307" s="42" t="s">
        <v>79</v>
      </c>
      <c r="E6307" s="42" t="s">
        <v>15186</v>
      </c>
      <c r="F6307" s="55">
        <v>41455</v>
      </c>
      <c r="G6307" s="42" t="s">
        <v>15187</v>
      </c>
      <c r="H6307" s="42" t="s">
        <v>1617</v>
      </c>
      <c r="I6307" s="42" t="s">
        <v>167</v>
      </c>
      <c r="J6307" s="42" t="s">
        <v>1618</v>
      </c>
      <c r="K6307" s="42" t="s">
        <v>858</v>
      </c>
      <c r="L6307" s="42" t="s">
        <v>1619</v>
      </c>
      <c r="M6307" s="42" t="s">
        <v>385</v>
      </c>
      <c r="N6307" s="42" t="s">
        <v>15188</v>
      </c>
      <c r="O6307" s="42" t="s">
        <v>994</v>
      </c>
      <c r="P6307" s="42" t="s">
        <v>395</v>
      </c>
      <c r="Q6307" s="56" t="s">
        <v>15189</v>
      </c>
      <c r="R6307" s="42" t="s">
        <v>94</v>
      </c>
      <c r="S6307" s="42" t="s">
        <v>22</v>
      </c>
      <c r="T6307" s="42"/>
      <c r="V6307" s="42"/>
      <c r="W6307" s="42"/>
      <c r="Y6307" s="57"/>
      <c r="Z6307" s="57"/>
      <c r="AA6307" s="57"/>
      <c r="AB6307" s="57"/>
      <c r="AC6307" s="57"/>
      <c r="AD6307" s="57"/>
      <c r="AE6307" s="57"/>
      <c r="AF6307" s="57"/>
      <c r="AG6307" s="57"/>
      <c r="AH6307" s="57"/>
      <c r="AI6307" s="57"/>
      <c r="AJ6307" s="57"/>
      <c r="AK6307" s="57"/>
      <c r="AL6307" s="57"/>
      <c r="AM6307" s="57"/>
      <c r="AN6307" s="57"/>
      <c r="AO6307" s="57"/>
      <c r="AP6307" s="57"/>
      <c r="AQ6307" s="57"/>
      <c r="AR6307" s="57"/>
      <c r="AS6307" s="57"/>
      <c r="AT6307" s="57"/>
      <c r="AU6307" s="57"/>
      <c r="AV6307" s="57"/>
      <c r="AW6307" s="57"/>
      <c r="AX6307" s="57"/>
      <c r="AY6307" s="57"/>
      <c r="AZ6307" s="57"/>
      <c r="BA6307" s="57"/>
      <c r="BB6307" s="57"/>
      <c r="BC6307" s="57"/>
      <c r="BD6307" s="57"/>
      <c r="BE6307" s="57"/>
      <c r="BF6307" s="57"/>
      <c r="BG6307" s="57"/>
      <c r="BH6307" s="57"/>
      <c r="BI6307" s="57"/>
      <c r="BJ6307" s="57"/>
      <c r="BK6307" s="57"/>
      <c r="BL6307" s="57"/>
    </row>
    <row r="6308" spans="1:64" s="50" customFormat="1" ht="12" customHeight="1" x14ac:dyDescent="0.15">
      <c r="A6308" s="42" t="s">
        <v>4543</v>
      </c>
      <c r="B6308" s="42">
        <v>34</v>
      </c>
      <c r="C6308" s="42" t="s">
        <v>14</v>
      </c>
      <c r="D6308" s="42" t="s">
        <v>42</v>
      </c>
      <c r="E6308" s="42"/>
      <c r="F6308" s="55">
        <v>41455</v>
      </c>
      <c r="G6308" s="42" t="s">
        <v>23902</v>
      </c>
      <c r="H6308" s="42" t="s">
        <v>15190</v>
      </c>
      <c r="I6308" s="42" t="s">
        <v>39</v>
      </c>
      <c r="J6308" s="42" t="s">
        <v>15191</v>
      </c>
      <c r="K6308" s="42" t="s">
        <v>92</v>
      </c>
      <c r="L6308" s="42" t="s">
        <v>93</v>
      </c>
      <c r="M6308" s="42" t="s">
        <v>21</v>
      </c>
      <c r="N6308" s="42" t="s">
        <v>15192</v>
      </c>
      <c r="O6308" s="42" t="s">
        <v>994</v>
      </c>
      <c r="P6308" s="42" t="s">
        <v>395</v>
      </c>
      <c r="Q6308" s="56" t="s">
        <v>15193</v>
      </c>
      <c r="R6308" s="42" t="s">
        <v>94</v>
      </c>
      <c r="S6308" s="42" t="s">
        <v>22</v>
      </c>
      <c r="T6308" s="42"/>
      <c r="V6308" s="42"/>
      <c r="W6308" s="42"/>
      <c r="Y6308" s="57"/>
      <c r="Z6308" s="57"/>
      <c r="AA6308" s="57"/>
      <c r="AB6308" s="57"/>
      <c r="AC6308" s="57"/>
      <c r="AD6308" s="57"/>
      <c r="AE6308" s="57"/>
      <c r="AF6308" s="57"/>
      <c r="AG6308" s="57"/>
      <c r="AH6308" s="57"/>
      <c r="AI6308" s="57"/>
      <c r="AJ6308" s="57"/>
      <c r="AK6308" s="57"/>
      <c r="AL6308" s="57"/>
      <c r="AM6308" s="57"/>
      <c r="AN6308" s="57"/>
      <c r="AO6308" s="57"/>
      <c r="AP6308" s="57"/>
      <c r="AQ6308" s="57"/>
      <c r="AR6308" s="57"/>
      <c r="AS6308" s="57"/>
      <c r="AT6308" s="57"/>
      <c r="AU6308" s="57"/>
      <c r="AV6308" s="57"/>
      <c r="AW6308" s="57"/>
      <c r="AX6308" s="57"/>
      <c r="AY6308" s="57"/>
      <c r="AZ6308" s="57"/>
      <c r="BA6308" s="57"/>
      <c r="BB6308" s="57"/>
      <c r="BC6308" s="57"/>
      <c r="BD6308" s="57"/>
      <c r="BE6308" s="57"/>
      <c r="BF6308" s="57"/>
      <c r="BG6308" s="57"/>
      <c r="BH6308" s="57"/>
      <c r="BI6308" s="57"/>
      <c r="BJ6308" s="57"/>
      <c r="BK6308" s="57"/>
      <c r="BL6308" s="57"/>
    </row>
    <row r="6309" spans="1:64" s="50" customFormat="1" ht="12" customHeight="1" x14ac:dyDescent="0.15">
      <c r="A6309" s="42" t="s">
        <v>15194</v>
      </c>
      <c r="B6309" s="42">
        <v>21</v>
      </c>
      <c r="C6309" s="42" t="s">
        <v>14</v>
      </c>
      <c r="D6309" s="42" t="s">
        <v>79</v>
      </c>
      <c r="E6309" s="42" t="s">
        <v>15195</v>
      </c>
      <c r="F6309" s="55">
        <v>41454</v>
      </c>
      <c r="G6309" s="42" t="s">
        <v>15196</v>
      </c>
      <c r="H6309" s="42" t="s">
        <v>14844</v>
      </c>
      <c r="I6309" s="42" t="s">
        <v>39</v>
      </c>
      <c r="J6309" s="42" t="s">
        <v>15197</v>
      </c>
      <c r="K6309" s="42" t="s">
        <v>3338</v>
      </c>
      <c r="L6309" s="42" t="s">
        <v>14846</v>
      </c>
      <c r="M6309" s="42" t="s">
        <v>21</v>
      </c>
      <c r="N6309" s="42" t="s">
        <v>15198</v>
      </c>
      <c r="O6309" s="42" t="s">
        <v>994</v>
      </c>
      <c r="P6309" s="42" t="s">
        <v>395</v>
      </c>
      <c r="Q6309" s="56" t="s">
        <v>15199</v>
      </c>
      <c r="R6309" s="42" t="s">
        <v>94</v>
      </c>
      <c r="S6309" s="42" t="s">
        <v>22</v>
      </c>
      <c r="T6309" s="42"/>
      <c r="V6309" s="42"/>
      <c r="W6309" s="42"/>
      <c r="Y6309" s="57"/>
      <c r="Z6309" s="57"/>
      <c r="AA6309" s="57"/>
      <c r="AB6309" s="57"/>
      <c r="AC6309" s="57"/>
      <c r="AD6309" s="57"/>
      <c r="AE6309" s="57"/>
      <c r="AF6309" s="57"/>
      <c r="AG6309" s="57"/>
      <c r="AH6309" s="57"/>
      <c r="AI6309" s="57"/>
      <c r="AJ6309" s="57"/>
      <c r="AK6309" s="57"/>
      <c r="AL6309" s="57"/>
      <c r="AM6309" s="57"/>
      <c r="AN6309" s="57"/>
      <c r="AO6309" s="57"/>
      <c r="AP6309" s="57"/>
      <c r="AQ6309" s="57"/>
      <c r="AR6309" s="57"/>
      <c r="AS6309" s="57"/>
      <c r="AT6309" s="57"/>
      <c r="AU6309" s="57"/>
      <c r="AV6309" s="57"/>
      <c r="AW6309" s="57"/>
      <c r="AX6309" s="57"/>
      <c r="AY6309" s="57"/>
      <c r="AZ6309" s="57"/>
      <c r="BA6309" s="57"/>
      <c r="BB6309" s="57"/>
      <c r="BC6309" s="57"/>
      <c r="BD6309" s="57"/>
      <c r="BE6309" s="57"/>
      <c r="BF6309" s="57"/>
      <c r="BG6309" s="57"/>
      <c r="BH6309" s="57"/>
      <c r="BI6309" s="57"/>
      <c r="BJ6309" s="57"/>
      <c r="BK6309" s="57"/>
      <c r="BL6309" s="57"/>
    </row>
    <row r="6310" spans="1:64" s="50" customFormat="1" ht="12" customHeight="1" x14ac:dyDescent="0.15">
      <c r="A6310" s="42" t="s">
        <v>29580</v>
      </c>
      <c r="B6310" s="42">
        <v>62</v>
      </c>
      <c r="C6310" s="42" t="s">
        <v>14</v>
      </c>
      <c r="D6310" s="42" t="s">
        <v>42</v>
      </c>
      <c r="E6310" s="42"/>
      <c r="F6310" s="55">
        <v>41454</v>
      </c>
      <c r="G6310" s="42"/>
      <c r="H6310" s="42" t="s">
        <v>207</v>
      </c>
      <c r="I6310" s="42" t="s">
        <v>56</v>
      </c>
      <c r="J6310" s="42"/>
      <c r="K6310" s="42" t="s">
        <v>155</v>
      </c>
      <c r="L6310" s="42" t="s">
        <v>156</v>
      </c>
      <c r="M6310" s="42" t="s">
        <v>21</v>
      </c>
      <c r="N6310" s="42" t="s">
        <v>29581</v>
      </c>
      <c r="O6310" s="42" t="s">
        <v>994</v>
      </c>
      <c r="P6310" s="42" t="s">
        <v>395</v>
      </c>
      <c r="Q6310" s="56" t="s">
        <v>29582</v>
      </c>
      <c r="R6310" s="42" t="s">
        <v>94</v>
      </c>
      <c r="S6310" s="42" t="s">
        <v>22</v>
      </c>
      <c r="T6310" s="42"/>
      <c r="V6310" s="42"/>
      <c r="W6310" s="42"/>
      <c r="Y6310" s="57"/>
      <c r="Z6310" s="57"/>
      <c r="AA6310" s="57"/>
      <c r="AB6310" s="57"/>
      <c r="AC6310" s="57"/>
      <c r="AD6310" s="57"/>
      <c r="AE6310" s="57"/>
      <c r="AF6310" s="57"/>
      <c r="AG6310" s="57"/>
      <c r="AH6310" s="57"/>
      <c r="AI6310" s="57"/>
      <c r="AJ6310" s="57"/>
      <c r="AK6310" s="57"/>
      <c r="AL6310" s="57"/>
      <c r="AM6310" s="57"/>
      <c r="AN6310" s="57"/>
      <c r="AO6310" s="57"/>
      <c r="AP6310" s="57"/>
      <c r="AQ6310" s="57"/>
      <c r="AR6310" s="57"/>
      <c r="AS6310" s="57"/>
      <c r="AT6310" s="57"/>
      <c r="AU6310" s="57"/>
      <c r="AV6310" s="57"/>
      <c r="AW6310" s="57"/>
      <c r="AX6310" s="57"/>
      <c r="AY6310" s="57"/>
      <c r="AZ6310" s="57"/>
      <c r="BA6310" s="57"/>
      <c r="BB6310" s="57"/>
      <c r="BC6310" s="57"/>
      <c r="BD6310" s="57"/>
      <c r="BE6310" s="57"/>
      <c r="BF6310" s="57"/>
      <c r="BG6310" s="57"/>
      <c r="BH6310" s="57"/>
      <c r="BI6310" s="57"/>
      <c r="BJ6310" s="57"/>
      <c r="BK6310" s="57"/>
      <c r="BL6310" s="57"/>
    </row>
    <row r="6311" spans="1:64" s="50" customFormat="1" ht="12" customHeight="1" x14ac:dyDescent="0.15">
      <c r="A6311" s="42" t="s">
        <v>15206</v>
      </c>
      <c r="B6311" s="42">
        <v>26</v>
      </c>
      <c r="C6311" s="42" t="s">
        <v>14</v>
      </c>
      <c r="D6311" s="42" t="s">
        <v>24</v>
      </c>
      <c r="E6311" s="42"/>
      <c r="F6311" s="55">
        <v>41454</v>
      </c>
      <c r="G6311" s="42" t="s">
        <v>23903</v>
      </c>
      <c r="H6311" s="42" t="s">
        <v>15207</v>
      </c>
      <c r="I6311" s="42" t="s">
        <v>39</v>
      </c>
      <c r="J6311" s="42" t="s">
        <v>15208</v>
      </c>
      <c r="K6311" s="42" t="s">
        <v>303</v>
      </c>
      <c r="L6311" s="42" t="s">
        <v>15209</v>
      </c>
      <c r="M6311" s="42" t="s">
        <v>21</v>
      </c>
      <c r="N6311" s="42" t="s">
        <v>15210</v>
      </c>
      <c r="O6311" s="42" t="s">
        <v>537</v>
      </c>
      <c r="P6311" s="42" t="s">
        <v>395</v>
      </c>
      <c r="Q6311" s="56" t="s">
        <v>15211</v>
      </c>
      <c r="R6311" s="42" t="s">
        <v>94</v>
      </c>
      <c r="S6311" s="42" t="s">
        <v>22</v>
      </c>
      <c r="T6311" s="42"/>
      <c r="V6311" s="42"/>
      <c r="W6311" s="42"/>
      <c r="Y6311" s="57"/>
      <c r="Z6311" s="57"/>
      <c r="AA6311" s="57"/>
      <c r="AB6311" s="57"/>
      <c r="AC6311" s="57"/>
      <c r="AD6311" s="57"/>
      <c r="AE6311" s="57"/>
      <c r="AF6311" s="57"/>
      <c r="AG6311" s="57"/>
      <c r="AH6311" s="57"/>
      <c r="AI6311" s="57"/>
      <c r="AJ6311" s="57"/>
      <c r="AK6311" s="57"/>
      <c r="AL6311" s="57"/>
      <c r="AM6311" s="57"/>
      <c r="AN6311" s="57"/>
      <c r="AO6311" s="57"/>
      <c r="AP6311" s="57"/>
      <c r="AQ6311" s="57"/>
      <c r="AR6311" s="57"/>
      <c r="AS6311" s="57"/>
      <c r="AT6311" s="57"/>
      <c r="AU6311" s="57"/>
      <c r="AV6311" s="57"/>
      <c r="AW6311" s="57"/>
      <c r="AX6311" s="57"/>
      <c r="AY6311" s="57"/>
      <c r="AZ6311" s="57"/>
      <c r="BA6311" s="57"/>
      <c r="BB6311" s="57"/>
      <c r="BC6311" s="57"/>
      <c r="BD6311" s="57"/>
      <c r="BE6311" s="57"/>
      <c r="BF6311" s="57"/>
      <c r="BG6311" s="57"/>
      <c r="BH6311" s="57"/>
      <c r="BI6311" s="57"/>
      <c r="BJ6311" s="57"/>
      <c r="BK6311" s="57"/>
      <c r="BL6311" s="57"/>
    </row>
    <row r="6312" spans="1:64" s="50" customFormat="1" ht="12" customHeight="1" x14ac:dyDescent="0.15">
      <c r="A6312" s="42" t="s">
        <v>15200</v>
      </c>
      <c r="B6312" s="42">
        <v>46</v>
      </c>
      <c r="C6312" s="42" t="s">
        <v>14</v>
      </c>
      <c r="D6312" s="42" t="s">
        <v>24</v>
      </c>
      <c r="E6312" s="42"/>
      <c r="F6312" s="55">
        <v>41454</v>
      </c>
      <c r="G6312" s="42" t="s">
        <v>15201</v>
      </c>
      <c r="H6312" s="42" t="s">
        <v>15202</v>
      </c>
      <c r="I6312" s="42" t="s">
        <v>417</v>
      </c>
      <c r="J6312" s="42" t="s">
        <v>15203</v>
      </c>
      <c r="K6312" s="42" t="s">
        <v>1668</v>
      </c>
      <c r="L6312" s="42" t="s">
        <v>3281</v>
      </c>
      <c r="M6312" s="42" t="s">
        <v>21</v>
      </c>
      <c r="N6312" s="42" t="s">
        <v>15204</v>
      </c>
      <c r="O6312" s="42" t="s">
        <v>994</v>
      </c>
      <c r="P6312" s="42" t="s">
        <v>395</v>
      </c>
      <c r="Q6312" s="56" t="s">
        <v>15205</v>
      </c>
      <c r="R6312" s="42" t="s">
        <v>94</v>
      </c>
      <c r="S6312" s="42" t="s">
        <v>22</v>
      </c>
      <c r="T6312" s="42"/>
      <c r="V6312" s="42"/>
      <c r="W6312" s="42"/>
      <c r="Y6312" s="57"/>
      <c r="Z6312" s="57"/>
      <c r="AA6312" s="57"/>
      <c r="AB6312" s="57"/>
      <c r="AC6312" s="57"/>
      <c r="AD6312" s="57"/>
      <c r="AE6312" s="57"/>
      <c r="AF6312" s="57"/>
      <c r="AG6312" s="57"/>
      <c r="AH6312" s="57"/>
      <c r="AI6312" s="57"/>
      <c r="AJ6312" s="57"/>
      <c r="AK6312" s="57"/>
      <c r="AL6312" s="57"/>
      <c r="AM6312" s="57"/>
      <c r="AN6312" s="57"/>
      <c r="AO6312" s="57"/>
      <c r="AP6312" s="57"/>
      <c r="AQ6312" s="57"/>
      <c r="AR6312" s="57"/>
      <c r="AS6312" s="57"/>
      <c r="AT6312" s="57"/>
      <c r="AU6312" s="57"/>
      <c r="AV6312" s="57"/>
      <c r="AW6312" s="57"/>
      <c r="AX6312" s="57"/>
      <c r="AY6312" s="57"/>
      <c r="AZ6312" s="57"/>
      <c r="BA6312" s="57"/>
      <c r="BB6312" s="57"/>
      <c r="BC6312" s="57"/>
      <c r="BD6312" s="57"/>
      <c r="BE6312" s="57"/>
      <c r="BF6312" s="57"/>
      <c r="BG6312" s="57"/>
      <c r="BH6312" s="57"/>
      <c r="BI6312" s="57"/>
      <c r="BJ6312" s="57"/>
      <c r="BK6312" s="57"/>
      <c r="BL6312" s="57"/>
    </row>
    <row r="6313" spans="1:64" s="50" customFormat="1" ht="12" customHeight="1" x14ac:dyDescent="0.15">
      <c r="A6313" s="42" t="s">
        <v>15212</v>
      </c>
      <c r="B6313" s="42">
        <v>32</v>
      </c>
      <c r="C6313" s="42" t="s">
        <v>14</v>
      </c>
      <c r="D6313" s="42" t="s">
        <v>15</v>
      </c>
      <c r="E6313" s="42" t="s">
        <v>15213</v>
      </c>
      <c r="F6313" s="55">
        <v>41453</v>
      </c>
      <c r="G6313" s="42" t="s">
        <v>23904</v>
      </c>
      <c r="H6313" s="42" t="s">
        <v>562</v>
      </c>
      <c r="I6313" s="42" t="s">
        <v>67</v>
      </c>
      <c r="J6313" s="42" t="s">
        <v>2952</v>
      </c>
      <c r="K6313" s="42" t="s">
        <v>563</v>
      </c>
      <c r="L6313" s="42" t="s">
        <v>564</v>
      </c>
      <c r="M6313" s="42" t="s">
        <v>21</v>
      </c>
      <c r="N6313" s="42" t="s">
        <v>15214</v>
      </c>
      <c r="O6313" s="42" t="s">
        <v>537</v>
      </c>
      <c r="P6313" s="42" t="s">
        <v>395</v>
      </c>
      <c r="Q6313" s="56" t="s">
        <v>15215</v>
      </c>
      <c r="R6313" s="42" t="s">
        <v>23</v>
      </c>
      <c r="S6313" s="42" t="s">
        <v>22</v>
      </c>
      <c r="T6313" s="42"/>
      <c r="V6313" s="42"/>
      <c r="W6313" s="42"/>
      <c r="Y6313" s="57"/>
      <c r="Z6313" s="57"/>
      <c r="AA6313" s="57"/>
      <c r="AB6313" s="57"/>
      <c r="AC6313" s="57"/>
      <c r="AD6313" s="57"/>
      <c r="AE6313" s="57"/>
      <c r="AF6313" s="57"/>
      <c r="AG6313" s="57"/>
      <c r="AH6313" s="57"/>
      <c r="AI6313" s="57"/>
      <c r="AJ6313" s="57"/>
      <c r="AK6313" s="57"/>
      <c r="AL6313" s="57"/>
      <c r="AM6313" s="57"/>
      <c r="AN6313" s="57"/>
      <c r="AO6313" s="57"/>
      <c r="AP6313" s="57"/>
      <c r="AQ6313" s="57"/>
      <c r="AR6313" s="57"/>
      <c r="AS6313" s="57"/>
      <c r="AT6313" s="57"/>
      <c r="AU6313" s="57"/>
      <c r="AV6313" s="57"/>
      <c r="AW6313" s="57"/>
      <c r="AX6313" s="57"/>
      <c r="AY6313" s="57"/>
      <c r="AZ6313" s="57"/>
      <c r="BA6313" s="57"/>
      <c r="BB6313" s="57"/>
      <c r="BC6313" s="57"/>
      <c r="BD6313" s="57"/>
      <c r="BE6313" s="57"/>
      <c r="BF6313" s="57"/>
      <c r="BG6313" s="57"/>
      <c r="BH6313" s="57"/>
      <c r="BI6313" s="57"/>
      <c r="BJ6313" s="57"/>
      <c r="BK6313" s="57"/>
      <c r="BL6313" s="57"/>
    </row>
    <row r="6314" spans="1:64" s="50" customFormat="1" ht="12" customHeight="1" x14ac:dyDescent="0.15">
      <c r="A6314" s="42" t="s">
        <v>15225</v>
      </c>
      <c r="B6314" s="42" t="s">
        <v>15226</v>
      </c>
      <c r="C6314" s="42" t="s">
        <v>14</v>
      </c>
      <c r="D6314" s="42" t="s">
        <v>31</v>
      </c>
      <c r="E6314" s="42" t="s">
        <v>15227</v>
      </c>
      <c r="F6314" s="55">
        <v>41453</v>
      </c>
      <c r="G6314" s="42" t="s">
        <v>15228</v>
      </c>
      <c r="H6314" s="42" t="s">
        <v>635</v>
      </c>
      <c r="I6314" s="42" t="s">
        <v>962</v>
      </c>
      <c r="J6314" s="42" t="s">
        <v>15229</v>
      </c>
      <c r="K6314" s="42" t="s">
        <v>2450</v>
      </c>
      <c r="L6314" s="42" t="s">
        <v>2307</v>
      </c>
      <c r="M6314" s="42" t="s">
        <v>21</v>
      </c>
      <c r="N6314" s="42" t="s">
        <v>15230</v>
      </c>
      <c r="O6314" s="42" t="s">
        <v>23</v>
      </c>
      <c r="P6314" s="42" t="s">
        <v>395</v>
      </c>
      <c r="Q6314" s="56" t="s">
        <v>15231</v>
      </c>
      <c r="R6314" s="42" t="s">
        <v>94</v>
      </c>
      <c r="S6314" s="42" t="s">
        <v>22</v>
      </c>
      <c r="T6314" s="42"/>
      <c r="V6314" s="42"/>
      <c r="W6314" s="42"/>
      <c r="Y6314" s="57"/>
      <c r="Z6314" s="57"/>
      <c r="AA6314" s="57"/>
      <c r="AB6314" s="57"/>
      <c r="AC6314" s="57"/>
      <c r="AD6314" s="57"/>
      <c r="AE6314" s="57"/>
      <c r="AF6314" s="57"/>
      <c r="AG6314" s="57"/>
      <c r="AH6314" s="57"/>
      <c r="AI6314" s="57"/>
      <c r="AJ6314" s="57"/>
      <c r="AK6314" s="57"/>
      <c r="AL6314" s="57"/>
      <c r="AM6314" s="57"/>
      <c r="AN6314" s="57"/>
      <c r="AO6314" s="57"/>
      <c r="AP6314" s="57"/>
      <c r="AQ6314" s="57"/>
      <c r="AR6314" s="57"/>
      <c r="AS6314" s="57"/>
      <c r="AT6314" s="57"/>
      <c r="AU6314" s="57"/>
      <c r="AV6314" s="57"/>
      <c r="AW6314" s="57"/>
      <c r="AX6314" s="57"/>
      <c r="AY6314" s="57"/>
      <c r="AZ6314" s="57"/>
      <c r="BA6314" s="57"/>
      <c r="BB6314" s="57"/>
      <c r="BC6314" s="57"/>
      <c r="BD6314" s="57"/>
      <c r="BE6314" s="57"/>
      <c r="BF6314" s="57"/>
      <c r="BG6314" s="57"/>
      <c r="BH6314" s="57"/>
      <c r="BI6314" s="57"/>
      <c r="BJ6314" s="57"/>
      <c r="BK6314" s="57"/>
      <c r="BL6314" s="57"/>
    </row>
    <row r="6315" spans="1:64" s="50" customFormat="1" ht="12" customHeight="1" x14ac:dyDescent="0.15">
      <c r="A6315" s="42" t="s">
        <v>15216</v>
      </c>
      <c r="B6315" s="42" t="s">
        <v>14543</v>
      </c>
      <c r="C6315" s="42" t="s">
        <v>14</v>
      </c>
      <c r="D6315" s="42" t="s">
        <v>31</v>
      </c>
      <c r="E6315" s="42" t="s">
        <v>15217</v>
      </c>
      <c r="F6315" s="55">
        <v>41453</v>
      </c>
      <c r="G6315" s="42" t="s">
        <v>15218</v>
      </c>
      <c r="H6315" s="42" t="s">
        <v>15219</v>
      </c>
      <c r="I6315" s="42" t="s">
        <v>67</v>
      </c>
      <c r="J6315" s="42" t="s">
        <v>15220</v>
      </c>
      <c r="K6315" s="42" t="s">
        <v>15221</v>
      </c>
      <c r="L6315" s="42" t="s">
        <v>15222</v>
      </c>
      <c r="M6315" s="42" t="s">
        <v>21</v>
      </c>
      <c r="N6315" s="42" t="s">
        <v>15223</v>
      </c>
      <c r="O6315" s="42" t="s">
        <v>23</v>
      </c>
      <c r="P6315" s="42" t="s">
        <v>395</v>
      </c>
      <c r="Q6315" s="56" t="s">
        <v>15224</v>
      </c>
      <c r="R6315" s="42" t="s">
        <v>94</v>
      </c>
      <c r="S6315" s="42" t="s">
        <v>22</v>
      </c>
      <c r="T6315" s="42"/>
      <c r="V6315" s="42"/>
      <c r="W6315" s="42"/>
      <c r="Y6315" s="57"/>
      <c r="Z6315" s="57"/>
      <c r="AA6315" s="57"/>
      <c r="AB6315" s="57"/>
      <c r="AC6315" s="57"/>
      <c r="AD6315" s="57"/>
      <c r="AE6315" s="57"/>
      <c r="AF6315" s="57"/>
      <c r="AG6315" s="57"/>
      <c r="AH6315" s="57"/>
      <c r="AI6315" s="57"/>
      <c r="AJ6315" s="57"/>
      <c r="AK6315" s="57"/>
      <c r="AL6315" s="57"/>
      <c r="AM6315" s="57"/>
      <c r="AN6315" s="57"/>
      <c r="AO6315" s="57"/>
      <c r="AP6315" s="57"/>
      <c r="AQ6315" s="57"/>
      <c r="AR6315" s="57"/>
      <c r="AS6315" s="57"/>
      <c r="AT6315" s="57"/>
      <c r="AU6315" s="57"/>
      <c r="AV6315" s="57"/>
      <c r="AW6315" s="57"/>
      <c r="AX6315" s="57"/>
      <c r="AY6315" s="57"/>
      <c r="AZ6315" s="57"/>
      <c r="BA6315" s="57"/>
      <c r="BB6315" s="57"/>
      <c r="BC6315" s="57"/>
      <c r="BD6315" s="57"/>
      <c r="BE6315" s="57"/>
      <c r="BF6315" s="57"/>
      <c r="BG6315" s="57"/>
      <c r="BH6315" s="57"/>
      <c r="BI6315" s="57"/>
      <c r="BJ6315" s="57"/>
      <c r="BK6315" s="57"/>
      <c r="BL6315" s="57"/>
    </row>
    <row r="6316" spans="1:64" s="50" customFormat="1" ht="12" customHeight="1" x14ac:dyDescent="0.15">
      <c r="A6316" s="42" t="s">
        <v>15232</v>
      </c>
      <c r="B6316" s="42">
        <v>50</v>
      </c>
      <c r="C6316" s="42" t="s">
        <v>14</v>
      </c>
      <c r="D6316" s="42" t="s">
        <v>31</v>
      </c>
      <c r="E6316" s="42" t="s">
        <v>15233</v>
      </c>
      <c r="F6316" s="55">
        <v>41453</v>
      </c>
      <c r="G6316" s="42" t="s">
        <v>15234</v>
      </c>
      <c r="H6316" s="42" t="s">
        <v>15235</v>
      </c>
      <c r="I6316" s="42" t="s">
        <v>398</v>
      </c>
      <c r="J6316" s="42" t="s">
        <v>15236</v>
      </c>
      <c r="K6316" s="42" t="s">
        <v>1486</v>
      </c>
      <c r="L6316" s="42" t="s">
        <v>9162</v>
      </c>
      <c r="M6316" s="42" t="s">
        <v>21</v>
      </c>
      <c r="N6316" s="42" t="s">
        <v>15237</v>
      </c>
      <c r="O6316" s="42" t="s">
        <v>994</v>
      </c>
      <c r="P6316" s="42" t="s">
        <v>395</v>
      </c>
      <c r="Q6316" s="56" t="s">
        <v>15238</v>
      </c>
      <c r="R6316" s="42" t="s">
        <v>94</v>
      </c>
      <c r="S6316" s="42" t="s">
        <v>22</v>
      </c>
      <c r="T6316" s="42"/>
      <c r="V6316" s="42"/>
      <c r="W6316" s="42"/>
      <c r="Y6316" s="57"/>
      <c r="Z6316" s="57"/>
      <c r="AA6316" s="57"/>
      <c r="AB6316" s="57"/>
      <c r="AC6316" s="57"/>
      <c r="AD6316" s="57"/>
      <c r="AE6316" s="57"/>
      <c r="AF6316" s="57"/>
      <c r="AG6316" s="57"/>
      <c r="AH6316" s="57"/>
      <c r="AI6316" s="57"/>
      <c r="AJ6316" s="57"/>
      <c r="AK6316" s="57"/>
      <c r="AL6316" s="57"/>
      <c r="AM6316" s="57"/>
      <c r="AN6316" s="57"/>
      <c r="AO6316" s="57"/>
      <c r="AP6316" s="57"/>
      <c r="AQ6316" s="57"/>
      <c r="AR6316" s="57"/>
      <c r="AS6316" s="57"/>
      <c r="AT6316" s="57"/>
      <c r="AU6316" s="57"/>
      <c r="AV6316" s="57"/>
      <c r="AW6316" s="57"/>
      <c r="AX6316" s="57"/>
      <c r="AY6316" s="57"/>
      <c r="AZ6316" s="57"/>
      <c r="BA6316" s="57"/>
      <c r="BB6316" s="57"/>
      <c r="BC6316" s="57"/>
      <c r="BD6316" s="57"/>
      <c r="BE6316" s="57"/>
      <c r="BF6316" s="57"/>
      <c r="BG6316" s="57"/>
      <c r="BH6316" s="57"/>
      <c r="BI6316" s="57"/>
      <c r="BJ6316" s="57"/>
      <c r="BK6316" s="57"/>
      <c r="BL6316" s="57"/>
    </row>
    <row r="6317" spans="1:64" s="50" customFormat="1" ht="12" customHeight="1" x14ac:dyDescent="0.15">
      <c r="A6317" s="42" t="s">
        <v>15239</v>
      </c>
      <c r="B6317" s="42" t="s">
        <v>15240</v>
      </c>
      <c r="C6317" s="42" t="s">
        <v>14</v>
      </c>
      <c r="D6317" s="42" t="s">
        <v>79</v>
      </c>
      <c r="E6317" s="42"/>
      <c r="F6317" s="55">
        <v>41452</v>
      </c>
      <c r="G6317" s="42" t="s">
        <v>23905</v>
      </c>
      <c r="H6317" s="42" t="s">
        <v>5087</v>
      </c>
      <c r="I6317" s="42" t="s">
        <v>39</v>
      </c>
      <c r="J6317" s="42" t="s">
        <v>12207</v>
      </c>
      <c r="K6317" s="42" t="s">
        <v>92</v>
      </c>
      <c r="L6317" s="42" t="s">
        <v>408</v>
      </c>
      <c r="M6317" s="42" t="s">
        <v>21</v>
      </c>
      <c r="N6317" s="42" t="s">
        <v>15241</v>
      </c>
      <c r="O6317" s="42" t="s">
        <v>23</v>
      </c>
      <c r="P6317" s="42" t="s">
        <v>395</v>
      </c>
      <c r="Q6317" s="56" t="s">
        <v>15242</v>
      </c>
      <c r="R6317" s="42" t="s">
        <v>94</v>
      </c>
      <c r="S6317" s="42" t="s">
        <v>22</v>
      </c>
      <c r="T6317" s="42"/>
      <c r="V6317" s="42"/>
      <c r="W6317" s="42"/>
      <c r="Y6317" s="57"/>
      <c r="Z6317" s="57"/>
      <c r="AA6317" s="57"/>
      <c r="AB6317" s="57"/>
      <c r="AC6317" s="57"/>
      <c r="AD6317" s="57"/>
      <c r="AE6317" s="57"/>
      <c r="AF6317" s="57"/>
      <c r="AG6317" s="57"/>
      <c r="AH6317" s="57"/>
      <c r="AI6317" s="57"/>
      <c r="AJ6317" s="57"/>
      <c r="AK6317" s="57"/>
      <c r="AL6317" s="57"/>
      <c r="AM6317" s="57"/>
      <c r="AN6317" s="57"/>
      <c r="AO6317" s="57"/>
      <c r="AP6317" s="57"/>
      <c r="AQ6317" s="57"/>
      <c r="AR6317" s="57"/>
      <c r="AS6317" s="57"/>
      <c r="AT6317" s="57"/>
      <c r="AU6317" s="57"/>
      <c r="AV6317" s="57"/>
      <c r="AW6317" s="57"/>
      <c r="AX6317" s="57"/>
      <c r="AY6317" s="57"/>
      <c r="AZ6317" s="57"/>
      <c r="BA6317" s="57"/>
      <c r="BB6317" s="57"/>
      <c r="BC6317" s="57"/>
      <c r="BD6317" s="57"/>
      <c r="BE6317" s="57"/>
      <c r="BF6317" s="57"/>
      <c r="BG6317" s="57"/>
      <c r="BH6317" s="57"/>
      <c r="BI6317" s="57"/>
      <c r="BJ6317" s="57"/>
      <c r="BK6317" s="57"/>
      <c r="BL6317" s="57"/>
    </row>
    <row r="6318" spans="1:64" s="50" customFormat="1" ht="12" customHeight="1" x14ac:dyDescent="0.15">
      <c r="A6318" s="42" t="s">
        <v>15243</v>
      </c>
      <c r="B6318" s="42" t="s">
        <v>10822</v>
      </c>
      <c r="C6318" s="42" t="s">
        <v>14</v>
      </c>
      <c r="D6318" s="42" t="s">
        <v>24</v>
      </c>
      <c r="E6318" s="42"/>
      <c r="F6318" s="55">
        <v>41452</v>
      </c>
      <c r="G6318" s="42" t="s">
        <v>15244</v>
      </c>
      <c r="H6318" s="42" t="s">
        <v>1879</v>
      </c>
      <c r="I6318" s="42" t="s">
        <v>167</v>
      </c>
      <c r="J6318" s="42" t="s">
        <v>15245</v>
      </c>
      <c r="K6318" s="42" t="s">
        <v>1526</v>
      </c>
      <c r="L6318" s="42" t="s">
        <v>2495</v>
      </c>
      <c r="M6318" s="42" t="s">
        <v>21</v>
      </c>
      <c r="N6318" s="42" t="s">
        <v>15246</v>
      </c>
      <c r="O6318" s="42" t="s">
        <v>23</v>
      </c>
      <c r="P6318" s="42" t="s">
        <v>395</v>
      </c>
      <c r="Q6318" s="56" t="s">
        <v>15247</v>
      </c>
      <c r="R6318" s="42" t="s">
        <v>94</v>
      </c>
      <c r="S6318" s="42" t="s">
        <v>22</v>
      </c>
      <c r="T6318" s="42"/>
      <c r="V6318" s="42"/>
      <c r="W6318" s="42"/>
      <c r="Y6318" s="57"/>
      <c r="Z6318" s="57"/>
      <c r="AA6318" s="57"/>
      <c r="AB6318" s="57"/>
      <c r="AC6318" s="57"/>
      <c r="AD6318" s="57"/>
      <c r="AE6318" s="57"/>
      <c r="AF6318" s="57"/>
      <c r="AG6318" s="57"/>
      <c r="AH6318" s="57"/>
      <c r="AI6318" s="57"/>
      <c r="AJ6318" s="57"/>
      <c r="AK6318" s="57"/>
      <c r="AL6318" s="57"/>
      <c r="AM6318" s="57"/>
      <c r="AN6318" s="57"/>
      <c r="AO6318" s="57"/>
      <c r="AP6318" s="57"/>
      <c r="AQ6318" s="57"/>
      <c r="AR6318" s="57"/>
      <c r="AS6318" s="57"/>
      <c r="AT6318" s="57"/>
      <c r="AU6318" s="57"/>
      <c r="AV6318" s="57"/>
      <c r="AW6318" s="57"/>
      <c r="AX6318" s="57"/>
      <c r="AY6318" s="57"/>
      <c r="AZ6318" s="57"/>
      <c r="BA6318" s="57"/>
      <c r="BB6318" s="57"/>
      <c r="BC6318" s="57"/>
      <c r="BD6318" s="57"/>
      <c r="BE6318" s="57"/>
      <c r="BF6318" s="57"/>
      <c r="BG6318" s="57"/>
      <c r="BH6318" s="57"/>
      <c r="BI6318" s="57"/>
      <c r="BJ6318" s="57"/>
      <c r="BK6318" s="57"/>
      <c r="BL6318" s="57"/>
    </row>
    <row r="6319" spans="1:64" s="50" customFormat="1" ht="12" customHeight="1" x14ac:dyDescent="0.15">
      <c r="A6319" s="42" t="s">
        <v>15248</v>
      </c>
      <c r="B6319" s="42" t="s">
        <v>15249</v>
      </c>
      <c r="C6319" s="42" t="s">
        <v>14</v>
      </c>
      <c r="D6319" s="42" t="s">
        <v>31</v>
      </c>
      <c r="E6319" s="42" t="s">
        <v>15250</v>
      </c>
      <c r="F6319" s="55">
        <v>41452</v>
      </c>
      <c r="G6319" s="42" t="s">
        <v>23906</v>
      </c>
      <c r="H6319" s="42" t="s">
        <v>15251</v>
      </c>
      <c r="I6319" s="42" t="s">
        <v>39</v>
      </c>
      <c r="J6319" s="42" t="s">
        <v>15252</v>
      </c>
      <c r="K6319" s="42" t="s">
        <v>92</v>
      </c>
      <c r="L6319" s="42" t="s">
        <v>408</v>
      </c>
      <c r="M6319" s="42" t="s">
        <v>21</v>
      </c>
      <c r="N6319" s="42" t="s">
        <v>15253</v>
      </c>
      <c r="O6319" s="42" t="s">
        <v>23</v>
      </c>
      <c r="P6319" s="42" t="s">
        <v>395</v>
      </c>
      <c r="Q6319" s="56" t="s">
        <v>15254</v>
      </c>
      <c r="R6319" s="42" t="s">
        <v>94</v>
      </c>
      <c r="S6319" s="42" t="s">
        <v>22</v>
      </c>
      <c r="T6319" s="42"/>
      <c r="V6319" s="42"/>
      <c r="W6319" s="42"/>
      <c r="Y6319" s="57"/>
      <c r="Z6319" s="57"/>
      <c r="AA6319" s="57"/>
      <c r="AB6319" s="57"/>
      <c r="AC6319" s="57"/>
      <c r="AD6319" s="57"/>
      <c r="AE6319" s="57"/>
      <c r="AF6319" s="57"/>
      <c r="AG6319" s="57"/>
      <c r="AH6319" s="57"/>
      <c r="AI6319" s="57"/>
      <c r="AJ6319" s="57"/>
      <c r="AK6319" s="57"/>
      <c r="AL6319" s="57"/>
      <c r="AM6319" s="57"/>
      <c r="AN6319" s="57"/>
      <c r="AO6319" s="57"/>
      <c r="AP6319" s="57"/>
      <c r="AQ6319" s="57"/>
      <c r="AR6319" s="57"/>
      <c r="AS6319" s="57"/>
      <c r="AT6319" s="57"/>
      <c r="AU6319" s="57"/>
      <c r="AV6319" s="57"/>
      <c r="AW6319" s="57"/>
      <c r="AX6319" s="57"/>
      <c r="AY6319" s="57"/>
      <c r="AZ6319" s="57"/>
      <c r="BA6319" s="57"/>
      <c r="BB6319" s="57"/>
      <c r="BC6319" s="57"/>
      <c r="BD6319" s="57"/>
      <c r="BE6319" s="57"/>
      <c r="BF6319" s="57"/>
      <c r="BG6319" s="57"/>
      <c r="BH6319" s="57"/>
      <c r="BI6319" s="57"/>
      <c r="BJ6319" s="57"/>
      <c r="BK6319" s="57"/>
      <c r="BL6319" s="57"/>
    </row>
    <row r="6320" spans="1:64" s="50" customFormat="1" ht="12" customHeight="1" x14ac:dyDescent="0.15">
      <c r="A6320" s="42" t="s">
        <v>15255</v>
      </c>
      <c r="B6320" s="42">
        <v>46</v>
      </c>
      <c r="C6320" s="42" t="s">
        <v>108</v>
      </c>
      <c r="D6320" s="42" t="s">
        <v>24</v>
      </c>
      <c r="E6320" s="42"/>
      <c r="F6320" s="55">
        <v>41451</v>
      </c>
      <c r="G6320" s="42" t="s">
        <v>23907</v>
      </c>
      <c r="H6320" s="42" t="s">
        <v>2155</v>
      </c>
      <c r="I6320" s="42" t="s">
        <v>56</v>
      </c>
      <c r="J6320" s="42" t="s">
        <v>15256</v>
      </c>
      <c r="K6320" s="42" t="s">
        <v>1102</v>
      </c>
      <c r="L6320" s="42" t="s">
        <v>4287</v>
      </c>
      <c r="M6320" s="42" t="s">
        <v>373</v>
      </c>
      <c r="N6320" s="42" t="s">
        <v>15257</v>
      </c>
      <c r="O6320" s="42" t="s">
        <v>3301</v>
      </c>
      <c r="P6320" s="42" t="s">
        <v>395</v>
      </c>
      <c r="Q6320" s="56" t="s">
        <v>15258</v>
      </c>
      <c r="R6320" s="42" t="s">
        <v>94</v>
      </c>
      <c r="S6320" s="42" t="s">
        <v>22</v>
      </c>
      <c r="T6320" s="42"/>
      <c r="V6320" s="42"/>
      <c r="W6320" s="42"/>
      <c r="Y6320" s="57"/>
      <c r="Z6320" s="57"/>
      <c r="AA6320" s="57"/>
      <c r="AB6320" s="57"/>
      <c r="AC6320" s="57"/>
      <c r="AD6320" s="57"/>
      <c r="AE6320" s="57"/>
      <c r="AF6320" s="57"/>
      <c r="AG6320" s="57"/>
      <c r="AH6320" s="57"/>
      <c r="AI6320" s="57"/>
      <c r="AJ6320" s="57"/>
      <c r="AK6320" s="57"/>
      <c r="AL6320" s="57"/>
      <c r="AM6320" s="57"/>
      <c r="AN6320" s="57"/>
      <c r="AO6320" s="57"/>
      <c r="AP6320" s="57"/>
      <c r="AQ6320" s="57"/>
      <c r="AR6320" s="57"/>
      <c r="AS6320" s="57"/>
      <c r="AT6320" s="57"/>
      <c r="AU6320" s="57"/>
      <c r="AV6320" s="57"/>
      <c r="AW6320" s="57"/>
      <c r="AX6320" s="57"/>
      <c r="AY6320" s="57"/>
      <c r="AZ6320" s="57"/>
      <c r="BA6320" s="57"/>
      <c r="BB6320" s="57"/>
      <c r="BC6320" s="57"/>
      <c r="BD6320" s="57"/>
      <c r="BE6320" s="57"/>
      <c r="BF6320" s="57"/>
      <c r="BG6320" s="57"/>
      <c r="BH6320" s="57"/>
      <c r="BI6320" s="57"/>
      <c r="BJ6320" s="57"/>
      <c r="BK6320" s="57"/>
      <c r="BL6320" s="57"/>
    </row>
    <row r="6321" spans="1:64" s="50" customFormat="1" ht="12" customHeight="1" x14ac:dyDescent="0.15">
      <c r="A6321" s="42" t="s">
        <v>15259</v>
      </c>
      <c r="B6321" s="42" t="s">
        <v>15073</v>
      </c>
      <c r="C6321" s="42" t="s">
        <v>14</v>
      </c>
      <c r="D6321" s="42" t="s">
        <v>24</v>
      </c>
      <c r="E6321" s="42"/>
      <c r="F6321" s="55">
        <v>41451</v>
      </c>
      <c r="G6321" s="42" t="s">
        <v>15260</v>
      </c>
      <c r="H6321" s="42" t="s">
        <v>15261</v>
      </c>
      <c r="I6321" s="42" t="s">
        <v>144</v>
      </c>
      <c r="J6321" s="42" t="s">
        <v>15262</v>
      </c>
      <c r="K6321" s="42" t="s">
        <v>3310</v>
      </c>
      <c r="L6321" s="42" t="s">
        <v>15263</v>
      </c>
      <c r="M6321" s="42" t="s">
        <v>21</v>
      </c>
      <c r="N6321" s="42" t="s">
        <v>15264</v>
      </c>
      <c r="O6321" s="42" t="s">
        <v>23</v>
      </c>
      <c r="P6321" s="42" t="s">
        <v>395</v>
      </c>
      <c r="Q6321" s="56" t="s">
        <v>15265</v>
      </c>
      <c r="R6321" s="42" t="s">
        <v>94</v>
      </c>
      <c r="S6321" s="42" t="s">
        <v>22</v>
      </c>
      <c r="T6321" s="42"/>
      <c r="V6321" s="42"/>
      <c r="W6321" s="42"/>
      <c r="Y6321" s="57"/>
      <c r="Z6321" s="57"/>
      <c r="AA6321" s="57"/>
      <c r="AB6321" s="57"/>
      <c r="AC6321" s="57"/>
      <c r="AD6321" s="57"/>
      <c r="AE6321" s="57"/>
      <c r="AF6321" s="57"/>
      <c r="AG6321" s="57"/>
      <c r="AH6321" s="57"/>
      <c r="AI6321" s="57"/>
      <c r="AJ6321" s="57"/>
      <c r="AK6321" s="57"/>
      <c r="AL6321" s="57"/>
      <c r="AM6321" s="57"/>
      <c r="AN6321" s="57"/>
      <c r="AO6321" s="57"/>
      <c r="AP6321" s="57"/>
      <c r="AQ6321" s="57"/>
      <c r="AR6321" s="57"/>
      <c r="AS6321" s="57"/>
      <c r="AT6321" s="57"/>
      <c r="AU6321" s="57"/>
      <c r="AV6321" s="57"/>
      <c r="AW6321" s="57"/>
      <c r="AX6321" s="57"/>
      <c r="AY6321" s="57"/>
      <c r="AZ6321" s="57"/>
      <c r="BA6321" s="57"/>
      <c r="BB6321" s="57"/>
      <c r="BC6321" s="57"/>
      <c r="BD6321" s="57"/>
      <c r="BE6321" s="57"/>
      <c r="BF6321" s="57"/>
      <c r="BG6321" s="57"/>
      <c r="BH6321" s="57"/>
      <c r="BI6321" s="57"/>
      <c r="BJ6321" s="57"/>
      <c r="BK6321" s="57"/>
      <c r="BL6321" s="57"/>
    </row>
    <row r="6322" spans="1:64" s="50" customFormat="1" ht="12" customHeight="1" x14ac:dyDescent="0.15">
      <c r="A6322" s="42" t="s">
        <v>15266</v>
      </c>
      <c r="B6322" s="42">
        <v>34</v>
      </c>
      <c r="C6322" s="42" t="s">
        <v>14</v>
      </c>
      <c r="D6322" s="42" t="s">
        <v>31</v>
      </c>
      <c r="E6322" s="42" t="s">
        <v>15267</v>
      </c>
      <c r="F6322" s="55">
        <v>41451</v>
      </c>
      <c r="G6322" s="42" t="s">
        <v>15268</v>
      </c>
      <c r="H6322" s="42" t="s">
        <v>15269</v>
      </c>
      <c r="I6322" s="42" t="s">
        <v>127</v>
      </c>
      <c r="J6322" s="42" t="s">
        <v>15270</v>
      </c>
      <c r="K6322" s="42" t="s">
        <v>15271</v>
      </c>
      <c r="L6322" s="42" t="s">
        <v>15272</v>
      </c>
      <c r="M6322" s="42" t="s">
        <v>21</v>
      </c>
      <c r="N6322" s="42" t="s">
        <v>15273</v>
      </c>
      <c r="O6322" s="42" t="s">
        <v>537</v>
      </c>
      <c r="P6322" s="42" t="s">
        <v>395</v>
      </c>
      <c r="Q6322" s="56" t="s">
        <v>15274</v>
      </c>
      <c r="R6322" s="42" t="s">
        <v>542</v>
      </c>
      <c r="S6322" s="42" t="s">
        <v>22</v>
      </c>
      <c r="T6322" s="42"/>
      <c r="V6322" s="42"/>
      <c r="W6322" s="42"/>
      <c r="Y6322" s="57"/>
      <c r="Z6322" s="57"/>
      <c r="AA6322" s="57"/>
      <c r="AB6322" s="57"/>
      <c r="AC6322" s="57"/>
      <c r="AD6322" s="57"/>
      <c r="AE6322" s="57"/>
      <c r="AF6322" s="57"/>
      <c r="AG6322" s="57"/>
      <c r="AH6322" s="57"/>
      <c r="AI6322" s="57"/>
      <c r="AJ6322" s="57"/>
      <c r="AK6322" s="57"/>
      <c r="AL6322" s="57"/>
      <c r="AM6322" s="57"/>
      <c r="AN6322" s="57"/>
      <c r="AO6322" s="57"/>
      <c r="AP6322" s="57"/>
      <c r="AQ6322" s="57"/>
      <c r="AR6322" s="57"/>
      <c r="AS6322" s="57"/>
      <c r="AT6322" s="57"/>
      <c r="AU6322" s="57"/>
      <c r="AV6322" s="57"/>
      <c r="AW6322" s="57"/>
      <c r="AX6322" s="57"/>
      <c r="AY6322" s="57"/>
      <c r="AZ6322" s="57"/>
      <c r="BA6322" s="57"/>
      <c r="BB6322" s="57"/>
      <c r="BC6322" s="57"/>
      <c r="BD6322" s="57"/>
      <c r="BE6322" s="57"/>
      <c r="BF6322" s="57"/>
      <c r="BG6322" s="57"/>
      <c r="BH6322" s="57"/>
      <c r="BI6322" s="57"/>
      <c r="BJ6322" s="57"/>
      <c r="BK6322" s="57"/>
      <c r="BL6322" s="57"/>
    </row>
    <row r="6323" spans="1:64" s="50" customFormat="1" ht="12" customHeight="1" x14ac:dyDescent="0.15">
      <c r="A6323" s="42" t="s">
        <v>15275</v>
      </c>
      <c r="B6323" s="42" t="s">
        <v>10629</v>
      </c>
      <c r="C6323" s="42" t="s">
        <v>14</v>
      </c>
      <c r="D6323" s="42" t="s">
        <v>31</v>
      </c>
      <c r="E6323" s="42" t="s">
        <v>15276</v>
      </c>
      <c r="F6323" s="55">
        <v>41451</v>
      </c>
      <c r="G6323" s="42" t="s">
        <v>23908</v>
      </c>
      <c r="H6323" s="42" t="s">
        <v>766</v>
      </c>
      <c r="I6323" s="42" t="s">
        <v>39</v>
      </c>
      <c r="J6323" s="42" t="s">
        <v>2775</v>
      </c>
      <c r="K6323" s="42" t="s">
        <v>767</v>
      </c>
      <c r="L6323" s="42" t="s">
        <v>4672</v>
      </c>
      <c r="M6323" s="42" t="s">
        <v>21</v>
      </c>
      <c r="N6323" s="42" t="s">
        <v>15277</v>
      </c>
      <c r="O6323" s="42" t="s">
        <v>537</v>
      </c>
      <c r="P6323" s="42" t="s">
        <v>395</v>
      </c>
      <c r="Q6323" s="56" t="s">
        <v>15278</v>
      </c>
      <c r="R6323" s="42" t="s">
        <v>94</v>
      </c>
      <c r="S6323" s="42" t="s">
        <v>22</v>
      </c>
      <c r="T6323" s="42"/>
      <c r="V6323" s="42"/>
      <c r="W6323" s="42"/>
      <c r="Y6323" s="57"/>
      <c r="Z6323" s="57"/>
      <c r="AA6323" s="57"/>
      <c r="AB6323" s="57"/>
      <c r="AC6323" s="57"/>
      <c r="AD6323" s="57"/>
      <c r="AE6323" s="57"/>
      <c r="AF6323" s="57"/>
      <c r="AG6323" s="57"/>
      <c r="AH6323" s="57"/>
      <c r="AI6323" s="57"/>
      <c r="AJ6323" s="57"/>
      <c r="AK6323" s="57"/>
      <c r="AL6323" s="57"/>
      <c r="AM6323" s="57"/>
      <c r="AN6323" s="57"/>
      <c r="AO6323" s="57"/>
      <c r="AP6323" s="57"/>
      <c r="AQ6323" s="57"/>
      <c r="AR6323" s="57"/>
      <c r="AS6323" s="57"/>
      <c r="AT6323" s="57"/>
      <c r="AU6323" s="57"/>
      <c r="AV6323" s="57"/>
      <c r="AW6323" s="57"/>
      <c r="AX6323" s="57"/>
      <c r="AY6323" s="57"/>
      <c r="AZ6323" s="57"/>
      <c r="BA6323" s="57"/>
      <c r="BB6323" s="57"/>
      <c r="BC6323" s="57"/>
      <c r="BD6323" s="57"/>
      <c r="BE6323" s="57"/>
      <c r="BF6323" s="57"/>
      <c r="BG6323" s="57"/>
      <c r="BH6323" s="57"/>
      <c r="BI6323" s="57"/>
      <c r="BJ6323" s="57"/>
      <c r="BK6323" s="57"/>
      <c r="BL6323" s="57"/>
    </row>
    <row r="6324" spans="1:64" s="50" customFormat="1" ht="12" customHeight="1" x14ac:dyDescent="0.15">
      <c r="A6324" s="42" t="s">
        <v>15279</v>
      </c>
      <c r="B6324" s="42" t="s">
        <v>13524</v>
      </c>
      <c r="C6324" s="42" t="s">
        <v>14</v>
      </c>
      <c r="D6324" s="42" t="s">
        <v>24</v>
      </c>
      <c r="E6324" s="42"/>
      <c r="F6324" s="55">
        <v>41450</v>
      </c>
      <c r="G6324" s="42" t="s">
        <v>23909</v>
      </c>
      <c r="H6324" s="42" t="s">
        <v>15280</v>
      </c>
      <c r="I6324" s="42" t="s">
        <v>39</v>
      </c>
      <c r="J6324" s="42" t="s">
        <v>15281</v>
      </c>
      <c r="K6324" s="42" t="s">
        <v>767</v>
      </c>
      <c r="L6324" s="42" t="s">
        <v>768</v>
      </c>
      <c r="M6324" s="42" t="s">
        <v>21</v>
      </c>
      <c r="N6324" s="42" t="s">
        <v>15282</v>
      </c>
      <c r="O6324" s="42" t="s">
        <v>23</v>
      </c>
      <c r="P6324" s="42" t="s">
        <v>395</v>
      </c>
      <c r="Q6324" s="56" t="s">
        <v>15283</v>
      </c>
      <c r="R6324" s="42" t="s">
        <v>94</v>
      </c>
      <c r="S6324" s="42" t="s">
        <v>22</v>
      </c>
      <c r="T6324" s="42"/>
      <c r="V6324" s="42"/>
      <c r="W6324" s="42"/>
      <c r="Y6324" s="57"/>
      <c r="Z6324" s="57"/>
      <c r="AA6324" s="57"/>
      <c r="AB6324" s="57"/>
      <c r="AC6324" s="57"/>
      <c r="AD6324" s="57"/>
      <c r="AE6324" s="57"/>
      <c r="AF6324" s="57"/>
      <c r="AG6324" s="57"/>
      <c r="AH6324" s="57"/>
      <c r="AI6324" s="57"/>
      <c r="AJ6324" s="57"/>
      <c r="AK6324" s="57"/>
      <c r="AL6324" s="57"/>
      <c r="AM6324" s="57"/>
      <c r="AN6324" s="57"/>
      <c r="AO6324" s="57"/>
      <c r="AP6324" s="57"/>
      <c r="AQ6324" s="57"/>
      <c r="AR6324" s="57"/>
      <c r="AS6324" s="57"/>
      <c r="AT6324" s="57"/>
      <c r="AU6324" s="57"/>
      <c r="AV6324" s="57"/>
      <c r="AW6324" s="57"/>
      <c r="AX6324" s="57"/>
      <c r="AY6324" s="57"/>
      <c r="AZ6324" s="57"/>
      <c r="BA6324" s="57"/>
      <c r="BB6324" s="57"/>
      <c r="BC6324" s="57"/>
      <c r="BD6324" s="57"/>
      <c r="BE6324" s="57"/>
      <c r="BF6324" s="57"/>
      <c r="BG6324" s="57"/>
      <c r="BH6324" s="57"/>
      <c r="BI6324" s="57"/>
      <c r="BJ6324" s="57"/>
      <c r="BK6324" s="57"/>
      <c r="BL6324" s="57"/>
    </row>
    <row r="6325" spans="1:64" s="50" customFormat="1" ht="12" customHeight="1" x14ac:dyDescent="0.15">
      <c r="A6325" s="42" t="s">
        <v>15284</v>
      </c>
      <c r="B6325" s="42">
        <v>26</v>
      </c>
      <c r="C6325" s="42" t="s">
        <v>14</v>
      </c>
      <c r="D6325" s="42" t="s">
        <v>24</v>
      </c>
      <c r="E6325" s="42"/>
      <c r="F6325" s="55">
        <v>41449</v>
      </c>
      <c r="G6325" s="42" t="s">
        <v>15285</v>
      </c>
      <c r="H6325" s="42" t="s">
        <v>8594</v>
      </c>
      <c r="I6325" s="42" t="s">
        <v>324</v>
      </c>
      <c r="J6325" s="42" t="s">
        <v>4321</v>
      </c>
      <c r="K6325" s="42" t="s">
        <v>15286</v>
      </c>
      <c r="L6325" s="42" t="s">
        <v>4322</v>
      </c>
      <c r="M6325" s="42" t="s">
        <v>21</v>
      </c>
      <c r="N6325" s="42" t="s">
        <v>15287</v>
      </c>
      <c r="O6325" s="42" t="s">
        <v>23</v>
      </c>
      <c r="P6325" s="42" t="s">
        <v>395</v>
      </c>
      <c r="Q6325" s="56" t="s">
        <v>15288</v>
      </c>
      <c r="R6325" s="42" t="s">
        <v>23</v>
      </c>
      <c r="S6325" s="42" t="s">
        <v>22</v>
      </c>
      <c r="T6325" s="42"/>
      <c r="V6325" s="42"/>
      <c r="W6325" s="42"/>
      <c r="Y6325" s="57"/>
      <c r="Z6325" s="57"/>
      <c r="AA6325" s="57"/>
      <c r="AB6325" s="57"/>
      <c r="AC6325" s="57"/>
      <c r="AD6325" s="57"/>
      <c r="AE6325" s="57"/>
      <c r="AF6325" s="57"/>
      <c r="AG6325" s="57"/>
      <c r="AH6325" s="57"/>
      <c r="AI6325" s="57"/>
      <c r="AJ6325" s="57"/>
      <c r="AK6325" s="57"/>
      <c r="AL6325" s="57"/>
      <c r="AM6325" s="57"/>
      <c r="AN6325" s="57"/>
      <c r="AO6325" s="57"/>
      <c r="AP6325" s="57"/>
      <c r="AQ6325" s="57"/>
      <c r="AR6325" s="57"/>
      <c r="AS6325" s="57"/>
      <c r="AT6325" s="57"/>
      <c r="AU6325" s="57"/>
      <c r="AV6325" s="57"/>
      <c r="AW6325" s="57"/>
      <c r="AX6325" s="57"/>
      <c r="AY6325" s="57"/>
      <c r="AZ6325" s="57"/>
      <c r="BA6325" s="57"/>
      <c r="BB6325" s="57"/>
      <c r="BC6325" s="57"/>
      <c r="BD6325" s="57"/>
      <c r="BE6325" s="57"/>
      <c r="BF6325" s="57"/>
      <c r="BG6325" s="57"/>
      <c r="BH6325" s="57"/>
      <c r="BI6325" s="57"/>
      <c r="BJ6325" s="57"/>
      <c r="BK6325" s="57"/>
      <c r="BL6325" s="57"/>
    </row>
    <row r="6326" spans="1:64" s="50" customFormat="1" ht="12" customHeight="1" x14ac:dyDescent="0.15">
      <c r="A6326" s="42" t="s">
        <v>15289</v>
      </c>
      <c r="B6326" s="42" t="s">
        <v>13209</v>
      </c>
      <c r="C6326" s="42" t="s">
        <v>14</v>
      </c>
      <c r="D6326" s="42" t="s">
        <v>31</v>
      </c>
      <c r="E6326" s="42" t="s">
        <v>15290</v>
      </c>
      <c r="F6326" s="55">
        <v>41449</v>
      </c>
      <c r="G6326" s="42" t="s">
        <v>23910</v>
      </c>
      <c r="H6326" s="42" t="s">
        <v>7593</v>
      </c>
      <c r="I6326" s="42" t="s">
        <v>56</v>
      </c>
      <c r="J6326" s="42" t="s">
        <v>15291</v>
      </c>
      <c r="K6326" s="42" t="s">
        <v>5429</v>
      </c>
      <c r="L6326" s="42" t="s">
        <v>15292</v>
      </c>
      <c r="M6326" s="42" t="s">
        <v>21</v>
      </c>
      <c r="N6326" s="42" t="s">
        <v>15293</v>
      </c>
      <c r="O6326" s="42" t="s">
        <v>537</v>
      </c>
      <c r="P6326" s="42" t="s">
        <v>395</v>
      </c>
      <c r="Q6326" s="56" t="s">
        <v>15294</v>
      </c>
      <c r="R6326" s="42" t="s">
        <v>94</v>
      </c>
      <c r="S6326" s="42" t="s">
        <v>22</v>
      </c>
      <c r="T6326" s="42"/>
      <c r="V6326" s="42"/>
      <c r="W6326" s="42"/>
      <c r="Y6326" s="57"/>
      <c r="Z6326" s="57"/>
      <c r="AA6326" s="57"/>
      <c r="AB6326" s="57"/>
      <c r="AC6326" s="57"/>
      <c r="AD6326" s="57"/>
      <c r="AE6326" s="57"/>
      <c r="AF6326" s="57"/>
      <c r="AG6326" s="57"/>
      <c r="AH6326" s="57"/>
      <c r="AI6326" s="57"/>
      <c r="AJ6326" s="57"/>
      <c r="AK6326" s="57"/>
      <c r="AL6326" s="57"/>
      <c r="AM6326" s="57"/>
      <c r="AN6326" s="57"/>
      <c r="AO6326" s="57"/>
      <c r="AP6326" s="57"/>
      <c r="AQ6326" s="57"/>
      <c r="AR6326" s="57"/>
      <c r="AS6326" s="57"/>
      <c r="AT6326" s="57"/>
      <c r="AU6326" s="57"/>
      <c r="AV6326" s="57"/>
      <c r="AW6326" s="57"/>
      <c r="AX6326" s="57"/>
      <c r="AY6326" s="57"/>
      <c r="AZ6326" s="57"/>
      <c r="BA6326" s="57"/>
      <c r="BB6326" s="57"/>
      <c r="BC6326" s="57"/>
      <c r="BD6326" s="57"/>
      <c r="BE6326" s="57"/>
      <c r="BF6326" s="57"/>
      <c r="BG6326" s="57"/>
      <c r="BH6326" s="57"/>
      <c r="BI6326" s="57"/>
      <c r="BJ6326" s="57"/>
      <c r="BK6326" s="57"/>
      <c r="BL6326" s="57"/>
    </row>
    <row r="6327" spans="1:64" s="50" customFormat="1" ht="12" customHeight="1" x14ac:dyDescent="0.15">
      <c r="A6327" s="42" t="s">
        <v>15303</v>
      </c>
      <c r="B6327" s="42" t="s">
        <v>13059</v>
      </c>
      <c r="C6327" s="42" t="s">
        <v>108</v>
      </c>
      <c r="D6327" s="42" t="s">
        <v>42</v>
      </c>
      <c r="E6327" s="42" t="s">
        <v>15304</v>
      </c>
      <c r="F6327" s="55">
        <v>41448</v>
      </c>
      <c r="G6327" s="42" t="s">
        <v>23911</v>
      </c>
      <c r="H6327" s="42" t="s">
        <v>3599</v>
      </c>
      <c r="I6327" s="42" t="s">
        <v>39</v>
      </c>
      <c r="J6327" s="42" t="s">
        <v>14594</v>
      </c>
      <c r="K6327" s="42" t="s">
        <v>1044</v>
      </c>
      <c r="L6327" s="42" t="s">
        <v>3601</v>
      </c>
      <c r="M6327" s="42" t="s">
        <v>21</v>
      </c>
      <c r="N6327" s="42" t="s">
        <v>15305</v>
      </c>
      <c r="O6327" s="42" t="s">
        <v>537</v>
      </c>
      <c r="P6327" s="42" t="s">
        <v>395</v>
      </c>
      <c r="Q6327" s="56" t="s">
        <v>15306</v>
      </c>
      <c r="R6327" s="42" t="s">
        <v>94</v>
      </c>
      <c r="S6327" s="42" t="s">
        <v>22</v>
      </c>
      <c r="T6327" s="42"/>
      <c r="V6327" s="42"/>
      <c r="W6327" s="42"/>
      <c r="Y6327" s="57"/>
      <c r="Z6327" s="57"/>
      <c r="AA6327" s="57"/>
      <c r="AB6327" s="57"/>
      <c r="AC6327" s="57"/>
      <c r="AD6327" s="57"/>
      <c r="AE6327" s="57"/>
      <c r="AF6327" s="57"/>
      <c r="AG6327" s="57"/>
      <c r="AH6327" s="57"/>
      <c r="AI6327" s="57"/>
      <c r="AJ6327" s="57"/>
      <c r="AK6327" s="57"/>
      <c r="AL6327" s="57"/>
      <c r="AM6327" s="57"/>
      <c r="AN6327" s="57"/>
      <c r="AO6327" s="57"/>
      <c r="AP6327" s="57"/>
      <c r="AQ6327" s="57"/>
      <c r="AR6327" s="57"/>
      <c r="AS6327" s="57"/>
      <c r="AT6327" s="57"/>
      <c r="AU6327" s="57"/>
      <c r="AV6327" s="57"/>
      <c r="AW6327" s="57"/>
      <c r="AX6327" s="57"/>
      <c r="AY6327" s="57"/>
      <c r="AZ6327" s="57"/>
      <c r="BA6327" s="57"/>
      <c r="BB6327" s="57"/>
      <c r="BC6327" s="57"/>
      <c r="BD6327" s="57"/>
      <c r="BE6327" s="57"/>
      <c r="BF6327" s="57"/>
      <c r="BG6327" s="57"/>
      <c r="BH6327" s="57"/>
      <c r="BI6327" s="57"/>
      <c r="BJ6327" s="57"/>
      <c r="BK6327" s="57"/>
      <c r="BL6327" s="57"/>
    </row>
    <row r="6328" spans="1:64" s="50" customFormat="1" ht="12" customHeight="1" x14ac:dyDescent="0.15">
      <c r="A6328" s="42" t="s">
        <v>15317</v>
      </c>
      <c r="B6328" s="42" t="s">
        <v>9987</v>
      </c>
      <c r="C6328" s="42" t="s">
        <v>108</v>
      </c>
      <c r="D6328" s="42" t="s">
        <v>31</v>
      </c>
      <c r="E6328" s="42" t="s">
        <v>15318</v>
      </c>
      <c r="F6328" s="55">
        <v>41448</v>
      </c>
      <c r="G6328" s="42" t="s">
        <v>15319</v>
      </c>
      <c r="H6328" s="42" t="s">
        <v>10722</v>
      </c>
      <c r="I6328" s="42" t="s">
        <v>67</v>
      </c>
      <c r="J6328" s="42" t="s">
        <v>15320</v>
      </c>
      <c r="K6328" s="42" t="s">
        <v>2538</v>
      </c>
      <c r="L6328" s="42" t="s">
        <v>10724</v>
      </c>
      <c r="M6328" s="42" t="s">
        <v>21</v>
      </c>
      <c r="N6328" s="42" t="s">
        <v>15321</v>
      </c>
      <c r="O6328" s="42" t="s">
        <v>23</v>
      </c>
      <c r="P6328" s="42" t="s">
        <v>395</v>
      </c>
      <c r="Q6328" s="56" t="s">
        <v>15322</v>
      </c>
      <c r="R6328" s="42" t="s">
        <v>23</v>
      </c>
      <c r="S6328" s="42" t="s">
        <v>22</v>
      </c>
      <c r="T6328" s="42"/>
      <c r="V6328" s="42"/>
      <c r="W6328" s="42"/>
      <c r="Y6328" s="57"/>
      <c r="Z6328" s="57"/>
      <c r="AA6328" s="57"/>
      <c r="AB6328" s="57"/>
      <c r="AC6328" s="57"/>
      <c r="AD6328" s="57"/>
      <c r="AE6328" s="57"/>
      <c r="AF6328" s="57"/>
      <c r="AG6328" s="57"/>
      <c r="AH6328" s="57"/>
      <c r="AI6328" s="57"/>
      <c r="AJ6328" s="57"/>
      <c r="AK6328" s="57"/>
      <c r="AL6328" s="57"/>
      <c r="AM6328" s="57"/>
      <c r="AN6328" s="57"/>
      <c r="AO6328" s="57"/>
      <c r="AP6328" s="57"/>
      <c r="AQ6328" s="57"/>
      <c r="AR6328" s="57"/>
      <c r="AS6328" s="57"/>
      <c r="AT6328" s="57"/>
      <c r="AU6328" s="57"/>
      <c r="AV6328" s="57"/>
      <c r="AW6328" s="57"/>
      <c r="AX6328" s="57"/>
      <c r="AY6328" s="57"/>
      <c r="AZ6328" s="57"/>
      <c r="BA6328" s="57"/>
      <c r="BB6328" s="57"/>
      <c r="BC6328" s="57"/>
      <c r="BD6328" s="57"/>
      <c r="BE6328" s="57"/>
      <c r="BF6328" s="57"/>
      <c r="BG6328" s="57"/>
      <c r="BH6328" s="57"/>
      <c r="BI6328" s="57"/>
      <c r="BJ6328" s="57"/>
      <c r="BK6328" s="57"/>
      <c r="BL6328" s="57"/>
    </row>
    <row r="6329" spans="1:64" s="50" customFormat="1" ht="12" customHeight="1" x14ac:dyDescent="0.15">
      <c r="A6329" s="42" t="s">
        <v>15295</v>
      </c>
      <c r="B6329" s="42" t="s">
        <v>8600</v>
      </c>
      <c r="C6329" s="42" t="s">
        <v>14</v>
      </c>
      <c r="D6329" s="42" t="s">
        <v>79</v>
      </c>
      <c r="E6329" s="42" t="s">
        <v>15296</v>
      </c>
      <c r="F6329" s="55">
        <v>41448</v>
      </c>
      <c r="G6329" s="42" t="s">
        <v>15297</v>
      </c>
      <c r="H6329" s="42" t="s">
        <v>991</v>
      </c>
      <c r="I6329" s="42" t="s">
        <v>653</v>
      </c>
      <c r="J6329" s="42" t="s">
        <v>15298</v>
      </c>
      <c r="K6329" s="42" t="s">
        <v>15299</v>
      </c>
      <c r="L6329" s="42" t="s">
        <v>15300</v>
      </c>
      <c r="M6329" s="42" t="s">
        <v>21</v>
      </c>
      <c r="N6329" s="42" t="s">
        <v>15301</v>
      </c>
      <c r="O6329" s="42" t="s">
        <v>23</v>
      </c>
      <c r="P6329" s="42" t="s">
        <v>395</v>
      </c>
      <c r="Q6329" s="56" t="s">
        <v>15302</v>
      </c>
      <c r="R6329" s="42" t="s">
        <v>94</v>
      </c>
      <c r="S6329" s="42" t="s">
        <v>22</v>
      </c>
      <c r="T6329" s="42"/>
      <c r="V6329" s="42"/>
      <c r="W6329" s="42"/>
      <c r="Y6329" s="57"/>
      <c r="Z6329" s="57"/>
      <c r="AA6329" s="57"/>
      <c r="AB6329" s="57"/>
      <c r="AC6329" s="57"/>
      <c r="AD6329" s="57"/>
      <c r="AE6329" s="57"/>
      <c r="AF6329" s="57"/>
      <c r="AG6329" s="57"/>
      <c r="AH6329" s="57"/>
      <c r="AI6329" s="57"/>
      <c r="AJ6329" s="57"/>
      <c r="AK6329" s="57"/>
      <c r="AL6329" s="57"/>
      <c r="AM6329" s="57"/>
      <c r="AN6329" s="57"/>
      <c r="AO6329" s="57"/>
      <c r="AP6329" s="57"/>
      <c r="AQ6329" s="57"/>
      <c r="AR6329" s="57"/>
      <c r="AS6329" s="57"/>
      <c r="AT6329" s="57"/>
      <c r="AU6329" s="57"/>
      <c r="AV6329" s="57"/>
      <c r="AW6329" s="57"/>
      <c r="AX6329" s="57"/>
      <c r="AY6329" s="57"/>
      <c r="AZ6329" s="57"/>
      <c r="BA6329" s="57"/>
      <c r="BB6329" s="57"/>
      <c r="BC6329" s="57"/>
      <c r="BD6329" s="57"/>
      <c r="BE6329" s="57"/>
      <c r="BF6329" s="57"/>
      <c r="BG6329" s="57"/>
      <c r="BH6329" s="57"/>
      <c r="BI6329" s="57"/>
      <c r="BJ6329" s="57"/>
      <c r="BK6329" s="57"/>
      <c r="BL6329" s="57"/>
    </row>
    <row r="6330" spans="1:64" s="50" customFormat="1" ht="12" customHeight="1" x14ac:dyDescent="0.15">
      <c r="A6330" s="42" t="s">
        <v>15307</v>
      </c>
      <c r="B6330" s="42" t="s">
        <v>8555</v>
      </c>
      <c r="C6330" s="42" t="s">
        <v>14</v>
      </c>
      <c r="D6330" s="42" t="s">
        <v>24</v>
      </c>
      <c r="E6330" s="42"/>
      <c r="F6330" s="55">
        <v>41448</v>
      </c>
      <c r="G6330" s="42" t="s">
        <v>15308</v>
      </c>
      <c r="H6330" s="42" t="s">
        <v>910</v>
      </c>
      <c r="I6330" s="42" t="s">
        <v>67</v>
      </c>
      <c r="J6330" s="42" t="s">
        <v>6630</v>
      </c>
      <c r="K6330" s="42" t="s">
        <v>68</v>
      </c>
      <c r="L6330" s="42" t="s">
        <v>911</v>
      </c>
      <c r="M6330" s="42" t="s">
        <v>21</v>
      </c>
      <c r="N6330" s="42" t="s">
        <v>15309</v>
      </c>
      <c r="O6330" s="42" t="s">
        <v>23</v>
      </c>
      <c r="P6330" s="42" t="s">
        <v>395</v>
      </c>
      <c r="Q6330" s="56" t="s">
        <v>15310</v>
      </c>
      <c r="R6330" s="42" t="s">
        <v>94</v>
      </c>
      <c r="S6330" s="42" t="s">
        <v>22</v>
      </c>
      <c r="T6330" s="42"/>
      <c r="V6330" s="42"/>
      <c r="W6330" s="42"/>
      <c r="Y6330" s="57"/>
      <c r="Z6330" s="57"/>
      <c r="AA6330" s="57"/>
      <c r="AB6330" s="57"/>
      <c r="AC6330" s="57"/>
      <c r="AD6330" s="57"/>
      <c r="AE6330" s="57"/>
      <c r="AF6330" s="57"/>
      <c r="AG6330" s="57"/>
      <c r="AH6330" s="57"/>
      <c r="AI6330" s="57"/>
      <c r="AJ6330" s="57"/>
      <c r="AK6330" s="57"/>
      <c r="AL6330" s="57"/>
      <c r="AM6330" s="57"/>
      <c r="AN6330" s="57"/>
      <c r="AO6330" s="57"/>
      <c r="AP6330" s="57"/>
      <c r="AQ6330" s="57"/>
      <c r="AR6330" s="57"/>
      <c r="AS6330" s="57"/>
      <c r="AT6330" s="57"/>
      <c r="AU6330" s="57"/>
      <c r="AV6330" s="57"/>
      <c r="AW6330" s="57"/>
      <c r="AX6330" s="57"/>
      <c r="AY6330" s="57"/>
      <c r="AZ6330" s="57"/>
      <c r="BA6330" s="57"/>
      <c r="BB6330" s="57"/>
      <c r="BC6330" s="57"/>
      <c r="BD6330" s="57"/>
      <c r="BE6330" s="57"/>
      <c r="BF6330" s="57"/>
      <c r="BG6330" s="57"/>
      <c r="BH6330" s="57"/>
      <c r="BI6330" s="57"/>
      <c r="BJ6330" s="57"/>
      <c r="BK6330" s="57"/>
      <c r="BL6330" s="57"/>
    </row>
    <row r="6331" spans="1:64" s="50" customFormat="1" ht="12" customHeight="1" x14ac:dyDescent="0.15">
      <c r="A6331" s="42" t="s">
        <v>15311</v>
      </c>
      <c r="B6331" s="42" t="s">
        <v>8600</v>
      </c>
      <c r="C6331" s="42" t="s">
        <v>14</v>
      </c>
      <c r="D6331" s="42" t="s">
        <v>31</v>
      </c>
      <c r="E6331" s="42" t="s">
        <v>15312</v>
      </c>
      <c r="F6331" s="55">
        <v>41448</v>
      </c>
      <c r="G6331" s="42" t="s">
        <v>15313</v>
      </c>
      <c r="H6331" s="42" t="s">
        <v>707</v>
      </c>
      <c r="I6331" s="42" t="s">
        <v>67</v>
      </c>
      <c r="J6331" s="42" t="s">
        <v>6780</v>
      </c>
      <c r="K6331" s="42" t="s">
        <v>545</v>
      </c>
      <c r="L6331" s="42" t="s">
        <v>15314</v>
      </c>
      <c r="M6331" s="42" t="s">
        <v>21</v>
      </c>
      <c r="N6331" s="42" t="s">
        <v>15315</v>
      </c>
      <c r="O6331" s="42" t="s">
        <v>23</v>
      </c>
      <c r="P6331" s="42" t="s">
        <v>395</v>
      </c>
      <c r="Q6331" s="56" t="s">
        <v>15316</v>
      </c>
      <c r="R6331" s="42" t="s">
        <v>94</v>
      </c>
      <c r="S6331" s="42" t="s">
        <v>22</v>
      </c>
      <c r="T6331" s="42"/>
      <c r="V6331" s="42"/>
      <c r="W6331" s="42"/>
      <c r="Y6331" s="57"/>
      <c r="Z6331" s="57"/>
      <c r="AA6331" s="57"/>
      <c r="AB6331" s="57"/>
      <c r="AC6331" s="57"/>
      <c r="AD6331" s="57"/>
      <c r="AE6331" s="57"/>
      <c r="AF6331" s="57"/>
      <c r="AG6331" s="57"/>
      <c r="AH6331" s="57"/>
      <c r="AI6331" s="57"/>
      <c r="AJ6331" s="57"/>
      <c r="AK6331" s="57"/>
      <c r="AL6331" s="57"/>
      <c r="AM6331" s="57"/>
      <c r="AN6331" s="57"/>
      <c r="AO6331" s="57"/>
      <c r="AP6331" s="57"/>
      <c r="AQ6331" s="57"/>
      <c r="AR6331" s="57"/>
      <c r="AS6331" s="57"/>
      <c r="AT6331" s="57"/>
      <c r="AU6331" s="57"/>
      <c r="AV6331" s="57"/>
      <c r="AW6331" s="57"/>
      <c r="AX6331" s="57"/>
      <c r="AY6331" s="57"/>
      <c r="AZ6331" s="57"/>
      <c r="BA6331" s="57"/>
      <c r="BB6331" s="57"/>
      <c r="BC6331" s="57"/>
      <c r="BD6331" s="57"/>
      <c r="BE6331" s="57"/>
      <c r="BF6331" s="57"/>
      <c r="BG6331" s="57"/>
      <c r="BH6331" s="57"/>
      <c r="BI6331" s="57"/>
      <c r="BJ6331" s="57"/>
      <c r="BK6331" s="57"/>
      <c r="BL6331" s="57"/>
    </row>
    <row r="6332" spans="1:64" s="50" customFormat="1" ht="12" customHeight="1" x14ac:dyDescent="0.15">
      <c r="A6332" s="42" t="s">
        <v>15323</v>
      </c>
      <c r="B6332" s="42">
        <v>24</v>
      </c>
      <c r="C6332" s="42" t="s">
        <v>14</v>
      </c>
      <c r="D6332" s="42" t="s">
        <v>42</v>
      </c>
      <c r="E6332" s="42" t="s">
        <v>15324</v>
      </c>
      <c r="F6332" s="55">
        <v>41447</v>
      </c>
      <c r="G6332" s="42" t="s">
        <v>15325</v>
      </c>
      <c r="H6332" s="42" t="s">
        <v>15326</v>
      </c>
      <c r="I6332" s="42" t="s">
        <v>39</v>
      </c>
      <c r="J6332" s="42" t="s">
        <v>15327</v>
      </c>
      <c r="K6332" s="42" t="s">
        <v>92</v>
      </c>
      <c r="L6332" s="42" t="s">
        <v>408</v>
      </c>
      <c r="M6332" s="42" t="s">
        <v>21</v>
      </c>
      <c r="N6332" s="42" t="s">
        <v>15328</v>
      </c>
      <c r="O6332" s="42" t="s">
        <v>537</v>
      </c>
      <c r="P6332" s="42" t="s">
        <v>395</v>
      </c>
      <c r="Q6332" s="56" t="s">
        <v>15329</v>
      </c>
      <c r="R6332" s="42" t="s">
        <v>23</v>
      </c>
      <c r="S6332" s="42" t="s">
        <v>22</v>
      </c>
      <c r="T6332" s="42"/>
      <c r="V6332" s="42"/>
      <c r="W6332" s="42"/>
      <c r="Y6332" s="57"/>
      <c r="Z6332" s="57"/>
      <c r="AA6332" s="57"/>
      <c r="AB6332" s="57"/>
      <c r="AC6332" s="57"/>
      <c r="AD6332" s="57"/>
      <c r="AE6332" s="57"/>
      <c r="AF6332" s="57"/>
      <c r="AG6332" s="57"/>
      <c r="AH6332" s="57"/>
      <c r="AI6332" s="57"/>
      <c r="AJ6332" s="57"/>
      <c r="AK6332" s="57"/>
      <c r="AL6332" s="57"/>
      <c r="AM6332" s="57"/>
      <c r="AN6332" s="57"/>
      <c r="AO6332" s="57"/>
      <c r="AP6332" s="57"/>
      <c r="AQ6332" s="57"/>
      <c r="AR6332" s="57"/>
      <c r="AS6332" s="57"/>
      <c r="AT6332" s="57"/>
      <c r="AU6332" s="57"/>
      <c r="AV6332" s="57"/>
      <c r="AW6332" s="57"/>
      <c r="AX6332" s="57"/>
      <c r="AY6332" s="57"/>
      <c r="AZ6332" s="57"/>
      <c r="BA6332" s="57"/>
      <c r="BB6332" s="57"/>
      <c r="BC6332" s="57"/>
      <c r="BD6332" s="57"/>
      <c r="BE6332" s="57"/>
      <c r="BF6332" s="57"/>
      <c r="BG6332" s="57"/>
      <c r="BH6332" s="57"/>
      <c r="BI6332" s="57"/>
      <c r="BJ6332" s="57"/>
      <c r="BK6332" s="57"/>
      <c r="BL6332" s="57"/>
    </row>
    <row r="6333" spans="1:64" s="50" customFormat="1" ht="12" customHeight="1" x14ac:dyDescent="0.15">
      <c r="A6333" s="42" t="s">
        <v>15330</v>
      </c>
      <c r="B6333" s="42">
        <v>56</v>
      </c>
      <c r="C6333" s="42" t="s">
        <v>14</v>
      </c>
      <c r="D6333" s="42" t="s">
        <v>24</v>
      </c>
      <c r="E6333" s="42"/>
      <c r="F6333" s="55">
        <v>41447</v>
      </c>
      <c r="G6333" s="42" t="s">
        <v>15331</v>
      </c>
      <c r="H6333" s="42" t="s">
        <v>15332</v>
      </c>
      <c r="I6333" s="42" t="s">
        <v>111</v>
      </c>
      <c r="J6333" s="42" t="s">
        <v>15333</v>
      </c>
      <c r="K6333" s="42" t="s">
        <v>922</v>
      </c>
      <c r="L6333" s="42" t="s">
        <v>1599</v>
      </c>
      <c r="M6333" s="42" t="s">
        <v>385</v>
      </c>
      <c r="N6333" s="42" t="s">
        <v>15334</v>
      </c>
      <c r="O6333" s="42" t="s">
        <v>994</v>
      </c>
      <c r="P6333" s="42" t="s">
        <v>395</v>
      </c>
      <c r="Q6333" s="56" t="s">
        <v>15335</v>
      </c>
      <c r="R6333" s="42" t="s">
        <v>94</v>
      </c>
      <c r="S6333" s="42" t="s">
        <v>22</v>
      </c>
      <c r="T6333" s="42"/>
      <c r="V6333" s="42"/>
      <c r="W6333" s="42"/>
      <c r="Y6333" s="57"/>
      <c r="Z6333" s="57"/>
      <c r="AA6333" s="57"/>
      <c r="AB6333" s="57"/>
      <c r="AC6333" s="57"/>
      <c r="AD6333" s="57"/>
      <c r="AE6333" s="57"/>
      <c r="AF6333" s="57"/>
      <c r="AG6333" s="57"/>
      <c r="AH6333" s="57"/>
      <c r="AI6333" s="57"/>
      <c r="AJ6333" s="57"/>
      <c r="AK6333" s="57"/>
      <c r="AL6333" s="57"/>
      <c r="AM6333" s="57"/>
      <c r="AN6333" s="57"/>
      <c r="AO6333" s="57"/>
      <c r="AP6333" s="57"/>
      <c r="AQ6333" s="57"/>
      <c r="AR6333" s="57"/>
      <c r="AS6333" s="57"/>
      <c r="AT6333" s="57"/>
      <c r="AU6333" s="57"/>
      <c r="AV6333" s="57"/>
      <c r="AW6333" s="57"/>
      <c r="AX6333" s="57"/>
      <c r="AY6333" s="57"/>
      <c r="AZ6333" s="57"/>
      <c r="BA6333" s="57"/>
      <c r="BB6333" s="57"/>
      <c r="BC6333" s="57"/>
      <c r="BD6333" s="57"/>
      <c r="BE6333" s="57"/>
      <c r="BF6333" s="57"/>
      <c r="BG6333" s="57"/>
      <c r="BH6333" s="57"/>
      <c r="BI6333" s="57"/>
      <c r="BJ6333" s="57"/>
      <c r="BK6333" s="57"/>
      <c r="BL6333" s="57"/>
    </row>
    <row r="6334" spans="1:64" s="50" customFormat="1" ht="12" customHeight="1" x14ac:dyDescent="0.15">
      <c r="A6334" s="42" t="s">
        <v>15336</v>
      </c>
      <c r="B6334" s="42">
        <v>46</v>
      </c>
      <c r="C6334" s="42" t="s">
        <v>14</v>
      </c>
      <c r="D6334" s="42" t="s">
        <v>31</v>
      </c>
      <c r="E6334" s="42"/>
      <c r="F6334" s="55">
        <v>41447</v>
      </c>
      <c r="G6334" s="42" t="s">
        <v>15337</v>
      </c>
      <c r="H6334" s="42" t="s">
        <v>2060</v>
      </c>
      <c r="I6334" s="42" t="s">
        <v>1685</v>
      </c>
      <c r="J6334" s="42" t="s">
        <v>15338</v>
      </c>
      <c r="K6334" s="42" t="s">
        <v>15339</v>
      </c>
      <c r="L6334" s="42" t="s">
        <v>15340</v>
      </c>
      <c r="M6334" s="42" t="s">
        <v>373</v>
      </c>
      <c r="N6334" s="42" t="s">
        <v>15341</v>
      </c>
      <c r="O6334" s="42" t="s">
        <v>394</v>
      </c>
      <c r="P6334" s="42" t="s">
        <v>395</v>
      </c>
      <c r="Q6334" s="56" t="s">
        <v>15342</v>
      </c>
      <c r="R6334" s="42" t="s">
        <v>94</v>
      </c>
      <c r="S6334" s="42" t="s">
        <v>22</v>
      </c>
      <c r="T6334" s="42"/>
      <c r="V6334" s="42"/>
      <c r="W6334" s="42"/>
      <c r="Y6334" s="57"/>
      <c r="Z6334" s="57"/>
      <c r="AA6334" s="57"/>
      <c r="AB6334" s="57"/>
      <c r="AC6334" s="57"/>
      <c r="AD6334" s="57"/>
      <c r="AE6334" s="57"/>
      <c r="AF6334" s="57"/>
      <c r="AG6334" s="57"/>
      <c r="AH6334" s="57"/>
      <c r="AI6334" s="57"/>
      <c r="AJ6334" s="57"/>
      <c r="AK6334" s="57"/>
      <c r="AL6334" s="57"/>
      <c r="AM6334" s="57"/>
      <c r="AN6334" s="57"/>
      <c r="AO6334" s="57"/>
      <c r="AP6334" s="57"/>
      <c r="AQ6334" s="57"/>
      <c r="AR6334" s="57"/>
      <c r="AS6334" s="57"/>
      <c r="AT6334" s="57"/>
      <c r="AU6334" s="57"/>
      <c r="AV6334" s="57"/>
      <c r="AW6334" s="57"/>
      <c r="AX6334" s="57"/>
      <c r="AY6334" s="57"/>
      <c r="AZ6334" s="57"/>
      <c r="BA6334" s="57"/>
      <c r="BB6334" s="57"/>
      <c r="BC6334" s="57"/>
      <c r="BD6334" s="57"/>
      <c r="BE6334" s="57"/>
      <c r="BF6334" s="57"/>
      <c r="BG6334" s="57"/>
      <c r="BH6334" s="57"/>
      <c r="BI6334" s="57"/>
      <c r="BJ6334" s="57"/>
      <c r="BK6334" s="57"/>
      <c r="BL6334" s="57"/>
    </row>
    <row r="6335" spans="1:64" s="50" customFormat="1" ht="12" customHeight="1" x14ac:dyDescent="0.15">
      <c r="A6335" s="42" t="s">
        <v>15343</v>
      </c>
      <c r="B6335" s="42">
        <v>46</v>
      </c>
      <c r="C6335" s="42" t="s">
        <v>14</v>
      </c>
      <c r="D6335" s="42" t="s">
        <v>31</v>
      </c>
      <c r="E6335" s="42" t="s">
        <v>15344</v>
      </c>
      <c r="F6335" s="55">
        <v>41446</v>
      </c>
      <c r="G6335" s="42" t="s">
        <v>15345</v>
      </c>
      <c r="H6335" s="42" t="s">
        <v>15346</v>
      </c>
      <c r="I6335" s="42" t="s">
        <v>144</v>
      </c>
      <c r="J6335" s="42" t="s">
        <v>15347</v>
      </c>
      <c r="K6335" s="42" t="s">
        <v>145</v>
      </c>
      <c r="L6335" s="42" t="s">
        <v>15348</v>
      </c>
      <c r="M6335" s="42" t="s">
        <v>21</v>
      </c>
      <c r="N6335" s="42" t="s">
        <v>15349</v>
      </c>
      <c r="O6335" s="42" t="s">
        <v>994</v>
      </c>
      <c r="P6335" s="42" t="s">
        <v>395</v>
      </c>
      <c r="Q6335" s="56" t="s">
        <v>15350</v>
      </c>
      <c r="R6335" s="42" t="s">
        <v>94</v>
      </c>
      <c r="S6335" s="42" t="s">
        <v>22</v>
      </c>
      <c r="T6335" s="42"/>
      <c r="V6335" s="42"/>
      <c r="W6335" s="42"/>
      <c r="Y6335" s="57"/>
      <c r="Z6335" s="57"/>
      <c r="AA6335" s="57"/>
      <c r="AB6335" s="57"/>
      <c r="AC6335" s="57"/>
      <c r="AD6335" s="57"/>
      <c r="AE6335" s="57"/>
      <c r="AF6335" s="57"/>
      <c r="AG6335" s="57"/>
      <c r="AH6335" s="57"/>
      <c r="AI6335" s="57"/>
      <c r="AJ6335" s="57"/>
      <c r="AK6335" s="57"/>
      <c r="AL6335" s="57"/>
      <c r="AM6335" s="57"/>
      <c r="AN6335" s="57"/>
      <c r="AO6335" s="57"/>
      <c r="AP6335" s="57"/>
      <c r="AQ6335" s="57"/>
      <c r="AR6335" s="57"/>
      <c r="AS6335" s="57"/>
      <c r="AT6335" s="57"/>
      <c r="AU6335" s="57"/>
      <c r="AV6335" s="57"/>
      <c r="AW6335" s="57"/>
      <c r="AX6335" s="57"/>
      <c r="AY6335" s="57"/>
      <c r="AZ6335" s="57"/>
      <c r="BA6335" s="57"/>
      <c r="BB6335" s="57"/>
      <c r="BC6335" s="57"/>
      <c r="BD6335" s="57"/>
      <c r="BE6335" s="57"/>
      <c r="BF6335" s="57"/>
      <c r="BG6335" s="57"/>
      <c r="BH6335" s="57"/>
      <c r="BI6335" s="57"/>
      <c r="BJ6335" s="57"/>
      <c r="BK6335" s="57"/>
      <c r="BL6335" s="57"/>
    </row>
    <row r="6336" spans="1:64" s="50" customFormat="1" ht="12" customHeight="1" x14ac:dyDescent="0.15">
      <c r="A6336" s="42" t="s">
        <v>15356</v>
      </c>
      <c r="B6336" s="42" t="s">
        <v>15357</v>
      </c>
      <c r="C6336" s="42" t="s">
        <v>14</v>
      </c>
      <c r="D6336" s="42" t="s">
        <v>79</v>
      </c>
      <c r="E6336" s="42" t="s">
        <v>15358</v>
      </c>
      <c r="F6336" s="55">
        <v>41445</v>
      </c>
      <c r="G6336" s="42" t="s">
        <v>15359</v>
      </c>
      <c r="H6336" s="42" t="s">
        <v>871</v>
      </c>
      <c r="I6336" s="42" t="s">
        <v>432</v>
      </c>
      <c r="J6336" s="42" t="s">
        <v>15360</v>
      </c>
      <c r="K6336" s="42" t="s">
        <v>871</v>
      </c>
      <c r="L6336" s="42" t="s">
        <v>3774</v>
      </c>
      <c r="M6336" s="42" t="s">
        <v>21</v>
      </c>
      <c r="N6336" s="42" t="s">
        <v>15361</v>
      </c>
      <c r="O6336" s="42" t="s">
        <v>23</v>
      </c>
      <c r="P6336" s="42" t="s">
        <v>395</v>
      </c>
      <c r="Q6336" s="56" t="s">
        <v>15362</v>
      </c>
      <c r="R6336" s="42" t="s">
        <v>94</v>
      </c>
      <c r="S6336" s="42" t="s">
        <v>22</v>
      </c>
      <c r="T6336" s="42"/>
      <c r="V6336" s="42"/>
      <c r="W6336" s="42"/>
      <c r="Y6336" s="57"/>
      <c r="Z6336" s="57"/>
      <c r="AA6336" s="57"/>
      <c r="AB6336" s="57"/>
      <c r="AC6336" s="57"/>
      <c r="AD6336" s="57"/>
      <c r="AE6336" s="57"/>
      <c r="AF6336" s="57"/>
      <c r="AG6336" s="57"/>
      <c r="AH6336" s="57"/>
      <c r="AI6336" s="57"/>
      <c r="AJ6336" s="57"/>
      <c r="AK6336" s="57"/>
      <c r="AL6336" s="57"/>
      <c r="AM6336" s="57"/>
      <c r="AN6336" s="57"/>
      <c r="AO6336" s="57"/>
      <c r="AP6336" s="57"/>
      <c r="AQ6336" s="57"/>
      <c r="AR6336" s="57"/>
      <c r="AS6336" s="57"/>
      <c r="AT6336" s="57"/>
      <c r="AU6336" s="57"/>
      <c r="AV6336" s="57"/>
      <c r="AW6336" s="57"/>
      <c r="AX6336" s="57"/>
      <c r="AY6336" s="57"/>
      <c r="AZ6336" s="57"/>
      <c r="BA6336" s="57"/>
      <c r="BB6336" s="57"/>
      <c r="BC6336" s="57"/>
      <c r="BD6336" s="57"/>
      <c r="BE6336" s="57"/>
      <c r="BF6336" s="57"/>
      <c r="BG6336" s="57"/>
      <c r="BH6336" s="57"/>
      <c r="BI6336" s="57"/>
      <c r="BJ6336" s="57"/>
      <c r="BK6336" s="57"/>
      <c r="BL6336" s="57"/>
    </row>
    <row r="6337" spans="1:64" s="50" customFormat="1" ht="12" customHeight="1" x14ac:dyDescent="0.15">
      <c r="A6337" s="42" t="s">
        <v>15351</v>
      </c>
      <c r="B6337" s="42" t="s">
        <v>8636</v>
      </c>
      <c r="C6337" s="42" t="s">
        <v>14</v>
      </c>
      <c r="D6337" s="42" t="s">
        <v>79</v>
      </c>
      <c r="E6337" s="42" t="s">
        <v>15352</v>
      </c>
      <c r="F6337" s="55">
        <v>41445</v>
      </c>
      <c r="G6337" s="42" t="s">
        <v>23912</v>
      </c>
      <c r="H6337" s="42" t="s">
        <v>3252</v>
      </c>
      <c r="I6337" s="42" t="s">
        <v>117</v>
      </c>
      <c r="J6337" s="42" t="s">
        <v>15353</v>
      </c>
      <c r="K6337" s="42" t="s">
        <v>617</v>
      </c>
      <c r="L6337" s="42" t="s">
        <v>3254</v>
      </c>
      <c r="M6337" s="42" t="s">
        <v>21</v>
      </c>
      <c r="N6337" s="42" t="s">
        <v>15354</v>
      </c>
      <c r="O6337" s="42" t="s">
        <v>23</v>
      </c>
      <c r="P6337" s="42" t="s">
        <v>395</v>
      </c>
      <c r="Q6337" s="56" t="s">
        <v>15355</v>
      </c>
      <c r="R6337" s="42" t="s">
        <v>94</v>
      </c>
      <c r="S6337" s="42" t="s">
        <v>22</v>
      </c>
      <c r="T6337" s="42"/>
      <c r="V6337" s="42"/>
      <c r="W6337" s="42"/>
      <c r="Y6337" s="57"/>
      <c r="Z6337" s="57"/>
      <c r="AA6337" s="57"/>
      <c r="AB6337" s="57"/>
      <c r="AC6337" s="57"/>
      <c r="AD6337" s="57"/>
      <c r="AE6337" s="57"/>
      <c r="AF6337" s="57"/>
      <c r="AG6337" s="57"/>
      <c r="AH6337" s="57"/>
      <c r="AI6337" s="57"/>
      <c r="AJ6337" s="57"/>
      <c r="AK6337" s="57"/>
      <c r="AL6337" s="57"/>
      <c r="AM6337" s="57"/>
      <c r="AN6337" s="57"/>
      <c r="AO6337" s="57"/>
      <c r="AP6337" s="57"/>
      <c r="AQ6337" s="57"/>
      <c r="AR6337" s="57"/>
      <c r="AS6337" s="57"/>
      <c r="AT6337" s="57"/>
      <c r="AU6337" s="57"/>
      <c r="AV6337" s="57"/>
      <c r="AW6337" s="57"/>
      <c r="AX6337" s="57"/>
      <c r="AY6337" s="57"/>
      <c r="AZ6337" s="57"/>
      <c r="BA6337" s="57"/>
      <c r="BB6337" s="57"/>
      <c r="BC6337" s="57"/>
      <c r="BD6337" s="57"/>
      <c r="BE6337" s="57"/>
      <c r="BF6337" s="57"/>
      <c r="BG6337" s="57"/>
      <c r="BH6337" s="57"/>
      <c r="BI6337" s="57"/>
      <c r="BJ6337" s="57"/>
      <c r="BK6337" s="57"/>
      <c r="BL6337" s="57"/>
    </row>
    <row r="6338" spans="1:64" s="50" customFormat="1" ht="12" customHeight="1" x14ac:dyDescent="0.15">
      <c r="A6338" s="42" t="s">
        <v>15363</v>
      </c>
      <c r="B6338" s="42" t="s">
        <v>15364</v>
      </c>
      <c r="C6338" s="42" t="s">
        <v>14</v>
      </c>
      <c r="D6338" s="42" t="s">
        <v>31</v>
      </c>
      <c r="E6338" s="42" t="s">
        <v>15365</v>
      </c>
      <c r="F6338" s="55">
        <v>41445</v>
      </c>
      <c r="G6338" s="42" t="s">
        <v>15366</v>
      </c>
      <c r="H6338" s="42" t="s">
        <v>381</v>
      </c>
      <c r="I6338" s="42" t="s">
        <v>313</v>
      </c>
      <c r="J6338" s="42" t="s">
        <v>15367</v>
      </c>
      <c r="K6338" s="42" t="s">
        <v>2628</v>
      </c>
      <c r="L6338" s="42" t="s">
        <v>2629</v>
      </c>
      <c r="M6338" s="42" t="s">
        <v>21</v>
      </c>
      <c r="N6338" s="42" t="s">
        <v>15368</v>
      </c>
      <c r="O6338" s="42" t="s">
        <v>537</v>
      </c>
      <c r="P6338" s="42" t="s">
        <v>395</v>
      </c>
      <c r="Q6338" s="56" t="s">
        <v>15369</v>
      </c>
      <c r="R6338" s="42" t="s">
        <v>542</v>
      </c>
      <c r="S6338" s="42" t="s">
        <v>22</v>
      </c>
      <c r="T6338" s="42"/>
      <c r="V6338" s="42"/>
      <c r="W6338" s="42"/>
      <c r="Y6338" s="57"/>
      <c r="Z6338" s="57"/>
      <c r="AA6338" s="57"/>
      <c r="AB6338" s="57"/>
      <c r="AC6338" s="57"/>
      <c r="AD6338" s="57"/>
      <c r="AE6338" s="57"/>
      <c r="AF6338" s="57"/>
      <c r="AG6338" s="57"/>
      <c r="AH6338" s="57"/>
      <c r="AI6338" s="57"/>
      <c r="AJ6338" s="57"/>
      <c r="AK6338" s="57"/>
      <c r="AL6338" s="57"/>
      <c r="AM6338" s="57"/>
      <c r="AN6338" s="57"/>
      <c r="AO6338" s="57"/>
      <c r="AP6338" s="57"/>
      <c r="AQ6338" s="57"/>
      <c r="AR6338" s="57"/>
      <c r="AS6338" s="57"/>
      <c r="AT6338" s="57"/>
      <c r="AU6338" s="57"/>
      <c r="AV6338" s="57"/>
      <c r="AW6338" s="57"/>
      <c r="AX6338" s="57"/>
      <c r="AY6338" s="57"/>
      <c r="AZ6338" s="57"/>
      <c r="BA6338" s="57"/>
      <c r="BB6338" s="57"/>
      <c r="BC6338" s="57"/>
      <c r="BD6338" s="57"/>
      <c r="BE6338" s="57"/>
      <c r="BF6338" s="57"/>
      <c r="BG6338" s="57"/>
      <c r="BH6338" s="57"/>
      <c r="BI6338" s="57"/>
      <c r="BJ6338" s="57"/>
      <c r="BK6338" s="57"/>
      <c r="BL6338" s="57"/>
    </row>
    <row r="6339" spans="1:64" s="50" customFormat="1" ht="12" customHeight="1" x14ac:dyDescent="0.15">
      <c r="A6339" s="42" t="s">
        <v>15370</v>
      </c>
      <c r="B6339" s="42">
        <v>45</v>
      </c>
      <c r="C6339" s="42" t="s">
        <v>14</v>
      </c>
      <c r="D6339" s="42" t="s">
        <v>79</v>
      </c>
      <c r="E6339" s="42" t="s">
        <v>15371</v>
      </c>
      <c r="F6339" s="55">
        <v>41444</v>
      </c>
      <c r="G6339" s="42" t="s">
        <v>15372</v>
      </c>
      <c r="H6339" s="42" t="s">
        <v>1077</v>
      </c>
      <c r="I6339" s="42" t="s">
        <v>389</v>
      </c>
      <c r="J6339" s="42" t="s">
        <v>5470</v>
      </c>
      <c r="K6339" s="42" t="s">
        <v>1078</v>
      </c>
      <c r="L6339" s="42" t="s">
        <v>1079</v>
      </c>
      <c r="M6339" s="42" t="s">
        <v>21</v>
      </c>
      <c r="N6339" s="42" t="s">
        <v>15373</v>
      </c>
      <c r="O6339" s="42" t="s">
        <v>23</v>
      </c>
      <c r="P6339" s="42" t="s">
        <v>395</v>
      </c>
      <c r="Q6339" s="56" t="s">
        <v>15374</v>
      </c>
      <c r="R6339" s="42" t="s">
        <v>94</v>
      </c>
      <c r="S6339" s="42" t="s">
        <v>22</v>
      </c>
      <c r="T6339" s="42"/>
      <c r="V6339" s="42"/>
      <c r="W6339" s="42"/>
      <c r="Y6339" s="57"/>
      <c r="Z6339" s="57"/>
      <c r="AA6339" s="57"/>
      <c r="AB6339" s="57"/>
      <c r="AC6339" s="57"/>
      <c r="AD6339" s="57"/>
      <c r="AE6339" s="57"/>
      <c r="AF6339" s="57"/>
      <c r="AG6339" s="57"/>
      <c r="AH6339" s="57"/>
      <c r="AI6339" s="57"/>
      <c r="AJ6339" s="57"/>
      <c r="AK6339" s="57"/>
      <c r="AL6339" s="57"/>
      <c r="AM6339" s="57"/>
      <c r="AN6339" s="57"/>
      <c r="AO6339" s="57"/>
      <c r="AP6339" s="57"/>
      <c r="AQ6339" s="57"/>
      <c r="AR6339" s="57"/>
      <c r="AS6339" s="57"/>
      <c r="AT6339" s="57"/>
      <c r="AU6339" s="57"/>
      <c r="AV6339" s="57"/>
      <c r="AW6339" s="57"/>
      <c r="AX6339" s="57"/>
      <c r="AY6339" s="57"/>
      <c r="AZ6339" s="57"/>
      <c r="BA6339" s="57"/>
      <c r="BB6339" s="57"/>
      <c r="BC6339" s="57"/>
      <c r="BD6339" s="57"/>
      <c r="BE6339" s="57"/>
      <c r="BF6339" s="57"/>
      <c r="BG6339" s="57"/>
      <c r="BH6339" s="57"/>
      <c r="BI6339" s="57"/>
      <c r="BJ6339" s="57"/>
      <c r="BK6339" s="57"/>
      <c r="BL6339" s="57"/>
    </row>
    <row r="6340" spans="1:64" s="50" customFormat="1" ht="12" customHeight="1" x14ac:dyDescent="0.15">
      <c r="A6340" s="42" t="s">
        <v>15375</v>
      </c>
      <c r="B6340" s="42" t="s">
        <v>15376</v>
      </c>
      <c r="C6340" s="42" t="s">
        <v>14</v>
      </c>
      <c r="D6340" s="42" t="s">
        <v>42</v>
      </c>
      <c r="E6340" s="42" t="s">
        <v>15377</v>
      </c>
      <c r="F6340" s="55">
        <v>41444</v>
      </c>
      <c r="G6340" s="42" t="s">
        <v>23914</v>
      </c>
      <c r="H6340" s="42" t="s">
        <v>6019</v>
      </c>
      <c r="I6340" s="42" t="s">
        <v>67</v>
      </c>
      <c r="J6340" s="42" t="s">
        <v>15378</v>
      </c>
      <c r="K6340" s="42" t="s">
        <v>279</v>
      </c>
      <c r="L6340" s="42" t="s">
        <v>6021</v>
      </c>
      <c r="M6340" s="42" t="s">
        <v>21</v>
      </c>
      <c r="N6340" s="42" t="s">
        <v>15379</v>
      </c>
      <c r="O6340" s="42" t="s">
        <v>23</v>
      </c>
      <c r="P6340" s="42" t="s">
        <v>395</v>
      </c>
      <c r="Q6340" s="56" t="s">
        <v>15380</v>
      </c>
      <c r="R6340" s="42" t="s">
        <v>94</v>
      </c>
      <c r="S6340" s="42" t="s">
        <v>22</v>
      </c>
      <c r="T6340" s="42"/>
      <c r="V6340" s="42"/>
      <c r="W6340" s="42"/>
      <c r="Y6340" s="57"/>
      <c r="Z6340" s="57"/>
      <c r="AA6340" s="57"/>
      <c r="AB6340" s="57"/>
      <c r="AC6340" s="57"/>
      <c r="AD6340" s="57"/>
      <c r="AE6340" s="57"/>
      <c r="AF6340" s="57"/>
      <c r="AG6340" s="57"/>
      <c r="AH6340" s="57"/>
      <c r="AI6340" s="57"/>
      <c r="AJ6340" s="57"/>
      <c r="AK6340" s="57"/>
      <c r="AL6340" s="57"/>
      <c r="AM6340" s="57"/>
      <c r="AN6340" s="57"/>
      <c r="AO6340" s="57"/>
      <c r="AP6340" s="57"/>
      <c r="AQ6340" s="57"/>
      <c r="AR6340" s="57"/>
      <c r="AS6340" s="57"/>
      <c r="AT6340" s="57"/>
      <c r="AU6340" s="57"/>
      <c r="AV6340" s="57"/>
      <c r="AW6340" s="57"/>
      <c r="AX6340" s="57"/>
      <c r="AY6340" s="57"/>
      <c r="AZ6340" s="57"/>
      <c r="BA6340" s="57"/>
      <c r="BB6340" s="57"/>
      <c r="BC6340" s="57"/>
      <c r="BD6340" s="57"/>
      <c r="BE6340" s="57"/>
      <c r="BF6340" s="57"/>
      <c r="BG6340" s="57"/>
      <c r="BH6340" s="57"/>
      <c r="BI6340" s="57"/>
      <c r="BJ6340" s="57"/>
      <c r="BK6340" s="57"/>
      <c r="BL6340" s="57"/>
    </row>
    <row r="6341" spans="1:64" s="50" customFormat="1" ht="12" customHeight="1" x14ac:dyDescent="0.15">
      <c r="A6341" s="42" t="s">
        <v>15381</v>
      </c>
      <c r="B6341" s="42">
        <v>28</v>
      </c>
      <c r="C6341" s="42" t="s">
        <v>14</v>
      </c>
      <c r="D6341" s="42" t="s">
        <v>24</v>
      </c>
      <c r="E6341" s="42"/>
      <c r="F6341" s="55">
        <v>41444</v>
      </c>
      <c r="G6341" s="42" t="s">
        <v>23913</v>
      </c>
      <c r="H6341" s="42" t="s">
        <v>453</v>
      </c>
      <c r="I6341" s="42" t="s">
        <v>19</v>
      </c>
      <c r="J6341" s="42" t="s">
        <v>15382</v>
      </c>
      <c r="K6341" s="42" t="s">
        <v>5798</v>
      </c>
      <c r="L6341" s="42" t="s">
        <v>15383</v>
      </c>
      <c r="M6341" s="42" t="s">
        <v>21</v>
      </c>
      <c r="N6341" s="42" t="s">
        <v>15384</v>
      </c>
      <c r="O6341" s="42" t="s">
        <v>537</v>
      </c>
      <c r="P6341" s="42" t="s">
        <v>395</v>
      </c>
      <c r="Q6341" s="56" t="s">
        <v>15385</v>
      </c>
      <c r="R6341" s="42" t="s">
        <v>94</v>
      </c>
      <c r="S6341" s="42" t="s">
        <v>22</v>
      </c>
      <c r="T6341" s="42"/>
      <c r="V6341" s="42"/>
      <c r="W6341" s="42"/>
      <c r="Y6341" s="57"/>
      <c r="Z6341" s="57"/>
      <c r="AA6341" s="57"/>
      <c r="AB6341" s="57"/>
      <c r="AC6341" s="57"/>
      <c r="AD6341" s="57"/>
      <c r="AE6341" s="57"/>
      <c r="AF6341" s="57"/>
      <c r="AG6341" s="57"/>
      <c r="AH6341" s="57"/>
      <c r="AI6341" s="57"/>
      <c r="AJ6341" s="57"/>
      <c r="AK6341" s="57"/>
      <c r="AL6341" s="57"/>
      <c r="AM6341" s="57"/>
      <c r="AN6341" s="57"/>
      <c r="AO6341" s="57"/>
      <c r="AP6341" s="57"/>
      <c r="AQ6341" s="57"/>
      <c r="AR6341" s="57"/>
      <c r="AS6341" s="57"/>
      <c r="AT6341" s="57"/>
      <c r="AU6341" s="57"/>
      <c r="AV6341" s="57"/>
      <c r="AW6341" s="57"/>
      <c r="AX6341" s="57"/>
      <c r="AY6341" s="57"/>
      <c r="AZ6341" s="57"/>
      <c r="BA6341" s="57"/>
      <c r="BB6341" s="57"/>
      <c r="BC6341" s="57"/>
      <c r="BD6341" s="57"/>
      <c r="BE6341" s="57"/>
      <c r="BF6341" s="57"/>
      <c r="BG6341" s="57"/>
      <c r="BH6341" s="57"/>
      <c r="BI6341" s="57"/>
      <c r="BJ6341" s="57"/>
      <c r="BK6341" s="57"/>
      <c r="BL6341" s="57"/>
    </row>
    <row r="6342" spans="1:64" s="50" customFormat="1" ht="12" customHeight="1" x14ac:dyDescent="0.15">
      <c r="A6342" s="42" t="s">
        <v>15386</v>
      </c>
      <c r="B6342" s="42" t="s">
        <v>13151</v>
      </c>
      <c r="C6342" s="42" t="s">
        <v>14</v>
      </c>
      <c r="D6342" s="42" t="s">
        <v>24</v>
      </c>
      <c r="E6342" s="42"/>
      <c r="F6342" s="55">
        <v>41444</v>
      </c>
      <c r="G6342" s="42" t="s">
        <v>23915</v>
      </c>
      <c r="H6342" s="42" t="s">
        <v>15387</v>
      </c>
      <c r="I6342" s="42" t="s">
        <v>297</v>
      </c>
      <c r="J6342" s="42" t="s">
        <v>15388</v>
      </c>
      <c r="K6342" s="42" t="s">
        <v>2109</v>
      </c>
      <c r="L6342" s="42" t="s">
        <v>2111</v>
      </c>
      <c r="M6342" s="42" t="s">
        <v>21</v>
      </c>
      <c r="N6342" s="42" t="s">
        <v>15389</v>
      </c>
      <c r="O6342" s="42" t="s">
        <v>537</v>
      </c>
      <c r="P6342" s="42" t="s">
        <v>395</v>
      </c>
      <c r="Q6342" s="56" t="s">
        <v>15390</v>
      </c>
      <c r="R6342" s="42" t="s">
        <v>94</v>
      </c>
      <c r="S6342" s="42" t="s">
        <v>22</v>
      </c>
      <c r="T6342" s="42"/>
      <c r="V6342" s="42"/>
      <c r="W6342" s="42"/>
      <c r="Y6342" s="57"/>
      <c r="Z6342" s="57"/>
      <c r="AA6342" s="57"/>
      <c r="AB6342" s="57"/>
      <c r="AC6342" s="57"/>
      <c r="AD6342" s="57"/>
      <c r="AE6342" s="57"/>
      <c r="AF6342" s="57"/>
      <c r="AG6342" s="57"/>
      <c r="AH6342" s="57"/>
      <c r="AI6342" s="57"/>
      <c r="AJ6342" s="57"/>
      <c r="AK6342" s="57"/>
      <c r="AL6342" s="57"/>
      <c r="AM6342" s="57"/>
      <c r="AN6342" s="57"/>
      <c r="AO6342" s="57"/>
      <c r="AP6342" s="57"/>
      <c r="AQ6342" s="57"/>
      <c r="AR6342" s="57"/>
      <c r="AS6342" s="57"/>
      <c r="AT6342" s="57"/>
      <c r="AU6342" s="57"/>
      <c r="AV6342" s="57"/>
      <c r="AW6342" s="57"/>
      <c r="AX6342" s="57"/>
      <c r="AY6342" s="57"/>
      <c r="AZ6342" s="57"/>
      <c r="BA6342" s="57"/>
      <c r="BB6342" s="57"/>
      <c r="BC6342" s="57"/>
      <c r="BD6342" s="57"/>
      <c r="BE6342" s="57"/>
      <c r="BF6342" s="57"/>
      <c r="BG6342" s="57"/>
      <c r="BH6342" s="57"/>
      <c r="BI6342" s="57"/>
      <c r="BJ6342" s="57"/>
      <c r="BK6342" s="57"/>
      <c r="BL6342" s="57"/>
    </row>
    <row r="6343" spans="1:64" s="50" customFormat="1" ht="12" customHeight="1" x14ac:dyDescent="0.15">
      <c r="A6343" s="42" t="s">
        <v>15391</v>
      </c>
      <c r="B6343" s="42" t="s">
        <v>15392</v>
      </c>
      <c r="C6343" s="42" t="s">
        <v>14</v>
      </c>
      <c r="D6343" s="42" t="s">
        <v>79</v>
      </c>
      <c r="E6343" s="42" t="s">
        <v>15393</v>
      </c>
      <c r="F6343" s="55">
        <v>41443</v>
      </c>
      <c r="G6343" s="42" t="s">
        <v>15394</v>
      </c>
      <c r="H6343" s="42" t="s">
        <v>4094</v>
      </c>
      <c r="I6343" s="42" t="s">
        <v>360</v>
      </c>
      <c r="J6343" s="42" t="s">
        <v>15395</v>
      </c>
      <c r="K6343" s="42" t="s">
        <v>4096</v>
      </c>
      <c r="L6343" s="42" t="s">
        <v>4097</v>
      </c>
      <c r="M6343" s="42" t="s">
        <v>21</v>
      </c>
      <c r="N6343" s="42" t="s">
        <v>15396</v>
      </c>
      <c r="O6343" s="42" t="s">
        <v>537</v>
      </c>
      <c r="P6343" s="42" t="s">
        <v>395</v>
      </c>
      <c r="Q6343" s="56" t="s">
        <v>15397</v>
      </c>
      <c r="R6343" s="42" t="s">
        <v>94</v>
      </c>
      <c r="S6343" s="42" t="s">
        <v>22</v>
      </c>
      <c r="T6343" s="42"/>
      <c r="V6343" s="42"/>
      <c r="W6343" s="42"/>
      <c r="Y6343" s="57"/>
      <c r="Z6343" s="57"/>
      <c r="AA6343" s="57"/>
      <c r="AB6343" s="57"/>
      <c r="AC6343" s="57"/>
      <c r="AD6343" s="57"/>
      <c r="AE6343" s="57"/>
      <c r="AF6343" s="57"/>
      <c r="AG6343" s="57"/>
      <c r="AH6343" s="57"/>
      <c r="AI6343" s="57"/>
      <c r="AJ6343" s="57"/>
      <c r="AK6343" s="57"/>
      <c r="AL6343" s="57"/>
      <c r="AM6343" s="57"/>
      <c r="AN6343" s="57"/>
      <c r="AO6343" s="57"/>
      <c r="AP6343" s="57"/>
      <c r="AQ6343" s="57"/>
      <c r="AR6343" s="57"/>
      <c r="AS6343" s="57"/>
      <c r="AT6343" s="57"/>
      <c r="AU6343" s="57"/>
      <c r="AV6343" s="57"/>
      <c r="AW6343" s="57"/>
      <c r="AX6343" s="57"/>
      <c r="AY6343" s="57"/>
      <c r="AZ6343" s="57"/>
      <c r="BA6343" s="57"/>
      <c r="BB6343" s="57"/>
      <c r="BC6343" s="57"/>
      <c r="BD6343" s="57"/>
      <c r="BE6343" s="57"/>
      <c r="BF6343" s="57"/>
      <c r="BG6343" s="57"/>
      <c r="BH6343" s="57"/>
      <c r="BI6343" s="57"/>
      <c r="BJ6343" s="57"/>
      <c r="BK6343" s="57"/>
      <c r="BL6343" s="57"/>
    </row>
    <row r="6344" spans="1:64" s="50" customFormat="1" ht="12" customHeight="1" x14ac:dyDescent="0.15">
      <c r="A6344" s="42" t="s">
        <v>15399</v>
      </c>
      <c r="B6344" s="42" t="s">
        <v>9896</v>
      </c>
      <c r="C6344" s="42" t="s">
        <v>14</v>
      </c>
      <c r="D6344" s="42" t="s">
        <v>24</v>
      </c>
      <c r="E6344" s="42"/>
      <c r="F6344" s="55">
        <v>41443</v>
      </c>
      <c r="G6344" s="42" t="s">
        <v>15400</v>
      </c>
      <c r="H6344" s="42" t="s">
        <v>738</v>
      </c>
      <c r="I6344" s="42" t="s">
        <v>417</v>
      </c>
      <c r="J6344" s="42" t="s">
        <v>2098</v>
      </c>
      <c r="K6344" s="42" t="s">
        <v>738</v>
      </c>
      <c r="L6344" s="42" t="s">
        <v>569</v>
      </c>
      <c r="M6344" s="42" t="s">
        <v>21</v>
      </c>
      <c r="N6344" s="42" t="s">
        <v>15401</v>
      </c>
      <c r="O6344" s="42" t="s">
        <v>23</v>
      </c>
      <c r="P6344" s="42" t="s">
        <v>395</v>
      </c>
      <c r="Q6344" s="56" t="s">
        <v>15402</v>
      </c>
      <c r="R6344" s="42" t="s">
        <v>94</v>
      </c>
      <c r="S6344" s="42" t="s">
        <v>22</v>
      </c>
      <c r="T6344" s="42"/>
      <c r="V6344" s="42"/>
      <c r="W6344" s="42"/>
      <c r="Y6344" s="57"/>
      <c r="Z6344" s="57"/>
      <c r="AA6344" s="57"/>
      <c r="AB6344" s="57"/>
      <c r="AC6344" s="57"/>
      <c r="AD6344" s="57"/>
      <c r="AE6344" s="57"/>
      <c r="AF6344" s="57"/>
      <c r="AG6344" s="57"/>
      <c r="AH6344" s="57"/>
      <c r="AI6344" s="57"/>
      <c r="AJ6344" s="57"/>
      <c r="AK6344" s="57"/>
      <c r="AL6344" s="57"/>
      <c r="AM6344" s="57"/>
      <c r="AN6344" s="57"/>
      <c r="AO6344" s="57"/>
      <c r="AP6344" s="57"/>
      <c r="AQ6344" s="57"/>
      <c r="AR6344" s="57"/>
      <c r="AS6344" s="57"/>
      <c r="AT6344" s="57"/>
      <c r="AU6344" s="57"/>
      <c r="AV6344" s="57"/>
      <c r="AW6344" s="57"/>
      <c r="AX6344" s="57"/>
      <c r="AY6344" s="57"/>
      <c r="AZ6344" s="57"/>
      <c r="BA6344" s="57"/>
      <c r="BB6344" s="57"/>
      <c r="BC6344" s="57"/>
      <c r="BD6344" s="57"/>
      <c r="BE6344" s="57"/>
      <c r="BF6344" s="57"/>
      <c r="BG6344" s="57"/>
      <c r="BH6344" s="57"/>
      <c r="BI6344" s="57"/>
      <c r="BJ6344" s="57"/>
      <c r="BK6344" s="57"/>
      <c r="BL6344" s="57"/>
    </row>
    <row r="6345" spans="1:64" s="50" customFormat="1" ht="12" customHeight="1" x14ac:dyDescent="0.15">
      <c r="A6345" s="42" t="s">
        <v>15403</v>
      </c>
      <c r="B6345" s="42" t="s">
        <v>9180</v>
      </c>
      <c r="C6345" s="42" t="s">
        <v>14</v>
      </c>
      <c r="D6345" s="42" t="s">
        <v>31</v>
      </c>
      <c r="E6345" s="42"/>
      <c r="F6345" s="55">
        <v>41443</v>
      </c>
      <c r="G6345" s="42" t="s">
        <v>23916</v>
      </c>
      <c r="H6345" s="42" t="s">
        <v>1408</v>
      </c>
      <c r="I6345" s="42" t="s">
        <v>297</v>
      </c>
      <c r="J6345" s="42" t="s">
        <v>15404</v>
      </c>
      <c r="K6345" s="42" t="s">
        <v>867</v>
      </c>
      <c r="L6345" s="42" t="s">
        <v>2690</v>
      </c>
      <c r="M6345" s="42" t="s">
        <v>21</v>
      </c>
      <c r="N6345" s="42" t="s">
        <v>15405</v>
      </c>
      <c r="O6345" s="42" t="s">
        <v>537</v>
      </c>
      <c r="P6345" s="42" t="s">
        <v>395</v>
      </c>
      <c r="Q6345" s="56" t="s">
        <v>15406</v>
      </c>
      <c r="R6345" s="42" t="s">
        <v>94</v>
      </c>
      <c r="S6345" s="42" t="s">
        <v>22</v>
      </c>
      <c r="T6345" s="42"/>
      <c r="V6345" s="42"/>
      <c r="W6345" s="42"/>
      <c r="Y6345" s="57"/>
      <c r="Z6345" s="57"/>
      <c r="AA6345" s="57"/>
      <c r="AB6345" s="57"/>
      <c r="AC6345" s="57"/>
      <c r="AD6345" s="57"/>
      <c r="AE6345" s="57"/>
      <c r="AF6345" s="57"/>
      <c r="AG6345" s="57"/>
      <c r="AH6345" s="57"/>
      <c r="AI6345" s="57"/>
      <c r="AJ6345" s="57"/>
      <c r="AK6345" s="57"/>
      <c r="AL6345" s="57"/>
      <c r="AM6345" s="57"/>
      <c r="AN6345" s="57"/>
      <c r="AO6345" s="57"/>
      <c r="AP6345" s="57"/>
      <c r="AQ6345" s="57"/>
      <c r="AR6345" s="57"/>
      <c r="AS6345" s="57"/>
      <c r="AT6345" s="57"/>
      <c r="AU6345" s="57"/>
      <c r="AV6345" s="57"/>
      <c r="AW6345" s="57"/>
      <c r="AX6345" s="57"/>
      <c r="AY6345" s="57"/>
      <c r="AZ6345" s="57"/>
      <c r="BA6345" s="57"/>
      <c r="BB6345" s="57"/>
      <c r="BC6345" s="57"/>
      <c r="BD6345" s="57"/>
      <c r="BE6345" s="57"/>
      <c r="BF6345" s="57"/>
      <c r="BG6345" s="57"/>
      <c r="BH6345" s="57"/>
      <c r="BI6345" s="57"/>
      <c r="BJ6345" s="57"/>
      <c r="BK6345" s="57"/>
      <c r="BL6345" s="57"/>
    </row>
    <row r="6346" spans="1:64" s="50" customFormat="1" ht="12" customHeight="1" x14ac:dyDescent="0.15">
      <c r="A6346" s="42" t="s">
        <v>15407</v>
      </c>
      <c r="B6346" s="42" t="s">
        <v>13524</v>
      </c>
      <c r="C6346" s="42" t="s">
        <v>14</v>
      </c>
      <c r="D6346" s="42" t="s">
        <v>79</v>
      </c>
      <c r="E6346" s="42" t="s">
        <v>15408</v>
      </c>
      <c r="F6346" s="55">
        <v>41442</v>
      </c>
      <c r="G6346" s="42" t="s">
        <v>23918</v>
      </c>
      <c r="H6346" s="42" t="s">
        <v>562</v>
      </c>
      <c r="I6346" s="42" t="s">
        <v>67</v>
      </c>
      <c r="J6346" s="42" t="s">
        <v>2952</v>
      </c>
      <c r="K6346" s="42" t="s">
        <v>563</v>
      </c>
      <c r="L6346" s="42" t="s">
        <v>564</v>
      </c>
      <c r="M6346" s="42" t="s">
        <v>21</v>
      </c>
      <c r="N6346" s="42" t="s">
        <v>15409</v>
      </c>
      <c r="O6346" s="42" t="s">
        <v>23</v>
      </c>
      <c r="P6346" s="42" t="s">
        <v>395</v>
      </c>
      <c r="Q6346" s="56" t="s">
        <v>15410</v>
      </c>
      <c r="R6346" s="42" t="s">
        <v>94</v>
      </c>
      <c r="S6346" s="42" t="s">
        <v>22</v>
      </c>
      <c r="T6346" s="42"/>
      <c r="V6346" s="42"/>
      <c r="W6346" s="42"/>
      <c r="Y6346" s="57"/>
      <c r="Z6346" s="57"/>
      <c r="AA6346" s="57"/>
      <c r="AB6346" s="57"/>
      <c r="AC6346" s="57"/>
      <c r="AD6346" s="57"/>
      <c r="AE6346" s="57"/>
      <c r="AF6346" s="57"/>
      <c r="AG6346" s="57"/>
      <c r="AH6346" s="57"/>
      <c r="AI6346" s="57"/>
      <c r="AJ6346" s="57"/>
      <c r="AK6346" s="57"/>
      <c r="AL6346" s="57"/>
      <c r="AM6346" s="57"/>
      <c r="AN6346" s="57"/>
      <c r="AO6346" s="57"/>
      <c r="AP6346" s="57"/>
      <c r="AQ6346" s="57"/>
      <c r="AR6346" s="57"/>
      <c r="AS6346" s="57"/>
      <c r="AT6346" s="57"/>
      <c r="AU6346" s="57"/>
      <c r="AV6346" s="57"/>
      <c r="AW6346" s="57"/>
      <c r="AX6346" s="57"/>
      <c r="AY6346" s="57"/>
      <c r="AZ6346" s="57"/>
      <c r="BA6346" s="57"/>
      <c r="BB6346" s="57"/>
      <c r="BC6346" s="57"/>
      <c r="BD6346" s="57"/>
      <c r="BE6346" s="57"/>
      <c r="BF6346" s="57"/>
      <c r="BG6346" s="57"/>
      <c r="BH6346" s="57"/>
      <c r="BI6346" s="57"/>
      <c r="BJ6346" s="57"/>
      <c r="BK6346" s="57"/>
      <c r="BL6346" s="57"/>
    </row>
    <row r="6347" spans="1:64" s="50" customFormat="1" ht="12" customHeight="1" x14ac:dyDescent="0.15">
      <c r="A6347" s="42" t="s">
        <v>15411</v>
      </c>
      <c r="B6347" s="42">
        <v>25</v>
      </c>
      <c r="C6347" s="42" t="s">
        <v>14</v>
      </c>
      <c r="D6347" s="42" t="s">
        <v>42</v>
      </c>
      <c r="E6347" s="42" t="s">
        <v>15412</v>
      </c>
      <c r="F6347" s="55">
        <v>41442</v>
      </c>
      <c r="G6347" s="42" t="s">
        <v>23917</v>
      </c>
      <c r="H6347" s="42" t="s">
        <v>663</v>
      </c>
      <c r="I6347" s="42" t="s">
        <v>39</v>
      </c>
      <c r="J6347" s="42" t="s">
        <v>15413</v>
      </c>
      <c r="K6347" s="42" t="s">
        <v>664</v>
      </c>
      <c r="L6347" s="42" t="s">
        <v>15414</v>
      </c>
      <c r="M6347" s="42" t="s">
        <v>15415</v>
      </c>
      <c r="N6347" s="42" t="s">
        <v>15416</v>
      </c>
      <c r="O6347" s="42" t="s">
        <v>3301</v>
      </c>
      <c r="P6347" s="42" t="s">
        <v>395</v>
      </c>
      <c r="Q6347" s="56" t="s">
        <v>15417</v>
      </c>
      <c r="R6347" s="42" t="s">
        <v>94</v>
      </c>
      <c r="S6347" s="42" t="s">
        <v>22</v>
      </c>
      <c r="T6347" s="42"/>
      <c r="V6347" s="42"/>
      <c r="W6347" s="42"/>
      <c r="Y6347" s="57"/>
      <c r="Z6347" s="57"/>
      <c r="AA6347" s="57"/>
      <c r="AB6347" s="57"/>
      <c r="AC6347" s="57"/>
      <c r="AD6347" s="57"/>
      <c r="AE6347" s="57"/>
      <c r="AF6347" s="57"/>
      <c r="AG6347" s="57"/>
      <c r="AH6347" s="57"/>
      <c r="AI6347" s="57"/>
      <c r="AJ6347" s="57"/>
      <c r="AK6347" s="57"/>
      <c r="AL6347" s="57"/>
      <c r="AM6347" s="57"/>
      <c r="AN6347" s="57"/>
      <c r="AO6347" s="57"/>
      <c r="AP6347" s="57"/>
      <c r="AQ6347" s="57"/>
      <c r="AR6347" s="57"/>
      <c r="AS6347" s="57"/>
      <c r="AT6347" s="57"/>
      <c r="AU6347" s="57"/>
      <c r="AV6347" s="57"/>
      <c r="AW6347" s="57"/>
      <c r="AX6347" s="57"/>
      <c r="AY6347" s="57"/>
      <c r="AZ6347" s="57"/>
      <c r="BA6347" s="57"/>
      <c r="BB6347" s="57"/>
      <c r="BC6347" s="57"/>
      <c r="BD6347" s="57"/>
      <c r="BE6347" s="57"/>
      <c r="BF6347" s="57"/>
      <c r="BG6347" s="57"/>
      <c r="BH6347" s="57"/>
      <c r="BI6347" s="57"/>
      <c r="BJ6347" s="57"/>
      <c r="BK6347" s="57"/>
      <c r="BL6347" s="57"/>
    </row>
    <row r="6348" spans="1:64" s="50" customFormat="1" ht="12" customHeight="1" x14ac:dyDescent="0.15">
      <c r="A6348" s="42" t="s">
        <v>15424</v>
      </c>
      <c r="B6348" s="42">
        <v>45</v>
      </c>
      <c r="C6348" s="42" t="s">
        <v>14</v>
      </c>
      <c r="D6348" s="42" t="s">
        <v>24</v>
      </c>
      <c r="E6348" s="42"/>
      <c r="F6348" s="55">
        <v>41442</v>
      </c>
      <c r="G6348" s="42" t="s">
        <v>15425</v>
      </c>
      <c r="H6348" s="42" t="s">
        <v>424</v>
      </c>
      <c r="I6348" s="42" t="s">
        <v>425</v>
      </c>
      <c r="J6348" s="42" t="s">
        <v>15426</v>
      </c>
      <c r="K6348" s="42" t="s">
        <v>3310</v>
      </c>
      <c r="L6348" s="42" t="s">
        <v>428</v>
      </c>
      <c r="M6348" s="42" t="s">
        <v>385</v>
      </c>
      <c r="N6348" s="42" t="s">
        <v>15427</v>
      </c>
      <c r="O6348" s="42" t="s">
        <v>4581</v>
      </c>
      <c r="P6348" s="42" t="s">
        <v>395</v>
      </c>
      <c r="Q6348" s="56" t="s">
        <v>15428</v>
      </c>
      <c r="R6348" s="42" t="s">
        <v>542</v>
      </c>
      <c r="S6348" s="42" t="s">
        <v>22</v>
      </c>
      <c r="T6348" s="42"/>
      <c r="V6348" s="42"/>
      <c r="W6348" s="42"/>
      <c r="Y6348" s="57"/>
      <c r="Z6348" s="57"/>
      <c r="AA6348" s="57"/>
      <c r="AB6348" s="57"/>
      <c r="AC6348" s="57"/>
      <c r="AD6348" s="57"/>
      <c r="AE6348" s="57"/>
      <c r="AF6348" s="57"/>
      <c r="AG6348" s="57"/>
      <c r="AH6348" s="57"/>
      <c r="AI6348" s="57"/>
      <c r="AJ6348" s="57"/>
      <c r="AK6348" s="57"/>
      <c r="AL6348" s="57"/>
      <c r="AM6348" s="57"/>
      <c r="AN6348" s="57"/>
      <c r="AO6348" s="57"/>
      <c r="AP6348" s="57"/>
      <c r="AQ6348" s="57"/>
      <c r="AR6348" s="57"/>
      <c r="AS6348" s="57"/>
      <c r="AT6348" s="57"/>
      <c r="AU6348" s="57"/>
      <c r="AV6348" s="57"/>
      <c r="AW6348" s="57"/>
      <c r="AX6348" s="57"/>
      <c r="AY6348" s="57"/>
      <c r="AZ6348" s="57"/>
      <c r="BA6348" s="57"/>
      <c r="BB6348" s="57"/>
      <c r="BC6348" s="57"/>
      <c r="BD6348" s="57"/>
      <c r="BE6348" s="57"/>
      <c r="BF6348" s="57"/>
      <c r="BG6348" s="57"/>
      <c r="BH6348" s="57"/>
      <c r="BI6348" s="57"/>
      <c r="BJ6348" s="57"/>
      <c r="BK6348" s="57"/>
      <c r="BL6348" s="57"/>
    </row>
    <row r="6349" spans="1:64" s="50" customFormat="1" ht="12" customHeight="1" x14ac:dyDescent="0.15">
      <c r="A6349" s="42" t="s">
        <v>15418</v>
      </c>
      <c r="B6349" s="42" t="s">
        <v>15419</v>
      </c>
      <c r="C6349" s="42" t="s">
        <v>14</v>
      </c>
      <c r="D6349" s="42" t="s">
        <v>24</v>
      </c>
      <c r="E6349" s="42"/>
      <c r="F6349" s="55">
        <v>41442</v>
      </c>
      <c r="G6349" s="42" t="s">
        <v>15420</v>
      </c>
      <c r="H6349" s="42" t="s">
        <v>2598</v>
      </c>
      <c r="I6349" s="42" t="s">
        <v>35</v>
      </c>
      <c r="J6349" s="42" t="s">
        <v>15421</v>
      </c>
      <c r="K6349" s="42" t="s">
        <v>6729</v>
      </c>
      <c r="L6349" s="42" t="s">
        <v>37</v>
      </c>
      <c r="M6349" s="42" t="s">
        <v>21</v>
      </c>
      <c r="N6349" s="42" t="s">
        <v>15422</v>
      </c>
      <c r="O6349" s="42" t="s">
        <v>23</v>
      </c>
      <c r="P6349" s="42" t="s">
        <v>395</v>
      </c>
      <c r="Q6349" s="56" t="s">
        <v>15423</v>
      </c>
      <c r="R6349" s="42" t="s">
        <v>542</v>
      </c>
      <c r="S6349" s="42" t="s">
        <v>22</v>
      </c>
      <c r="T6349" s="42"/>
      <c r="V6349" s="42"/>
      <c r="W6349" s="42"/>
      <c r="Y6349" s="57"/>
      <c r="Z6349" s="57"/>
      <c r="AA6349" s="57"/>
      <c r="AB6349" s="57"/>
      <c r="AC6349" s="57"/>
      <c r="AD6349" s="57"/>
      <c r="AE6349" s="57"/>
      <c r="AF6349" s="57"/>
      <c r="AG6349" s="57"/>
      <c r="AH6349" s="57"/>
      <c r="AI6349" s="57"/>
      <c r="AJ6349" s="57"/>
      <c r="AK6349" s="57"/>
      <c r="AL6349" s="57"/>
      <c r="AM6349" s="57"/>
      <c r="AN6349" s="57"/>
      <c r="AO6349" s="57"/>
      <c r="AP6349" s="57"/>
      <c r="AQ6349" s="57"/>
      <c r="AR6349" s="57"/>
      <c r="AS6349" s="57"/>
      <c r="AT6349" s="57"/>
      <c r="AU6349" s="57"/>
      <c r="AV6349" s="57"/>
      <c r="AW6349" s="57"/>
      <c r="AX6349" s="57"/>
      <c r="AY6349" s="57"/>
      <c r="AZ6349" s="57"/>
      <c r="BA6349" s="57"/>
      <c r="BB6349" s="57"/>
      <c r="BC6349" s="57"/>
      <c r="BD6349" s="57"/>
      <c r="BE6349" s="57"/>
      <c r="BF6349" s="57"/>
      <c r="BG6349" s="57"/>
      <c r="BH6349" s="57"/>
      <c r="BI6349" s="57"/>
      <c r="BJ6349" s="57"/>
      <c r="BK6349" s="57"/>
      <c r="BL6349" s="57"/>
    </row>
    <row r="6350" spans="1:64" s="50" customFormat="1" ht="12" customHeight="1" x14ac:dyDescent="0.15">
      <c r="A6350" s="42" t="s">
        <v>15429</v>
      </c>
      <c r="B6350" s="42">
        <v>41</v>
      </c>
      <c r="C6350" s="42" t="s">
        <v>14</v>
      </c>
      <c r="D6350" s="42" t="s">
        <v>31</v>
      </c>
      <c r="E6350" s="42" t="s">
        <v>15430</v>
      </c>
      <c r="F6350" s="55">
        <v>41442</v>
      </c>
      <c r="G6350" s="42" t="s">
        <v>15431</v>
      </c>
      <c r="H6350" s="42" t="s">
        <v>10080</v>
      </c>
      <c r="I6350" s="42" t="s">
        <v>67</v>
      </c>
      <c r="J6350" s="42" t="s">
        <v>15432</v>
      </c>
      <c r="K6350" s="42" t="s">
        <v>10080</v>
      </c>
      <c r="L6350" s="42" t="s">
        <v>10081</v>
      </c>
      <c r="M6350" s="42" t="s">
        <v>21</v>
      </c>
      <c r="N6350" s="42" t="s">
        <v>15433</v>
      </c>
      <c r="O6350" s="42" t="s">
        <v>537</v>
      </c>
      <c r="P6350" s="42" t="s">
        <v>395</v>
      </c>
      <c r="Q6350" s="56" t="s">
        <v>15434</v>
      </c>
      <c r="R6350" s="42" t="s">
        <v>23</v>
      </c>
      <c r="S6350" s="42" t="s">
        <v>22</v>
      </c>
      <c r="T6350" s="42"/>
      <c r="V6350" s="42"/>
      <c r="W6350" s="42"/>
      <c r="Y6350" s="57"/>
      <c r="Z6350" s="57"/>
      <c r="AA6350" s="57"/>
      <c r="AB6350" s="57"/>
      <c r="AC6350" s="57"/>
      <c r="AD6350" s="57"/>
      <c r="AE6350" s="57"/>
      <c r="AF6350" s="57"/>
      <c r="AG6350" s="57"/>
      <c r="AH6350" s="57"/>
      <c r="AI6350" s="57"/>
      <c r="AJ6350" s="57"/>
      <c r="AK6350" s="57"/>
      <c r="AL6350" s="57"/>
      <c r="AM6350" s="57"/>
      <c r="AN6350" s="57"/>
      <c r="AO6350" s="57"/>
      <c r="AP6350" s="57"/>
      <c r="AQ6350" s="57"/>
      <c r="AR6350" s="57"/>
      <c r="AS6350" s="57"/>
      <c r="AT6350" s="57"/>
      <c r="AU6350" s="57"/>
      <c r="AV6350" s="57"/>
      <c r="AW6350" s="57"/>
      <c r="AX6350" s="57"/>
      <c r="AY6350" s="57"/>
      <c r="AZ6350" s="57"/>
      <c r="BA6350" s="57"/>
      <c r="BB6350" s="57"/>
      <c r="BC6350" s="57"/>
      <c r="BD6350" s="57"/>
      <c r="BE6350" s="57"/>
      <c r="BF6350" s="57"/>
      <c r="BG6350" s="57"/>
      <c r="BH6350" s="57"/>
      <c r="BI6350" s="57"/>
      <c r="BJ6350" s="57"/>
      <c r="BK6350" s="57"/>
      <c r="BL6350" s="57"/>
    </row>
    <row r="6351" spans="1:64" s="50" customFormat="1" ht="12" customHeight="1" x14ac:dyDescent="0.15">
      <c r="A6351" s="42" t="s">
        <v>15440</v>
      </c>
      <c r="B6351" s="42" t="s">
        <v>9802</v>
      </c>
      <c r="C6351" s="42" t="s">
        <v>14</v>
      </c>
      <c r="D6351" s="42" t="s">
        <v>79</v>
      </c>
      <c r="E6351" s="42"/>
      <c r="F6351" s="55">
        <v>41441</v>
      </c>
      <c r="G6351" s="42" t="s">
        <v>15441</v>
      </c>
      <c r="H6351" s="42" t="s">
        <v>81</v>
      </c>
      <c r="I6351" s="42" t="s">
        <v>38</v>
      </c>
      <c r="J6351" s="42" t="s">
        <v>15442</v>
      </c>
      <c r="K6351" s="42" t="s">
        <v>82</v>
      </c>
      <c r="L6351" s="42" t="s">
        <v>83</v>
      </c>
      <c r="M6351" s="42" t="s">
        <v>21</v>
      </c>
      <c r="N6351" s="42" t="s">
        <v>15443</v>
      </c>
      <c r="O6351" s="42" t="s">
        <v>23</v>
      </c>
      <c r="P6351" s="42" t="s">
        <v>395</v>
      </c>
      <c r="Q6351" s="56" t="s">
        <v>15444</v>
      </c>
      <c r="R6351" s="42" t="s">
        <v>94</v>
      </c>
      <c r="S6351" s="42" t="s">
        <v>22</v>
      </c>
      <c r="T6351" s="42"/>
      <c r="V6351" s="42"/>
      <c r="W6351" s="42"/>
      <c r="Y6351" s="57"/>
      <c r="Z6351" s="57"/>
      <c r="AA6351" s="57"/>
      <c r="AB6351" s="57"/>
      <c r="AC6351" s="57"/>
      <c r="AD6351" s="57"/>
      <c r="AE6351" s="57"/>
      <c r="AF6351" s="57"/>
      <c r="AG6351" s="57"/>
      <c r="AH6351" s="57"/>
      <c r="AI6351" s="57"/>
      <c r="AJ6351" s="57"/>
      <c r="AK6351" s="57"/>
      <c r="AL6351" s="57"/>
      <c r="AM6351" s="57"/>
      <c r="AN6351" s="57"/>
      <c r="AO6351" s="57"/>
      <c r="AP6351" s="57"/>
      <c r="AQ6351" s="57"/>
      <c r="AR6351" s="57"/>
      <c r="AS6351" s="57"/>
      <c r="AT6351" s="57"/>
      <c r="AU6351" s="57"/>
      <c r="AV6351" s="57"/>
      <c r="AW6351" s="57"/>
      <c r="AX6351" s="57"/>
      <c r="AY6351" s="57"/>
      <c r="AZ6351" s="57"/>
      <c r="BA6351" s="57"/>
      <c r="BB6351" s="57"/>
      <c r="BC6351" s="57"/>
      <c r="BD6351" s="57"/>
      <c r="BE6351" s="57"/>
      <c r="BF6351" s="57"/>
      <c r="BG6351" s="57"/>
      <c r="BH6351" s="57"/>
      <c r="BI6351" s="57"/>
      <c r="BJ6351" s="57"/>
      <c r="BK6351" s="57"/>
      <c r="BL6351" s="57"/>
    </row>
    <row r="6352" spans="1:64" s="50" customFormat="1" ht="12" customHeight="1" x14ac:dyDescent="0.15">
      <c r="A6352" s="42" t="s">
        <v>15458</v>
      </c>
      <c r="B6352" s="42" t="s">
        <v>15446</v>
      </c>
      <c r="C6352" s="42" t="s">
        <v>14</v>
      </c>
      <c r="D6352" s="42" t="s">
        <v>79</v>
      </c>
      <c r="E6352" s="42" t="s">
        <v>15459</v>
      </c>
      <c r="F6352" s="55">
        <v>41441</v>
      </c>
      <c r="G6352" s="42" t="s">
        <v>15460</v>
      </c>
      <c r="H6352" s="42" t="s">
        <v>15461</v>
      </c>
      <c r="I6352" s="42" t="s">
        <v>26</v>
      </c>
      <c r="J6352" s="42" t="s">
        <v>15462</v>
      </c>
      <c r="K6352" s="42" t="s">
        <v>991</v>
      </c>
      <c r="L6352" s="42" t="s">
        <v>15463</v>
      </c>
      <c r="M6352" s="42" t="s">
        <v>21</v>
      </c>
      <c r="N6352" s="42" t="s">
        <v>15464</v>
      </c>
      <c r="O6352" s="42" t="s">
        <v>23</v>
      </c>
      <c r="P6352" s="42" t="s">
        <v>395</v>
      </c>
      <c r="Q6352" s="56" t="s">
        <v>15465</v>
      </c>
      <c r="R6352" s="42" t="s">
        <v>94</v>
      </c>
      <c r="S6352" s="42" t="s">
        <v>22</v>
      </c>
      <c r="T6352" s="42"/>
      <c r="V6352" s="42"/>
      <c r="W6352" s="42"/>
      <c r="Y6352" s="57"/>
      <c r="Z6352" s="57"/>
      <c r="AA6352" s="57"/>
      <c r="AB6352" s="57"/>
      <c r="AC6352" s="57"/>
      <c r="AD6352" s="57"/>
      <c r="AE6352" s="57"/>
      <c r="AF6352" s="57"/>
      <c r="AG6352" s="57"/>
      <c r="AH6352" s="57"/>
      <c r="AI6352" s="57"/>
      <c r="AJ6352" s="57"/>
      <c r="AK6352" s="57"/>
      <c r="AL6352" s="57"/>
      <c r="AM6352" s="57"/>
      <c r="AN6352" s="57"/>
      <c r="AO6352" s="57"/>
      <c r="AP6352" s="57"/>
      <c r="AQ6352" s="57"/>
      <c r="AR6352" s="57"/>
      <c r="AS6352" s="57"/>
      <c r="AT6352" s="57"/>
      <c r="AU6352" s="57"/>
      <c r="AV6352" s="57"/>
      <c r="AW6352" s="57"/>
      <c r="AX6352" s="57"/>
      <c r="AY6352" s="57"/>
      <c r="AZ6352" s="57"/>
      <c r="BA6352" s="57"/>
      <c r="BB6352" s="57"/>
      <c r="BC6352" s="57"/>
      <c r="BD6352" s="57"/>
      <c r="BE6352" s="57"/>
      <c r="BF6352" s="57"/>
      <c r="BG6352" s="57"/>
      <c r="BH6352" s="57"/>
      <c r="BI6352" s="57"/>
      <c r="BJ6352" s="57"/>
      <c r="BK6352" s="57"/>
      <c r="BL6352" s="57"/>
    </row>
    <row r="6353" spans="1:64" s="50" customFormat="1" ht="12" customHeight="1" x14ac:dyDescent="0.15">
      <c r="A6353" s="42" t="s">
        <v>15445</v>
      </c>
      <c r="B6353" s="42" t="s">
        <v>15446</v>
      </c>
      <c r="C6353" s="42" t="s">
        <v>14</v>
      </c>
      <c r="D6353" s="42" t="s">
        <v>79</v>
      </c>
      <c r="E6353" s="42" t="s">
        <v>15447</v>
      </c>
      <c r="F6353" s="55">
        <v>41441</v>
      </c>
      <c r="G6353" s="42" t="s">
        <v>15448</v>
      </c>
      <c r="H6353" s="42" t="s">
        <v>207</v>
      </c>
      <c r="I6353" s="42" t="s">
        <v>56</v>
      </c>
      <c r="J6353" s="42" t="s">
        <v>11070</v>
      </c>
      <c r="K6353" s="42" t="s">
        <v>155</v>
      </c>
      <c r="L6353" s="42" t="s">
        <v>156</v>
      </c>
      <c r="M6353" s="42" t="s">
        <v>21</v>
      </c>
      <c r="N6353" s="42" t="s">
        <v>15449</v>
      </c>
      <c r="O6353" s="42" t="s">
        <v>23</v>
      </c>
      <c r="P6353" s="42" t="s">
        <v>395</v>
      </c>
      <c r="Q6353" s="56" t="s">
        <v>15450</v>
      </c>
      <c r="R6353" s="42" t="s">
        <v>94</v>
      </c>
      <c r="S6353" s="42" t="s">
        <v>22</v>
      </c>
      <c r="T6353" s="42"/>
      <c r="V6353" s="42"/>
      <c r="W6353" s="42"/>
      <c r="Y6353" s="57"/>
      <c r="Z6353" s="57"/>
      <c r="AA6353" s="57"/>
      <c r="AB6353" s="57"/>
      <c r="AC6353" s="57"/>
      <c r="AD6353" s="57"/>
      <c r="AE6353" s="57"/>
      <c r="AF6353" s="57"/>
      <c r="AG6353" s="57"/>
      <c r="AH6353" s="57"/>
      <c r="AI6353" s="57"/>
      <c r="AJ6353" s="57"/>
      <c r="AK6353" s="57"/>
      <c r="AL6353" s="57"/>
      <c r="AM6353" s="57"/>
      <c r="AN6353" s="57"/>
      <c r="AO6353" s="57"/>
      <c r="AP6353" s="57"/>
      <c r="AQ6353" s="57"/>
      <c r="AR6353" s="57"/>
      <c r="AS6353" s="57"/>
      <c r="AT6353" s="57"/>
      <c r="AU6353" s="57"/>
      <c r="AV6353" s="57"/>
      <c r="AW6353" s="57"/>
      <c r="AX6353" s="57"/>
      <c r="AY6353" s="57"/>
      <c r="AZ6353" s="57"/>
      <c r="BA6353" s="57"/>
      <c r="BB6353" s="57"/>
      <c r="BC6353" s="57"/>
      <c r="BD6353" s="57"/>
      <c r="BE6353" s="57"/>
      <c r="BF6353" s="57"/>
      <c r="BG6353" s="57"/>
      <c r="BH6353" s="57"/>
      <c r="BI6353" s="57"/>
      <c r="BJ6353" s="57"/>
      <c r="BK6353" s="57"/>
      <c r="BL6353" s="57"/>
    </row>
    <row r="6354" spans="1:64" s="50" customFormat="1" ht="12" customHeight="1" x14ac:dyDescent="0.15">
      <c r="A6354" s="42" t="s">
        <v>15435</v>
      </c>
      <c r="B6354" s="42">
        <v>15</v>
      </c>
      <c r="C6354" s="42" t="s">
        <v>14</v>
      </c>
      <c r="D6354" s="42" t="s">
        <v>79</v>
      </c>
      <c r="E6354" s="42" t="s">
        <v>15436</v>
      </c>
      <c r="F6354" s="55">
        <v>41441</v>
      </c>
      <c r="G6354" s="42" t="s">
        <v>15437</v>
      </c>
      <c r="H6354" s="42" t="s">
        <v>81</v>
      </c>
      <c r="I6354" s="42" t="s">
        <v>38</v>
      </c>
      <c r="J6354" s="42" t="s">
        <v>15104</v>
      </c>
      <c r="K6354" s="42" t="s">
        <v>82</v>
      </c>
      <c r="L6354" s="42" t="s">
        <v>83</v>
      </c>
      <c r="M6354" s="42" t="s">
        <v>21</v>
      </c>
      <c r="N6354" s="42" t="s">
        <v>15438</v>
      </c>
      <c r="O6354" s="42" t="s">
        <v>994</v>
      </c>
      <c r="P6354" s="42" t="s">
        <v>395</v>
      </c>
      <c r="Q6354" s="56" t="s">
        <v>15439</v>
      </c>
      <c r="R6354" s="42" t="s">
        <v>94</v>
      </c>
      <c r="S6354" s="42" t="s">
        <v>22</v>
      </c>
      <c r="T6354" s="42"/>
      <c r="V6354" s="42"/>
      <c r="W6354" s="42"/>
      <c r="Y6354" s="57"/>
      <c r="Z6354" s="57"/>
      <c r="AA6354" s="57"/>
      <c r="AB6354" s="57"/>
      <c r="AC6354" s="57"/>
      <c r="AD6354" s="57"/>
      <c r="AE6354" s="57"/>
      <c r="AF6354" s="57"/>
      <c r="AG6354" s="57"/>
      <c r="AH6354" s="57"/>
      <c r="AI6354" s="57"/>
      <c r="AJ6354" s="57"/>
      <c r="AK6354" s="57"/>
      <c r="AL6354" s="57"/>
      <c r="AM6354" s="57"/>
      <c r="AN6354" s="57"/>
      <c r="AO6354" s="57"/>
      <c r="AP6354" s="57"/>
      <c r="AQ6354" s="57"/>
      <c r="AR6354" s="57"/>
      <c r="AS6354" s="57"/>
      <c r="AT6354" s="57"/>
      <c r="AU6354" s="57"/>
      <c r="AV6354" s="57"/>
      <c r="AW6354" s="57"/>
      <c r="AX6354" s="57"/>
      <c r="AY6354" s="57"/>
      <c r="AZ6354" s="57"/>
      <c r="BA6354" s="57"/>
      <c r="BB6354" s="57"/>
      <c r="BC6354" s="57"/>
      <c r="BD6354" s="57"/>
      <c r="BE6354" s="57"/>
      <c r="BF6354" s="57"/>
      <c r="BG6354" s="57"/>
      <c r="BH6354" s="57"/>
      <c r="BI6354" s="57"/>
      <c r="BJ6354" s="57"/>
      <c r="BK6354" s="57"/>
      <c r="BL6354" s="57"/>
    </row>
    <row r="6355" spans="1:64" s="50" customFormat="1" ht="12" customHeight="1" x14ac:dyDescent="0.15">
      <c r="A6355" s="42" t="s">
        <v>15451</v>
      </c>
      <c r="B6355" s="42" t="s">
        <v>8555</v>
      </c>
      <c r="C6355" s="42" t="s">
        <v>14</v>
      </c>
      <c r="D6355" s="42" t="s">
        <v>79</v>
      </c>
      <c r="E6355" s="42" t="s">
        <v>15452</v>
      </c>
      <c r="F6355" s="55">
        <v>41441</v>
      </c>
      <c r="G6355" s="42" t="s">
        <v>15453</v>
      </c>
      <c r="H6355" s="42" t="s">
        <v>15454</v>
      </c>
      <c r="I6355" s="42" t="s">
        <v>389</v>
      </c>
      <c r="J6355" s="42" t="s">
        <v>15455</v>
      </c>
      <c r="K6355" s="42" t="s">
        <v>1078</v>
      </c>
      <c r="L6355" s="42" t="s">
        <v>1122</v>
      </c>
      <c r="M6355" s="42" t="s">
        <v>21</v>
      </c>
      <c r="N6355" s="42" t="s">
        <v>15456</v>
      </c>
      <c r="O6355" s="42" t="s">
        <v>537</v>
      </c>
      <c r="P6355" s="42" t="s">
        <v>395</v>
      </c>
      <c r="Q6355" s="56" t="s">
        <v>15457</v>
      </c>
      <c r="R6355" s="42" t="s">
        <v>542</v>
      </c>
      <c r="S6355" s="42" t="s">
        <v>22</v>
      </c>
      <c r="T6355" s="42"/>
      <c r="V6355" s="42"/>
      <c r="W6355" s="42"/>
      <c r="Y6355" s="57"/>
      <c r="Z6355" s="57"/>
      <c r="AA6355" s="57"/>
      <c r="AB6355" s="57"/>
      <c r="AC6355" s="57"/>
      <c r="AD6355" s="57"/>
      <c r="AE6355" s="57"/>
      <c r="AF6355" s="57"/>
      <c r="AG6355" s="57"/>
      <c r="AH6355" s="57"/>
      <c r="AI6355" s="57"/>
      <c r="AJ6355" s="57"/>
      <c r="AK6355" s="57"/>
      <c r="AL6355" s="57"/>
      <c r="AM6355" s="57"/>
      <c r="AN6355" s="57"/>
      <c r="AO6355" s="57"/>
      <c r="AP6355" s="57"/>
      <c r="AQ6355" s="57"/>
      <c r="AR6355" s="57"/>
      <c r="AS6355" s="57"/>
      <c r="AT6355" s="57"/>
      <c r="AU6355" s="57"/>
      <c r="AV6355" s="57"/>
      <c r="AW6355" s="57"/>
      <c r="AX6355" s="57"/>
      <c r="AY6355" s="57"/>
      <c r="AZ6355" s="57"/>
      <c r="BA6355" s="57"/>
      <c r="BB6355" s="57"/>
      <c r="BC6355" s="57"/>
      <c r="BD6355" s="57"/>
      <c r="BE6355" s="57"/>
      <c r="BF6355" s="57"/>
      <c r="BG6355" s="57"/>
      <c r="BH6355" s="57"/>
      <c r="BI6355" s="57"/>
      <c r="BJ6355" s="57"/>
      <c r="BK6355" s="57"/>
      <c r="BL6355" s="57"/>
    </row>
    <row r="6356" spans="1:64" s="50" customFormat="1" ht="12" customHeight="1" x14ac:dyDescent="0.15">
      <c r="A6356" s="42" t="s">
        <v>15466</v>
      </c>
      <c r="B6356" s="42" t="s">
        <v>15467</v>
      </c>
      <c r="C6356" s="42" t="s">
        <v>14</v>
      </c>
      <c r="D6356" s="42" t="s">
        <v>42</v>
      </c>
      <c r="E6356" s="42" t="s">
        <v>15468</v>
      </c>
      <c r="F6356" s="55">
        <v>41441</v>
      </c>
      <c r="G6356" s="42" t="s">
        <v>23921</v>
      </c>
      <c r="H6356" s="42" t="s">
        <v>10722</v>
      </c>
      <c r="I6356" s="42" t="s">
        <v>67</v>
      </c>
      <c r="J6356" s="42" t="s">
        <v>15320</v>
      </c>
      <c r="K6356" s="42" t="s">
        <v>2538</v>
      </c>
      <c r="L6356" s="42" t="s">
        <v>10724</v>
      </c>
      <c r="M6356" s="42" t="s">
        <v>21</v>
      </c>
      <c r="N6356" s="42" t="s">
        <v>15469</v>
      </c>
      <c r="O6356" s="42" t="s">
        <v>23</v>
      </c>
      <c r="P6356" s="42" t="s">
        <v>395</v>
      </c>
      <c r="Q6356" s="56" t="s">
        <v>15470</v>
      </c>
      <c r="R6356" s="42" t="s">
        <v>94</v>
      </c>
      <c r="S6356" s="42" t="s">
        <v>22</v>
      </c>
      <c r="T6356" s="42"/>
      <c r="V6356" s="42"/>
      <c r="W6356" s="42"/>
      <c r="Y6356" s="57"/>
      <c r="Z6356" s="57"/>
      <c r="AA6356" s="57"/>
      <c r="AB6356" s="57"/>
      <c r="AC6356" s="57"/>
      <c r="AD6356" s="57"/>
      <c r="AE6356" s="57"/>
      <c r="AF6356" s="57"/>
      <c r="AG6356" s="57"/>
      <c r="AH6356" s="57"/>
      <c r="AI6356" s="57"/>
      <c r="AJ6356" s="57"/>
      <c r="AK6356" s="57"/>
      <c r="AL6356" s="57"/>
      <c r="AM6356" s="57"/>
      <c r="AN6356" s="57"/>
      <c r="AO6356" s="57"/>
      <c r="AP6356" s="57"/>
      <c r="AQ6356" s="57"/>
      <c r="AR6356" s="57"/>
      <c r="AS6356" s="57"/>
      <c r="AT6356" s="57"/>
      <c r="AU6356" s="57"/>
      <c r="AV6356" s="57"/>
      <c r="AW6356" s="57"/>
      <c r="AX6356" s="57"/>
      <c r="AY6356" s="57"/>
      <c r="AZ6356" s="57"/>
      <c r="BA6356" s="57"/>
      <c r="BB6356" s="57"/>
      <c r="BC6356" s="57"/>
      <c r="BD6356" s="57"/>
      <c r="BE6356" s="57"/>
      <c r="BF6356" s="57"/>
      <c r="BG6356" s="57"/>
      <c r="BH6356" s="57"/>
      <c r="BI6356" s="57"/>
      <c r="BJ6356" s="57"/>
      <c r="BK6356" s="57"/>
      <c r="BL6356" s="57"/>
    </row>
    <row r="6357" spans="1:64" s="50" customFormat="1" ht="12" customHeight="1" x14ac:dyDescent="0.15">
      <c r="A6357" s="42" t="s">
        <v>15475</v>
      </c>
      <c r="B6357" s="42" t="s">
        <v>15476</v>
      </c>
      <c r="C6357" s="42" t="s">
        <v>14</v>
      </c>
      <c r="D6357" s="42" t="s">
        <v>24</v>
      </c>
      <c r="E6357" s="42"/>
      <c r="F6357" s="55">
        <v>41441</v>
      </c>
      <c r="G6357" s="42" t="s">
        <v>15477</v>
      </c>
      <c r="H6357" s="42" t="s">
        <v>1039</v>
      </c>
      <c r="I6357" s="42" t="s">
        <v>211</v>
      </c>
      <c r="J6357" s="42" t="s">
        <v>15478</v>
      </c>
      <c r="K6357" s="42" t="s">
        <v>2169</v>
      </c>
      <c r="L6357" s="42" t="s">
        <v>5314</v>
      </c>
      <c r="M6357" s="42" t="s">
        <v>21</v>
      </c>
      <c r="N6357" s="42" t="s">
        <v>15479</v>
      </c>
      <c r="O6357" s="42" t="s">
        <v>23</v>
      </c>
      <c r="P6357" s="42" t="s">
        <v>395</v>
      </c>
      <c r="Q6357" s="56" t="s">
        <v>15480</v>
      </c>
      <c r="R6357" s="42" t="s">
        <v>94</v>
      </c>
      <c r="S6357" s="42" t="s">
        <v>22</v>
      </c>
      <c r="T6357" s="42"/>
      <c r="V6357" s="42"/>
      <c r="W6357" s="42"/>
      <c r="Y6357" s="57"/>
      <c r="Z6357" s="57"/>
      <c r="AA6357" s="57"/>
      <c r="AB6357" s="57"/>
      <c r="AC6357" s="57"/>
      <c r="AD6357" s="57"/>
      <c r="AE6357" s="57"/>
      <c r="AF6357" s="57"/>
      <c r="AG6357" s="57"/>
      <c r="AH6357" s="57"/>
      <c r="AI6357" s="57"/>
      <c r="AJ6357" s="57"/>
      <c r="AK6357" s="57"/>
      <c r="AL6357" s="57"/>
      <c r="AM6357" s="57"/>
      <c r="AN6357" s="57"/>
      <c r="AO6357" s="57"/>
      <c r="AP6357" s="57"/>
      <c r="AQ6357" s="57"/>
      <c r="AR6357" s="57"/>
      <c r="AS6357" s="57"/>
      <c r="AT6357" s="57"/>
      <c r="AU6357" s="57"/>
      <c r="AV6357" s="57"/>
      <c r="AW6357" s="57"/>
      <c r="AX6357" s="57"/>
      <c r="AY6357" s="57"/>
      <c r="AZ6357" s="57"/>
      <c r="BA6357" s="57"/>
      <c r="BB6357" s="57"/>
      <c r="BC6357" s="57"/>
      <c r="BD6357" s="57"/>
      <c r="BE6357" s="57"/>
      <c r="BF6357" s="57"/>
      <c r="BG6357" s="57"/>
      <c r="BH6357" s="57"/>
      <c r="BI6357" s="57"/>
      <c r="BJ6357" s="57"/>
      <c r="BK6357" s="57"/>
      <c r="BL6357" s="57"/>
    </row>
    <row r="6358" spans="1:64" s="50" customFormat="1" ht="12" customHeight="1" x14ac:dyDescent="0.15">
      <c r="A6358" s="42" t="s">
        <v>3186</v>
      </c>
      <c r="B6358" s="42">
        <v>53</v>
      </c>
      <c r="C6358" s="42" t="s">
        <v>14</v>
      </c>
      <c r="D6358" s="42" t="s">
        <v>24</v>
      </c>
      <c r="E6358" s="42"/>
      <c r="F6358" s="55">
        <v>41441</v>
      </c>
      <c r="G6358" s="42" t="s">
        <v>15471</v>
      </c>
      <c r="H6358" s="42" t="s">
        <v>1117</v>
      </c>
      <c r="I6358" s="42" t="s">
        <v>39</v>
      </c>
      <c r="J6358" s="42" t="s">
        <v>15472</v>
      </c>
      <c r="K6358" s="42" t="s">
        <v>589</v>
      </c>
      <c r="L6358" s="42" t="s">
        <v>1118</v>
      </c>
      <c r="M6358" s="42" t="s">
        <v>21</v>
      </c>
      <c r="N6358" s="42" t="s">
        <v>15473</v>
      </c>
      <c r="O6358" s="42" t="s">
        <v>4581</v>
      </c>
      <c r="P6358" s="42" t="s">
        <v>395</v>
      </c>
      <c r="Q6358" s="56" t="s">
        <v>15474</v>
      </c>
      <c r="R6358" s="42" t="s">
        <v>542</v>
      </c>
      <c r="S6358" s="42" t="s">
        <v>22</v>
      </c>
      <c r="T6358" s="42"/>
      <c r="V6358" s="42"/>
      <c r="W6358" s="42"/>
      <c r="Y6358" s="57"/>
      <c r="Z6358" s="57"/>
      <c r="AA6358" s="57"/>
      <c r="AB6358" s="57"/>
      <c r="AC6358" s="57"/>
      <c r="AD6358" s="57"/>
      <c r="AE6358" s="57"/>
      <c r="AF6358" s="57"/>
      <c r="AG6358" s="57"/>
      <c r="AH6358" s="57"/>
      <c r="AI6358" s="57"/>
      <c r="AJ6358" s="57"/>
      <c r="AK6358" s="57"/>
      <c r="AL6358" s="57"/>
      <c r="AM6358" s="57"/>
      <c r="AN6358" s="57"/>
      <c r="AO6358" s="57"/>
      <c r="AP6358" s="57"/>
      <c r="AQ6358" s="57"/>
      <c r="AR6358" s="57"/>
      <c r="AS6358" s="57"/>
      <c r="AT6358" s="57"/>
      <c r="AU6358" s="57"/>
      <c r="AV6358" s="57"/>
      <c r="AW6358" s="57"/>
      <c r="AX6358" s="57"/>
      <c r="AY6358" s="57"/>
      <c r="AZ6358" s="57"/>
      <c r="BA6358" s="57"/>
      <c r="BB6358" s="57"/>
      <c r="BC6358" s="57"/>
      <c r="BD6358" s="57"/>
      <c r="BE6358" s="57"/>
      <c r="BF6358" s="57"/>
      <c r="BG6358" s="57"/>
      <c r="BH6358" s="57"/>
      <c r="BI6358" s="57"/>
      <c r="BJ6358" s="57"/>
      <c r="BK6358" s="57"/>
      <c r="BL6358" s="57"/>
    </row>
    <row r="6359" spans="1:64" s="50" customFormat="1" ht="12" customHeight="1" x14ac:dyDescent="0.15">
      <c r="A6359" s="42" t="s">
        <v>15481</v>
      </c>
      <c r="B6359" s="42">
        <v>33</v>
      </c>
      <c r="C6359" s="42" t="s">
        <v>14</v>
      </c>
      <c r="D6359" s="42" t="s">
        <v>31</v>
      </c>
      <c r="E6359" s="42" t="s">
        <v>15482</v>
      </c>
      <c r="F6359" s="55">
        <v>41441</v>
      </c>
      <c r="G6359" s="42" t="s">
        <v>23919</v>
      </c>
      <c r="H6359" s="42" t="s">
        <v>663</v>
      </c>
      <c r="I6359" s="42" t="s">
        <v>39</v>
      </c>
      <c r="J6359" s="42" t="s">
        <v>3394</v>
      </c>
      <c r="K6359" s="42" t="s">
        <v>664</v>
      </c>
      <c r="L6359" s="42" t="s">
        <v>731</v>
      </c>
      <c r="M6359" s="42" t="s">
        <v>21</v>
      </c>
      <c r="N6359" s="42" t="s">
        <v>15483</v>
      </c>
      <c r="O6359" s="42" t="s">
        <v>994</v>
      </c>
      <c r="P6359" s="42" t="s">
        <v>395</v>
      </c>
      <c r="Q6359" s="56" t="s">
        <v>15484</v>
      </c>
      <c r="R6359" s="42" t="s">
        <v>94</v>
      </c>
      <c r="S6359" s="42" t="s">
        <v>22</v>
      </c>
      <c r="T6359" s="42"/>
      <c r="V6359" s="42"/>
      <c r="W6359" s="42"/>
      <c r="Y6359" s="57"/>
      <c r="Z6359" s="57"/>
      <c r="AA6359" s="57"/>
      <c r="AB6359" s="57"/>
      <c r="AC6359" s="57"/>
      <c r="AD6359" s="57"/>
      <c r="AE6359" s="57"/>
      <c r="AF6359" s="57"/>
      <c r="AG6359" s="57"/>
      <c r="AH6359" s="57"/>
      <c r="AI6359" s="57"/>
      <c r="AJ6359" s="57"/>
      <c r="AK6359" s="57"/>
      <c r="AL6359" s="57"/>
      <c r="AM6359" s="57"/>
      <c r="AN6359" s="57"/>
      <c r="AO6359" s="57"/>
      <c r="AP6359" s="57"/>
      <c r="AQ6359" s="57"/>
      <c r="AR6359" s="57"/>
      <c r="AS6359" s="57"/>
      <c r="AT6359" s="57"/>
      <c r="AU6359" s="57"/>
      <c r="AV6359" s="57"/>
      <c r="AW6359" s="57"/>
      <c r="AX6359" s="57"/>
      <c r="AY6359" s="57"/>
      <c r="AZ6359" s="57"/>
      <c r="BA6359" s="57"/>
      <c r="BB6359" s="57"/>
      <c r="BC6359" s="57"/>
      <c r="BD6359" s="57"/>
      <c r="BE6359" s="57"/>
      <c r="BF6359" s="57"/>
      <c r="BG6359" s="57"/>
      <c r="BH6359" s="57"/>
      <c r="BI6359" s="57"/>
      <c r="BJ6359" s="57"/>
      <c r="BK6359" s="57"/>
      <c r="BL6359" s="57"/>
    </row>
    <row r="6360" spans="1:64" s="50" customFormat="1" ht="12" customHeight="1" x14ac:dyDescent="0.15">
      <c r="A6360" s="42" t="s">
        <v>15485</v>
      </c>
      <c r="B6360" s="42">
        <v>54</v>
      </c>
      <c r="C6360" s="42" t="s">
        <v>14</v>
      </c>
      <c r="D6360" s="42" t="s">
        <v>31</v>
      </c>
      <c r="E6360" s="42" t="s">
        <v>15486</v>
      </c>
      <c r="F6360" s="55">
        <v>41441</v>
      </c>
      <c r="G6360" s="42" t="s">
        <v>23920</v>
      </c>
      <c r="H6360" s="42" t="s">
        <v>1043</v>
      </c>
      <c r="I6360" s="42" t="s">
        <v>56</v>
      </c>
      <c r="J6360" s="42" t="s">
        <v>12525</v>
      </c>
      <c r="K6360" s="42" t="s">
        <v>1044</v>
      </c>
      <c r="L6360" s="42" t="s">
        <v>4327</v>
      </c>
      <c r="M6360" s="42" t="s">
        <v>21</v>
      </c>
      <c r="N6360" s="42" t="s">
        <v>15487</v>
      </c>
      <c r="O6360" s="42" t="s">
        <v>4581</v>
      </c>
      <c r="P6360" s="42" t="s">
        <v>395</v>
      </c>
      <c r="Q6360" s="56" t="s">
        <v>15488</v>
      </c>
      <c r="R6360" s="42" t="s">
        <v>94</v>
      </c>
      <c r="S6360" s="42" t="s">
        <v>22</v>
      </c>
      <c r="T6360" s="42"/>
      <c r="V6360" s="42"/>
      <c r="W6360" s="42"/>
      <c r="Y6360" s="57"/>
      <c r="Z6360" s="57"/>
      <c r="AA6360" s="57"/>
      <c r="AB6360" s="57"/>
      <c r="AC6360" s="57"/>
      <c r="AD6360" s="57"/>
      <c r="AE6360" s="57"/>
      <c r="AF6360" s="57"/>
      <c r="AG6360" s="57"/>
      <c r="AH6360" s="57"/>
      <c r="AI6360" s="57"/>
      <c r="AJ6360" s="57"/>
      <c r="AK6360" s="57"/>
      <c r="AL6360" s="57"/>
      <c r="AM6360" s="57"/>
      <c r="AN6360" s="57"/>
      <c r="AO6360" s="57"/>
      <c r="AP6360" s="57"/>
      <c r="AQ6360" s="57"/>
      <c r="AR6360" s="57"/>
      <c r="AS6360" s="57"/>
      <c r="AT6360" s="57"/>
      <c r="AU6360" s="57"/>
      <c r="AV6360" s="57"/>
      <c r="AW6360" s="57"/>
      <c r="AX6360" s="57"/>
      <c r="AY6360" s="57"/>
      <c r="AZ6360" s="57"/>
      <c r="BA6360" s="57"/>
      <c r="BB6360" s="57"/>
      <c r="BC6360" s="57"/>
      <c r="BD6360" s="57"/>
      <c r="BE6360" s="57"/>
      <c r="BF6360" s="57"/>
      <c r="BG6360" s="57"/>
      <c r="BH6360" s="57"/>
      <c r="BI6360" s="57"/>
      <c r="BJ6360" s="57"/>
      <c r="BK6360" s="57"/>
      <c r="BL6360" s="57"/>
    </row>
    <row r="6361" spans="1:64" s="50" customFormat="1" ht="12" customHeight="1" x14ac:dyDescent="0.15">
      <c r="A6361" s="42" t="s">
        <v>15489</v>
      </c>
      <c r="B6361" s="42" t="s">
        <v>15182</v>
      </c>
      <c r="C6361" s="42" t="s">
        <v>14</v>
      </c>
      <c r="D6361" s="42" t="s">
        <v>79</v>
      </c>
      <c r="E6361" s="42" t="s">
        <v>15490</v>
      </c>
      <c r="F6361" s="55">
        <v>41440</v>
      </c>
      <c r="G6361" s="42" t="s">
        <v>15491</v>
      </c>
      <c r="H6361" s="42" t="s">
        <v>11098</v>
      </c>
      <c r="I6361" s="42" t="s">
        <v>56</v>
      </c>
      <c r="J6361" s="42" t="s">
        <v>15492</v>
      </c>
      <c r="K6361" s="42" t="s">
        <v>1008</v>
      </c>
      <c r="L6361" s="42" t="s">
        <v>15493</v>
      </c>
      <c r="M6361" s="42" t="s">
        <v>21</v>
      </c>
      <c r="N6361" s="42" t="s">
        <v>15494</v>
      </c>
      <c r="O6361" s="42" t="s">
        <v>23</v>
      </c>
      <c r="P6361" s="42" t="s">
        <v>395</v>
      </c>
      <c r="Q6361" s="56" t="s">
        <v>15495</v>
      </c>
      <c r="R6361" s="42" t="s">
        <v>94</v>
      </c>
      <c r="S6361" s="42" t="s">
        <v>22</v>
      </c>
      <c r="T6361" s="42"/>
      <c r="V6361" s="42"/>
      <c r="W6361" s="42"/>
      <c r="Y6361" s="57"/>
      <c r="Z6361" s="57"/>
      <c r="AA6361" s="57"/>
      <c r="AB6361" s="57"/>
      <c r="AC6361" s="57"/>
      <c r="AD6361" s="57"/>
      <c r="AE6361" s="57"/>
      <c r="AF6361" s="57"/>
      <c r="AG6361" s="57"/>
      <c r="AH6361" s="57"/>
      <c r="AI6361" s="57"/>
      <c r="AJ6361" s="57"/>
      <c r="AK6361" s="57"/>
      <c r="AL6361" s="57"/>
      <c r="AM6361" s="57"/>
      <c r="AN6361" s="57"/>
      <c r="AO6361" s="57"/>
      <c r="AP6361" s="57"/>
      <c r="AQ6361" s="57"/>
      <c r="AR6361" s="57"/>
      <c r="AS6361" s="57"/>
      <c r="AT6361" s="57"/>
      <c r="AU6361" s="57"/>
      <c r="AV6361" s="57"/>
      <c r="AW6361" s="57"/>
      <c r="AX6361" s="57"/>
      <c r="AY6361" s="57"/>
      <c r="AZ6361" s="57"/>
      <c r="BA6361" s="57"/>
      <c r="BB6361" s="57"/>
      <c r="BC6361" s="57"/>
      <c r="BD6361" s="57"/>
      <c r="BE6361" s="57"/>
      <c r="BF6361" s="57"/>
      <c r="BG6361" s="57"/>
      <c r="BH6361" s="57"/>
      <c r="BI6361" s="57"/>
      <c r="BJ6361" s="57"/>
      <c r="BK6361" s="57"/>
      <c r="BL6361" s="57"/>
    </row>
    <row r="6362" spans="1:64" s="50" customFormat="1" ht="12" customHeight="1" x14ac:dyDescent="0.15">
      <c r="A6362" s="42" t="s">
        <v>15496</v>
      </c>
      <c r="B6362" s="42" t="s">
        <v>15497</v>
      </c>
      <c r="C6362" s="42" t="s">
        <v>14</v>
      </c>
      <c r="D6362" s="42" t="s">
        <v>42</v>
      </c>
      <c r="E6362" s="42"/>
      <c r="F6362" s="55">
        <v>41440</v>
      </c>
      <c r="G6362" s="42" t="s">
        <v>15498</v>
      </c>
      <c r="H6362" s="42" t="s">
        <v>1597</v>
      </c>
      <c r="I6362" s="42" t="s">
        <v>457</v>
      </c>
      <c r="J6362" s="42" t="s">
        <v>15499</v>
      </c>
      <c r="K6362" s="42" t="s">
        <v>922</v>
      </c>
      <c r="L6362" s="42" t="s">
        <v>2212</v>
      </c>
      <c r="M6362" s="42" t="s">
        <v>21</v>
      </c>
      <c r="N6362" s="42" t="s">
        <v>15500</v>
      </c>
      <c r="O6362" s="42" t="s">
        <v>537</v>
      </c>
      <c r="P6362" s="42" t="s">
        <v>395</v>
      </c>
      <c r="Q6362" s="56" t="s">
        <v>15501</v>
      </c>
      <c r="R6362" s="42" t="s">
        <v>94</v>
      </c>
      <c r="S6362" s="42" t="s">
        <v>22</v>
      </c>
      <c r="T6362" s="42"/>
      <c r="V6362" s="42"/>
      <c r="W6362" s="42"/>
      <c r="Y6362" s="57"/>
      <c r="Z6362" s="57"/>
      <c r="AA6362" s="57"/>
      <c r="AB6362" s="57"/>
      <c r="AC6362" s="57"/>
      <c r="AD6362" s="57"/>
      <c r="AE6362" s="57"/>
      <c r="AF6362" s="57"/>
      <c r="AG6362" s="57"/>
      <c r="AH6362" s="57"/>
      <c r="AI6362" s="57"/>
      <c r="AJ6362" s="57"/>
      <c r="AK6362" s="57"/>
      <c r="AL6362" s="57"/>
      <c r="AM6362" s="57"/>
      <c r="AN6362" s="57"/>
      <c r="AO6362" s="57"/>
      <c r="AP6362" s="57"/>
      <c r="AQ6362" s="57"/>
      <c r="AR6362" s="57"/>
      <c r="AS6362" s="57"/>
      <c r="AT6362" s="57"/>
      <c r="AU6362" s="57"/>
      <c r="AV6362" s="57"/>
      <c r="AW6362" s="57"/>
      <c r="AX6362" s="57"/>
      <c r="AY6362" s="57"/>
      <c r="AZ6362" s="57"/>
      <c r="BA6362" s="57"/>
      <c r="BB6362" s="57"/>
      <c r="BC6362" s="57"/>
      <c r="BD6362" s="57"/>
      <c r="BE6362" s="57"/>
      <c r="BF6362" s="57"/>
      <c r="BG6362" s="57"/>
      <c r="BH6362" s="57"/>
      <c r="BI6362" s="57"/>
      <c r="BJ6362" s="57"/>
      <c r="BK6362" s="57"/>
      <c r="BL6362" s="57"/>
    </row>
    <row r="6363" spans="1:64" s="50" customFormat="1" ht="12" customHeight="1" x14ac:dyDescent="0.15">
      <c r="A6363" s="42" t="s">
        <v>3186</v>
      </c>
      <c r="B6363" s="42" t="s">
        <v>10822</v>
      </c>
      <c r="C6363" s="42" t="s">
        <v>14</v>
      </c>
      <c r="D6363" s="42" t="s">
        <v>24</v>
      </c>
      <c r="E6363" s="42"/>
      <c r="F6363" s="55">
        <v>41440</v>
      </c>
      <c r="G6363" s="42" t="s">
        <v>15502</v>
      </c>
      <c r="H6363" s="42" t="s">
        <v>207</v>
      </c>
      <c r="I6363" s="42" t="s">
        <v>56</v>
      </c>
      <c r="J6363" s="42" t="s">
        <v>8896</v>
      </c>
      <c r="K6363" s="42" t="s">
        <v>155</v>
      </c>
      <c r="L6363" s="42" t="s">
        <v>156</v>
      </c>
      <c r="M6363" s="42" t="s">
        <v>21</v>
      </c>
      <c r="N6363" s="42" t="s">
        <v>15503</v>
      </c>
      <c r="O6363" s="42" t="s">
        <v>23</v>
      </c>
      <c r="P6363" s="42" t="s">
        <v>395</v>
      </c>
      <c r="Q6363" s="56" t="s">
        <v>15504</v>
      </c>
      <c r="R6363" s="42" t="s">
        <v>94</v>
      </c>
      <c r="S6363" s="42" t="s">
        <v>22</v>
      </c>
      <c r="T6363" s="42"/>
      <c r="V6363" s="42"/>
      <c r="W6363" s="42"/>
      <c r="Y6363" s="57"/>
      <c r="Z6363" s="57"/>
      <c r="AA6363" s="57"/>
      <c r="AB6363" s="57"/>
      <c r="AC6363" s="57"/>
      <c r="AD6363" s="57"/>
      <c r="AE6363" s="57"/>
      <c r="AF6363" s="57"/>
      <c r="AG6363" s="57"/>
      <c r="AH6363" s="57"/>
      <c r="AI6363" s="57"/>
      <c r="AJ6363" s="57"/>
      <c r="AK6363" s="57"/>
      <c r="AL6363" s="57"/>
      <c r="AM6363" s="57"/>
      <c r="AN6363" s="57"/>
      <c r="AO6363" s="57"/>
      <c r="AP6363" s="57"/>
      <c r="AQ6363" s="57"/>
      <c r="AR6363" s="57"/>
      <c r="AS6363" s="57"/>
      <c r="AT6363" s="57"/>
      <c r="AU6363" s="57"/>
      <c r="AV6363" s="57"/>
      <c r="AW6363" s="57"/>
      <c r="AX6363" s="57"/>
      <c r="AY6363" s="57"/>
      <c r="AZ6363" s="57"/>
      <c r="BA6363" s="57"/>
      <c r="BB6363" s="57"/>
      <c r="BC6363" s="57"/>
      <c r="BD6363" s="57"/>
      <c r="BE6363" s="57"/>
      <c r="BF6363" s="57"/>
      <c r="BG6363" s="57"/>
      <c r="BH6363" s="57"/>
      <c r="BI6363" s="57"/>
      <c r="BJ6363" s="57"/>
      <c r="BK6363" s="57"/>
      <c r="BL6363" s="57"/>
    </row>
    <row r="6364" spans="1:64" s="50" customFormat="1" ht="12" customHeight="1" x14ac:dyDescent="0.15">
      <c r="A6364" s="42" t="s">
        <v>15505</v>
      </c>
      <c r="B6364" s="42" t="s">
        <v>15506</v>
      </c>
      <c r="C6364" s="42" t="s">
        <v>14</v>
      </c>
      <c r="D6364" s="42" t="s">
        <v>31</v>
      </c>
      <c r="E6364" s="42" t="s">
        <v>15507</v>
      </c>
      <c r="F6364" s="55">
        <v>41440</v>
      </c>
      <c r="G6364" s="42" t="s">
        <v>15508</v>
      </c>
      <c r="H6364" s="42" t="s">
        <v>15509</v>
      </c>
      <c r="I6364" s="42" t="s">
        <v>203</v>
      </c>
      <c r="J6364" s="42" t="s">
        <v>15510</v>
      </c>
      <c r="K6364" s="42" t="s">
        <v>1403</v>
      </c>
      <c r="L6364" s="42" t="s">
        <v>15511</v>
      </c>
      <c r="M6364" s="42" t="s">
        <v>21</v>
      </c>
      <c r="N6364" s="42" t="s">
        <v>15512</v>
      </c>
      <c r="O6364" s="42" t="s">
        <v>537</v>
      </c>
      <c r="P6364" s="42" t="s">
        <v>395</v>
      </c>
      <c r="Q6364" s="56" t="s">
        <v>15513</v>
      </c>
      <c r="R6364" s="42" t="s">
        <v>94</v>
      </c>
      <c r="S6364" s="42" t="s">
        <v>22</v>
      </c>
      <c r="T6364" s="42"/>
      <c r="V6364" s="42"/>
      <c r="W6364" s="42"/>
      <c r="Y6364" s="57"/>
      <c r="Z6364" s="57"/>
      <c r="AA6364" s="57"/>
      <c r="AB6364" s="57"/>
      <c r="AC6364" s="57"/>
      <c r="AD6364" s="57"/>
      <c r="AE6364" s="57"/>
      <c r="AF6364" s="57"/>
      <c r="AG6364" s="57"/>
      <c r="AH6364" s="57"/>
      <c r="AI6364" s="57"/>
      <c r="AJ6364" s="57"/>
      <c r="AK6364" s="57"/>
      <c r="AL6364" s="57"/>
      <c r="AM6364" s="57"/>
      <c r="AN6364" s="57"/>
      <c r="AO6364" s="57"/>
      <c r="AP6364" s="57"/>
      <c r="AQ6364" s="57"/>
      <c r="AR6364" s="57"/>
      <c r="AS6364" s="57"/>
      <c r="AT6364" s="57"/>
      <c r="AU6364" s="57"/>
      <c r="AV6364" s="57"/>
      <c r="AW6364" s="57"/>
      <c r="AX6364" s="57"/>
      <c r="AY6364" s="57"/>
      <c r="AZ6364" s="57"/>
      <c r="BA6364" s="57"/>
      <c r="BB6364" s="57"/>
      <c r="BC6364" s="57"/>
      <c r="BD6364" s="57"/>
      <c r="BE6364" s="57"/>
      <c r="BF6364" s="57"/>
      <c r="BG6364" s="57"/>
      <c r="BH6364" s="57"/>
      <c r="BI6364" s="57"/>
      <c r="BJ6364" s="57"/>
      <c r="BK6364" s="57"/>
      <c r="BL6364" s="57"/>
    </row>
    <row r="6365" spans="1:64" s="50" customFormat="1" ht="12" customHeight="1" x14ac:dyDescent="0.15">
      <c r="A6365" s="42" t="s">
        <v>15514</v>
      </c>
      <c r="B6365" s="42">
        <v>32</v>
      </c>
      <c r="C6365" s="42" t="s">
        <v>14</v>
      </c>
      <c r="D6365" s="42" t="s">
        <v>79</v>
      </c>
      <c r="E6365" s="42" t="s">
        <v>15515</v>
      </c>
      <c r="F6365" s="55">
        <v>41439</v>
      </c>
      <c r="G6365" s="42" t="s">
        <v>15516</v>
      </c>
      <c r="H6365" s="42" t="s">
        <v>15517</v>
      </c>
      <c r="I6365" s="42" t="s">
        <v>39</v>
      </c>
      <c r="J6365" s="42" t="s">
        <v>15518</v>
      </c>
      <c r="K6365" s="42" t="s">
        <v>589</v>
      </c>
      <c r="L6365" s="42" t="s">
        <v>243</v>
      </c>
      <c r="M6365" s="42" t="s">
        <v>21</v>
      </c>
      <c r="N6365" s="42" t="s">
        <v>15519</v>
      </c>
      <c r="O6365" s="42" t="s">
        <v>537</v>
      </c>
      <c r="P6365" s="42" t="s">
        <v>395</v>
      </c>
      <c r="Q6365" s="56" t="s">
        <v>15520</v>
      </c>
      <c r="R6365" s="42" t="s">
        <v>542</v>
      </c>
      <c r="S6365" s="42" t="s">
        <v>22</v>
      </c>
      <c r="T6365" s="42"/>
      <c r="V6365" s="42"/>
      <c r="W6365" s="42"/>
      <c r="Y6365" s="57"/>
      <c r="Z6365" s="57"/>
      <c r="AA6365" s="57"/>
      <c r="AB6365" s="57"/>
      <c r="AC6365" s="57"/>
      <c r="AD6365" s="57"/>
      <c r="AE6365" s="57"/>
      <c r="AF6365" s="57"/>
      <c r="AG6365" s="57"/>
      <c r="AH6365" s="57"/>
      <c r="AI6365" s="57"/>
      <c r="AJ6365" s="57"/>
      <c r="AK6365" s="57"/>
      <c r="AL6365" s="57"/>
      <c r="AM6365" s="57"/>
      <c r="AN6365" s="57"/>
      <c r="AO6365" s="57"/>
      <c r="AP6365" s="57"/>
      <c r="AQ6365" s="57"/>
      <c r="AR6365" s="57"/>
      <c r="AS6365" s="57"/>
      <c r="AT6365" s="57"/>
      <c r="AU6365" s="57"/>
      <c r="AV6365" s="57"/>
      <c r="AW6365" s="57"/>
      <c r="AX6365" s="57"/>
      <c r="AY6365" s="57"/>
      <c r="AZ6365" s="57"/>
      <c r="BA6365" s="57"/>
      <c r="BB6365" s="57"/>
      <c r="BC6365" s="57"/>
      <c r="BD6365" s="57"/>
      <c r="BE6365" s="57"/>
      <c r="BF6365" s="57"/>
      <c r="BG6365" s="57"/>
      <c r="BH6365" s="57"/>
      <c r="BI6365" s="57"/>
      <c r="BJ6365" s="57"/>
      <c r="BK6365" s="57"/>
      <c r="BL6365" s="57"/>
    </row>
    <row r="6366" spans="1:64" s="50" customFormat="1" ht="12" customHeight="1" x14ac:dyDescent="0.15">
      <c r="A6366" s="42" t="s">
        <v>15521</v>
      </c>
      <c r="B6366" s="42" t="s">
        <v>15522</v>
      </c>
      <c r="C6366" s="42" t="s">
        <v>14</v>
      </c>
      <c r="D6366" s="42" t="s">
        <v>31</v>
      </c>
      <c r="E6366" s="42" t="s">
        <v>15523</v>
      </c>
      <c r="F6366" s="55">
        <v>41439</v>
      </c>
      <c r="G6366" s="42" t="s">
        <v>15524</v>
      </c>
      <c r="H6366" s="42" t="s">
        <v>15525</v>
      </c>
      <c r="I6366" s="42" t="s">
        <v>40</v>
      </c>
      <c r="J6366" s="42" t="s">
        <v>15526</v>
      </c>
      <c r="K6366" s="42" t="s">
        <v>3245</v>
      </c>
      <c r="L6366" s="42" t="s">
        <v>15928</v>
      </c>
      <c r="M6366" s="42" t="s">
        <v>21</v>
      </c>
      <c r="N6366" s="42" t="s">
        <v>15527</v>
      </c>
      <c r="O6366" s="42" t="s">
        <v>537</v>
      </c>
      <c r="P6366" s="42" t="s">
        <v>395</v>
      </c>
      <c r="Q6366" s="56" t="s">
        <v>15528</v>
      </c>
      <c r="R6366" s="42" t="s">
        <v>542</v>
      </c>
      <c r="S6366" s="42" t="s">
        <v>22</v>
      </c>
      <c r="T6366" s="42"/>
      <c r="V6366" s="42"/>
      <c r="W6366" s="42"/>
      <c r="Y6366" s="57"/>
      <c r="Z6366" s="57"/>
      <c r="AA6366" s="57"/>
      <c r="AB6366" s="57"/>
      <c r="AC6366" s="57"/>
      <c r="AD6366" s="57"/>
      <c r="AE6366" s="57"/>
      <c r="AF6366" s="57"/>
      <c r="AG6366" s="57"/>
      <c r="AH6366" s="57"/>
      <c r="AI6366" s="57"/>
      <c r="AJ6366" s="57"/>
      <c r="AK6366" s="57"/>
      <c r="AL6366" s="57"/>
      <c r="AM6366" s="57"/>
      <c r="AN6366" s="57"/>
      <c r="AO6366" s="57"/>
      <c r="AP6366" s="57"/>
      <c r="AQ6366" s="57"/>
      <c r="AR6366" s="57"/>
      <c r="AS6366" s="57"/>
      <c r="AT6366" s="57"/>
      <c r="AU6366" s="57"/>
      <c r="AV6366" s="57"/>
      <c r="AW6366" s="57"/>
      <c r="AX6366" s="57"/>
      <c r="AY6366" s="57"/>
      <c r="AZ6366" s="57"/>
      <c r="BA6366" s="57"/>
      <c r="BB6366" s="57"/>
      <c r="BC6366" s="57"/>
      <c r="BD6366" s="57"/>
      <c r="BE6366" s="57"/>
      <c r="BF6366" s="57"/>
      <c r="BG6366" s="57"/>
      <c r="BH6366" s="57"/>
      <c r="BI6366" s="57"/>
      <c r="BJ6366" s="57"/>
      <c r="BK6366" s="57"/>
      <c r="BL6366" s="57"/>
    </row>
    <row r="6367" spans="1:64" s="50" customFormat="1" ht="12" customHeight="1" x14ac:dyDescent="0.15">
      <c r="A6367" s="42" t="s">
        <v>15529</v>
      </c>
      <c r="B6367" s="42">
        <v>17</v>
      </c>
      <c r="C6367" s="42" t="s">
        <v>14</v>
      </c>
      <c r="D6367" s="42" t="s">
        <v>24</v>
      </c>
      <c r="E6367" s="42"/>
      <c r="F6367" s="55">
        <v>41438</v>
      </c>
      <c r="G6367" s="42" t="s">
        <v>15530</v>
      </c>
      <c r="H6367" s="42" t="s">
        <v>2117</v>
      </c>
      <c r="I6367" s="42" t="s">
        <v>88</v>
      </c>
      <c r="J6367" s="42" t="s">
        <v>6689</v>
      </c>
      <c r="K6367" s="42" t="s">
        <v>2119</v>
      </c>
      <c r="L6367" s="42" t="s">
        <v>2120</v>
      </c>
      <c r="M6367" s="42" t="s">
        <v>3088</v>
      </c>
      <c r="N6367" s="42" t="s">
        <v>15531</v>
      </c>
      <c r="O6367" s="42" t="s">
        <v>394</v>
      </c>
      <c r="P6367" s="42" t="s">
        <v>395</v>
      </c>
      <c r="Q6367" s="56" t="s">
        <v>15532</v>
      </c>
      <c r="R6367" s="42" t="s">
        <v>948</v>
      </c>
      <c r="S6367" s="42" t="s">
        <v>22</v>
      </c>
      <c r="T6367" s="42"/>
      <c r="V6367" s="42"/>
      <c r="W6367" s="42"/>
      <c r="Y6367" s="57"/>
      <c r="Z6367" s="57"/>
      <c r="AA6367" s="57"/>
      <c r="AB6367" s="57"/>
      <c r="AC6367" s="57"/>
      <c r="AD6367" s="57"/>
      <c r="AE6367" s="57"/>
      <c r="AF6367" s="57"/>
      <c r="AG6367" s="57"/>
      <c r="AH6367" s="57"/>
      <c r="AI6367" s="57"/>
      <c r="AJ6367" s="57"/>
      <c r="AK6367" s="57"/>
      <c r="AL6367" s="57"/>
      <c r="AM6367" s="57"/>
      <c r="AN6367" s="57"/>
      <c r="AO6367" s="57"/>
      <c r="AP6367" s="57"/>
      <c r="AQ6367" s="57"/>
      <c r="AR6367" s="57"/>
      <c r="AS6367" s="57"/>
      <c r="AT6367" s="57"/>
      <c r="AU6367" s="57"/>
      <c r="AV6367" s="57"/>
      <c r="AW6367" s="57"/>
      <c r="AX6367" s="57"/>
      <c r="AY6367" s="57"/>
      <c r="AZ6367" s="57"/>
      <c r="BA6367" s="57"/>
      <c r="BB6367" s="57"/>
      <c r="BC6367" s="57"/>
      <c r="BD6367" s="57"/>
      <c r="BE6367" s="57"/>
      <c r="BF6367" s="57"/>
      <c r="BG6367" s="57"/>
      <c r="BH6367" s="57"/>
      <c r="BI6367" s="57"/>
      <c r="BJ6367" s="57"/>
      <c r="BK6367" s="57"/>
      <c r="BL6367" s="57"/>
    </row>
    <row r="6368" spans="1:64" s="50" customFormat="1" ht="12" customHeight="1" x14ac:dyDescent="0.15">
      <c r="A6368" s="42" t="s">
        <v>15539</v>
      </c>
      <c r="B6368" s="42" t="s">
        <v>15357</v>
      </c>
      <c r="C6368" s="42" t="s">
        <v>14</v>
      </c>
      <c r="D6368" s="42" t="s">
        <v>31</v>
      </c>
      <c r="E6368" s="42" t="s">
        <v>15540</v>
      </c>
      <c r="F6368" s="55">
        <v>41438</v>
      </c>
      <c r="G6368" s="42" t="s">
        <v>15541</v>
      </c>
      <c r="H6368" s="42" t="s">
        <v>15542</v>
      </c>
      <c r="I6368" s="42" t="s">
        <v>432</v>
      </c>
      <c r="J6368" s="42" t="s">
        <v>15543</v>
      </c>
      <c r="K6368" s="42" t="s">
        <v>15544</v>
      </c>
      <c r="L6368" s="42" t="s">
        <v>15545</v>
      </c>
      <c r="M6368" s="42" t="s">
        <v>21</v>
      </c>
      <c r="N6368" s="42" t="s">
        <v>15546</v>
      </c>
      <c r="O6368" s="42" t="s">
        <v>537</v>
      </c>
      <c r="P6368" s="42" t="s">
        <v>395</v>
      </c>
      <c r="Q6368" s="56" t="s">
        <v>15547</v>
      </c>
      <c r="R6368" s="42" t="s">
        <v>94</v>
      </c>
      <c r="S6368" s="42" t="s">
        <v>22</v>
      </c>
      <c r="T6368" s="42"/>
      <c r="V6368" s="42"/>
      <c r="W6368" s="42"/>
      <c r="Y6368" s="57"/>
      <c r="Z6368" s="57"/>
      <c r="AA6368" s="57"/>
      <c r="AB6368" s="57"/>
      <c r="AC6368" s="57"/>
      <c r="AD6368" s="57"/>
      <c r="AE6368" s="57"/>
      <c r="AF6368" s="57"/>
      <c r="AG6368" s="57"/>
      <c r="AH6368" s="57"/>
      <c r="AI6368" s="57"/>
      <c r="AJ6368" s="57"/>
      <c r="AK6368" s="57"/>
      <c r="AL6368" s="57"/>
      <c r="AM6368" s="57"/>
      <c r="AN6368" s="57"/>
      <c r="AO6368" s="57"/>
      <c r="AP6368" s="57"/>
      <c r="AQ6368" s="57"/>
      <c r="AR6368" s="57"/>
      <c r="AS6368" s="57"/>
      <c r="AT6368" s="57"/>
      <c r="AU6368" s="57"/>
      <c r="AV6368" s="57"/>
      <c r="AW6368" s="57"/>
      <c r="AX6368" s="57"/>
      <c r="AY6368" s="57"/>
      <c r="AZ6368" s="57"/>
      <c r="BA6368" s="57"/>
      <c r="BB6368" s="57"/>
      <c r="BC6368" s="57"/>
      <c r="BD6368" s="57"/>
      <c r="BE6368" s="57"/>
      <c r="BF6368" s="57"/>
      <c r="BG6368" s="57"/>
      <c r="BH6368" s="57"/>
      <c r="BI6368" s="57"/>
      <c r="BJ6368" s="57"/>
      <c r="BK6368" s="57"/>
      <c r="BL6368" s="57"/>
    </row>
    <row r="6369" spans="1:64" s="50" customFormat="1" ht="12" customHeight="1" x14ac:dyDescent="0.15">
      <c r="A6369" s="42" t="s">
        <v>15533</v>
      </c>
      <c r="B6369" s="42">
        <v>34</v>
      </c>
      <c r="C6369" s="42" t="s">
        <v>14</v>
      </c>
      <c r="D6369" s="42" t="s">
        <v>31</v>
      </c>
      <c r="E6369" s="42" t="s">
        <v>15534</v>
      </c>
      <c r="F6369" s="55">
        <v>41438</v>
      </c>
      <c r="G6369" s="42" t="s">
        <v>15535</v>
      </c>
      <c r="H6369" s="42" t="s">
        <v>822</v>
      </c>
      <c r="I6369" s="42" t="s">
        <v>297</v>
      </c>
      <c r="J6369" s="42" t="s">
        <v>15536</v>
      </c>
      <c r="K6369" s="42" t="s">
        <v>822</v>
      </c>
      <c r="L6369" s="42" t="s">
        <v>11222</v>
      </c>
      <c r="M6369" s="42" t="s">
        <v>12501</v>
      </c>
      <c r="N6369" s="42" t="s">
        <v>15537</v>
      </c>
      <c r="O6369" s="42" t="s">
        <v>537</v>
      </c>
      <c r="P6369" s="42" t="s">
        <v>395</v>
      </c>
      <c r="Q6369" s="56" t="s">
        <v>15538</v>
      </c>
      <c r="R6369" s="42" t="s">
        <v>94</v>
      </c>
      <c r="S6369" s="42" t="s">
        <v>22</v>
      </c>
      <c r="T6369" s="42"/>
      <c r="V6369" s="42"/>
      <c r="W6369" s="42"/>
      <c r="Y6369" s="57"/>
      <c r="Z6369" s="57"/>
      <c r="AA6369" s="57"/>
      <c r="AB6369" s="57"/>
      <c r="AC6369" s="57"/>
      <c r="AD6369" s="57"/>
      <c r="AE6369" s="57"/>
      <c r="AF6369" s="57"/>
      <c r="AG6369" s="57"/>
      <c r="AH6369" s="57"/>
      <c r="AI6369" s="57"/>
      <c r="AJ6369" s="57"/>
      <c r="AK6369" s="57"/>
      <c r="AL6369" s="57"/>
      <c r="AM6369" s="57"/>
      <c r="AN6369" s="57"/>
      <c r="AO6369" s="57"/>
      <c r="AP6369" s="57"/>
      <c r="AQ6369" s="57"/>
      <c r="AR6369" s="57"/>
      <c r="AS6369" s="57"/>
      <c r="AT6369" s="57"/>
      <c r="AU6369" s="57"/>
      <c r="AV6369" s="57"/>
      <c r="AW6369" s="57"/>
      <c r="AX6369" s="57"/>
      <c r="AY6369" s="57"/>
      <c r="AZ6369" s="57"/>
      <c r="BA6369" s="57"/>
      <c r="BB6369" s="57"/>
      <c r="BC6369" s="57"/>
      <c r="BD6369" s="57"/>
      <c r="BE6369" s="57"/>
      <c r="BF6369" s="57"/>
      <c r="BG6369" s="57"/>
      <c r="BH6369" s="57"/>
      <c r="BI6369" s="57"/>
      <c r="BJ6369" s="57"/>
      <c r="BK6369" s="57"/>
      <c r="BL6369" s="57"/>
    </row>
    <row r="6370" spans="1:64" s="50" customFormat="1" ht="12" customHeight="1" x14ac:dyDescent="0.15">
      <c r="A6370" s="42" t="s">
        <v>15548</v>
      </c>
      <c r="B6370" s="42">
        <v>54</v>
      </c>
      <c r="C6370" s="42" t="s">
        <v>14</v>
      </c>
      <c r="D6370" s="42" t="s">
        <v>24</v>
      </c>
      <c r="E6370" s="42"/>
      <c r="F6370" s="55">
        <v>41437</v>
      </c>
      <c r="G6370" s="42" t="s">
        <v>23923</v>
      </c>
      <c r="H6370" s="42" t="s">
        <v>1044</v>
      </c>
      <c r="I6370" s="42" t="s">
        <v>39</v>
      </c>
      <c r="J6370" s="42" t="s">
        <v>15549</v>
      </c>
      <c r="K6370" s="42" t="s">
        <v>1044</v>
      </c>
      <c r="L6370" s="42" t="s">
        <v>15550</v>
      </c>
      <c r="M6370" s="42" t="s">
        <v>21</v>
      </c>
      <c r="N6370" s="42" t="s">
        <v>15551</v>
      </c>
      <c r="O6370" s="42" t="s">
        <v>537</v>
      </c>
      <c r="P6370" s="42" t="s">
        <v>395</v>
      </c>
      <c r="Q6370" s="56" t="s">
        <v>15552</v>
      </c>
      <c r="R6370" s="42" t="s">
        <v>94</v>
      </c>
      <c r="S6370" s="42" t="s">
        <v>22</v>
      </c>
      <c r="T6370" s="42"/>
      <c r="V6370" s="42"/>
      <c r="W6370" s="42"/>
      <c r="Y6370" s="57"/>
      <c r="Z6370" s="57"/>
      <c r="AA6370" s="57"/>
      <c r="AB6370" s="57"/>
      <c r="AC6370" s="57"/>
      <c r="AD6370" s="57"/>
      <c r="AE6370" s="57"/>
      <c r="AF6370" s="57"/>
      <c r="AG6370" s="57"/>
      <c r="AH6370" s="57"/>
      <c r="AI6370" s="57"/>
      <c r="AJ6370" s="57"/>
      <c r="AK6370" s="57"/>
      <c r="AL6370" s="57"/>
      <c r="AM6370" s="57"/>
      <c r="AN6370" s="57"/>
      <c r="AO6370" s="57"/>
      <c r="AP6370" s="57"/>
      <c r="AQ6370" s="57"/>
      <c r="AR6370" s="57"/>
      <c r="AS6370" s="57"/>
      <c r="AT6370" s="57"/>
      <c r="AU6370" s="57"/>
      <c r="AV6370" s="57"/>
      <c r="AW6370" s="57"/>
      <c r="AX6370" s="57"/>
      <c r="AY6370" s="57"/>
      <c r="AZ6370" s="57"/>
      <c r="BA6370" s="57"/>
      <c r="BB6370" s="57"/>
      <c r="BC6370" s="57"/>
      <c r="BD6370" s="57"/>
      <c r="BE6370" s="57"/>
      <c r="BF6370" s="57"/>
      <c r="BG6370" s="57"/>
      <c r="BH6370" s="57"/>
      <c r="BI6370" s="57"/>
      <c r="BJ6370" s="57"/>
      <c r="BK6370" s="57"/>
      <c r="BL6370" s="57"/>
    </row>
    <row r="6371" spans="1:64" s="50" customFormat="1" ht="12" customHeight="1" x14ac:dyDescent="0.15">
      <c r="A6371" s="42" t="s">
        <v>15560</v>
      </c>
      <c r="B6371" s="42" t="s">
        <v>8600</v>
      </c>
      <c r="C6371" s="42" t="s">
        <v>14</v>
      </c>
      <c r="D6371" s="42" t="s">
        <v>31</v>
      </c>
      <c r="E6371" s="42" t="s">
        <v>15561</v>
      </c>
      <c r="F6371" s="55">
        <v>41437</v>
      </c>
      <c r="G6371" s="42" t="s">
        <v>15562</v>
      </c>
      <c r="H6371" s="42" t="s">
        <v>15563</v>
      </c>
      <c r="I6371" s="42" t="s">
        <v>774</v>
      </c>
      <c r="J6371" s="42" t="s">
        <v>15564</v>
      </c>
      <c r="K6371" s="42" t="s">
        <v>15565</v>
      </c>
      <c r="L6371" s="42" t="s">
        <v>15566</v>
      </c>
      <c r="M6371" s="42" t="s">
        <v>21</v>
      </c>
      <c r="N6371" s="42" t="s">
        <v>15567</v>
      </c>
      <c r="O6371" s="42" t="s">
        <v>537</v>
      </c>
      <c r="P6371" s="42" t="s">
        <v>395</v>
      </c>
      <c r="Q6371" s="56" t="s">
        <v>15568</v>
      </c>
      <c r="R6371" s="42" t="s">
        <v>94</v>
      </c>
      <c r="S6371" s="42" t="s">
        <v>22</v>
      </c>
      <c r="T6371" s="42"/>
      <c r="V6371" s="42"/>
      <c r="W6371" s="42"/>
      <c r="Y6371" s="57"/>
      <c r="Z6371" s="57"/>
      <c r="AA6371" s="57"/>
      <c r="AB6371" s="57"/>
      <c r="AC6371" s="57"/>
      <c r="AD6371" s="57"/>
      <c r="AE6371" s="57"/>
      <c r="AF6371" s="57"/>
      <c r="AG6371" s="57"/>
      <c r="AH6371" s="57"/>
      <c r="AI6371" s="57"/>
      <c r="AJ6371" s="57"/>
      <c r="AK6371" s="57"/>
      <c r="AL6371" s="57"/>
      <c r="AM6371" s="57"/>
      <c r="AN6371" s="57"/>
      <c r="AO6371" s="57"/>
      <c r="AP6371" s="57"/>
      <c r="AQ6371" s="57"/>
      <c r="AR6371" s="57"/>
      <c r="AS6371" s="57"/>
      <c r="AT6371" s="57"/>
      <c r="AU6371" s="57"/>
      <c r="AV6371" s="57"/>
      <c r="AW6371" s="57"/>
      <c r="AX6371" s="57"/>
      <c r="AY6371" s="57"/>
      <c r="AZ6371" s="57"/>
      <c r="BA6371" s="57"/>
      <c r="BB6371" s="57"/>
      <c r="BC6371" s="57"/>
      <c r="BD6371" s="57"/>
      <c r="BE6371" s="57"/>
      <c r="BF6371" s="57"/>
      <c r="BG6371" s="57"/>
      <c r="BH6371" s="57"/>
      <c r="BI6371" s="57"/>
      <c r="BJ6371" s="57"/>
      <c r="BK6371" s="57"/>
      <c r="BL6371" s="57"/>
    </row>
    <row r="6372" spans="1:64" s="50" customFormat="1" ht="12" customHeight="1" x14ac:dyDescent="0.15">
      <c r="A6372" s="42" t="s">
        <v>15553</v>
      </c>
      <c r="B6372" s="42" t="s">
        <v>13165</v>
      </c>
      <c r="C6372" s="42" t="s">
        <v>14</v>
      </c>
      <c r="D6372" s="42" t="s">
        <v>31</v>
      </c>
      <c r="E6372" s="42" t="s">
        <v>15554</v>
      </c>
      <c r="F6372" s="55">
        <v>41437</v>
      </c>
      <c r="G6372" s="42" t="s">
        <v>23922</v>
      </c>
      <c r="H6372" s="42" t="s">
        <v>15555</v>
      </c>
      <c r="I6372" s="42" t="s">
        <v>39</v>
      </c>
      <c r="J6372" s="42" t="s">
        <v>15556</v>
      </c>
      <c r="K6372" s="42" t="s">
        <v>1044</v>
      </c>
      <c r="L6372" s="42" t="s">
        <v>15557</v>
      </c>
      <c r="M6372" s="42" t="s">
        <v>21</v>
      </c>
      <c r="N6372" s="42" t="s">
        <v>15558</v>
      </c>
      <c r="O6372" s="42" t="s">
        <v>597</v>
      </c>
      <c r="P6372" s="42" t="s">
        <v>395</v>
      </c>
      <c r="Q6372" s="56" t="s">
        <v>15559</v>
      </c>
      <c r="R6372" s="42" t="s">
        <v>94</v>
      </c>
      <c r="S6372" s="42" t="s">
        <v>22</v>
      </c>
      <c r="T6372" s="42"/>
      <c r="V6372" s="42"/>
      <c r="W6372" s="42"/>
      <c r="Y6372" s="57"/>
      <c r="Z6372" s="57"/>
      <c r="AA6372" s="57"/>
      <c r="AB6372" s="57"/>
      <c r="AC6372" s="57"/>
      <c r="AD6372" s="57"/>
      <c r="AE6372" s="57"/>
      <c r="AF6372" s="57"/>
      <c r="AG6372" s="57"/>
      <c r="AH6372" s="57"/>
      <c r="AI6372" s="57"/>
      <c r="AJ6372" s="57"/>
      <c r="AK6372" s="57"/>
      <c r="AL6372" s="57"/>
      <c r="AM6372" s="57"/>
      <c r="AN6372" s="57"/>
      <c r="AO6372" s="57"/>
      <c r="AP6372" s="57"/>
      <c r="AQ6372" s="57"/>
      <c r="AR6372" s="57"/>
      <c r="AS6372" s="57"/>
      <c r="AT6372" s="57"/>
      <c r="AU6372" s="57"/>
      <c r="AV6372" s="57"/>
      <c r="AW6372" s="57"/>
      <c r="AX6372" s="57"/>
      <c r="AY6372" s="57"/>
      <c r="AZ6372" s="57"/>
      <c r="BA6372" s="57"/>
      <c r="BB6372" s="57"/>
      <c r="BC6372" s="57"/>
      <c r="BD6372" s="57"/>
      <c r="BE6372" s="57"/>
      <c r="BF6372" s="57"/>
      <c r="BG6372" s="57"/>
      <c r="BH6372" s="57"/>
      <c r="BI6372" s="57"/>
      <c r="BJ6372" s="57"/>
      <c r="BK6372" s="57"/>
      <c r="BL6372" s="57"/>
    </row>
    <row r="6373" spans="1:64" s="50" customFormat="1" ht="12" customHeight="1" x14ac:dyDescent="0.15">
      <c r="A6373" s="42" t="s">
        <v>15569</v>
      </c>
      <c r="B6373" s="42" t="s">
        <v>15467</v>
      </c>
      <c r="C6373" s="42" t="s">
        <v>14</v>
      </c>
      <c r="D6373" s="42" t="s">
        <v>79</v>
      </c>
      <c r="E6373" s="42" t="s">
        <v>15570</v>
      </c>
      <c r="F6373" s="55">
        <v>41436</v>
      </c>
      <c r="G6373" s="42" t="s">
        <v>15571</v>
      </c>
      <c r="H6373" s="42" t="s">
        <v>15572</v>
      </c>
      <c r="I6373" s="42" t="s">
        <v>432</v>
      </c>
      <c r="J6373" s="42" t="s">
        <v>15573</v>
      </c>
      <c r="K6373" s="42" t="s">
        <v>15574</v>
      </c>
      <c r="L6373" s="42" t="s">
        <v>15575</v>
      </c>
      <c r="M6373" s="42" t="s">
        <v>21</v>
      </c>
      <c r="N6373" s="42" t="s">
        <v>15576</v>
      </c>
      <c r="O6373" s="42" t="s">
        <v>537</v>
      </c>
      <c r="P6373" s="42" t="s">
        <v>395</v>
      </c>
      <c r="Q6373" s="56" t="s">
        <v>15577</v>
      </c>
      <c r="R6373" s="42" t="s">
        <v>94</v>
      </c>
      <c r="S6373" s="42" t="s">
        <v>22</v>
      </c>
      <c r="T6373" s="42"/>
      <c r="V6373" s="42"/>
      <c r="W6373" s="42"/>
      <c r="Y6373" s="57"/>
      <c r="Z6373" s="57"/>
      <c r="AA6373" s="57"/>
      <c r="AB6373" s="57"/>
      <c r="AC6373" s="57"/>
      <c r="AD6373" s="57"/>
      <c r="AE6373" s="57"/>
      <c r="AF6373" s="57"/>
      <c r="AG6373" s="57"/>
      <c r="AH6373" s="57"/>
      <c r="AI6373" s="57"/>
      <c r="AJ6373" s="57"/>
      <c r="AK6373" s="57"/>
      <c r="AL6373" s="57"/>
      <c r="AM6373" s="57"/>
      <c r="AN6373" s="57"/>
      <c r="AO6373" s="57"/>
      <c r="AP6373" s="57"/>
      <c r="AQ6373" s="57"/>
      <c r="AR6373" s="57"/>
      <c r="AS6373" s="57"/>
      <c r="AT6373" s="57"/>
      <c r="AU6373" s="57"/>
      <c r="AV6373" s="57"/>
      <c r="AW6373" s="57"/>
      <c r="AX6373" s="57"/>
      <c r="AY6373" s="57"/>
      <c r="AZ6373" s="57"/>
      <c r="BA6373" s="57"/>
      <c r="BB6373" s="57"/>
      <c r="BC6373" s="57"/>
      <c r="BD6373" s="57"/>
      <c r="BE6373" s="57"/>
      <c r="BF6373" s="57"/>
      <c r="BG6373" s="57"/>
      <c r="BH6373" s="57"/>
      <c r="BI6373" s="57"/>
      <c r="BJ6373" s="57"/>
      <c r="BK6373" s="57"/>
      <c r="BL6373" s="57"/>
    </row>
    <row r="6374" spans="1:64" s="50" customFormat="1" ht="12" customHeight="1" x14ac:dyDescent="0.15">
      <c r="A6374" s="42" t="s">
        <v>15578</v>
      </c>
      <c r="B6374" s="42">
        <v>26</v>
      </c>
      <c r="C6374" s="42" t="s">
        <v>14</v>
      </c>
      <c r="D6374" s="42" t="s">
        <v>31</v>
      </c>
      <c r="E6374" s="42" t="s">
        <v>15579</v>
      </c>
      <c r="F6374" s="55">
        <v>41436</v>
      </c>
      <c r="G6374" s="42" t="s">
        <v>15580</v>
      </c>
      <c r="H6374" s="42" t="s">
        <v>15581</v>
      </c>
      <c r="I6374" s="42" t="s">
        <v>127</v>
      </c>
      <c r="J6374" s="42" t="s">
        <v>15582</v>
      </c>
      <c r="K6374" s="42" t="s">
        <v>693</v>
      </c>
      <c r="L6374" s="42" t="s">
        <v>15583</v>
      </c>
      <c r="M6374" s="42" t="s">
        <v>21</v>
      </c>
      <c r="N6374" s="42" t="s">
        <v>15584</v>
      </c>
      <c r="O6374" s="42" t="s">
        <v>537</v>
      </c>
      <c r="P6374" s="42" t="s">
        <v>395</v>
      </c>
      <c r="Q6374" s="56" t="s">
        <v>15585</v>
      </c>
      <c r="R6374" s="42" t="s">
        <v>94</v>
      </c>
      <c r="S6374" s="42" t="s">
        <v>22</v>
      </c>
      <c r="T6374" s="42"/>
      <c r="V6374" s="42"/>
      <c r="W6374" s="42"/>
      <c r="Y6374" s="57"/>
      <c r="Z6374" s="57"/>
      <c r="AA6374" s="57"/>
      <c r="AB6374" s="57"/>
      <c r="AC6374" s="57"/>
      <c r="AD6374" s="57"/>
      <c r="AE6374" s="57"/>
      <c r="AF6374" s="57"/>
      <c r="AG6374" s="57"/>
      <c r="AH6374" s="57"/>
      <c r="AI6374" s="57"/>
      <c r="AJ6374" s="57"/>
      <c r="AK6374" s="57"/>
      <c r="AL6374" s="57"/>
      <c r="AM6374" s="57"/>
      <c r="AN6374" s="57"/>
      <c r="AO6374" s="57"/>
      <c r="AP6374" s="57"/>
      <c r="AQ6374" s="57"/>
      <c r="AR6374" s="57"/>
      <c r="AS6374" s="57"/>
      <c r="AT6374" s="57"/>
      <c r="AU6374" s="57"/>
      <c r="AV6374" s="57"/>
      <c r="AW6374" s="57"/>
      <c r="AX6374" s="57"/>
      <c r="AY6374" s="57"/>
      <c r="AZ6374" s="57"/>
      <c r="BA6374" s="57"/>
      <c r="BB6374" s="57"/>
      <c r="BC6374" s="57"/>
      <c r="BD6374" s="57"/>
      <c r="BE6374" s="57"/>
      <c r="BF6374" s="57"/>
      <c r="BG6374" s="57"/>
      <c r="BH6374" s="57"/>
      <c r="BI6374" s="57"/>
      <c r="BJ6374" s="57"/>
      <c r="BK6374" s="57"/>
      <c r="BL6374" s="57"/>
    </row>
    <row r="6375" spans="1:64" s="50" customFormat="1" ht="12" customHeight="1" x14ac:dyDescent="0.15">
      <c r="A6375" s="42" t="s">
        <v>15586</v>
      </c>
      <c r="B6375" s="42" t="s">
        <v>9802</v>
      </c>
      <c r="C6375" s="42" t="s">
        <v>14</v>
      </c>
      <c r="D6375" s="42" t="s">
        <v>79</v>
      </c>
      <c r="E6375" s="42" t="s">
        <v>15587</v>
      </c>
      <c r="F6375" s="55">
        <v>41435</v>
      </c>
      <c r="G6375" s="42" t="s">
        <v>15588</v>
      </c>
      <c r="H6375" s="42" t="s">
        <v>1043</v>
      </c>
      <c r="I6375" s="42" t="s">
        <v>56</v>
      </c>
      <c r="J6375" s="42" t="s">
        <v>7637</v>
      </c>
      <c r="K6375" s="42" t="s">
        <v>1044</v>
      </c>
      <c r="L6375" s="42" t="s">
        <v>1045</v>
      </c>
      <c r="M6375" s="42" t="s">
        <v>21</v>
      </c>
      <c r="N6375" s="42" t="s">
        <v>15589</v>
      </c>
      <c r="O6375" s="42" t="s">
        <v>23</v>
      </c>
      <c r="P6375" s="42" t="s">
        <v>395</v>
      </c>
      <c r="Q6375" s="56" t="s">
        <v>15590</v>
      </c>
      <c r="R6375" s="42" t="s">
        <v>94</v>
      </c>
      <c r="S6375" s="42" t="s">
        <v>22</v>
      </c>
      <c r="T6375" s="42"/>
      <c r="V6375" s="42"/>
      <c r="W6375" s="42"/>
      <c r="Y6375" s="57"/>
      <c r="Z6375" s="57"/>
      <c r="AA6375" s="57"/>
      <c r="AB6375" s="57"/>
      <c r="AC6375" s="57"/>
      <c r="AD6375" s="57"/>
      <c r="AE6375" s="57"/>
      <c r="AF6375" s="57"/>
      <c r="AG6375" s="57"/>
      <c r="AH6375" s="57"/>
      <c r="AI6375" s="57"/>
      <c r="AJ6375" s="57"/>
      <c r="AK6375" s="57"/>
      <c r="AL6375" s="57"/>
      <c r="AM6375" s="57"/>
      <c r="AN6375" s="57"/>
      <c r="AO6375" s="57"/>
      <c r="AP6375" s="57"/>
      <c r="AQ6375" s="57"/>
      <c r="AR6375" s="57"/>
      <c r="AS6375" s="57"/>
      <c r="AT6375" s="57"/>
      <c r="AU6375" s="57"/>
      <c r="AV6375" s="57"/>
      <c r="AW6375" s="57"/>
      <c r="AX6375" s="57"/>
      <c r="AY6375" s="57"/>
      <c r="AZ6375" s="57"/>
      <c r="BA6375" s="57"/>
      <c r="BB6375" s="57"/>
      <c r="BC6375" s="57"/>
      <c r="BD6375" s="57"/>
      <c r="BE6375" s="57"/>
      <c r="BF6375" s="57"/>
      <c r="BG6375" s="57"/>
      <c r="BH6375" s="57"/>
      <c r="BI6375" s="57"/>
      <c r="BJ6375" s="57"/>
      <c r="BK6375" s="57"/>
      <c r="BL6375" s="57"/>
    </row>
    <row r="6376" spans="1:64" s="50" customFormat="1" ht="12" customHeight="1" x14ac:dyDescent="0.15">
      <c r="A6376" s="42" t="s">
        <v>15596</v>
      </c>
      <c r="B6376" s="42" t="s">
        <v>13524</v>
      </c>
      <c r="C6376" s="42" t="s">
        <v>14</v>
      </c>
      <c r="D6376" s="42" t="s">
        <v>31</v>
      </c>
      <c r="E6376" s="42" t="s">
        <v>15597</v>
      </c>
      <c r="F6376" s="55">
        <v>41435</v>
      </c>
      <c r="G6376" s="42" t="s">
        <v>15598</v>
      </c>
      <c r="H6376" s="42" t="s">
        <v>15599</v>
      </c>
      <c r="I6376" s="42" t="s">
        <v>167</v>
      </c>
      <c r="J6376" s="42" t="s">
        <v>15600</v>
      </c>
      <c r="K6376" s="42" t="s">
        <v>10864</v>
      </c>
      <c r="L6376" s="42" t="s">
        <v>15601</v>
      </c>
      <c r="M6376" s="42" t="s">
        <v>21</v>
      </c>
      <c r="N6376" s="42" t="s">
        <v>15602</v>
      </c>
      <c r="O6376" s="42" t="s">
        <v>23</v>
      </c>
      <c r="P6376" s="42" t="s">
        <v>395</v>
      </c>
      <c r="Q6376" s="56" t="s">
        <v>15603</v>
      </c>
      <c r="R6376" s="42" t="s">
        <v>94</v>
      </c>
      <c r="S6376" s="42" t="s">
        <v>22</v>
      </c>
      <c r="T6376" s="42"/>
      <c r="V6376" s="42"/>
      <c r="W6376" s="42"/>
      <c r="Y6376" s="57"/>
      <c r="Z6376" s="57"/>
      <c r="AA6376" s="57"/>
      <c r="AB6376" s="57"/>
      <c r="AC6376" s="57"/>
      <c r="AD6376" s="57"/>
      <c r="AE6376" s="57"/>
      <c r="AF6376" s="57"/>
      <c r="AG6376" s="57"/>
      <c r="AH6376" s="57"/>
      <c r="AI6376" s="57"/>
      <c r="AJ6376" s="57"/>
      <c r="AK6376" s="57"/>
      <c r="AL6376" s="57"/>
      <c r="AM6376" s="57"/>
      <c r="AN6376" s="57"/>
      <c r="AO6376" s="57"/>
      <c r="AP6376" s="57"/>
      <c r="AQ6376" s="57"/>
      <c r="AR6376" s="57"/>
      <c r="AS6376" s="57"/>
      <c r="AT6376" s="57"/>
      <c r="AU6376" s="57"/>
      <c r="AV6376" s="57"/>
      <c r="AW6376" s="57"/>
      <c r="AX6376" s="57"/>
      <c r="AY6376" s="57"/>
      <c r="AZ6376" s="57"/>
      <c r="BA6376" s="57"/>
      <c r="BB6376" s="57"/>
      <c r="BC6376" s="57"/>
      <c r="BD6376" s="57"/>
      <c r="BE6376" s="57"/>
      <c r="BF6376" s="57"/>
      <c r="BG6376" s="57"/>
      <c r="BH6376" s="57"/>
      <c r="BI6376" s="57"/>
      <c r="BJ6376" s="57"/>
      <c r="BK6376" s="57"/>
      <c r="BL6376" s="57"/>
    </row>
    <row r="6377" spans="1:64" s="50" customFormat="1" ht="12" customHeight="1" x14ac:dyDescent="0.15">
      <c r="A6377" s="42" t="s">
        <v>15591</v>
      </c>
      <c r="B6377" s="42" t="s">
        <v>13059</v>
      </c>
      <c r="C6377" s="42" t="s">
        <v>14</v>
      </c>
      <c r="D6377" s="42" t="s">
        <v>31</v>
      </c>
      <c r="E6377" s="42" t="s">
        <v>15592</v>
      </c>
      <c r="F6377" s="55">
        <v>41435</v>
      </c>
      <c r="G6377" s="42" t="s">
        <v>23924</v>
      </c>
      <c r="H6377" s="42" t="s">
        <v>1467</v>
      </c>
      <c r="I6377" s="42" t="s">
        <v>398</v>
      </c>
      <c r="J6377" s="42" t="s">
        <v>15593</v>
      </c>
      <c r="K6377" s="42" t="s">
        <v>1467</v>
      </c>
      <c r="L6377" s="42" t="s">
        <v>2233</v>
      </c>
      <c r="M6377" s="42" t="s">
        <v>21</v>
      </c>
      <c r="N6377" s="42" t="s">
        <v>15594</v>
      </c>
      <c r="O6377" s="42" t="s">
        <v>537</v>
      </c>
      <c r="P6377" s="42" t="s">
        <v>395</v>
      </c>
      <c r="Q6377" s="56" t="s">
        <v>15595</v>
      </c>
      <c r="R6377" s="42" t="s">
        <v>542</v>
      </c>
      <c r="S6377" s="42" t="s">
        <v>22</v>
      </c>
      <c r="T6377" s="42"/>
      <c r="V6377" s="42"/>
      <c r="W6377" s="42"/>
      <c r="Y6377" s="57"/>
      <c r="Z6377" s="57"/>
      <c r="AA6377" s="57"/>
      <c r="AB6377" s="57"/>
      <c r="AC6377" s="57"/>
      <c r="AD6377" s="57"/>
      <c r="AE6377" s="57"/>
      <c r="AF6377" s="57"/>
      <c r="AG6377" s="57"/>
      <c r="AH6377" s="57"/>
      <c r="AI6377" s="57"/>
      <c r="AJ6377" s="57"/>
      <c r="AK6377" s="57"/>
      <c r="AL6377" s="57"/>
      <c r="AM6377" s="57"/>
      <c r="AN6377" s="57"/>
      <c r="AO6377" s="57"/>
      <c r="AP6377" s="57"/>
      <c r="AQ6377" s="57"/>
      <c r="AR6377" s="57"/>
      <c r="AS6377" s="57"/>
      <c r="AT6377" s="57"/>
      <c r="AU6377" s="57"/>
      <c r="AV6377" s="57"/>
      <c r="AW6377" s="57"/>
      <c r="AX6377" s="57"/>
      <c r="AY6377" s="57"/>
      <c r="AZ6377" s="57"/>
      <c r="BA6377" s="57"/>
      <c r="BB6377" s="57"/>
      <c r="BC6377" s="57"/>
      <c r="BD6377" s="57"/>
      <c r="BE6377" s="57"/>
      <c r="BF6377" s="57"/>
      <c r="BG6377" s="57"/>
      <c r="BH6377" s="57"/>
      <c r="BI6377" s="57"/>
      <c r="BJ6377" s="57"/>
      <c r="BK6377" s="57"/>
      <c r="BL6377" s="57"/>
    </row>
    <row r="6378" spans="1:64" s="50" customFormat="1" ht="12" customHeight="1" x14ac:dyDescent="0.15">
      <c r="A6378" s="42" t="s">
        <v>15604</v>
      </c>
      <c r="B6378" s="42">
        <v>43</v>
      </c>
      <c r="C6378" s="42" t="s">
        <v>14</v>
      </c>
      <c r="D6378" s="42" t="s">
        <v>42</v>
      </c>
      <c r="E6378" s="42" t="s">
        <v>15605</v>
      </c>
      <c r="F6378" s="55">
        <v>41434</v>
      </c>
      <c r="G6378" s="42" t="s">
        <v>15606</v>
      </c>
      <c r="H6378" s="42" t="s">
        <v>15607</v>
      </c>
      <c r="I6378" s="42" t="s">
        <v>35</v>
      </c>
      <c r="J6378" s="42" t="s">
        <v>15608</v>
      </c>
      <c r="K6378" s="42" t="s">
        <v>3510</v>
      </c>
      <c r="L6378" s="42" t="s">
        <v>15609</v>
      </c>
      <c r="M6378" s="42" t="s">
        <v>385</v>
      </c>
      <c r="N6378" s="42" t="s">
        <v>15610</v>
      </c>
      <c r="O6378" s="42" t="s">
        <v>23</v>
      </c>
      <c r="P6378" s="42" t="s">
        <v>395</v>
      </c>
      <c r="Q6378" s="56" t="s">
        <v>15611</v>
      </c>
      <c r="R6378" s="42" t="s">
        <v>94</v>
      </c>
      <c r="S6378" s="42" t="s">
        <v>22</v>
      </c>
      <c r="T6378" s="42"/>
      <c r="V6378" s="42"/>
      <c r="W6378" s="42"/>
      <c r="Y6378" s="57"/>
      <c r="Z6378" s="57"/>
      <c r="AA6378" s="57"/>
      <c r="AB6378" s="57"/>
      <c r="AC6378" s="57"/>
      <c r="AD6378" s="57"/>
      <c r="AE6378" s="57"/>
      <c r="AF6378" s="57"/>
      <c r="AG6378" s="57"/>
      <c r="AH6378" s="57"/>
      <c r="AI6378" s="57"/>
      <c r="AJ6378" s="57"/>
      <c r="AK6378" s="57"/>
      <c r="AL6378" s="57"/>
      <c r="AM6378" s="57"/>
      <c r="AN6378" s="57"/>
      <c r="AO6378" s="57"/>
      <c r="AP6378" s="57"/>
      <c r="AQ6378" s="57"/>
      <c r="AR6378" s="57"/>
      <c r="AS6378" s="57"/>
      <c r="AT6378" s="57"/>
      <c r="AU6378" s="57"/>
      <c r="AV6378" s="57"/>
      <c r="AW6378" s="57"/>
      <c r="AX6378" s="57"/>
      <c r="AY6378" s="57"/>
      <c r="AZ6378" s="57"/>
      <c r="BA6378" s="57"/>
      <c r="BB6378" s="57"/>
      <c r="BC6378" s="57"/>
      <c r="BD6378" s="57"/>
      <c r="BE6378" s="57"/>
      <c r="BF6378" s="57"/>
      <c r="BG6378" s="57"/>
      <c r="BH6378" s="57"/>
      <c r="BI6378" s="57"/>
      <c r="BJ6378" s="57"/>
      <c r="BK6378" s="57"/>
      <c r="BL6378" s="57"/>
    </row>
    <row r="6379" spans="1:64" s="50" customFormat="1" ht="12" customHeight="1" x14ac:dyDescent="0.15">
      <c r="A6379" s="42" t="s">
        <v>15612</v>
      </c>
      <c r="B6379" s="42">
        <v>21</v>
      </c>
      <c r="C6379" s="42" t="s">
        <v>14</v>
      </c>
      <c r="D6379" s="42" t="s">
        <v>31</v>
      </c>
      <c r="E6379" s="42" t="s">
        <v>15613</v>
      </c>
      <c r="F6379" s="55">
        <v>41434</v>
      </c>
      <c r="G6379" s="42" t="s">
        <v>15614</v>
      </c>
      <c r="H6379" s="42" t="s">
        <v>8751</v>
      </c>
      <c r="I6379" s="42" t="s">
        <v>4274</v>
      </c>
      <c r="J6379" s="42" t="s">
        <v>15615</v>
      </c>
      <c r="K6379" s="42" t="s">
        <v>6858</v>
      </c>
      <c r="L6379" s="42" t="s">
        <v>15616</v>
      </c>
      <c r="M6379" s="42" t="s">
        <v>21</v>
      </c>
      <c r="N6379" s="42" t="s">
        <v>15617</v>
      </c>
      <c r="O6379" s="42" t="s">
        <v>537</v>
      </c>
      <c r="P6379" s="42" t="s">
        <v>395</v>
      </c>
      <c r="Q6379" s="56" t="s">
        <v>15618</v>
      </c>
      <c r="R6379" s="42" t="s">
        <v>542</v>
      </c>
      <c r="S6379" s="42" t="s">
        <v>22</v>
      </c>
      <c r="T6379" s="42"/>
      <c r="V6379" s="42"/>
      <c r="W6379" s="42"/>
      <c r="Y6379" s="57"/>
      <c r="Z6379" s="57"/>
      <c r="AA6379" s="57"/>
      <c r="AB6379" s="57"/>
      <c r="AC6379" s="57"/>
      <c r="AD6379" s="57"/>
      <c r="AE6379" s="57"/>
      <c r="AF6379" s="57"/>
      <c r="AG6379" s="57"/>
      <c r="AH6379" s="57"/>
      <c r="AI6379" s="57"/>
      <c r="AJ6379" s="57"/>
      <c r="AK6379" s="57"/>
      <c r="AL6379" s="57"/>
      <c r="AM6379" s="57"/>
      <c r="AN6379" s="57"/>
      <c r="AO6379" s="57"/>
      <c r="AP6379" s="57"/>
      <c r="AQ6379" s="57"/>
      <c r="AR6379" s="57"/>
      <c r="AS6379" s="57"/>
      <c r="AT6379" s="57"/>
      <c r="AU6379" s="57"/>
      <c r="AV6379" s="57"/>
      <c r="AW6379" s="57"/>
      <c r="AX6379" s="57"/>
      <c r="AY6379" s="57"/>
      <c r="AZ6379" s="57"/>
      <c r="BA6379" s="57"/>
      <c r="BB6379" s="57"/>
      <c r="BC6379" s="57"/>
      <c r="BD6379" s="57"/>
      <c r="BE6379" s="57"/>
      <c r="BF6379" s="57"/>
      <c r="BG6379" s="57"/>
      <c r="BH6379" s="57"/>
      <c r="BI6379" s="57"/>
      <c r="BJ6379" s="57"/>
      <c r="BK6379" s="57"/>
      <c r="BL6379" s="57"/>
    </row>
    <row r="6380" spans="1:64" s="50" customFormat="1" ht="12" customHeight="1" x14ac:dyDescent="0.15">
      <c r="A6380" s="42" t="s">
        <v>15619</v>
      </c>
      <c r="B6380" s="42">
        <v>48</v>
      </c>
      <c r="C6380" s="42" t="s">
        <v>14</v>
      </c>
      <c r="D6380" s="42" t="s">
        <v>31</v>
      </c>
      <c r="E6380" s="42" t="s">
        <v>15620</v>
      </c>
      <c r="F6380" s="55">
        <v>41434</v>
      </c>
      <c r="G6380" s="42" t="s">
        <v>2822</v>
      </c>
      <c r="H6380" s="42" t="s">
        <v>15621</v>
      </c>
      <c r="I6380" s="42" t="s">
        <v>389</v>
      </c>
      <c r="J6380" s="42" t="s">
        <v>15622</v>
      </c>
      <c r="K6380" s="42" t="s">
        <v>15623</v>
      </c>
      <c r="L6380" s="42" t="s">
        <v>15624</v>
      </c>
      <c r="M6380" s="42" t="s">
        <v>21</v>
      </c>
      <c r="N6380" s="42" t="s">
        <v>15625</v>
      </c>
      <c r="O6380" s="42" t="s">
        <v>394</v>
      </c>
      <c r="P6380" s="42" t="s">
        <v>395</v>
      </c>
      <c r="Q6380" s="56" t="s">
        <v>15626</v>
      </c>
      <c r="R6380" s="42" t="s">
        <v>94</v>
      </c>
      <c r="S6380" s="42" t="s">
        <v>22</v>
      </c>
      <c r="T6380" s="42"/>
      <c r="V6380" s="42"/>
      <c r="W6380" s="42"/>
      <c r="Y6380" s="57"/>
      <c r="Z6380" s="57"/>
      <c r="AA6380" s="57"/>
      <c r="AB6380" s="57"/>
      <c r="AC6380" s="57"/>
      <c r="AD6380" s="57"/>
      <c r="AE6380" s="57"/>
      <c r="AF6380" s="57"/>
      <c r="AG6380" s="57"/>
      <c r="AH6380" s="57"/>
      <c r="AI6380" s="57"/>
      <c r="AJ6380" s="57"/>
      <c r="AK6380" s="57"/>
      <c r="AL6380" s="57"/>
      <c r="AM6380" s="57"/>
      <c r="AN6380" s="57"/>
      <c r="AO6380" s="57"/>
      <c r="AP6380" s="57"/>
      <c r="AQ6380" s="57"/>
      <c r="AR6380" s="57"/>
      <c r="AS6380" s="57"/>
      <c r="AT6380" s="57"/>
      <c r="AU6380" s="57"/>
      <c r="AV6380" s="57"/>
      <c r="AW6380" s="57"/>
      <c r="AX6380" s="57"/>
      <c r="AY6380" s="57"/>
      <c r="AZ6380" s="57"/>
      <c r="BA6380" s="57"/>
      <c r="BB6380" s="57"/>
      <c r="BC6380" s="57"/>
      <c r="BD6380" s="57"/>
      <c r="BE6380" s="57"/>
      <c r="BF6380" s="57"/>
      <c r="BG6380" s="57"/>
      <c r="BH6380" s="57"/>
      <c r="BI6380" s="57"/>
      <c r="BJ6380" s="57"/>
      <c r="BK6380" s="57"/>
      <c r="BL6380" s="57"/>
    </row>
    <row r="6381" spans="1:64" s="50" customFormat="1" ht="12" customHeight="1" x14ac:dyDescent="0.15">
      <c r="A6381" s="42" t="s">
        <v>15627</v>
      </c>
      <c r="B6381" s="42">
        <v>28</v>
      </c>
      <c r="C6381" s="42" t="s">
        <v>14</v>
      </c>
      <c r="D6381" s="42" t="s">
        <v>31</v>
      </c>
      <c r="E6381" s="42"/>
      <c r="F6381" s="55">
        <v>41434</v>
      </c>
      <c r="G6381" s="42" t="s">
        <v>23925</v>
      </c>
      <c r="H6381" s="42" t="s">
        <v>11940</v>
      </c>
      <c r="I6381" s="42" t="s">
        <v>38</v>
      </c>
      <c r="J6381" s="42" t="s">
        <v>15628</v>
      </c>
      <c r="K6381" s="42" t="s">
        <v>82</v>
      </c>
      <c r="L6381" s="42" t="s">
        <v>11942</v>
      </c>
      <c r="M6381" s="42" t="s">
        <v>385</v>
      </c>
      <c r="N6381" s="42" t="s">
        <v>15629</v>
      </c>
      <c r="O6381" s="42" t="s">
        <v>394</v>
      </c>
      <c r="P6381" s="42" t="s">
        <v>395</v>
      </c>
      <c r="Q6381" s="56" t="s">
        <v>15630</v>
      </c>
      <c r="R6381" s="42" t="s">
        <v>23</v>
      </c>
      <c r="S6381" s="42" t="s">
        <v>22</v>
      </c>
      <c r="T6381" s="42"/>
      <c r="V6381" s="42"/>
      <c r="W6381" s="42"/>
      <c r="Y6381" s="57"/>
      <c r="Z6381" s="57"/>
      <c r="AA6381" s="57"/>
      <c r="AB6381" s="57"/>
      <c r="AC6381" s="57"/>
      <c r="AD6381" s="57"/>
      <c r="AE6381" s="57"/>
      <c r="AF6381" s="57"/>
      <c r="AG6381" s="57"/>
      <c r="AH6381" s="57"/>
      <c r="AI6381" s="57"/>
      <c r="AJ6381" s="57"/>
      <c r="AK6381" s="57"/>
      <c r="AL6381" s="57"/>
      <c r="AM6381" s="57"/>
      <c r="AN6381" s="57"/>
      <c r="AO6381" s="57"/>
      <c r="AP6381" s="57"/>
      <c r="AQ6381" s="57"/>
      <c r="AR6381" s="57"/>
      <c r="AS6381" s="57"/>
      <c r="AT6381" s="57"/>
      <c r="AU6381" s="57"/>
      <c r="AV6381" s="57"/>
      <c r="AW6381" s="57"/>
      <c r="AX6381" s="57"/>
      <c r="AY6381" s="57"/>
      <c r="AZ6381" s="57"/>
      <c r="BA6381" s="57"/>
      <c r="BB6381" s="57"/>
      <c r="BC6381" s="57"/>
      <c r="BD6381" s="57"/>
      <c r="BE6381" s="57"/>
      <c r="BF6381" s="57"/>
      <c r="BG6381" s="57"/>
      <c r="BH6381" s="57"/>
      <c r="BI6381" s="57"/>
      <c r="BJ6381" s="57"/>
      <c r="BK6381" s="57"/>
      <c r="BL6381" s="57"/>
    </row>
    <row r="6382" spans="1:64" s="50" customFormat="1" ht="12" customHeight="1" x14ac:dyDescent="0.15">
      <c r="A6382" s="42" t="s">
        <v>15674</v>
      </c>
      <c r="B6382" s="42">
        <v>24</v>
      </c>
      <c r="C6382" s="42" t="s">
        <v>108</v>
      </c>
      <c r="D6382" s="42" t="s">
        <v>31</v>
      </c>
      <c r="E6382" s="42" t="s">
        <v>15675</v>
      </c>
      <c r="F6382" s="55">
        <v>41433</v>
      </c>
      <c r="G6382" s="42" t="s">
        <v>15676</v>
      </c>
      <c r="H6382" s="42" t="s">
        <v>548</v>
      </c>
      <c r="I6382" s="42" t="s">
        <v>117</v>
      </c>
      <c r="J6382" s="42" t="s">
        <v>7276</v>
      </c>
      <c r="K6382" s="42" t="s">
        <v>549</v>
      </c>
      <c r="L6382" s="42" t="s">
        <v>550</v>
      </c>
      <c r="M6382" s="42" t="s">
        <v>21</v>
      </c>
      <c r="N6382" s="42" t="s">
        <v>15677</v>
      </c>
      <c r="O6382" s="42" t="s">
        <v>23</v>
      </c>
      <c r="P6382" s="42" t="s">
        <v>395</v>
      </c>
      <c r="Q6382" s="56" t="s">
        <v>15678</v>
      </c>
      <c r="R6382" s="42" t="s">
        <v>542</v>
      </c>
      <c r="S6382" s="42" t="s">
        <v>22</v>
      </c>
      <c r="T6382" s="42"/>
      <c r="V6382" s="42"/>
      <c r="W6382" s="42"/>
      <c r="Y6382" s="57"/>
      <c r="Z6382" s="57"/>
      <c r="AA6382" s="57"/>
      <c r="AB6382" s="57"/>
      <c r="AC6382" s="57"/>
      <c r="AD6382" s="57"/>
      <c r="AE6382" s="57"/>
      <c r="AF6382" s="57"/>
      <c r="AG6382" s="57"/>
      <c r="AH6382" s="57"/>
      <c r="AI6382" s="57"/>
      <c r="AJ6382" s="57"/>
      <c r="AK6382" s="57"/>
      <c r="AL6382" s="57"/>
      <c r="AM6382" s="57"/>
      <c r="AN6382" s="57"/>
      <c r="AO6382" s="57"/>
      <c r="AP6382" s="57"/>
      <c r="AQ6382" s="57"/>
      <c r="AR6382" s="57"/>
      <c r="AS6382" s="57"/>
      <c r="AT6382" s="57"/>
      <c r="AU6382" s="57"/>
      <c r="AV6382" s="57"/>
      <c r="AW6382" s="57"/>
      <c r="AX6382" s="57"/>
      <c r="AY6382" s="57"/>
      <c r="AZ6382" s="57"/>
      <c r="BA6382" s="57"/>
      <c r="BB6382" s="57"/>
      <c r="BC6382" s="57"/>
      <c r="BD6382" s="57"/>
      <c r="BE6382" s="57"/>
      <c r="BF6382" s="57"/>
      <c r="BG6382" s="57"/>
      <c r="BH6382" s="57"/>
      <c r="BI6382" s="57"/>
      <c r="BJ6382" s="57"/>
      <c r="BK6382" s="57"/>
      <c r="BL6382" s="57"/>
    </row>
    <row r="6383" spans="1:64" s="50" customFormat="1" ht="12" customHeight="1" x14ac:dyDescent="0.15">
      <c r="A6383" s="42" t="s">
        <v>15667</v>
      </c>
      <c r="B6383" s="42" t="s">
        <v>11422</v>
      </c>
      <c r="C6383" s="42" t="s">
        <v>14</v>
      </c>
      <c r="D6383" s="42" t="s">
        <v>31</v>
      </c>
      <c r="E6383" s="42" t="s">
        <v>15668</v>
      </c>
      <c r="F6383" s="55">
        <v>41433</v>
      </c>
      <c r="G6383" s="42" t="s">
        <v>15669</v>
      </c>
      <c r="H6383" s="42" t="s">
        <v>15670</v>
      </c>
      <c r="I6383" s="42" t="s">
        <v>46</v>
      </c>
      <c r="J6383" s="42" t="s">
        <v>15671</v>
      </c>
      <c r="K6383" s="42" t="s">
        <v>3116</v>
      </c>
      <c r="L6383" s="42" t="s">
        <v>15672</v>
      </c>
      <c r="M6383" s="42" t="s">
        <v>21</v>
      </c>
      <c r="N6383" s="42" t="s">
        <v>15673</v>
      </c>
      <c r="O6383" s="42" t="s">
        <v>7597</v>
      </c>
      <c r="P6383" s="42" t="s">
        <v>19931</v>
      </c>
      <c r="Q6383" s="56"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6383" s="42" t="s">
        <v>94</v>
      </c>
      <c r="S6383" s="42" t="s">
        <v>22</v>
      </c>
      <c r="T6383" s="42"/>
      <c r="V6383" s="42"/>
      <c r="W6383" s="42"/>
      <c r="Y6383" s="57"/>
      <c r="Z6383" s="57"/>
      <c r="AA6383" s="57"/>
      <c r="AB6383" s="57"/>
      <c r="AC6383" s="57"/>
      <c r="AD6383" s="57"/>
      <c r="AE6383" s="57"/>
      <c r="AF6383" s="57"/>
      <c r="AG6383" s="57"/>
      <c r="AH6383" s="57"/>
      <c r="AI6383" s="57"/>
      <c r="AJ6383" s="57"/>
      <c r="AK6383" s="57"/>
      <c r="AL6383" s="57"/>
      <c r="AM6383" s="57"/>
      <c r="AN6383" s="57"/>
      <c r="AO6383" s="57"/>
      <c r="AP6383" s="57"/>
      <c r="AQ6383" s="57"/>
      <c r="AR6383" s="57"/>
      <c r="AS6383" s="57"/>
      <c r="AT6383" s="57"/>
      <c r="AU6383" s="57"/>
      <c r="AV6383" s="57"/>
      <c r="AW6383" s="57"/>
      <c r="AX6383" s="57"/>
      <c r="AY6383" s="57"/>
      <c r="AZ6383" s="57"/>
      <c r="BA6383" s="57"/>
      <c r="BB6383" s="57"/>
      <c r="BC6383" s="57"/>
      <c r="BD6383" s="57"/>
      <c r="BE6383" s="57"/>
      <c r="BF6383" s="57"/>
      <c r="BG6383" s="57"/>
      <c r="BH6383" s="57"/>
      <c r="BI6383" s="57"/>
      <c r="BJ6383" s="57"/>
      <c r="BK6383" s="57"/>
      <c r="BL6383" s="57"/>
    </row>
    <row r="6384" spans="1:64" s="50" customFormat="1" ht="12" customHeight="1" x14ac:dyDescent="0.15">
      <c r="A6384" s="42" t="s">
        <v>15631</v>
      </c>
      <c r="B6384" s="42">
        <v>21</v>
      </c>
      <c r="C6384" s="42" t="s">
        <v>14</v>
      </c>
      <c r="D6384" s="42" t="s">
        <v>15</v>
      </c>
      <c r="E6384" s="42" t="s">
        <v>15632</v>
      </c>
      <c r="F6384" s="55">
        <v>41433</v>
      </c>
      <c r="G6384" s="42" t="s">
        <v>15633</v>
      </c>
      <c r="H6384" s="42" t="s">
        <v>15634</v>
      </c>
      <c r="I6384" s="42" t="s">
        <v>88</v>
      </c>
      <c r="J6384" s="42" t="s">
        <v>15635</v>
      </c>
      <c r="K6384" s="42" t="s">
        <v>13591</v>
      </c>
      <c r="L6384" s="42" t="s">
        <v>15636</v>
      </c>
      <c r="M6384" s="42" t="s">
        <v>21</v>
      </c>
      <c r="N6384" s="42" t="s">
        <v>15637</v>
      </c>
      <c r="O6384" s="42" t="s">
        <v>394</v>
      </c>
      <c r="P6384" s="42" t="s">
        <v>395</v>
      </c>
      <c r="Q6384" s="56" t="s">
        <v>15638</v>
      </c>
      <c r="R6384" s="42" t="s">
        <v>94</v>
      </c>
      <c r="S6384" s="42" t="s">
        <v>22</v>
      </c>
      <c r="T6384" s="42"/>
      <c r="V6384" s="42"/>
      <c r="W6384" s="42"/>
      <c r="Y6384" s="57"/>
      <c r="Z6384" s="57"/>
      <c r="AA6384" s="57"/>
      <c r="AB6384" s="57"/>
      <c r="AC6384" s="57"/>
      <c r="AD6384" s="57"/>
      <c r="AE6384" s="57"/>
      <c r="AF6384" s="57"/>
      <c r="AG6384" s="57"/>
      <c r="AH6384" s="57"/>
      <c r="AI6384" s="57"/>
      <c r="AJ6384" s="57"/>
      <c r="AK6384" s="57"/>
      <c r="AL6384" s="57"/>
      <c r="AM6384" s="57"/>
      <c r="AN6384" s="57"/>
      <c r="AO6384" s="57"/>
      <c r="AP6384" s="57"/>
      <c r="AQ6384" s="57"/>
      <c r="AR6384" s="57"/>
      <c r="AS6384" s="57"/>
      <c r="AT6384" s="57"/>
      <c r="AU6384" s="57"/>
      <c r="AV6384" s="57"/>
      <c r="AW6384" s="57"/>
      <c r="AX6384" s="57"/>
      <c r="AY6384" s="57"/>
      <c r="AZ6384" s="57"/>
      <c r="BA6384" s="57"/>
      <c r="BB6384" s="57"/>
      <c r="BC6384" s="57"/>
      <c r="BD6384" s="57"/>
      <c r="BE6384" s="57"/>
      <c r="BF6384" s="57"/>
      <c r="BG6384" s="57"/>
      <c r="BH6384" s="57"/>
      <c r="BI6384" s="57"/>
      <c r="BJ6384" s="57"/>
      <c r="BK6384" s="57"/>
      <c r="BL6384" s="57"/>
    </row>
    <row r="6385" spans="1:64" s="50" customFormat="1" ht="12" customHeight="1" x14ac:dyDescent="0.15">
      <c r="A6385" s="42" t="s">
        <v>15639</v>
      </c>
      <c r="B6385" s="42" t="s">
        <v>15640</v>
      </c>
      <c r="C6385" s="42" t="s">
        <v>14</v>
      </c>
      <c r="D6385" s="42" t="s">
        <v>15</v>
      </c>
      <c r="E6385" s="42"/>
      <c r="F6385" s="55">
        <v>41433</v>
      </c>
      <c r="G6385" s="42" t="s">
        <v>15641</v>
      </c>
      <c r="H6385" s="42" t="s">
        <v>3336</v>
      </c>
      <c r="I6385" s="42" t="s">
        <v>39</v>
      </c>
      <c r="J6385" s="42" t="s">
        <v>10374</v>
      </c>
      <c r="K6385" s="42" t="s">
        <v>3338</v>
      </c>
      <c r="L6385" s="42" t="s">
        <v>3339</v>
      </c>
      <c r="M6385" s="42" t="s">
        <v>21</v>
      </c>
      <c r="N6385" s="42" t="s">
        <v>15642</v>
      </c>
      <c r="O6385" s="42" t="s">
        <v>23</v>
      </c>
      <c r="P6385" s="42" t="s">
        <v>395</v>
      </c>
      <c r="Q6385" s="56" t="s">
        <v>15643</v>
      </c>
      <c r="R6385" s="42" t="s">
        <v>94</v>
      </c>
      <c r="S6385" s="42" t="s">
        <v>22</v>
      </c>
      <c r="T6385" s="42"/>
      <c r="V6385" s="42"/>
      <c r="W6385" s="42"/>
      <c r="Y6385" s="57"/>
      <c r="Z6385" s="57"/>
      <c r="AA6385" s="57"/>
      <c r="AB6385" s="57"/>
      <c r="AC6385" s="57"/>
      <c r="AD6385" s="57"/>
      <c r="AE6385" s="57"/>
      <c r="AF6385" s="57"/>
      <c r="AG6385" s="57"/>
      <c r="AH6385" s="57"/>
      <c r="AI6385" s="57"/>
      <c r="AJ6385" s="57"/>
      <c r="AK6385" s="57"/>
      <c r="AL6385" s="57"/>
      <c r="AM6385" s="57"/>
      <c r="AN6385" s="57"/>
      <c r="AO6385" s="57"/>
      <c r="AP6385" s="57"/>
      <c r="AQ6385" s="57"/>
      <c r="AR6385" s="57"/>
      <c r="AS6385" s="57"/>
      <c r="AT6385" s="57"/>
      <c r="AU6385" s="57"/>
      <c r="AV6385" s="57"/>
      <c r="AW6385" s="57"/>
      <c r="AX6385" s="57"/>
      <c r="AY6385" s="57"/>
      <c r="AZ6385" s="57"/>
      <c r="BA6385" s="57"/>
      <c r="BB6385" s="57"/>
      <c r="BC6385" s="57"/>
      <c r="BD6385" s="57"/>
      <c r="BE6385" s="57"/>
      <c r="BF6385" s="57"/>
      <c r="BG6385" s="57"/>
      <c r="BH6385" s="57"/>
      <c r="BI6385" s="57"/>
      <c r="BJ6385" s="57"/>
      <c r="BK6385" s="57"/>
      <c r="BL6385" s="57"/>
    </row>
    <row r="6386" spans="1:64" s="50" customFormat="1" ht="12" customHeight="1" x14ac:dyDescent="0.15">
      <c r="A6386" s="42" t="s">
        <v>15644</v>
      </c>
      <c r="B6386" s="42" t="s">
        <v>10117</v>
      </c>
      <c r="C6386" s="42" t="s">
        <v>14</v>
      </c>
      <c r="D6386" s="42" t="s">
        <v>79</v>
      </c>
      <c r="E6386" s="42"/>
      <c r="F6386" s="55">
        <v>41433</v>
      </c>
      <c r="G6386" s="42" t="s">
        <v>20408</v>
      </c>
      <c r="H6386" s="42" t="s">
        <v>5383</v>
      </c>
      <c r="I6386" s="42" t="s">
        <v>39</v>
      </c>
      <c r="J6386" s="42" t="s">
        <v>15645</v>
      </c>
      <c r="K6386" s="42" t="s">
        <v>767</v>
      </c>
      <c r="L6386" s="42" t="s">
        <v>768</v>
      </c>
      <c r="M6386" s="42" t="s">
        <v>21</v>
      </c>
      <c r="N6386" s="42" t="s">
        <v>15646</v>
      </c>
      <c r="O6386" s="42" t="s">
        <v>23</v>
      </c>
      <c r="P6386" s="42" t="s">
        <v>395</v>
      </c>
      <c r="Q6386" s="56" t="s">
        <v>15647</v>
      </c>
      <c r="R6386" s="42" t="s">
        <v>94</v>
      </c>
      <c r="S6386" s="42" t="s">
        <v>22</v>
      </c>
      <c r="T6386" s="42"/>
      <c r="V6386" s="42"/>
      <c r="W6386" s="42"/>
      <c r="Y6386" s="57"/>
      <c r="Z6386" s="57"/>
      <c r="AA6386" s="57"/>
      <c r="AB6386" s="57"/>
      <c r="AC6386" s="57"/>
      <c r="AD6386" s="57"/>
      <c r="AE6386" s="57"/>
      <c r="AF6386" s="57"/>
      <c r="AG6386" s="57"/>
      <c r="AH6386" s="57"/>
      <c r="AI6386" s="57"/>
      <c r="AJ6386" s="57"/>
      <c r="AK6386" s="57"/>
      <c r="AL6386" s="57"/>
      <c r="AM6386" s="57"/>
      <c r="AN6386" s="57"/>
      <c r="AO6386" s="57"/>
      <c r="AP6386" s="57"/>
      <c r="AQ6386" s="57"/>
      <c r="AR6386" s="57"/>
      <c r="AS6386" s="57"/>
      <c r="AT6386" s="57"/>
      <c r="AU6386" s="57"/>
      <c r="AV6386" s="57"/>
      <c r="AW6386" s="57"/>
      <c r="AX6386" s="57"/>
      <c r="AY6386" s="57"/>
      <c r="AZ6386" s="57"/>
      <c r="BA6386" s="57"/>
      <c r="BB6386" s="57"/>
      <c r="BC6386" s="57"/>
      <c r="BD6386" s="57"/>
      <c r="BE6386" s="57"/>
      <c r="BF6386" s="57"/>
      <c r="BG6386" s="57"/>
      <c r="BH6386" s="57"/>
      <c r="BI6386" s="57"/>
      <c r="BJ6386" s="57"/>
      <c r="BK6386" s="57"/>
      <c r="BL6386" s="57"/>
    </row>
    <row r="6387" spans="1:64" s="50" customFormat="1" ht="12" customHeight="1" x14ac:dyDescent="0.15">
      <c r="A6387" s="42" t="s">
        <v>15648</v>
      </c>
      <c r="B6387" s="42">
        <v>48</v>
      </c>
      <c r="C6387" s="42" t="s">
        <v>14</v>
      </c>
      <c r="D6387" s="42" t="s">
        <v>42</v>
      </c>
      <c r="E6387" s="42"/>
      <c r="F6387" s="55">
        <v>41433</v>
      </c>
      <c r="G6387" s="42" t="s">
        <v>15649</v>
      </c>
      <c r="H6387" s="42" t="s">
        <v>15650</v>
      </c>
      <c r="I6387" s="42" t="s">
        <v>39</v>
      </c>
      <c r="J6387" s="42" t="s">
        <v>15651</v>
      </c>
      <c r="K6387" s="42" t="s">
        <v>2616</v>
      </c>
      <c r="L6387" s="42" t="s">
        <v>15652</v>
      </c>
      <c r="M6387" s="42" t="s">
        <v>21</v>
      </c>
      <c r="N6387" s="42" t="s">
        <v>15653</v>
      </c>
      <c r="O6387" s="42" t="s">
        <v>23</v>
      </c>
      <c r="P6387" s="42" t="s">
        <v>395</v>
      </c>
      <c r="Q6387" s="56" t="s">
        <v>15654</v>
      </c>
      <c r="R6387" s="42" t="s">
        <v>23</v>
      </c>
      <c r="S6387" s="42" t="s">
        <v>22</v>
      </c>
      <c r="T6387" s="42"/>
      <c r="V6387" s="42"/>
      <c r="W6387" s="42"/>
      <c r="Y6387" s="57"/>
      <c r="Z6387" s="57"/>
      <c r="AA6387" s="57"/>
      <c r="AB6387" s="57"/>
      <c r="AC6387" s="57"/>
      <c r="AD6387" s="57"/>
      <c r="AE6387" s="57"/>
      <c r="AF6387" s="57"/>
      <c r="AG6387" s="57"/>
      <c r="AH6387" s="57"/>
      <c r="AI6387" s="57"/>
      <c r="AJ6387" s="57"/>
      <c r="AK6387" s="57"/>
      <c r="AL6387" s="57"/>
      <c r="AM6387" s="57"/>
      <c r="AN6387" s="57"/>
      <c r="AO6387" s="57"/>
      <c r="AP6387" s="57"/>
      <c r="AQ6387" s="57"/>
      <c r="AR6387" s="57"/>
      <c r="AS6387" s="57"/>
      <c r="AT6387" s="57"/>
      <c r="AU6387" s="57"/>
      <c r="AV6387" s="57"/>
      <c r="AW6387" s="57"/>
      <c r="AX6387" s="57"/>
      <c r="AY6387" s="57"/>
      <c r="AZ6387" s="57"/>
      <c r="BA6387" s="57"/>
      <c r="BB6387" s="57"/>
      <c r="BC6387" s="57"/>
      <c r="BD6387" s="57"/>
      <c r="BE6387" s="57"/>
      <c r="BF6387" s="57"/>
      <c r="BG6387" s="57"/>
      <c r="BH6387" s="57"/>
      <c r="BI6387" s="57"/>
      <c r="BJ6387" s="57"/>
      <c r="BK6387" s="57"/>
      <c r="BL6387" s="57"/>
    </row>
    <row r="6388" spans="1:64" s="50" customFormat="1" ht="12" customHeight="1" x14ac:dyDescent="0.15">
      <c r="A6388" s="42" t="s">
        <v>15655</v>
      </c>
      <c r="B6388" s="42" t="s">
        <v>9000</v>
      </c>
      <c r="C6388" s="42" t="s">
        <v>14</v>
      </c>
      <c r="D6388" s="42" t="s">
        <v>24</v>
      </c>
      <c r="E6388" s="42"/>
      <c r="F6388" s="55">
        <v>41433</v>
      </c>
      <c r="G6388" s="42" t="s">
        <v>15656</v>
      </c>
      <c r="H6388" s="42" t="s">
        <v>3487</v>
      </c>
      <c r="I6388" s="42" t="s">
        <v>56</v>
      </c>
      <c r="J6388" s="42" t="s">
        <v>3488</v>
      </c>
      <c r="K6388" s="42" t="s">
        <v>3489</v>
      </c>
      <c r="L6388" s="42" t="s">
        <v>5719</v>
      </c>
      <c r="M6388" s="42" t="s">
        <v>21</v>
      </c>
      <c r="N6388" s="42" t="s">
        <v>15657</v>
      </c>
      <c r="O6388" s="42" t="s">
        <v>537</v>
      </c>
      <c r="P6388" s="42" t="s">
        <v>395</v>
      </c>
      <c r="Q6388" s="56" t="s">
        <v>15658</v>
      </c>
      <c r="R6388" s="42" t="s">
        <v>94</v>
      </c>
      <c r="S6388" s="42" t="s">
        <v>22</v>
      </c>
      <c r="T6388" s="42"/>
      <c r="V6388" s="42"/>
      <c r="W6388" s="42"/>
      <c r="Y6388" s="57"/>
      <c r="Z6388" s="57"/>
      <c r="AA6388" s="57"/>
      <c r="AB6388" s="57"/>
      <c r="AC6388" s="57"/>
      <c r="AD6388" s="57"/>
      <c r="AE6388" s="57"/>
      <c r="AF6388" s="57"/>
      <c r="AG6388" s="57"/>
      <c r="AH6388" s="57"/>
      <c r="AI6388" s="57"/>
      <c r="AJ6388" s="57"/>
      <c r="AK6388" s="57"/>
      <c r="AL6388" s="57"/>
      <c r="AM6388" s="57"/>
      <c r="AN6388" s="57"/>
      <c r="AO6388" s="57"/>
      <c r="AP6388" s="57"/>
      <c r="AQ6388" s="57"/>
      <c r="AR6388" s="57"/>
      <c r="AS6388" s="57"/>
      <c r="AT6388" s="57"/>
      <c r="AU6388" s="57"/>
      <c r="AV6388" s="57"/>
      <c r="AW6388" s="57"/>
      <c r="AX6388" s="57"/>
      <c r="AY6388" s="57"/>
      <c r="AZ6388" s="57"/>
      <c r="BA6388" s="57"/>
      <c r="BB6388" s="57"/>
      <c r="BC6388" s="57"/>
      <c r="BD6388" s="57"/>
      <c r="BE6388" s="57"/>
      <c r="BF6388" s="57"/>
      <c r="BG6388" s="57"/>
      <c r="BH6388" s="57"/>
      <c r="BI6388" s="57"/>
      <c r="BJ6388" s="57"/>
      <c r="BK6388" s="57"/>
      <c r="BL6388" s="57"/>
    </row>
    <row r="6389" spans="1:64" s="50" customFormat="1" ht="12" customHeight="1" x14ac:dyDescent="0.15">
      <c r="A6389" s="42" t="s">
        <v>15659</v>
      </c>
      <c r="B6389" s="42" t="s">
        <v>15364</v>
      </c>
      <c r="C6389" s="42" t="s">
        <v>14</v>
      </c>
      <c r="D6389" s="42" t="s">
        <v>31</v>
      </c>
      <c r="E6389" s="42" t="s">
        <v>15660</v>
      </c>
      <c r="F6389" s="55">
        <v>41433</v>
      </c>
      <c r="G6389" s="42" t="s">
        <v>23926</v>
      </c>
      <c r="H6389" s="42" t="s">
        <v>15661</v>
      </c>
      <c r="I6389" s="42" t="s">
        <v>238</v>
      </c>
      <c r="J6389" s="42" t="s">
        <v>15662</v>
      </c>
      <c r="K6389" s="42" t="s">
        <v>15663</v>
      </c>
      <c r="L6389" s="42" t="s">
        <v>15664</v>
      </c>
      <c r="M6389" s="42" t="s">
        <v>21</v>
      </c>
      <c r="N6389" s="42" t="s">
        <v>15665</v>
      </c>
      <c r="O6389" s="42" t="s">
        <v>537</v>
      </c>
      <c r="P6389" s="42" t="s">
        <v>395</v>
      </c>
      <c r="Q6389" s="56" t="s">
        <v>15666</v>
      </c>
      <c r="R6389" s="42" t="s">
        <v>94</v>
      </c>
      <c r="S6389" s="42" t="s">
        <v>22</v>
      </c>
      <c r="T6389" s="42"/>
      <c r="V6389" s="42"/>
      <c r="W6389" s="42"/>
      <c r="Y6389" s="57"/>
      <c r="Z6389" s="57"/>
      <c r="AA6389" s="57"/>
      <c r="AB6389" s="57"/>
      <c r="AC6389" s="57"/>
      <c r="AD6389" s="57"/>
      <c r="AE6389" s="57"/>
      <c r="AF6389" s="57"/>
      <c r="AG6389" s="57"/>
      <c r="AH6389" s="57"/>
      <c r="AI6389" s="57"/>
      <c r="AJ6389" s="57"/>
      <c r="AK6389" s="57"/>
      <c r="AL6389" s="57"/>
      <c r="AM6389" s="57"/>
      <c r="AN6389" s="57"/>
      <c r="AO6389" s="57"/>
      <c r="AP6389" s="57"/>
      <c r="AQ6389" s="57"/>
      <c r="AR6389" s="57"/>
      <c r="AS6389" s="57"/>
      <c r="AT6389" s="57"/>
      <c r="AU6389" s="57"/>
      <c r="AV6389" s="57"/>
      <c r="AW6389" s="57"/>
      <c r="AX6389" s="57"/>
      <c r="AY6389" s="57"/>
      <c r="AZ6389" s="57"/>
      <c r="BA6389" s="57"/>
      <c r="BB6389" s="57"/>
      <c r="BC6389" s="57"/>
      <c r="BD6389" s="57"/>
      <c r="BE6389" s="57"/>
      <c r="BF6389" s="57"/>
      <c r="BG6389" s="57"/>
      <c r="BH6389" s="57"/>
      <c r="BI6389" s="57"/>
      <c r="BJ6389" s="57"/>
      <c r="BK6389" s="57"/>
      <c r="BL6389" s="57"/>
    </row>
    <row r="6390" spans="1:64" s="50" customFormat="1" ht="12" customHeight="1" x14ac:dyDescent="0.15">
      <c r="A6390" s="42" t="s">
        <v>15679</v>
      </c>
      <c r="B6390" s="42" t="s">
        <v>15467</v>
      </c>
      <c r="C6390" s="42" t="s">
        <v>14</v>
      </c>
      <c r="D6390" s="42" t="s">
        <v>15</v>
      </c>
      <c r="E6390" s="42" t="s">
        <v>15680</v>
      </c>
      <c r="F6390" s="55">
        <v>41432</v>
      </c>
      <c r="G6390" s="42" t="s">
        <v>15681</v>
      </c>
      <c r="H6390" s="42" t="s">
        <v>15682</v>
      </c>
      <c r="I6390" s="42" t="s">
        <v>39</v>
      </c>
      <c r="J6390" s="42" t="s">
        <v>15683</v>
      </c>
      <c r="K6390" s="42" t="s">
        <v>92</v>
      </c>
      <c r="L6390" s="42" t="s">
        <v>15684</v>
      </c>
      <c r="M6390" s="42" t="s">
        <v>21</v>
      </c>
      <c r="N6390" s="42" t="s">
        <v>15685</v>
      </c>
      <c r="O6390" s="42" t="s">
        <v>23</v>
      </c>
      <c r="P6390" s="42" t="s">
        <v>395</v>
      </c>
      <c r="Q6390" s="56" t="s">
        <v>15686</v>
      </c>
      <c r="R6390" s="42" t="s">
        <v>94</v>
      </c>
      <c r="S6390" s="42" t="s">
        <v>22</v>
      </c>
      <c r="T6390" s="42"/>
      <c r="V6390" s="42"/>
      <c r="W6390" s="42"/>
      <c r="Y6390" s="57"/>
      <c r="Z6390" s="57"/>
      <c r="AA6390" s="57"/>
      <c r="AB6390" s="57"/>
      <c r="AC6390" s="57"/>
      <c r="AD6390" s="57"/>
      <c r="AE6390" s="57"/>
      <c r="AF6390" s="57"/>
      <c r="AG6390" s="57"/>
      <c r="AH6390" s="57"/>
      <c r="AI6390" s="57"/>
      <c r="AJ6390" s="57"/>
      <c r="AK6390" s="57"/>
      <c r="AL6390" s="57"/>
      <c r="AM6390" s="57"/>
      <c r="AN6390" s="57"/>
      <c r="AO6390" s="57"/>
      <c r="AP6390" s="57"/>
      <c r="AQ6390" s="57"/>
      <c r="AR6390" s="57"/>
      <c r="AS6390" s="57"/>
      <c r="AT6390" s="57"/>
      <c r="AU6390" s="57"/>
      <c r="AV6390" s="57"/>
      <c r="AW6390" s="57"/>
      <c r="AX6390" s="57"/>
      <c r="AY6390" s="57"/>
      <c r="AZ6390" s="57"/>
      <c r="BA6390" s="57"/>
      <c r="BB6390" s="57"/>
      <c r="BC6390" s="57"/>
      <c r="BD6390" s="57"/>
      <c r="BE6390" s="57"/>
      <c r="BF6390" s="57"/>
      <c r="BG6390" s="57"/>
      <c r="BH6390" s="57"/>
      <c r="BI6390" s="57"/>
      <c r="BJ6390" s="57"/>
      <c r="BK6390" s="57"/>
      <c r="BL6390" s="57"/>
    </row>
    <row r="6391" spans="1:64" s="50" customFormat="1" ht="12" customHeight="1" x14ac:dyDescent="0.15">
      <c r="A6391" s="42" t="s">
        <v>15687</v>
      </c>
      <c r="B6391" s="42" t="s">
        <v>13524</v>
      </c>
      <c r="C6391" s="42" t="s">
        <v>14</v>
      </c>
      <c r="D6391" s="42" t="s">
        <v>24</v>
      </c>
      <c r="E6391" s="42"/>
      <c r="F6391" s="55">
        <v>41432</v>
      </c>
      <c r="G6391" s="42" t="s">
        <v>15688</v>
      </c>
      <c r="H6391" s="42" t="s">
        <v>2823</v>
      </c>
      <c r="I6391" s="42" t="s">
        <v>167</v>
      </c>
      <c r="J6391" s="42" t="s">
        <v>15689</v>
      </c>
      <c r="K6391" s="42" t="s">
        <v>1759</v>
      </c>
      <c r="L6391" s="42" t="s">
        <v>13140</v>
      </c>
      <c r="M6391" s="42" t="s">
        <v>21</v>
      </c>
      <c r="N6391" s="42" t="s">
        <v>15690</v>
      </c>
      <c r="O6391" s="42" t="s">
        <v>23</v>
      </c>
      <c r="P6391" s="42" t="s">
        <v>395</v>
      </c>
      <c r="Q6391" s="56" t="s">
        <v>15691</v>
      </c>
      <c r="R6391" s="42" t="s">
        <v>94</v>
      </c>
      <c r="S6391" s="42" t="s">
        <v>22</v>
      </c>
      <c r="T6391" s="42"/>
      <c r="V6391" s="42"/>
      <c r="W6391" s="42"/>
      <c r="Y6391" s="57"/>
      <c r="Z6391" s="57"/>
      <c r="AA6391" s="57"/>
      <c r="AB6391" s="57"/>
      <c r="AC6391" s="57"/>
      <c r="AD6391" s="57"/>
      <c r="AE6391" s="57"/>
      <c r="AF6391" s="57"/>
      <c r="AG6391" s="57"/>
      <c r="AH6391" s="57"/>
      <c r="AI6391" s="57"/>
      <c r="AJ6391" s="57"/>
      <c r="AK6391" s="57"/>
      <c r="AL6391" s="57"/>
      <c r="AM6391" s="57"/>
      <c r="AN6391" s="57"/>
      <c r="AO6391" s="57"/>
      <c r="AP6391" s="57"/>
      <c r="AQ6391" s="57"/>
      <c r="AR6391" s="57"/>
      <c r="AS6391" s="57"/>
      <c r="AT6391" s="57"/>
      <c r="AU6391" s="57"/>
      <c r="AV6391" s="57"/>
      <c r="AW6391" s="57"/>
      <c r="AX6391" s="57"/>
      <c r="AY6391" s="57"/>
      <c r="AZ6391" s="57"/>
      <c r="BA6391" s="57"/>
      <c r="BB6391" s="57"/>
      <c r="BC6391" s="57"/>
      <c r="BD6391" s="57"/>
      <c r="BE6391" s="57"/>
      <c r="BF6391" s="57"/>
      <c r="BG6391" s="57"/>
      <c r="BH6391" s="57"/>
      <c r="BI6391" s="57"/>
      <c r="BJ6391" s="57"/>
      <c r="BK6391" s="57"/>
      <c r="BL6391" s="57"/>
    </row>
    <row r="6392" spans="1:64" s="50" customFormat="1" ht="12" customHeight="1" x14ac:dyDescent="0.15">
      <c r="A6392" s="42" t="s">
        <v>15698</v>
      </c>
      <c r="B6392" s="42" t="s">
        <v>8555</v>
      </c>
      <c r="C6392" s="42" t="s">
        <v>14</v>
      </c>
      <c r="D6392" s="42" t="s">
        <v>31</v>
      </c>
      <c r="E6392" s="42" t="s">
        <v>15699</v>
      </c>
      <c r="F6392" s="55">
        <v>41432</v>
      </c>
      <c r="G6392" s="42" t="s">
        <v>15700</v>
      </c>
      <c r="H6392" s="42" t="s">
        <v>15701</v>
      </c>
      <c r="I6392" s="42" t="s">
        <v>167</v>
      </c>
      <c r="J6392" s="42" t="s">
        <v>15702</v>
      </c>
      <c r="K6392" s="42" t="s">
        <v>3237</v>
      </c>
      <c r="L6392" s="42" t="s">
        <v>3238</v>
      </c>
      <c r="M6392" s="42" t="s">
        <v>21</v>
      </c>
      <c r="N6392" s="42" t="s">
        <v>15703</v>
      </c>
      <c r="O6392" s="42" t="s">
        <v>23</v>
      </c>
      <c r="P6392" s="42" t="s">
        <v>395</v>
      </c>
      <c r="Q6392" s="56" t="s">
        <v>15704</v>
      </c>
      <c r="R6392" s="42" t="s">
        <v>542</v>
      </c>
      <c r="S6392" s="42" t="s">
        <v>22</v>
      </c>
      <c r="T6392" s="42"/>
      <c r="V6392" s="42"/>
      <c r="W6392" s="42"/>
      <c r="Y6392" s="57"/>
      <c r="Z6392" s="57"/>
      <c r="AA6392" s="57"/>
      <c r="AB6392" s="57"/>
      <c r="AC6392" s="57"/>
      <c r="AD6392" s="57"/>
      <c r="AE6392" s="57"/>
      <c r="AF6392" s="57"/>
      <c r="AG6392" s="57"/>
      <c r="AH6392" s="57"/>
      <c r="AI6392" s="57"/>
      <c r="AJ6392" s="57"/>
      <c r="AK6392" s="57"/>
      <c r="AL6392" s="57"/>
      <c r="AM6392" s="57"/>
      <c r="AN6392" s="57"/>
      <c r="AO6392" s="57"/>
      <c r="AP6392" s="57"/>
      <c r="AQ6392" s="57"/>
      <c r="AR6392" s="57"/>
      <c r="AS6392" s="57"/>
      <c r="AT6392" s="57"/>
      <c r="AU6392" s="57"/>
      <c r="AV6392" s="57"/>
      <c r="AW6392" s="57"/>
      <c r="AX6392" s="57"/>
      <c r="AY6392" s="57"/>
      <c r="AZ6392" s="57"/>
      <c r="BA6392" s="57"/>
      <c r="BB6392" s="57"/>
      <c r="BC6392" s="57"/>
      <c r="BD6392" s="57"/>
      <c r="BE6392" s="57"/>
      <c r="BF6392" s="57"/>
      <c r="BG6392" s="57"/>
      <c r="BH6392" s="57"/>
      <c r="BI6392" s="57"/>
      <c r="BJ6392" s="57"/>
      <c r="BK6392" s="57"/>
      <c r="BL6392" s="57"/>
    </row>
    <row r="6393" spans="1:64" s="50" customFormat="1" ht="12" customHeight="1" x14ac:dyDescent="0.15">
      <c r="A6393" s="42" t="s">
        <v>15692</v>
      </c>
      <c r="B6393" s="42" t="s">
        <v>13059</v>
      </c>
      <c r="C6393" s="42" t="s">
        <v>14</v>
      </c>
      <c r="D6393" s="42" t="s">
        <v>31</v>
      </c>
      <c r="E6393" s="42" t="s">
        <v>15693</v>
      </c>
      <c r="F6393" s="55">
        <v>41432</v>
      </c>
      <c r="G6393" s="42" t="s">
        <v>15694</v>
      </c>
      <c r="H6393" s="42" t="s">
        <v>10851</v>
      </c>
      <c r="I6393" s="42" t="s">
        <v>39</v>
      </c>
      <c r="J6393" s="42" t="s">
        <v>11659</v>
      </c>
      <c r="K6393" s="42" t="s">
        <v>7447</v>
      </c>
      <c r="L6393" s="42" t="s">
        <v>15695</v>
      </c>
      <c r="M6393" s="42" t="s">
        <v>21</v>
      </c>
      <c r="N6393" s="42" t="s">
        <v>15696</v>
      </c>
      <c r="O6393" s="42" t="s">
        <v>537</v>
      </c>
      <c r="P6393" s="42" t="s">
        <v>395</v>
      </c>
      <c r="Q6393" s="56" t="s">
        <v>15697</v>
      </c>
      <c r="R6393" s="42" t="s">
        <v>94</v>
      </c>
      <c r="S6393" s="42" t="s">
        <v>22</v>
      </c>
      <c r="T6393" s="42"/>
      <c r="V6393" s="42"/>
      <c r="W6393" s="42"/>
      <c r="Y6393" s="57"/>
      <c r="Z6393" s="57"/>
      <c r="AA6393" s="57"/>
      <c r="AB6393" s="57"/>
      <c r="AC6393" s="57"/>
      <c r="AD6393" s="57"/>
      <c r="AE6393" s="57"/>
      <c r="AF6393" s="57"/>
      <c r="AG6393" s="57"/>
      <c r="AH6393" s="57"/>
      <c r="AI6393" s="57"/>
      <c r="AJ6393" s="57"/>
      <c r="AK6393" s="57"/>
      <c r="AL6393" s="57"/>
      <c r="AM6393" s="57"/>
      <c r="AN6393" s="57"/>
      <c r="AO6393" s="57"/>
      <c r="AP6393" s="57"/>
      <c r="AQ6393" s="57"/>
      <c r="AR6393" s="57"/>
      <c r="AS6393" s="57"/>
      <c r="AT6393" s="57"/>
      <c r="AU6393" s="57"/>
      <c r="AV6393" s="57"/>
      <c r="AW6393" s="57"/>
      <c r="AX6393" s="57"/>
      <c r="AY6393" s="57"/>
      <c r="AZ6393" s="57"/>
      <c r="BA6393" s="57"/>
      <c r="BB6393" s="57"/>
      <c r="BC6393" s="57"/>
      <c r="BD6393" s="57"/>
      <c r="BE6393" s="57"/>
      <c r="BF6393" s="57"/>
      <c r="BG6393" s="57"/>
      <c r="BH6393" s="57"/>
      <c r="BI6393" s="57"/>
      <c r="BJ6393" s="57"/>
      <c r="BK6393" s="57"/>
      <c r="BL6393" s="57"/>
    </row>
    <row r="6394" spans="1:64" s="50" customFormat="1" ht="12" customHeight="1" x14ac:dyDescent="0.15">
      <c r="A6394" s="42" t="s">
        <v>15713</v>
      </c>
      <c r="B6394" s="42" t="s">
        <v>9000</v>
      </c>
      <c r="C6394" s="42" t="s">
        <v>14</v>
      </c>
      <c r="D6394" s="42" t="s">
        <v>31</v>
      </c>
      <c r="E6394" s="42"/>
      <c r="F6394" s="55">
        <v>41432</v>
      </c>
      <c r="G6394" s="42" t="s">
        <v>15714</v>
      </c>
      <c r="H6394" s="42" t="s">
        <v>1581</v>
      </c>
      <c r="I6394" s="42" t="s">
        <v>263</v>
      </c>
      <c r="J6394" s="42" t="s">
        <v>15715</v>
      </c>
      <c r="K6394" s="42" t="s">
        <v>6131</v>
      </c>
      <c r="L6394" s="42" t="s">
        <v>15716</v>
      </c>
      <c r="M6394" s="42" t="s">
        <v>21</v>
      </c>
      <c r="N6394" s="42" t="s">
        <v>15717</v>
      </c>
      <c r="O6394" s="42" t="s">
        <v>537</v>
      </c>
      <c r="P6394" s="42" t="s">
        <v>395</v>
      </c>
      <c r="Q6394" s="56" t="s">
        <v>15718</v>
      </c>
      <c r="R6394" s="42" t="s">
        <v>94</v>
      </c>
      <c r="S6394" s="42" t="s">
        <v>22</v>
      </c>
      <c r="T6394" s="42"/>
      <c r="V6394" s="42"/>
      <c r="W6394" s="42"/>
      <c r="Y6394" s="57"/>
      <c r="Z6394" s="57"/>
      <c r="AA6394" s="57"/>
      <c r="AB6394" s="57"/>
      <c r="AC6394" s="57"/>
      <c r="AD6394" s="57"/>
      <c r="AE6394" s="57"/>
      <c r="AF6394" s="57"/>
      <c r="AG6394" s="57"/>
      <c r="AH6394" s="57"/>
      <c r="AI6394" s="57"/>
      <c r="AJ6394" s="57"/>
      <c r="AK6394" s="57"/>
      <c r="AL6394" s="57"/>
      <c r="AM6394" s="57"/>
      <c r="AN6394" s="57"/>
      <c r="AO6394" s="57"/>
      <c r="AP6394" s="57"/>
      <c r="AQ6394" s="57"/>
      <c r="AR6394" s="57"/>
      <c r="AS6394" s="57"/>
      <c r="AT6394" s="57"/>
      <c r="AU6394" s="57"/>
      <c r="AV6394" s="57"/>
      <c r="AW6394" s="57"/>
      <c r="AX6394" s="57"/>
      <c r="AY6394" s="57"/>
      <c r="AZ6394" s="57"/>
      <c r="BA6394" s="57"/>
      <c r="BB6394" s="57"/>
      <c r="BC6394" s="57"/>
      <c r="BD6394" s="57"/>
      <c r="BE6394" s="57"/>
      <c r="BF6394" s="57"/>
      <c r="BG6394" s="57"/>
      <c r="BH6394" s="57"/>
      <c r="BI6394" s="57"/>
      <c r="BJ6394" s="57"/>
      <c r="BK6394" s="57"/>
      <c r="BL6394" s="57"/>
    </row>
    <row r="6395" spans="1:64" s="50" customFormat="1" ht="12" customHeight="1" x14ac:dyDescent="0.15">
      <c r="A6395" s="42" t="s">
        <v>15705</v>
      </c>
      <c r="B6395" s="42">
        <v>39</v>
      </c>
      <c r="C6395" s="42" t="s">
        <v>14</v>
      </c>
      <c r="D6395" s="42" t="s">
        <v>31</v>
      </c>
      <c r="E6395" s="42"/>
      <c r="F6395" s="55">
        <v>41432</v>
      </c>
      <c r="G6395" s="42" t="s">
        <v>15706</v>
      </c>
      <c r="H6395" s="42" t="s">
        <v>15707</v>
      </c>
      <c r="I6395" s="42" t="s">
        <v>56</v>
      </c>
      <c r="J6395" s="42" t="s">
        <v>15708</v>
      </c>
      <c r="K6395" s="42" t="s">
        <v>15709</v>
      </c>
      <c r="L6395" s="42" t="s">
        <v>15710</v>
      </c>
      <c r="M6395" s="42" t="s">
        <v>21</v>
      </c>
      <c r="N6395" s="42" t="s">
        <v>15711</v>
      </c>
      <c r="O6395" s="42" t="s">
        <v>994</v>
      </c>
      <c r="P6395" s="42" t="s">
        <v>395</v>
      </c>
      <c r="Q6395" s="56" t="s">
        <v>15712</v>
      </c>
      <c r="R6395" s="42" t="s">
        <v>94</v>
      </c>
      <c r="S6395" s="42" t="s">
        <v>22</v>
      </c>
      <c r="T6395" s="42"/>
      <c r="V6395" s="42"/>
      <c r="W6395" s="42"/>
      <c r="Y6395" s="57"/>
      <c r="Z6395" s="57"/>
      <c r="AA6395" s="57"/>
      <c r="AB6395" s="57"/>
      <c r="AC6395" s="57"/>
      <c r="AD6395" s="57"/>
      <c r="AE6395" s="57"/>
      <c r="AF6395" s="57"/>
      <c r="AG6395" s="57"/>
      <c r="AH6395" s="57"/>
      <c r="AI6395" s="57"/>
      <c r="AJ6395" s="57"/>
      <c r="AK6395" s="57"/>
      <c r="AL6395" s="57"/>
      <c r="AM6395" s="57"/>
      <c r="AN6395" s="57"/>
      <c r="AO6395" s="57"/>
      <c r="AP6395" s="57"/>
      <c r="AQ6395" s="57"/>
      <c r="AR6395" s="57"/>
      <c r="AS6395" s="57"/>
      <c r="AT6395" s="57"/>
      <c r="AU6395" s="57"/>
      <c r="AV6395" s="57"/>
      <c r="AW6395" s="57"/>
      <c r="AX6395" s="57"/>
      <c r="AY6395" s="57"/>
      <c r="AZ6395" s="57"/>
      <c r="BA6395" s="57"/>
      <c r="BB6395" s="57"/>
      <c r="BC6395" s="57"/>
      <c r="BD6395" s="57"/>
      <c r="BE6395" s="57"/>
      <c r="BF6395" s="57"/>
      <c r="BG6395" s="57"/>
      <c r="BH6395" s="57"/>
      <c r="BI6395" s="57"/>
      <c r="BJ6395" s="57"/>
      <c r="BK6395" s="57"/>
      <c r="BL6395" s="57"/>
    </row>
    <row r="6396" spans="1:64" s="50" customFormat="1" ht="12" customHeight="1" x14ac:dyDescent="0.15">
      <c r="A6396" s="42" t="s">
        <v>15725</v>
      </c>
      <c r="B6396" s="42">
        <v>27</v>
      </c>
      <c r="C6396" s="42" t="s">
        <v>14</v>
      </c>
      <c r="D6396" s="42" t="s">
        <v>31</v>
      </c>
      <c r="E6396" s="42" t="s">
        <v>15726</v>
      </c>
      <c r="F6396" s="55">
        <v>41431</v>
      </c>
      <c r="G6396" s="42" t="s">
        <v>23927</v>
      </c>
      <c r="H6396" s="42" t="s">
        <v>15727</v>
      </c>
      <c r="I6396" s="42" t="s">
        <v>67</v>
      </c>
      <c r="J6396" s="42" t="s">
        <v>15728</v>
      </c>
      <c r="K6396" s="42" t="s">
        <v>15729</v>
      </c>
      <c r="L6396" s="42" t="s">
        <v>15730</v>
      </c>
      <c r="M6396" s="42" t="s">
        <v>21</v>
      </c>
      <c r="N6396" s="42" t="s">
        <v>15731</v>
      </c>
      <c r="O6396" s="42" t="s">
        <v>537</v>
      </c>
      <c r="P6396" s="42" t="s">
        <v>395</v>
      </c>
      <c r="Q6396" s="56" t="s">
        <v>15732</v>
      </c>
      <c r="R6396" s="42" t="s">
        <v>94</v>
      </c>
      <c r="S6396" s="42" t="s">
        <v>22</v>
      </c>
      <c r="T6396" s="42"/>
      <c r="V6396" s="42"/>
      <c r="W6396" s="42"/>
      <c r="Y6396" s="57"/>
      <c r="Z6396" s="57"/>
      <c r="AA6396" s="57"/>
      <c r="AB6396" s="57"/>
      <c r="AC6396" s="57"/>
      <c r="AD6396" s="57"/>
      <c r="AE6396" s="57"/>
      <c r="AF6396" s="57"/>
      <c r="AG6396" s="57"/>
      <c r="AH6396" s="57"/>
      <c r="AI6396" s="57"/>
      <c r="AJ6396" s="57"/>
      <c r="AK6396" s="57"/>
      <c r="AL6396" s="57"/>
      <c r="AM6396" s="57"/>
      <c r="AN6396" s="57"/>
      <c r="AO6396" s="57"/>
      <c r="AP6396" s="57"/>
      <c r="AQ6396" s="57"/>
      <c r="AR6396" s="57"/>
      <c r="AS6396" s="57"/>
      <c r="AT6396" s="57"/>
      <c r="AU6396" s="57"/>
      <c r="AV6396" s="57"/>
      <c r="AW6396" s="57"/>
      <c r="AX6396" s="57"/>
      <c r="AY6396" s="57"/>
      <c r="AZ6396" s="57"/>
      <c r="BA6396" s="57"/>
      <c r="BB6396" s="57"/>
      <c r="BC6396" s="57"/>
      <c r="BD6396" s="57"/>
      <c r="BE6396" s="57"/>
      <c r="BF6396" s="57"/>
      <c r="BG6396" s="57"/>
      <c r="BH6396" s="57"/>
      <c r="BI6396" s="57"/>
      <c r="BJ6396" s="57"/>
      <c r="BK6396" s="57"/>
      <c r="BL6396" s="57"/>
    </row>
    <row r="6397" spans="1:64" s="50" customFormat="1" ht="12" customHeight="1" x14ac:dyDescent="0.15">
      <c r="A6397" s="42" t="s">
        <v>15719</v>
      </c>
      <c r="B6397" s="42">
        <v>67</v>
      </c>
      <c r="C6397" s="42" t="s">
        <v>14</v>
      </c>
      <c r="D6397" s="42" t="s">
        <v>31</v>
      </c>
      <c r="E6397" s="42" t="s">
        <v>15720</v>
      </c>
      <c r="F6397" s="55">
        <v>41431</v>
      </c>
      <c r="G6397" s="42" t="s">
        <v>15721</v>
      </c>
      <c r="H6397" s="42" t="s">
        <v>9251</v>
      </c>
      <c r="I6397" s="42" t="s">
        <v>360</v>
      </c>
      <c r="J6397" s="42" t="s">
        <v>9252</v>
      </c>
      <c r="K6397" s="42" t="s">
        <v>9253</v>
      </c>
      <c r="L6397" s="42" t="s">
        <v>15722</v>
      </c>
      <c r="M6397" s="42" t="s">
        <v>21</v>
      </c>
      <c r="N6397" s="42" t="s">
        <v>15723</v>
      </c>
      <c r="O6397" s="42" t="s">
        <v>994</v>
      </c>
      <c r="P6397" s="42" t="s">
        <v>395</v>
      </c>
      <c r="Q6397" s="56" t="s">
        <v>15724</v>
      </c>
      <c r="R6397" s="42" t="s">
        <v>94</v>
      </c>
      <c r="S6397" s="42" t="s">
        <v>22</v>
      </c>
      <c r="T6397" s="42"/>
      <c r="V6397" s="42"/>
      <c r="W6397" s="42"/>
      <c r="Y6397" s="57"/>
      <c r="Z6397" s="57"/>
      <c r="AA6397" s="57"/>
      <c r="AB6397" s="57"/>
      <c r="AC6397" s="57"/>
      <c r="AD6397" s="57"/>
      <c r="AE6397" s="57"/>
      <c r="AF6397" s="57"/>
      <c r="AG6397" s="57"/>
      <c r="AH6397" s="57"/>
      <c r="AI6397" s="57"/>
      <c r="AJ6397" s="57"/>
      <c r="AK6397" s="57"/>
      <c r="AL6397" s="57"/>
      <c r="AM6397" s="57"/>
      <c r="AN6397" s="57"/>
      <c r="AO6397" s="57"/>
      <c r="AP6397" s="57"/>
      <c r="AQ6397" s="57"/>
      <c r="AR6397" s="57"/>
      <c r="AS6397" s="57"/>
      <c r="AT6397" s="57"/>
      <c r="AU6397" s="57"/>
      <c r="AV6397" s="57"/>
      <c r="AW6397" s="57"/>
      <c r="AX6397" s="57"/>
      <c r="AY6397" s="57"/>
      <c r="AZ6397" s="57"/>
      <c r="BA6397" s="57"/>
      <c r="BB6397" s="57"/>
      <c r="BC6397" s="57"/>
      <c r="BD6397" s="57"/>
      <c r="BE6397" s="57"/>
      <c r="BF6397" s="57"/>
      <c r="BG6397" s="57"/>
      <c r="BH6397" s="57"/>
      <c r="BI6397" s="57"/>
      <c r="BJ6397" s="57"/>
      <c r="BK6397" s="57"/>
      <c r="BL6397" s="57"/>
    </row>
    <row r="6398" spans="1:64" s="50" customFormat="1" ht="12" customHeight="1" x14ac:dyDescent="0.15">
      <c r="A6398" s="42" t="s">
        <v>15737</v>
      </c>
      <c r="B6398" s="42" t="s">
        <v>13151</v>
      </c>
      <c r="C6398" s="42" t="s">
        <v>108</v>
      </c>
      <c r="D6398" s="42" t="s">
        <v>79</v>
      </c>
      <c r="E6398" s="42" t="s">
        <v>15738</v>
      </c>
      <c r="F6398" s="55">
        <v>41430</v>
      </c>
      <c r="G6398" s="42" t="s">
        <v>15739</v>
      </c>
      <c r="H6398" s="42" t="s">
        <v>15733</v>
      </c>
      <c r="I6398" s="42" t="s">
        <v>417</v>
      </c>
      <c r="J6398" s="42" t="s">
        <v>15734</v>
      </c>
      <c r="K6398" s="42" t="s">
        <v>738</v>
      </c>
      <c r="L6398" s="42" t="s">
        <v>569</v>
      </c>
      <c r="M6398" s="42" t="s">
        <v>21</v>
      </c>
      <c r="N6398" s="42" t="s">
        <v>15735</v>
      </c>
      <c r="O6398" s="42" t="s">
        <v>597</v>
      </c>
      <c r="P6398" s="42" t="s">
        <v>395</v>
      </c>
      <c r="Q6398" s="56" t="s">
        <v>15736</v>
      </c>
      <c r="R6398" s="42" t="s">
        <v>94</v>
      </c>
      <c r="S6398" s="42" t="s">
        <v>12</v>
      </c>
      <c r="T6398" s="42"/>
      <c r="V6398" s="42"/>
      <c r="W6398" s="42"/>
      <c r="Y6398" s="57"/>
      <c r="Z6398" s="57"/>
      <c r="AA6398" s="57"/>
      <c r="AB6398" s="57"/>
      <c r="AC6398" s="57"/>
      <c r="AD6398" s="57"/>
      <c r="AE6398" s="57"/>
      <c r="AF6398" s="57"/>
      <c r="AG6398" s="57"/>
      <c r="AH6398" s="57"/>
      <c r="AI6398" s="57"/>
      <c r="AJ6398" s="57"/>
      <c r="AK6398" s="57"/>
      <c r="AL6398" s="57"/>
      <c r="AM6398" s="57"/>
      <c r="AN6398" s="57"/>
      <c r="AO6398" s="57"/>
      <c r="AP6398" s="57"/>
      <c r="AQ6398" s="57"/>
      <c r="AR6398" s="57"/>
      <c r="AS6398" s="57"/>
      <c r="AT6398" s="57"/>
      <c r="AU6398" s="57"/>
      <c r="AV6398" s="57"/>
      <c r="AW6398" s="57"/>
      <c r="AX6398" s="57"/>
      <c r="AY6398" s="57"/>
      <c r="AZ6398" s="57"/>
      <c r="BA6398" s="57"/>
      <c r="BB6398" s="57"/>
      <c r="BC6398" s="57"/>
      <c r="BD6398" s="57"/>
      <c r="BE6398" s="57"/>
      <c r="BF6398" s="57"/>
      <c r="BG6398" s="57"/>
      <c r="BH6398" s="57"/>
      <c r="BI6398" s="57"/>
      <c r="BJ6398" s="57"/>
      <c r="BK6398" s="57"/>
      <c r="BL6398" s="57"/>
    </row>
    <row r="6399" spans="1:64" s="50" customFormat="1" ht="12" customHeight="1" x14ac:dyDescent="0.15">
      <c r="A6399" s="42" t="s">
        <v>15740</v>
      </c>
      <c r="B6399" s="42" t="s">
        <v>15640</v>
      </c>
      <c r="C6399" s="42" t="s">
        <v>14</v>
      </c>
      <c r="D6399" s="42" t="s">
        <v>24</v>
      </c>
      <c r="E6399" s="42"/>
      <c r="F6399" s="55">
        <v>41430</v>
      </c>
      <c r="G6399" s="42" t="s">
        <v>15741</v>
      </c>
      <c r="H6399" s="42" t="s">
        <v>8263</v>
      </c>
      <c r="I6399" s="42" t="s">
        <v>46</v>
      </c>
      <c r="J6399" s="42" t="s">
        <v>8264</v>
      </c>
      <c r="K6399" s="42" t="s">
        <v>1562</v>
      </c>
      <c r="L6399" s="42" t="s">
        <v>225</v>
      </c>
      <c r="M6399" s="42" t="s">
        <v>21</v>
      </c>
      <c r="N6399" s="42" t="s">
        <v>15742</v>
      </c>
      <c r="O6399" s="42" t="s">
        <v>23</v>
      </c>
      <c r="P6399" s="42" t="s">
        <v>395</v>
      </c>
      <c r="Q6399" s="56" t="s">
        <v>15743</v>
      </c>
      <c r="R6399" s="42" t="s">
        <v>23</v>
      </c>
      <c r="S6399" s="42" t="s">
        <v>22</v>
      </c>
      <c r="T6399" s="42"/>
      <c r="V6399" s="42"/>
      <c r="W6399" s="42"/>
      <c r="Y6399" s="57"/>
      <c r="Z6399" s="57"/>
      <c r="AA6399" s="57"/>
      <c r="AB6399" s="57"/>
      <c r="AC6399" s="57"/>
      <c r="AD6399" s="57"/>
      <c r="AE6399" s="57"/>
      <c r="AF6399" s="57"/>
      <c r="AG6399" s="57"/>
      <c r="AH6399" s="57"/>
      <c r="AI6399" s="57"/>
      <c r="AJ6399" s="57"/>
      <c r="AK6399" s="57"/>
      <c r="AL6399" s="57"/>
      <c r="AM6399" s="57"/>
      <c r="AN6399" s="57"/>
      <c r="AO6399" s="57"/>
      <c r="AP6399" s="57"/>
      <c r="AQ6399" s="57"/>
      <c r="AR6399" s="57"/>
      <c r="AS6399" s="57"/>
      <c r="AT6399" s="57"/>
      <c r="AU6399" s="57"/>
      <c r="AV6399" s="57"/>
      <c r="AW6399" s="57"/>
      <c r="AX6399" s="57"/>
      <c r="AY6399" s="57"/>
      <c r="AZ6399" s="57"/>
      <c r="BA6399" s="57"/>
      <c r="BB6399" s="57"/>
      <c r="BC6399" s="57"/>
      <c r="BD6399" s="57"/>
      <c r="BE6399" s="57"/>
      <c r="BF6399" s="57"/>
      <c r="BG6399" s="57"/>
      <c r="BH6399" s="57"/>
      <c r="BI6399" s="57"/>
      <c r="BJ6399" s="57"/>
      <c r="BK6399" s="57"/>
      <c r="BL6399" s="57"/>
    </row>
    <row r="6400" spans="1:64" s="50" customFormat="1" ht="12" customHeight="1" x14ac:dyDescent="0.15">
      <c r="A6400" s="42" t="s">
        <v>15744</v>
      </c>
      <c r="B6400" s="42">
        <v>36</v>
      </c>
      <c r="C6400" s="42" t="s">
        <v>14</v>
      </c>
      <c r="D6400" s="42" t="s">
        <v>24</v>
      </c>
      <c r="E6400" s="42"/>
      <c r="F6400" s="55">
        <v>41430</v>
      </c>
      <c r="G6400" s="42" t="s">
        <v>15745</v>
      </c>
      <c r="H6400" s="42" t="s">
        <v>15746</v>
      </c>
      <c r="I6400" s="42" t="s">
        <v>39</v>
      </c>
      <c r="J6400" s="42" t="s">
        <v>15747</v>
      </c>
      <c r="K6400" s="42" t="s">
        <v>150</v>
      </c>
      <c r="L6400" s="42" t="s">
        <v>2074</v>
      </c>
      <c r="M6400" s="42" t="s">
        <v>3088</v>
      </c>
      <c r="N6400" s="42" t="s">
        <v>15748</v>
      </c>
      <c r="O6400" s="42" t="s">
        <v>994</v>
      </c>
      <c r="P6400" s="42" t="s">
        <v>395</v>
      </c>
      <c r="Q6400" s="56" t="s">
        <v>15749</v>
      </c>
      <c r="R6400" s="42" t="s">
        <v>94</v>
      </c>
      <c r="S6400" s="42" t="s">
        <v>22</v>
      </c>
      <c r="T6400" s="42"/>
      <c r="V6400" s="42"/>
      <c r="W6400" s="42"/>
      <c r="Y6400" s="57"/>
      <c r="Z6400" s="57"/>
      <c r="AA6400" s="57"/>
      <c r="AB6400" s="57"/>
      <c r="AC6400" s="57"/>
      <c r="AD6400" s="57"/>
      <c r="AE6400" s="57"/>
      <c r="AF6400" s="57"/>
      <c r="AG6400" s="57"/>
      <c r="AH6400" s="57"/>
      <c r="AI6400" s="57"/>
      <c r="AJ6400" s="57"/>
      <c r="AK6400" s="57"/>
      <c r="AL6400" s="57"/>
      <c r="AM6400" s="57"/>
      <c r="AN6400" s="57"/>
      <c r="AO6400" s="57"/>
      <c r="AP6400" s="57"/>
      <c r="AQ6400" s="57"/>
      <c r="AR6400" s="57"/>
      <c r="AS6400" s="57"/>
      <c r="AT6400" s="57"/>
      <c r="AU6400" s="57"/>
      <c r="AV6400" s="57"/>
      <c r="AW6400" s="57"/>
      <c r="AX6400" s="57"/>
      <c r="AY6400" s="57"/>
      <c r="AZ6400" s="57"/>
      <c r="BA6400" s="57"/>
      <c r="BB6400" s="57"/>
      <c r="BC6400" s="57"/>
      <c r="BD6400" s="57"/>
      <c r="BE6400" s="57"/>
      <c r="BF6400" s="57"/>
      <c r="BG6400" s="57"/>
      <c r="BH6400" s="57"/>
      <c r="BI6400" s="57"/>
      <c r="BJ6400" s="57"/>
      <c r="BK6400" s="57"/>
      <c r="BL6400" s="57"/>
    </row>
    <row r="6401" spans="1:64" s="50" customFormat="1" ht="12" customHeight="1" x14ac:dyDescent="0.15">
      <c r="A6401" s="42" t="s">
        <v>15750</v>
      </c>
      <c r="B6401" s="42" t="s">
        <v>13319</v>
      </c>
      <c r="C6401" s="42" t="s">
        <v>14</v>
      </c>
      <c r="D6401" s="42" t="s">
        <v>31</v>
      </c>
      <c r="E6401" s="42" t="s">
        <v>15751</v>
      </c>
      <c r="F6401" s="55">
        <v>41430</v>
      </c>
      <c r="G6401" s="42" t="s">
        <v>15752</v>
      </c>
      <c r="H6401" s="42" t="s">
        <v>6152</v>
      </c>
      <c r="I6401" s="42" t="s">
        <v>67</v>
      </c>
      <c r="J6401" s="42" t="s">
        <v>15753</v>
      </c>
      <c r="K6401" s="42" t="s">
        <v>279</v>
      </c>
      <c r="L6401" s="42" t="s">
        <v>6154</v>
      </c>
      <c r="M6401" s="42" t="s">
        <v>21</v>
      </c>
      <c r="N6401" s="42" t="s">
        <v>15754</v>
      </c>
      <c r="O6401" s="42" t="s">
        <v>23</v>
      </c>
      <c r="P6401" s="42" t="s">
        <v>395</v>
      </c>
      <c r="Q6401" s="56" t="s">
        <v>15755</v>
      </c>
      <c r="R6401" s="42" t="s">
        <v>94</v>
      </c>
      <c r="S6401" s="42" t="s">
        <v>22</v>
      </c>
      <c r="T6401" s="42"/>
      <c r="V6401" s="42"/>
      <c r="W6401" s="42"/>
      <c r="Y6401" s="57"/>
      <c r="Z6401" s="57"/>
      <c r="AA6401" s="57"/>
      <c r="AB6401" s="57"/>
      <c r="AC6401" s="57"/>
      <c r="AD6401" s="57"/>
      <c r="AE6401" s="57"/>
      <c r="AF6401" s="57"/>
      <c r="AG6401" s="57"/>
      <c r="AH6401" s="57"/>
      <c r="AI6401" s="57"/>
      <c r="AJ6401" s="57"/>
      <c r="AK6401" s="57"/>
      <c r="AL6401" s="57"/>
      <c r="AM6401" s="57"/>
      <c r="AN6401" s="57"/>
      <c r="AO6401" s="57"/>
      <c r="AP6401" s="57"/>
      <c r="AQ6401" s="57"/>
      <c r="AR6401" s="57"/>
      <c r="AS6401" s="57"/>
      <c r="AT6401" s="57"/>
      <c r="AU6401" s="57"/>
      <c r="AV6401" s="57"/>
      <c r="AW6401" s="57"/>
      <c r="AX6401" s="57"/>
      <c r="AY6401" s="57"/>
      <c r="AZ6401" s="57"/>
      <c r="BA6401" s="57"/>
      <c r="BB6401" s="57"/>
      <c r="BC6401" s="57"/>
      <c r="BD6401" s="57"/>
      <c r="BE6401" s="57"/>
      <c r="BF6401" s="57"/>
      <c r="BG6401" s="57"/>
      <c r="BH6401" s="57"/>
      <c r="BI6401" s="57"/>
      <c r="BJ6401" s="57"/>
      <c r="BK6401" s="57"/>
      <c r="BL6401" s="57"/>
    </row>
    <row r="6402" spans="1:64" s="50" customFormat="1" ht="12" customHeight="1" x14ac:dyDescent="0.15">
      <c r="A6402" s="42" t="s">
        <v>15756</v>
      </c>
      <c r="B6402" s="42" t="s">
        <v>8555</v>
      </c>
      <c r="C6402" s="42" t="s">
        <v>14</v>
      </c>
      <c r="D6402" s="42" t="s">
        <v>31</v>
      </c>
      <c r="E6402" s="42" t="s">
        <v>15757</v>
      </c>
      <c r="F6402" s="55">
        <v>41430</v>
      </c>
      <c r="G6402" s="42" t="s">
        <v>15758</v>
      </c>
      <c r="H6402" s="42" t="s">
        <v>11631</v>
      </c>
      <c r="I6402" s="42" t="s">
        <v>39</v>
      </c>
      <c r="J6402" s="42" t="s">
        <v>15759</v>
      </c>
      <c r="K6402" s="42" t="s">
        <v>150</v>
      </c>
      <c r="L6402" s="42" t="s">
        <v>151</v>
      </c>
      <c r="M6402" s="42" t="s">
        <v>21</v>
      </c>
      <c r="N6402" s="42" t="s">
        <v>15760</v>
      </c>
      <c r="O6402" s="42" t="s">
        <v>23</v>
      </c>
      <c r="P6402" s="42" t="s">
        <v>395</v>
      </c>
      <c r="Q6402" s="56" t="s">
        <v>15761</v>
      </c>
      <c r="R6402" s="42" t="s">
        <v>94</v>
      </c>
      <c r="S6402" s="42" t="s">
        <v>22</v>
      </c>
      <c r="T6402" s="42"/>
      <c r="V6402" s="42"/>
      <c r="W6402" s="42"/>
      <c r="Y6402" s="57"/>
      <c r="Z6402" s="57"/>
      <c r="AA6402" s="57"/>
      <c r="AB6402" s="57"/>
      <c r="AC6402" s="57"/>
      <c r="AD6402" s="57"/>
      <c r="AE6402" s="57"/>
      <c r="AF6402" s="57"/>
      <c r="AG6402" s="57"/>
      <c r="AH6402" s="57"/>
      <c r="AI6402" s="57"/>
      <c r="AJ6402" s="57"/>
      <c r="AK6402" s="57"/>
      <c r="AL6402" s="57"/>
      <c r="AM6402" s="57"/>
      <c r="AN6402" s="57"/>
      <c r="AO6402" s="57"/>
      <c r="AP6402" s="57"/>
      <c r="AQ6402" s="57"/>
      <c r="AR6402" s="57"/>
      <c r="AS6402" s="57"/>
      <c r="AT6402" s="57"/>
      <c r="AU6402" s="57"/>
      <c r="AV6402" s="57"/>
      <c r="AW6402" s="57"/>
      <c r="AX6402" s="57"/>
      <c r="AY6402" s="57"/>
      <c r="AZ6402" s="57"/>
      <c r="BA6402" s="57"/>
      <c r="BB6402" s="57"/>
      <c r="BC6402" s="57"/>
      <c r="BD6402" s="57"/>
      <c r="BE6402" s="57"/>
      <c r="BF6402" s="57"/>
      <c r="BG6402" s="57"/>
      <c r="BH6402" s="57"/>
      <c r="BI6402" s="57"/>
      <c r="BJ6402" s="57"/>
      <c r="BK6402" s="57"/>
      <c r="BL6402" s="57"/>
    </row>
    <row r="6403" spans="1:64" s="50" customFormat="1" ht="12" customHeight="1" x14ac:dyDescent="0.15">
      <c r="A6403" s="42" t="s">
        <v>15772</v>
      </c>
      <c r="B6403" s="42">
        <v>51</v>
      </c>
      <c r="C6403" s="42" t="s">
        <v>108</v>
      </c>
      <c r="D6403" s="42" t="s">
        <v>24</v>
      </c>
      <c r="E6403" s="42"/>
      <c r="F6403" s="55">
        <v>41429</v>
      </c>
      <c r="G6403" s="42" t="s">
        <v>15773</v>
      </c>
      <c r="H6403" s="42" t="s">
        <v>15774</v>
      </c>
      <c r="I6403" s="42" t="s">
        <v>39</v>
      </c>
      <c r="J6403" s="42" t="s">
        <v>15775</v>
      </c>
      <c r="K6403" s="42" t="s">
        <v>15776</v>
      </c>
      <c r="L6403" s="42" t="s">
        <v>15777</v>
      </c>
      <c r="M6403" s="42" t="s">
        <v>21</v>
      </c>
      <c r="N6403" s="42" t="s">
        <v>15778</v>
      </c>
      <c r="O6403" s="42" t="s">
        <v>23</v>
      </c>
      <c r="P6403" s="42" t="s">
        <v>395</v>
      </c>
      <c r="Q6403" s="56" t="s">
        <v>15779</v>
      </c>
      <c r="R6403" s="42" t="s">
        <v>94</v>
      </c>
      <c r="S6403" s="42" t="s">
        <v>22</v>
      </c>
      <c r="T6403" s="42"/>
      <c r="V6403" s="42"/>
      <c r="W6403" s="42"/>
      <c r="Y6403" s="57"/>
      <c r="Z6403" s="57"/>
      <c r="AA6403" s="57"/>
      <c r="AB6403" s="57"/>
      <c r="AC6403" s="57"/>
      <c r="AD6403" s="57"/>
      <c r="AE6403" s="57"/>
      <c r="AF6403" s="57"/>
      <c r="AG6403" s="57"/>
      <c r="AH6403" s="57"/>
      <c r="AI6403" s="57"/>
      <c r="AJ6403" s="57"/>
      <c r="AK6403" s="57"/>
      <c r="AL6403" s="57"/>
      <c r="AM6403" s="57"/>
      <c r="AN6403" s="57"/>
      <c r="AO6403" s="57"/>
      <c r="AP6403" s="57"/>
      <c r="AQ6403" s="57"/>
      <c r="AR6403" s="57"/>
      <c r="AS6403" s="57"/>
      <c r="AT6403" s="57"/>
      <c r="AU6403" s="57"/>
      <c r="AV6403" s="57"/>
      <c r="AW6403" s="57"/>
      <c r="AX6403" s="57"/>
      <c r="AY6403" s="57"/>
      <c r="AZ6403" s="57"/>
      <c r="BA6403" s="57"/>
      <c r="BB6403" s="57"/>
      <c r="BC6403" s="57"/>
      <c r="BD6403" s="57"/>
      <c r="BE6403" s="57"/>
      <c r="BF6403" s="57"/>
      <c r="BG6403" s="57"/>
      <c r="BH6403" s="57"/>
      <c r="BI6403" s="57"/>
      <c r="BJ6403" s="57"/>
      <c r="BK6403" s="57"/>
      <c r="BL6403" s="57"/>
    </row>
    <row r="6404" spans="1:64" s="50" customFormat="1" ht="12" customHeight="1" x14ac:dyDescent="0.15">
      <c r="A6404" s="42" t="s">
        <v>15762</v>
      </c>
      <c r="B6404" s="42" t="s">
        <v>15497</v>
      </c>
      <c r="C6404" s="42" t="s">
        <v>14</v>
      </c>
      <c r="D6404" s="42" t="s">
        <v>42</v>
      </c>
      <c r="E6404" s="42"/>
      <c r="F6404" s="55">
        <v>41429</v>
      </c>
      <c r="G6404" s="42" t="s">
        <v>15763</v>
      </c>
      <c r="H6404" s="42" t="s">
        <v>15764</v>
      </c>
      <c r="I6404" s="42" t="s">
        <v>39</v>
      </c>
      <c r="J6404" s="42" t="s">
        <v>15765</v>
      </c>
      <c r="K6404" s="42" t="s">
        <v>767</v>
      </c>
      <c r="L6404" s="42" t="s">
        <v>4672</v>
      </c>
      <c r="M6404" s="42" t="s">
        <v>21</v>
      </c>
      <c r="N6404" s="42" t="s">
        <v>15766</v>
      </c>
      <c r="O6404" s="42" t="s">
        <v>23</v>
      </c>
      <c r="P6404" s="42" t="s">
        <v>395</v>
      </c>
      <c r="Q6404" s="56" t="s">
        <v>15767</v>
      </c>
      <c r="R6404" s="42" t="s">
        <v>94</v>
      </c>
      <c r="S6404" s="42" t="s">
        <v>22</v>
      </c>
      <c r="T6404" s="42"/>
      <c r="V6404" s="42"/>
      <c r="W6404" s="42"/>
      <c r="Y6404" s="57"/>
      <c r="Z6404" s="57"/>
      <c r="AA6404" s="57"/>
      <c r="AB6404" s="57"/>
      <c r="AC6404" s="57"/>
      <c r="AD6404" s="57"/>
      <c r="AE6404" s="57"/>
      <c r="AF6404" s="57"/>
      <c r="AG6404" s="57"/>
      <c r="AH6404" s="57"/>
      <c r="AI6404" s="57"/>
      <c r="AJ6404" s="57"/>
      <c r="AK6404" s="57"/>
      <c r="AL6404" s="57"/>
      <c r="AM6404" s="57"/>
      <c r="AN6404" s="57"/>
      <c r="AO6404" s="57"/>
      <c r="AP6404" s="57"/>
      <c r="AQ6404" s="57"/>
      <c r="AR6404" s="57"/>
      <c r="AS6404" s="57"/>
      <c r="AT6404" s="57"/>
      <c r="AU6404" s="57"/>
      <c r="AV6404" s="57"/>
      <c r="AW6404" s="57"/>
      <c r="AX6404" s="57"/>
      <c r="AY6404" s="57"/>
      <c r="AZ6404" s="57"/>
      <c r="BA6404" s="57"/>
      <c r="BB6404" s="57"/>
      <c r="BC6404" s="57"/>
      <c r="BD6404" s="57"/>
      <c r="BE6404" s="57"/>
      <c r="BF6404" s="57"/>
      <c r="BG6404" s="57"/>
      <c r="BH6404" s="57"/>
      <c r="BI6404" s="57"/>
      <c r="BJ6404" s="57"/>
      <c r="BK6404" s="57"/>
      <c r="BL6404" s="57"/>
    </row>
    <row r="6405" spans="1:64" s="50" customFormat="1" ht="12" customHeight="1" x14ac:dyDescent="0.15">
      <c r="A6405" s="42" t="s">
        <v>15768</v>
      </c>
      <c r="B6405" s="42" t="s">
        <v>13319</v>
      </c>
      <c r="C6405" s="42" t="s">
        <v>14</v>
      </c>
      <c r="D6405" s="42" t="s">
        <v>24</v>
      </c>
      <c r="E6405" s="42"/>
      <c r="F6405" s="55">
        <v>41429</v>
      </c>
      <c r="G6405" s="42" t="s">
        <v>15769</v>
      </c>
      <c r="H6405" s="42" t="s">
        <v>1168</v>
      </c>
      <c r="I6405" s="42" t="s">
        <v>313</v>
      </c>
      <c r="J6405" s="42">
        <v>38120</v>
      </c>
      <c r="K6405" s="42" t="s">
        <v>1169</v>
      </c>
      <c r="L6405" s="42" t="s">
        <v>1170</v>
      </c>
      <c r="M6405" s="42" t="s">
        <v>21</v>
      </c>
      <c r="N6405" s="42" t="s">
        <v>15770</v>
      </c>
      <c r="O6405" s="42" t="s">
        <v>23</v>
      </c>
      <c r="P6405" s="42" t="s">
        <v>395</v>
      </c>
      <c r="Q6405" s="56" t="s">
        <v>15771</v>
      </c>
      <c r="R6405" s="42" t="s">
        <v>94</v>
      </c>
      <c r="S6405" s="42" t="s">
        <v>22</v>
      </c>
      <c r="T6405" s="42"/>
      <c r="V6405" s="42"/>
      <c r="W6405" s="42"/>
      <c r="Y6405" s="57"/>
      <c r="Z6405" s="57"/>
      <c r="AA6405" s="57"/>
      <c r="AB6405" s="57"/>
      <c r="AC6405" s="57"/>
      <c r="AD6405" s="57"/>
      <c r="AE6405" s="57"/>
      <c r="AF6405" s="57"/>
      <c r="AG6405" s="57"/>
      <c r="AH6405" s="57"/>
      <c r="AI6405" s="57"/>
      <c r="AJ6405" s="57"/>
      <c r="AK6405" s="57"/>
      <c r="AL6405" s="57"/>
      <c r="AM6405" s="57"/>
      <c r="AN6405" s="57"/>
      <c r="AO6405" s="57"/>
      <c r="AP6405" s="57"/>
      <c r="AQ6405" s="57"/>
      <c r="AR6405" s="57"/>
      <c r="AS6405" s="57"/>
      <c r="AT6405" s="57"/>
      <c r="AU6405" s="57"/>
      <c r="AV6405" s="57"/>
      <c r="AW6405" s="57"/>
      <c r="AX6405" s="57"/>
      <c r="AY6405" s="57"/>
      <c r="AZ6405" s="57"/>
      <c r="BA6405" s="57"/>
      <c r="BB6405" s="57"/>
      <c r="BC6405" s="57"/>
      <c r="BD6405" s="57"/>
      <c r="BE6405" s="57"/>
      <c r="BF6405" s="57"/>
      <c r="BG6405" s="57"/>
      <c r="BH6405" s="57"/>
      <c r="BI6405" s="57"/>
      <c r="BJ6405" s="57"/>
      <c r="BK6405" s="57"/>
      <c r="BL6405" s="57"/>
    </row>
    <row r="6406" spans="1:64" s="50" customFormat="1" ht="12" customHeight="1" x14ac:dyDescent="0.15">
      <c r="A6406" s="42" t="s">
        <v>15780</v>
      </c>
      <c r="B6406" s="42" t="s">
        <v>9000</v>
      </c>
      <c r="C6406" s="42" t="s">
        <v>14</v>
      </c>
      <c r="D6406" s="42" t="s">
        <v>24</v>
      </c>
      <c r="E6406" s="42"/>
      <c r="F6406" s="55">
        <v>41429</v>
      </c>
      <c r="G6406" s="42" t="s">
        <v>15781</v>
      </c>
      <c r="H6406" s="42" t="s">
        <v>3336</v>
      </c>
      <c r="I6406" s="42" t="s">
        <v>39</v>
      </c>
      <c r="J6406" s="42" t="s">
        <v>10374</v>
      </c>
      <c r="K6406" s="42" t="s">
        <v>3338</v>
      </c>
      <c r="L6406" s="42" t="s">
        <v>3339</v>
      </c>
      <c r="M6406" s="42" t="s">
        <v>21</v>
      </c>
      <c r="N6406" s="42" t="s">
        <v>15782</v>
      </c>
      <c r="O6406" s="42" t="s">
        <v>23</v>
      </c>
      <c r="P6406" s="42" t="s">
        <v>395</v>
      </c>
      <c r="Q6406" s="56" t="s">
        <v>15783</v>
      </c>
      <c r="R6406" s="42" t="s">
        <v>94</v>
      </c>
      <c r="S6406" s="42" t="s">
        <v>22</v>
      </c>
      <c r="T6406" s="42"/>
      <c r="V6406" s="42"/>
      <c r="W6406" s="42"/>
      <c r="Y6406" s="57"/>
      <c r="Z6406" s="57"/>
      <c r="AA6406" s="57"/>
      <c r="AB6406" s="57"/>
      <c r="AC6406" s="57"/>
      <c r="AD6406" s="57"/>
      <c r="AE6406" s="57"/>
      <c r="AF6406" s="57"/>
      <c r="AG6406" s="57"/>
      <c r="AH6406" s="57"/>
      <c r="AI6406" s="57"/>
      <c r="AJ6406" s="57"/>
      <c r="AK6406" s="57"/>
      <c r="AL6406" s="57"/>
      <c r="AM6406" s="57"/>
      <c r="AN6406" s="57"/>
      <c r="AO6406" s="57"/>
      <c r="AP6406" s="57"/>
      <c r="AQ6406" s="57"/>
      <c r="AR6406" s="57"/>
      <c r="AS6406" s="57"/>
      <c r="AT6406" s="57"/>
      <c r="AU6406" s="57"/>
      <c r="AV6406" s="57"/>
      <c r="AW6406" s="57"/>
      <c r="AX6406" s="57"/>
      <c r="AY6406" s="57"/>
      <c r="AZ6406" s="57"/>
      <c r="BA6406" s="57"/>
      <c r="BB6406" s="57"/>
      <c r="BC6406" s="57"/>
      <c r="BD6406" s="57"/>
      <c r="BE6406" s="57"/>
      <c r="BF6406" s="57"/>
      <c r="BG6406" s="57"/>
      <c r="BH6406" s="57"/>
      <c r="BI6406" s="57"/>
      <c r="BJ6406" s="57"/>
      <c r="BK6406" s="57"/>
      <c r="BL6406" s="57"/>
    </row>
    <row r="6407" spans="1:64" s="50" customFormat="1" ht="12" customHeight="1" x14ac:dyDescent="0.15">
      <c r="A6407" s="42" t="s">
        <v>15784</v>
      </c>
      <c r="B6407" s="42" t="s">
        <v>15785</v>
      </c>
      <c r="C6407" s="42" t="s">
        <v>14</v>
      </c>
      <c r="D6407" s="42" t="s">
        <v>31</v>
      </c>
      <c r="E6407" s="42" t="s">
        <v>15786</v>
      </c>
      <c r="F6407" s="55">
        <v>41429</v>
      </c>
      <c r="G6407" s="42" t="s">
        <v>15787</v>
      </c>
      <c r="H6407" s="42" t="s">
        <v>424</v>
      </c>
      <c r="I6407" s="42" t="s">
        <v>425</v>
      </c>
      <c r="J6407" s="42" t="s">
        <v>15788</v>
      </c>
      <c r="K6407" s="42" t="s">
        <v>427</v>
      </c>
      <c r="L6407" s="42" t="s">
        <v>428</v>
      </c>
      <c r="M6407" s="42" t="s">
        <v>21</v>
      </c>
      <c r="N6407" s="42" t="s">
        <v>15789</v>
      </c>
      <c r="O6407" s="42" t="s">
        <v>23</v>
      </c>
      <c r="P6407" s="42" t="s">
        <v>395</v>
      </c>
      <c r="Q6407" s="56" t="s">
        <v>15790</v>
      </c>
      <c r="R6407" s="42" t="s">
        <v>94</v>
      </c>
      <c r="S6407" s="42" t="s">
        <v>22</v>
      </c>
      <c r="T6407" s="42"/>
      <c r="V6407" s="42"/>
      <c r="W6407" s="42"/>
      <c r="Y6407" s="57"/>
      <c r="Z6407" s="57"/>
      <c r="AA6407" s="57"/>
      <c r="AB6407" s="57"/>
      <c r="AC6407" s="57"/>
      <c r="AD6407" s="57"/>
      <c r="AE6407" s="57"/>
      <c r="AF6407" s="57"/>
      <c r="AG6407" s="57"/>
      <c r="AH6407" s="57"/>
      <c r="AI6407" s="57"/>
      <c r="AJ6407" s="57"/>
      <c r="AK6407" s="57"/>
      <c r="AL6407" s="57"/>
      <c r="AM6407" s="57"/>
      <c r="AN6407" s="57"/>
      <c r="AO6407" s="57"/>
      <c r="AP6407" s="57"/>
      <c r="AQ6407" s="57"/>
      <c r="AR6407" s="57"/>
      <c r="AS6407" s="57"/>
      <c r="AT6407" s="57"/>
      <c r="AU6407" s="57"/>
      <c r="AV6407" s="57"/>
      <c r="AW6407" s="57"/>
      <c r="AX6407" s="57"/>
      <c r="AY6407" s="57"/>
      <c r="AZ6407" s="57"/>
      <c r="BA6407" s="57"/>
      <c r="BB6407" s="57"/>
      <c r="BC6407" s="57"/>
      <c r="BD6407" s="57"/>
      <c r="BE6407" s="57"/>
      <c r="BF6407" s="57"/>
      <c r="BG6407" s="57"/>
      <c r="BH6407" s="57"/>
      <c r="BI6407" s="57"/>
      <c r="BJ6407" s="57"/>
      <c r="BK6407" s="57"/>
      <c r="BL6407" s="57"/>
    </row>
    <row r="6408" spans="1:64" s="50" customFormat="1" ht="12" customHeight="1" x14ac:dyDescent="0.15">
      <c r="A6408" s="42" t="s">
        <v>15791</v>
      </c>
      <c r="B6408" s="42" t="s">
        <v>15497</v>
      </c>
      <c r="C6408" s="42" t="s">
        <v>14</v>
      </c>
      <c r="D6408" s="42" t="s">
        <v>42</v>
      </c>
      <c r="E6408" s="42"/>
      <c r="F6408" s="55">
        <v>41428</v>
      </c>
      <c r="G6408" s="42" t="s">
        <v>15792</v>
      </c>
      <c r="H6408" s="42" t="s">
        <v>15793</v>
      </c>
      <c r="I6408" s="42" t="s">
        <v>39</v>
      </c>
      <c r="J6408" s="42" t="s">
        <v>15794</v>
      </c>
      <c r="K6408" s="42" t="s">
        <v>194</v>
      </c>
      <c r="L6408" s="42" t="s">
        <v>15795</v>
      </c>
      <c r="M6408" s="42" t="s">
        <v>21</v>
      </c>
      <c r="N6408" s="42" t="s">
        <v>15796</v>
      </c>
      <c r="O6408" s="42" t="s">
        <v>23</v>
      </c>
      <c r="P6408" s="42" t="s">
        <v>395</v>
      </c>
      <c r="Q6408" s="56" t="s">
        <v>15797</v>
      </c>
      <c r="R6408" s="42" t="s">
        <v>94</v>
      </c>
      <c r="S6408" s="42" t="s">
        <v>22</v>
      </c>
      <c r="T6408" s="42"/>
      <c r="V6408" s="42"/>
      <c r="W6408" s="42"/>
      <c r="Y6408" s="57"/>
      <c r="Z6408" s="57"/>
      <c r="AA6408" s="57"/>
      <c r="AB6408" s="57"/>
      <c r="AC6408" s="57"/>
      <c r="AD6408" s="57"/>
      <c r="AE6408" s="57"/>
      <c r="AF6408" s="57"/>
      <c r="AG6408" s="57"/>
      <c r="AH6408" s="57"/>
      <c r="AI6408" s="57"/>
      <c r="AJ6408" s="57"/>
      <c r="AK6408" s="57"/>
      <c r="AL6408" s="57"/>
      <c r="AM6408" s="57"/>
      <c r="AN6408" s="57"/>
      <c r="AO6408" s="57"/>
      <c r="AP6408" s="57"/>
      <c r="AQ6408" s="57"/>
      <c r="AR6408" s="57"/>
      <c r="AS6408" s="57"/>
      <c r="AT6408" s="57"/>
      <c r="AU6408" s="57"/>
      <c r="AV6408" s="57"/>
      <c r="AW6408" s="57"/>
      <c r="AX6408" s="57"/>
      <c r="AY6408" s="57"/>
      <c r="AZ6408" s="57"/>
      <c r="BA6408" s="57"/>
      <c r="BB6408" s="57"/>
      <c r="BC6408" s="57"/>
      <c r="BD6408" s="57"/>
      <c r="BE6408" s="57"/>
      <c r="BF6408" s="57"/>
      <c r="BG6408" s="57"/>
      <c r="BH6408" s="57"/>
      <c r="BI6408" s="57"/>
      <c r="BJ6408" s="57"/>
      <c r="BK6408" s="57"/>
      <c r="BL6408" s="57"/>
    </row>
    <row r="6409" spans="1:64" s="50" customFormat="1" ht="12" customHeight="1" x14ac:dyDescent="0.15">
      <c r="A6409" s="42" t="s">
        <v>15805</v>
      </c>
      <c r="B6409" s="42">
        <v>60</v>
      </c>
      <c r="C6409" s="42" t="s">
        <v>14</v>
      </c>
      <c r="D6409" s="42" t="s">
        <v>31</v>
      </c>
      <c r="E6409" s="42" t="s">
        <v>15806</v>
      </c>
      <c r="F6409" s="55">
        <v>41428</v>
      </c>
      <c r="G6409" s="42" t="s">
        <v>15807</v>
      </c>
      <c r="H6409" s="42" t="s">
        <v>15808</v>
      </c>
      <c r="I6409" s="42" t="s">
        <v>203</v>
      </c>
      <c r="J6409" s="42" t="s">
        <v>15809</v>
      </c>
      <c r="K6409" s="42" t="s">
        <v>540</v>
      </c>
      <c r="L6409" s="42" t="s">
        <v>15810</v>
      </c>
      <c r="M6409" s="42" t="s">
        <v>21</v>
      </c>
      <c r="N6409" s="42" t="s">
        <v>15811</v>
      </c>
      <c r="O6409" s="42" t="s">
        <v>537</v>
      </c>
      <c r="P6409" s="42" t="s">
        <v>395</v>
      </c>
      <c r="Q6409" s="56" t="s">
        <v>15812</v>
      </c>
      <c r="R6409" s="42" t="s">
        <v>948</v>
      </c>
      <c r="S6409" s="42" t="s">
        <v>22</v>
      </c>
      <c r="T6409" s="42"/>
      <c r="V6409" s="42"/>
      <c r="W6409" s="42"/>
      <c r="Y6409" s="57"/>
      <c r="Z6409" s="57"/>
      <c r="AA6409" s="57"/>
      <c r="AB6409" s="57"/>
      <c r="AC6409" s="57"/>
      <c r="AD6409" s="57"/>
      <c r="AE6409" s="57"/>
      <c r="AF6409" s="57"/>
      <c r="AG6409" s="57"/>
      <c r="AH6409" s="57"/>
      <c r="AI6409" s="57"/>
      <c r="AJ6409" s="57"/>
      <c r="AK6409" s="57"/>
      <c r="AL6409" s="57"/>
      <c r="AM6409" s="57"/>
      <c r="AN6409" s="57"/>
      <c r="AO6409" s="57"/>
      <c r="AP6409" s="57"/>
      <c r="AQ6409" s="57"/>
      <c r="AR6409" s="57"/>
      <c r="AS6409" s="57"/>
      <c r="AT6409" s="57"/>
      <c r="AU6409" s="57"/>
      <c r="AV6409" s="57"/>
      <c r="AW6409" s="57"/>
      <c r="AX6409" s="57"/>
      <c r="AY6409" s="57"/>
      <c r="AZ6409" s="57"/>
      <c r="BA6409" s="57"/>
      <c r="BB6409" s="57"/>
      <c r="BC6409" s="57"/>
      <c r="BD6409" s="57"/>
      <c r="BE6409" s="57"/>
      <c r="BF6409" s="57"/>
      <c r="BG6409" s="57"/>
      <c r="BH6409" s="57"/>
      <c r="BI6409" s="57"/>
      <c r="BJ6409" s="57"/>
      <c r="BK6409" s="57"/>
      <c r="BL6409" s="57"/>
    </row>
    <row r="6410" spans="1:64" s="50" customFormat="1" ht="12" customHeight="1" x14ac:dyDescent="0.15">
      <c r="A6410" s="42" t="s">
        <v>15798</v>
      </c>
      <c r="B6410" s="42">
        <v>35</v>
      </c>
      <c r="C6410" s="42" t="s">
        <v>14</v>
      </c>
      <c r="D6410" s="42" t="s">
        <v>31</v>
      </c>
      <c r="E6410" s="42" t="s">
        <v>15799</v>
      </c>
      <c r="F6410" s="55">
        <v>41428</v>
      </c>
      <c r="G6410" s="42" t="s">
        <v>15800</v>
      </c>
      <c r="H6410" s="42" t="s">
        <v>15801</v>
      </c>
      <c r="I6410" s="42" t="s">
        <v>854</v>
      </c>
      <c r="J6410" s="42" t="s">
        <v>15802</v>
      </c>
      <c r="K6410" s="42" t="s">
        <v>2317</v>
      </c>
      <c r="L6410" s="42" t="s">
        <v>3493</v>
      </c>
      <c r="M6410" s="42" t="s">
        <v>12501</v>
      </c>
      <c r="N6410" s="42" t="s">
        <v>15803</v>
      </c>
      <c r="O6410" s="42" t="s">
        <v>994</v>
      </c>
      <c r="P6410" s="42" t="s">
        <v>395</v>
      </c>
      <c r="Q6410" s="56" t="s">
        <v>15804</v>
      </c>
      <c r="R6410" s="42" t="s">
        <v>94</v>
      </c>
      <c r="S6410" s="42" t="s">
        <v>22</v>
      </c>
      <c r="T6410" s="42"/>
      <c r="V6410" s="42"/>
      <c r="W6410" s="42"/>
      <c r="Y6410" s="57"/>
      <c r="Z6410" s="57"/>
      <c r="AA6410" s="57"/>
      <c r="AB6410" s="57"/>
      <c r="AC6410" s="57"/>
      <c r="AD6410" s="57"/>
      <c r="AE6410" s="57"/>
      <c r="AF6410" s="57"/>
      <c r="AG6410" s="57"/>
      <c r="AH6410" s="57"/>
      <c r="AI6410" s="57"/>
      <c r="AJ6410" s="57"/>
      <c r="AK6410" s="57"/>
      <c r="AL6410" s="57"/>
      <c r="AM6410" s="57"/>
      <c r="AN6410" s="57"/>
      <c r="AO6410" s="57"/>
      <c r="AP6410" s="57"/>
      <c r="AQ6410" s="57"/>
      <c r="AR6410" s="57"/>
      <c r="AS6410" s="57"/>
      <c r="AT6410" s="57"/>
      <c r="AU6410" s="57"/>
      <c r="AV6410" s="57"/>
      <c r="AW6410" s="57"/>
      <c r="AX6410" s="57"/>
      <c r="AY6410" s="57"/>
      <c r="AZ6410" s="57"/>
      <c r="BA6410" s="57"/>
      <c r="BB6410" s="57"/>
      <c r="BC6410" s="57"/>
      <c r="BD6410" s="57"/>
      <c r="BE6410" s="57"/>
      <c r="BF6410" s="57"/>
      <c r="BG6410" s="57"/>
      <c r="BH6410" s="57"/>
      <c r="BI6410" s="57"/>
      <c r="BJ6410" s="57"/>
      <c r="BK6410" s="57"/>
      <c r="BL6410" s="57"/>
    </row>
    <row r="6411" spans="1:64" s="50" customFormat="1" ht="12" customHeight="1" x14ac:dyDescent="0.15">
      <c r="A6411" s="42" t="s">
        <v>15817</v>
      </c>
      <c r="B6411" s="42" t="s">
        <v>9180</v>
      </c>
      <c r="C6411" s="42" t="s">
        <v>108</v>
      </c>
      <c r="D6411" s="42" t="s">
        <v>79</v>
      </c>
      <c r="E6411" s="42"/>
      <c r="F6411" s="55">
        <v>41427</v>
      </c>
      <c r="G6411" s="42" t="s">
        <v>23928</v>
      </c>
      <c r="H6411" s="42" t="s">
        <v>12394</v>
      </c>
      <c r="I6411" s="42" t="s">
        <v>88</v>
      </c>
      <c r="J6411" s="42" t="s">
        <v>12395</v>
      </c>
      <c r="K6411" s="42" t="s">
        <v>279</v>
      </c>
      <c r="L6411" s="42" t="s">
        <v>12396</v>
      </c>
      <c r="M6411" s="42" t="s">
        <v>21</v>
      </c>
      <c r="N6411" s="42" t="s">
        <v>15818</v>
      </c>
      <c r="O6411" s="42" t="s">
        <v>24802</v>
      </c>
      <c r="P6411" s="42" t="s">
        <v>395</v>
      </c>
      <c r="Q6411" s="56" t="s">
        <v>15819</v>
      </c>
      <c r="R6411" s="42" t="s">
        <v>23</v>
      </c>
      <c r="S6411" s="42" t="s">
        <v>22</v>
      </c>
      <c r="T6411" s="42"/>
      <c r="V6411" s="42"/>
      <c r="W6411" s="42"/>
      <c r="Y6411" s="57"/>
      <c r="Z6411" s="57"/>
      <c r="AA6411" s="57"/>
      <c r="AB6411" s="57"/>
      <c r="AC6411" s="57"/>
      <c r="AD6411" s="57"/>
      <c r="AE6411" s="57"/>
      <c r="AF6411" s="57"/>
      <c r="AG6411" s="57"/>
      <c r="AH6411" s="57"/>
      <c r="AI6411" s="57"/>
      <c r="AJ6411" s="57"/>
      <c r="AK6411" s="57"/>
      <c r="AL6411" s="57"/>
      <c r="AM6411" s="57"/>
      <c r="AN6411" s="57"/>
      <c r="AO6411" s="57"/>
      <c r="AP6411" s="57"/>
      <c r="AQ6411" s="57"/>
      <c r="AR6411" s="57"/>
      <c r="AS6411" s="57"/>
      <c r="AT6411" s="57"/>
      <c r="AU6411" s="57"/>
      <c r="AV6411" s="57"/>
      <c r="AW6411" s="57"/>
      <c r="AX6411" s="57"/>
      <c r="AY6411" s="57"/>
      <c r="AZ6411" s="57"/>
      <c r="BA6411" s="57"/>
      <c r="BB6411" s="57"/>
      <c r="BC6411" s="57"/>
      <c r="BD6411" s="57"/>
      <c r="BE6411" s="57"/>
      <c r="BF6411" s="57"/>
      <c r="BG6411" s="57"/>
      <c r="BH6411" s="57"/>
      <c r="BI6411" s="57"/>
      <c r="BJ6411" s="57"/>
      <c r="BK6411" s="57"/>
      <c r="BL6411" s="57"/>
    </row>
    <row r="6412" spans="1:64" s="50" customFormat="1" ht="12" customHeight="1" x14ac:dyDescent="0.15">
      <c r="A6412" s="42" t="s">
        <v>15820</v>
      </c>
      <c r="B6412" s="42" t="s">
        <v>15419</v>
      </c>
      <c r="C6412" s="42" t="s">
        <v>14</v>
      </c>
      <c r="D6412" s="42" t="s">
        <v>79</v>
      </c>
      <c r="E6412" s="42"/>
      <c r="F6412" s="55">
        <v>41427</v>
      </c>
      <c r="G6412" s="42" t="s">
        <v>23929</v>
      </c>
      <c r="H6412" s="42" t="s">
        <v>12394</v>
      </c>
      <c r="I6412" s="42" t="s">
        <v>88</v>
      </c>
      <c r="J6412" s="42" t="s">
        <v>12395</v>
      </c>
      <c r="K6412" s="42" t="s">
        <v>279</v>
      </c>
      <c r="L6412" s="42" t="s">
        <v>12396</v>
      </c>
      <c r="M6412" s="42" t="s">
        <v>21</v>
      </c>
      <c r="N6412" s="42" t="s">
        <v>15821</v>
      </c>
      <c r="O6412" s="42" t="s">
        <v>24802</v>
      </c>
      <c r="P6412" s="42" t="s">
        <v>395</v>
      </c>
      <c r="Q6412" s="56"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6412" s="42" t="s">
        <v>94</v>
      </c>
      <c r="S6412" s="42" t="s">
        <v>22</v>
      </c>
      <c r="T6412" s="42"/>
      <c r="V6412" s="42"/>
      <c r="W6412" s="42"/>
      <c r="Y6412" s="57"/>
      <c r="Z6412" s="57"/>
      <c r="AA6412" s="57"/>
      <c r="AB6412" s="57"/>
      <c r="AC6412" s="57"/>
      <c r="AD6412" s="57"/>
      <c r="AE6412" s="57"/>
      <c r="AF6412" s="57"/>
      <c r="AG6412" s="57"/>
      <c r="AH6412" s="57"/>
      <c r="AI6412" s="57"/>
      <c r="AJ6412" s="57"/>
      <c r="AK6412" s="57"/>
      <c r="AL6412" s="57"/>
      <c r="AM6412" s="57"/>
      <c r="AN6412" s="57"/>
      <c r="AO6412" s="57"/>
      <c r="AP6412" s="57"/>
      <c r="AQ6412" s="57"/>
      <c r="AR6412" s="57"/>
      <c r="AS6412" s="57"/>
      <c r="AT6412" s="57"/>
      <c r="AU6412" s="57"/>
      <c r="AV6412" s="57"/>
      <c r="AW6412" s="57"/>
      <c r="AX6412" s="57"/>
      <c r="AY6412" s="57"/>
      <c r="AZ6412" s="57"/>
      <c r="BA6412" s="57"/>
      <c r="BB6412" s="57"/>
      <c r="BC6412" s="57"/>
      <c r="BD6412" s="57"/>
      <c r="BE6412" s="57"/>
      <c r="BF6412" s="57"/>
      <c r="BG6412" s="57"/>
      <c r="BH6412" s="57"/>
      <c r="BI6412" s="57"/>
      <c r="BJ6412" s="57"/>
      <c r="BK6412" s="57"/>
      <c r="BL6412" s="57"/>
    </row>
    <row r="6413" spans="1:64" s="50" customFormat="1" ht="12" customHeight="1" x14ac:dyDescent="0.15">
      <c r="A6413" s="42" t="s">
        <v>15813</v>
      </c>
      <c r="B6413" s="42" t="s">
        <v>9180</v>
      </c>
      <c r="C6413" s="42" t="s">
        <v>14</v>
      </c>
      <c r="D6413" s="42" t="s">
        <v>79</v>
      </c>
      <c r="E6413" s="42" t="s">
        <v>15814</v>
      </c>
      <c r="F6413" s="55">
        <v>41427</v>
      </c>
      <c r="G6413" s="42" t="s">
        <v>23928</v>
      </c>
      <c r="H6413" s="42" t="s">
        <v>12394</v>
      </c>
      <c r="I6413" s="42" t="s">
        <v>88</v>
      </c>
      <c r="J6413" s="42" t="s">
        <v>12395</v>
      </c>
      <c r="K6413" s="42" t="s">
        <v>279</v>
      </c>
      <c r="L6413" s="42" t="s">
        <v>12396</v>
      </c>
      <c r="M6413" s="42" t="s">
        <v>21</v>
      </c>
      <c r="N6413" s="42" t="s">
        <v>15815</v>
      </c>
      <c r="O6413" s="42" t="s">
        <v>597</v>
      </c>
      <c r="P6413" s="42" t="s">
        <v>395</v>
      </c>
      <c r="Q6413" s="56" t="s">
        <v>15816</v>
      </c>
      <c r="R6413" s="42" t="s">
        <v>23</v>
      </c>
      <c r="S6413" s="42" t="s">
        <v>22</v>
      </c>
      <c r="T6413" s="42"/>
      <c r="V6413" s="42"/>
      <c r="W6413" s="42"/>
      <c r="Y6413" s="57"/>
      <c r="Z6413" s="57"/>
      <c r="AA6413" s="57"/>
      <c r="AB6413" s="57"/>
      <c r="AC6413" s="57"/>
      <c r="AD6413" s="57"/>
      <c r="AE6413" s="57"/>
      <c r="AF6413" s="57"/>
      <c r="AG6413" s="57"/>
      <c r="AH6413" s="57"/>
      <c r="AI6413" s="57"/>
      <c r="AJ6413" s="57"/>
      <c r="AK6413" s="57"/>
      <c r="AL6413" s="57"/>
      <c r="AM6413" s="57"/>
      <c r="AN6413" s="57"/>
      <c r="AO6413" s="57"/>
      <c r="AP6413" s="57"/>
      <c r="AQ6413" s="57"/>
      <c r="AR6413" s="57"/>
      <c r="AS6413" s="57"/>
      <c r="AT6413" s="57"/>
      <c r="AU6413" s="57"/>
      <c r="AV6413" s="57"/>
      <c r="AW6413" s="57"/>
      <c r="AX6413" s="57"/>
      <c r="AY6413" s="57"/>
      <c r="AZ6413" s="57"/>
      <c r="BA6413" s="57"/>
      <c r="BB6413" s="57"/>
      <c r="BC6413" s="57"/>
      <c r="BD6413" s="57"/>
      <c r="BE6413" s="57"/>
      <c r="BF6413" s="57"/>
      <c r="BG6413" s="57"/>
      <c r="BH6413" s="57"/>
      <c r="BI6413" s="57"/>
      <c r="BJ6413" s="57"/>
      <c r="BK6413" s="57"/>
      <c r="BL6413" s="57"/>
    </row>
    <row r="6414" spans="1:64" s="50" customFormat="1" ht="12" customHeight="1" x14ac:dyDescent="0.15">
      <c r="A6414" s="42" t="s">
        <v>15822</v>
      </c>
      <c r="B6414" s="42" t="s">
        <v>15182</v>
      </c>
      <c r="C6414" s="42" t="s">
        <v>14</v>
      </c>
      <c r="D6414" s="42" t="s">
        <v>79</v>
      </c>
      <c r="E6414" s="42" t="s">
        <v>15823</v>
      </c>
      <c r="F6414" s="55">
        <v>41427</v>
      </c>
      <c r="G6414" s="42" t="s">
        <v>15824</v>
      </c>
      <c r="H6414" s="42" t="s">
        <v>15825</v>
      </c>
      <c r="I6414" s="42" t="s">
        <v>211</v>
      </c>
      <c r="J6414" s="42" t="s">
        <v>15826</v>
      </c>
      <c r="K6414" s="42" t="s">
        <v>10904</v>
      </c>
      <c r="L6414" s="42" t="s">
        <v>15827</v>
      </c>
      <c r="M6414" s="42" t="s">
        <v>21</v>
      </c>
      <c r="N6414" s="42" t="s">
        <v>15828</v>
      </c>
      <c r="O6414" s="42" t="s">
        <v>537</v>
      </c>
      <c r="P6414" s="42" t="s">
        <v>395</v>
      </c>
      <c r="Q6414" s="56" t="s">
        <v>15829</v>
      </c>
      <c r="R6414" s="42" t="s">
        <v>23</v>
      </c>
      <c r="S6414" s="42" t="s">
        <v>22</v>
      </c>
      <c r="T6414" s="42"/>
      <c r="V6414" s="42"/>
      <c r="W6414" s="42"/>
      <c r="Y6414" s="57"/>
      <c r="Z6414" s="57"/>
      <c r="AA6414" s="57"/>
      <c r="AB6414" s="57"/>
      <c r="AC6414" s="57"/>
      <c r="AD6414" s="57"/>
      <c r="AE6414" s="57"/>
      <c r="AF6414" s="57"/>
      <c r="AG6414" s="57"/>
      <c r="AH6414" s="57"/>
      <c r="AI6414" s="57"/>
      <c r="AJ6414" s="57"/>
      <c r="AK6414" s="57"/>
      <c r="AL6414" s="57"/>
      <c r="AM6414" s="57"/>
      <c r="AN6414" s="57"/>
      <c r="AO6414" s="57"/>
      <c r="AP6414" s="57"/>
      <c r="AQ6414" s="57"/>
      <c r="AR6414" s="57"/>
      <c r="AS6414" s="57"/>
      <c r="AT6414" s="57"/>
      <c r="AU6414" s="57"/>
      <c r="AV6414" s="57"/>
      <c r="AW6414" s="57"/>
      <c r="AX6414" s="57"/>
      <c r="AY6414" s="57"/>
      <c r="AZ6414" s="57"/>
      <c r="BA6414" s="57"/>
      <c r="BB6414" s="57"/>
      <c r="BC6414" s="57"/>
      <c r="BD6414" s="57"/>
      <c r="BE6414" s="57"/>
      <c r="BF6414" s="57"/>
      <c r="BG6414" s="57"/>
      <c r="BH6414" s="57"/>
      <c r="BI6414" s="57"/>
      <c r="BJ6414" s="57"/>
      <c r="BK6414" s="57"/>
      <c r="BL6414" s="57"/>
    </row>
    <row r="6415" spans="1:64" s="50" customFormat="1" ht="12" customHeight="1" x14ac:dyDescent="0.15">
      <c r="A6415" s="42" t="s">
        <v>15834</v>
      </c>
      <c r="B6415" s="42" t="s">
        <v>13524</v>
      </c>
      <c r="C6415" s="42" t="s">
        <v>14</v>
      </c>
      <c r="D6415" s="42" t="s">
        <v>42</v>
      </c>
      <c r="E6415" s="42"/>
      <c r="F6415" s="55">
        <v>41427</v>
      </c>
      <c r="G6415" s="42" t="s">
        <v>15835</v>
      </c>
      <c r="H6415" s="42" t="s">
        <v>15836</v>
      </c>
      <c r="I6415" s="42" t="s">
        <v>39</v>
      </c>
      <c r="J6415" s="42" t="s">
        <v>15837</v>
      </c>
      <c r="K6415" s="42" t="s">
        <v>92</v>
      </c>
      <c r="L6415" s="42" t="s">
        <v>15838</v>
      </c>
      <c r="M6415" s="42" t="s">
        <v>21</v>
      </c>
      <c r="N6415" s="42" t="s">
        <v>15839</v>
      </c>
      <c r="O6415" s="42" t="s">
        <v>23</v>
      </c>
      <c r="P6415" s="42" t="s">
        <v>395</v>
      </c>
      <c r="Q6415" s="56" t="s">
        <v>15840</v>
      </c>
      <c r="R6415" s="42" t="s">
        <v>94</v>
      </c>
      <c r="S6415" s="42" t="s">
        <v>22</v>
      </c>
      <c r="T6415" s="42"/>
      <c r="V6415" s="42"/>
      <c r="W6415" s="42"/>
      <c r="Y6415" s="57"/>
      <c r="Z6415" s="57"/>
      <c r="AA6415" s="57"/>
      <c r="AB6415" s="57"/>
      <c r="AC6415" s="57"/>
      <c r="AD6415" s="57"/>
      <c r="AE6415" s="57"/>
      <c r="AF6415" s="57"/>
      <c r="AG6415" s="57"/>
      <c r="AH6415" s="57"/>
      <c r="AI6415" s="57"/>
      <c r="AJ6415" s="57"/>
      <c r="AK6415" s="57"/>
      <c r="AL6415" s="57"/>
      <c r="AM6415" s="57"/>
      <c r="AN6415" s="57"/>
      <c r="AO6415" s="57"/>
      <c r="AP6415" s="57"/>
      <c r="AQ6415" s="57"/>
      <c r="AR6415" s="57"/>
      <c r="AS6415" s="57"/>
      <c r="AT6415" s="57"/>
      <c r="AU6415" s="57"/>
      <c r="AV6415" s="57"/>
      <c r="AW6415" s="57"/>
      <c r="AX6415" s="57"/>
      <c r="AY6415" s="57"/>
      <c r="AZ6415" s="57"/>
      <c r="BA6415" s="57"/>
      <c r="BB6415" s="57"/>
      <c r="BC6415" s="57"/>
      <c r="BD6415" s="57"/>
      <c r="BE6415" s="57"/>
      <c r="BF6415" s="57"/>
      <c r="BG6415" s="57"/>
      <c r="BH6415" s="57"/>
      <c r="BI6415" s="57"/>
      <c r="BJ6415" s="57"/>
      <c r="BK6415" s="57"/>
      <c r="BL6415" s="57"/>
    </row>
    <row r="6416" spans="1:64" s="50" customFormat="1" ht="12" customHeight="1" x14ac:dyDescent="0.15">
      <c r="A6416" s="42" t="s">
        <v>20612</v>
      </c>
      <c r="B6416" s="42" t="s">
        <v>10822</v>
      </c>
      <c r="C6416" s="42" t="s">
        <v>14</v>
      </c>
      <c r="D6416" s="42" t="s">
        <v>42</v>
      </c>
      <c r="E6416" s="42" t="s">
        <v>15830</v>
      </c>
      <c r="F6416" s="55">
        <v>41427</v>
      </c>
      <c r="G6416" s="42" t="s">
        <v>15831</v>
      </c>
      <c r="H6416" s="42" t="s">
        <v>806</v>
      </c>
      <c r="I6416" s="42" t="s">
        <v>40</v>
      </c>
      <c r="J6416" s="42" t="s">
        <v>12354</v>
      </c>
      <c r="K6416" s="42" t="s">
        <v>1668</v>
      </c>
      <c r="L6416" s="42" t="s">
        <v>3164</v>
      </c>
      <c r="M6416" s="42" t="s">
        <v>21</v>
      </c>
      <c r="N6416" s="42" t="s">
        <v>15832</v>
      </c>
      <c r="O6416" s="42" t="s">
        <v>23</v>
      </c>
      <c r="P6416" s="42" t="s">
        <v>395</v>
      </c>
      <c r="Q6416" s="56" t="s">
        <v>15833</v>
      </c>
      <c r="R6416" s="42" t="s">
        <v>23</v>
      </c>
      <c r="S6416" s="42" t="s">
        <v>22</v>
      </c>
      <c r="T6416" s="42" t="s">
        <v>28746</v>
      </c>
      <c r="U6416" s="50" t="s">
        <v>28520</v>
      </c>
      <c r="V6416" s="42" t="s">
        <v>28521</v>
      </c>
      <c r="W6416" s="42"/>
      <c r="Y6416" s="57"/>
      <c r="Z6416" s="57"/>
      <c r="AA6416" s="57"/>
      <c r="AB6416" s="57"/>
      <c r="AC6416" s="57"/>
      <c r="AD6416" s="57"/>
      <c r="AE6416" s="57"/>
      <c r="AF6416" s="57"/>
      <c r="AG6416" s="57"/>
      <c r="AH6416" s="57"/>
      <c r="AI6416" s="57"/>
      <c r="AJ6416" s="57"/>
      <c r="AK6416" s="57"/>
      <c r="AL6416" s="57"/>
      <c r="AM6416" s="57"/>
      <c r="AN6416" s="57"/>
      <c r="AO6416" s="57"/>
      <c r="AP6416" s="57"/>
      <c r="AQ6416" s="57"/>
      <c r="AR6416" s="57"/>
      <c r="AS6416" s="57"/>
      <c r="AT6416" s="57"/>
      <c r="AU6416" s="57"/>
      <c r="AV6416" s="57"/>
      <c r="AW6416" s="57"/>
      <c r="AX6416" s="57"/>
      <c r="AY6416" s="57"/>
      <c r="AZ6416" s="57"/>
      <c r="BA6416" s="57"/>
      <c r="BB6416" s="57"/>
      <c r="BC6416" s="57"/>
      <c r="BD6416" s="57"/>
      <c r="BE6416" s="57"/>
      <c r="BF6416" s="57"/>
      <c r="BG6416" s="57"/>
      <c r="BH6416" s="57"/>
      <c r="BI6416" s="57"/>
      <c r="BJ6416" s="57"/>
      <c r="BK6416" s="57"/>
      <c r="BL6416" s="57"/>
    </row>
    <row r="6417" spans="1:64" s="50" customFormat="1" ht="12" customHeight="1" x14ac:dyDescent="0.15">
      <c r="A6417" s="42" t="s">
        <v>15841</v>
      </c>
      <c r="B6417" s="42">
        <v>55</v>
      </c>
      <c r="C6417" s="42" t="s">
        <v>14</v>
      </c>
      <c r="D6417" s="42" t="s">
        <v>24</v>
      </c>
      <c r="E6417" s="42"/>
      <c r="F6417" s="55">
        <v>41427</v>
      </c>
      <c r="G6417" s="42" t="s">
        <v>15842</v>
      </c>
      <c r="H6417" s="42" t="s">
        <v>7009</v>
      </c>
      <c r="I6417" s="42" t="s">
        <v>203</v>
      </c>
      <c r="J6417" s="42" t="s">
        <v>15843</v>
      </c>
      <c r="K6417" s="42" t="s">
        <v>1747</v>
      </c>
      <c r="L6417" s="42" t="s">
        <v>7130</v>
      </c>
      <c r="M6417" s="42" t="s">
        <v>385</v>
      </c>
      <c r="N6417" s="42" t="s">
        <v>15844</v>
      </c>
      <c r="O6417" s="42" t="s">
        <v>994</v>
      </c>
      <c r="P6417" s="42" t="s">
        <v>395</v>
      </c>
      <c r="Q6417" s="56" t="s">
        <v>15845</v>
      </c>
      <c r="R6417" s="42" t="s">
        <v>542</v>
      </c>
      <c r="S6417" s="42" t="s">
        <v>22</v>
      </c>
      <c r="T6417" s="42"/>
      <c r="V6417" s="42"/>
      <c r="W6417" s="42"/>
      <c r="Y6417" s="57"/>
      <c r="Z6417" s="57"/>
      <c r="AA6417" s="57"/>
      <c r="AB6417" s="57"/>
      <c r="AC6417" s="57"/>
      <c r="AD6417" s="57"/>
      <c r="AE6417" s="57"/>
      <c r="AF6417" s="57"/>
      <c r="AG6417" s="57"/>
      <c r="AH6417" s="57"/>
      <c r="AI6417" s="57"/>
      <c r="AJ6417" s="57"/>
      <c r="AK6417" s="57"/>
      <c r="AL6417" s="57"/>
      <c r="AM6417" s="57"/>
      <c r="AN6417" s="57"/>
      <c r="AO6417" s="57"/>
      <c r="AP6417" s="57"/>
      <c r="AQ6417" s="57"/>
      <c r="AR6417" s="57"/>
      <c r="AS6417" s="57"/>
      <c r="AT6417" s="57"/>
      <c r="AU6417" s="57"/>
      <c r="AV6417" s="57"/>
      <c r="AW6417" s="57"/>
      <c r="AX6417" s="57"/>
      <c r="AY6417" s="57"/>
      <c r="AZ6417" s="57"/>
      <c r="BA6417" s="57"/>
      <c r="BB6417" s="57"/>
      <c r="BC6417" s="57"/>
      <c r="BD6417" s="57"/>
      <c r="BE6417" s="57"/>
      <c r="BF6417" s="57"/>
      <c r="BG6417" s="57"/>
      <c r="BH6417" s="57"/>
      <c r="BI6417" s="57"/>
      <c r="BJ6417" s="57"/>
      <c r="BK6417" s="57"/>
      <c r="BL6417" s="57"/>
    </row>
    <row r="6418" spans="1:64" s="50" customFormat="1" ht="12" customHeight="1" x14ac:dyDescent="0.15">
      <c r="A6418" s="42" t="s">
        <v>15846</v>
      </c>
      <c r="B6418" s="42">
        <v>21</v>
      </c>
      <c r="C6418" s="42" t="s">
        <v>14</v>
      </c>
      <c r="D6418" s="42" t="s">
        <v>42</v>
      </c>
      <c r="E6418" s="42"/>
      <c r="F6418" s="55">
        <v>41426</v>
      </c>
      <c r="G6418" s="42" t="s">
        <v>23930</v>
      </c>
      <c r="H6418" s="42" t="s">
        <v>15847</v>
      </c>
      <c r="I6418" s="42" t="s">
        <v>67</v>
      </c>
      <c r="J6418" s="42" t="s">
        <v>15848</v>
      </c>
      <c r="K6418" s="42" t="s">
        <v>12285</v>
      </c>
      <c r="L6418" s="42" t="s">
        <v>15849</v>
      </c>
      <c r="M6418" s="42" t="s">
        <v>21</v>
      </c>
      <c r="N6418" s="42" t="s">
        <v>15850</v>
      </c>
      <c r="O6418" s="42" t="s">
        <v>597</v>
      </c>
      <c r="P6418" s="42" t="s">
        <v>395</v>
      </c>
      <c r="Q6418" s="56" t="s">
        <v>15851</v>
      </c>
      <c r="R6418" s="42" t="s">
        <v>23</v>
      </c>
      <c r="S6418" s="42" t="s">
        <v>22</v>
      </c>
      <c r="T6418" s="42"/>
      <c r="V6418" s="42"/>
      <c r="W6418" s="42"/>
      <c r="Y6418" s="57"/>
      <c r="Z6418" s="57"/>
      <c r="AA6418" s="57"/>
      <c r="AB6418" s="57"/>
      <c r="AC6418" s="57"/>
      <c r="AD6418" s="57"/>
      <c r="AE6418" s="57"/>
      <c r="AF6418" s="57"/>
      <c r="AG6418" s="57"/>
      <c r="AH6418" s="57"/>
      <c r="AI6418" s="57"/>
      <c r="AJ6418" s="57"/>
      <c r="AK6418" s="57"/>
      <c r="AL6418" s="57"/>
      <c r="AM6418" s="57"/>
      <c r="AN6418" s="57"/>
      <c r="AO6418" s="57"/>
      <c r="AP6418" s="57"/>
      <c r="AQ6418" s="57"/>
      <c r="AR6418" s="57"/>
      <c r="AS6418" s="57"/>
      <c r="AT6418" s="57"/>
      <c r="AU6418" s="57"/>
      <c r="AV6418" s="57"/>
      <c r="AW6418" s="57"/>
      <c r="AX6418" s="57"/>
      <c r="AY6418" s="57"/>
      <c r="AZ6418" s="57"/>
      <c r="BA6418" s="57"/>
      <c r="BB6418" s="57"/>
      <c r="BC6418" s="57"/>
      <c r="BD6418" s="57"/>
      <c r="BE6418" s="57"/>
      <c r="BF6418" s="57"/>
      <c r="BG6418" s="57"/>
      <c r="BH6418" s="57"/>
      <c r="BI6418" s="57"/>
      <c r="BJ6418" s="57"/>
      <c r="BK6418" s="57"/>
      <c r="BL6418" s="57"/>
    </row>
    <row r="6419" spans="1:64" s="50" customFormat="1" ht="12" customHeight="1" x14ac:dyDescent="0.15">
      <c r="A6419" s="42" t="s">
        <v>15852</v>
      </c>
      <c r="B6419" s="42" t="s">
        <v>8600</v>
      </c>
      <c r="C6419" s="42" t="s">
        <v>14</v>
      </c>
      <c r="D6419" s="42" t="s">
        <v>24</v>
      </c>
      <c r="E6419" s="42"/>
      <c r="F6419" s="55">
        <v>41426</v>
      </c>
      <c r="G6419" s="42" t="s">
        <v>15853</v>
      </c>
      <c r="H6419" s="42" t="s">
        <v>616</v>
      </c>
      <c r="I6419" s="42" t="s">
        <v>117</v>
      </c>
      <c r="J6419" s="42" t="s">
        <v>15854</v>
      </c>
      <c r="K6419" s="42" t="s">
        <v>617</v>
      </c>
      <c r="L6419" s="42" t="s">
        <v>618</v>
      </c>
      <c r="M6419" s="42" t="s">
        <v>21</v>
      </c>
      <c r="N6419" s="42" t="s">
        <v>15855</v>
      </c>
      <c r="O6419" s="42" t="s">
        <v>23</v>
      </c>
      <c r="P6419" s="42" t="s">
        <v>395</v>
      </c>
      <c r="Q6419" s="56" t="s">
        <v>15856</v>
      </c>
      <c r="R6419" s="42" t="s">
        <v>94</v>
      </c>
      <c r="S6419" s="42" t="s">
        <v>22</v>
      </c>
      <c r="T6419" s="42"/>
      <c r="V6419" s="42"/>
      <c r="W6419" s="42"/>
      <c r="Y6419" s="57"/>
      <c r="Z6419" s="57"/>
      <c r="AA6419" s="57"/>
      <c r="AB6419" s="57"/>
      <c r="AC6419" s="57"/>
      <c r="AD6419" s="57"/>
      <c r="AE6419" s="57"/>
      <c r="AF6419" s="57"/>
      <c r="AG6419" s="57"/>
      <c r="AH6419" s="57"/>
      <c r="AI6419" s="57"/>
      <c r="AJ6419" s="57"/>
      <c r="AK6419" s="57"/>
      <c r="AL6419" s="57"/>
      <c r="AM6419" s="57"/>
      <c r="AN6419" s="57"/>
      <c r="AO6419" s="57"/>
      <c r="AP6419" s="57"/>
      <c r="AQ6419" s="57"/>
      <c r="AR6419" s="57"/>
      <c r="AS6419" s="57"/>
      <c r="AT6419" s="57"/>
      <c r="AU6419" s="57"/>
      <c r="AV6419" s="57"/>
      <c r="AW6419" s="57"/>
      <c r="AX6419" s="57"/>
      <c r="AY6419" s="57"/>
      <c r="AZ6419" s="57"/>
      <c r="BA6419" s="57"/>
      <c r="BB6419" s="57"/>
      <c r="BC6419" s="57"/>
      <c r="BD6419" s="57"/>
      <c r="BE6419" s="57"/>
      <c r="BF6419" s="57"/>
      <c r="BG6419" s="57"/>
      <c r="BH6419" s="57"/>
      <c r="BI6419" s="57"/>
      <c r="BJ6419" s="57"/>
      <c r="BK6419" s="57"/>
      <c r="BL6419" s="57"/>
    </row>
    <row r="6420" spans="1:64" s="50" customFormat="1" ht="12" customHeight="1" x14ac:dyDescent="0.15">
      <c r="A6420" s="42" t="s">
        <v>15857</v>
      </c>
      <c r="B6420" s="42" t="s">
        <v>15364</v>
      </c>
      <c r="C6420" s="42" t="s">
        <v>14</v>
      </c>
      <c r="D6420" s="42" t="s">
        <v>31</v>
      </c>
      <c r="E6420" s="42" t="s">
        <v>15858</v>
      </c>
      <c r="F6420" s="55">
        <v>41426</v>
      </c>
      <c r="G6420" s="42" t="s">
        <v>15859</v>
      </c>
      <c r="H6420" s="42" t="s">
        <v>150</v>
      </c>
      <c r="I6420" s="42" t="s">
        <v>39</v>
      </c>
      <c r="J6420" s="42" t="s">
        <v>15860</v>
      </c>
      <c r="K6420" s="42" t="s">
        <v>150</v>
      </c>
      <c r="L6420" s="42" t="s">
        <v>151</v>
      </c>
      <c r="M6420" s="42" t="s">
        <v>21</v>
      </c>
      <c r="N6420" s="42" t="s">
        <v>15861</v>
      </c>
      <c r="O6420" s="42" t="s">
        <v>23</v>
      </c>
      <c r="P6420" s="42" t="s">
        <v>395</v>
      </c>
      <c r="Q6420" s="56" t="s">
        <v>15862</v>
      </c>
      <c r="R6420" s="42" t="s">
        <v>94</v>
      </c>
      <c r="S6420" s="42" t="s">
        <v>22</v>
      </c>
      <c r="T6420" s="42"/>
      <c r="V6420" s="42"/>
      <c r="W6420" s="42"/>
      <c r="Y6420" s="57"/>
      <c r="Z6420" s="57"/>
      <c r="AA6420" s="57"/>
      <c r="AB6420" s="57"/>
      <c r="AC6420" s="57"/>
      <c r="AD6420" s="57"/>
      <c r="AE6420" s="57"/>
      <c r="AF6420" s="57"/>
      <c r="AG6420" s="57"/>
      <c r="AH6420" s="57"/>
      <c r="AI6420" s="57"/>
      <c r="AJ6420" s="57"/>
      <c r="AK6420" s="57"/>
      <c r="AL6420" s="57"/>
      <c r="AM6420" s="57"/>
      <c r="AN6420" s="57"/>
      <c r="AO6420" s="57"/>
      <c r="AP6420" s="57"/>
      <c r="AQ6420" s="57"/>
      <c r="AR6420" s="57"/>
      <c r="AS6420" s="57"/>
      <c r="AT6420" s="57"/>
      <c r="AU6420" s="57"/>
      <c r="AV6420" s="57"/>
      <c r="AW6420" s="57"/>
      <c r="AX6420" s="57"/>
      <c r="AY6420" s="57"/>
      <c r="AZ6420" s="57"/>
      <c r="BA6420" s="57"/>
      <c r="BB6420" s="57"/>
      <c r="BC6420" s="57"/>
      <c r="BD6420" s="57"/>
      <c r="BE6420" s="57"/>
      <c r="BF6420" s="57"/>
      <c r="BG6420" s="57"/>
      <c r="BH6420" s="57"/>
      <c r="BI6420" s="57"/>
      <c r="BJ6420" s="57"/>
      <c r="BK6420" s="57"/>
      <c r="BL6420" s="57"/>
    </row>
    <row r="6421" spans="1:64" s="50" customFormat="1" ht="12" customHeight="1" x14ac:dyDescent="0.15">
      <c r="A6421" s="42" t="s">
        <v>15863</v>
      </c>
      <c r="B6421" s="42" t="s">
        <v>15446</v>
      </c>
      <c r="C6421" s="42" t="s">
        <v>14</v>
      </c>
      <c r="D6421" s="42" t="s">
        <v>31</v>
      </c>
      <c r="E6421" s="42" t="s">
        <v>15864</v>
      </c>
      <c r="F6421" s="55">
        <v>41426</v>
      </c>
      <c r="G6421" s="42" t="s">
        <v>23931</v>
      </c>
      <c r="H6421" s="42" t="s">
        <v>822</v>
      </c>
      <c r="I6421" s="42" t="s">
        <v>297</v>
      </c>
      <c r="J6421" s="42" t="s">
        <v>11372</v>
      </c>
      <c r="K6421" s="42" t="s">
        <v>822</v>
      </c>
      <c r="L6421" s="42" t="s">
        <v>11222</v>
      </c>
      <c r="M6421" s="42" t="s">
        <v>21</v>
      </c>
      <c r="N6421" s="42" t="s">
        <v>15865</v>
      </c>
      <c r="O6421" s="42" t="s">
        <v>537</v>
      </c>
      <c r="P6421" s="42" t="s">
        <v>395</v>
      </c>
      <c r="Q6421" s="56" t="s">
        <v>15866</v>
      </c>
      <c r="R6421" s="42" t="s">
        <v>948</v>
      </c>
      <c r="S6421" s="42" t="s">
        <v>22</v>
      </c>
      <c r="T6421" s="42"/>
      <c r="V6421" s="42"/>
      <c r="W6421" s="42"/>
      <c r="Y6421" s="57"/>
      <c r="Z6421" s="57"/>
      <c r="AA6421" s="57"/>
      <c r="AB6421" s="57"/>
      <c r="AC6421" s="57"/>
      <c r="AD6421" s="57"/>
      <c r="AE6421" s="57"/>
      <c r="AF6421" s="57"/>
      <c r="AG6421" s="57"/>
      <c r="AH6421" s="57"/>
      <c r="AI6421" s="57"/>
      <c r="AJ6421" s="57"/>
      <c r="AK6421" s="57"/>
      <c r="AL6421" s="57"/>
      <c r="AM6421" s="57"/>
      <c r="AN6421" s="57"/>
      <c r="AO6421" s="57"/>
      <c r="AP6421" s="57"/>
      <c r="AQ6421" s="57"/>
      <c r="AR6421" s="57"/>
      <c r="AS6421" s="57"/>
      <c r="AT6421" s="57"/>
      <c r="AU6421" s="57"/>
      <c r="AV6421" s="57"/>
      <c r="AW6421" s="57"/>
      <c r="AX6421" s="57"/>
      <c r="AY6421" s="57"/>
      <c r="AZ6421" s="57"/>
      <c r="BA6421" s="57"/>
      <c r="BB6421" s="57"/>
      <c r="BC6421" s="57"/>
      <c r="BD6421" s="57"/>
      <c r="BE6421" s="57"/>
      <c r="BF6421" s="57"/>
      <c r="BG6421" s="57"/>
      <c r="BH6421" s="57"/>
      <c r="BI6421" s="57"/>
      <c r="BJ6421" s="57"/>
      <c r="BK6421" s="57"/>
      <c r="BL6421" s="57"/>
    </row>
    <row r="6422" spans="1:64" s="50" customFormat="1" ht="12" customHeight="1" x14ac:dyDescent="0.15">
      <c r="A6422" s="42" t="s">
        <v>15867</v>
      </c>
      <c r="B6422" s="42">
        <v>18</v>
      </c>
      <c r="C6422" s="42" t="s">
        <v>14</v>
      </c>
      <c r="D6422" s="42" t="s">
        <v>79</v>
      </c>
      <c r="E6422" s="42"/>
      <c r="F6422" s="55">
        <v>41425</v>
      </c>
      <c r="G6422" s="42" t="s">
        <v>15868</v>
      </c>
      <c r="H6422" s="42" t="s">
        <v>5938</v>
      </c>
      <c r="I6422" s="42" t="s">
        <v>360</v>
      </c>
      <c r="J6422" s="42" t="s">
        <v>15869</v>
      </c>
      <c r="K6422" s="42" t="s">
        <v>15870</v>
      </c>
      <c r="L6422" s="42" t="s">
        <v>15871</v>
      </c>
      <c r="M6422" s="42" t="s">
        <v>373</v>
      </c>
      <c r="N6422" s="42" t="s">
        <v>15872</v>
      </c>
      <c r="O6422" s="42" t="s">
        <v>994</v>
      </c>
      <c r="P6422" s="42" t="s">
        <v>395</v>
      </c>
      <c r="Q6422" s="56" t="s">
        <v>15873</v>
      </c>
      <c r="R6422" s="42" t="s">
        <v>94</v>
      </c>
      <c r="S6422" s="42" t="s">
        <v>22</v>
      </c>
      <c r="T6422" s="42"/>
      <c r="V6422" s="42"/>
      <c r="W6422" s="42"/>
      <c r="Y6422" s="57"/>
      <c r="Z6422" s="57"/>
      <c r="AA6422" s="57"/>
      <c r="AB6422" s="57"/>
      <c r="AC6422" s="57"/>
      <c r="AD6422" s="57"/>
      <c r="AE6422" s="57"/>
      <c r="AF6422" s="57"/>
      <c r="AG6422" s="57"/>
      <c r="AH6422" s="57"/>
      <c r="AI6422" s="57"/>
      <c r="AJ6422" s="57"/>
      <c r="AK6422" s="57"/>
      <c r="AL6422" s="57"/>
      <c r="AM6422" s="57"/>
      <c r="AN6422" s="57"/>
      <c r="AO6422" s="57"/>
      <c r="AP6422" s="57"/>
      <c r="AQ6422" s="57"/>
      <c r="AR6422" s="57"/>
      <c r="AS6422" s="57"/>
      <c r="AT6422" s="57"/>
      <c r="AU6422" s="57"/>
      <c r="AV6422" s="57"/>
      <c r="AW6422" s="57"/>
      <c r="AX6422" s="57"/>
      <c r="AY6422" s="57"/>
      <c r="AZ6422" s="57"/>
      <c r="BA6422" s="57"/>
      <c r="BB6422" s="57"/>
      <c r="BC6422" s="57"/>
      <c r="BD6422" s="57"/>
      <c r="BE6422" s="57"/>
      <c r="BF6422" s="57"/>
      <c r="BG6422" s="57"/>
      <c r="BH6422" s="57"/>
      <c r="BI6422" s="57"/>
      <c r="BJ6422" s="57"/>
      <c r="BK6422" s="57"/>
      <c r="BL6422" s="57"/>
    </row>
    <row r="6423" spans="1:64" s="50" customFormat="1" ht="12" customHeight="1" x14ac:dyDescent="0.15">
      <c r="A6423" s="42" t="s">
        <v>15874</v>
      </c>
      <c r="B6423" s="42">
        <v>54</v>
      </c>
      <c r="C6423" s="42" t="s">
        <v>14</v>
      </c>
      <c r="D6423" s="42" t="s">
        <v>31</v>
      </c>
      <c r="E6423" s="42" t="s">
        <v>15875</v>
      </c>
      <c r="F6423" s="55">
        <v>41425</v>
      </c>
      <c r="G6423" s="42" t="s">
        <v>23932</v>
      </c>
      <c r="H6423" s="42" t="s">
        <v>15876</v>
      </c>
      <c r="I6423" s="42" t="s">
        <v>360</v>
      </c>
      <c r="J6423" s="42" t="s">
        <v>15877</v>
      </c>
      <c r="K6423" s="42" t="s">
        <v>12906</v>
      </c>
      <c r="L6423" s="42" t="s">
        <v>15878</v>
      </c>
      <c r="M6423" s="42" t="s">
        <v>21</v>
      </c>
      <c r="N6423" s="42" t="s">
        <v>15879</v>
      </c>
      <c r="O6423" s="42" t="s">
        <v>537</v>
      </c>
      <c r="P6423" s="42" t="s">
        <v>395</v>
      </c>
      <c r="Q6423" s="56" t="s">
        <v>15880</v>
      </c>
      <c r="R6423" s="42" t="s">
        <v>542</v>
      </c>
      <c r="S6423" s="42" t="s">
        <v>22</v>
      </c>
      <c r="T6423" s="42"/>
      <c r="V6423" s="42"/>
      <c r="W6423" s="42"/>
      <c r="Y6423" s="57"/>
      <c r="Z6423" s="57"/>
      <c r="AA6423" s="57"/>
      <c r="AB6423" s="57"/>
      <c r="AC6423" s="57"/>
      <c r="AD6423" s="57"/>
      <c r="AE6423" s="57"/>
      <c r="AF6423" s="57"/>
      <c r="AG6423" s="57"/>
      <c r="AH6423" s="57"/>
      <c r="AI6423" s="57"/>
      <c r="AJ6423" s="57"/>
      <c r="AK6423" s="57"/>
      <c r="AL6423" s="57"/>
      <c r="AM6423" s="57"/>
      <c r="AN6423" s="57"/>
      <c r="AO6423" s="57"/>
      <c r="AP6423" s="57"/>
      <c r="AQ6423" s="57"/>
      <c r="AR6423" s="57"/>
      <c r="AS6423" s="57"/>
      <c r="AT6423" s="57"/>
      <c r="AU6423" s="57"/>
      <c r="AV6423" s="57"/>
      <c r="AW6423" s="57"/>
      <c r="AX6423" s="57"/>
      <c r="AY6423" s="57"/>
      <c r="AZ6423" s="57"/>
      <c r="BA6423" s="57"/>
      <c r="BB6423" s="57"/>
      <c r="BC6423" s="57"/>
      <c r="BD6423" s="57"/>
      <c r="BE6423" s="57"/>
      <c r="BF6423" s="57"/>
      <c r="BG6423" s="57"/>
      <c r="BH6423" s="57"/>
      <c r="BI6423" s="57"/>
      <c r="BJ6423" s="57"/>
      <c r="BK6423" s="57"/>
      <c r="BL6423" s="57"/>
    </row>
    <row r="6424" spans="1:64" s="50" customFormat="1" ht="12" customHeight="1" x14ac:dyDescent="0.15">
      <c r="A6424" s="42" t="s">
        <v>15881</v>
      </c>
      <c r="B6424" s="42" t="s">
        <v>10822</v>
      </c>
      <c r="C6424" s="42" t="s">
        <v>108</v>
      </c>
      <c r="D6424" s="42" t="s">
        <v>15</v>
      </c>
      <c r="E6424" s="42" t="s">
        <v>15882</v>
      </c>
      <c r="F6424" s="55">
        <v>41424</v>
      </c>
      <c r="G6424" s="42" t="s">
        <v>15883</v>
      </c>
      <c r="H6424" s="42" t="s">
        <v>15884</v>
      </c>
      <c r="I6424" s="42" t="s">
        <v>238</v>
      </c>
      <c r="J6424" s="42" t="s">
        <v>15885</v>
      </c>
      <c r="K6424" s="42" t="s">
        <v>9446</v>
      </c>
      <c r="L6424" s="42" t="s">
        <v>15886</v>
      </c>
      <c r="M6424" s="42" t="s">
        <v>21</v>
      </c>
      <c r="N6424" s="42" t="s">
        <v>15887</v>
      </c>
      <c r="O6424" s="42" t="s">
        <v>537</v>
      </c>
      <c r="P6424" s="42" t="s">
        <v>395</v>
      </c>
      <c r="Q6424" s="56" t="s">
        <v>15888</v>
      </c>
      <c r="R6424" s="42" t="s">
        <v>542</v>
      </c>
      <c r="S6424" s="42" t="s">
        <v>22</v>
      </c>
      <c r="T6424" s="42"/>
      <c r="V6424" s="42"/>
      <c r="W6424" s="42"/>
      <c r="Y6424" s="57"/>
      <c r="Z6424" s="57"/>
      <c r="AA6424" s="57"/>
      <c r="AB6424" s="57"/>
      <c r="AC6424" s="57"/>
      <c r="AD6424" s="57"/>
      <c r="AE6424" s="57"/>
      <c r="AF6424" s="57"/>
      <c r="AG6424" s="57"/>
      <c r="AH6424" s="57"/>
      <c r="AI6424" s="57"/>
      <c r="AJ6424" s="57"/>
      <c r="AK6424" s="57"/>
      <c r="AL6424" s="57"/>
      <c r="AM6424" s="57"/>
      <c r="AN6424" s="57"/>
      <c r="AO6424" s="57"/>
      <c r="AP6424" s="57"/>
      <c r="AQ6424" s="57"/>
      <c r="AR6424" s="57"/>
      <c r="AS6424" s="57"/>
      <c r="AT6424" s="57"/>
      <c r="AU6424" s="57"/>
      <c r="AV6424" s="57"/>
      <c r="AW6424" s="57"/>
      <c r="AX6424" s="57"/>
      <c r="AY6424" s="57"/>
      <c r="AZ6424" s="57"/>
      <c r="BA6424" s="57"/>
      <c r="BB6424" s="57"/>
      <c r="BC6424" s="57"/>
      <c r="BD6424" s="57"/>
      <c r="BE6424" s="57"/>
      <c r="BF6424" s="57"/>
      <c r="BG6424" s="57"/>
      <c r="BH6424" s="57"/>
      <c r="BI6424" s="57"/>
      <c r="BJ6424" s="57"/>
      <c r="BK6424" s="57"/>
      <c r="BL6424" s="57"/>
    </row>
    <row r="6425" spans="1:64" s="50" customFormat="1" ht="12" customHeight="1" x14ac:dyDescent="0.15">
      <c r="A6425" s="42" t="s">
        <v>15889</v>
      </c>
      <c r="B6425" s="42" t="s">
        <v>8600</v>
      </c>
      <c r="C6425" s="42" t="s">
        <v>14</v>
      </c>
      <c r="D6425" s="42" t="s">
        <v>42</v>
      </c>
      <c r="E6425" s="42"/>
      <c r="F6425" s="55">
        <v>41424</v>
      </c>
      <c r="G6425" s="42" t="s">
        <v>23933</v>
      </c>
      <c r="H6425" s="42" t="s">
        <v>3599</v>
      </c>
      <c r="I6425" s="42" t="s">
        <v>39</v>
      </c>
      <c r="J6425" s="42" t="s">
        <v>15890</v>
      </c>
      <c r="K6425" s="42" t="s">
        <v>1044</v>
      </c>
      <c r="L6425" s="42" t="s">
        <v>3601</v>
      </c>
      <c r="M6425" s="42" t="s">
        <v>21</v>
      </c>
      <c r="N6425" s="42" t="s">
        <v>15891</v>
      </c>
      <c r="O6425" s="42" t="s">
        <v>23</v>
      </c>
      <c r="P6425" s="42" t="s">
        <v>395</v>
      </c>
      <c r="Q6425" s="56" t="s">
        <v>15892</v>
      </c>
      <c r="R6425" s="42" t="s">
        <v>94</v>
      </c>
      <c r="S6425" s="42" t="s">
        <v>22</v>
      </c>
      <c r="T6425" s="42"/>
      <c r="V6425" s="42"/>
      <c r="W6425" s="42"/>
      <c r="Y6425" s="57"/>
      <c r="Z6425" s="57"/>
      <c r="AA6425" s="57"/>
      <c r="AB6425" s="57"/>
      <c r="AC6425" s="57"/>
      <c r="AD6425" s="57"/>
      <c r="AE6425" s="57"/>
      <c r="AF6425" s="57"/>
      <c r="AG6425" s="57"/>
      <c r="AH6425" s="57"/>
      <c r="AI6425" s="57"/>
      <c r="AJ6425" s="57"/>
      <c r="AK6425" s="57"/>
      <c r="AL6425" s="57"/>
      <c r="AM6425" s="57"/>
      <c r="AN6425" s="57"/>
      <c r="AO6425" s="57"/>
      <c r="AP6425" s="57"/>
      <c r="AQ6425" s="57"/>
      <c r="AR6425" s="57"/>
      <c r="AS6425" s="57"/>
      <c r="AT6425" s="57"/>
      <c r="AU6425" s="57"/>
      <c r="AV6425" s="57"/>
      <c r="AW6425" s="57"/>
      <c r="AX6425" s="57"/>
      <c r="AY6425" s="57"/>
      <c r="AZ6425" s="57"/>
      <c r="BA6425" s="57"/>
      <c r="BB6425" s="57"/>
      <c r="BC6425" s="57"/>
      <c r="BD6425" s="57"/>
      <c r="BE6425" s="57"/>
      <c r="BF6425" s="57"/>
      <c r="BG6425" s="57"/>
      <c r="BH6425" s="57"/>
      <c r="BI6425" s="57"/>
      <c r="BJ6425" s="57"/>
      <c r="BK6425" s="57"/>
      <c r="BL6425" s="57"/>
    </row>
    <row r="6426" spans="1:64" s="50" customFormat="1" ht="12" customHeight="1" x14ac:dyDescent="0.15">
      <c r="A6426" s="42" t="s">
        <v>15893</v>
      </c>
      <c r="B6426" s="42">
        <v>24</v>
      </c>
      <c r="C6426" s="42" t="s">
        <v>14</v>
      </c>
      <c r="D6426" s="42" t="s">
        <v>42</v>
      </c>
      <c r="E6426" s="42" t="s">
        <v>15894</v>
      </c>
      <c r="F6426" s="55">
        <v>41424</v>
      </c>
      <c r="G6426" s="42" t="s">
        <v>15895</v>
      </c>
      <c r="H6426" s="42" t="s">
        <v>1403</v>
      </c>
      <c r="I6426" s="42" t="s">
        <v>117</v>
      </c>
      <c r="J6426" s="42" t="s">
        <v>15896</v>
      </c>
      <c r="K6426" s="42" t="s">
        <v>617</v>
      </c>
      <c r="L6426" s="42" t="s">
        <v>5525</v>
      </c>
      <c r="M6426" s="42" t="s">
        <v>385</v>
      </c>
      <c r="N6426" s="42" t="s">
        <v>15897</v>
      </c>
      <c r="O6426" s="42" t="s">
        <v>394</v>
      </c>
      <c r="P6426" s="42" t="s">
        <v>395</v>
      </c>
      <c r="Q6426" s="56" t="s">
        <v>15898</v>
      </c>
      <c r="R6426" s="42" t="s">
        <v>948</v>
      </c>
      <c r="S6426" s="42" t="s">
        <v>22</v>
      </c>
      <c r="T6426" s="42"/>
      <c r="V6426" s="42"/>
      <c r="W6426" s="42"/>
      <c r="Y6426" s="57"/>
      <c r="Z6426" s="57"/>
      <c r="AA6426" s="57"/>
      <c r="AB6426" s="57"/>
      <c r="AC6426" s="57"/>
      <c r="AD6426" s="57"/>
      <c r="AE6426" s="57"/>
      <c r="AF6426" s="57"/>
      <c r="AG6426" s="57"/>
      <c r="AH6426" s="57"/>
      <c r="AI6426" s="57"/>
      <c r="AJ6426" s="57"/>
      <c r="AK6426" s="57"/>
      <c r="AL6426" s="57"/>
      <c r="AM6426" s="57"/>
      <c r="AN6426" s="57"/>
      <c r="AO6426" s="57"/>
      <c r="AP6426" s="57"/>
      <c r="AQ6426" s="57"/>
      <c r="AR6426" s="57"/>
      <c r="AS6426" s="57"/>
      <c r="AT6426" s="57"/>
      <c r="AU6426" s="57"/>
      <c r="AV6426" s="57"/>
      <c r="AW6426" s="57"/>
      <c r="AX6426" s="57"/>
      <c r="AY6426" s="57"/>
      <c r="AZ6426" s="57"/>
      <c r="BA6426" s="57"/>
      <c r="BB6426" s="57"/>
      <c r="BC6426" s="57"/>
      <c r="BD6426" s="57"/>
      <c r="BE6426" s="57"/>
      <c r="BF6426" s="57"/>
      <c r="BG6426" s="57"/>
      <c r="BH6426" s="57"/>
      <c r="BI6426" s="57"/>
      <c r="BJ6426" s="57"/>
      <c r="BK6426" s="57"/>
      <c r="BL6426" s="57"/>
    </row>
    <row r="6427" spans="1:64" s="50" customFormat="1" ht="12" customHeight="1" x14ac:dyDescent="0.15">
      <c r="A6427" s="42" t="s">
        <v>15899</v>
      </c>
      <c r="B6427" s="42" t="s">
        <v>15182</v>
      </c>
      <c r="C6427" s="42" t="s">
        <v>14</v>
      </c>
      <c r="D6427" s="42" t="s">
        <v>31</v>
      </c>
      <c r="E6427" s="42" t="s">
        <v>15900</v>
      </c>
      <c r="F6427" s="55">
        <v>41424</v>
      </c>
      <c r="G6427" s="42" t="s">
        <v>15901</v>
      </c>
      <c r="H6427" s="42" t="s">
        <v>3599</v>
      </c>
      <c r="I6427" s="42" t="s">
        <v>39</v>
      </c>
      <c r="J6427" s="42" t="s">
        <v>15890</v>
      </c>
      <c r="K6427" s="42" t="s">
        <v>1044</v>
      </c>
      <c r="L6427" s="42" t="s">
        <v>3601</v>
      </c>
      <c r="M6427" s="42" t="s">
        <v>373</v>
      </c>
      <c r="N6427" s="42" t="s">
        <v>15902</v>
      </c>
      <c r="O6427" s="42" t="s">
        <v>537</v>
      </c>
      <c r="P6427" s="42" t="s">
        <v>395</v>
      </c>
      <c r="Q6427" s="56" t="s">
        <v>15903</v>
      </c>
      <c r="R6427" s="42" t="s">
        <v>94</v>
      </c>
      <c r="S6427" s="42" t="s">
        <v>22</v>
      </c>
      <c r="T6427" s="42"/>
      <c r="V6427" s="42"/>
      <c r="W6427" s="42"/>
      <c r="Y6427" s="57"/>
      <c r="Z6427" s="57"/>
      <c r="AA6427" s="57"/>
      <c r="AB6427" s="57"/>
      <c r="AC6427" s="57"/>
      <c r="AD6427" s="57"/>
      <c r="AE6427" s="57"/>
      <c r="AF6427" s="57"/>
      <c r="AG6427" s="57"/>
      <c r="AH6427" s="57"/>
      <c r="AI6427" s="57"/>
      <c r="AJ6427" s="57"/>
      <c r="AK6427" s="57"/>
      <c r="AL6427" s="57"/>
      <c r="AM6427" s="57"/>
      <c r="AN6427" s="57"/>
      <c r="AO6427" s="57"/>
      <c r="AP6427" s="57"/>
      <c r="AQ6427" s="57"/>
      <c r="AR6427" s="57"/>
      <c r="AS6427" s="57"/>
      <c r="AT6427" s="57"/>
      <c r="AU6427" s="57"/>
      <c r="AV6427" s="57"/>
      <c r="AW6427" s="57"/>
      <c r="AX6427" s="57"/>
      <c r="AY6427" s="57"/>
      <c r="AZ6427" s="57"/>
      <c r="BA6427" s="57"/>
      <c r="BB6427" s="57"/>
      <c r="BC6427" s="57"/>
      <c r="BD6427" s="57"/>
      <c r="BE6427" s="57"/>
      <c r="BF6427" s="57"/>
      <c r="BG6427" s="57"/>
      <c r="BH6427" s="57"/>
      <c r="BI6427" s="57"/>
      <c r="BJ6427" s="57"/>
      <c r="BK6427" s="57"/>
      <c r="BL6427" s="57"/>
    </row>
    <row r="6428" spans="1:64" s="50" customFormat="1" ht="12" customHeight="1" x14ac:dyDescent="0.15">
      <c r="A6428" s="42" t="s">
        <v>15909</v>
      </c>
      <c r="B6428" s="42">
        <v>22</v>
      </c>
      <c r="C6428" s="42" t="s">
        <v>14</v>
      </c>
      <c r="D6428" s="42" t="s">
        <v>79</v>
      </c>
      <c r="E6428" s="42" t="s">
        <v>15910</v>
      </c>
      <c r="F6428" s="55">
        <v>41423</v>
      </c>
      <c r="G6428" s="42" t="s">
        <v>23934</v>
      </c>
      <c r="H6428" s="42" t="s">
        <v>588</v>
      </c>
      <c r="I6428" s="42" t="s">
        <v>39</v>
      </c>
      <c r="J6428" s="42" t="s">
        <v>15911</v>
      </c>
      <c r="K6428" s="42" t="s">
        <v>589</v>
      </c>
      <c r="L6428" s="42" t="s">
        <v>590</v>
      </c>
      <c r="M6428" s="42" t="s">
        <v>21</v>
      </c>
      <c r="N6428" s="42" t="s">
        <v>15912</v>
      </c>
      <c r="O6428" s="42" t="s">
        <v>994</v>
      </c>
      <c r="P6428" s="42" t="s">
        <v>395</v>
      </c>
      <c r="Q6428" s="56" t="s">
        <v>15913</v>
      </c>
      <c r="R6428" s="42" t="s">
        <v>94</v>
      </c>
      <c r="S6428" s="42" t="s">
        <v>22</v>
      </c>
      <c r="T6428" s="42"/>
      <c r="V6428" s="42"/>
      <c r="W6428" s="42"/>
      <c r="Y6428" s="57"/>
      <c r="Z6428" s="57"/>
      <c r="AA6428" s="57"/>
      <c r="AB6428" s="57"/>
      <c r="AC6428" s="57"/>
      <c r="AD6428" s="57"/>
      <c r="AE6428" s="57"/>
      <c r="AF6428" s="57"/>
      <c r="AG6428" s="57"/>
      <c r="AH6428" s="57"/>
      <c r="AI6428" s="57"/>
      <c r="AJ6428" s="57"/>
      <c r="AK6428" s="57"/>
      <c r="AL6428" s="57"/>
      <c r="AM6428" s="57"/>
      <c r="AN6428" s="57"/>
      <c r="AO6428" s="57"/>
      <c r="AP6428" s="57"/>
      <c r="AQ6428" s="57"/>
      <c r="AR6428" s="57"/>
      <c r="AS6428" s="57"/>
      <c r="AT6428" s="57"/>
      <c r="AU6428" s="57"/>
      <c r="AV6428" s="57"/>
      <c r="AW6428" s="57"/>
      <c r="AX6428" s="57"/>
      <c r="AY6428" s="57"/>
      <c r="AZ6428" s="57"/>
      <c r="BA6428" s="57"/>
      <c r="BB6428" s="57"/>
      <c r="BC6428" s="57"/>
      <c r="BD6428" s="57"/>
      <c r="BE6428" s="57"/>
      <c r="BF6428" s="57"/>
      <c r="BG6428" s="57"/>
      <c r="BH6428" s="57"/>
      <c r="BI6428" s="57"/>
      <c r="BJ6428" s="57"/>
      <c r="BK6428" s="57"/>
      <c r="BL6428" s="57"/>
    </row>
    <row r="6429" spans="1:64" s="50" customFormat="1" ht="12" customHeight="1" x14ac:dyDescent="0.15">
      <c r="A6429" s="42" t="s">
        <v>15914</v>
      </c>
      <c r="B6429" s="42" t="s">
        <v>15240</v>
      </c>
      <c r="C6429" s="42" t="s">
        <v>14</v>
      </c>
      <c r="D6429" s="42" t="s">
        <v>79</v>
      </c>
      <c r="E6429" s="42"/>
      <c r="F6429" s="55">
        <v>41423</v>
      </c>
      <c r="G6429" s="42" t="s">
        <v>15915</v>
      </c>
      <c r="H6429" s="42" t="s">
        <v>1083</v>
      </c>
      <c r="I6429" s="42" t="s">
        <v>398</v>
      </c>
      <c r="J6429" s="42" t="s">
        <v>15916</v>
      </c>
      <c r="K6429" s="42" t="s">
        <v>1083</v>
      </c>
      <c r="L6429" s="42" t="s">
        <v>1084</v>
      </c>
      <c r="M6429" s="42" t="s">
        <v>21</v>
      </c>
      <c r="N6429" s="42" t="s">
        <v>15917</v>
      </c>
      <c r="O6429" s="42" t="s">
        <v>23</v>
      </c>
      <c r="P6429" s="42" t="s">
        <v>395</v>
      </c>
      <c r="Q6429" s="56" t="s">
        <v>15918</v>
      </c>
      <c r="R6429" s="42" t="s">
        <v>94</v>
      </c>
      <c r="S6429" s="42" t="s">
        <v>22</v>
      </c>
      <c r="T6429" s="42"/>
      <c r="V6429" s="42"/>
      <c r="W6429" s="42"/>
      <c r="Y6429" s="57"/>
      <c r="Z6429" s="57"/>
      <c r="AA6429" s="57"/>
      <c r="AB6429" s="57"/>
      <c r="AC6429" s="57"/>
      <c r="AD6429" s="57"/>
      <c r="AE6429" s="57"/>
      <c r="AF6429" s="57"/>
      <c r="AG6429" s="57"/>
      <c r="AH6429" s="57"/>
      <c r="AI6429" s="57"/>
      <c r="AJ6429" s="57"/>
      <c r="AK6429" s="57"/>
      <c r="AL6429" s="57"/>
      <c r="AM6429" s="57"/>
      <c r="AN6429" s="57"/>
      <c r="AO6429" s="57"/>
      <c r="AP6429" s="57"/>
      <c r="AQ6429" s="57"/>
      <c r="AR6429" s="57"/>
      <c r="AS6429" s="57"/>
      <c r="AT6429" s="57"/>
      <c r="AU6429" s="57"/>
      <c r="AV6429" s="57"/>
      <c r="AW6429" s="57"/>
      <c r="AX6429" s="57"/>
      <c r="AY6429" s="57"/>
      <c r="AZ6429" s="57"/>
      <c r="BA6429" s="57"/>
      <c r="BB6429" s="57"/>
      <c r="BC6429" s="57"/>
      <c r="BD6429" s="57"/>
      <c r="BE6429" s="57"/>
      <c r="BF6429" s="57"/>
      <c r="BG6429" s="57"/>
      <c r="BH6429" s="57"/>
      <c r="BI6429" s="57"/>
      <c r="BJ6429" s="57"/>
      <c r="BK6429" s="57"/>
      <c r="BL6429" s="57"/>
    </row>
    <row r="6430" spans="1:64" s="50" customFormat="1" ht="12" customHeight="1" x14ac:dyDescent="0.15">
      <c r="A6430" s="42" t="s">
        <v>15904</v>
      </c>
      <c r="B6430" s="42">
        <v>34</v>
      </c>
      <c r="C6430" s="42" t="s">
        <v>14</v>
      </c>
      <c r="D6430" s="42" t="s">
        <v>79</v>
      </c>
      <c r="E6430" s="42" t="s">
        <v>15905</v>
      </c>
      <c r="F6430" s="55">
        <v>41423</v>
      </c>
      <c r="G6430" s="42" t="s">
        <v>15906</v>
      </c>
      <c r="H6430" s="42" t="s">
        <v>112</v>
      </c>
      <c r="I6430" s="42" t="s">
        <v>3573</v>
      </c>
      <c r="J6430" s="42" t="s">
        <v>6736</v>
      </c>
      <c r="K6430" s="42" t="s">
        <v>3575</v>
      </c>
      <c r="L6430" s="42" t="s">
        <v>18877</v>
      </c>
      <c r="M6430" s="42" t="s">
        <v>21</v>
      </c>
      <c r="N6430" s="42" t="s">
        <v>15907</v>
      </c>
      <c r="O6430" s="42" t="s">
        <v>994</v>
      </c>
      <c r="P6430" s="42" t="s">
        <v>395</v>
      </c>
      <c r="Q6430" s="56" t="s">
        <v>15908</v>
      </c>
      <c r="R6430" s="42" t="s">
        <v>94</v>
      </c>
      <c r="S6430" s="42" t="s">
        <v>22</v>
      </c>
      <c r="T6430" s="42"/>
      <c r="V6430" s="42"/>
      <c r="W6430" s="42"/>
      <c r="Y6430" s="57"/>
      <c r="Z6430" s="57"/>
      <c r="AA6430" s="57"/>
      <c r="AB6430" s="57"/>
      <c r="AC6430" s="57"/>
      <c r="AD6430" s="57"/>
      <c r="AE6430" s="57"/>
      <c r="AF6430" s="57"/>
      <c r="AG6430" s="57"/>
      <c r="AH6430" s="57"/>
      <c r="AI6430" s="57"/>
      <c r="AJ6430" s="57"/>
      <c r="AK6430" s="57"/>
      <c r="AL6430" s="57"/>
      <c r="AM6430" s="57"/>
      <c r="AN6430" s="57"/>
      <c r="AO6430" s="57"/>
      <c r="AP6430" s="57"/>
      <c r="AQ6430" s="57"/>
      <c r="AR6430" s="57"/>
      <c r="AS6430" s="57"/>
      <c r="AT6430" s="57"/>
      <c r="AU6430" s="57"/>
      <c r="AV6430" s="57"/>
      <c r="AW6430" s="57"/>
      <c r="AX6430" s="57"/>
      <c r="AY6430" s="57"/>
      <c r="AZ6430" s="57"/>
      <c r="BA6430" s="57"/>
      <c r="BB6430" s="57"/>
      <c r="BC6430" s="57"/>
      <c r="BD6430" s="57"/>
      <c r="BE6430" s="57"/>
      <c r="BF6430" s="57"/>
      <c r="BG6430" s="57"/>
      <c r="BH6430" s="57"/>
      <c r="BI6430" s="57"/>
      <c r="BJ6430" s="57"/>
      <c r="BK6430" s="57"/>
      <c r="BL6430" s="57"/>
    </row>
    <row r="6431" spans="1:64" s="50" customFormat="1" ht="12" customHeight="1" x14ac:dyDescent="0.15">
      <c r="A6431" s="42" t="s">
        <v>15919</v>
      </c>
      <c r="B6431" s="42" t="s">
        <v>14807</v>
      </c>
      <c r="C6431" s="42" t="s">
        <v>14</v>
      </c>
      <c r="D6431" s="42" t="s">
        <v>24</v>
      </c>
      <c r="E6431" s="42"/>
      <c r="F6431" s="55">
        <v>41423</v>
      </c>
      <c r="G6431" s="42" t="s">
        <v>15920</v>
      </c>
      <c r="H6431" s="42" t="s">
        <v>15921</v>
      </c>
      <c r="I6431" s="42" t="s">
        <v>838</v>
      </c>
      <c r="J6431" s="42" t="s">
        <v>15922</v>
      </c>
      <c r="K6431" s="42" t="s">
        <v>15923</v>
      </c>
      <c r="L6431" s="42" t="s">
        <v>15924</v>
      </c>
      <c r="M6431" s="42" t="s">
        <v>21</v>
      </c>
      <c r="N6431" s="42" t="s">
        <v>15925</v>
      </c>
      <c r="O6431" s="42" t="s">
        <v>537</v>
      </c>
      <c r="P6431" s="42" t="s">
        <v>395</v>
      </c>
      <c r="Q6431" s="56" t="s">
        <v>15926</v>
      </c>
      <c r="R6431" s="42" t="s">
        <v>542</v>
      </c>
      <c r="S6431" s="42" t="s">
        <v>22</v>
      </c>
      <c r="T6431" s="42"/>
      <c r="V6431" s="42"/>
      <c r="W6431" s="42"/>
      <c r="Y6431" s="57"/>
      <c r="Z6431" s="57"/>
      <c r="AA6431" s="57"/>
      <c r="AB6431" s="57"/>
      <c r="AC6431" s="57"/>
      <c r="AD6431" s="57"/>
      <c r="AE6431" s="57"/>
      <c r="AF6431" s="57"/>
      <c r="AG6431" s="57"/>
      <c r="AH6431" s="57"/>
      <c r="AI6431" s="57"/>
      <c r="AJ6431" s="57"/>
      <c r="AK6431" s="57"/>
      <c r="AL6431" s="57"/>
      <c r="AM6431" s="57"/>
      <c r="AN6431" s="57"/>
      <c r="AO6431" s="57"/>
      <c r="AP6431" s="57"/>
      <c r="AQ6431" s="57"/>
      <c r="AR6431" s="57"/>
      <c r="AS6431" s="57"/>
      <c r="AT6431" s="57"/>
      <c r="AU6431" s="57"/>
      <c r="AV6431" s="57"/>
      <c r="AW6431" s="57"/>
      <c r="AX6431" s="57"/>
      <c r="AY6431" s="57"/>
      <c r="AZ6431" s="57"/>
      <c r="BA6431" s="57"/>
      <c r="BB6431" s="57"/>
      <c r="BC6431" s="57"/>
      <c r="BD6431" s="57"/>
      <c r="BE6431" s="57"/>
      <c r="BF6431" s="57"/>
      <c r="BG6431" s="57"/>
      <c r="BH6431" s="57"/>
      <c r="BI6431" s="57"/>
      <c r="BJ6431" s="57"/>
      <c r="BK6431" s="57"/>
      <c r="BL6431" s="57"/>
    </row>
    <row r="6432" spans="1:64" s="50" customFormat="1" ht="12" customHeight="1" x14ac:dyDescent="0.15">
      <c r="A6432" s="42" t="s">
        <v>15929</v>
      </c>
      <c r="B6432" s="42">
        <v>37</v>
      </c>
      <c r="C6432" s="42" t="s">
        <v>108</v>
      </c>
      <c r="D6432" s="42" t="s">
        <v>31</v>
      </c>
      <c r="E6432" s="42" t="s">
        <v>15930</v>
      </c>
      <c r="F6432" s="55">
        <v>41422</v>
      </c>
      <c r="G6432" s="42" t="s">
        <v>15931</v>
      </c>
      <c r="H6432" s="42" t="s">
        <v>15932</v>
      </c>
      <c r="I6432" s="42" t="s">
        <v>313</v>
      </c>
      <c r="J6432" s="42" t="s">
        <v>15933</v>
      </c>
      <c r="K6432" s="42" t="s">
        <v>3086</v>
      </c>
      <c r="L6432" s="42" t="s">
        <v>6373</v>
      </c>
      <c r="M6432" s="42" t="s">
        <v>21</v>
      </c>
      <c r="N6432" s="42" t="s">
        <v>15934</v>
      </c>
      <c r="O6432" s="42" t="s">
        <v>537</v>
      </c>
      <c r="P6432" s="42" t="s">
        <v>395</v>
      </c>
      <c r="Q6432" s="56" t="s">
        <v>15935</v>
      </c>
      <c r="R6432" s="42" t="s">
        <v>94</v>
      </c>
      <c r="S6432" s="42" t="s">
        <v>22</v>
      </c>
      <c r="T6432" s="42"/>
      <c r="V6432" s="42"/>
      <c r="W6432" s="42"/>
      <c r="Y6432" s="57"/>
      <c r="Z6432" s="57"/>
      <c r="AA6432" s="57"/>
      <c r="AB6432" s="57"/>
      <c r="AC6432" s="57"/>
      <c r="AD6432" s="57"/>
      <c r="AE6432" s="57"/>
      <c r="AF6432" s="57"/>
      <c r="AG6432" s="57"/>
      <c r="AH6432" s="57"/>
      <c r="AI6432" s="57"/>
      <c r="AJ6432" s="57"/>
      <c r="AK6432" s="57"/>
      <c r="AL6432" s="57"/>
      <c r="AM6432" s="57"/>
      <c r="AN6432" s="57"/>
      <c r="AO6432" s="57"/>
      <c r="AP6432" s="57"/>
      <c r="AQ6432" s="57"/>
      <c r="AR6432" s="57"/>
      <c r="AS6432" s="57"/>
      <c r="AT6432" s="57"/>
      <c r="AU6432" s="57"/>
      <c r="AV6432" s="57"/>
      <c r="AW6432" s="57"/>
      <c r="AX6432" s="57"/>
      <c r="AY6432" s="57"/>
      <c r="AZ6432" s="57"/>
      <c r="BA6432" s="57"/>
      <c r="BB6432" s="57"/>
      <c r="BC6432" s="57"/>
      <c r="BD6432" s="57"/>
      <c r="BE6432" s="57"/>
      <c r="BF6432" s="57"/>
      <c r="BG6432" s="57"/>
      <c r="BH6432" s="57"/>
      <c r="BI6432" s="57"/>
      <c r="BJ6432" s="57"/>
      <c r="BK6432" s="57"/>
      <c r="BL6432" s="57"/>
    </row>
    <row r="6433" spans="1:64" s="50" customFormat="1" ht="12" customHeight="1" x14ac:dyDescent="0.15">
      <c r="A6433" s="42" t="s">
        <v>15936</v>
      </c>
      <c r="B6433" s="42">
        <v>72</v>
      </c>
      <c r="C6433" s="42" t="s">
        <v>14</v>
      </c>
      <c r="D6433" s="42" t="s">
        <v>31</v>
      </c>
      <c r="E6433" s="42" t="s">
        <v>15937</v>
      </c>
      <c r="F6433" s="55">
        <v>41422</v>
      </c>
      <c r="G6433" s="42" t="s">
        <v>15938</v>
      </c>
      <c r="H6433" s="42" t="s">
        <v>910</v>
      </c>
      <c r="I6433" s="42" t="s">
        <v>67</v>
      </c>
      <c r="J6433" s="42" t="s">
        <v>6630</v>
      </c>
      <c r="K6433" s="42" t="s">
        <v>68</v>
      </c>
      <c r="L6433" s="42" t="s">
        <v>911</v>
      </c>
      <c r="M6433" s="42" t="s">
        <v>21</v>
      </c>
      <c r="N6433" s="42" t="s">
        <v>15939</v>
      </c>
      <c r="O6433" s="42" t="s">
        <v>537</v>
      </c>
      <c r="P6433" s="42" t="s">
        <v>395</v>
      </c>
      <c r="Q6433" s="56" t="s">
        <v>15940</v>
      </c>
      <c r="R6433" s="42" t="s">
        <v>94</v>
      </c>
      <c r="S6433" s="42" t="s">
        <v>22</v>
      </c>
      <c r="T6433" s="42"/>
      <c r="V6433" s="42"/>
      <c r="W6433" s="42"/>
      <c r="Y6433" s="57"/>
      <c r="Z6433" s="57"/>
      <c r="AA6433" s="57"/>
      <c r="AB6433" s="57"/>
      <c r="AC6433" s="57"/>
      <c r="AD6433" s="57"/>
      <c r="AE6433" s="57"/>
      <c r="AF6433" s="57"/>
      <c r="AG6433" s="57"/>
      <c r="AH6433" s="57"/>
      <c r="AI6433" s="57"/>
      <c r="AJ6433" s="57"/>
      <c r="AK6433" s="57"/>
      <c r="AL6433" s="57"/>
      <c r="AM6433" s="57"/>
      <c r="AN6433" s="57"/>
      <c r="AO6433" s="57"/>
      <c r="AP6433" s="57"/>
      <c r="AQ6433" s="57"/>
      <c r="AR6433" s="57"/>
      <c r="AS6433" s="57"/>
      <c r="AT6433" s="57"/>
      <c r="AU6433" s="57"/>
      <c r="AV6433" s="57"/>
      <c r="AW6433" s="57"/>
      <c r="AX6433" s="57"/>
      <c r="AY6433" s="57"/>
      <c r="AZ6433" s="57"/>
      <c r="BA6433" s="57"/>
      <c r="BB6433" s="57"/>
      <c r="BC6433" s="57"/>
      <c r="BD6433" s="57"/>
      <c r="BE6433" s="57"/>
      <c r="BF6433" s="57"/>
      <c r="BG6433" s="57"/>
      <c r="BH6433" s="57"/>
      <c r="BI6433" s="57"/>
      <c r="BJ6433" s="57"/>
      <c r="BK6433" s="57"/>
      <c r="BL6433" s="57"/>
    </row>
    <row r="6434" spans="1:64" s="50" customFormat="1" ht="12" customHeight="1" x14ac:dyDescent="0.15">
      <c r="A6434" s="42" t="s">
        <v>15941</v>
      </c>
      <c r="B6434" s="42" t="s">
        <v>13319</v>
      </c>
      <c r="C6434" s="42" t="s">
        <v>14</v>
      </c>
      <c r="D6434" s="42" t="s">
        <v>79</v>
      </c>
      <c r="E6434" s="42" t="s">
        <v>15942</v>
      </c>
      <c r="F6434" s="55">
        <v>41421</v>
      </c>
      <c r="G6434" s="42" t="s">
        <v>23935</v>
      </c>
      <c r="H6434" s="42" t="s">
        <v>693</v>
      </c>
      <c r="I6434" s="42" t="s">
        <v>425</v>
      </c>
      <c r="J6434" s="42" t="s">
        <v>5288</v>
      </c>
      <c r="K6434" s="42" t="s">
        <v>693</v>
      </c>
      <c r="L6434" s="42" t="s">
        <v>15943</v>
      </c>
      <c r="M6434" s="42" t="s">
        <v>21</v>
      </c>
      <c r="N6434" s="42" t="s">
        <v>15944</v>
      </c>
      <c r="O6434" s="42" t="s">
        <v>29849</v>
      </c>
      <c r="P6434" s="42" t="s">
        <v>19931</v>
      </c>
      <c r="Q6434" s="56" t="s">
        <v>15945</v>
      </c>
      <c r="R6434" s="42" t="s">
        <v>94</v>
      </c>
      <c r="S6434" s="42" t="s">
        <v>22</v>
      </c>
      <c r="T6434" s="42"/>
      <c r="V6434" s="42"/>
      <c r="W6434" s="42"/>
      <c r="Y6434" s="57"/>
      <c r="Z6434" s="57"/>
      <c r="AA6434" s="57"/>
      <c r="AB6434" s="57"/>
      <c r="AC6434" s="57"/>
      <c r="AD6434" s="57"/>
      <c r="AE6434" s="57"/>
      <c r="AF6434" s="57"/>
      <c r="AG6434" s="57"/>
      <c r="AH6434" s="57"/>
      <c r="AI6434" s="57"/>
      <c r="AJ6434" s="57"/>
      <c r="AK6434" s="57"/>
      <c r="AL6434" s="57"/>
      <c r="AM6434" s="57"/>
      <c r="AN6434" s="57"/>
      <c r="AO6434" s="57"/>
      <c r="AP6434" s="57"/>
      <c r="AQ6434" s="57"/>
      <c r="AR6434" s="57"/>
      <c r="AS6434" s="57"/>
      <c r="AT6434" s="57"/>
      <c r="AU6434" s="57"/>
      <c r="AV6434" s="57"/>
      <c r="AW6434" s="57"/>
      <c r="AX6434" s="57"/>
      <c r="AY6434" s="57"/>
      <c r="AZ6434" s="57"/>
      <c r="BA6434" s="57"/>
      <c r="BB6434" s="57"/>
      <c r="BC6434" s="57"/>
      <c r="BD6434" s="57"/>
      <c r="BE6434" s="57"/>
      <c r="BF6434" s="57"/>
      <c r="BG6434" s="57"/>
      <c r="BH6434" s="57"/>
      <c r="BI6434" s="57"/>
      <c r="BJ6434" s="57"/>
      <c r="BK6434" s="57"/>
      <c r="BL6434" s="57"/>
    </row>
    <row r="6435" spans="1:64" s="50" customFormat="1" ht="12" customHeight="1" x14ac:dyDescent="0.15">
      <c r="A6435" s="42" t="s">
        <v>15946</v>
      </c>
      <c r="B6435" s="42" t="s">
        <v>15467</v>
      </c>
      <c r="C6435" s="42" t="s">
        <v>14</v>
      </c>
      <c r="D6435" s="42" t="s">
        <v>42</v>
      </c>
      <c r="E6435" s="42" t="s">
        <v>15947</v>
      </c>
      <c r="F6435" s="55">
        <v>41420</v>
      </c>
      <c r="G6435" s="42" t="s">
        <v>15948</v>
      </c>
      <c r="H6435" s="42" t="s">
        <v>15949</v>
      </c>
      <c r="I6435" s="42" t="s">
        <v>67</v>
      </c>
      <c r="J6435" s="42" t="s">
        <v>15950</v>
      </c>
      <c r="K6435" s="42" t="s">
        <v>15951</v>
      </c>
      <c r="L6435" s="42" t="s">
        <v>15952</v>
      </c>
      <c r="M6435" s="42" t="s">
        <v>21</v>
      </c>
      <c r="N6435" s="42" t="s">
        <v>15953</v>
      </c>
      <c r="O6435" s="42" t="s">
        <v>23</v>
      </c>
      <c r="P6435" s="42" t="s">
        <v>395</v>
      </c>
      <c r="Q6435" s="56" t="s">
        <v>15954</v>
      </c>
      <c r="R6435" s="42" t="s">
        <v>94</v>
      </c>
      <c r="S6435" s="42" t="s">
        <v>22</v>
      </c>
      <c r="T6435" s="42"/>
      <c r="V6435" s="42"/>
      <c r="W6435" s="42"/>
      <c r="Y6435" s="57"/>
      <c r="Z6435" s="57"/>
      <c r="AA6435" s="57"/>
      <c r="AB6435" s="57"/>
      <c r="AC6435" s="57"/>
      <c r="AD6435" s="57"/>
      <c r="AE6435" s="57"/>
      <c r="AF6435" s="57"/>
      <c r="AG6435" s="57"/>
      <c r="AH6435" s="57"/>
      <c r="AI6435" s="57"/>
      <c r="AJ6435" s="57"/>
      <c r="AK6435" s="57"/>
      <c r="AL6435" s="57"/>
      <c r="AM6435" s="57"/>
      <c r="AN6435" s="57"/>
      <c r="AO6435" s="57"/>
      <c r="AP6435" s="57"/>
      <c r="AQ6435" s="57"/>
      <c r="AR6435" s="57"/>
      <c r="AS6435" s="57"/>
      <c r="AT6435" s="57"/>
      <c r="AU6435" s="57"/>
      <c r="AV6435" s="57"/>
      <c r="AW6435" s="57"/>
      <c r="AX6435" s="57"/>
      <c r="AY6435" s="57"/>
      <c r="AZ6435" s="57"/>
      <c r="BA6435" s="57"/>
      <c r="BB6435" s="57"/>
      <c r="BC6435" s="57"/>
      <c r="BD6435" s="57"/>
      <c r="BE6435" s="57"/>
      <c r="BF6435" s="57"/>
      <c r="BG6435" s="57"/>
      <c r="BH6435" s="57"/>
      <c r="BI6435" s="57"/>
      <c r="BJ6435" s="57"/>
      <c r="BK6435" s="57"/>
      <c r="BL6435" s="57"/>
    </row>
    <row r="6436" spans="1:64" s="50" customFormat="1" ht="12" customHeight="1" x14ac:dyDescent="0.15">
      <c r="A6436" s="42" t="s">
        <v>15955</v>
      </c>
      <c r="B6436" s="42" t="s">
        <v>15446</v>
      </c>
      <c r="C6436" s="42" t="s">
        <v>14</v>
      </c>
      <c r="D6436" s="42" t="s">
        <v>42</v>
      </c>
      <c r="E6436" s="42" t="s">
        <v>15956</v>
      </c>
      <c r="F6436" s="55">
        <v>41420</v>
      </c>
      <c r="G6436" s="42" t="s">
        <v>15957</v>
      </c>
      <c r="H6436" s="42" t="s">
        <v>15958</v>
      </c>
      <c r="I6436" s="42" t="s">
        <v>417</v>
      </c>
      <c r="J6436" s="42" t="s">
        <v>15959</v>
      </c>
      <c r="K6436" s="42" t="s">
        <v>568</v>
      </c>
      <c r="L6436" s="42" t="s">
        <v>15960</v>
      </c>
      <c r="M6436" s="42" t="s">
        <v>21</v>
      </c>
      <c r="N6436" s="42" t="s">
        <v>15961</v>
      </c>
      <c r="O6436" s="42" t="s">
        <v>537</v>
      </c>
      <c r="P6436" s="42" t="s">
        <v>395</v>
      </c>
      <c r="Q6436" s="56" t="s">
        <v>15962</v>
      </c>
      <c r="R6436" s="42" t="s">
        <v>542</v>
      </c>
      <c r="S6436" s="42" t="s">
        <v>22</v>
      </c>
      <c r="T6436" s="42"/>
      <c r="V6436" s="42"/>
      <c r="W6436" s="42"/>
      <c r="Y6436" s="57"/>
      <c r="Z6436" s="57"/>
      <c r="AA6436" s="57"/>
      <c r="AB6436" s="57"/>
      <c r="AC6436" s="57"/>
      <c r="AD6436" s="57"/>
      <c r="AE6436" s="57"/>
      <c r="AF6436" s="57"/>
      <c r="AG6436" s="57"/>
      <c r="AH6436" s="57"/>
      <c r="AI6436" s="57"/>
      <c r="AJ6436" s="57"/>
      <c r="AK6436" s="57"/>
      <c r="AL6436" s="57"/>
      <c r="AM6436" s="57"/>
      <c r="AN6436" s="57"/>
      <c r="AO6436" s="57"/>
      <c r="AP6436" s="57"/>
      <c r="AQ6436" s="57"/>
      <c r="AR6436" s="57"/>
      <c r="AS6436" s="57"/>
      <c r="AT6436" s="57"/>
      <c r="AU6436" s="57"/>
      <c r="AV6436" s="57"/>
      <c r="AW6436" s="57"/>
      <c r="AX6436" s="57"/>
      <c r="AY6436" s="57"/>
      <c r="AZ6436" s="57"/>
      <c r="BA6436" s="57"/>
      <c r="BB6436" s="57"/>
      <c r="BC6436" s="57"/>
      <c r="BD6436" s="57"/>
      <c r="BE6436" s="57"/>
      <c r="BF6436" s="57"/>
      <c r="BG6436" s="57"/>
      <c r="BH6436" s="57"/>
      <c r="BI6436" s="57"/>
      <c r="BJ6436" s="57"/>
      <c r="BK6436" s="57"/>
      <c r="BL6436" s="57"/>
    </row>
    <row r="6437" spans="1:64" s="50" customFormat="1" ht="12" customHeight="1" x14ac:dyDescent="0.15">
      <c r="A6437" s="42" t="s">
        <v>15970</v>
      </c>
      <c r="B6437" s="42" t="s">
        <v>13319</v>
      </c>
      <c r="C6437" s="42" t="s">
        <v>14</v>
      </c>
      <c r="D6437" s="42" t="s">
        <v>31</v>
      </c>
      <c r="E6437" s="42" t="s">
        <v>15971</v>
      </c>
      <c r="F6437" s="55">
        <v>41420</v>
      </c>
      <c r="G6437" s="42" t="s">
        <v>15972</v>
      </c>
      <c r="H6437" s="42" t="s">
        <v>15973</v>
      </c>
      <c r="I6437" s="42" t="s">
        <v>398</v>
      </c>
      <c r="J6437" s="42" t="s">
        <v>15974</v>
      </c>
      <c r="K6437" s="42" t="s">
        <v>890</v>
      </c>
      <c r="L6437" s="42" t="s">
        <v>15975</v>
      </c>
      <c r="M6437" s="42" t="s">
        <v>21</v>
      </c>
      <c r="N6437" s="42" t="s">
        <v>15976</v>
      </c>
      <c r="O6437" s="42" t="s">
        <v>23</v>
      </c>
      <c r="P6437" s="42" t="s">
        <v>395</v>
      </c>
      <c r="Q6437" s="56" t="s">
        <v>15977</v>
      </c>
      <c r="R6437" s="42" t="s">
        <v>94</v>
      </c>
      <c r="S6437" s="42" t="s">
        <v>22</v>
      </c>
      <c r="T6437" s="42"/>
      <c r="V6437" s="42"/>
      <c r="W6437" s="42"/>
      <c r="Y6437" s="57"/>
      <c r="Z6437" s="57"/>
      <c r="AA6437" s="57"/>
      <c r="AB6437" s="57"/>
      <c r="AC6437" s="57"/>
      <c r="AD6437" s="57"/>
      <c r="AE6437" s="57"/>
      <c r="AF6437" s="57"/>
      <c r="AG6437" s="57"/>
      <c r="AH6437" s="57"/>
      <c r="AI6437" s="57"/>
      <c r="AJ6437" s="57"/>
      <c r="AK6437" s="57"/>
      <c r="AL6437" s="57"/>
      <c r="AM6437" s="57"/>
      <c r="AN6437" s="57"/>
      <c r="AO6437" s="57"/>
      <c r="AP6437" s="57"/>
      <c r="AQ6437" s="57"/>
      <c r="AR6437" s="57"/>
      <c r="AS6437" s="57"/>
      <c r="AT6437" s="57"/>
      <c r="AU6437" s="57"/>
      <c r="AV6437" s="57"/>
      <c r="AW6437" s="57"/>
      <c r="AX6437" s="57"/>
      <c r="AY6437" s="57"/>
      <c r="AZ6437" s="57"/>
      <c r="BA6437" s="57"/>
      <c r="BB6437" s="57"/>
      <c r="BC6437" s="57"/>
      <c r="BD6437" s="57"/>
      <c r="BE6437" s="57"/>
      <c r="BF6437" s="57"/>
      <c r="BG6437" s="57"/>
      <c r="BH6437" s="57"/>
      <c r="BI6437" s="57"/>
      <c r="BJ6437" s="57"/>
      <c r="BK6437" s="57"/>
      <c r="BL6437" s="57"/>
    </row>
    <row r="6438" spans="1:64" s="50" customFormat="1" ht="12" customHeight="1" x14ac:dyDescent="0.15">
      <c r="A6438" s="42" t="s">
        <v>15963</v>
      </c>
      <c r="B6438" s="42" t="s">
        <v>11422</v>
      </c>
      <c r="C6438" s="42" t="s">
        <v>14</v>
      </c>
      <c r="D6438" s="42" t="s">
        <v>31</v>
      </c>
      <c r="E6438" s="42"/>
      <c r="F6438" s="55">
        <v>41420</v>
      </c>
      <c r="G6438" s="42" t="s">
        <v>23936</v>
      </c>
      <c r="H6438" s="42" t="s">
        <v>15964</v>
      </c>
      <c r="I6438" s="42" t="s">
        <v>203</v>
      </c>
      <c r="J6438" s="42" t="s">
        <v>15965</v>
      </c>
      <c r="K6438" s="42" t="s">
        <v>15966</v>
      </c>
      <c r="L6438" s="42" t="s">
        <v>15967</v>
      </c>
      <c r="M6438" s="42" t="s">
        <v>21</v>
      </c>
      <c r="N6438" s="42" t="s">
        <v>15968</v>
      </c>
      <c r="O6438" s="42" t="s">
        <v>537</v>
      </c>
      <c r="P6438" s="42" t="s">
        <v>395</v>
      </c>
      <c r="Q6438" s="56" t="s">
        <v>15969</v>
      </c>
      <c r="R6438" s="42" t="s">
        <v>94</v>
      </c>
      <c r="S6438" s="42" t="s">
        <v>22</v>
      </c>
      <c r="T6438" s="42"/>
      <c r="V6438" s="42"/>
      <c r="W6438" s="42"/>
      <c r="Y6438" s="57"/>
      <c r="Z6438" s="57"/>
      <c r="AA6438" s="57"/>
      <c r="AB6438" s="57"/>
      <c r="AC6438" s="57"/>
      <c r="AD6438" s="57"/>
      <c r="AE6438" s="57"/>
      <c r="AF6438" s="57"/>
      <c r="AG6438" s="57"/>
      <c r="AH6438" s="57"/>
      <c r="AI6438" s="57"/>
      <c r="AJ6438" s="57"/>
      <c r="AK6438" s="57"/>
      <c r="AL6438" s="57"/>
      <c r="AM6438" s="57"/>
      <c r="AN6438" s="57"/>
      <c r="AO6438" s="57"/>
      <c r="AP6438" s="57"/>
      <c r="AQ6438" s="57"/>
      <c r="AR6438" s="57"/>
      <c r="AS6438" s="57"/>
      <c r="AT6438" s="57"/>
      <c r="AU6438" s="57"/>
      <c r="AV6438" s="57"/>
      <c r="AW6438" s="57"/>
      <c r="AX6438" s="57"/>
      <c r="AY6438" s="57"/>
      <c r="AZ6438" s="57"/>
      <c r="BA6438" s="57"/>
      <c r="BB6438" s="57"/>
      <c r="BC6438" s="57"/>
      <c r="BD6438" s="57"/>
      <c r="BE6438" s="57"/>
      <c r="BF6438" s="57"/>
      <c r="BG6438" s="57"/>
      <c r="BH6438" s="57"/>
      <c r="BI6438" s="57"/>
      <c r="BJ6438" s="57"/>
      <c r="BK6438" s="57"/>
      <c r="BL6438" s="57"/>
    </row>
    <row r="6439" spans="1:64" s="50" customFormat="1" ht="12" customHeight="1" x14ac:dyDescent="0.15">
      <c r="A6439" s="42" t="s">
        <v>15978</v>
      </c>
      <c r="B6439" s="42" t="s">
        <v>15364</v>
      </c>
      <c r="C6439" s="42" t="s">
        <v>14</v>
      </c>
      <c r="D6439" s="42" t="s">
        <v>79</v>
      </c>
      <c r="E6439" s="42" t="s">
        <v>15979</v>
      </c>
      <c r="F6439" s="55">
        <v>41419</v>
      </c>
      <c r="G6439" s="42" t="s">
        <v>15980</v>
      </c>
      <c r="H6439" s="42" t="s">
        <v>45</v>
      </c>
      <c r="I6439" s="42" t="s">
        <v>26</v>
      </c>
      <c r="J6439" s="42" t="s">
        <v>15981</v>
      </c>
      <c r="K6439" s="42" t="s">
        <v>2544</v>
      </c>
      <c r="L6439" s="42" t="s">
        <v>1805</v>
      </c>
      <c r="M6439" s="42" t="s">
        <v>21</v>
      </c>
      <c r="N6439" s="42" t="s">
        <v>15982</v>
      </c>
      <c r="O6439" s="42" t="s">
        <v>537</v>
      </c>
      <c r="P6439" s="42" t="s">
        <v>395</v>
      </c>
      <c r="Q6439" s="56" t="s">
        <v>15983</v>
      </c>
      <c r="R6439" s="42" t="s">
        <v>23</v>
      </c>
      <c r="S6439" s="42" t="s">
        <v>22</v>
      </c>
      <c r="T6439" s="42"/>
      <c r="V6439" s="42"/>
      <c r="W6439" s="42"/>
      <c r="Y6439" s="57"/>
      <c r="Z6439" s="57"/>
      <c r="AA6439" s="57"/>
      <c r="AB6439" s="57"/>
      <c r="AC6439" s="57"/>
      <c r="AD6439" s="57"/>
      <c r="AE6439" s="57"/>
      <c r="AF6439" s="57"/>
      <c r="AG6439" s="57"/>
      <c r="AH6439" s="57"/>
      <c r="AI6439" s="57"/>
      <c r="AJ6439" s="57"/>
      <c r="AK6439" s="57"/>
      <c r="AL6439" s="57"/>
      <c r="AM6439" s="57"/>
      <c r="AN6439" s="57"/>
      <c r="AO6439" s="57"/>
      <c r="AP6439" s="57"/>
      <c r="AQ6439" s="57"/>
      <c r="AR6439" s="57"/>
      <c r="AS6439" s="57"/>
      <c r="AT6439" s="57"/>
      <c r="AU6439" s="57"/>
      <c r="AV6439" s="57"/>
      <c r="AW6439" s="57"/>
      <c r="AX6439" s="57"/>
      <c r="AY6439" s="57"/>
      <c r="AZ6439" s="57"/>
      <c r="BA6439" s="57"/>
      <c r="BB6439" s="57"/>
      <c r="BC6439" s="57"/>
      <c r="BD6439" s="57"/>
      <c r="BE6439" s="57"/>
      <c r="BF6439" s="57"/>
      <c r="BG6439" s="57"/>
      <c r="BH6439" s="57"/>
      <c r="BI6439" s="57"/>
      <c r="BJ6439" s="57"/>
      <c r="BK6439" s="57"/>
      <c r="BL6439" s="57"/>
    </row>
    <row r="6440" spans="1:64" s="50" customFormat="1" ht="12" customHeight="1" x14ac:dyDescent="0.15">
      <c r="A6440" s="42" t="s">
        <v>15984</v>
      </c>
      <c r="B6440" s="42" t="s">
        <v>8600</v>
      </c>
      <c r="C6440" s="42" t="s">
        <v>14</v>
      </c>
      <c r="D6440" s="42" t="s">
        <v>79</v>
      </c>
      <c r="E6440" s="42" t="s">
        <v>15985</v>
      </c>
      <c r="F6440" s="55">
        <v>41419</v>
      </c>
      <c r="G6440" s="42" t="s">
        <v>15986</v>
      </c>
      <c r="H6440" s="42" t="s">
        <v>15987</v>
      </c>
      <c r="I6440" s="42" t="s">
        <v>51</v>
      </c>
      <c r="J6440" s="42" t="s">
        <v>8345</v>
      </c>
      <c r="K6440" s="42" t="s">
        <v>8346</v>
      </c>
      <c r="L6440" s="42" t="s">
        <v>3862</v>
      </c>
      <c r="M6440" s="42" t="s">
        <v>21</v>
      </c>
      <c r="N6440" s="42" t="s">
        <v>15988</v>
      </c>
      <c r="O6440" s="42" t="s">
        <v>537</v>
      </c>
      <c r="P6440" s="42" t="s">
        <v>395</v>
      </c>
      <c r="Q6440" s="56" t="s">
        <v>15989</v>
      </c>
      <c r="R6440" s="42" t="s">
        <v>94</v>
      </c>
      <c r="S6440" s="42" t="s">
        <v>22</v>
      </c>
      <c r="T6440" s="42"/>
      <c r="V6440" s="42"/>
      <c r="W6440" s="42"/>
      <c r="Y6440" s="57"/>
      <c r="Z6440" s="57"/>
      <c r="AA6440" s="57"/>
      <c r="AB6440" s="57"/>
      <c r="AC6440" s="57"/>
      <c r="AD6440" s="57"/>
      <c r="AE6440" s="57"/>
      <c r="AF6440" s="57"/>
      <c r="AG6440" s="57"/>
      <c r="AH6440" s="57"/>
      <c r="AI6440" s="57"/>
      <c r="AJ6440" s="57"/>
      <c r="AK6440" s="57"/>
      <c r="AL6440" s="57"/>
      <c r="AM6440" s="57"/>
      <c r="AN6440" s="57"/>
      <c r="AO6440" s="57"/>
      <c r="AP6440" s="57"/>
      <c r="AQ6440" s="57"/>
      <c r="AR6440" s="57"/>
      <c r="AS6440" s="57"/>
      <c r="AT6440" s="57"/>
      <c r="AU6440" s="57"/>
      <c r="AV6440" s="57"/>
      <c r="AW6440" s="57"/>
      <c r="AX6440" s="57"/>
      <c r="AY6440" s="57"/>
      <c r="AZ6440" s="57"/>
      <c r="BA6440" s="57"/>
      <c r="BB6440" s="57"/>
      <c r="BC6440" s="57"/>
      <c r="BD6440" s="57"/>
      <c r="BE6440" s="57"/>
      <c r="BF6440" s="57"/>
      <c r="BG6440" s="57"/>
      <c r="BH6440" s="57"/>
      <c r="BI6440" s="57"/>
      <c r="BJ6440" s="57"/>
      <c r="BK6440" s="57"/>
      <c r="BL6440" s="57"/>
    </row>
    <row r="6441" spans="1:64" s="50" customFormat="1" ht="12" customHeight="1" x14ac:dyDescent="0.15">
      <c r="A6441" s="42" t="s">
        <v>3186</v>
      </c>
      <c r="B6441" s="42">
        <v>23</v>
      </c>
      <c r="C6441" s="42" t="s">
        <v>14</v>
      </c>
      <c r="D6441" s="42" t="s">
        <v>24</v>
      </c>
      <c r="E6441" s="42"/>
      <c r="F6441" s="55">
        <v>41419</v>
      </c>
      <c r="G6441" s="42" t="s">
        <v>15991</v>
      </c>
      <c r="H6441" s="42" t="s">
        <v>1083</v>
      </c>
      <c r="I6441" s="42" t="s">
        <v>398</v>
      </c>
      <c r="J6441" s="42" t="s">
        <v>11486</v>
      </c>
      <c r="K6441" s="42" t="s">
        <v>1083</v>
      </c>
      <c r="L6441" s="42" t="s">
        <v>1084</v>
      </c>
      <c r="M6441" s="42" t="s">
        <v>21</v>
      </c>
      <c r="N6441" s="42" t="s">
        <v>15992</v>
      </c>
      <c r="O6441" s="42" t="s">
        <v>394</v>
      </c>
      <c r="P6441" s="42" t="s">
        <v>395</v>
      </c>
      <c r="Q6441" s="56" t="s">
        <v>15993</v>
      </c>
      <c r="R6441" s="42" t="s">
        <v>23</v>
      </c>
      <c r="S6441" s="42" t="s">
        <v>22</v>
      </c>
      <c r="T6441" s="42"/>
      <c r="V6441" s="42"/>
      <c r="W6441" s="42"/>
      <c r="Y6441" s="57"/>
      <c r="Z6441" s="57"/>
      <c r="AA6441" s="57"/>
      <c r="AB6441" s="57"/>
      <c r="AC6441" s="57"/>
      <c r="AD6441" s="57"/>
      <c r="AE6441" s="57"/>
      <c r="AF6441" s="57"/>
      <c r="AG6441" s="57"/>
      <c r="AH6441" s="57"/>
      <c r="AI6441" s="57"/>
      <c r="AJ6441" s="57"/>
      <c r="AK6441" s="57"/>
      <c r="AL6441" s="57"/>
      <c r="AM6441" s="57"/>
      <c r="AN6441" s="57"/>
      <c r="AO6441" s="57"/>
      <c r="AP6441" s="57"/>
      <c r="AQ6441" s="57"/>
      <c r="AR6441" s="57"/>
      <c r="AS6441" s="57"/>
      <c r="AT6441" s="57"/>
      <c r="AU6441" s="57"/>
      <c r="AV6441" s="57"/>
      <c r="AW6441" s="57"/>
      <c r="AX6441" s="57"/>
      <c r="AY6441" s="57"/>
      <c r="AZ6441" s="57"/>
      <c r="BA6441" s="57"/>
      <c r="BB6441" s="57"/>
      <c r="BC6441" s="57"/>
      <c r="BD6441" s="57"/>
      <c r="BE6441" s="57"/>
      <c r="BF6441" s="57"/>
      <c r="BG6441" s="57"/>
      <c r="BH6441" s="57"/>
      <c r="BI6441" s="57"/>
      <c r="BJ6441" s="57"/>
      <c r="BK6441" s="57"/>
      <c r="BL6441" s="57"/>
    </row>
    <row r="6442" spans="1:64" s="50" customFormat="1" ht="12" customHeight="1" x14ac:dyDescent="0.15">
      <c r="A6442" s="42" t="s">
        <v>15999</v>
      </c>
      <c r="B6442" s="42" t="s">
        <v>15357</v>
      </c>
      <c r="C6442" s="42" t="s">
        <v>14</v>
      </c>
      <c r="D6442" s="42" t="s">
        <v>31</v>
      </c>
      <c r="E6442" s="42" t="s">
        <v>16000</v>
      </c>
      <c r="F6442" s="55">
        <v>41419</v>
      </c>
      <c r="G6442" s="42" t="s">
        <v>16001</v>
      </c>
      <c r="H6442" s="42" t="s">
        <v>16002</v>
      </c>
      <c r="I6442" s="42" t="s">
        <v>234</v>
      </c>
      <c r="J6442" s="42" t="s">
        <v>16003</v>
      </c>
      <c r="K6442" s="42" t="s">
        <v>1422</v>
      </c>
      <c r="L6442" s="42" t="s">
        <v>16004</v>
      </c>
      <c r="M6442" s="42" t="s">
        <v>21</v>
      </c>
      <c r="N6442" s="42" t="s">
        <v>16005</v>
      </c>
      <c r="O6442" s="42" t="s">
        <v>537</v>
      </c>
      <c r="P6442" s="42" t="s">
        <v>395</v>
      </c>
      <c r="Q6442" s="56" t="s">
        <v>16006</v>
      </c>
      <c r="R6442" s="42" t="s">
        <v>542</v>
      </c>
      <c r="S6442" s="42" t="s">
        <v>22</v>
      </c>
      <c r="T6442" s="42"/>
      <c r="V6442" s="42"/>
      <c r="W6442" s="42"/>
      <c r="Y6442" s="57"/>
      <c r="Z6442" s="57"/>
      <c r="AA6442" s="57"/>
      <c r="AB6442" s="57"/>
      <c r="AC6442" s="57"/>
      <c r="AD6442" s="57"/>
      <c r="AE6442" s="57"/>
      <c r="AF6442" s="57"/>
      <c r="AG6442" s="57"/>
      <c r="AH6442" s="57"/>
      <c r="AI6442" s="57"/>
      <c r="AJ6442" s="57"/>
      <c r="AK6442" s="57"/>
      <c r="AL6442" s="57"/>
      <c r="AM6442" s="57"/>
      <c r="AN6442" s="57"/>
      <c r="AO6442" s="57"/>
      <c r="AP6442" s="57"/>
      <c r="AQ6442" s="57"/>
      <c r="AR6442" s="57"/>
      <c r="AS6442" s="57"/>
      <c r="AT6442" s="57"/>
      <c r="AU6442" s="57"/>
      <c r="AV6442" s="57"/>
      <c r="AW6442" s="57"/>
      <c r="AX6442" s="57"/>
      <c r="AY6442" s="57"/>
      <c r="AZ6442" s="57"/>
      <c r="BA6442" s="57"/>
      <c r="BB6442" s="57"/>
      <c r="BC6442" s="57"/>
      <c r="BD6442" s="57"/>
      <c r="BE6442" s="57"/>
      <c r="BF6442" s="57"/>
      <c r="BG6442" s="57"/>
      <c r="BH6442" s="57"/>
      <c r="BI6442" s="57"/>
      <c r="BJ6442" s="57"/>
      <c r="BK6442" s="57"/>
      <c r="BL6442" s="57"/>
    </row>
    <row r="6443" spans="1:64" s="50" customFormat="1" ht="12" customHeight="1" x14ac:dyDescent="0.15">
      <c r="A6443" s="42" t="s">
        <v>15994</v>
      </c>
      <c r="B6443" s="42">
        <v>42</v>
      </c>
      <c r="C6443" s="42" t="s">
        <v>14</v>
      </c>
      <c r="D6443" s="42" t="s">
        <v>31</v>
      </c>
      <c r="E6443" s="42" t="s">
        <v>15995</v>
      </c>
      <c r="F6443" s="55">
        <v>41419</v>
      </c>
      <c r="G6443" s="42" t="s">
        <v>23937</v>
      </c>
      <c r="H6443" s="42" t="s">
        <v>1612</v>
      </c>
      <c r="I6443" s="42" t="s">
        <v>39</v>
      </c>
      <c r="J6443" s="42" t="s">
        <v>15996</v>
      </c>
      <c r="K6443" s="42" t="s">
        <v>1612</v>
      </c>
      <c r="L6443" s="42" t="s">
        <v>2278</v>
      </c>
      <c r="M6443" s="42" t="s">
        <v>3088</v>
      </c>
      <c r="N6443" s="42" t="s">
        <v>15997</v>
      </c>
      <c r="O6443" s="42" t="s">
        <v>23</v>
      </c>
      <c r="P6443" s="42" t="s">
        <v>395</v>
      </c>
      <c r="Q6443" s="56" t="s">
        <v>15998</v>
      </c>
      <c r="R6443" s="42" t="s">
        <v>23</v>
      </c>
      <c r="S6443" s="42" t="s">
        <v>22</v>
      </c>
      <c r="T6443" s="42"/>
      <c r="V6443" s="42"/>
      <c r="W6443" s="42"/>
      <c r="Y6443" s="57"/>
      <c r="Z6443" s="57"/>
      <c r="AA6443" s="57"/>
      <c r="AB6443" s="57"/>
      <c r="AC6443" s="57"/>
      <c r="AD6443" s="57"/>
      <c r="AE6443" s="57"/>
      <c r="AF6443" s="57"/>
      <c r="AG6443" s="57"/>
      <c r="AH6443" s="57"/>
      <c r="AI6443" s="57"/>
      <c r="AJ6443" s="57"/>
      <c r="AK6443" s="57"/>
      <c r="AL6443" s="57"/>
      <c r="AM6443" s="57"/>
      <c r="AN6443" s="57"/>
      <c r="AO6443" s="57"/>
      <c r="AP6443" s="57"/>
      <c r="AQ6443" s="57"/>
      <c r="AR6443" s="57"/>
      <c r="AS6443" s="57"/>
      <c r="AT6443" s="57"/>
      <c r="AU6443" s="57"/>
      <c r="AV6443" s="57"/>
      <c r="AW6443" s="57"/>
      <c r="AX6443" s="57"/>
      <c r="AY6443" s="57"/>
      <c r="AZ6443" s="57"/>
      <c r="BA6443" s="57"/>
      <c r="BB6443" s="57"/>
      <c r="BC6443" s="57"/>
      <c r="BD6443" s="57"/>
      <c r="BE6443" s="57"/>
      <c r="BF6443" s="57"/>
      <c r="BG6443" s="57"/>
      <c r="BH6443" s="57"/>
      <c r="BI6443" s="57"/>
      <c r="BJ6443" s="57"/>
      <c r="BK6443" s="57"/>
      <c r="BL6443" s="57"/>
    </row>
    <row r="6444" spans="1:64" s="50" customFormat="1" ht="12" customHeight="1" x14ac:dyDescent="0.15">
      <c r="A6444" s="42" t="s">
        <v>16007</v>
      </c>
      <c r="B6444" s="42">
        <v>47</v>
      </c>
      <c r="C6444" s="42" t="s">
        <v>14</v>
      </c>
      <c r="D6444" s="42" t="s">
        <v>42</v>
      </c>
      <c r="E6444" s="42"/>
      <c r="F6444" s="55">
        <v>41418</v>
      </c>
      <c r="G6444" s="42" t="s">
        <v>23939</v>
      </c>
      <c r="H6444" s="42" t="s">
        <v>150</v>
      </c>
      <c r="I6444" s="42" t="s">
        <v>39</v>
      </c>
      <c r="J6444" s="42" t="s">
        <v>16008</v>
      </c>
      <c r="K6444" s="42" t="s">
        <v>150</v>
      </c>
      <c r="L6444" s="42" t="s">
        <v>151</v>
      </c>
      <c r="M6444" s="42" t="s">
        <v>21</v>
      </c>
      <c r="N6444" s="42" t="s">
        <v>16009</v>
      </c>
      <c r="O6444" s="42" t="s">
        <v>23</v>
      </c>
      <c r="P6444" s="42" t="s">
        <v>395</v>
      </c>
      <c r="Q6444" s="56" t="s">
        <v>16010</v>
      </c>
      <c r="R6444" s="42" t="s">
        <v>94</v>
      </c>
      <c r="S6444" s="42" t="s">
        <v>22</v>
      </c>
      <c r="T6444" s="42"/>
      <c r="V6444" s="42"/>
      <c r="W6444" s="42"/>
      <c r="Y6444" s="57"/>
      <c r="Z6444" s="57"/>
      <c r="AA6444" s="57"/>
      <c r="AB6444" s="57"/>
      <c r="AC6444" s="57"/>
      <c r="AD6444" s="57"/>
      <c r="AE6444" s="57"/>
      <c r="AF6444" s="57"/>
      <c r="AG6444" s="57"/>
      <c r="AH6444" s="57"/>
      <c r="AI6444" s="57"/>
      <c r="AJ6444" s="57"/>
      <c r="AK6444" s="57"/>
      <c r="AL6444" s="57"/>
      <c r="AM6444" s="57"/>
      <c r="AN6444" s="57"/>
      <c r="AO6444" s="57"/>
      <c r="AP6444" s="57"/>
      <c r="AQ6444" s="57"/>
      <c r="AR6444" s="57"/>
      <c r="AS6444" s="57"/>
      <c r="AT6444" s="57"/>
      <c r="AU6444" s="57"/>
      <c r="AV6444" s="57"/>
      <c r="AW6444" s="57"/>
      <c r="AX6444" s="57"/>
      <c r="AY6444" s="57"/>
      <c r="AZ6444" s="57"/>
      <c r="BA6444" s="57"/>
      <c r="BB6444" s="57"/>
      <c r="BC6444" s="57"/>
      <c r="BD6444" s="57"/>
      <c r="BE6444" s="57"/>
      <c r="BF6444" s="57"/>
      <c r="BG6444" s="57"/>
      <c r="BH6444" s="57"/>
      <c r="BI6444" s="57"/>
      <c r="BJ6444" s="57"/>
      <c r="BK6444" s="57"/>
      <c r="BL6444" s="57"/>
    </row>
    <row r="6445" spans="1:64" s="50" customFormat="1" ht="12" customHeight="1" x14ac:dyDescent="0.15">
      <c r="A6445" s="42" t="s">
        <v>16011</v>
      </c>
      <c r="B6445" s="42">
        <v>72</v>
      </c>
      <c r="C6445" s="42" t="s">
        <v>14</v>
      </c>
      <c r="D6445" s="42" t="s">
        <v>24</v>
      </c>
      <c r="E6445" s="42"/>
      <c r="F6445" s="55">
        <v>41418</v>
      </c>
      <c r="G6445" s="42" t="s">
        <v>16012</v>
      </c>
      <c r="H6445" s="42" t="s">
        <v>16013</v>
      </c>
      <c r="I6445" s="42" t="s">
        <v>297</v>
      </c>
      <c r="J6445" s="42" t="s">
        <v>16014</v>
      </c>
      <c r="K6445" s="42" t="s">
        <v>2109</v>
      </c>
      <c r="L6445" s="42" t="s">
        <v>16015</v>
      </c>
      <c r="M6445" s="42" t="s">
        <v>373</v>
      </c>
      <c r="N6445" s="42" t="s">
        <v>16016</v>
      </c>
      <c r="O6445" s="42" t="s">
        <v>994</v>
      </c>
      <c r="P6445" s="42" t="s">
        <v>395</v>
      </c>
      <c r="Q6445" s="56" t="s">
        <v>16017</v>
      </c>
      <c r="R6445" s="42" t="s">
        <v>94</v>
      </c>
      <c r="S6445" s="42" t="s">
        <v>22</v>
      </c>
      <c r="T6445" s="42"/>
      <c r="V6445" s="42"/>
      <c r="W6445" s="42"/>
      <c r="Y6445" s="57"/>
      <c r="Z6445" s="57"/>
      <c r="AA6445" s="57"/>
      <c r="AB6445" s="57"/>
      <c r="AC6445" s="57"/>
      <c r="AD6445" s="57"/>
      <c r="AE6445" s="57"/>
      <c r="AF6445" s="57"/>
      <c r="AG6445" s="57"/>
      <c r="AH6445" s="57"/>
      <c r="AI6445" s="57"/>
      <c r="AJ6445" s="57"/>
      <c r="AK6445" s="57"/>
      <c r="AL6445" s="57"/>
      <c r="AM6445" s="57"/>
      <c r="AN6445" s="57"/>
      <c r="AO6445" s="57"/>
      <c r="AP6445" s="57"/>
      <c r="AQ6445" s="57"/>
      <c r="AR6445" s="57"/>
      <c r="AS6445" s="57"/>
      <c r="AT6445" s="57"/>
      <c r="AU6445" s="57"/>
      <c r="AV6445" s="57"/>
      <c r="AW6445" s="57"/>
      <c r="AX6445" s="57"/>
      <c r="AY6445" s="57"/>
      <c r="AZ6445" s="57"/>
      <c r="BA6445" s="57"/>
      <c r="BB6445" s="57"/>
      <c r="BC6445" s="57"/>
      <c r="BD6445" s="57"/>
      <c r="BE6445" s="57"/>
      <c r="BF6445" s="57"/>
      <c r="BG6445" s="57"/>
      <c r="BH6445" s="57"/>
      <c r="BI6445" s="57"/>
      <c r="BJ6445" s="57"/>
      <c r="BK6445" s="57"/>
      <c r="BL6445" s="57"/>
    </row>
    <row r="6446" spans="1:64" s="50" customFormat="1" ht="12" customHeight="1" x14ac:dyDescent="0.15">
      <c r="A6446" s="42" t="s">
        <v>16018</v>
      </c>
      <c r="B6446" s="42">
        <v>49</v>
      </c>
      <c r="C6446" s="42" t="s">
        <v>14</v>
      </c>
      <c r="D6446" s="42" t="s">
        <v>24</v>
      </c>
      <c r="E6446" s="42"/>
      <c r="F6446" s="55">
        <v>41418</v>
      </c>
      <c r="G6446" s="42" t="s">
        <v>16019</v>
      </c>
      <c r="H6446" s="42" t="s">
        <v>16020</v>
      </c>
      <c r="I6446" s="42" t="s">
        <v>838</v>
      </c>
      <c r="J6446" s="42" t="s">
        <v>16021</v>
      </c>
      <c r="K6446" s="42" t="s">
        <v>4478</v>
      </c>
      <c r="L6446" s="42" t="s">
        <v>4920</v>
      </c>
      <c r="M6446" s="42" t="s">
        <v>21</v>
      </c>
      <c r="N6446" s="42" t="s">
        <v>16022</v>
      </c>
      <c r="O6446" s="42" t="s">
        <v>537</v>
      </c>
      <c r="P6446" s="42" t="s">
        <v>395</v>
      </c>
      <c r="Q6446" s="56" t="s">
        <v>16023</v>
      </c>
      <c r="R6446" s="42" t="s">
        <v>94</v>
      </c>
      <c r="S6446" s="42" t="s">
        <v>22</v>
      </c>
      <c r="T6446" s="42"/>
      <c r="V6446" s="42"/>
      <c r="W6446" s="42"/>
      <c r="Y6446" s="57"/>
      <c r="Z6446" s="57"/>
      <c r="AA6446" s="57"/>
      <c r="AB6446" s="57"/>
      <c r="AC6446" s="57"/>
      <c r="AD6446" s="57"/>
      <c r="AE6446" s="57"/>
      <c r="AF6446" s="57"/>
      <c r="AG6446" s="57"/>
      <c r="AH6446" s="57"/>
      <c r="AI6446" s="57"/>
      <c r="AJ6446" s="57"/>
      <c r="AK6446" s="57"/>
      <c r="AL6446" s="57"/>
      <c r="AM6446" s="57"/>
      <c r="AN6446" s="57"/>
      <c r="AO6446" s="57"/>
      <c r="AP6446" s="57"/>
      <c r="AQ6446" s="57"/>
      <c r="AR6446" s="57"/>
      <c r="AS6446" s="57"/>
      <c r="AT6446" s="57"/>
      <c r="AU6446" s="57"/>
      <c r="AV6446" s="57"/>
      <c r="AW6446" s="57"/>
      <c r="AX6446" s="57"/>
      <c r="AY6446" s="57"/>
      <c r="AZ6446" s="57"/>
      <c r="BA6446" s="57"/>
      <c r="BB6446" s="57"/>
      <c r="BC6446" s="57"/>
      <c r="BD6446" s="57"/>
      <c r="BE6446" s="57"/>
      <c r="BF6446" s="57"/>
      <c r="BG6446" s="57"/>
      <c r="BH6446" s="57"/>
      <c r="BI6446" s="57"/>
      <c r="BJ6446" s="57"/>
      <c r="BK6446" s="57"/>
      <c r="BL6446" s="57"/>
    </row>
    <row r="6447" spans="1:64" s="50" customFormat="1" ht="12" customHeight="1" x14ac:dyDescent="0.15">
      <c r="A6447" s="42" t="s">
        <v>16029</v>
      </c>
      <c r="B6447" s="42" t="s">
        <v>16030</v>
      </c>
      <c r="C6447" s="42" t="s">
        <v>14</v>
      </c>
      <c r="D6447" s="42" t="s">
        <v>31</v>
      </c>
      <c r="E6447" s="42" t="s">
        <v>16031</v>
      </c>
      <c r="F6447" s="55">
        <v>41418</v>
      </c>
      <c r="G6447" s="42" t="s">
        <v>16032</v>
      </c>
      <c r="H6447" s="42" t="s">
        <v>10835</v>
      </c>
      <c r="I6447" s="42" t="s">
        <v>35</v>
      </c>
      <c r="J6447" s="42" t="s">
        <v>16033</v>
      </c>
      <c r="K6447" s="42" t="s">
        <v>4779</v>
      </c>
      <c r="L6447" s="42" t="s">
        <v>16034</v>
      </c>
      <c r="M6447" s="42" t="s">
        <v>21</v>
      </c>
      <c r="N6447" s="42" t="s">
        <v>16035</v>
      </c>
      <c r="O6447" s="42" t="s">
        <v>23</v>
      </c>
      <c r="P6447" s="42" t="s">
        <v>395</v>
      </c>
      <c r="Q6447" s="56" t="s">
        <v>16036</v>
      </c>
      <c r="R6447" s="42" t="s">
        <v>23</v>
      </c>
      <c r="S6447" s="42" t="s">
        <v>22</v>
      </c>
      <c r="T6447" s="42"/>
      <c r="V6447" s="42"/>
      <c r="W6447" s="42"/>
      <c r="Y6447" s="57"/>
      <c r="Z6447" s="57"/>
      <c r="AA6447" s="57"/>
      <c r="AB6447" s="57"/>
      <c r="AC6447" s="57"/>
      <c r="AD6447" s="57"/>
      <c r="AE6447" s="57"/>
      <c r="AF6447" s="57"/>
      <c r="AG6447" s="57"/>
      <c r="AH6447" s="57"/>
      <c r="AI6447" s="57"/>
      <c r="AJ6447" s="57"/>
      <c r="AK6447" s="57"/>
      <c r="AL6447" s="57"/>
      <c r="AM6447" s="57"/>
      <c r="AN6447" s="57"/>
      <c r="AO6447" s="57"/>
      <c r="AP6447" s="57"/>
      <c r="AQ6447" s="57"/>
      <c r="AR6447" s="57"/>
      <c r="AS6447" s="57"/>
      <c r="AT6447" s="57"/>
      <c r="AU6447" s="57"/>
      <c r="AV6447" s="57"/>
      <c r="AW6447" s="57"/>
      <c r="AX6447" s="57"/>
      <c r="AY6447" s="57"/>
      <c r="AZ6447" s="57"/>
      <c r="BA6447" s="57"/>
      <c r="BB6447" s="57"/>
      <c r="BC6447" s="57"/>
      <c r="BD6447" s="57"/>
      <c r="BE6447" s="57"/>
      <c r="BF6447" s="57"/>
      <c r="BG6447" s="57"/>
      <c r="BH6447" s="57"/>
      <c r="BI6447" s="57"/>
      <c r="BJ6447" s="57"/>
      <c r="BK6447" s="57"/>
      <c r="BL6447" s="57"/>
    </row>
    <row r="6448" spans="1:64" s="50" customFormat="1" ht="12" customHeight="1" x14ac:dyDescent="0.15">
      <c r="A6448" s="42" t="s">
        <v>16024</v>
      </c>
      <c r="B6448" s="42" t="s">
        <v>10629</v>
      </c>
      <c r="C6448" s="42" t="s">
        <v>14</v>
      </c>
      <c r="D6448" s="42" t="s">
        <v>31</v>
      </c>
      <c r="E6448" s="42"/>
      <c r="F6448" s="55">
        <v>41418</v>
      </c>
      <c r="G6448" s="42" t="s">
        <v>23938</v>
      </c>
      <c r="H6448" s="42" t="s">
        <v>1184</v>
      </c>
      <c r="I6448" s="42" t="s">
        <v>297</v>
      </c>
      <c r="J6448" s="42" t="s">
        <v>16025</v>
      </c>
      <c r="K6448" s="42" t="s">
        <v>1185</v>
      </c>
      <c r="L6448" s="42" t="s">
        <v>16026</v>
      </c>
      <c r="M6448" s="42" t="s">
        <v>21</v>
      </c>
      <c r="N6448" s="42" t="s">
        <v>16027</v>
      </c>
      <c r="O6448" s="42" t="s">
        <v>23</v>
      </c>
      <c r="P6448" s="42" t="s">
        <v>395</v>
      </c>
      <c r="Q6448" s="56" t="s">
        <v>16028</v>
      </c>
      <c r="R6448" s="42" t="s">
        <v>948</v>
      </c>
      <c r="S6448" s="42" t="s">
        <v>22</v>
      </c>
      <c r="T6448" s="42"/>
      <c r="V6448" s="42"/>
      <c r="W6448" s="42"/>
      <c r="Y6448" s="57"/>
      <c r="Z6448" s="57"/>
      <c r="AA6448" s="57"/>
      <c r="AB6448" s="57"/>
      <c r="AC6448" s="57"/>
      <c r="AD6448" s="57"/>
      <c r="AE6448" s="57"/>
      <c r="AF6448" s="57"/>
      <c r="AG6448" s="57"/>
      <c r="AH6448" s="57"/>
      <c r="AI6448" s="57"/>
      <c r="AJ6448" s="57"/>
      <c r="AK6448" s="57"/>
      <c r="AL6448" s="57"/>
      <c r="AM6448" s="57"/>
      <c r="AN6448" s="57"/>
      <c r="AO6448" s="57"/>
      <c r="AP6448" s="57"/>
      <c r="AQ6448" s="57"/>
      <c r="AR6448" s="57"/>
      <c r="AS6448" s="57"/>
      <c r="AT6448" s="57"/>
      <c r="AU6448" s="57"/>
      <c r="AV6448" s="57"/>
      <c r="AW6448" s="57"/>
      <c r="AX6448" s="57"/>
      <c r="AY6448" s="57"/>
      <c r="AZ6448" s="57"/>
      <c r="BA6448" s="57"/>
      <c r="BB6448" s="57"/>
      <c r="BC6448" s="57"/>
      <c r="BD6448" s="57"/>
      <c r="BE6448" s="57"/>
      <c r="BF6448" s="57"/>
      <c r="BG6448" s="57"/>
      <c r="BH6448" s="57"/>
      <c r="BI6448" s="57"/>
      <c r="BJ6448" s="57"/>
      <c r="BK6448" s="57"/>
      <c r="BL6448" s="57"/>
    </row>
    <row r="6449" spans="1:64" s="50" customFormat="1" ht="12" customHeight="1" x14ac:dyDescent="0.15">
      <c r="A6449" s="42" t="s">
        <v>16037</v>
      </c>
      <c r="B6449" s="42">
        <v>27</v>
      </c>
      <c r="C6449" s="42" t="s">
        <v>14</v>
      </c>
      <c r="D6449" s="42" t="s">
        <v>79</v>
      </c>
      <c r="E6449" s="42"/>
      <c r="F6449" s="55">
        <v>41417</v>
      </c>
      <c r="G6449" s="42" t="s">
        <v>16038</v>
      </c>
      <c r="H6449" s="42" t="s">
        <v>5087</v>
      </c>
      <c r="I6449" s="42" t="s">
        <v>39</v>
      </c>
      <c r="J6449" s="42" t="s">
        <v>8785</v>
      </c>
      <c r="K6449" s="42" t="s">
        <v>92</v>
      </c>
      <c r="L6449" s="42" t="s">
        <v>408</v>
      </c>
      <c r="M6449" s="42" t="s">
        <v>21</v>
      </c>
      <c r="N6449" s="42" t="s">
        <v>16039</v>
      </c>
      <c r="O6449" s="42" t="s">
        <v>994</v>
      </c>
      <c r="P6449" s="42" t="s">
        <v>395</v>
      </c>
      <c r="Q6449" s="56" t="s">
        <v>16040</v>
      </c>
      <c r="R6449" s="42" t="s">
        <v>94</v>
      </c>
      <c r="S6449" s="42" t="s">
        <v>22</v>
      </c>
      <c r="T6449" s="42"/>
      <c r="V6449" s="42"/>
      <c r="W6449" s="42"/>
      <c r="Y6449" s="57"/>
      <c r="Z6449" s="57"/>
      <c r="AA6449" s="57"/>
      <c r="AB6449" s="57"/>
      <c r="AC6449" s="57"/>
      <c r="AD6449" s="57"/>
      <c r="AE6449" s="57"/>
      <c r="AF6449" s="57"/>
      <c r="AG6449" s="57"/>
      <c r="AH6449" s="57"/>
      <c r="AI6449" s="57"/>
      <c r="AJ6449" s="57"/>
      <c r="AK6449" s="57"/>
      <c r="AL6449" s="57"/>
      <c r="AM6449" s="57"/>
      <c r="AN6449" s="57"/>
      <c r="AO6449" s="57"/>
      <c r="AP6449" s="57"/>
      <c r="AQ6449" s="57"/>
      <c r="AR6449" s="57"/>
      <c r="AS6449" s="57"/>
      <c r="AT6449" s="57"/>
      <c r="AU6449" s="57"/>
      <c r="AV6449" s="57"/>
      <c r="AW6449" s="57"/>
      <c r="AX6449" s="57"/>
      <c r="AY6449" s="57"/>
      <c r="AZ6449" s="57"/>
      <c r="BA6449" s="57"/>
      <c r="BB6449" s="57"/>
      <c r="BC6449" s="57"/>
      <c r="BD6449" s="57"/>
      <c r="BE6449" s="57"/>
      <c r="BF6449" s="57"/>
      <c r="BG6449" s="57"/>
      <c r="BH6449" s="57"/>
      <c r="BI6449" s="57"/>
      <c r="BJ6449" s="57"/>
      <c r="BK6449" s="57"/>
      <c r="BL6449" s="57"/>
    </row>
    <row r="6450" spans="1:64" s="50" customFormat="1" ht="12" customHeight="1" x14ac:dyDescent="0.15">
      <c r="A6450" s="42" t="s">
        <v>16041</v>
      </c>
      <c r="B6450" s="42" t="s">
        <v>8323</v>
      </c>
      <c r="C6450" s="42" t="s">
        <v>14</v>
      </c>
      <c r="D6450" s="42" t="s">
        <v>79</v>
      </c>
      <c r="E6450" s="42" t="s">
        <v>16042</v>
      </c>
      <c r="F6450" s="55">
        <v>41417</v>
      </c>
      <c r="G6450" s="42" t="s">
        <v>16043</v>
      </c>
      <c r="H6450" s="42" t="s">
        <v>759</v>
      </c>
      <c r="I6450" s="42" t="s">
        <v>63</v>
      </c>
      <c r="J6450" s="42" t="s">
        <v>16044</v>
      </c>
      <c r="K6450" s="42" t="s">
        <v>760</v>
      </c>
      <c r="L6450" s="42" t="s">
        <v>761</v>
      </c>
      <c r="M6450" s="42" t="s">
        <v>21</v>
      </c>
      <c r="N6450" s="42" t="s">
        <v>16045</v>
      </c>
      <c r="O6450" s="42" t="s">
        <v>23</v>
      </c>
      <c r="P6450" s="42" t="s">
        <v>395</v>
      </c>
      <c r="Q6450" s="56" t="s">
        <v>16046</v>
      </c>
      <c r="R6450" s="42" t="s">
        <v>94</v>
      </c>
      <c r="S6450" s="42" t="s">
        <v>22</v>
      </c>
      <c r="T6450" s="42"/>
      <c r="V6450" s="42"/>
      <c r="W6450" s="42"/>
      <c r="Y6450" s="57"/>
      <c r="Z6450" s="57"/>
      <c r="AA6450" s="57"/>
      <c r="AB6450" s="57"/>
      <c r="AC6450" s="57"/>
      <c r="AD6450" s="57"/>
      <c r="AE6450" s="57"/>
      <c r="AF6450" s="57"/>
      <c r="AG6450" s="57"/>
      <c r="AH6450" s="57"/>
      <c r="AI6450" s="57"/>
      <c r="AJ6450" s="57"/>
      <c r="AK6450" s="57"/>
      <c r="AL6450" s="57"/>
      <c r="AM6450" s="57"/>
      <c r="AN6450" s="57"/>
      <c r="AO6450" s="57"/>
      <c r="AP6450" s="57"/>
      <c r="AQ6450" s="57"/>
      <c r="AR6450" s="57"/>
      <c r="AS6450" s="57"/>
      <c r="AT6450" s="57"/>
      <c r="AU6450" s="57"/>
      <c r="AV6450" s="57"/>
      <c r="AW6450" s="57"/>
      <c r="AX6450" s="57"/>
      <c r="AY6450" s="57"/>
      <c r="AZ6450" s="57"/>
      <c r="BA6450" s="57"/>
      <c r="BB6450" s="57"/>
      <c r="BC6450" s="57"/>
      <c r="BD6450" s="57"/>
      <c r="BE6450" s="57"/>
      <c r="BF6450" s="57"/>
      <c r="BG6450" s="57"/>
      <c r="BH6450" s="57"/>
      <c r="BI6450" s="57"/>
      <c r="BJ6450" s="57"/>
      <c r="BK6450" s="57"/>
      <c r="BL6450" s="57"/>
    </row>
    <row r="6451" spans="1:64" s="50" customFormat="1" ht="12" customHeight="1" x14ac:dyDescent="0.15">
      <c r="A6451" s="42" t="s">
        <v>16052</v>
      </c>
      <c r="B6451" s="42">
        <v>28</v>
      </c>
      <c r="C6451" s="42" t="s">
        <v>14</v>
      </c>
      <c r="D6451" s="42" t="s">
        <v>24</v>
      </c>
      <c r="E6451" s="42"/>
      <c r="F6451" s="55">
        <v>41417</v>
      </c>
      <c r="G6451" s="42" t="s">
        <v>16053</v>
      </c>
      <c r="H6451" s="42" t="s">
        <v>738</v>
      </c>
      <c r="I6451" s="42" t="s">
        <v>417</v>
      </c>
      <c r="J6451" s="42" t="s">
        <v>16054</v>
      </c>
      <c r="K6451" s="42" t="s">
        <v>1681</v>
      </c>
      <c r="L6451" s="42" t="s">
        <v>569</v>
      </c>
      <c r="M6451" s="42" t="s">
        <v>21</v>
      </c>
      <c r="N6451" s="42" t="s">
        <v>16055</v>
      </c>
      <c r="O6451" s="42" t="s">
        <v>994</v>
      </c>
      <c r="P6451" s="42" t="s">
        <v>395</v>
      </c>
      <c r="Q6451" s="56"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6451" s="42" t="s">
        <v>542</v>
      </c>
      <c r="S6451" s="42" t="s">
        <v>22</v>
      </c>
      <c r="T6451" s="42"/>
      <c r="V6451" s="42"/>
      <c r="W6451" s="42"/>
      <c r="Y6451" s="57"/>
      <c r="Z6451" s="57"/>
      <c r="AA6451" s="57"/>
      <c r="AB6451" s="57"/>
      <c r="AC6451" s="57"/>
      <c r="AD6451" s="57"/>
      <c r="AE6451" s="57"/>
      <c r="AF6451" s="57"/>
      <c r="AG6451" s="57"/>
      <c r="AH6451" s="57"/>
      <c r="AI6451" s="57"/>
      <c r="AJ6451" s="57"/>
      <c r="AK6451" s="57"/>
      <c r="AL6451" s="57"/>
      <c r="AM6451" s="57"/>
      <c r="AN6451" s="57"/>
      <c r="AO6451" s="57"/>
      <c r="AP6451" s="57"/>
      <c r="AQ6451" s="57"/>
      <c r="AR6451" s="57"/>
      <c r="AS6451" s="57"/>
      <c r="AT6451" s="57"/>
      <c r="AU6451" s="57"/>
      <c r="AV6451" s="57"/>
      <c r="AW6451" s="57"/>
      <c r="AX6451" s="57"/>
      <c r="AY6451" s="57"/>
      <c r="AZ6451" s="57"/>
      <c r="BA6451" s="57"/>
      <c r="BB6451" s="57"/>
      <c r="BC6451" s="57"/>
      <c r="BD6451" s="57"/>
      <c r="BE6451" s="57"/>
      <c r="BF6451" s="57"/>
      <c r="BG6451" s="57"/>
      <c r="BH6451" s="57"/>
      <c r="BI6451" s="57"/>
      <c r="BJ6451" s="57"/>
      <c r="BK6451" s="57"/>
      <c r="BL6451" s="57"/>
    </row>
    <row r="6452" spans="1:64" s="50" customFormat="1" ht="12" customHeight="1" x14ac:dyDescent="0.15">
      <c r="A6452" s="42" t="s">
        <v>16047</v>
      </c>
      <c r="B6452" s="42">
        <v>49</v>
      </c>
      <c r="C6452" s="42" t="s">
        <v>14</v>
      </c>
      <c r="D6452" s="42" t="s">
        <v>24</v>
      </c>
      <c r="E6452" s="42"/>
      <c r="F6452" s="55">
        <v>41417</v>
      </c>
      <c r="G6452" s="42" t="s">
        <v>16048</v>
      </c>
      <c r="H6452" s="42" t="s">
        <v>210</v>
      </c>
      <c r="I6452" s="42" t="s">
        <v>211</v>
      </c>
      <c r="J6452" s="42" t="s">
        <v>16049</v>
      </c>
      <c r="K6452" s="42" t="s">
        <v>414</v>
      </c>
      <c r="L6452" s="42" t="s">
        <v>212</v>
      </c>
      <c r="M6452" s="42" t="s">
        <v>373</v>
      </c>
      <c r="N6452" s="42" t="s">
        <v>16050</v>
      </c>
      <c r="O6452" s="42" t="s">
        <v>994</v>
      </c>
      <c r="P6452" s="42" t="s">
        <v>395</v>
      </c>
      <c r="Q6452" s="56" t="s">
        <v>16051</v>
      </c>
      <c r="R6452" s="42" t="s">
        <v>94</v>
      </c>
      <c r="S6452" s="42" t="s">
        <v>22</v>
      </c>
      <c r="T6452" s="42"/>
      <c r="V6452" s="42"/>
      <c r="W6452" s="42"/>
      <c r="Y6452" s="57"/>
      <c r="Z6452" s="57"/>
      <c r="AA6452" s="57"/>
      <c r="AB6452" s="57"/>
      <c r="AC6452" s="57"/>
      <c r="AD6452" s="57"/>
      <c r="AE6452" s="57"/>
      <c r="AF6452" s="57"/>
      <c r="AG6452" s="57"/>
      <c r="AH6452" s="57"/>
      <c r="AI6452" s="57"/>
      <c r="AJ6452" s="57"/>
      <c r="AK6452" s="57"/>
      <c r="AL6452" s="57"/>
      <c r="AM6452" s="57"/>
      <c r="AN6452" s="57"/>
      <c r="AO6452" s="57"/>
      <c r="AP6452" s="57"/>
      <c r="AQ6452" s="57"/>
      <c r="AR6452" s="57"/>
      <c r="AS6452" s="57"/>
      <c r="AT6452" s="57"/>
      <c r="AU6452" s="57"/>
      <c r="AV6452" s="57"/>
      <c r="AW6452" s="57"/>
      <c r="AX6452" s="57"/>
      <c r="AY6452" s="57"/>
      <c r="AZ6452" s="57"/>
      <c r="BA6452" s="57"/>
      <c r="BB6452" s="57"/>
      <c r="BC6452" s="57"/>
      <c r="BD6452" s="57"/>
      <c r="BE6452" s="57"/>
      <c r="BF6452" s="57"/>
      <c r="BG6452" s="57"/>
      <c r="BH6452" s="57"/>
      <c r="BI6452" s="57"/>
      <c r="BJ6452" s="57"/>
      <c r="BK6452" s="57"/>
      <c r="BL6452" s="57"/>
    </row>
    <row r="6453" spans="1:64" s="50" customFormat="1" ht="12" customHeight="1" x14ac:dyDescent="0.15">
      <c r="A6453" s="42" t="s">
        <v>16056</v>
      </c>
      <c r="B6453" s="42" t="s">
        <v>15240</v>
      </c>
      <c r="C6453" s="42" t="s">
        <v>14</v>
      </c>
      <c r="D6453" s="42" t="s">
        <v>79</v>
      </c>
      <c r="E6453" s="42" t="s">
        <v>16057</v>
      </c>
      <c r="F6453" s="55">
        <v>41416</v>
      </c>
      <c r="G6453" s="42" t="s">
        <v>20410</v>
      </c>
      <c r="H6453" s="42" t="s">
        <v>333</v>
      </c>
      <c r="I6453" s="42" t="s">
        <v>238</v>
      </c>
      <c r="J6453" s="42" t="s">
        <v>16058</v>
      </c>
      <c r="K6453" s="42" t="s">
        <v>16059</v>
      </c>
      <c r="L6453" s="42" t="s">
        <v>16060</v>
      </c>
      <c r="M6453" s="42" t="s">
        <v>21</v>
      </c>
      <c r="N6453" s="42" t="s">
        <v>16061</v>
      </c>
      <c r="O6453" s="42" t="s">
        <v>29555</v>
      </c>
      <c r="P6453" s="42" t="s">
        <v>20407</v>
      </c>
      <c r="Q6453" s="56" t="s">
        <v>16062</v>
      </c>
      <c r="R6453" s="42" t="s">
        <v>23</v>
      </c>
      <c r="S6453" s="42" t="s">
        <v>12</v>
      </c>
      <c r="T6453" s="42"/>
      <c r="V6453" s="42"/>
      <c r="W6453" s="42"/>
      <c r="Y6453" s="57"/>
      <c r="Z6453" s="57"/>
      <c r="AA6453" s="57"/>
      <c r="AB6453" s="57"/>
      <c r="AC6453" s="57"/>
      <c r="AD6453" s="57"/>
      <c r="AE6453" s="57"/>
      <c r="AF6453" s="57"/>
      <c r="AG6453" s="57"/>
      <c r="AH6453" s="57"/>
      <c r="AI6453" s="57"/>
      <c r="AJ6453" s="57"/>
      <c r="AK6453" s="57"/>
      <c r="AL6453" s="57"/>
      <c r="AM6453" s="57"/>
      <c r="AN6453" s="57"/>
      <c r="AO6453" s="57"/>
      <c r="AP6453" s="57"/>
      <c r="AQ6453" s="57"/>
      <c r="AR6453" s="57"/>
      <c r="AS6453" s="57"/>
      <c r="AT6453" s="57"/>
      <c r="AU6453" s="57"/>
      <c r="AV6453" s="57"/>
      <c r="AW6453" s="57"/>
      <c r="AX6453" s="57"/>
      <c r="AY6453" s="57"/>
      <c r="AZ6453" s="57"/>
      <c r="BA6453" s="57"/>
      <c r="BB6453" s="57"/>
      <c r="BC6453" s="57"/>
      <c r="BD6453" s="57"/>
      <c r="BE6453" s="57"/>
      <c r="BF6453" s="57"/>
      <c r="BG6453" s="57"/>
      <c r="BH6453" s="57"/>
      <c r="BI6453" s="57"/>
      <c r="BJ6453" s="57"/>
      <c r="BK6453" s="57"/>
      <c r="BL6453" s="57"/>
    </row>
    <row r="6454" spans="1:64" s="50" customFormat="1" ht="12" customHeight="1" x14ac:dyDescent="0.15">
      <c r="A6454" s="42" t="s">
        <v>16063</v>
      </c>
      <c r="B6454" s="42" t="s">
        <v>13059</v>
      </c>
      <c r="C6454" s="42" t="s">
        <v>14</v>
      </c>
      <c r="D6454" s="42" t="s">
        <v>79</v>
      </c>
      <c r="E6454" s="42"/>
      <c r="F6454" s="55">
        <v>41416</v>
      </c>
      <c r="G6454" s="42" t="s">
        <v>16064</v>
      </c>
      <c r="H6454" s="42" t="s">
        <v>1083</v>
      </c>
      <c r="I6454" s="42" t="s">
        <v>398</v>
      </c>
      <c r="J6454" s="42" t="s">
        <v>16065</v>
      </c>
      <c r="K6454" s="42" t="s">
        <v>1083</v>
      </c>
      <c r="L6454" s="42" t="s">
        <v>1084</v>
      </c>
      <c r="M6454" s="42" t="s">
        <v>21</v>
      </c>
      <c r="N6454" s="42" t="s">
        <v>16066</v>
      </c>
      <c r="O6454" s="42" t="s">
        <v>23</v>
      </c>
      <c r="P6454" s="42" t="s">
        <v>395</v>
      </c>
      <c r="Q6454" s="56" t="s">
        <v>16067</v>
      </c>
      <c r="R6454" s="42" t="s">
        <v>94</v>
      </c>
      <c r="S6454" s="42" t="s">
        <v>22</v>
      </c>
      <c r="T6454" s="42"/>
      <c r="V6454" s="42"/>
      <c r="W6454" s="42"/>
      <c r="Y6454" s="57"/>
      <c r="Z6454" s="57"/>
      <c r="AA6454" s="57"/>
      <c r="AB6454" s="57"/>
      <c r="AC6454" s="57"/>
      <c r="AD6454" s="57"/>
      <c r="AE6454" s="57"/>
      <c r="AF6454" s="57"/>
      <c r="AG6454" s="57"/>
      <c r="AH6454" s="57"/>
      <c r="AI6454" s="57"/>
      <c r="AJ6454" s="57"/>
      <c r="AK6454" s="57"/>
      <c r="AL6454" s="57"/>
      <c r="AM6454" s="57"/>
      <c r="AN6454" s="57"/>
      <c r="AO6454" s="57"/>
      <c r="AP6454" s="57"/>
      <c r="AQ6454" s="57"/>
      <c r="AR6454" s="57"/>
      <c r="AS6454" s="57"/>
      <c r="AT6454" s="57"/>
      <c r="AU6454" s="57"/>
      <c r="AV6454" s="57"/>
      <c r="AW6454" s="57"/>
      <c r="AX6454" s="57"/>
      <c r="AY6454" s="57"/>
      <c r="AZ6454" s="57"/>
      <c r="BA6454" s="57"/>
      <c r="BB6454" s="57"/>
      <c r="BC6454" s="57"/>
      <c r="BD6454" s="57"/>
      <c r="BE6454" s="57"/>
      <c r="BF6454" s="57"/>
      <c r="BG6454" s="57"/>
      <c r="BH6454" s="57"/>
      <c r="BI6454" s="57"/>
      <c r="BJ6454" s="57"/>
      <c r="BK6454" s="57"/>
      <c r="BL6454" s="57"/>
    </row>
    <row r="6455" spans="1:64" s="50" customFormat="1" ht="12" customHeight="1" x14ac:dyDescent="0.15">
      <c r="A6455" s="42" t="s">
        <v>3186</v>
      </c>
      <c r="B6455" s="42" t="s">
        <v>23</v>
      </c>
      <c r="C6455" s="42" t="s">
        <v>14</v>
      </c>
      <c r="D6455" s="42" t="s">
        <v>24</v>
      </c>
      <c r="E6455" s="42"/>
      <c r="F6455" s="55">
        <v>41416</v>
      </c>
      <c r="G6455" s="42" t="s">
        <v>20409</v>
      </c>
      <c r="H6455" s="42" t="s">
        <v>1083</v>
      </c>
      <c r="I6455" s="42" t="s">
        <v>398</v>
      </c>
      <c r="J6455" s="42" t="s">
        <v>16068</v>
      </c>
      <c r="K6455" s="42" t="s">
        <v>1083</v>
      </c>
      <c r="L6455" s="42" t="s">
        <v>1084</v>
      </c>
      <c r="M6455" s="42" t="s">
        <v>21</v>
      </c>
      <c r="N6455" s="42" t="s">
        <v>16069</v>
      </c>
      <c r="O6455" s="42" t="s">
        <v>994</v>
      </c>
      <c r="P6455" s="42" t="s">
        <v>395</v>
      </c>
      <c r="Q6455" s="56" t="s">
        <v>16067</v>
      </c>
      <c r="R6455" s="42" t="s">
        <v>94</v>
      </c>
      <c r="S6455" s="42" t="s">
        <v>22</v>
      </c>
      <c r="T6455" s="42"/>
      <c r="V6455" s="42"/>
      <c r="W6455" s="42"/>
      <c r="Y6455" s="57"/>
      <c r="Z6455" s="57"/>
      <c r="AA6455" s="57"/>
      <c r="AB6455" s="57"/>
      <c r="AC6455" s="57"/>
      <c r="AD6455" s="57"/>
      <c r="AE6455" s="57"/>
      <c r="AF6455" s="57"/>
      <c r="AG6455" s="57"/>
      <c r="AH6455" s="57"/>
      <c r="AI6455" s="57"/>
      <c r="AJ6455" s="57"/>
      <c r="AK6455" s="57"/>
      <c r="AL6455" s="57"/>
      <c r="AM6455" s="57"/>
      <c r="AN6455" s="57"/>
      <c r="AO6455" s="57"/>
      <c r="AP6455" s="57"/>
      <c r="AQ6455" s="57"/>
      <c r="AR6455" s="57"/>
      <c r="AS6455" s="57"/>
      <c r="AT6455" s="57"/>
      <c r="AU6455" s="57"/>
      <c r="AV6455" s="57"/>
      <c r="AW6455" s="57"/>
      <c r="AX6455" s="57"/>
      <c r="AY6455" s="57"/>
      <c r="AZ6455" s="57"/>
      <c r="BA6455" s="57"/>
      <c r="BB6455" s="57"/>
      <c r="BC6455" s="57"/>
      <c r="BD6455" s="57"/>
      <c r="BE6455" s="57"/>
      <c r="BF6455" s="57"/>
      <c r="BG6455" s="57"/>
      <c r="BH6455" s="57"/>
      <c r="BI6455" s="57"/>
      <c r="BJ6455" s="57"/>
      <c r="BK6455" s="57"/>
      <c r="BL6455" s="57"/>
    </row>
    <row r="6456" spans="1:64" s="50" customFormat="1" ht="12" customHeight="1" x14ac:dyDescent="0.15">
      <c r="A6456" s="42" t="s">
        <v>16070</v>
      </c>
      <c r="B6456" s="42" t="s">
        <v>13165</v>
      </c>
      <c r="C6456" s="42" t="s">
        <v>14</v>
      </c>
      <c r="D6456" s="42" t="s">
        <v>31</v>
      </c>
      <c r="E6456" s="42" t="s">
        <v>16071</v>
      </c>
      <c r="F6456" s="55">
        <v>41416</v>
      </c>
      <c r="G6456" s="42" t="s">
        <v>16072</v>
      </c>
      <c r="H6456" s="42" t="s">
        <v>1043</v>
      </c>
      <c r="I6456" s="42" t="s">
        <v>56</v>
      </c>
      <c r="J6456" s="42" t="s">
        <v>16073</v>
      </c>
      <c r="K6456" s="42" t="s">
        <v>1044</v>
      </c>
      <c r="L6456" s="42" t="s">
        <v>399</v>
      </c>
      <c r="M6456" s="42" t="s">
        <v>21</v>
      </c>
      <c r="N6456" s="42" t="s">
        <v>16074</v>
      </c>
      <c r="O6456" s="42" t="s">
        <v>23</v>
      </c>
      <c r="P6456" s="42" t="s">
        <v>395</v>
      </c>
      <c r="Q6456" s="56" t="s">
        <v>16075</v>
      </c>
      <c r="R6456" s="42" t="s">
        <v>23</v>
      </c>
      <c r="S6456" s="42" t="s">
        <v>22</v>
      </c>
      <c r="T6456" s="42"/>
      <c r="V6456" s="42"/>
      <c r="W6456" s="42"/>
      <c r="Y6456" s="57"/>
      <c r="Z6456" s="57"/>
      <c r="AA6456" s="57"/>
      <c r="AB6456" s="57"/>
      <c r="AC6456" s="57"/>
      <c r="AD6456" s="57"/>
      <c r="AE6456" s="57"/>
      <c r="AF6456" s="57"/>
      <c r="AG6456" s="57"/>
      <c r="AH6456" s="57"/>
      <c r="AI6456" s="57"/>
      <c r="AJ6456" s="57"/>
      <c r="AK6456" s="57"/>
      <c r="AL6456" s="57"/>
      <c r="AM6456" s="57"/>
      <c r="AN6456" s="57"/>
      <c r="AO6456" s="57"/>
      <c r="AP6456" s="57"/>
      <c r="AQ6456" s="57"/>
      <c r="AR6456" s="57"/>
      <c r="AS6456" s="57"/>
      <c r="AT6456" s="57"/>
      <c r="AU6456" s="57"/>
      <c r="AV6456" s="57"/>
      <c r="AW6456" s="57"/>
      <c r="AX6456" s="57"/>
      <c r="AY6456" s="57"/>
      <c r="AZ6456" s="57"/>
      <c r="BA6456" s="57"/>
      <c r="BB6456" s="57"/>
      <c r="BC6456" s="57"/>
      <c r="BD6456" s="57"/>
      <c r="BE6456" s="57"/>
      <c r="BF6456" s="57"/>
      <c r="BG6456" s="57"/>
      <c r="BH6456" s="57"/>
      <c r="BI6456" s="57"/>
      <c r="BJ6456" s="57"/>
      <c r="BK6456" s="57"/>
      <c r="BL6456" s="57"/>
    </row>
    <row r="6457" spans="1:64" s="50" customFormat="1" ht="12" customHeight="1" x14ac:dyDescent="0.15">
      <c r="A6457" s="42" t="s">
        <v>16076</v>
      </c>
      <c r="B6457" s="42">
        <v>18</v>
      </c>
      <c r="C6457" s="42" t="s">
        <v>14</v>
      </c>
      <c r="D6457" s="42" t="s">
        <v>42</v>
      </c>
      <c r="E6457" s="42"/>
      <c r="F6457" s="55">
        <v>41415</v>
      </c>
      <c r="G6457" s="42" t="s">
        <v>16077</v>
      </c>
      <c r="H6457" s="42" t="s">
        <v>92</v>
      </c>
      <c r="I6457" s="42" t="s">
        <v>39</v>
      </c>
      <c r="J6457" s="42" t="s">
        <v>2938</v>
      </c>
      <c r="K6457" s="42" t="s">
        <v>92</v>
      </c>
      <c r="L6457" s="42" t="s">
        <v>93</v>
      </c>
      <c r="M6457" s="42" t="s">
        <v>21</v>
      </c>
      <c r="N6457" s="42" t="s">
        <v>16078</v>
      </c>
      <c r="O6457" s="42" t="s">
        <v>994</v>
      </c>
      <c r="P6457" s="42" t="s">
        <v>395</v>
      </c>
      <c r="Q6457" s="56" t="s">
        <v>16079</v>
      </c>
      <c r="R6457" s="42" t="s">
        <v>94</v>
      </c>
      <c r="S6457" s="42" t="s">
        <v>22</v>
      </c>
      <c r="T6457" s="42"/>
      <c r="V6457" s="42"/>
      <c r="W6457" s="42"/>
      <c r="Y6457" s="57"/>
      <c r="Z6457" s="57"/>
      <c r="AA6457" s="57"/>
      <c r="AB6457" s="57"/>
      <c r="AC6457" s="57"/>
      <c r="AD6457" s="57"/>
      <c r="AE6457" s="57"/>
      <c r="AF6457" s="57"/>
      <c r="AG6457" s="57"/>
      <c r="AH6457" s="57"/>
      <c r="AI6457" s="57"/>
      <c r="AJ6457" s="57"/>
      <c r="AK6457" s="57"/>
      <c r="AL6457" s="57"/>
      <c r="AM6457" s="57"/>
      <c r="AN6457" s="57"/>
      <c r="AO6457" s="57"/>
      <c r="AP6457" s="57"/>
      <c r="AQ6457" s="57"/>
      <c r="AR6457" s="57"/>
      <c r="AS6457" s="57"/>
      <c r="AT6457" s="57"/>
      <c r="AU6457" s="57"/>
      <c r="AV6457" s="57"/>
      <c r="AW6457" s="57"/>
      <c r="AX6457" s="57"/>
      <c r="AY6457" s="57"/>
      <c r="AZ6457" s="57"/>
      <c r="BA6457" s="57"/>
      <c r="BB6457" s="57"/>
      <c r="BC6457" s="57"/>
      <c r="BD6457" s="57"/>
      <c r="BE6457" s="57"/>
      <c r="BF6457" s="57"/>
      <c r="BG6457" s="57"/>
      <c r="BH6457" s="57"/>
      <c r="BI6457" s="57"/>
      <c r="BJ6457" s="57"/>
      <c r="BK6457" s="57"/>
      <c r="BL6457" s="57"/>
    </row>
    <row r="6458" spans="1:64" s="50" customFormat="1" ht="12" customHeight="1" x14ac:dyDescent="0.15">
      <c r="A6458" s="42" t="s">
        <v>16080</v>
      </c>
      <c r="B6458" s="42" t="s">
        <v>8600</v>
      </c>
      <c r="C6458" s="42" t="s">
        <v>14</v>
      </c>
      <c r="D6458" s="42" t="s">
        <v>79</v>
      </c>
      <c r="E6458" s="42" t="s">
        <v>16081</v>
      </c>
      <c r="F6458" s="55">
        <v>41414</v>
      </c>
      <c r="G6458" s="42" t="s">
        <v>16082</v>
      </c>
      <c r="H6458" s="42" t="s">
        <v>3288</v>
      </c>
      <c r="I6458" s="42" t="s">
        <v>238</v>
      </c>
      <c r="J6458" s="42" t="s">
        <v>16083</v>
      </c>
      <c r="K6458" s="42" t="s">
        <v>16084</v>
      </c>
      <c r="L6458" s="42" t="s">
        <v>16085</v>
      </c>
      <c r="M6458" s="42" t="s">
        <v>21</v>
      </c>
      <c r="N6458" s="42" t="s">
        <v>16086</v>
      </c>
      <c r="O6458" s="42" t="s">
        <v>537</v>
      </c>
      <c r="P6458" s="42" t="s">
        <v>395</v>
      </c>
      <c r="Q6458" s="56" t="s">
        <v>16087</v>
      </c>
      <c r="R6458" s="42" t="s">
        <v>23</v>
      </c>
      <c r="S6458" s="42" t="s">
        <v>22</v>
      </c>
      <c r="T6458" s="42"/>
      <c r="V6458" s="42"/>
      <c r="W6458" s="42"/>
      <c r="Y6458" s="57"/>
      <c r="Z6458" s="57"/>
      <c r="AA6458" s="57"/>
      <c r="AB6458" s="57"/>
      <c r="AC6458" s="57"/>
      <c r="AD6458" s="57"/>
      <c r="AE6458" s="57"/>
      <c r="AF6458" s="57"/>
      <c r="AG6458" s="57"/>
      <c r="AH6458" s="57"/>
      <c r="AI6458" s="57"/>
      <c r="AJ6458" s="57"/>
      <c r="AK6458" s="57"/>
      <c r="AL6458" s="57"/>
      <c r="AM6458" s="57"/>
      <c r="AN6458" s="57"/>
      <c r="AO6458" s="57"/>
      <c r="AP6458" s="57"/>
      <c r="AQ6458" s="57"/>
      <c r="AR6458" s="57"/>
      <c r="AS6458" s="57"/>
      <c r="AT6458" s="57"/>
      <c r="AU6458" s="57"/>
      <c r="AV6458" s="57"/>
      <c r="AW6458" s="57"/>
      <c r="AX6458" s="57"/>
      <c r="AY6458" s="57"/>
      <c r="AZ6458" s="57"/>
      <c r="BA6458" s="57"/>
      <c r="BB6458" s="57"/>
      <c r="BC6458" s="57"/>
      <c r="BD6458" s="57"/>
      <c r="BE6458" s="57"/>
      <c r="BF6458" s="57"/>
      <c r="BG6458" s="57"/>
      <c r="BH6458" s="57"/>
      <c r="BI6458" s="57"/>
      <c r="BJ6458" s="57"/>
      <c r="BK6458" s="57"/>
      <c r="BL6458" s="57"/>
    </row>
    <row r="6459" spans="1:64" s="50" customFormat="1" ht="12" customHeight="1" x14ac:dyDescent="0.15">
      <c r="A6459" s="42" t="s">
        <v>16088</v>
      </c>
      <c r="B6459" s="42" t="s">
        <v>15240</v>
      </c>
      <c r="C6459" s="42" t="s">
        <v>14</v>
      </c>
      <c r="D6459" s="42" t="s">
        <v>79</v>
      </c>
      <c r="E6459" s="42" t="s">
        <v>16089</v>
      </c>
      <c r="F6459" s="55">
        <v>41414</v>
      </c>
      <c r="G6459" s="42" t="s">
        <v>16090</v>
      </c>
      <c r="H6459" s="42" t="s">
        <v>3245</v>
      </c>
      <c r="I6459" s="42" t="s">
        <v>238</v>
      </c>
      <c r="J6459" s="42" t="s">
        <v>16091</v>
      </c>
      <c r="K6459" s="42" t="s">
        <v>16092</v>
      </c>
      <c r="L6459" s="42" t="s">
        <v>4946</v>
      </c>
      <c r="M6459" s="42" t="s">
        <v>21</v>
      </c>
      <c r="N6459" s="42" t="s">
        <v>16093</v>
      </c>
      <c r="O6459" s="42" t="s">
        <v>537</v>
      </c>
      <c r="P6459" s="42" t="s">
        <v>395</v>
      </c>
      <c r="Q6459" s="56" t="s">
        <v>16094</v>
      </c>
      <c r="R6459" s="42" t="s">
        <v>94</v>
      </c>
      <c r="S6459" s="42" t="s">
        <v>22</v>
      </c>
      <c r="T6459" s="42"/>
      <c r="V6459" s="42"/>
      <c r="W6459" s="42"/>
      <c r="Y6459" s="57"/>
      <c r="Z6459" s="57"/>
      <c r="AA6459" s="57"/>
      <c r="AB6459" s="57"/>
      <c r="AC6459" s="57"/>
      <c r="AD6459" s="57"/>
      <c r="AE6459" s="57"/>
      <c r="AF6459" s="57"/>
      <c r="AG6459" s="57"/>
      <c r="AH6459" s="57"/>
      <c r="AI6459" s="57"/>
      <c r="AJ6459" s="57"/>
      <c r="AK6459" s="57"/>
      <c r="AL6459" s="57"/>
      <c r="AM6459" s="57"/>
      <c r="AN6459" s="57"/>
      <c r="AO6459" s="57"/>
      <c r="AP6459" s="57"/>
      <c r="AQ6459" s="57"/>
      <c r="AR6459" s="57"/>
      <c r="AS6459" s="57"/>
      <c r="AT6459" s="57"/>
      <c r="AU6459" s="57"/>
      <c r="AV6459" s="57"/>
      <c r="AW6459" s="57"/>
      <c r="AX6459" s="57"/>
      <c r="AY6459" s="57"/>
      <c r="AZ6459" s="57"/>
      <c r="BA6459" s="57"/>
      <c r="BB6459" s="57"/>
      <c r="BC6459" s="57"/>
      <c r="BD6459" s="57"/>
      <c r="BE6459" s="57"/>
      <c r="BF6459" s="57"/>
      <c r="BG6459" s="57"/>
      <c r="BH6459" s="57"/>
      <c r="BI6459" s="57"/>
      <c r="BJ6459" s="57"/>
      <c r="BK6459" s="57"/>
      <c r="BL6459" s="57"/>
    </row>
    <row r="6460" spans="1:64" s="50" customFormat="1" ht="12" customHeight="1" x14ac:dyDescent="0.15">
      <c r="A6460" s="42" t="s">
        <v>16095</v>
      </c>
      <c r="B6460" s="42">
        <v>28</v>
      </c>
      <c r="C6460" s="42" t="s">
        <v>14</v>
      </c>
      <c r="D6460" s="42" t="s">
        <v>42</v>
      </c>
      <c r="E6460" s="42" t="s">
        <v>16096</v>
      </c>
      <c r="F6460" s="55">
        <v>41414</v>
      </c>
      <c r="G6460" s="42" t="s">
        <v>16097</v>
      </c>
      <c r="H6460" s="42" t="s">
        <v>580</v>
      </c>
      <c r="I6460" s="42" t="s">
        <v>67</v>
      </c>
      <c r="J6460" s="42" t="s">
        <v>4635</v>
      </c>
      <c r="K6460" s="42" t="s">
        <v>581</v>
      </c>
      <c r="L6460" s="42" t="s">
        <v>582</v>
      </c>
      <c r="M6460" s="42" t="s">
        <v>21</v>
      </c>
      <c r="N6460" s="42" t="s">
        <v>16098</v>
      </c>
      <c r="O6460" s="42" t="s">
        <v>537</v>
      </c>
      <c r="P6460" s="42" t="s">
        <v>395</v>
      </c>
      <c r="Q6460" s="56" t="s">
        <v>16099</v>
      </c>
      <c r="R6460" s="42" t="s">
        <v>23</v>
      </c>
      <c r="S6460" s="42" t="s">
        <v>22</v>
      </c>
      <c r="T6460" s="42"/>
      <c r="V6460" s="42"/>
      <c r="W6460" s="42"/>
      <c r="Y6460" s="57"/>
      <c r="Z6460" s="57"/>
      <c r="AA6460" s="57"/>
      <c r="AB6460" s="57"/>
      <c r="AC6460" s="57"/>
      <c r="AD6460" s="57"/>
      <c r="AE6460" s="57"/>
      <c r="AF6460" s="57"/>
      <c r="AG6460" s="57"/>
      <c r="AH6460" s="57"/>
      <c r="AI6460" s="57"/>
      <c r="AJ6460" s="57"/>
      <c r="AK6460" s="57"/>
      <c r="AL6460" s="57"/>
      <c r="AM6460" s="57"/>
      <c r="AN6460" s="57"/>
      <c r="AO6460" s="57"/>
      <c r="AP6460" s="57"/>
      <c r="AQ6460" s="57"/>
      <c r="AR6460" s="57"/>
      <c r="AS6460" s="57"/>
      <c r="AT6460" s="57"/>
      <c r="AU6460" s="57"/>
      <c r="AV6460" s="57"/>
      <c r="AW6460" s="57"/>
      <c r="AX6460" s="57"/>
      <c r="AY6460" s="57"/>
      <c r="AZ6460" s="57"/>
      <c r="BA6460" s="57"/>
      <c r="BB6460" s="57"/>
      <c r="BC6460" s="57"/>
      <c r="BD6460" s="57"/>
      <c r="BE6460" s="57"/>
      <c r="BF6460" s="57"/>
      <c r="BG6460" s="57"/>
      <c r="BH6460" s="57"/>
      <c r="BI6460" s="57"/>
      <c r="BJ6460" s="57"/>
      <c r="BK6460" s="57"/>
      <c r="BL6460" s="57"/>
    </row>
    <row r="6461" spans="1:64" s="50" customFormat="1" ht="12" customHeight="1" x14ac:dyDescent="0.15">
      <c r="A6461" s="42" t="s">
        <v>16117</v>
      </c>
      <c r="B6461" s="42"/>
      <c r="C6461" s="42" t="s">
        <v>14</v>
      </c>
      <c r="D6461" s="42" t="s">
        <v>79</v>
      </c>
      <c r="E6461" s="42"/>
      <c r="F6461" s="55">
        <v>41412</v>
      </c>
      <c r="G6461" s="42" t="s">
        <v>16118</v>
      </c>
      <c r="H6461" s="42" t="s">
        <v>1168</v>
      </c>
      <c r="I6461" s="42" t="s">
        <v>313</v>
      </c>
      <c r="J6461" s="42">
        <v>38116</v>
      </c>
      <c r="K6461" s="42" t="s">
        <v>1169</v>
      </c>
      <c r="L6461" s="42" t="s">
        <v>1170</v>
      </c>
      <c r="M6461" s="42" t="s">
        <v>373</v>
      </c>
      <c r="N6461" s="42" t="s">
        <v>29843</v>
      </c>
      <c r="O6461" s="42" t="s">
        <v>29844</v>
      </c>
      <c r="P6461" s="42" t="s">
        <v>29844</v>
      </c>
      <c r="Q6461" s="56" t="str">
        <f>HYPERLINK("http://wreg.com/2013/05/30/funeral-escort-riders-say-farewell-to-one-of-their-own/","http://wreg.com/2013/05/30/funeral-escort-riders-say-farewell-to-one-of-their-own/")</f>
        <v>http://wreg.com/2013/05/30/funeral-escort-riders-say-farewell-to-one-of-their-own/</v>
      </c>
      <c r="R6461" s="42" t="s">
        <v>94</v>
      </c>
      <c r="S6461" s="42" t="s">
        <v>22</v>
      </c>
      <c r="T6461" s="42"/>
      <c r="V6461" s="42"/>
      <c r="W6461" s="42"/>
      <c r="Y6461" s="57"/>
      <c r="Z6461" s="57"/>
      <c r="AA6461" s="57"/>
      <c r="AB6461" s="57"/>
      <c r="AC6461" s="57"/>
      <c r="AD6461" s="57"/>
      <c r="AE6461" s="57"/>
      <c r="AF6461" s="57"/>
      <c r="AG6461" s="57"/>
      <c r="AH6461" s="57"/>
      <c r="AI6461" s="57"/>
      <c r="AJ6461" s="57"/>
      <c r="AK6461" s="57"/>
      <c r="AL6461" s="57"/>
      <c r="AM6461" s="57"/>
      <c r="AN6461" s="57"/>
      <c r="AO6461" s="57"/>
      <c r="AP6461" s="57"/>
      <c r="AQ6461" s="57"/>
      <c r="AR6461" s="57"/>
      <c r="AS6461" s="57"/>
      <c r="AT6461" s="57"/>
      <c r="AU6461" s="57"/>
      <c r="AV6461" s="57"/>
      <c r="AW6461" s="57"/>
      <c r="AX6461" s="57"/>
      <c r="AY6461" s="57"/>
      <c r="AZ6461" s="57"/>
      <c r="BA6461" s="57"/>
      <c r="BB6461" s="57"/>
      <c r="BC6461" s="57"/>
      <c r="BD6461" s="57"/>
      <c r="BE6461" s="57"/>
      <c r="BF6461" s="57"/>
      <c r="BG6461" s="57"/>
      <c r="BH6461" s="57"/>
      <c r="BI6461" s="57"/>
      <c r="BJ6461" s="57"/>
      <c r="BK6461" s="57"/>
      <c r="BL6461" s="57"/>
    </row>
    <row r="6462" spans="1:64" s="50" customFormat="1" ht="12" customHeight="1" x14ac:dyDescent="0.15">
      <c r="A6462" s="42" t="s">
        <v>16107</v>
      </c>
      <c r="B6462" s="42" t="s">
        <v>13151</v>
      </c>
      <c r="C6462" s="42" t="s">
        <v>14</v>
      </c>
      <c r="D6462" s="42" t="s">
        <v>79</v>
      </c>
      <c r="E6462" s="42"/>
      <c r="F6462" s="55">
        <v>41412</v>
      </c>
      <c r="G6462" s="42" t="s">
        <v>16108</v>
      </c>
      <c r="H6462" s="42" t="s">
        <v>8708</v>
      </c>
      <c r="I6462" s="42" t="s">
        <v>39</v>
      </c>
      <c r="J6462" s="42" t="s">
        <v>16109</v>
      </c>
      <c r="K6462" s="42" t="s">
        <v>92</v>
      </c>
      <c r="L6462" s="42" t="s">
        <v>8710</v>
      </c>
      <c r="M6462" s="42" t="s">
        <v>21</v>
      </c>
      <c r="N6462" s="42" t="s">
        <v>16110</v>
      </c>
      <c r="O6462" s="42" t="s">
        <v>23</v>
      </c>
      <c r="P6462" s="42" t="s">
        <v>395</v>
      </c>
      <c r="Q6462" s="56" t="s">
        <v>16111</v>
      </c>
      <c r="R6462" s="42" t="s">
        <v>94</v>
      </c>
      <c r="S6462" s="42" t="s">
        <v>22</v>
      </c>
      <c r="T6462" s="42"/>
      <c r="V6462" s="42"/>
      <c r="W6462" s="42"/>
      <c r="Y6462" s="57"/>
      <c r="Z6462" s="57"/>
      <c r="AA6462" s="57"/>
      <c r="AB6462" s="57"/>
      <c r="AC6462" s="57"/>
      <c r="AD6462" s="57"/>
      <c r="AE6462" s="57"/>
      <c r="AF6462" s="57"/>
      <c r="AG6462" s="57"/>
      <c r="AH6462" s="57"/>
      <c r="AI6462" s="57"/>
      <c r="AJ6462" s="57"/>
      <c r="AK6462" s="57"/>
      <c r="AL6462" s="57"/>
      <c r="AM6462" s="57"/>
      <c r="AN6462" s="57"/>
      <c r="AO6462" s="57"/>
      <c r="AP6462" s="57"/>
      <c r="AQ6462" s="57"/>
      <c r="AR6462" s="57"/>
      <c r="AS6462" s="57"/>
      <c r="AT6462" s="57"/>
      <c r="AU6462" s="57"/>
      <c r="AV6462" s="57"/>
      <c r="AW6462" s="57"/>
      <c r="AX6462" s="57"/>
      <c r="AY6462" s="57"/>
      <c r="AZ6462" s="57"/>
      <c r="BA6462" s="57"/>
      <c r="BB6462" s="57"/>
      <c r="BC6462" s="57"/>
      <c r="BD6462" s="57"/>
      <c r="BE6462" s="57"/>
      <c r="BF6462" s="57"/>
      <c r="BG6462" s="57"/>
      <c r="BH6462" s="57"/>
      <c r="BI6462" s="57"/>
      <c r="BJ6462" s="57"/>
      <c r="BK6462" s="57"/>
      <c r="BL6462" s="57"/>
    </row>
    <row r="6463" spans="1:64" s="50" customFormat="1" ht="12" customHeight="1" x14ac:dyDescent="0.15">
      <c r="A6463" s="42" t="s">
        <v>16100</v>
      </c>
      <c r="B6463" s="42" t="s">
        <v>10629</v>
      </c>
      <c r="C6463" s="42" t="s">
        <v>14</v>
      </c>
      <c r="D6463" s="42" t="s">
        <v>79</v>
      </c>
      <c r="E6463" s="42" t="s">
        <v>16101</v>
      </c>
      <c r="F6463" s="55">
        <v>41412</v>
      </c>
      <c r="G6463" s="42" t="s">
        <v>23940</v>
      </c>
      <c r="H6463" s="42" t="s">
        <v>16102</v>
      </c>
      <c r="I6463" s="42" t="s">
        <v>962</v>
      </c>
      <c r="J6463" s="42" t="s">
        <v>16103</v>
      </c>
      <c r="K6463" s="42" t="s">
        <v>963</v>
      </c>
      <c r="L6463" s="42" t="s">
        <v>16104</v>
      </c>
      <c r="M6463" s="42" t="s">
        <v>21</v>
      </c>
      <c r="N6463" s="42" t="s">
        <v>16105</v>
      </c>
      <c r="O6463" s="42" t="s">
        <v>537</v>
      </c>
      <c r="P6463" s="42" t="s">
        <v>395</v>
      </c>
      <c r="Q6463" s="56" t="s">
        <v>16106</v>
      </c>
      <c r="R6463" s="42" t="s">
        <v>94</v>
      </c>
      <c r="S6463" s="42" t="s">
        <v>22</v>
      </c>
      <c r="T6463" s="42"/>
      <c r="V6463" s="42"/>
      <c r="W6463" s="42"/>
      <c r="Y6463" s="57"/>
      <c r="Z6463" s="57"/>
      <c r="AA6463" s="57"/>
      <c r="AB6463" s="57"/>
      <c r="AC6463" s="57"/>
      <c r="AD6463" s="57"/>
      <c r="AE6463" s="57"/>
      <c r="AF6463" s="57"/>
      <c r="AG6463" s="57"/>
      <c r="AH6463" s="57"/>
      <c r="AI6463" s="57"/>
      <c r="AJ6463" s="57"/>
      <c r="AK6463" s="57"/>
      <c r="AL6463" s="57"/>
      <c r="AM6463" s="57"/>
      <c r="AN6463" s="57"/>
      <c r="AO6463" s="57"/>
      <c r="AP6463" s="57"/>
      <c r="AQ6463" s="57"/>
      <c r="AR6463" s="57"/>
      <c r="AS6463" s="57"/>
      <c r="AT6463" s="57"/>
      <c r="AU6463" s="57"/>
      <c r="AV6463" s="57"/>
      <c r="AW6463" s="57"/>
      <c r="AX6463" s="57"/>
      <c r="AY6463" s="57"/>
      <c r="AZ6463" s="57"/>
      <c r="BA6463" s="57"/>
      <c r="BB6463" s="57"/>
      <c r="BC6463" s="57"/>
      <c r="BD6463" s="57"/>
      <c r="BE6463" s="57"/>
      <c r="BF6463" s="57"/>
      <c r="BG6463" s="57"/>
      <c r="BH6463" s="57"/>
      <c r="BI6463" s="57"/>
      <c r="BJ6463" s="57"/>
      <c r="BK6463" s="57"/>
      <c r="BL6463" s="57"/>
    </row>
    <row r="6464" spans="1:64" s="50" customFormat="1" ht="12" customHeight="1" x14ac:dyDescent="0.15">
      <c r="A6464" s="42" t="s">
        <v>16112</v>
      </c>
      <c r="B6464" s="42">
        <v>50</v>
      </c>
      <c r="C6464" s="42" t="s">
        <v>14</v>
      </c>
      <c r="D6464" s="42" t="s">
        <v>79</v>
      </c>
      <c r="E6464" s="42" t="s">
        <v>16113</v>
      </c>
      <c r="F6464" s="55">
        <v>41412</v>
      </c>
      <c r="G6464" s="42" t="s">
        <v>23941</v>
      </c>
      <c r="H6464" s="42" t="s">
        <v>92</v>
      </c>
      <c r="I6464" s="42" t="s">
        <v>39</v>
      </c>
      <c r="J6464" s="42" t="s">
        <v>16114</v>
      </c>
      <c r="K6464" s="42" t="s">
        <v>92</v>
      </c>
      <c r="L6464" s="42" t="s">
        <v>408</v>
      </c>
      <c r="M6464" s="42" t="s">
        <v>21</v>
      </c>
      <c r="N6464" s="42" t="s">
        <v>16115</v>
      </c>
      <c r="O6464" s="42" t="s">
        <v>23</v>
      </c>
      <c r="P6464" s="42" t="s">
        <v>395</v>
      </c>
      <c r="Q6464" s="56" t="s">
        <v>16116</v>
      </c>
      <c r="R6464" s="42" t="s">
        <v>94</v>
      </c>
      <c r="S6464" s="42" t="s">
        <v>22</v>
      </c>
      <c r="T6464" s="42"/>
      <c r="V6464" s="42"/>
      <c r="W6464" s="42"/>
      <c r="Y6464" s="57"/>
      <c r="Z6464" s="57"/>
      <c r="AA6464" s="57"/>
      <c r="AB6464" s="57"/>
      <c r="AC6464" s="57"/>
      <c r="AD6464" s="57"/>
      <c r="AE6464" s="57"/>
      <c r="AF6464" s="57"/>
      <c r="AG6464" s="57"/>
      <c r="AH6464" s="57"/>
      <c r="AI6464" s="57"/>
      <c r="AJ6464" s="57"/>
      <c r="AK6464" s="57"/>
      <c r="AL6464" s="57"/>
      <c r="AM6464" s="57"/>
      <c r="AN6464" s="57"/>
      <c r="AO6464" s="57"/>
      <c r="AP6464" s="57"/>
      <c r="AQ6464" s="57"/>
      <c r="AR6464" s="57"/>
      <c r="AS6464" s="57"/>
      <c r="AT6464" s="57"/>
      <c r="AU6464" s="57"/>
      <c r="AV6464" s="57"/>
      <c r="AW6464" s="57"/>
      <c r="AX6464" s="57"/>
      <c r="AY6464" s="57"/>
      <c r="AZ6464" s="57"/>
      <c r="BA6464" s="57"/>
      <c r="BB6464" s="57"/>
      <c r="BC6464" s="57"/>
      <c r="BD6464" s="57"/>
      <c r="BE6464" s="57"/>
      <c r="BF6464" s="57"/>
      <c r="BG6464" s="57"/>
      <c r="BH6464" s="57"/>
      <c r="BI6464" s="57"/>
      <c r="BJ6464" s="57"/>
      <c r="BK6464" s="57"/>
      <c r="BL6464" s="57"/>
    </row>
    <row r="6465" spans="1:64" s="50" customFormat="1" ht="12" customHeight="1" x14ac:dyDescent="0.15">
      <c r="A6465" s="42" t="s">
        <v>16119</v>
      </c>
      <c r="B6465" s="42" t="s">
        <v>8323</v>
      </c>
      <c r="C6465" s="42" t="s">
        <v>14</v>
      </c>
      <c r="D6465" s="42" t="s">
        <v>31</v>
      </c>
      <c r="E6465" s="42" t="s">
        <v>16120</v>
      </c>
      <c r="F6465" s="55">
        <v>41412</v>
      </c>
      <c r="G6465" s="42" t="s">
        <v>16121</v>
      </c>
      <c r="H6465" s="42" t="s">
        <v>12192</v>
      </c>
      <c r="I6465" s="42" t="s">
        <v>1066</v>
      </c>
      <c r="J6465" s="42" t="s">
        <v>16122</v>
      </c>
      <c r="K6465" s="42" t="s">
        <v>16123</v>
      </c>
      <c r="L6465" s="42" t="s">
        <v>16124</v>
      </c>
      <c r="M6465" s="42" t="s">
        <v>21</v>
      </c>
      <c r="N6465" s="42" t="s">
        <v>16125</v>
      </c>
      <c r="O6465" s="42" t="s">
        <v>23</v>
      </c>
      <c r="P6465" s="42" t="s">
        <v>395</v>
      </c>
      <c r="Q6465" s="56" t="s">
        <v>16126</v>
      </c>
      <c r="R6465" s="42" t="s">
        <v>23</v>
      </c>
      <c r="S6465" s="42" t="s">
        <v>22</v>
      </c>
      <c r="T6465" s="42"/>
      <c r="V6465" s="42"/>
      <c r="W6465" s="42"/>
      <c r="Y6465" s="57"/>
      <c r="Z6465" s="57"/>
      <c r="AA6465" s="57"/>
      <c r="AB6465" s="57"/>
      <c r="AC6465" s="57"/>
      <c r="AD6465" s="57"/>
      <c r="AE6465" s="57"/>
      <c r="AF6465" s="57"/>
      <c r="AG6465" s="57"/>
      <c r="AH6465" s="57"/>
      <c r="AI6465" s="57"/>
      <c r="AJ6465" s="57"/>
      <c r="AK6465" s="57"/>
      <c r="AL6465" s="57"/>
      <c r="AM6465" s="57"/>
      <c r="AN6465" s="57"/>
      <c r="AO6465" s="57"/>
      <c r="AP6465" s="57"/>
      <c r="AQ6465" s="57"/>
      <c r="AR6465" s="57"/>
      <c r="AS6465" s="57"/>
      <c r="AT6465" s="57"/>
      <c r="AU6465" s="57"/>
      <c r="AV6465" s="57"/>
      <c r="AW6465" s="57"/>
      <c r="AX6465" s="57"/>
      <c r="AY6465" s="57"/>
      <c r="AZ6465" s="57"/>
      <c r="BA6465" s="57"/>
      <c r="BB6465" s="57"/>
      <c r="BC6465" s="57"/>
      <c r="BD6465" s="57"/>
      <c r="BE6465" s="57"/>
      <c r="BF6465" s="57"/>
      <c r="BG6465" s="57"/>
      <c r="BH6465" s="57"/>
      <c r="BI6465" s="57"/>
      <c r="BJ6465" s="57"/>
      <c r="BK6465" s="57"/>
      <c r="BL6465" s="57"/>
    </row>
    <row r="6466" spans="1:64" s="50" customFormat="1" ht="12" customHeight="1" x14ac:dyDescent="0.15">
      <c r="A6466" s="42" t="s">
        <v>16149</v>
      </c>
      <c r="B6466" s="42" t="s">
        <v>15364</v>
      </c>
      <c r="C6466" s="42" t="s">
        <v>108</v>
      </c>
      <c r="D6466" s="42" t="s">
        <v>42</v>
      </c>
      <c r="E6466" s="42" t="s">
        <v>16150</v>
      </c>
      <c r="F6466" s="55">
        <v>41411</v>
      </c>
      <c r="G6466" s="42" t="s">
        <v>16136</v>
      </c>
      <c r="H6466" s="42" t="s">
        <v>16137</v>
      </c>
      <c r="I6466" s="42" t="s">
        <v>417</v>
      </c>
      <c r="J6466" s="42" t="s">
        <v>16138</v>
      </c>
      <c r="K6466" s="42" t="s">
        <v>5478</v>
      </c>
      <c r="L6466" s="42" t="s">
        <v>16139</v>
      </c>
      <c r="M6466" s="42" t="s">
        <v>21</v>
      </c>
      <c r="N6466" s="42" t="s">
        <v>16151</v>
      </c>
      <c r="O6466" s="42" t="s">
        <v>537</v>
      </c>
      <c r="P6466" s="42" t="s">
        <v>395</v>
      </c>
      <c r="Q6466" s="56" t="s">
        <v>16152</v>
      </c>
      <c r="R6466" s="42" t="s">
        <v>94</v>
      </c>
      <c r="S6466" s="42" t="s">
        <v>22</v>
      </c>
      <c r="T6466" s="42"/>
      <c r="V6466" s="42"/>
      <c r="W6466" s="42"/>
      <c r="Y6466" s="57"/>
      <c r="Z6466" s="57"/>
      <c r="AA6466" s="57"/>
      <c r="AB6466" s="57"/>
      <c r="AC6466" s="57"/>
      <c r="AD6466" s="57"/>
      <c r="AE6466" s="57"/>
      <c r="AF6466" s="57"/>
      <c r="AG6466" s="57"/>
      <c r="AH6466" s="57"/>
      <c r="AI6466" s="57"/>
      <c r="AJ6466" s="57"/>
      <c r="AK6466" s="57"/>
      <c r="AL6466" s="57"/>
      <c r="AM6466" s="57"/>
      <c r="AN6466" s="57"/>
      <c r="AO6466" s="57"/>
      <c r="AP6466" s="57"/>
      <c r="AQ6466" s="57"/>
      <c r="AR6466" s="57"/>
      <c r="AS6466" s="57"/>
      <c r="AT6466" s="57"/>
      <c r="AU6466" s="57"/>
      <c r="AV6466" s="57"/>
      <c r="AW6466" s="57"/>
      <c r="AX6466" s="57"/>
      <c r="AY6466" s="57"/>
      <c r="AZ6466" s="57"/>
      <c r="BA6466" s="57"/>
      <c r="BB6466" s="57"/>
      <c r="BC6466" s="57"/>
      <c r="BD6466" s="57"/>
      <c r="BE6466" s="57"/>
      <c r="BF6466" s="57"/>
      <c r="BG6466" s="57"/>
      <c r="BH6466" s="57"/>
      <c r="BI6466" s="57"/>
      <c r="BJ6466" s="57"/>
      <c r="BK6466" s="57"/>
      <c r="BL6466" s="57"/>
    </row>
    <row r="6467" spans="1:64" s="50" customFormat="1" ht="12" customHeight="1" x14ac:dyDescent="0.15">
      <c r="A6467" s="42" t="s">
        <v>16158</v>
      </c>
      <c r="B6467" s="42">
        <v>33</v>
      </c>
      <c r="C6467" s="42" t="s">
        <v>108</v>
      </c>
      <c r="D6467" s="42" t="s">
        <v>31</v>
      </c>
      <c r="E6467" s="42" t="s">
        <v>16159</v>
      </c>
      <c r="F6467" s="55">
        <v>41411</v>
      </c>
      <c r="G6467" s="42" t="s">
        <v>16160</v>
      </c>
      <c r="H6467" s="42" t="s">
        <v>145</v>
      </c>
      <c r="I6467" s="42" t="s">
        <v>360</v>
      </c>
      <c r="J6467" s="42" t="s">
        <v>16161</v>
      </c>
      <c r="K6467" s="42" t="s">
        <v>674</v>
      </c>
      <c r="L6467" s="42" t="s">
        <v>16162</v>
      </c>
      <c r="M6467" s="42" t="s">
        <v>21</v>
      </c>
      <c r="N6467" s="42" t="s">
        <v>16163</v>
      </c>
      <c r="O6467" s="42" t="s">
        <v>4581</v>
      </c>
      <c r="P6467" s="42" t="s">
        <v>395</v>
      </c>
      <c r="Q6467" s="56" t="s">
        <v>16164</v>
      </c>
      <c r="R6467" s="42" t="s">
        <v>94</v>
      </c>
      <c r="S6467" s="42" t="s">
        <v>22</v>
      </c>
      <c r="T6467" s="42"/>
      <c r="V6467" s="42"/>
      <c r="W6467" s="42"/>
      <c r="Y6467" s="57"/>
      <c r="Z6467" s="57"/>
      <c r="AA6467" s="57"/>
      <c r="AB6467" s="57"/>
      <c r="AC6467" s="57"/>
      <c r="AD6467" s="57"/>
      <c r="AE6467" s="57"/>
      <c r="AF6467" s="57"/>
      <c r="AG6467" s="57"/>
      <c r="AH6467" s="57"/>
      <c r="AI6467" s="57"/>
      <c r="AJ6467" s="57"/>
      <c r="AK6467" s="57"/>
      <c r="AL6467" s="57"/>
      <c r="AM6467" s="57"/>
      <c r="AN6467" s="57"/>
      <c r="AO6467" s="57"/>
      <c r="AP6467" s="57"/>
      <c r="AQ6467" s="57"/>
      <c r="AR6467" s="57"/>
      <c r="AS6467" s="57"/>
      <c r="AT6467" s="57"/>
      <c r="AU6467" s="57"/>
      <c r="AV6467" s="57"/>
      <c r="AW6467" s="57"/>
      <c r="AX6467" s="57"/>
      <c r="AY6467" s="57"/>
      <c r="AZ6467" s="57"/>
      <c r="BA6467" s="57"/>
      <c r="BB6467" s="57"/>
      <c r="BC6467" s="57"/>
      <c r="BD6467" s="57"/>
      <c r="BE6467" s="57"/>
      <c r="BF6467" s="57"/>
      <c r="BG6467" s="57"/>
      <c r="BH6467" s="57"/>
      <c r="BI6467" s="57"/>
      <c r="BJ6467" s="57"/>
      <c r="BK6467" s="57"/>
      <c r="BL6467" s="57"/>
    </row>
    <row r="6468" spans="1:64" s="50" customFormat="1" ht="12" customHeight="1" x14ac:dyDescent="0.15">
      <c r="A6468" s="42" t="s">
        <v>16127</v>
      </c>
      <c r="B6468" s="42" t="s">
        <v>13059</v>
      </c>
      <c r="C6468" s="42" t="s">
        <v>14</v>
      </c>
      <c r="D6468" s="42" t="s">
        <v>15</v>
      </c>
      <c r="E6468" s="42"/>
      <c r="F6468" s="55">
        <v>41411</v>
      </c>
      <c r="G6468" s="42" t="s">
        <v>16128</v>
      </c>
      <c r="H6468" s="42" t="s">
        <v>16129</v>
      </c>
      <c r="I6468" s="42" t="s">
        <v>39</v>
      </c>
      <c r="J6468" s="42" t="s">
        <v>16130</v>
      </c>
      <c r="K6468" s="42" t="s">
        <v>92</v>
      </c>
      <c r="L6468" s="42" t="s">
        <v>16131</v>
      </c>
      <c r="M6468" s="42" t="s">
        <v>21</v>
      </c>
      <c r="N6468" s="42" t="s">
        <v>16132</v>
      </c>
      <c r="O6468" s="42" t="s">
        <v>23</v>
      </c>
      <c r="P6468" s="42" t="s">
        <v>395</v>
      </c>
      <c r="Q6468" s="56" t="s">
        <v>16133</v>
      </c>
      <c r="R6468" s="42" t="s">
        <v>94</v>
      </c>
      <c r="S6468" s="42" t="s">
        <v>22</v>
      </c>
      <c r="T6468" s="42"/>
      <c r="V6468" s="42"/>
      <c r="W6468" s="42"/>
      <c r="Y6468" s="57"/>
      <c r="Z6468" s="57"/>
      <c r="AA6468" s="57"/>
      <c r="AB6468" s="57"/>
      <c r="AC6468" s="57"/>
      <c r="AD6468" s="57"/>
      <c r="AE6468" s="57"/>
      <c r="AF6468" s="57"/>
      <c r="AG6468" s="57"/>
      <c r="AH6468" s="57"/>
      <c r="AI6468" s="57"/>
      <c r="AJ6468" s="57"/>
      <c r="AK6468" s="57"/>
      <c r="AL6468" s="57"/>
      <c r="AM6468" s="57"/>
      <c r="AN6468" s="57"/>
      <c r="AO6468" s="57"/>
      <c r="AP6468" s="57"/>
      <c r="AQ6468" s="57"/>
      <c r="AR6468" s="57"/>
      <c r="AS6468" s="57"/>
      <c r="AT6468" s="57"/>
      <c r="AU6468" s="57"/>
      <c r="AV6468" s="57"/>
      <c r="AW6468" s="57"/>
      <c r="AX6468" s="57"/>
      <c r="AY6468" s="57"/>
      <c r="AZ6468" s="57"/>
      <c r="BA6468" s="57"/>
      <c r="BB6468" s="57"/>
      <c r="BC6468" s="57"/>
      <c r="BD6468" s="57"/>
      <c r="BE6468" s="57"/>
      <c r="BF6468" s="57"/>
      <c r="BG6468" s="57"/>
      <c r="BH6468" s="57"/>
      <c r="BI6468" s="57"/>
      <c r="BJ6468" s="57"/>
      <c r="BK6468" s="57"/>
      <c r="BL6468" s="57"/>
    </row>
    <row r="6469" spans="1:64" s="50" customFormat="1" ht="12" customHeight="1" x14ac:dyDescent="0.15">
      <c r="A6469" s="42" t="s">
        <v>16134</v>
      </c>
      <c r="B6469" s="42">
        <v>30</v>
      </c>
      <c r="C6469" s="42" t="s">
        <v>14</v>
      </c>
      <c r="D6469" s="42" t="s">
        <v>79</v>
      </c>
      <c r="E6469" s="42" t="s">
        <v>16135</v>
      </c>
      <c r="F6469" s="55">
        <v>41411</v>
      </c>
      <c r="G6469" s="42" t="s">
        <v>16136</v>
      </c>
      <c r="H6469" s="42" t="s">
        <v>16137</v>
      </c>
      <c r="I6469" s="42" t="s">
        <v>417</v>
      </c>
      <c r="J6469" s="42" t="s">
        <v>16138</v>
      </c>
      <c r="K6469" s="42" t="s">
        <v>5478</v>
      </c>
      <c r="L6469" s="42" t="s">
        <v>16139</v>
      </c>
      <c r="M6469" s="42" t="s">
        <v>21</v>
      </c>
      <c r="N6469" s="42" t="s">
        <v>16140</v>
      </c>
      <c r="O6469" s="42" t="s">
        <v>537</v>
      </c>
      <c r="P6469" s="42" t="s">
        <v>395</v>
      </c>
      <c r="Q6469" s="56" t="s">
        <v>16141</v>
      </c>
      <c r="R6469" s="42" t="s">
        <v>94</v>
      </c>
      <c r="S6469" s="42" t="s">
        <v>22</v>
      </c>
      <c r="T6469" s="42"/>
      <c r="V6469" s="42"/>
      <c r="W6469" s="42"/>
      <c r="Y6469" s="57"/>
      <c r="Z6469" s="57"/>
      <c r="AA6469" s="57"/>
      <c r="AB6469" s="57"/>
      <c r="AC6469" s="57"/>
      <c r="AD6469" s="57"/>
      <c r="AE6469" s="57"/>
      <c r="AF6469" s="57"/>
      <c r="AG6469" s="57"/>
      <c r="AH6469" s="57"/>
      <c r="AI6469" s="57"/>
      <c r="AJ6469" s="57"/>
      <c r="AK6469" s="57"/>
      <c r="AL6469" s="57"/>
      <c r="AM6469" s="57"/>
      <c r="AN6469" s="57"/>
      <c r="AO6469" s="57"/>
      <c r="AP6469" s="57"/>
      <c r="AQ6469" s="57"/>
      <c r="AR6469" s="57"/>
      <c r="AS6469" s="57"/>
      <c r="AT6469" s="57"/>
      <c r="AU6469" s="57"/>
      <c r="AV6469" s="57"/>
      <c r="AW6469" s="57"/>
      <c r="AX6469" s="57"/>
      <c r="AY6469" s="57"/>
      <c r="AZ6469" s="57"/>
      <c r="BA6469" s="57"/>
      <c r="BB6469" s="57"/>
      <c r="BC6469" s="57"/>
      <c r="BD6469" s="57"/>
      <c r="BE6469" s="57"/>
      <c r="BF6469" s="57"/>
      <c r="BG6469" s="57"/>
      <c r="BH6469" s="57"/>
      <c r="BI6469" s="57"/>
      <c r="BJ6469" s="57"/>
      <c r="BK6469" s="57"/>
      <c r="BL6469" s="57"/>
    </row>
    <row r="6470" spans="1:64" s="50" customFormat="1" ht="12" customHeight="1" x14ac:dyDescent="0.15">
      <c r="A6470" s="42" t="s">
        <v>16142</v>
      </c>
      <c r="B6470" s="42">
        <v>44</v>
      </c>
      <c r="C6470" s="42" t="s">
        <v>14</v>
      </c>
      <c r="D6470" s="42" t="s">
        <v>42</v>
      </c>
      <c r="E6470" s="42" t="s">
        <v>16143</v>
      </c>
      <c r="F6470" s="55">
        <v>41411</v>
      </c>
      <c r="G6470" s="42" t="s">
        <v>23942</v>
      </c>
      <c r="H6470" s="42" t="s">
        <v>16144</v>
      </c>
      <c r="I6470" s="42" t="s">
        <v>39</v>
      </c>
      <c r="J6470" s="42" t="s">
        <v>16145</v>
      </c>
      <c r="K6470" s="42" t="s">
        <v>92</v>
      </c>
      <c r="L6470" s="42" t="s">
        <v>16146</v>
      </c>
      <c r="M6470" s="42" t="s">
        <v>23</v>
      </c>
      <c r="N6470" s="42" t="s">
        <v>16147</v>
      </c>
      <c r="O6470" s="42" t="s">
        <v>994</v>
      </c>
      <c r="P6470" s="42" t="s">
        <v>395</v>
      </c>
      <c r="Q6470" s="56" t="s">
        <v>16148</v>
      </c>
      <c r="R6470" s="42" t="s">
        <v>94</v>
      </c>
      <c r="S6470" s="42" t="s">
        <v>22</v>
      </c>
      <c r="T6470" s="42"/>
      <c r="V6470" s="42"/>
      <c r="W6470" s="42"/>
      <c r="Y6470" s="57"/>
      <c r="Z6470" s="57"/>
      <c r="AA6470" s="57"/>
      <c r="AB6470" s="57"/>
      <c r="AC6470" s="57"/>
      <c r="AD6470" s="57"/>
      <c r="AE6470" s="57"/>
      <c r="AF6470" s="57"/>
      <c r="AG6470" s="57"/>
      <c r="AH6470" s="57"/>
      <c r="AI6470" s="57"/>
      <c r="AJ6470" s="57"/>
      <c r="AK6470" s="57"/>
      <c r="AL6470" s="57"/>
      <c r="AM6470" s="57"/>
      <c r="AN6470" s="57"/>
      <c r="AO6470" s="57"/>
      <c r="AP6470" s="57"/>
      <c r="AQ6470" s="57"/>
      <c r="AR6470" s="57"/>
      <c r="AS6470" s="57"/>
      <c r="AT6470" s="57"/>
      <c r="AU6470" s="57"/>
      <c r="AV6470" s="57"/>
      <c r="AW6470" s="57"/>
      <c r="AX6470" s="57"/>
      <c r="AY6470" s="57"/>
      <c r="AZ6470" s="57"/>
      <c r="BA6470" s="57"/>
      <c r="BB6470" s="57"/>
      <c r="BC6470" s="57"/>
      <c r="BD6470" s="57"/>
      <c r="BE6470" s="57"/>
      <c r="BF6470" s="57"/>
      <c r="BG6470" s="57"/>
      <c r="BH6470" s="57"/>
      <c r="BI6470" s="57"/>
      <c r="BJ6470" s="57"/>
      <c r="BK6470" s="57"/>
      <c r="BL6470" s="57"/>
    </row>
    <row r="6471" spans="1:64" s="50" customFormat="1" ht="12" customHeight="1" x14ac:dyDescent="0.15">
      <c r="A6471" s="42" t="s">
        <v>16153</v>
      </c>
      <c r="B6471" s="42">
        <v>43</v>
      </c>
      <c r="C6471" s="42" t="s">
        <v>14</v>
      </c>
      <c r="D6471" s="42" t="s">
        <v>31</v>
      </c>
      <c r="E6471" s="42" t="s">
        <v>16154</v>
      </c>
      <c r="F6471" s="55">
        <v>41411</v>
      </c>
      <c r="G6471" s="42" t="s">
        <v>16155</v>
      </c>
      <c r="H6471" s="42" t="s">
        <v>2119</v>
      </c>
      <c r="I6471" s="42" t="s">
        <v>432</v>
      </c>
      <c r="J6471" s="42">
        <v>53704</v>
      </c>
      <c r="K6471" s="42" t="s">
        <v>9578</v>
      </c>
      <c r="L6471" s="42" t="s">
        <v>3748</v>
      </c>
      <c r="M6471" s="42" t="s">
        <v>21</v>
      </c>
      <c r="N6471" s="42" t="s">
        <v>16156</v>
      </c>
      <c r="O6471" s="42" t="s">
        <v>537</v>
      </c>
      <c r="P6471" s="42" t="s">
        <v>395</v>
      </c>
      <c r="Q6471" s="56" t="s">
        <v>16157</v>
      </c>
      <c r="R6471" s="42" t="s">
        <v>542</v>
      </c>
      <c r="S6471" s="42" t="s">
        <v>22</v>
      </c>
      <c r="T6471" s="42"/>
      <c r="V6471" s="42"/>
      <c r="W6471" s="42"/>
      <c r="Y6471" s="57"/>
      <c r="Z6471" s="57"/>
      <c r="AA6471" s="57"/>
      <c r="AB6471" s="57"/>
      <c r="AC6471" s="57"/>
      <c r="AD6471" s="57"/>
      <c r="AE6471" s="57"/>
      <c r="AF6471" s="57"/>
      <c r="AG6471" s="57"/>
      <c r="AH6471" s="57"/>
      <c r="AI6471" s="57"/>
      <c r="AJ6471" s="57"/>
      <c r="AK6471" s="57"/>
      <c r="AL6471" s="57"/>
      <c r="AM6471" s="57"/>
      <c r="AN6471" s="57"/>
      <c r="AO6471" s="57"/>
      <c r="AP6471" s="57"/>
      <c r="AQ6471" s="57"/>
      <c r="AR6471" s="57"/>
      <c r="AS6471" s="57"/>
      <c r="AT6471" s="57"/>
      <c r="AU6471" s="57"/>
      <c r="AV6471" s="57"/>
      <c r="AW6471" s="57"/>
      <c r="AX6471" s="57"/>
      <c r="AY6471" s="57"/>
      <c r="AZ6471" s="57"/>
      <c r="BA6471" s="57"/>
      <c r="BB6471" s="57"/>
      <c r="BC6471" s="57"/>
      <c r="BD6471" s="57"/>
      <c r="BE6471" s="57"/>
      <c r="BF6471" s="57"/>
      <c r="BG6471" s="57"/>
      <c r="BH6471" s="57"/>
      <c r="BI6471" s="57"/>
      <c r="BJ6471" s="57"/>
      <c r="BK6471" s="57"/>
      <c r="BL6471" s="57"/>
    </row>
    <row r="6472" spans="1:64" s="50" customFormat="1" ht="12" customHeight="1" x14ac:dyDescent="0.15">
      <c r="A6472" s="42" t="s">
        <v>16170</v>
      </c>
      <c r="B6472" s="42">
        <v>25</v>
      </c>
      <c r="C6472" s="42" t="s">
        <v>14</v>
      </c>
      <c r="D6472" s="42" t="s">
        <v>79</v>
      </c>
      <c r="E6472" s="42"/>
      <c r="F6472" s="55">
        <v>41410</v>
      </c>
      <c r="G6472" s="42" t="s">
        <v>23944</v>
      </c>
      <c r="H6472" s="42" t="s">
        <v>15190</v>
      </c>
      <c r="I6472" s="42" t="s">
        <v>39</v>
      </c>
      <c r="J6472" s="42" t="s">
        <v>7775</v>
      </c>
      <c r="K6472" s="42" t="s">
        <v>92</v>
      </c>
      <c r="L6472" s="42" t="s">
        <v>93</v>
      </c>
      <c r="M6472" s="42" t="s">
        <v>21</v>
      </c>
      <c r="N6472" s="42" t="s">
        <v>16171</v>
      </c>
      <c r="O6472" s="42" t="s">
        <v>394</v>
      </c>
      <c r="P6472" s="42" t="s">
        <v>395</v>
      </c>
      <c r="Q6472" s="56" t="s">
        <v>16172</v>
      </c>
      <c r="R6472" s="42" t="s">
        <v>23</v>
      </c>
      <c r="S6472" s="42" t="s">
        <v>22</v>
      </c>
      <c r="T6472" s="42"/>
      <c r="V6472" s="42"/>
      <c r="W6472" s="42"/>
      <c r="Y6472" s="57"/>
      <c r="Z6472" s="57"/>
      <c r="AA6472" s="57"/>
      <c r="AB6472" s="57"/>
      <c r="AC6472" s="57"/>
      <c r="AD6472" s="57"/>
      <c r="AE6472" s="57"/>
      <c r="AF6472" s="57"/>
      <c r="AG6472" s="57"/>
      <c r="AH6472" s="57"/>
      <c r="AI6472" s="57"/>
      <c r="AJ6472" s="57"/>
      <c r="AK6472" s="57"/>
      <c r="AL6472" s="57"/>
      <c r="AM6472" s="57"/>
      <c r="AN6472" s="57"/>
      <c r="AO6472" s="57"/>
      <c r="AP6472" s="57"/>
      <c r="AQ6472" s="57"/>
      <c r="AR6472" s="57"/>
      <c r="AS6472" s="57"/>
      <c r="AT6472" s="57"/>
      <c r="AU6472" s="57"/>
      <c r="AV6472" s="57"/>
      <c r="AW6472" s="57"/>
      <c r="AX6472" s="57"/>
      <c r="AY6472" s="57"/>
      <c r="AZ6472" s="57"/>
      <c r="BA6472" s="57"/>
      <c r="BB6472" s="57"/>
      <c r="BC6472" s="57"/>
      <c r="BD6472" s="57"/>
      <c r="BE6472" s="57"/>
      <c r="BF6472" s="57"/>
      <c r="BG6472" s="57"/>
      <c r="BH6472" s="57"/>
      <c r="BI6472" s="57"/>
      <c r="BJ6472" s="57"/>
      <c r="BK6472" s="57"/>
      <c r="BL6472" s="57"/>
    </row>
    <row r="6473" spans="1:64" s="50" customFormat="1" ht="12" customHeight="1" x14ac:dyDescent="0.15">
      <c r="A6473" s="42" t="s">
        <v>16165</v>
      </c>
      <c r="B6473" s="42">
        <v>34</v>
      </c>
      <c r="C6473" s="42" t="s">
        <v>14</v>
      </c>
      <c r="D6473" s="42" t="s">
        <v>79</v>
      </c>
      <c r="E6473" s="42" t="s">
        <v>16166</v>
      </c>
      <c r="F6473" s="55">
        <v>41410</v>
      </c>
      <c r="G6473" s="42" t="s">
        <v>23943</v>
      </c>
      <c r="H6473" s="42" t="s">
        <v>910</v>
      </c>
      <c r="I6473" s="42" t="s">
        <v>67</v>
      </c>
      <c r="J6473" s="42" t="s">
        <v>16167</v>
      </c>
      <c r="K6473" s="42" t="s">
        <v>68</v>
      </c>
      <c r="L6473" s="42" t="s">
        <v>911</v>
      </c>
      <c r="M6473" s="42" t="s">
        <v>385</v>
      </c>
      <c r="N6473" s="42" t="s">
        <v>16168</v>
      </c>
      <c r="O6473" s="42" t="s">
        <v>994</v>
      </c>
      <c r="P6473" s="42" t="s">
        <v>395</v>
      </c>
      <c r="Q6473" s="56" t="s">
        <v>16169</v>
      </c>
      <c r="R6473" s="42" t="s">
        <v>94</v>
      </c>
      <c r="S6473" s="42" t="s">
        <v>22</v>
      </c>
      <c r="T6473" s="42"/>
      <c r="V6473" s="42"/>
      <c r="W6473" s="42"/>
      <c r="Y6473" s="57"/>
      <c r="Z6473" s="57"/>
      <c r="AA6473" s="57"/>
      <c r="AB6473" s="57"/>
      <c r="AC6473" s="57"/>
      <c r="AD6473" s="57"/>
      <c r="AE6473" s="57"/>
      <c r="AF6473" s="57"/>
      <c r="AG6473" s="57"/>
      <c r="AH6473" s="57"/>
      <c r="AI6473" s="57"/>
      <c r="AJ6473" s="57"/>
      <c r="AK6473" s="57"/>
      <c r="AL6473" s="57"/>
      <c r="AM6473" s="57"/>
      <c r="AN6473" s="57"/>
      <c r="AO6473" s="57"/>
      <c r="AP6473" s="57"/>
      <c r="AQ6473" s="57"/>
      <c r="AR6473" s="57"/>
      <c r="AS6473" s="57"/>
      <c r="AT6473" s="57"/>
      <c r="AU6473" s="57"/>
      <c r="AV6473" s="57"/>
      <c r="AW6473" s="57"/>
      <c r="AX6473" s="57"/>
      <c r="AY6473" s="57"/>
      <c r="AZ6473" s="57"/>
      <c r="BA6473" s="57"/>
      <c r="BB6473" s="57"/>
      <c r="BC6473" s="57"/>
      <c r="BD6473" s="57"/>
      <c r="BE6473" s="57"/>
      <c r="BF6473" s="57"/>
      <c r="BG6473" s="57"/>
      <c r="BH6473" s="57"/>
      <c r="BI6473" s="57"/>
      <c r="BJ6473" s="57"/>
      <c r="BK6473" s="57"/>
      <c r="BL6473" s="57"/>
    </row>
    <row r="6474" spans="1:64" s="50" customFormat="1" ht="12" customHeight="1" x14ac:dyDescent="0.15">
      <c r="A6474" s="42" t="s">
        <v>16173</v>
      </c>
      <c r="B6474" s="42" t="s">
        <v>15240</v>
      </c>
      <c r="C6474" s="42" t="s">
        <v>14</v>
      </c>
      <c r="D6474" s="42" t="s">
        <v>24</v>
      </c>
      <c r="E6474" s="42"/>
      <c r="F6474" s="55">
        <v>41410</v>
      </c>
      <c r="G6474" s="42" t="s">
        <v>16174</v>
      </c>
      <c r="H6474" s="42" t="s">
        <v>548</v>
      </c>
      <c r="I6474" s="42" t="s">
        <v>117</v>
      </c>
      <c r="J6474" s="42" t="s">
        <v>16175</v>
      </c>
      <c r="K6474" s="42" t="s">
        <v>549</v>
      </c>
      <c r="L6474" s="42" t="s">
        <v>550</v>
      </c>
      <c r="M6474" s="42" t="s">
        <v>21</v>
      </c>
      <c r="N6474" s="42" t="s">
        <v>16176</v>
      </c>
      <c r="O6474" s="42" t="s">
        <v>23</v>
      </c>
      <c r="P6474" s="42" t="s">
        <v>395</v>
      </c>
      <c r="Q6474" s="56" t="s">
        <v>16177</v>
      </c>
      <c r="R6474" s="42" t="s">
        <v>94</v>
      </c>
      <c r="S6474" s="42" t="s">
        <v>22</v>
      </c>
      <c r="T6474" s="42"/>
      <c r="V6474" s="42"/>
      <c r="W6474" s="42"/>
      <c r="Y6474" s="57"/>
      <c r="Z6474" s="57"/>
      <c r="AA6474" s="57"/>
      <c r="AB6474" s="57"/>
      <c r="AC6474" s="57"/>
      <c r="AD6474" s="57"/>
      <c r="AE6474" s="57"/>
      <c r="AF6474" s="57"/>
      <c r="AG6474" s="57"/>
      <c r="AH6474" s="57"/>
      <c r="AI6474" s="57"/>
      <c r="AJ6474" s="57"/>
      <c r="AK6474" s="57"/>
      <c r="AL6474" s="57"/>
      <c r="AM6474" s="57"/>
      <c r="AN6474" s="57"/>
      <c r="AO6474" s="57"/>
      <c r="AP6474" s="57"/>
      <c r="AQ6474" s="57"/>
      <c r="AR6474" s="57"/>
      <c r="AS6474" s="57"/>
      <c r="AT6474" s="57"/>
      <c r="AU6474" s="57"/>
      <c r="AV6474" s="57"/>
      <c r="AW6474" s="57"/>
      <c r="AX6474" s="57"/>
      <c r="AY6474" s="57"/>
      <c r="AZ6474" s="57"/>
      <c r="BA6474" s="57"/>
      <c r="BB6474" s="57"/>
      <c r="BC6474" s="57"/>
      <c r="BD6474" s="57"/>
      <c r="BE6474" s="57"/>
      <c r="BF6474" s="57"/>
      <c r="BG6474" s="57"/>
      <c r="BH6474" s="57"/>
      <c r="BI6474" s="57"/>
      <c r="BJ6474" s="57"/>
      <c r="BK6474" s="57"/>
      <c r="BL6474" s="57"/>
    </row>
    <row r="6475" spans="1:64" s="50" customFormat="1" ht="12" customHeight="1" x14ac:dyDescent="0.15">
      <c r="A6475" s="42" t="s">
        <v>16184</v>
      </c>
      <c r="B6475" s="42" t="s">
        <v>15226</v>
      </c>
      <c r="C6475" s="42" t="s">
        <v>14</v>
      </c>
      <c r="D6475" s="42" t="s">
        <v>31</v>
      </c>
      <c r="E6475" s="42" t="s">
        <v>16185</v>
      </c>
      <c r="F6475" s="55">
        <v>41410</v>
      </c>
      <c r="G6475" s="42" t="s">
        <v>16186</v>
      </c>
      <c r="H6475" s="42" t="s">
        <v>198</v>
      </c>
      <c r="I6475" s="42" t="s">
        <v>63</v>
      </c>
      <c r="J6475" s="42" t="s">
        <v>16187</v>
      </c>
      <c r="K6475" s="42" t="s">
        <v>3381</v>
      </c>
      <c r="L6475" s="42" t="s">
        <v>16188</v>
      </c>
      <c r="M6475" s="42" t="s">
        <v>21</v>
      </c>
      <c r="N6475" s="42" t="s">
        <v>16189</v>
      </c>
      <c r="O6475" s="42" t="s">
        <v>23</v>
      </c>
      <c r="P6475" s="42" t="s">
        <v>395</v>
      </c>
      <c r="Q6475" s="56" t="s">
        <v>16190</v>
      </c>
      <c r="R6475" s="42" t="s">
        <v>94</v>
      </c>
      <c r="S6475" s="42" t="s">
        <v>22</v>
      </c>
      <c r="T6475" s="42"/>
      <c r="V6475" s="42"/>
      <c r="W6475" s="42"/>
      <c r="Y6475" s="57"/>
      <c r="Z6475" s="57"/>
      <c r="AA6475" s="57"/>
      <c r="AB6475" s="57"/>
      <c r="AC6475" s="57"/>
      <c r="AD6475" s="57"/>
      <c r="AE6475" s="57"/>
      <c r="AF6475" s="57"/>
      <c r="AG6475" s="57"/>
      <c r="AH6475" s="57"/>
      <c r="AI6475" s="57"/>
      <c r="AJ6475" s="57"/>
      <c r="AK6475" s="57"/>
      <c r="AL6475" s="57"/>
      <c r="AM6475" s="57"/>
      <c r="AN6475" s="57"/>
      <c r="AO6475" s="57"/>
      <c r="AP6475" s="57"/>
      <c r="AQ6475" s="57"/>
      <c r="AR6475" s="57"/>
      <c r="AS6475" s="57"/>
      <c r="AT6475" s="57"/>
      <c r="AU6475" s="57"/>
      <c r="AV6475" s="57"/>
      <c r="AW6475" s="57"/>
      <c r="AX6475" s="57"/>
      <c r="AY6475" s="57"/>
      <c r="AZ6475" s="57"/>
      <c r="BA6475" s="57"/>
      <c r="BB6475" s="57"/>
      <c r="BC6475" s="57"/>
      <c r="BD6475" s="57"/>
      <c r="BE6475" s="57"/>
      <c r="BF6475" s="57"/>
      <c r="BG6475" s="57"/>
      <c r="BH6475" s="57"/>
      <c r="BI6475" s="57"/>
      <c r="BJ6475" s="57"/>
      <c r="BK6475" s="57"/>
      <c r="BL6475" s="57"/>
    </row>
    <row r="6476" spans="1:64" s="50" customFormat="1" ht="12" customHeight="1" x14ac:dyDescent="0.15">
      <c r="A6476" s="42" t="s">
        <v>16178</v>
      </c>
      <c r="B6476" s="42" t="s">
        <v>15364</v>
      </c>
      <c r="C6476" s="42" t="s">
        <v>14</v>
      </c>
      <c r="D6476" s="42" t="s">
        <v>31</v>
      </c>
      <c r="E6476" s="42" t="s">
        <v>16179</v>
      </c>
      <c r="F6476" s="55">
        <v>41410</v>
      </c>
      <c r="G6476" s="42" t="s">
        <v>23945</v>
      </c>
      <c r="H6476" s="42" t="s">
        <v>16180</v>
      </c>
      <c r="I6476" s="42" t="s">
        <v>297</v>
      </c>
      <c r="J6476" s="42" t="s">
        <v>16181</v>
      </c>
      <c r="K6476" s="42" t="s">
        <v>822</v>
      </c>
      <c r="L6476" s="42" t="s">
        <v>823</v>
      </c>
      <c r="M6476" s="42" t="s">
        <v>21</v>
      </c>
      <c r="N6476" s="42" t="s">
        <v>16182</v>
      </c>
      <c r="O6476" s="42" t="s">
        <v>537</v>
      </c>
      <c r="P6476" s="42" t="s">
        <v>395</v>
      </c>
      <c r="Q6476" s="56" t="s">
        <v>16183</v>
      </c>
      <c r="R6476" s="42" t="s">
        <v>94</v>
      </c>
      <c r="S6476" s="42" t="s">
        <v>22</v>
      </c>
      <c r="T6476" s="42"/>
      <c r="V6476" s="42"/>
      <c r="W6476" s="42"/>
      <c r="Y6476" s="57"/>
      <c r="Z6476" s="57"/>
      <c r="AA6476" s="57"/>
      <c r="AB6476" s="57"/>
      <c r="AC6476" s="57"/>
      <c r="AD6476" s="57"/>
      <c r="AE6476" s="57"/>
      <c r="AF6476" s="57"/>
      <c r="AG6476" s="57"/>
      <c r="AH6476" s="57"/>
      <c r="AI6476" s="57"/>
      <c r="AJ6476" s="57"/>
      <c r="AK6476" s="57"/>
      <c r="AL6476" s="57"/>
      <c r="AM6476" s="57"/>
      <c r="AN6476" s="57"/>
      <c r="AO6476" s="57"/>
      <c r="AP6476" s="57"/>
      <c r="AQ6476" s="57"/>
      <c r="AR6476" s="57"/>
      <c r="AS6476" s="57"/>
      <c r="AT6476" s="57"/>
      <c r="AU6476" s="57"/>
      <c r="AV6476" s="57"/>
      <c r="AW6476" s="57"/>
      <c r="AX6476" s="57"/>
      <c r="AY6476" s="57"/>
      <c r="AZ6476" s="57"/>
      <c r="BA6476" s="57"/>
      <c r="BB6476" s="57"/>
      <c r="BC6476" s="57"/>
      <c r="BD6476" s="57"/>
      <c r="BE6476" s="57"/>
      <c r="BF6476" s="57"/>
      <c r="BG6476" s="57"/>
      <c r="BH6476" s="57"/>
      <c r="BI6476" s="57"/>
      <c r="BJ6476" s="57"/>
      <c r="BK6476" s="57"/>
      <c r="BL6476" s="57"/>
    </row>
    <row r="6477" spans="1:64" s="50" customFormat="1" ht="12" customHeight="1" x14ac:dyDescent="0.15">
      <c r="A6477" s="42" t="s">
        <v>16191</v>
      </c>
      <c r="B6477" s="42" t="s">
        <v>15364</v>
      </c>
      <c r="C6477" s="42" t="s">
        <v>108</v>
      </c>
      <c r="D6477" s="42" t="s">
        <v>79</v>
      </c>
      <c r="E6477" s="42" t="s">
        <v>16192</v>
      </c>
      <c r="F6477" s="55">
        <v>41409</v>
      </c>
      <c r="G6477" s="42" t="s">
        <v>16193</v>
      </c>
      <c r="H6477" s="42" t="s">
        <v>16194</v>
      </c>
      <c r="I6477" s="42" t="s">
        <v>63</v>
      </c>
      <c r="J6477" s="42" t="s">
        <v>16195</v>
      </c>
      <c r="K6477" s="42" t="s">
        <v>1263</v>
      </c>
      <c r="L6477" s="42" t="s">
        <v>12268</v>
      </c>
      <c r="M6477" s="42" t="s">
        <v>21</v>
      </c>
      <c r="N6477" s="42" t="s">
        <v>16196</v>
      </c>
      <c r="O6477" s="42" t="s">
        <v>23</v>
      </c>
      <c r="P6477" s="42" t="s">
        <v>395</v>
      </c>
      <c r="Q6477" s="56" t="s">
        <v>16197</v>
      </c>
      <c r="R6477" s="42" t="s">
        <v>94</v>
      </c>
      <c r="S6477" s="42" t="s">
        <v>22</v>
      </c>
      <c r="T6477" s="42"/>
      <c r="V6477" s="42"/>
      <c r="W6477" s="42"/>
      <c r="Y6477" s="57"/>
      <c r="Z6477" s="57"/>
      <c r="AA6477" s="57"/>
      <c r="AB6477" s="57"/>
      <c r="AC6477" s="57"/>
      <c r="AD6477" s="57"/>
      <c r="AE6477" s="57"/>
      <c r="AF6477" s="57"/>
      <c r="AG6477" s="57"/>
      <c r="AH6477" s="57"/>
      <c r="AI6477" s="57"/>
      <c r="AJ6477" s="57"/>
      <c r="AK6477" s="57"/>
      <c r="AL6477" s="57"/>
      <c r="AM6477" s="57"/>
      <c r="AN6477" s="57"/>
      <c r="AO6477" s="57"/>
      <c r="AP6477" s="57"/>
      <c r="AQ6477" s="57"/>
      <c r="AR6477" s="57"/>
      <c r="AS6477" s="57"/>
      <c r="AT6477" s="57"/>
      <c r="AU6477" s="57"/>
      <c r="AV6477" s="57"/>
      <c r="AW6477" s="57"/>
      <c r="AX6477" s="57"/>
      <c r="AY6477" s="57"/>
      <c r="AZ6477" s="57"/>
      <c r="BA6477" s="57"/>
      <c r="BB6477" s="57"/>
      <c r="BC6477" s="57"/>
      <c r="BD6477" s="57"/>
      <c r="BE6477" s="57"/>
      <c r="BF6477" s="57"/>
      <c r="BG6477" s="57"/>
      <c r="BH6477" s="57"/>
      <c r="BI6477" s="57"/>
      <c r="BJ6477" s="57"/>
      <c r="BK6477" s="57"/>
      <c r="BL6477" s="57"/>
    </row>
    <row r="6478" spans="1:64" s="50" customFormat="1" ht="12" customHeight="1" x14ac:dyDescent="0.15">
      <c r="A6478" s="42" t="s">
        <v>16198</v>
      </c>
      <c r="B6478" s="42" t="s">
        <v>9802</v>
      </c>
      <c r="C6478" s="42" t="s">
        <v>14</v>
      </c>
      <c r="D6478" s="42" t="s">
        <v>79</v>
      </c>
      <c r="E6478" s="42" t="s">
        <v>16199</v>
      </c>
      <c r="F6478" s="55">
        <v>41409</v>
      </c>
      <c r="G6478" s="42" t="s">
        <v>16193</v>
      </c>
      <c r="H6478" s="42" t="s">
        <v>16194</v>
      </c>
      <c r="I6478" s="42" t="s">
        <v>63</v>
      </c>
      <c r="J6478" s="42" t="s">
        <v>16195</v>
      </c>
      <c r="K6478" s="42" t="s">
        <v>1263</v>
      </c>
      <c r="L6478" s="42" t="s">
        <v>12268</v>
      </c>
      <c r="M6478" s="42" t="s">
        <v>21</v>
      </c>
      <c r="N6478" s="42" t="s">
        <v>16200</v>
      </c>
      <c r="O6478" s="42" t="s">
        <v>23</v>
      </c>
      <c r="P6478" s="42" t="s">
        <v>395</v>
      </c>
      <c r="Q6478" s="56" t="s">
        <v>16197</v>
      </c>
      <c r="R6478" s="42" t="s">
        <v>94</v>
      </c>
      <c r="S6478" s="42" t="s">
        <v>22</v>
      </c>
      <c r="T6478" s="42"/>
      <c r="V6478" s="42"/>
      <c r="W6478" s="42"/>
      <c r="Y6478" s="57"/>
      <c r="Z6478" s="57"/>
      <c r="AA6478" s="57"/>
      <c r="AB6478" s="57"/>
      <c r="AC6478" s="57"/>
      <c r="AD6478" s="57"/>
      <c r="AE6478" s="57"/>
      <c r="AF6478" s="57"/>
      <c r="AG6478" s="57"/>
      <c r="AH6478" s="57"/>
      <c r="AI6478" s="57"/>
      <c r="AJ6478" s="57"/>
      <c r="AK6478" s="57"/>
      <c r="AL6478" s="57"/>
      <c r="AM6478" s="57"/>
      <c r="AN6478" s="57"/>
      <c r="AO6478" s="57"/>
      <c r="AP6478" s="57"/>
      <c r="AQ6478" s="57"/>
      <c r="AR6478" s="57"/>
      <c r="AS6478" s="57"/>
      <c r="AT6478" s="57"/>
      <c r="AU6478" s="57"/>
      <c r="AV6478" s="57"/>
      <c r="AW6478" s="57"/>
      <c r="AX6478" s="57"/>
      <c r="AY6478" s="57"/>
      <c r="AZ6478" s="57"/>
      <c r="BA6478" s="57"/>
      <c r="BB6478" s="57"/>
      <c r="BC6478" s="57"/>
      <c r="BD6478" s="57"/>
      <c r="BE6478" s="57"/>
      <c r="BF6478" s="57"/>
      <c r="BG6478" s="57"/>
      <c r="BH6478" s="57"/>
      <c r="BI6478" s="57"/>
      <c r="BJ6478" s="57"/>
      <c r="BK6478" s="57"/>
      <c r="BL6478" s="57"/>
    </row>
    <row r="6479" spans="1:64" s="50" customFormat="1" ht="12" customHeight="1" x14ac:dyDescent="0.15">
      <c r="A6479" s="42" t="s">
        <v>16201</v>
      </c>
      <c r="B6479" s="42" t="s">
        <v>15376</v>
      </c>
      <c r="C6479" s="42" t="s">
        <v>14</v>
      </c>
      <c r="D6479" s="42" t="s">
        <v>79</v>
      </c>
      <c r="E6479" s="42" t="s">
        <v>16202</v>
      </c>
      <c r="F6479" s="55">
        <v>41409</v>
      </c>
      <c r="G6479" s="42" t="s">
        <v>16203</v>
      </c>
      <c r="H6479" s="42" t="s">
        <v>4085</v>
      </c>
      <c r="I6479" s="42" t="s">
        <v>40</v>
      </c>
      <c r="J6479" s="42" t="s">
        <v>16204</v>
      </c>
      <c r="K6479" s="42" t="s">
        <v>8751</v>
      </c>
      <c r="L6479" s="42" t="s">
        <v>4088</v>
      </c>
      <c r="M6479" s="42" t="s">
        <v>21</v>
      </c>
      <c r="N6479" s="42" t="s">
        <v>16205</v>
      </c>
      <c r="O6479" s="42" t="s">
        <v>23</v>
      </c>
      <c r="P6479" s="42" t="s">
        <v>395</v>
      </c>
      <c r="Q6479" s="56" t="s">
        <v>16206</v>
      </c>
      <c r="R6479" s="42" t="s">
        <v>94</v>
      </c>
      <c r="S6479" s="42" t="s">
        <v>22</v>
      </c>
      <c r="T6479" s="42"/>
      <c r="V6479" s="42"/>
      <c r="W6479" s="42"/>
      <c r="Y6479" s="57"/>
      <c r="Z6479" s="57"/>
      <c r="AA6479" s="57"/>
      <c r="AB6479" s="57"/>
      <c r="AC6479" s="57"/>
      <c r="AD6479" s="57"/>
      <c r="AE6479" s="57"/>
      <c r="AF6479" s="57"/>
      <c r="AG6479" s="57"/>
      <c r="AH6479" s="57"/>
      <c r="AI6479" s="57"/>
      <c r="AJ6479" s="57"/>
      <c r="AK6479" s="57"/>
      <c r="AL6479" s="57"/>
      <c r="AM6479" s="57"/>
      <c r="AN6479" s="57"/>
      <c r="AO6479" s="57"/>
      <c r="AP6479" s="57"/>
      <c r="AQ6479" s="57"/>
      <c r="AR6479" s="57"/>
      <c r="AS6479" s="57"/>
      <c r="AT6479" s="57"/>
      <c r="AU6479" s="57"/>
      <c r="AV6479" s="57"/>
      <c r="AW6479" s="57"/>
      <c r="AX6479" s="57"/>
      <c r="AY6479" s="57"/>
      <c r="AZ6479" s="57"/>
      <c r="BA6479" s="57"/>
      <c r="BB6479" s="57"/>
      <c r="BC6479" s="57"/>
      <c r="BD6479" s="57"/>
      <c r="BE6479" s="57"/>
      <c r="BF6479" s="57"/>
      <c r="BG6479" s="57"/>
      <c r="BH6479" s="57"/>
      <c r="BI6479" s="57"/>
      <c r="BJ6479" s="57"/>
      <c r="BK6479" s="57"/>
      <c r="BL6479" s="57"/>
    </row>
    <row r="6480" spans="1:64" s="50" customFormat="1" ht="12" customHeight="1" x14ac:dyDescent="0.15">
      <c r="A6480" s="42" t="s">
        <v>16207</v>
      </c>
      <c r="B6480" s="42">
        <v>52</v>
      </c>
      <c r="C6480" s="42" t="s">
        <v>14</v>
      </c>
      <c r="D6480" s="42" t="s">
        <v>42</v>
      </c>
      <c r="E6480" s="42"/>
      <c r="F6480" s="55">
        <v>41409</v>
      </c>
      <c r="G6480" s="42" t="s">
        <v>16208</v>
      </c>
      <c r="H6480" s="42" t="s">
        <v>833</v>
      </c>
      <c r="I6480" s="42" t="s">
        <v>35</v>
      </c>
      <c r="J6480" s="42" t="s">
        <v>16209</v>
      </c>
      <c r="K6480" s="42" t="s">
        <v>833</v>
      </c>
      <c r="L6480" s="42" t="s">
        <v>834</v>
      </c>
      <c r="M6480" s="42" t="s">
        <v>21</v>
      </c>
      <c r="N6480" s="42" t="s">
        <v>16210</v>
      </c>
      <c r="O6480" s="42" t="s">
        <v>994</v>
      </c>
      <c r="P6480" s="42" t="s">
        <v>395</v>
      </c>
      <c r="Q6480" s="56" t="s">
        <v>16211</v>
      </c>
      <c r="R6480" s="42" t="s">
        <v>23</v>
      </c>
      <c r="S6480" s="42" t="s">
        <v>22</v>
      </c>
      <c r="T6480" s="42"/>
      <c r="V6480" s="42"/>
      <c r="W6480" s="42"/>
      <c r="Y6480" s="57"/>
      <c r="Z6480" s="57"/>
      <c r="AA6480" s="57"/>
      <c r="AB6480" s="57"/>
      <c r="AC6480" s="57"/>
      <c r="AD6480" s="57"/>
      <c r="AE6480" s="57"/>
      <c r="AF6480" s="57"/>
      <c r="AG6480" s="57"/>
      <c r="AH6480" s="57"/>
      <c r="AI6480" s="57"/>
      <c r="AJ6480" s="57"/>
      <c r="AK6480" s="57"/>
      <c r="AL6480" s="57"/>
      <c r="AM6480" s="57"/>
      <c r="AN6480" s="57"/>
      <c r="AO6480" s="57"/>
      <c r="AP6480" s="57"/>
      <c r="AQ6480" s="57"/>
      <c r="AR6480" s="57"/>
      <c r="AS6480" s="57"/>
      <c r="AT6480" s="57"/>
      <c r="AU6480" s="57"/>
      <c r="AV6480" s="57"/>
      <c r="AW6480" s="57"/>
      <c r="AX6480" s="57"/>
      <c r="AY6480" s="57"/>
      <c r="AZ6480" s="57"/>
      <c r="BA6480" s="57"/>
      <c r="BB6480" s="57"/>
      <c r="BC6480" s="57"/>
      <c r="BD6480" s="57"/>
      <c r="BE6480" s="57"/>
      <c r="BF6480" s="57"/>
      <c r="BG6480" s="57"/>
      <c r="BH6480" s="57"/>
      <c r="BI6480" s="57"/>
      <c r="BJ6480" s="57"/>
      <c r="BK6480" s="57"/>
      <c r="BL6480" s="57"/>
    </row>
    <row r="6481" spans="1:64" s="50" customFormat="1" ht="12" customHeight="1" x14ac:dyDescent="0.15">
      <c r="A6481" s="42" t="s">
        <v>16212</v>
      </c>
      <c r="B6481" s="42">
        <v>37</v>
      </c>
      <c r="C6481" s="42" t="s">
        <v>14</v>
      </c>
      <c r="D6481" s="42" t="s">
        <v>42</v>
      </c>
      <c r="E6481" s="42"/>
      <c r="F6481" s="55">
        <v>41408</v>
      </c>
      <c r="G6481" s="42" t="s">
        <v>16213</v>
      </c>
      <c r="H6481" s="42" t="s">
        <v>6301</v>
      </c>
      <c r="I6481" s="42" t="s">
        <v>39</v>
      </c>
      <c r="J6481" s="42" t="s">
        <v>12894</v>
      </c>
      <c r="K6481" s="42" t="s">
        <v>92</v>
      </c>
      <c r="L6481" s="42" t="s">
        <v>408</v>
      </c>
      <c r="M6481" s="42" t="s">
        <v>21</v>
      </c>
      <c r="N6481" s="42" t="s">
        <v>16214</v>
      </c>
      <c r="O6481" s="42" t="s">
        <v>994</v>
      </c>
      <c r="P6481" s="42" t="s">
        <v>395</v>
      </c>
      <c r="Q6481" s="56" t="s">
        <v>16215</v>
      </c>
      <c r="R6481" s="42" t="s">
        <v>23</v>
      </c>
      <c r="S6481" s="42" t="s">
        <v>22</v>
      </c>
      <c r="T6481" s="42"/>
      <c r="V6481" s="42"/>
      <c r="W6481" s="42"/>
      <c r="Y6481" s="57"/>
      <c r="Z6481" s="57"/>
      <c r="AA6481" s="57"/>
      <c r="AB6481" s="57"/>
      <c r="AC6481" s="57"/>
      <c r="AD6481" s="57"/>
      <c r="AE6481" s="57"/>
      <c r="AF6481" s="57"/>
      <c r="AG6481" s="57"/>
      <c r="AH6481" s="57"/>
      <c r="AI6481" s="57"/>
      <c r="AJ6481" s="57"/>
      <c r="AK6481" s="57"/>
      <c r="AL6481" s="57"/>
      <c r="AM6481" s="57"/>
      <c r="AN6481" s="57"/>
      <c r="AO6481" s="57"/>
      <c r="AP6481" s="57"/>
      <c r="AQ6481" s="57"/>
      <c r="AR6481" s="57"/>
      <c r="AS6481" s="57"/>
      <c r="AT6481" s="57"/>
      <c r="AU6481" s="57"/>
      <c r="AV6481" s="57"/>
      <c r="AW6481" s="57"/>
      <c r="AX6481" s="57"/>
      <c r="AY6481" s="57"/>
      <c r="AZ6481" s="57"/>
      <c r="BA6481" s="57"/>
      <c r="BB6481" s="57"/>
      <c r="BC6481" s="57"/>
      <c r="BD6481" s="57"/>
      <c r="BE6481" s="57"/>
      <c r="BF6481" s="57"/>
      <c r="BG6481" s="57"/>
      <c r="BH6481" s="57"/>
      <c r="BI6481" s="57"/>
      <c r="BJ6481" s="57"/>
      <c r="BK6481" s="57"/>
      <c r="BL6481" s="57"/>
    </row>
    <row r="6482" spans="1:64" s="50" customFormat="1" ht="12" customHeight="1" x14ac:dyDescent="0.15">
      <c r="A6482" s="42" t="s">
        <v>16221</v>
      </c>
      <c r="B6482" s="42" t="s">
        <v>9896</v>
      </c>
      <c r="C6482" s="42" t="s">
        <v>14</v>
      </c>
      <c r="D6482" s="42" t="s">
        <v>31</v>
      </c>
      <c r="E6482" s="42" t="s">
        <v>16222</v>
      </c>
      <c r="F6482" s="55">
        <v>41408</v>
      </c>
      <c r="G6482" s="42" t="s">
        <v>16223</v>
      </c>
      <c r="H6482" s="42" t="s">
        <v>9968</v>
      </c>
      <c r="I6482" s="42" t="s">
        <v>56</v>
      </c>
      <c r="J6482" s="42" t="s">
        <v>16224</v>
      </c>
      <c r="K6482" s="42" t="s">
        <v>622</v>
      </c>
      <c r="L6482" s="42" t="s">
        <v>623</v>
      </c>
      <c r="M6482" s="42" t="s">
        <v>21</v>
      </c>
      <c r="N6482" s="42" t="s">
        <v>16225</v>
      </c>
      <c r="O6482" s="42" t="s">
        <v>23</v>
      </c>
      <c r="P6482" s="42" t="s">
        <v>395</v>
      </c>
      <c r="Q6482" s="56" t="s">
        <v>16226</v>
      </c>
      <c r="R6482" s="42" t="s">
        <v>94</v>
      </c>
      <c r="S6482" s="42" t="s">
        <v>22</v>
      </c>
      <c r="T6482" s="42"/>
      <c r="V6482" s="42"/>
      <c r="W6482" s="42"/>
      <c r="Y6482" s="57"/>
      <c r="Z6482" s="57"/>
      <c r="AA6482" s="57"/>
      <c r="AB6482" s="57"/>
      <c r="AC6482" s="57"/>
      <c r="AD6482" s="57"/>
      <c r="AE6482" s="57"/>
      <c r="AF6482" s="57"/>
      <c r="AG6482" s="57"/>
      <c r="AH6482" s="57"/>
      <c r="AI6482" s="57"/>
      <c r="AJ6482" s="57"/>
      <c r="AK6482" s="57"/>
      <c r="AL6482" s="57"/>
      <c r="AM6482" s="57"/>
      <c r="AN6482" s="57"/>
      <c r="AO6482" s="57"/>
      <c r="AP6482" s="57"/>
      <c r="AQ6482" s="57"/>
      <c r="AR6482" s="57"/>
      <c r="AS6482" s="57"/>
      <c r="AT6482" s="57"/>
      <c r="AU6482" s="57"/>
      <c r="AV6482" s="57"/>
      <c r="AW6482" s="57"/>
      <c r="AX6482" s="57"/>
      <c r="AY6482" s="57"/>
      <c r="AZ6482" s="57"/>
      <c r="BA6482" s="57"/>
      <c r="BB6482" s="57"/>
      <c r="BC6482" s="57"/>
      <c r="BD6482" s="57"/>
      <c r="BE6482" s="57"/>
      <c r="BF6482" s="57"/>
      <c r="BG6482" s="57"/>
      <c r="BH6482" s="57"/>
      <c r="BI6482" s="57"/>
      <c r="BJ6482" s="57"/>
      <c r="BK6482" s="57"/>
      <c r="BL6482" s="57"/>
    </row>
    <row r="6483" spans="1:64" s="50" customFormat="1" ht="12" customHeight="1" x14ac:dyDescent="0.15">
      <c r="A6483" s="42" t="s">
        <v>16216</v>
      </c>
      <c r="B6483" s="42" t="s">
        <v>15357</v>
      </c>
      <c r="C6483" s="42" t="s">
        <v>14</v>
      </c>
      <c r="D6483" s="42" t="s">
        <v>31</v>
      </c>
      <c r="E6483" s="42" t="s">
        <v>16217</v>
      </c>
      <c r="F6483" s="55">
        <v>41408</v>
      </c>
      <c r="G6483" s="42" t="s">
        <v>23946</v>
      </c>
      <c r="H6483" s="42" t="s">
        <v>1273</v>
      </c>
      <c r="I6483" s="42" t="s">
        <v>203</v>
      </c>
      <c r="J6483" s="42" t="s">
        <v>16218</v>
      </c>
      <c r="K6483" s="42" t="s">
        <v>1273</v>
      </c>
      <c r="L6483" s="42" t="s">
        <v>1274</v>
      </c>
      <c r="M6483" s="42" t="s">
        <v>21</v>
      </c>
      <c r="N6483" s="42" t="s">
        <v>16219</v>
      </c>
      <c r="O6483" s="42" t="s">
        <v>23</v>
      </c>
      <c r="P6483" s="42" t="s">
        <v>395</v>
      </c>
      <c r="Q6483" s="56" t="s">
        <v>16220</v>
      </c>
      <c r="R6483" s="42" t="s">
        <v>542</v>
      </c>
      <c r="S6483" s="42" t="s">
        <v>22</v>
      </c>
      <c r="T6483" s="42"/>
      <c r="V6483" s="42"/>
      <c r="W6483" s="42"/>
      <c r="Y6483" s="57"/>
      <c r="Z6483" s="57"/>
      <c r="AA6483" s="57"/>
      <c r="AB6483" s="57"/>
      <c r="AC6483" s="57"/>
      <c r="AD6483" s="57"/>
      <c r="AE6483" s="57"/>
      <c r="AF6483" s="57"/>
      <c r="AG6483" s="57"/>
      <c r="AH6483" s="57"/>
      <c r="AI6483" s="57"/>
      <c r="AJ6483" s="57"/>
      <c r="AK6483" s="57"/>
      <c r="AL6483" s="57"/>
      <c r="AM6483" s="57"/>
      <c r="AN6483" s="57"/>
      <c r="AO6483" s="57"/>
      <c r="AP6483" s="57"/>
      <c r="AQ6483" s="57"/>
      <c r="AR6483" s="57"/>
      <c r="AS6483" s="57"/>
      <c r="AT6483" s="57"/>
      <c r="AU6483" s="57"/>
      <c r="AV6483" s="57"/>
      <c r="AW6483" s="57"/>
      <c r="AX6483" s="57"/>
      <c r="AY6483" s="57"/>
      <c r="AZ6483" s="57"/>
      <c r="BA6483" s="57"/>
      <c r="BB6483" s="57"/>
      <c r="BC6483" s="57"/>
      <c r="BD6483" s="57"/>
      <c r="BE6483" s="57"/>
      <c r="BF6483" s="57"/>
      <c r="BG6483" s="57"/>
      <c r="BH6483" s="57"/>
      <c r="BI6483" s="57"/>
      <c r="BJ6483" s="57"/>
      <c r="BK6483" s="57"/>
      <c r="BL6483" s="57"/>
    </row>
    <row r="6484" spans="1:64" s="50" customFormat="1" ht="12" customHeight="1" x14ac:dyDescent="0.15">
      <c r="A6484" s="42" t="s">
        <v>16227</v>
      </c>
      <c r="B6484" s="42" t="s">
        <v>10822</v>
      </c>
      <c r="C6484" s="42" t="s">
        <v>14</v>
      </c>
      <c r="D6484" s="42" t="s">
        <v>31</v>
      </c>
      <c r="E6484" s="42" t="s">
        <v>16228</v>
      </c>
      <c r="F6484" s="55">
        <v>41407</v>
      </c>
      <c r="G6484" s="42" t="s">
        <v>16229</v>
      </c>
      <c r="H6484" s="42" t="s">
        <v>14058</v>
      </c>
      <c r="I6484" s="42" t="s">
        <v>167</v>
      </c>
      <c r="J6484" s="42" t="s">
        <v>14059</v>
      </c>
      <c r="K6484" s="42" t="s">
        <v>1300</v>
      </c>
      <c r="L6484" s="42" t="s">
        <v>1301</v>
      </c>
      <c r="M6484" s="42" t="s">
        <v>21</v>
      </c>
      <c r="N6484" s="42" t="s">
        <v>16230</v>
      </c>
      <c r="O6484" s="42" t="s">
        <v>23</v>
      </c>
      <c r="P6484" s="42" t="s">
        <v>395</v>
      </c>
      <c r="Q6484" s="56" t="s">
        <v>16231</v>
      </c>
      <c r="R6484" s="42" t="s">
        <v>948</v>
      </c>
      <c r="S6484" s="42" t="s">
        <v>22</v>
      </c>
      <c r="T6484" s="42"/>
      <c r="V6484" s="42"/>
      <c r="W6484" s="42"/>
      <c r="Y6484" s="57"/>
      <c r="Z6484" s="57"/>
      <c r="AA6484" s="57"/>
      <c r="AB6484" s="57"/>
      <c r="AC6484" s="57"/>
      <c r="AD6484" s="57"/>
      <c r="AE6484" s="57"/>
      <c r="AF6484" s="57"/>
      <c r="AG6484" s="57"/>
      <c r="AH6484" s="57"/>
      <c r="AI6484" s="57"/>
      <c r="AJ6484" s="57"/>
      <c r="AK6484" s="57"/>
      <c r="AL6484" s="57"/>
      <c r="AM6484" s="57"/>
      <c r="AN6484" s="57"/>
      <c r="AO6484" s="57"/>
      <c r="AP6484" s="57"/>
      <c r="AQ6484" s="57"/>
      <c r="AR6484" s="57"/>
      <c r="AS6484" s="57"/>
      <c r="AT6484" s="57"/>
      <c r="AU6484" s="57"/>
      <c r="AV6484" s="57"/>
      <c r="AW6484" s="57"/>
      <c r="AX6484" s="57"/>
      <c r="AY6484" s="57"/>
      <c r="AZ6484" s="57"/>
      <c r="BA6484" s="57"/>
      <c r="BB6484" s="57"/>
      <c r="BC6484" s="57"/>
      <c r="BD6484" s="57"/>
      <c r="BE6484" s="57"/>
      <c r="BF6484" s="57"/>
      <c r="BG6484" s="57"/>
      <c r="BH6484" s="57"/>
      <c r="BI6484" s="57"/>
      <c r="BJ6484" s="57"/>
      <c r="BK6484" s="57"/>
      <c r="BL6484" s="57"/>
    </row>
    <row r="6485" spans="1:64" s="50" customFormat="1" ht="12" customHeight="1" x14ac:dyDescent="0.15">
      <c r="A6485" s="42" t="s">
        <v>16238</v>
      </c>
      <c r="B6485" s="42">
        <v>40</v>
      </c>
      <c r="C6485" s="42" t="s">
        <v>108</v>
      </c>
      <c r="D6485" s="42" t="s">
        <v>24</v>
      </c>
      <c r="E6485" s="42"/>
      <c r="F6485" s="55">
        <v>41406</v>
      </c>
      <c r="G6485" s="42" t="s">
        <v>16239</v>
      </c>
      <c r="H6485" s="42" t="s">
        <v>16240</v>
      </c>
      <c r="I6485" s="42" t="s">
        <v>297</v>
      </c>
      <c r="J6485" s="42" t="s">
        <v>16241</v>
      </c>
      <c r="K6485" s="42" t="s">
        <v>2109</v>
      </c>
      <c r="L6485" s="42" t="s">
        <v>16242</v>
      </c>
      <c r="M6485" s="42" t="s">
        <v>373</v>
      </c>
      <c r="N6485" s="42" t="s">
        <v>16243</v>
      </c>
      <c r="O6485" s="42" t="s">
        <v>994</v>
      </c>
      <c r="P6485" s="42" t="s">
        <v>395</v>
      </c>
      <c r="Q6485" s="56" t="s">
        <v>16244</v>
      </c>
      <c r="R6485" s="42" t="s">
        <v>94</v>
      </c>
      <c r="S6485" s="42" t="s">
        <v>22</v>
      </c>
      <c r="T6485" s="42"/>
      <c r="V6485" s="42"/>
      <c r="W6485" s="42"/>
      <c r="Y6485" s="57"/>
      <c r="Z6485" s="57"/>
      <c r="AA6485" s="57"/>
      <c r="AB6485" s="57"/>
      <c r="AC6485" s="57"/>
      <c r="AD6485" s="57"/>
      <c r="AE6485" s="57"/>
      <c r="AF6485" s="57"/>
      <c r="AG6485" s="57"/>
      <c r="AH6485" s="57"/>
      <c r="AI6485" s="57"/>
      <c r="AJ6485" s="57"/>
      <c r="AK6485" s="57"/>
      <c r="AL6485" s="57"/>
      <c r="AM6485" s="57"/>
      <c r="AN6485" s="57"/>
      <c r="AO6485" s="57"/>
      <c r="AP6485" s="57"/>
      <c r="AQ6485" s="57"/>
      <c r="AR6485" s="57"/>
      <c r="AS6485" s="57"/>
      <c r="AT6485" s="57"/>
      <c r="AU6485" s="57"/>
      <c r="AV6485" s="57"/>
      <c r="AW6485" s="57"/>
      <c r="AX6485" s="57"/>
      <c r="AY6485" s="57"/>
      <c r="AZ6485" s="57"/>
      <c r="BA6485" s="57"/>
      <c r="BB6485" s="57"/>
      <c r="BC6485" s="57"/>
      <c r="BD6485" s="57"/>
      <c r="BE6485" s="57"/>
      <c r="BF6485" s="57"/>
      <c r="BG6485" s="57"/>
      <c r="BH6485" s="57"/>
      <c r="BI6485" s="57"/>
      <c r="BJ6485" s="57"/>
      <c r="BK6485" s="57"/>
      <c r="BL6485" s="57"/>
    </row>
    <row r="6486" spans="1:64" s="50" customFormat="1" ht="12" customHeight="1" x14ac:dyDescent="0.15">
      <c r="A6486" s="42" t="s">
        <v>16250</v>
      </c>
      <c r="B6486" s="42">
        <v>28</v>
      </c>
      <c r="C6486" s="42" t="s">
        <v>108</v>
      </c>
      <c r="D6486" s="42" t="s">
        <v>31</v>
      </c>
      <c r="E6486" s="42" t="s">
        <v>16251</v>
      </c>
      <c r="F6486" s="55">
        <v>41406</v>
      </c>
      <c r="G6486" s="42" t="s">
        <v>16252</v>
      </c>
      <c r="H6486" s="42" t="s">
        <v>16253</v>
      </c>
      <c r="I6486" s="42" t="s">
        <v>297</v>
      </c>
      <c r="J6486" s="42" t="s">
        <v>16254</v>
      </c>
      <c r="K6486" s="42" t="s">
        <v>1873</v>
      </c>
      <c r="L6486" s="42" t="s">
        <v>16255</v>
      </c>
      <c r="M6486" s="42" t="s">
        <v>385</v>
      </c>
      <c r="N6486" s="42" t="s">
        <v>16256</v>
      </c>
      <c r="O6486" s="42" t="s">
        <v>537</v>
      </c>
      <c r="P6486" s="42" t="s">
        <v>395</v>
      </c>
      <c r="Q6486" s="56" t="s">
        <v>16257</v>
      </c>
      <c r="R6486" s="42" t="s">
        <v>948</v>
      </c>
      <c r="S6486" s="42" t="s">
        <v>22</v>
      </c>
      <c r="T6486" s="42"/>
      <c r="V6486" s="42"/>
      <c r="W6486" s="42"/>
      <c r="Y6486" s="57"/>
      <c r="Z6486" s="57"/>
      <c r="AA6486" s="57"/>
      <c r="AB6486" s="57"/>
      <c r="AC6486" s="57"/>
      <c r="AD6486" s="57"/>
      <c r="AE6486" s="57"/>
      <c r="AF6486" s="57"/>
      <c r="AG6486" s="57"/>
      <c r="AH6486" s="57"/>
      <c r="AI6486" s="57"/>
      <c r="AJ6486" s="57"/>
      <c r="AK6486" s="57"/>
      <c r="AL6486" s="57"/>
      <c r="AM6486" s="57"/>
      <c r="AN6486" s="57"/>
      <c r="AO6486" s="57"/>
      <c r="AP6486" s="57"/>
      <c r="AQ6486" s="57"/>
      <c r="AR6486" s="57"/>
      <c r="AS6486" s="57"/>
      <c r="AT6486" s="57"/>
      <c r="AU6486" s="57"/>
      <c r="AV6486" s="57"/>
      <c r="AW6486" s="57"/>
      <c r="AX6486" s="57"/>
      <c r="AY6486" s="57"/>
      <c r="AZ6486" s="57"/>
      <c r="BA6486" s="57"/>
      <c r="BB6486" s="57"/>
      <c r="BC6486" s="57"/>
      <c r="BD6486" s="57"/>
      <c r="BE6486" s="57"/>
      <c r="BF6486" s="57"/>
      <c r="BG6486" s="57"/>
      <c r="BH6486" s="57"/>
      <c r="BI6486" s="57"/>
      <c r="BJ6486" s="57"/>
      <c r="BK6486" s="57"/>
      <c r="BL6486" s="57"/>
    </row>
    <row r="6487" spans="1:64" s="50" customFormat="1" ht="12" customHeight="1" x14ac:dyDescent="0.15">
      <c r="A6487" s="42" t="s">
        <v>16232</v>
      </c>
      <c r="B6487" s="42" t="s">
        <v>10822</v>
      </c>
      <c r="C6487" s="42" t="s">
        <v>14</v>
      </c>
      <c r="D6487" s="42" t="s">
        <v>79</v>
      </c>
      <c r="E6487" s="42" t="s">
        <v>16233</v>
      </c>
      <c r="F6487" s="55">
        <v>41406</v>
      </c>
      <c r="G6487" s="42" t="s">
        <v>23948</v>
      </c>
      <c r="H6487" s="42" t="s">
        <v>2060</v>
      </c>
      <c r="I6487" s="42" t="s">
        <v>75</v>
      </c>
      <c r="J6487" s="42" t="s">
        <v>16234</v>
      </c>
      <c r="K6487" s="42" t="s">
        <v>2845</v>
      </c>
      <c r="L6487" s="42" t="s">
        <v>16235</v>
      </c>
      <c r="M6487" s="42" t="s">
        <v>21</v>
      </c>
      <c r="N6487" s="42" t="s">
        <v>16236</v>
      </c>
      <c r="O6487" s="42" t="s">
        <v>23</v>
      </c>
      <c r="P6487" s="42" t="s">
        <v>395</v>
      </c>
      <c r="Q6487" s="56" t="s">
        <v>16237</v>
      </c>
      <c r="R6487" s="42" t="s">
        <v>542</v>
      </c>
      <c r="S6487" s="42" t="s">
        <v>22</v>
      </c>
      <c r="T6487" s="42"/>
      <c r="V6487" s="42"/>
      <c r="W6487" s="42"/>
      <c r="Y6487" s="57"/>
      <c r="Z6487" s="57"/>
      <c r="AA6487" s="57"/>
      <c r="AB6487" s="57"/>
      <c r="AC6487" s="57"/>
      <c r="AD6487" s="57"/>
      <c r="AE6487" s="57"/>
      <c r="AF6487" s="57"/>
      <c r="AG6487" s="57"/>
      <c r="AH6487" s="57"/>
      <c r="AI6487" s="57"/>
      <c r="AJ6487" s="57"/>
      <c r="AK6487" s="57"/>
      <c r="AL6487" s="57"/>
      <c r="AM6487" s="57"/>
      <c r="AN6487" s="57"/>
      <c r="AO6487" s="57"/>
      <c r="AP6487" s="57"/>
      <c r="AQ6487" s="57"/>
      <c r="AR6487" s="57"/>
      <c r="AS6487" s="57"/>
      <c r="AT6487" s="57"/>
      <c r="AU6487" s="57"/>
      <c r="AV6487" s="57"/>
      <c r="AW6487" s="57"/>
      <c r="AX6487" s="57"/>
      <c r="AY6487" s="57"/>
      <c r="AZ6487" s="57"/>
      <c r="BA6487" s="57"/>
      <c r="BB6487" s="57"/>
      <c r="BC6487" s="57"/>
      <c r="BD6487" s="57"/>
      <c r="BE6487" s="57"/>
      <c r="BF6487" s="57"/>
      <c r="BG6487" s="57"/>
      <c r="BH6487" s="57"/>
      <c r="BI6487" s="57"/>
      <c r="BJ6487" s="57"/>
      <c r="BK6487" s="57"/>
      <c r="BL6487" s="57"/>
    </row>
    <row r="6488" spans="1:64" s="50" customFormat="1" ht="12" customHeight="1" x14ac:dyDescent="0.15">
      <c r="A6488" s="42" t="s">
        <v>16245</v>
      </c>
      <c r="B6488" s="42" t="s">
        <v>13072</v>
      </c>
      <c r="C6488" s="42" t="s">
        <v>14</v>
      </c>
      <c r="D6488" s="42" t="s">
        <v>24</v>
      </c>
      <c r="E6488" s="42"/>
      <c r="F6488" s="55">
        <v>41406</v>
      </c>
      <c r="G6488" s="42" t="s">
        <v>23947</v>
      </c>
      <c r="H6488" s="42" t="s">
        <v>16246</v>
      </c>
      <c r="I6488" s="42" t="s">
        <v>425</v>
      </c>
      <c r="J6488" s="42" t="s">
        <v>16247</v>
      </c>
      <c r="K6488" s="42" t="s">
        <v>693</v>
      </c>
      <c r="L6488" s="42" t="s">
        <v>7029</v>
      </c>
      <c r="M6488" s="42" t="s">
        <v>21</v>
      </c>
      <c r="N6488" s="42" t="s">
        <v>16248</v>
      </c>
      <c r="O6488" s="42" t="s">
        <v>23</v>
      </c>
      <c r="P6488" s="42" t="s">
        <v>395</v>
      </c>
      <c r="Q6488" s="56" t="s">
        <v>16249</v>
      </c>
      <c r="R6488" s="42" t="s">
        <v>94</v>
      </c>
      <c r="S6488" s="42" t="s">
        <v>22</v>
      </c>
      <c r="T6488" s="42"/>
      <c r="V6488" s="42"/>
      <c r="W6488" s="42"/>
      <c r="Y6488" s="57"/>
      <c r="Z6488" s="57"/>
      <c r="AA6488" s="57"/>
      <c r="AB6488" s="57"/>
      <c r="AC6488" s="57"/>
      <c r="AD6488" s="57"/>
      <c r="AE6488" s="57"/>
      <c r="AF6488" s="57"/>
      <c r="AG6488" s="57"/>
      <c r="AH6488" s="57"/>
      <c r="AI6488" s="57"/>
      <c r="AJ6488" s="57"/>
      <c r="AK6488" s="57"/>
      <c r="AL6488" s="57"/>
      <c r="AM6488" s="57"/>
      <c r="AN6488" s="57"/>
      <c r="AO6488" s="57"/>
      <c r="AP6488" s="57"/>
      <c r="AQ6488" s="57"/>
      <c r="AR6488" s="57"/>
      <c r="AS6488" s="57"/>
      <c r="AT6488" s="57"/>
      <c r="AU6488" s="57"/>
      <c r="AV6488" s="57"/>
      <c r="AW6488" s="57"/>
      <c r="AX6488" s="57"/>
      <c r="AY6488" s="57"/>
      <c r="AZ6488" s="57"/>
      <c r="BA6488" s="57"/>
      <c r="BB6488" s="57"/>
      <c r="BC6488" s="57"/>
      <c r="BD6488" s="57"/>
      <c r="BE6488" s="57"/>
      <c r="BF6488" s="57"/>
      <c r="BG6488" s="57"/>
      <c r="BH6488" s="57"/>
      <c r="BI6488" s="57"/>
      <c r="BJ6488" s="57"/>
      <c r="BK6488" s="57"/>
      <c r="BL6488" s="57"/>
    </row>
    <row r="6489" spans="1:64" s="50" customFormat="1" ht="12" customHeight="1" x14ac:dyDescent="0.15">
      <c r="A6489" s="42" t="s">
        <v>16258</v>
      </c>
      <c r="B6489" s="42" t="s">
        <v>13524</v>
      </c>
      <c r="C6489" s="42" t="s">
        <v>14</v>
      </c>
      <c r="D6489" s="42" t="s">
        <v>42</v>
      </c>
      <c r="E6489" s="42" t="s">
        <v>16259</v>
      </c>
      <c r="F6489" s="55">
        <v>41405</v>
      </c>
      <c r="G6489" s="42" t="s">
        <v>23949</v>
      </c>
      <c r="H6489" s="42" t="s">
        <v>16260</v>
      </c>
      <c r="I6489" s="42" t="s">
        <v>39</v>
      </c>
      <c r="J6489" s="42" t="s">
        <v>16261</v>
      </c>
      <c r="K6489" s="42" t="s">
        <v>92</v>
      </c>
      <c r="L6489" s="42" t="s">
        <v>408</v>
      </c>
      <c r="M6489" s="42" t="s">
        <v>21</v>
      </c>
      <c r="N6489" s="42" t="s">
        <v>16262</v>
      </c>
      <c r="O6489" s="42" t="s">
        <v>537</v>
      </c>
      <c r="P6489" s="42" t="s">
        <v>395</v>
      </c>
      <c r="Q6489" s="56" t="s">
        <v>16263</v>
      </c>
      <c r="R6489" s="42" t="s">
        <v>94</v>
      </c>
      <c r="S6489" s="42" t="s">
        <v>22</v>
      </c>
      <c r="T6489" s="42"/>
      <c r="V6489" s="42"/>
      <c r="W6489" s="42"/>
      <c r="Y6489" s="57"/>
      <c r="Z6489" s="57"/>
      <c r="AA6489" s="57"/>
      <c r="AB6489" s="57"/>
      <c r="AC6489" s="57"/>
      <c r="AD6489" s="57"/>
      <c r="AE6489" s="57"/>
      <c r="AF6489" s="57"/>
      <c r="AG6489" s="57"/>
      <c r="AH6489" s="57"/>
      <c r="AI6489" s="57"/>
      <c r="AJ6489" s="57"/>
      <c r="AK6489" s="57"/>
      <c r="AL6489" s="57"/>
      <c r="AM6489" s="57"/>
      <c r="AN6489" s="57"/>
      <c r="AO6489" s="57"/>
      <c r="AP6489" s="57"/>
      <c r="AQ6489" s="57"/>
      <c r="AR6489" s="57"/>
      <c r="AS6489" s="57"/>
      <c r="AT6489" s="57"/>
      <c r="AU6489" s="57"/>
      <c r="AV6489" s="57"/>
      <c r="AW6489" s="57"/>
      <c r="AX6489" s="57"/>
      <c r="AY6489" s="57"/>
      <c r="AZ6489" s="57"/>
      <c r="BA6489" s="57"/>
      <c r="BB6489" s="57"/>
      <c r="BC6489" s="57"/>
      <c r="BD6489" s="57"/>
      <c r="BE6489" s="57"/>
      <c r="BF6489" s="57"/>
      <c r="BG6489" s="57"/>
      <c r="BH6489" s="57"/>
      <c r="BI6489" s="57"/>
      <c r="BJ6489" s="57"/>
      <c r="BK6489" s="57"/>
      <c r="BL6489" s="57"/>
    </row>
    <row r="6490" spans="1:64" s="50" customFormat="1" ht="12" customHeight="1" x14ac:dyDescent="0.15">
      <c r="A6490" s="42" t="s">
        <v>16264</v>
      </c>
      <c r="B6490" s="42">
        <v>28</v>
      </c>
      <c r="C6490" s="42" t="s">
        <v>14</v>
      </c>
      <c r="D6490" s="42" t="s">
        <v>31</v>
      </c>
      <c r="E6490" s="42" t="s">
        <v>16265</v>
      </c>
      <c r="F6490" s="55">
        <v>41405</v>
      </c>
      <c r="G6490" s="42" t="s">
        <v>16266</v>
      </c>
      <c r="H6490" s="42" t="s">
        <v>16267</v>
      </c>
      <c r="I6490" s="42" t="s">
        <v>457</v>
      </c>
      <c r="J6490" s="42" t="s">
        <v>16268</v>
      </c>
      <c r="K6490" s="42" t="s">
        <v>1829</v>
      </c>
      <c r="L6490" s="42" t="s">
        <v>16269</v>
      </c>
      <c r="M6490" s="42" t="s">
        <v>21</v>
      </c>
      <c r="N6490" s="42" t="s">
        <v>16270</v>
      </c>
      <c r="O6490" s="42" t="s">
        <v>994</v>
      </c>
      <c r="P6490" s="42" t="s">
        <v>395</v>
      </c>
      <c r="Q6490" s="56" t="s">
        <v>16271</v>
      </c>
      <c r="R6490" s="42" t="s">
        <v>94</v>
      </c>
      <c r="S6490" s="42" t="s">
        <v>22</v>
      </c>
      <c r="T6490" s="42"/>
      <c r="V6490" s="42"/>
      <c r="W6490" s="42"/>
      <c r="Y6490" s="57"/>
      <c r="Z6490" s="57"/>
      <c r="AA6490" s="57"/>
      <c r="AB6490" s="57"/>
      <c r="AC6490" s="57"/>
      <c r="AD6490" s="57"/>
      <c r="AE6490" s="57"/>
      <c r="AF6490" s="57"/>
      <c r="AG6490" s="57"/>
      <c r="AH6490" s="57"/>
      <c r="AI6490" s="57"/>
      <c r="AJ6490" s="57"/>
      <c r="AK6490" s="57"/>
      <c r="AL6490" s="57"/>
      <c r="AM6490" s="57"/>
      <c r="AN6490" s="57"/>
      <c r="AO6490" s="57"/>
      <c r="AP6490" s="57"/>
      <c r="AQ6490" s="57"/>
      <c r="AR6490" s="57"/>
      <c r="AS6490" s="57"/>
      <c r="AT6490" s="57"/>
      <c r="AU6490" s="57"/>
      <c r="AV6490" s="57"/>
      <c r="AW6490" s="57"/>
      <c r="AX6490" s="57"/>
      <c r="AY6490" s="57"/>
      <c r="AZ6490" s="57"/>
      <c r="BA6490" s="57"/>
      <c r="BB6490" s="57"/>
      <c r="BC6490" s="57"/>
      <c r="BD6490" s="57"/>
      <c r="BE6490" s="57"/>
      <c r="BF6490" s="57"/>
      <c r="BG6490" s="57"/>
      <c r="BH6490" s="57"/>
      <c r="BI6490" s="57"/>
      <c r="BJ6490" s="57"/>
      <c r="BK6490" s="57"/>
      <c r="BL6490" s="57"/>
    </row>
    <row r="6491" spans="1:64" s="50" customFormat="1" ht="12" customHeight="1" x14ac:dyDescent="0.15">
      <c r="A6491" s="42" t="s">
        <v>16306</v>
      </c>
      <c r="B6491" s="42" t="s">
        <v>10822</v>
      </c>
      <c r="C6491" s="42" t="s">
        <v>108</v>
      </c>
      <c r="D6491" s="42" t="s">
        <v>31</v>
      </c>
      <c r="E6491" s="42" t="s">
        <v>16307</v>
      </c>
      <c r="F6491" s="55">
        <v>41404</v>
      </c>
      <c r="G6491" s="42" t="s">
        <v>23950</v>
      </c>
      <c r="H6491" s="42" t="s">
        <v>580</v>
      </c>
      <c r="I6491" s="42" t="s">
        <v>67</v>
      </c>
      <c r="J6491" s="42" t="s">
        <v>4635</v>
      </c>
      <c r="K6491" s="42" t="s">
        <v>581</v>
      </c>
      <c r="L6491" s="42" t="s">
        <v>582</v>
      </c>
      <c r="M6491" s="42" t="s">
        <v>21</v>
      </c>
      <c r="N6491" s="42" t="s">
        <v>16308</v>
      </c>
      <c r="O6491" s="42" t="s">
        <v>23</v>
      </c>
      <c r="P6491" s="42" t="s">
        <v>395</v>
      </c>
      <c r="Q6491" s="56" t="s">
        <v>16309</v>
      </c>
      <c r="R6491" s="42" t="s">
        <v>94</v>
      </c>
      <c r="S6491" s="42" t="s">
        <v>22</v>
      </c>
      <c r="T6491" s="42"/>
      <c r="V6491" s="42"/>
      <c r="W6491" s="42"/>
      <c r="Y6491" s="57"/>
      <c r="Z6491" s="57"/>
      <c r="AA6491" s="57"/>
      <c r="AB6491" s="57"/>
      <c r="AC6491" s="57"/>
      <c r="AD6491" s="57"/>
      <c r="AE6491" s="57"/>
      <c r="AF6491" s="57"/>
      <c r="AG6491" s="57"/>
      <c r="AH6491" s="57"/>
      <c r="AI6491" s="57"/>
      <c r="AJ6491" s="57"/>
      <c r="AK6491" s="57"/>
      <c r="AL6491" s="57"/>
      <c r="AM6491" s="57"/>
      <c r="AN6491" s="57"/>
      <c r="AO6491" s="57"/>
      <c r="AP6491" s="57"/>
      <c r="AQ6491" s="57"/>
      <c r="AR6491" s="57"/>
      <c r="AS6491" s="57"/>
      <c r="AT6491" s="57"/>
      <c r="AU6491" s="57"/>
      <c r="AV6491" s="57"/>
      <c r="AW6491" s="57"/>
      <c r="AX6491" s="57"/>
      <c r="AY6491" s="57"/>
      <c r="AZ6491" s="57"/>
      <c r="BA6491" s="57"/>
      <c r="BB6491" s="57"/>
      <c r="BC6491" s="57"/>
      <c r="BD6491" s="57"/>
      <c r="BE6491" s="57"/>
      <c r="BF6491" s="57"/>
      <c r="BG6491" s="57"/>
      <c r="BH6491" s="57"/>
      <c r="BI6491" s="57"/>
      <c r="BJ6491" s="57"/>
      <c r="BK6491" s="57"/>
      <c r="BL6491" s="57"/>
    </row>
    <row r="6492" spans="1:64" s="50" customFormat="1" ht="12" customHeight="1" x14ac:dyDescent="0.15">
      <c r="A6492" s="42" t="s">
        <v>16272</v>
      </c>
      <c r="B6492" s="42" t="s">
        <v>15240</v>
      </c>
      <c r="C6492" s="42" t="s">
        <v>14</v>
      </c>
      <c r="D6492" s="42" t="s">
        <v>79</v>
      </c>
      <c r="E6492" s="42" t="s">
        <v>16273</v>
      </c>
      <c r="F6492" s="55">
        <v>41404</v>
      </c>
      <c r="G6492" s="42" t="s">
        <v>16274</v>
      </c>
      <c r="H6492" s="42" t="s">
        <v>6657</v>
      </c>
      <c r="I6492" s="42" t="s">
        <v>127</v>
      </c>
      <c r="J6492" s="42" t="s">
        <v>16275</v>
      </c>
      <c r="K6492" s="42" t="s">
        <v>1055</v>
      </c>
      <c r="L6492" s="42" t="s">
        <v>16276</v>
      </c>
      <c r="M6492" s="42" t="s">
        <v>21</v>
      </c>
      <c r="N6492" s="42" t="s">
        <v>16277</v>
      </c>
      <c r="O6492" s="42" t="s">
        <v>537</v>
      </c>
      <c r="P6492" s="42" t="s">
        <v>395</v>
      </c>
      <c r="Q6492" s="56" t="s">
        <v>16278</v>
      </c>
      <c r="R6492" s="42" t="s">
        <v>94</v>
      </c>
      <c r="S6492" s="42" t="s">
        <v>22</v>
      </c>
      <c r="T6492" s="42"/>
      <c r="V6492" s="42"/>
      <c r="W6492" s="42"/>
      <c r="Y6492" s="57"/>
      <c r="Z6492" s="57"/>
      <c r="AA6492" s="57"/>
      <c r="AB6492" s="57"/>
      <c r="AC6492" s="57"/>
      <c r="AD6492" s="57"/>
      <c r="AE6492" s="57"/>
      <c r="AF6492" s="57"/>
      <c r="AG6492" s="57"/>
      <c r="AH6492" s="57"/>
      <c r="AI6492" s="57"/>
      <c r="AJ6492" s="57"/>
      <c r="AK6492" s="57"/>
      <c r="AL6492" s="57"/>
      <c r="AM6492" s="57"/>
      <c r="AN6492" s="57"/>
      <c r="AO6492" s="57"/>
      <c r="AP6492" s="57"/>
      <c r="AQ6492" s="57"/>
      <c r="AR6492" s="57"/>
      <c r="AS6492" s="57"/>
      <c r="AT6492" s="57"/>
      <c r="AU6492" s="57"/>
      <c r="AV6492" s="57"/>
      <c r="AW6492" s="57"/>
      <c r="AX6492" s="57"/>
      <c r="AY6492" s="57"/>
      <c r="AZ6492" s="57"/>
      <c r="BA6492" s="57"/>
      <c r="BB6492" s="57"/>
      <c r="BC6492" s="57"/>
      <c r="BD6492" s="57"/>
      <c r="BE6492" s="57"/>
      <c r="BF6492" s="57"/>
      <c r="BG6492" s="57"/>
      <c r="BH6492" s="57"/>
      <c r="BI6492" s="57"/>
      <c r="BJ6492" s="57"/>
      <c r="BK6492" s="57"/>
      <c r="BL6492" s="57"/>
    </row>
    <row r="6493" spans="1:64" s="50" customFormat="1" ht="12" customHeight="1" x14ac:dyDescent="0.15">
      <c r="A6493" s="42" t="s">
        <v>16279</v>
      </c>
      <c r="B6493" s="42" t="s">
        <v>9802</v>
      </c>
      <c r="C6493" s="42" t="s">
        <v>14</v>
      </c>
      <c r="D6493" s="42" t="s">
        <v>42</v>
      </c>
      <c r="E6493" s="42" t="s">
        <v>16280</v>
      </c>
      <c r="F6493" s="55">
        <v>41404</v>
      </c>
      <c r="G6493" s="42" t="s">
        <v>16281</v>
      </c>
      <c r="H6493" s="42" t="s">
        <v>6657</v>
      </c>
      <c r="I6493" s="42" t="s">
        <v>127</v>
      </c>
      <c r="J6493" s="42" t="s">
        <v>16282</v>
      </c>
      <c r="K6493" s="42" t="s">
        <v>1055</v>
      </c>
      <c r="L6493" s="42" t="s">
        <v>16276</v>
      </c>
      <c r="M6493" s="42" t="s">
        <v>373</v>
      </c>
      <c r="N6493" s="42" t="s">
        <v>16283</v>
      </c>
      <c r="O6493" s="42" t="s">
        <v>16284</v>
      </c>
      <c r="P6493" s="42" t="s">
        <v>395</v>
      </c>
      <c r="Q6493" s="56" t="s">
        <v>16285</v>
      </c>
      <c r="R6493" s="42" t="s">
        <v>94</v>
      </c>
      <c r="S6493" s="42" t="s">
        <v>22</v>
      </c>
      <c r="T6493" s="42"/>
      <c r="V6493" s="42"/>
      <c r="W6493" s="42"/>
      <c r="Y6493" s="57"/>
      <c r="Z6493" s="57"/>
      <c r="AA6493" s="57"/>
      <c r="AB6493" s="57"/>
      <c r="AC6493" s="57"/>
      <c r="AD6493" s="57"/>
      <c r="AE6493" s="57"/>
      <c r="AF6493" s="57"/>
      <c r="AG6493" s="57"/>
      <c r="AH6493" s="57"/>
      <c r="AI6493" s="57"/>
      <c r="AJ6493" s="57"/>
      <c r="AK6493" s="57"/>
      <c r="AL6493" s="57"/>
      <c r="AM6493" s="57"/>
      <c r="AN6493" s="57"/>
      <c r="AO6493" s="57"/>
      <c r="AP6493" s="57"/>
      <c r="AQ6493" s="57"/>
      <c r="AR6493" s="57"/>
      <c r="AS6493" s="57"/>
      <c r="AT6493" s="57"/>
      <c r="AU6493" s="57"/>
      <c r="AV6493" s="57"/>
      <c r="AW6493" s="57"/>
      <c r="AX6493" s="57"/>
      <c r="AY6493" s="57"/>
      <c r="AZ6493" s="57"/>
      <c r="BA6493" s="57"/>
      <c r="BB6493" s="57"/>
      <c r="BC6493" s="57"/>
      <c r="BD6493" s="57"/>
      <c r="BE6493" s="57"/>
      <c r="BF6493" s="57"/>
      <c r="BG6493" s="57"/>
      <c r="BH6493" s="57"/>
      <c r="BI6493" s="57"/>
      <c r="BJ6493" s="57"/>
      <c r="BK6493" s="57"/>
      <c r="BL6493" s="57"/>
    </row>
    <row r="6494" spans="1:64" s="50" customFormat="1" ht="12" customHeight="1" x14ac:dyDescent="0.15">
      <c r="A6494" s="42" t="s">
        <v>16286</v>
      </c>
      <c r="B6494" s="42" t="s">
        <v>14543</v>
      </c>
      <c r="C6494" s="42" t="s">
        <v>14</v>
      </c>
      <c r="D6494" s="42" t="s">
        <v>42</v>
      </c>
      <c r="E6494" s="42"/>
      <c r="F6494" s="55">
        <v>41404</v>
      </c>
      <c r="G6494" s="42" t="s">
        <v>16287</v>
      </c>
      <c r="H6494" s="42" t="s">
        <v>7056</v>
      </c>
      <c r="I6494" s="42" t="s">
        <v>425</v>
      </c>
      <c r="J6494" s="42" t="s">
        <v>16288</v>
      </c>
      <c r="K6494" s="42" t="s">
        <v>693</v>
      </c>
      <c r="L6494" s="42" t="s">
        <v>18446</v>
      </c>
      <c r="M6494" s="42" t="s">
        <v>21</v>
      </c>
      <c r="N6494" s="42" t="s">
        <v>16289</v>
      </c>
      <c r="O6494" s="42" t="s">
        <v>23</v>
      </c>
      <c r="P6494" s="42" t="s">
        <v>395</v>
      </c>
      <c r="Q6494" s="56" t="s">
        <v>16290</v>
      </c>
      <c r="R6494" s="42" t="s">
        <v>94</v>
      </c>
      <c r="S6494" s="42" t="s">
        <v>22</v>
      </c>
      <c r="T6494" s="42"/>
      <c r="V6494" s="42"/>
      <c r="W6494" s="42"/>
      <c r="Y6494" s="57"/>
      <c r="Z6494" s="57"/>
      <c r="AA6494" s="57"/>
      <c r="AB6494" s="57"/>
      <c r="AC6494" s="57"/>
      <c r="AD6494" s="57"/>
      <c r="AE6494" s="57"/>
      <c r="AF6494" s="57"/>
      <c r="AG6494" s="57"/>
      <c r="AH6494" s="57"/>
      <c r="AI6494" s="57"/>
      <c r="AJ6494" s="57"/>
      <c r="AK6494" s="57"/>
      <c r="AL6494" s="57"/>
      <c r="AM6494" s="57"/>
      <c r="AN6494" s="57"/>
      <c r="AO6494" s="57"/>
      <c r="AP6494" s="57"/>
      <c r="AQ6494" s="57"/>
      <c r="AR6494" s="57"/>
      <c r="AS6494" s="57"/>
      <c r="AT6494" s="57"/>
      <c r="AU6494" s="57"/>
      <c r="AV6494" s="57"/>
      <c r="AW6494" s="57"/>
      <c r="AX6494" s="57"/>
      <c r="AY6494" s="57"/>
      <c r="AZ6494" s="57"/>
      <c r="BA6494" s="57"/>
      <c r="BB6494" s="57"/>
      <c r="BC6494" s="57"/>
      <c r="BD6494" s="57"/>
      <c r="BE6494" s="57"/>
      <c r="BF6494" s="57"/>
      <c r="BG6494" s="57"/>
      <c r="BH6494" s="57"/>
      <c r="BI6494" s="57"/>
      <c r="BJ6494" s="57"/>
      <c r="BK6494" s="57"/>
      <c r="BL6494" s="57"/>
    </row>
    <row r="6495" spans="1:64" s="50" customFormat="1" ht="12" customHeight="1" x14ac:dyDescent="0.15">
      <c r="A6495" s="42" t="s">
        <v>16295</v>
      </c>
      <c r="B6495" s="42">
        <v>45</v>
      </c>
      <c r="C6495" s="42" t="s">
        <v>14</v>
      </c>
      <c r="D6495" s="42" t="s">
        <v>24</v>
      </c>
      <c r="E6495" s="42"/>
      <c r="F6495" s="55">
        <v>41404</v>
      </c>
      <c r="G6495" s="42" t="s">
        <v>16296</v>
      </c>
      <c r="H6495" s="42" t="s">
        <v>858</v>
      </c>
      <c r="I6495" s="42" t="s">
        <v>38</v>
      </c>
      <c r="J6495" s="42" t="s">
        <v>16297</v>
      </c>
      <c r="K6495" s="42" t="s">
        <v>16298</v>
      </c>
      <c r="L6495" s="42" t="s">
        <v>399</v>
      </c>
      <c r="M6495" s="42" t="s">
        <v>21</v>
      </c>
      <c r="N6495" s="42" t="s">
        <v>16299</v>
      </c>
      <c r="O6495" s="42" t="s">
        <v>537</v>
      </c>
      <c r="P6495" s="42" t="s">
        <v>395</v>
      </c>
      <c r="Q6495" s="56" t="s">
        <v>16300</v>
      </c>
      <c r="R6495" s="42" t="s">
        <v>94</v>
      </c>
      <c r="S6495" s="42" t="s">
        <v>22</v>
      </c>
      <c r="T6495" s="42"/>
      <c r="V6495" s="42"/>
      <c r="W6495" s="42"/>
      <c r="Y6495" s="57"/>
      <c r="Z6495" s="57"/>
      <c r="AA6495" s="57"/>
      <c r="AB6495" s="57"/>
      <c r="AC6495" s="57"/>
      <c r="AD6495" s="57"/>
      <c r="AE6495" s="57"/>
      <c r="AF6495" s="57"/>
      <c r="AG6495" s="57"/>
      <c r="AH6495" s="57"/>
      <c r="AI6495" s="57"/>
      <c r="AJ6495" s="57"/>
      <c r="AK6495" s="57"/>
      <c r="AL6495" s="57"/>
      <c r="AM6495" s="57"/>
      <c r="AN6495" s="57"/>
      <c r="AO6495" s="57"/>
      <c r="AP6495" s="57"/>
      <c r="AQ6495" s="57"/>
      <c r="AR6495" s="57"/>
      <c r="AS6495" s="57"/>
      <c r="AT6495" s="57"/>
      <c r="AU6495" s="57"/>
      <c r="AV6495" s="57"/>
      <c r="AW6495" s="57"/>
      <c r="AX6495" s="57"/>
      <c r="AY6495" s="57"/>
      <c r="AZ6495" s="57"/>
      <c r="BA6495" s="57"/>
      <c r="BB6495" s="57"/>
      <c r="BC6495" s="57"/>
      <c r="BD6495" s="57"/>
      <c r="BE6495" s="57"/>
      <c r="BF6495" s="57"/>
      <c r="BG6495" s="57"/>
      <c r="BH6495" s="57"/>
      <c r="BI6495" s="57"/>
      <c r="BJ6495" s="57"/>
      <c r="BK6495" s="57"/>
      <c r="BL6495" s="57"/>
    </row>
    <row r="6496" spans="1:64" s="50" customFormat="1" ht="12" customHeight="1" x14ac:dyDescent="0.15">
      <c r="A6496" s="42" t="s">
        <v>16291</v>
      </c>
      <c r="B6496" s="42" t="s">
        <v>8323</v>
      </c>
      <c r="C6496" s="42" t="s">
        <v>14</v>
      </c>
      <c r="D6496" s="42" t="s">
        <v>24</v>
      </c>
      <c r="E6496" s="42"/>
      <c r="F6496" s="55">
        <v>41404</v>
      </c>
      <c r="G6496" s="42" t="s">
        <v>16292</v>
      </c>
      <c r="H6496" s="42" t="s">
        <v>13651</v>
      </c>
      <c r="I6496" s="42" t="s">
        <v>211</v>
      </c>
      <c r="J6496" s="42" t="s">
        <v>13652</v>
      </c>
      <c r="K6496" s="42" t="s">
        <v>13653</v>
      </c>
      <c r="L6496" s="42" t="s">
        <v>399</v>
      </c>
      <c r="M6496" s="42" t="s">
        <v>21</v>
      </c>
      <c r="N6496" s="42" t="s">
        <v>16293</v>
      </c>
      <c r="O6496" s="42" t="s">
        <v>23</v>
      </c>
      <c r="P6496" s="42" t="s">
        <v>395</v>
      </c>
      <c r="Q6496" s="56" t="s">
        <v>16294</v>
      </c>
      <c r="R6496" s="42" t="s">
        <v>94</v>
      </c>
      <c r="S6496" s="42" t="s">
        <v>22</v>
      </c>
      <c r="T6496" s="42"/>
      <c r="V6496" s="42"/>
      <c r="W6496" s="42"/>
      <c r="Y6496" s="57"/>
      <c r="Z6496" s="57"/>
      <c r="AA6496" s="57"/>
      <c r="AB6496" s="57"/>
      <c r="AC6496" s="57"/>
      <c r="AD6496" s="57"/>
      <c r="AE6496" s="57"/>
      <c r="AF6496" s="57"/>
      <c r="AG6496" s="57"/>
      <c r="AH6496" s="57"/>
      <c r="AI6496" s="57"/>
      <c r="AJ6496" s="57"/>
      <c r="AK6496" s="57"/>
      <c r="AL6496" s="57"/>
      <c r="AM6496" s="57"/>
      <c r="AN6496" s="57"/>
      <c r="AO6496" s="57"/>
      <c r="AP6496" s="57"/>
      <c r="AQ6496" s="57"/>
      <c r="AR6496" s="57"/>
      <c r="AS6496" s="57"/>
      <c r="AT6496" s="57"/>
      <c r="AU6496" s="57"/>
      <c r="AV6496" s="57"/>
      <c r="AW6496" s="57"/>
      <c r="AX6496" s="57"/>
      <c r="AY6496" s="57"/>
      <c r="AZ6496" s="57"/>
      <c r="BA6496" s="57"/>
      <c r="BB6496" s="57"/>
      <c r="BC6496" s="57"/>
      <c r="BD6496" s="57"/>
      <c r="BE6496" s="57"/>
      <c r="BF6496" s="57"/>
      <c r="BG6496" s="57"/>
      <c r="BH6496" s="57"/>
      <c r="BI6496" s="57"/>
      <c r="BJ6496" s="57"/>
      <c r="BK6496" s="57"/>
      <c r="BL6496" s="57"/>
    </row>
    <row r="6497" spans="1:64" s="50" customFormat="1" ht="12" customHeight="1" x14ac:dyDescent="0.15">
      <c r="A6497" s="42" t="s">
        <v>16301</v>
      </c>
      <c r="B6497" s="42" t="s">
        <v>15364</v>
      </c>
      <c r="C6497" s="42" t="s">
        <v>14</v>
      </c>
      <c r="D6497" s="42" t="s">
        <v>31</v>
      </c>
      <c r="E6497" s="42" t="s">
        <v>16302</v>
      </c>
      <c r="F6497" s="55">
        <v>41404</v>
      </c>
      <c r="G6497" s="42" t="s">
        <v>16303</v>
      </c>
      <c r="H6497" s="42" t="s">
        <v>862</v>
      </c>
      <c r="I6497" s="42" t="s">
        <v>39</v>
      </c>
      <c r="J6497" s="42" t="s">
        <v>4402</v>
      </c>
      <c r="K6497" s="42" t="s">
        <v>4403</v>
      </c>
      <c r="L6497" s="42" t="s">
        <v>5981</v>
      </c>
      <c r="M6497" s="42" t="s">
        <v>21</v>
      </c>
      <c r="N6497" s="42" t="s">
        <v>16304</v>
      </c>
      <c r="O6497" s="42" t="s">
        <v>23</v>
      </c>
      <c r="P6497" s="42" t="s">
        <v>395</v>
      </c>
      <c r="Q6497" s="56" t="s">
        <v>16305</v>
      </c>
      <c r="R6497" s="42" t="s">
        <v>94</v>
      </c>
      <c r="S6497" s="42" t="s">
        <v>22</v>
      </c>
      <c r="T6497" s="42"/>
      <c r="V6497" s="42"/>
      <c r="W6497" s="42"/>
      <c r="Y6497" s="57"/>
      <c r="Z6497" s="57"/>
      <c r="AA6497" s="57"/>
      <c r="AB6497" s="57"/>
      <c r="AC6497" s="57"/>
      <c r="AD6497" s="57"/>
      <c r="AE6497" s="57"/>
      <c r="AF6497" s="57"/>
      <c r="AG6497" s="57"/>
      <c r="AH6497" s="57"/>
      <c r="AI6497" s="57"/>
      <c r="AJ6497" s="57"/>
      <c r="AK6497" s="57"/>
      <c r="AL6497" s="57"/>
      <c r="AM6497" s="57"/>
      <c r="AN6497" s="57"/>
      <c r="AO6497" s="57"/>
      <c r="AP6497" s="57"/>
      <c r="AQ6497" s="57"/>
      <c r="AR6497" s="57"/>
      <c r="AS6497" s="57"/>
      <c r="AT6497" s="57"/>
      <c r="AU6497" s="57"/>
      <c r="AV6497" s="57"/>
      <c r="AW6497" s="57"/>
      <c r="AX6497" s="57"/>
      <c r="AY6497" s="57"/>
      <c r="AZ6497" s="57"/>
      <c r="BA6497" s="57"/>
      <c r="BB6497" s="57"/>
      <c r="BC6497" s="57"/>
      <c r="BD6497" s="57"/>
      <c r="BE6497" s="57"/>
      <c r="BF6497" s="57"/>
      <c r="BG6497" s="57"/>
      <c r="BH6497" s="57"/>
      <c r="BI6497" s="57"/>
      <c r="BJ6497" s="57"/>
      <c r="BK6497" s="57"/>
      <c r="BL6497" s="57"/>
    </row>
    <row r="6498" spans="1:64" s="50" customFormat="1" ht="12" customHeight="1" x14ac:dyDescent="0.15">
      <c r="A6498" s="42" t="s">
        <v>16310</v>
      </c>
      <c r="B6498" s="42">
        <v>38</v>
      </c>
      <c r="C6498" s="42" t="s">
        <v>14</v>
      </c>
      <c r="D6498" s="42" t="s">
        <v>79</v>
      </c>
      <c r="E6498" s="42" t="s">
        <v>16311</v>
      </c>
      <c r="F6498" s="55">
        <v>41403</v>
      </c>
      <c r="G6498" s="42" t="s">
        <v>16312</v>
      </c>
      <c r="H6498" s="42" t="s">
        <v>16313</v>
      </c>
      <c r="I6498" s="42" t="s">
        <v>56</v>
      </c>
      <c r="J6498" s="42" t="s">
        <v>16314</v>
      </c>
      <c r="K6498" s="42" t="s">
        <v>3800</v>
      </c>
      <c r="L6498" s="42" t="s">
        <v>16315</v>
      </c>
      <c r="M6498" s="42" t="s">
        <v>373</v>
      </c>
      <c r="N6498" s="42" t="s">
        <v>16316</v>
      </c>
      <c r="O6498" s="42" t="s">
        <v>537</v>
      </c>
      <c r="P6498" s="42" t="s">
        <v>395</v>
      </c>
      <c r="Q6498" s="56" t="s">
        <v>16317</v>
      </c>
      <c r="R6498" s="42" t="s">
        <v>94</v>
      </c>
      <c r="S6498" s="42" t="s">
        <v>22</v>
      </c>
      <c r="T6498" s="42"/>
      <c r="V6498" s="42"/>
      <c r="W6498" s="42"/>
      <c r="Y6498" s="57"/>
      <c r="Z6498" s="57"/>
      <c r="AA6498" s="57"/>
      <c r="AB6498" s="57"/>
      <c r="AC6498" s="57"/>
      <c r="AD6498" s="57"/>
      <c r="AE6498" s="57"/>
      <c r="AF6498" s="57"/>
      <c r="AG6498" s="57"/>
      <c r="AH6498" s="57"/>
      <c r="AI6498" s="57"/>
      <c r="AJ6498" s="57"/>
      <c r="AK6498" s="57"/>
      <c r="AL6498" s="57"/>
      <c r="AM6498" s="57"/>
      <c r="AN6498" s="57"/>
      <c r="AO6498" s="57"/>
      <c r="AP6498" s="57"/>
      <c r="AQ6498" s="57"/>
      <c r="AR6498" s="57"/>
      <c r="AS6498" s="57"/>
      <c r="AT6498" s="57"/>
      <c r="AU6498" s="57"/>
      <c r="AV6498" s="57"/>
      <c r="AW6498" s="57"/>
      <c r="AX6498" s="57"/>
      <c r="AY6498" s="57"/>
      <c r="AZ6498" s="57"/>
      <c r="BA6498" s="57"/>
      <c r="BB6498" s="57"/>
      <c r="BC6498" s="57"/>
      <c r="BD6498" s="57"/>
      <c r="BE6498" s="57"/>
      <c r="BF6498" s="57"/>
      <c r="BG6498" s="57"/>
      <c r="BH6498" s="57"/>
      <c r="BI6498" s="57"/>
      <c r="BJ6498" s="57"/>
      <c r="BK6498" s="57"/>
      <c r="BL6498" s="57"/>
    </row>
    <row r="6499" spans="1:64" s="50" customFormat="1" ht="12" customHeight="1" x14ac:dyDescent="0.15">
      <c r="A6499" s="42" t="s">
        <v>16318</v>
      </c>
      <c r="B6499" s="42">
        <v>58</v>
      </c>
      <c r="C6499" s="42" t="s">
        <v>14</v>
      </c>
      <c r="D6499" s="42" t="s">
        <v>42</v>
      </c>
      <c r="E6499" s="42"/>
      <c r="F6499" s="55">
        <v>41403</v>
      </c>
      <c r="G6499" s="42" t="s">
        <v>16319</v>
      </c>
      <c r="H6499" s="42" t="s">
        <v>7525</v>
      </c>
      <c r="I6499" s="42" t="s">
        <v>56</v>
      </c>
      <c r="J6499" s="42" t="s">
        <v>7526</v>
      </c>
      <c r="K6499" s="42" t="s">
        <v>45</v>
      </c>
      <c r="L6499" s="42" t="s">
        <v>16320</v>
      </c>
      <c r="M6499" s="42" t="s">
        <v>21</v>
      </c>
      <c r="N6499" s="42" t="s">
        <v>16321</v>
      </c>
      <c r="O6499" s="42" t="s">
        <v>537</v>
      </c>
      <c r="P6499" s="42" t="s">
        <v>395</v>
      </c>
      <c r="Q6499" s="56" t="s">
        <v>16322</v>
      </c>
      <c r="R6499" s="42" t="s">
        <v>94</v>
      </c>
      <c r="S6499" s="42" t="s">
        <v>22</v>
      </c>
      <c r="T6499" s="42"/>
      <c r="V6499" s="42"/>
      <c r="W6499" s="42"/>
      <c r="Y6499" s="57"/>
      <c r="Z6499" s="57"/>
      <c r="AA6499" s="57"/>
      <c r="AB6499" s="57"/>
      <c r="AC6499" s="57"/>
      <c r="AD6499" s="57"/>
      <c r="AE6499" s="57"/>
      <c r="AF6499" s="57"/>
      <c r="AG6499" s="57"/>
      <c r="AH6499" s="57"/>
      <c r="AI6499" s="57"/>
      <c r="AJ6499" s="57"/>
      <c r="AK6499" s="57"/>
      <c r="AL6499" s="57"/>
      <c r="AM6499" s="57"/>
      <c r="AN6499" s="57"/>
      <c r="AO6499" s="57"/>
      <c r="AP6499" s="57"/>
      <c r="AQ6499" s="57"/>
      <c r="AR6499" s="57"/>
      <c r="AS6499" s="57"/>
      <c r="AT6499" s="57"/>
      <c r="AU6499" s="57"/>
      <c r="AV6499" s="57"/>
      <c r="AW6499" s="57"/>
      <c r="AX6499" s="57"/>
      <c r="AY6499" s="57"/>
      <c r="AZ6499" s="57"/>
      <c r="BA6499" s="57"/>
      <c r="BB6499" s="57"/>
      <c r="BC6499" s="57"/>
      <c r="BD6499" s="57"/>
      <c r="BE6499" s="57"/>
      <c r="BF6499" s="57"/>
      <c r="BG6499" s="57"/>
      <c r="BH6499" s="57"/>
      <c r="BI6499" s="57"/>
      <c r="BJ6499" s="57"/>
      <c r="BK6499" s="57"/>
      <c r="BL6499" s="57"/>
    </row>
    <row r="6500" spans="1:64" s="50" customFormat="1" ht="12" customHeight="1" x14ac:dyDescent="0.15">
      <c r="A6500" s="42" t="s">
        <v>16323</v>
      </c>
      <c r="B6500" s="42" t="s">
        <v>10117</v>
      </c>
      <c r="C6500" s="42" t="s">
        <v>14</v>
      </c>
      <c r="D6500" s="42" t="s">
        <v>24</v>
      </c>
      <c r="E6500" s="42"/>
      <c r="F6500" s="55">
        <v>41403</v>
      </c>
      <c r="G6500" s="42" t="s">
        <v>16324</v>
      </c>
      <c r="H6500" s="42" t="s">
        <v>303</v>
      </c>
      <c r="I6500" s="42" t="s">
        <v>39</v>
      </c>
      <c r="J6500" s="42" t="s">
        <v>5962</v>
      </c>
      <c r="K6500" s="42" t="s">
        <v>303</v>
      </c>
      <c r="L6500" s="42" t="s">
        <v>16325</v>
      </c>
      <c r="M6500" s="42" t="s">
        <v>21</v>
      </c>
      <c r="N6500" s="42" t="s">
        <v>16326</v>
      </c>
      <c r="O6500" s="42" t="s">
        <v>23</v>
      </c>
      <c r="P6500" s="42" t="s">
        <v>395</v>
      </c>
      <c r="Q6500" s="56" t="s">
        <v>16327</v>
      </c>
      <c r="R6500" s="42" t="s">
        <v>94</v>
      </c>
      <c r="S6500" s="42" t="s">
        <v>22</v>
      </c>
      <c r="T6500" s="42"/>
      <c r="V6500" s="42"/>
      <c r="W6500" s="42"/>
      <c r="Y6500" s="57"/>
      <c r="Z6500" s="57"/>
      <c r="AA6500" s="57"/>
      <c r="AB6500" s="57"/>
      <c r="AC6500" s="57"/>
      <c r="AD6500" s="57"/>
      <c r="AE6500" s="57"/>
      <c r="AF6500" s="57"/>
      <c r="AG6500" s="57"/>
      <c r="AH6500" s="57"/>
      <c r="AI6500" s="57"/>
      <c r="AJ6500" s="57"/>
      <c r="AK6500" s="57"/>
      <c r="AL6500" s="57"/>
      <c r="AM6500" s="57"/>
      <c r="AN6500" s="57"/>
      <c r="AO6500" s="57"/>
      <c r="AP6500" s="57"/>
      <c r="AQ6500" s="57"/>
      <c r="AR6500" s="57"/>
      <c r="AS6500" s="57"/>
      <c r="AT6500" s="57"/>
      <c r="AU6500" s="57"/>
      <c r="AV6500" s="57"/>
      <c r="AW6500" s="57"/>
      <c r="AX6500" s="57"/>
      <c r="AY6500" s="57"/>
      <c r="AZ6500" s="57"/>
      <c r="BA6500" s="57"/>
      <c r="BB6500" s="57"/>
      <c r="BC6500" s="57"/>
      <c r="BD6500" s="57"/>
      <c r="BE6500" s="57"/>
      <c r="BF6500" s="57"/>
      <c r="BG6500" s="57"/>
      <c r="BH6500" s="57"/>
      <c r="BI6500" s="57"/>
      <c r="BJ6500" s="57"/>
      <c r="BK6500" s="57"/>
      <c r="BL6500" s="57"/>
    </row>
    <row r="6501" spans="1:64" s="50" customFormat="1" ht="12" customHeight="1" x14ac:dyDescent="0.15">
      <c r="A6501" s="42" t="s">
        <v>3186</v>
      </c>
      <c r="B6501" s="42">
        <v>21</v>
      </c>
      <c r="C6501" s="42" t="s">
        <v>14</v>
      </c>
      <c r="D6501" s="42" t="s">
        <v>24</v>
      </c>
      <c r="E6501" s="42"/>
      <c r="F6501" s="55">
        <v>41403</v>
      </c>
      <c r="G6501" s="42" t="s">
        <v>16328</v>
      </c>
      <c r="H6501" s="42" t="s">
        <v>1083</v>
      </c>
      <c r="I6501" s="42" t="s">
        <v>398</v>
      </c>
      <c r="J6501" s="42" t="s">
        <v>16329</v>
      </c>
      <c r="K6501" s="42" t="s">
        <v>1083</v>
      </c>
      <c r="L6501" s="42" t="s">
        <v>1084</v>
      </c>
      <c r="M6501" s="42" t="s">
        <v>21</v>
      </c>
      <c r="N6501" s="42" t="s">
        <v>16330</v>
      </c>
      <c r="O6501" s="42" t="s">
        <v>994</v>
      </c>
      <c r="P6501" s="42" t="s">
        <v>395</v>
      </c>
      <c r="Q6501" s="56" t="s">
        <v>16331</v>
      </c>
      <c r="R6501" s="42" t="s">
        <v>94</v>
      </c>
      <c r="S6501" s="42" t="s">
        <v>22</v>
      </c>
      <c r="T6501" s="42"/>
      <c r="V6501" s="42"/>
      <c r="W6501" s="42"/>
      <c r="Y6501" s="57"/>
      <c r="Z6501" s="57"/>
      <c r="AA6501" s="57"/>
      <c r="AB6501" s="57"/>
      <c r="AC6501" s="57"/>
      <c r="AD6501" s="57"/>
      <c r="AE6501" s="57"/>
      <c r="AF6501" s="57"/>
      <c r="AG6501" s="57"/>
      <c r="AH6501" s="57"/>
      <c r="AI6501" s="57"/>
      <c r="AJ6501" s="57"/>
      <c r="AK6501" s="57"/>
      <c r="AL6501" s="57"/>
      <c r="AM6501" s="57"/>
      <c r="AN6501" s="57"/>
      <c r="AO6501" s="57"/>
      <c r="AP6501" s="57"/>
      <c r="AQ6501" s="57"/>
      <c r="AR6501" s="57"/>
      <c r="AS6501" s="57"/>
      <c r="AT6501" s="57"/>
      <c r="AU6501" s="57"/>
      <c r="AV6501" s="57"/>
      <c r="AW6501" s="57"/>
      <c r="AX6501" s="57"/>
      <c r="AY6501" s="57"/>
      <c r="AZ6501" s="57"/>
      <c r="BA6501" s="57"/>
      <c r="BB6501" s="57"/>
      <c r="BC6501" s="57"/>
      <c r="BD6501" s="57"/>
      <c r="BE6501" s="57"/>
      <c r="BF6501" s="57"/>
      <c r="BG6501" s="57"/>
      <c r="BH6501" s="57"/>
      <c r="BI6501" s="57"/>
      <c r="BJ6501" s="57"/>
      <c r="BK6501" s="57"/>
      <c r="BL6501" s="57"/>
    </row>
    <row r="6502" spans="1:64" s="50" customFormat="1" ht="12" customHeight="1" x14ac:dyDescent="0.15">
      <c r="A6502" s="42" t="s">
        <v>16332</v>
      </c>
      <c r="B6502" s="42">
        <v>54</v>
      </c>
      <c r="C6502" s="42" t="s">
        <v>108</v>
      </c>
      <c r="D6502" s="42" t="s">
        <v>79</v>
      </c>
      <c r="E6502" s="42" t="s">
        <v>16333</v>
      </c>
      <c r="F6502" s="55">
        <v>41402</v>
      </c>
      <c r="G6502" s="42" t="s">
        <v>16334</v>
      </c>
      <c r="H6502" s="42" t="s">
        <v>81</v>
      </c>
      <c r="I6502" s="42" t="s">
        <v>38</v>
      </c>
      <c r="J6502" s="42" t="s">
        <v>1647</v>
      </c>
      <c r="K6502" s="42" t="s">
        <v>82</v>
      </c>
      <c r="L6502" s="42" t="s">
        <v>83</v>
      </c>
      <c r="M6502" s="42" t="s">
        <v>373</v>
      </c>
      <c r="N6502" s="42" t="s">
        <v>16335</v>
      </c>
      <c r="O6502" s="42" t="s">
        <v>28726</v>
      </c>
      <c r="P6502" s="42" t="s">
        <v>395</v>
      </c>
      <c r="Q6502" s="56" t="s">
        <v>16336</v>
      </c>
      <c r="R6502" s="42" t="s">
        <v>94</v>
      </c>
      <c r="S6502" s="42" t="s">
        <v>22</v>
      </c>
      <c r="T6502" s="42"/>
      <c r="V6502" s="42"/>
      <c r="W6502" s="42"/>
      <c r="Y6502" s="57"/>
      <c r="Z6502" s="57"/>
      <c r="AA6502" s="57"/>
      <c r="AB6502" s="57"/>
      <c r="AC6502" s="57"/>
      <c r="AD6502" s="57"/>
      <c r="AE6502" s="57"/>
      <c r="AF6502" s="57"/>
      <c r="AG6502" s="57"/>
      <c r="AH6502" s="57"/>
      <c r="AI6502" s="57"/>
      <c r="AJ6502" s="57"/>
      <c r="AK6502" s="57"/>
      <c r="AL6502" s="57"/>
      <c r="AM6502" s="57"/>
      <c r="AN6502" s="57"/>
      <c r="AO6502" s="57"/>
      <c r="AP6502" s="57"/>
      <c r="AQ6502" s="57"/>
      <c r="AR6502" s="57"/>
      <c r="AS6502" s="57"/>
      <c r="AT6502" s="57"/>
      <c r="AU6502" s="57"/>
      <c r="AV6502" s="57"/>
      <c r="AW6502" s="57"/>
      <c r="AX6502" s="57"/>
      <c r="AY6502" s="57"/>
      <c r="AZ6502" s="57"/>
      <c r="BA6502" s="57"/>
      <c r="BB6502" s="57"/>
      <c r="BC6502" s="57"/>
      <c r="BD6502" s="57"/>
      <c r="BE6502" s="57"/>
      <c r="BF6502" s="57"/>
      <c r="BG6502" s="57"/>
      <c r="BH6502" s="57"/>
      <c r="BI6502" s="57"/>
      <c r="BJ6502" s="57"/>
      <c r="BK6502" s="57"/>
      <c r="BL6502" s="57"/>
    </row>
    <row r="6503" spans="1:64" s="50" customFormat="1" ht="12" customHeight="1" x14ac:dyDescent="0.15">
      <c r="A6503" s="42" t="s">
        <v>3186</v>
      </c>
      <c r="B6503" s="42" t="s">
        <v>23</v>
      </c>
      <c r="C6503" s="42" t="s">
        <v>14</v>
      </c>
      <c r="D6503" s="42" t="s">
        <v>24</v>
      </c>
      <c r="E6503" s="42"/>
      <c r="F6503" s="55">
        <v>41402</v>
      </c>
      <c r="G6503" s="42" t="s">
        <v>16337</v>
      </c>
      <c r="H6503" s="42" t="s">
        <v>207</v>
      </c>
      <c r="I6503" s="42" t="s">
        <v>56</v>
      </c>
      <c r="J6503" s="42" t="s">
        <v>12975</v>
      </c>
      <c r="K6503" s="42" t="s">
        <v>155</v>
      </c>
      <c r="L6503" s="42" t="s">
        <v>156</v>
      </c>
      <c r="M6503" s="42" t="s">
        <v>21</v>
      </c>
      <c r="N6503" s="42" t="s">
        <v>16338</v>
      </c>
      <c r="O6503" s="42" t="s">
        <v>994</v>
      </c>
      <c r="P6503" s="42" t="s">
        <v>395</v>
      </c>
      <c r="Q6503" s="56" t="s">
        <v>16339</v>
      </c>
      <c r="R6503" s="42" t="s">
        <v>94</v>
      </c>
      <c r="S6503" s="42" t="s">
        <v>22</v>
      </c>
      <c r="T6503" s="42"/>
      <c r="V6503" s="42"/>
      <c r="W6503" s="42"/>
      <c r="Y6503" s="57"/>
      <c r="Z6503" s="57"/>
      <c r="AA6503" s="57"/>
      <c r="AB6503" s="57"/>
      <c r="AC6503" s="57"/>
      <c r="AD6503" s="57"/>
      <c r="AE6503" s="57"/>
      <c r="AF6503" s="57"/>
      <c r="AG6503" s="57"/>
      <c r="AH6503" s="57"/>
      <c r="AI6503" s="57"/>
      <c r="AJ6503" s="57"/>
      <c r="AK6503" s="57"/>
      <c r="AL6503" s="57"/>
      <c r="AM6503" s="57"/>
      <c r="AN6503" s="57"/>
      <c r="AO6503" s="57"/>
      <c r="AP6503" s="57"/>
      <c r="AQ6503" s="57"/>
      <c r="AR6503" s="57"/>
      <c r="AS6503" s="57"/>
      <c r="AT6503" s="57"/>
      <c r="AU6503" s="57"/>
      <c r="AV6503" s="57"/>
      <c r="AW6503" s="57"/>
      <c r="AX6503" s="57"/>
      <c r="AY6503" s="57"/>
      <c r="AZ6503" s="57"/>
      <c r="BA6503" s="57"/>
      <c r="BB6503" s="57"/>
      <c r="BC6503" s="57"/>
      <c r="BD6503" s="57"/>
      <c r="BE6503" s="57"/>
      <c r="BF6503" s="57"/>
      <c r="BG6503" s="57"/>
      <c r="BH6503" s="57"/>
      <c r="BI6503" s="57"/>
      <c r="BJ6503" s="57"/>
      <c r="BK6503" s="57"/>
      <c r="BL6503" s="57"/>
    </row>
    <row r="6504" spans="1:64" s="50" customFormat="1" ht="12" customHeight="1" x14ac:dyDescent="0.15">
      <c r="A6504" s="42" t="s">
        <v>16347</v>
      </c>
      <c r="B6504" s="42">
        <v>33</v>
      </c>
      <c r="C6504" s="42" t="s">
        <v>14</v>
      </c>
      <c r="D6504" s="42" t="s">
        <v>31</v>
      </c>
      <c r="E6504" s="42" t="s">
        <v>16348</v>
      </c>
      <c r="F6504" s="55">
        <v>41402</v>
      </c>
      <c r="G6504" s="42" t="s">
        <v>16349</v>
      </c>
      <c r="H6504" s="42" t="s">
        <v>663</v>
      </c>
      <c r="I6504" s="42" t="s">
        <v>39</v>
      </c>
      <c r="J6504" s="42" t="s">
        <v>3184</v>
      </c>
      <c r="K6504" s="42" t="s">
        <v>664</v>
      </c>
      <c r="L6504" s="42" t="s">
        <v>731</v>
      </c>
      <c r="M6504" s="42" t="s">
        <v>3088</v>
      </c>
      <c r="N6504" s="42" t="s">
        <v>16350</v>
      </c>
      <c r="O6504" s="42" t="s">
        <v>537</v>
      </c>
      <c r="P6504" s="42" t="s">
        <v>395</v>
      </c>
      <c r="Q6504" s="56" t="s">
        <v>16351</v>
      </c>
      <c r="R6504" s="42" t="s">
        <v>94</v>
      </c>
      <c r="S6504" s="42" t="s">
        <v>22</v>
      </c>
      <c r="T6504" s="42"/>
      <c r="V6504" s="42"/>
      <c r="W6504" s="42"/>
      <c r="Y6504" s="57"/>
      <c r="Z6504" s="57"/>
      <c r="AA6504" s="57"/>
      <c r="AB6504" s="57"/>
      <c r="AC6504" s="57"/>
      <c r="AD6504" s="57"/>
      <c r="AE6504" s="57"/>
      <c r="AF6504" s="57"/>
      <c r="AG6504" s="57"/>
      <c r="AH6504" s="57"/>
      <c r="AI6504" s="57"/>
      <c r="AJ6504" s="57"/>
      <c r="AK6504" s="57"/>
      <c r="AL6504" s="57"/>
      <c r="AM6504" s="57"/>
      <c r="AN6504" s="57"/>
      <c r="AO6504" s="57"/>
      <c r="AP6504" s="57"/>
      <c r="AQ6504" s="57"/>
      <c r="AR6504" s="57"/>
      <c r="AS6504" s="57"/>
      <c r="AT6504" s="57"/>
      <c r="AU6504" s="57"/>
      <c r="AV6504" s="57"/>
      <c r="AW6504" s="57"/>
      <c r="AX6504" s="57"/>
      <c r="AY6504" s="57"/>
      <c r="AZ6504" s="57"/>
      <c r="BA6504" s="57"/>
      <c r="BB6504" s="57"/>
      <c r="BC6504" s="57"/>
      <c r="BD6504" s="57"/>
      <c r="BE6504" s="57"/>
      <c r="BF6504" s="57"/>
      <c r="BG6504" s="57"/>
      <c r="BH6504" s="57"/>
      <c r="BI6504" s="57"/>
      <c r="BJ6504" s="57"/>
      <c r="BK6504" s="57"/>
      <c r="BL6504" s="57"/>
    </row>
    <row r="6505" spans="1:64" s="50" customFormat="1" ht="12" customHeight="1" x14ac:dyDescent="0.15">
      <c r="A6505" s="42" t="s">
        <v>16340</v>
      </c>
      <c r="B6505" s="42" t="s">
        <v>13072</v>
      </c>
      <c r="C6505" s="42" t="s">
        <v>14</v>
      </c>
      <c r="D6505" s="42" t="s">
        <v>31</v>
      </c>
      <c r="E6505" s="42" t="s">
        <v>16341</v>
      </c>
      <c r="F6505" s="55">
        <v>41402</v>
      </c>
      <c r="G6505" s="42" t="s">
        <v>23951</v>
      </c>
      <c r="H6505" s="42" t="s">
        <v>16342</v>
      </c>
      <c r="I6505" s="42" t="s">
        <v>838</v>
      </c>
      <c r="J6505" s="42" t="s">
        <v>16343</v>
      </c>
      <c r="K6505" s="42" t="s">
        <v>14449</v>
      </c>
      <c r="L6505" s="42" t="s">
        <v>16344</v>
      </c>
      <c r="M6505" s="42" t="s">
        <v>21</v>
      </c>
      <c r="N6505" s="42" t="s">
        <v>16345</v>
      </c>
      <c r="O6505" s="42" t="s">
        <v>537</v>
      </c>
      <c r="P6505" s="42" t="s">
        <v>395</v>
      </c>
      <c r="Q6505" s="56" t="s">
        <v>16346</v>
      </c>
      <c r="R6505" s="42" t="s">
        <v>94</v>
      </c>
      <c r="S6505" s="42" t="s">
        <v>22</v>
      </c>
      <c r="T6505" s="42"/>
      <c r="V6505" s="42"/>
      <c r="W6505" s="42"/>
      <c r="Y6505" s="57"/>
      <c r="Z6505" s="57"/>
      <c r="AA6505" s="57"/>
      <c r="AB6505" s="57"/>
      <c r="AC6505" s="57"/>
      <c r="AD6505" s="57"/>
      <c r="AE6505" s="57"/>
      <c r="AF6505" s="57"/>
      <c r="AG6505" s="57"/>
      <c r="AH6505" s="57"/>
      <c r="AI6505" s="57"/>
      <c r="AJ6505" s="57"/>
      <c r="AK6505" s="57"/>
      <c r="AL6505" s="57"/>
      <c r="AM6505" s="57"/>
      <c r="AN6505" s="57"/>
      <c r="AO6505" s="57"/>
      <c r="AP6505" s="57"/>
      <c r="AQ6505" s="57"/>
      <c r="AR6505" s="57"/>
      <c r="AS6505" s="57"/>
      <c r="AT6505" s="57"/>
      <c r="AU6505" s="57"/>
      <c r="AV6505" s="57"/>
      <c r="AW6505" s="57"/>
      <c r="AX6505" s="57"/>
      <c r="AY6505" s="57"/>
      <c r="AZ6505" s="57"/>
      <c r="BA6505" s="57"/>
      <c r="BB6505" s="57"/>
      <c r="BC6505" s="57"/>
      <c r="BD6505" s="57"/>
      <c r="BE6505" s="57"/>
      <c r="BF6505" s="57"/>
      <c r="BG6505" s="57"/>
      <c r="BH6505" s="57"/>
      <c r="BI6505" s="57"/>
      <c r="BJ6505" s="57"/>
      <c r="BK6505" s="57"/>
      <c r="BL6505" s="57"/>
    </row>
    <row r="6506" spans="1:64" s="50" customFormat="1" ht="12" customHeight="1" x14ac:dyDescent="0.15">
      <c r="A6506" s="42" t="s">
        <v>16352</v>
      </c>
      <c r="B6506" s="42" t="s">
        <v>8555</v>
      </c>
      <c r="C6506" s="42" t="s">
        <v>108</v>
      </c>
      <c r="D6506" s="42" t="s">
        <v>79</v>
      </c>
      <c r="E6506" s="42" t="s">
        <v>16353</v>
      </c>
      <c r="F6506" s="55">
        <v>41401</v>
      </c>
      <c r="G6506" s="42" t="s">
        <v>23952</v>
      </c>
      <c r="H6506" s="42" t="s">
        <v>1562</v>
      </c>
      <c r="I6506" s="42" t="s">
        <v>46</v>
      </c>
      <c r="J6506" s="42" t="s">
        <v>2716</v>
      </c>
      <c r="K6506" s="42" t="s">
        <v>4594</v>
      </c>
      <c r="L6506" s="42" t="s">
        <v>2717</v>
      </c>
      <c r="M6506" s="42" t="s">
        <v>21</v>
      </c>
      <c r="N6506" s="42" t="s">
        <v>16354</v>
      </c>
      <c r="O6506" s="42" t="s">
        <v>597</v>
      </c>
      <c r="P6506" s="42" t="s">
        <v>395</v>
      </c>
      <c r="Q6506" s="56" t="s">
        <v>16355</v>
      </c>
      <c r="R6506" s="42" t="s">
        <v>94</v>
      </c>
      <c r="S6506" s="42" t="s">
        <v>22</v>
      </c>
      <c r="T6506" s="42"/>
      <c r="V6506" s="42"/>
      <c r="W6506" s="42"/>
      <c r="Y6506" s="57"/>
      <c r="Z6506" s="57"/>
      <c r="AA6506" s="57"/>
      <c r="AB6506" s="57"/>
      <c r="AC6506" s="57"/>
      <c r="AD6506" s="57"/>
      <c r="AE6506" s="57"/>
      <c r="AF6506" s="57"/>
      <c r="AG6506" s="57"/>
      <c r="AH6506" s="57"/>
      <c r="AI6506" s="57"/>
      <c r="AJ6506" s="57"/>
      <c r="AK6506" s="57"/>
      <c r="AL6506" s="57"/>
      <c r="AM6506" s="57"/>
      <c r="AN6506" s="57"/>
      <c r="AO6506" s="57"/>
      <c r="AP6506" s="57"/>
      <c r="AQ6506" s="57"/>
      <c r="AR6506" s="57"/>
      <c r="AS6506" s="57"/>
      <c r="AT6506" s="57"/>
      <c r="AU6506" s="57"/>
      <c r="AV6506" s="57"/>
      <c r="AW6506" s="57"/>
      <c r="AX6506" s="57"/>
      <c r="AY6506" s="57"/>
      <c r="AZ6506" s="57"/>
      <c r="BA6506" s="57"/>
      <c r="BB6506" s="57"/>
      <c r="BC6506" s="57"/>
      <c r="BD6506" s="57"/>
      <c r="BE6506" s="57"/>
      <c r="BF6506" s="57"/>
      <c r="BG6506" s="57"/>
      <c r="BH6506" s="57"/>
      <c r="BI6506" s="57"/>
      <c r="BJ6506" s="57"/>
      <c r="BK6506" s="57"/>
      <c r="BL6506" s="57"/>
    </row>
    <row r="6507" spans="1:64" s="50" customFormat="1" ht="12" customHeight="1" x14ac:dyDescent="0.15">
      <c r="A6507" s="42" t="s">
        <v>16356</v>
      </c>
      <c r="B6507" s="42" t="s">
        <v>15467</v>
      </c>
      <c r="C6507" s="42" t="s">
        <v>14</v>
      </c>
      <c r="D6507" s="42" t="s">
        <v>42</v>
      </c>
      <c r="E6507" s="42" t="s">
        <v>16357</v>
      </c>
      <c r="F6507" s="55">
        <v>41401</v>
      </c>
      <c r="G6507" s="42" t="s">
        <v>16358</v>
      </c>
      <c r="H6507" s="42" t="s">
        <v>11867</v>
      </c>
      <c r="I6507" s="42" t="s">
        <v>56</v>
      </c>
      <c r="J6507" s="42" t="s">
        <v>11868</v>
      </c>
      <c r="K6507" s="42" t="s">
        <v>1231</v>
      </c>
      <c r="L6507" s="42" t="s">
        <v>13199</v>
      </c>
      <c r="M6507" s="42" t="s">
        <v>21</v>
      </c>
      <c r="N6507" s="42" t="s">
        <v>16359</v>
      </c>
      <c r="O6507" s="42" t="s">
        <v>537</v>
      </c>
      <c r="P6507" s="42" t="s">
        <v>395</v>
      </c>
      <c r="Q6507" s="56" t="s">
        <v>16360</v>
      </c>
      <c r="R6507" s="42" t="s">
        <v>94</v>
      </c>
      <c r="S6507" s="42" t="s">
        <v>22</v>
      </c>
      <c r="T6507" s="42"/>
      <c r="V6507" s="42"/>
      <c r="W6507" s="42"/>
      <c r="Y6507" s="57"/>
      <c r="Z6507" s="57"/>
      <c r="AA6507" s="57"/>
      <c r="AB6507" s="57"/>
      <c r="AC6507" s="57"/>
      <c r="AD6507" s="57"/>
      <c r="AE6507" s="57"/>
      <c r="AF6507" s="57"/>
      <c r="AG6507" s="57"/>
      <c r="AH6507" s="57"/>
      <c r="AI6507" s="57"/>
      <c r="AJ6507" s="57"/>
      <c r="AK6507" s="57"/>
      <c r="AL6507" s="57"/>
      <c r="AM6507" s="57"/>
      <c r="AN6507" s="57"/>
      <c r="AO6507" s="57"/>
      <c r="AP6507" s="57"/>
      <c r="AQ6507" s="57"/>
      <c r="AR6507" s="57"/>
      <c r="AS6507" s="57"/>
      <c r="AT6507" s="57"/>
      <c r="AU6507" s="57"/>
      <c r="AV6507" s="57"/>
      <c r="AW6507" s="57"/>
      <c r="AX6507" s="57"/>
      <c r="AY6507" s="57"/>
      <c r="AZ6507" s="57"/>
      <c r="BA6507" s="57"/>
      <c r="BB6507" s="57"/>
      <c r="BC6507" s="57"/>
      <c r="BD6507" s="57"/>
      <c r="BE6507" s="57"/>
      <c r="BF6507" s="57"/>
      <c r="BG6507" s="57"/>
      <c r="BH6507" s="57"/>
      <c r="BI6507" s="57"/>
      <c r="BJ6507" s="57"/>
      <c r="BK6507" s="57"/>
      <c r="BL6507" s="57"/>
    </row>
    <row r="6508" spans="1:64" s="50" customFormat="1" ht="12" customHeight="1" x14ac:dyDescent="0.15">
      <c r="A6508" s="42" t="s">
        <v>16361</v>
      </c>
      <c r="B6508" s="42" t="s">
        <v>10629</v>
      </c>
      <c r="C6508" s="42" t="s">
        <v>14</v>
      </c>
      <c r="D6508" s="42" t="s">
        <v>42</v>
      </c>
      <c r="E6508" s="42"/>
      <c r="F6508" s="55">
        <v>41401</v>
      </c>
      <c r="G6508" s="42" t="s">
        <v>16362</v>
      </c>
      <c r="H6508" s="42" t="s">
        <v>207</v>
      </c>
      <c r="I6508" s="42" t="s">
        <v>56</v>
      </c>
      <c r="J6508" s="42" t="s">
        <v>12975</v>
      </c>
      <c r="K6508" s="42" t="s">
        <v>155</v>
      </c>
      <c r="L6508" s="42" t="s">
        <v>156</v>
      </c>
      <c r="M6508" s="42" t="s">
        <v>21</v>
      </c>
      <c r="N6508" s="42" t="s">
        <v>16363</v>
      </c>
      <c r="O6508" s="42" t="s">
        <v>23</v>
      </c>
      <c r="P6508" s="42" t="s">
        <v>395</v>
      </c>
      <c r="Q6508" s="56" t="s">
        <v>16364</v>
      </c>
      <c r="R6508" s="42" t="s">
        <v>94</v>
      </c>
      <c r="S6508" s="42" t="s">
        <v>22</v>
      </c>
      <c r="T6508" s="42"/>
      <c r="V6508" s="42"/>
      <c r="W6508" s="42"/>
      <c r="Y6508" s="57"/>
      <c r="Z6508" s="57"/>
      <c r="AA6508" s="57"/>
      <c r="AB6508" s="57"/>
      <c r="AC6508" s="57"/>
      <c r="AD6508" s="57"/>
      <c r="AE6508" s="57"/>
      <c r="AF6508" s="57"/>
      <c r="AG6508" s="57"/>
      <c r="AH6508" s="57"/>
      <c r="AI6508" s="57"/>
      <c r="AJ6508" s="57"/>
      <c r="AK6508" s="57"/>
      <c r="AL6508" s="57"/>
      <c r="AM6508" s="57"/>
      <c r="AN6508" s="57"/>
      <c r="AO6508" s="57"/>
      <c r="AP6508" s="57"/>
      <c r="AQ6508" s="57"/>
      <c r="AR6508" s="57"/>
      <c r="AS6508" s="57"/>
      <c r="AT6508" s="57"/>
      <c r="AU6508" s="57"/>
      <c r="AV6508" s="57"/>
      <c r="AW6508" s="57"/>
      <c r="AX6508" s="57"/>
      <c r="AY6508" s="57"/>
      <c r="AZ6508" s="57"/>
      <c r="BA6508" s="57"/>
      <c r="BB6508" s="57"/>
      <c r="BC6508" s="57"/>
      <c r="BD6508" s="57"/>
      <c r="BE6508" s="57"/>
      <c r="BF6508" s="57"/>
      <c r="BG6508" s="57"/>
      <c r="BH6508" s="57"/>
      <c r="BI6508" s="57"/>
      <c r="BJ6508" s="57"/>
      <c r="BK6508" s="57"/>
      <c r="BL6508" s="57"/>
    </row>
    <row r="6509" spans="1:64" s="50" customFormat="1" ht="12" customHeight="1" x14ac:dyDescent="0.15">
      <c r="A6509" s="42" t="s">
        <v>16365</v>
      </c>
      <c r="B6509" s="42">
        <v>32</v>
      </c>
      <c r="C6509" s="42" t="s">
        <v>14</v>
      </c>
      <c r="D6509" s="42" t="s">
        <v>15</v>
      </c>
      <c r="E6509" s="42" t="s">
        <v>16366</v>
      </c>
      <c r="F6509" s="55">
        <v>41400</v>
      </c>
      <c r="G6509" s="42" t="s">
        <v>16367</v>
      </c>
      <c r="H6509" s="42" t="s">
        <v>6267</v>
      </c>
      <c r="I6509" s="42" t="s">
        <v>39</v>
      </c>
      <c r="J6509" s="42" t="s">
        <v>6268</v>
      </c>
      <c r="K6509" s="42" t="s">
        <v>3338</v>
      </c>
      <c r="L6509" s="42" t="s">
        <v>6269</v>
      </c>
      <c r="M6509" s="42" t="s">
        <v>21</v>
      </c>
      <c r="N6509" s="42" t="s">
        <v>16368</v>
      </c>
      <c r="O6509" s="42" t="s">
        <v>23</v>
      </c>
      <c r="P6509" s="42" t="s">
        <v>395</v>
      </c>
      <c r="Q6509" s="56" t="s">
        <v>16369</v>
      </c>
      <c r="R6509" s="42" t="s">
        <v>542</v>
      </c>
      <c r="S6509" s="42" t="s">
        <v>22</v>
      </c>
      <c r="T6509" s="42"/>
      <c r="V6509" s="42"/>
      <c r="W6509" s="42"/>
      <c r="Y6509" s="57"/>
      <c r="Z6509" s="57"/>
      <c r="AA6509" s="57"/>
      <c r="AB6509" s="57"/>
      <c r="AC6509" s="57"/>
      <c r="AD6509" s="57"/>
      <c r="AE6509" s="57"/>
      <c r="AF6509" s="57"/>
      <c r="AG6509" s="57"/>
      <c r="AH6509" s="57"/>
      <c r="AI6509" s="57"/>
      <c r="AJ6509" s="57"/>
      <c r="AK6509" s="57"/>
      <c r="AL6509" s="57"/>
      <c r="AM6509" s="57"/>
      <c r="AN6509" s="57"/>
      <c r="AO6509" s="57"/>
      <c r="AP6509" s="57"/>
      <c r="AQ6509" s="57"/>
      <c r="AR6509" s="57"/>
      <c r="AS6509" s="57"/>
      <c r="AT6509" s="57"/>
      <c r="AU6509" s="57"/>
      <c r="AV6509" s="57"/>
      <c r="AW6509" s="57"/>
      <c r="AX6509" s="57"/>
      <c r="AY6509" s="57"/>
      <c r="AZ6509" s="57"/>
      <c r="BA6509" s="57"/>
      <c r="BB6509" s="57"/>
      <c r="BC6509" s="57"/>
      <c r="BD6509" s="57"/>
      <c r="BE6509" s="57"/>
      <c r="BF6509" s="57"/>
      <c r="BG6509" s="57"/>
      <c r="BH6509" s="57"/>
      <c r="BI6509" s="57"/>
      <c r="BJ6509" s="57"/>
      <c r="BK6509" s="57"/>
      <c r="BL6509" s="57"/>
    </row>
    <row r="6510" spans="1:64" s="50" customFormat="1" ht="12" customHeight="1" x14ac:dyDescent="0.15">
      <c r="A6510" s="42" t="s">
        <v>16374</v>
      </c>
      <c r="B6510" s="42">
        <v>17</v>
      </c>
      <c r="C6510" s="42" t="s">
        <v>14</v>
      </c>
      <c r="D6510" s="42" t="s">
        <v>79</v>
      </c>
      <c r="E6510" s="42" t="s">
        <v>16375</v>
      </c>
      <c r="F6510" s="55">
        <v>41399</v>
      </c>
      <c r="G6510" s="42" t="s">
        <v>16376</v>
      </c>
      <c r="H6510" s="42" t="s">
        <v>738</v>
      </c>
      <c r="I6510" s="42" t="s">
        <v>417</v>
      </c>
      <c r="J6510" s="42" t="s">
        <v>16377</v>
      </c>
      <c r="K6510" s="42" t="s">
        <v>1681</v>
      </c>
      <c r="L6510" s="42" t="s">
        <v>569</v>
      </c>
      <c r="M6510" s="42" t="s">
        <v>3088</v>
      </c>
      <c r="N6510" s="42" t="s">
        <v>16378</v>
      </c>
      <c r="O6510" s="42" t="s">
        <v>994</v>
      </c>
      <c r="P6510" s="42" t="s">
        <v>395</v>
      </c>
      <c r="Q6510" s="56" t="s">
        <v>16379</v>
      </c>
      <c r="R6510" s="42" t="s">
        <v>94</v>
      </c>
      <c r="S6510" s="42" t="s">
        <v>22</v>
      </c>
      <c r="T6510" s="42"/>
      <c r="V6510" s="42"/>
      <c r="W6510" s="42"/>
      <c r="Y6510" s="57"/>
      <c r="Z6510" s="57"/>
      <c r="AA6510" s="57"/>
      <c r="AB6510" s="57"/>
      <c r="AC6510" s="57"/>
      <c r="AD6510" s="57"/>
      <c r="AE6510" s="57"/>
      <c r="AF6510" s="57"/>
      <c r="AG6510" s="57"/>
      <c r="AH6510" s="57"/>
      <c r="AI6510" s="57"/>
      <c r="AJ6510" s="57"/>
      <c r="AK6510" s="57"/>
      <c r="AL6510" s="57"/>
      <c r="AM6510" s="57"/>
      <c r="AN6510" s="57"/>
      <c r="AO6510" s="57"/>
      <c r="AP6510" s="57"/>
      <c r="AQ6510" s="57"/>
      <c r="AR6510" s="57"/>
      <c r="AS6510" s="57"/>
      <c r="AT6510" s="57"/>
      <c r="AU6510" s="57"/>
      <c r="AV6510" s="57"/>
      <c r="AW6510" s="57"/>
      <c r="AX6510" s="57"/>
      <c r="AY6510" s="57"/>
      <c r="AZ6510" s="57"/>
      <c r="BA6510" s="57"/>
      <c r="BB6510" s="57"/>
      <c r="BC6510" s="57"/>
      <c r="BD6510" s="57"/>
      <c r="BE6510" s="57"/>
      <c r="BF6510" s="57"/>
      <c r="BG6510" s="57"/>
      <c r="BH6510" s="57"/>
      <c r="BI6510" s="57"/>
      <c r="BJ6510" s="57"/>
      <c r="BK6510" s="57"/>
      <c r="BL6510" s="57"/>
    </row>
    <row r="6511" spans="1:64" s="50" customFormat="1" ht="12" customHeight="1" x14ac:dyDescent="0.15">
      <c r="A6511" s="42" t="s">
        <v>16370</v>
      </c>
      <c r="B6511" s="42" t="s">
        <v>15785</v>
      </c>
      <c r="C6511" s="42" t="s">
        <v>14</v>
      </c>
      <c r="D6511" s="42" t="s">
        <v>79</v>
      </c>
      <c r="E6511" s="42" t="s">
        <v>16371</v>
      </c>
      <c r="F6511" s="55">
        <v>41399</v>
      </c>
      <c r="G6511" s="42" t="s">
        <v>23953</v>
      </c>
      <c r="H6511" s="42" t="s">
        <v>81</v>
      </c>
      <c r="I6511" s="42" t="s">
        <v>38</v>
      </c>
      <c r="J6511" s="42" t="s">
        <v>15442</v>
      </c>
      <c r="K6511" s="42" t="s">
        <v>82</v>
      </c>
      <c r="L6511" s="42" t="s">
        <v>83</v>
      </c>
      <c r="M6511" s="42" t="s">
        <v>21</v>
      </c>
      <c r="N6511" s="42" t="s">
        <v>16372</v>
      </c>
      <c r="O6511" s="42" t="s">
        <v>23</v>
      </c>
      <c r="P6511" s="42" t="s">
        <v>395</v>
      </c>
      <c r="Q6511" s="56" t="s">
        <v>16373</v>
      </c>
      <c r="R6511" s="42" t="s">
        <v>542</v>
      </c>
      <c r="S6511" s="42" t="s">
        <v>22</v>
      </c>
      <c r="T6511" s="42"/>
      <c r="V6511" s="42"/>
      <c r="W6511" s="42"/>
      <c r="Y6511" s="57"/>
      <c r="Z6511" s="57"/>
      <c r="AA6511" s="57"/>
      <c r="AB6511" s="57"/>
      <c r="AC6511" s="57"/>
      <c r="AD6511" s="57"/>
      <c r="AE6511" s="57"/>
      <c r="AF6511" s="57"/>
      <c r="AG6511" s="57"/>
      <c r="AH6511" s="57"/>
      <c r="AI6511" s="57"/>
      <c r="AJ6511" s="57"/>
      <c r="AK6511" s="57"/>
      <c r="AL6511" s="57"/>
      <c r="AM6511" s="57"/>
      <c r="AN6511" s="57"/>
      <c r="AO6511" s="57"/>
      <c r="AP6511" s="57"/>
      <c r="AQ6511" s="57"/>
      <c r="AR6511" s="57"/>
      <c r="AS6511" s="57"/>
      <c r="AT6511" s="57"/>
      <c r="AU6511" s="57"/>
      <c r="AV6511" s="57"/>
      <c r="AW6511" s="57"/>
      <c r="AX6511" s="57"/>
      <c r="AY6511" s="57"/>
      <c r="AZ6511" s="57"/>
      <c r="BA6511" s="57"/>
      <c r="BB6511" s="57"/>
      <c r="BC6511" s="57"/>
      <c r="BD6511" s="57"/>
      <c r="BE6511" s="57"/>
      <c r="BF6511" s="57"/>
      <c r="BG6511" s="57"/>
      <c r="BH6511" s="57"/>
      <c r="BI6511" s="57"/>
      <c r="BJ6511" s="57"/>
      <c r="BK6511" s="57"/>
      <c r="BL6511" s="57"/>
    </row>
    <row r="6512" spans="1:64" s="50" customFormat="1" ht="12" customHeight="1" x14ac:dyDescent="0.15">
      <c r="A6512" s="42" t="s">
        <v>16380</v>
      </c>
      <c r="B6512" s="42" t="s">
        <v>15364</v>
      </c>
      <c r="C6512" s="42" t="s">
        <v>14</v>
      </c>
      <c r="D6512" s="42" t="s">
        <v>79</v>
      </c>
      <c r="E6512" s="42" t="s">
        <v>16381</v>
      </c>
      <c r="F6512" s="55">
        <v>41398</v>
      </c>
      <c r="G6512" s="42" t="s">
        <v>16382</v>
      </c>
      <c r="H6512" s="42" t="s">
        <v>1043</v>
      </c>
      <c r="I6512" s="42" t="s">
        <v>56</v>
      </c>
      <c r="J6512" s="42" t="s">
        <v>16383</v>
      </c>
      <c r="K6512" s="42" t="s">
        <v>1044</v>
      </c>
      <c r="L6512" s="42" t="s">
        <v>1045</v>
      </c>
      <c r="M6512" s="42" t="s">
        <v>21</v>
      </c>
      <c r="N6512" s="42" t="s">
        <v>16384</v>
      </c>
      <c r="O6512" s="42" t="s">
        <v>23</v>
      </c>
      <c r="P6512" s="42" t="s">
        <v>395</v>
      </c>
      <c r="Q6512" s="56" t="s">
        <v>16385</v>
      </c>
      <c r="R6512" s="42" t="s">
        <v>94</v>
      </c>
      <c r="S6512" s="42" t="s">
        <v>22</v>
      </c>
      <c r="T6512" s="42"/>
      <c r="V6512" s="42"/>
      <c r="W6512" s="42"/>
      <c r="Y6512" s="57"/>
      <c r="Z6512" s="57"/>
      <c r="AA6512" s="57"/>
      <c r="AB6512" s="57"/>
      <c r="AC6512" s="57"/>
      <c r="AD6512" s="57"/>
      <c r="AE6512" s="57"/>
      <c r="AF6512" s="57"/>
      <c r="AG6512" s="57"/>
      <c r="AH6512" s="57"/>
      <c r="AI6512" s="57"/>
      <c r="AJ6512" s="57"/>
      <c r="AK6512" s="57"/>
      <c r="AL6512" s="57"/>
      <c r="AM6512" s="57"/>
      <c r="AN6512" s="57"/>
      <c r="AO6512" s="57"/>
      <c r="AP6512" s="57"/>
      <c r="AQ6512" s="57"/>
      <c r="AR6512" s="57"/>
      <c r="AS6512" s="57"/>
      <c r="AT6512" s="57"/>
      <c r="AU6512" s="57"/>
      <c r="AV6512" s="57"/>
      <c r="AW6512" s="57"/>
      <c r="AX6512" s="57"/>
      <c r="AY6512" s="57"/>
      <c r="AZ6512" s="57"/>
      <c r="BA6512" s="57"/>
      <c r="BB6512" s="57"/>
      <c r="BC6512" s="57"/>
      <c r="BD6512" s="57"/>
      <c r="BE6512" s="57"/>
      <c r="BF6512" s="57"/>
      <c r="BG6512" s="57"/>
      <c r="BH6512" s="57"/>
      <c r="BI6512" s="57"/>
      <c r="BJ6512" s="57"/>
      <c r="BK6512" s="57"/>
      <c r="BL6512" s="57"/>
    </row>
    <row r="6513" spans="1:64" s="50" customFormat="1" ht="12" customHeight="1" x14ac:dyDescent="0.15">
      <c r="A6513" s="42" t="s">
        <v>16386</v>
      </c>
      <c r="B6513" s="42" t="s">
        <v>13072</v>
      </c>
      <c r="C6513" s="42" t="s">
        <v>14</v>
      </c>
      <c r="D6513" s="42" t="s">
        <v>42</v>
      </c>
      <c r="E6513" s="42"/>
      <c r="F6513" s="55">
        <v>41398</v>
      </c>
      <c r="G6513" s="42" t="s">
        <v>16387</v>
      </c>
      <c r="H6513" s="42" t="s">
        <v>11631</v>
      </c>
      <c r="I6513" s="42" t="s">
        <v>39</v>
      </c>
      <c r="J6513" s="42" t="s">
        <v>16388</v>
      </c>
      <c r="K6513" s="42" t="s">
        <v>150</v>
      </c>
      <c r="L6513" s="42" t="s">
        <v>16389</v>
      </c>
      <c r="M6513" s="42" t="s">
        <v>21</v>
      </c>
      <c r="N6513" s="42" t="s">
        <v>16390</v>
      </c>
      <c r="O6513" s="42" t="s">
        <v>23</v>
      </c>
      <c r="P6513" s="42" t="s">
        <v>395</v>
      </c>
      <c r="Q6513" s="56" t="s">
        <v>16391</v>
      </c>
      <c r="R6513" s="42" t="s">
        <v>542</v>
      </c>
      <c r="S6513" s="42" t="s">
        <v>22</v>
      </c>
      <c r="T6513" s="42"/>
      <c r="V6513" s="42"/>
      <c r="W6513" s="42"/>
      <c r="Y6513" s="57"/>
      <c r="Z6513" s="57"/>
      <c r="AA6513" s="57"/>
      <c r="AB6513" s="57"/>
      <c r="AC6513" s="57"/>
      <c r="AD6513" s="57"/>
      <c r="AE6513" s="57"/>
      <c r="AF6513" s="57"/>
      <c r="AG6513" s="57"/>
      <c r="AH6513" s="57"/>
      <c r="AI6513" s="57"/>
      <c r="AJ6513" s="57"/>
      <c r="AK6513" s="57"/>
      <c r="AL6513" s="57"/>
      <c r="AM6513" s="57"/>
      <c r="AN6513" s="57"/>
      <c r="AO6513" s="57"/>
      <c r="AP6513" s="57"/>
      <c r="AQ6513" s="57"/>
      <c r="AR6513" s="57"/>
      <c r="AS6513" s="57"/>
      <c r="AT6513" s="57"/>
      <c r="AU6513" s="57"/>
      <c r="AV6513" s="57"/>
      <c r="AW6513" s="57"/>
      <c r="AX6513" s="57"/>
      <c r="AY6513" s="57"/>
      <c r="AZ6513" s="57"/>
      <c r="BA6513" s="57"/>
      <c r="BB6513" s="57"/>
      <c r="BC6513" s="57"/>
      <c r="BD6513" s="57"/>
      <c r="BE6513" s="57"/>
      <c r="BF6513" s="57"/>
      <c r="BG6513" s="57"/>
      <c r="BH6513" s="57"/>
      <c r="BI6513" s="57"/>
      <c r="BJ6513" s="57"/>
      <c r="BK6513" s="57"/>
      <c r="BL6513" s="57"/>
    </row>
    <row r="6514" spans="1:64" s="50" customFormat="1" ht="13.5" customHeight="1" x14ac:dyDescent="0.15">
      <c r="A6514" s="42" t="s">
        <v>16396</v>
      </c>
      <c r="B6514" s="42">
        <v>46</v>
      </c>
      <c r="C6514" s="42" t="s">
        <v>14</v>
      </c>
      <c r="D6514" s="42" t="s">
        <v>24</v>
      </c>
      <c r="E6514" s="42"/>
      <c r="F6514" s="55">
        <v>41398</v>
      </c>
      <c r="G6514" s="42" t="s">
        <v>16397</v>
      </c>
      <c r="H6514" s="42" t="s">
        <v>16398</v>
      </c>
      <c r="I6514" s="42" t="s">
        <v>238</v>
      </c>
      <c r="J6514" s="42" t="s">
        <v>16399</v>
      </c>
      <c r="K6514" s="42" t="s">
        <v>2359</v>
      </c>
      <c r="L6514" s="42" t="s">
        <v>16400</v>
      </c>
      <c r="M6514" s="42" t="s">
        <v>23</v>
      </c>
      <c r="N6514" s="42" t="s">
        <v>16401</v>
      </c>
      <c r="O6514" s="42" t="s">
        <v>394</v>
      </c>
      <c r="P6514" s="42" t="s">
        <v>395</v>
      </c>
      <c r="Q6514" s="56" t="s">
        <v>16402</v>
      </c>
      <c r="R6514" s="42" t="s">
        <v>542</v>
      </c>
      <c r="S6514" s="42" t="s">
        <v>22</v>
      </c>
      <c r="T6514" s="42"/>
      <c r="V6514" s="42"/>
      <c r="W6514" s="42"/>
      <c r="Y6514" s="57"/>
      <c r="Z6514" s="57"/>
      <c r="AA6514" s="57"/>
      <c r="AB6514" s="57"/>
      <c r="AC6514" s="57"/>
      <c r="AD6514" s="57"/>
      <c r="AE6514" s="57"/>
      <c r="AF6514" s="57"/>
      <c r="AG6514" s="57"/>
      <c r="AH6514" s="57"/>
      <c r="AI6514" s="57"/>
      <c r="AJ6514" s="57"/>
      <c r="AK6514" s="57"/>
      <c r="AL6514" s="57"/>
      <c r="AM6514" s="57"/>
      <c r="AN6514" s="57"/>
      <c r="AO6514" s="57"/>
      <c r="AP6514" s="57"/>
      <c r="AQ6514" s="57"/>
      <c r="AR6514" s="57"/>
      <c r="AS6514" s="57"/>
      <c r="AT6514" s="57"/>
      <c r="AU6514" s="57"/>
      <c r="AV6514" s="57"/>
      <c r="AW6514" s="57"/>
      <c r="AX6514" s="57"/>
      <c r="AY6514" s="57"/>
      <c r="AZ6514" s="57"/>
      <c r="BA6514" s="57"/>
      <c r="BB6514" s="57"/>
      <c r="BC6514" s="57"/>
      <c r="BD6514" s="57"/>
      <c r="BE6514" s="57"/>
      <c r="BF6514" s="57"/>
      <c r="BG6514" s="57"/>
      <c r="BH6514" s="57"/>
      <c r="BI6514" s="57"/>
      <c r="BJ6514" s="57"/>
      <c r="BK6514" s="57"/>
      <c r="BL6514" s="57"/>
    </row>
    <row r="6515" spans="1:64" s="50" customFormat="1" ht="13.5" customHeight="1" x14ac:dyDescent="0.15">
      <c r="A6515" s="42" t="s">
        <v>3186</v>
      </c>
      <c r="B6515" s="42" t="s">
        <v>23</v>
      </c>
      <c r="C6515" s="42" t="s">
        <v>14</v>
      </c>
      <c r="D6515" s="42" t="s">
        <v>24</v>
      </c>
      <c r="E6515" s="42"/>
      <c r="F6515" s="55">
        <v>41398</v>
      </c>
      <c r="G6515" s="42" t="s">
        <v>16392</v>
      </c>
      <c r="H6515" s="42" t="s">
        <v>207</v>
      </c>
      <c r="I6515" s="42" t="s">
        <v>56</v>
      </c>
      <c r="J6515" s="42" t="s">
        <v>16393</v>
      </c>
      <c r="K6515" s="42" t="s">
        <v>155</v>
      </c>
      <c r="L6515" s="42" t="s">
        <v>156</v>
      </c>
      <c r="M6515" s="42" t="s">
        <v>21</v>
      </c>
      <c r="N6515" s="42" t="s">
        <v>16394</v>
      </c>
      <c r="O6515" s="42" t="s">
        <v>2366</v>
      </c>
      <c r="P6515" s="42" t="s">
        <v>395</v>
      </c>
      <c r="Q6515" s="56" t="s">
        <v>16395</v>
      </c>
      <c r="R6515" s="42" t="s">
        <v>23</v>
      </c>
      <c r="S6515" s="42" t="s">
        <v>22</v>
      </c>
      <c r="T6515" s="42"/>
      <c r="V6515" s="42"/>
      <c r="W6515" s="42"/>
      <c r="Y6515" s="57"/>
      <c r="Z6515" s="57"/>
      <c r="AA6515" s="57"/>
      <c r="AB6515" s="57"/>
      <c r="AC6515" s="57"/>
      <c r="AD6515" s="57"/>
      <c r="AE6515" s="57"/>
      <c r="AF6515" s="57"/>
      <c r="AG6515" s="57"/>
      <c r="AH6515" s="57"/>
      <c r="AI6515" s="57"/>
      <c r="AJ6515" s="57"/>
      <c r="AK6515" s="57"/>
      <c r="AL6515" s="57"/>
      <c r="AM6515" s="57"/>
      <c r="AN6515" s="57"/>
      <c r="AO6515" s="57"/>
      <c r="AP6515" s="57"/>
      <c r="AQ6515" s="57"/>
      <c r="AR6515" s="57"/>
      <c r="AS6515" s="57"/>
      <c r="AT6515" s="57"/>
      <c r="AU6515" s="57"/>
      <c r="AV6515" s="57"/>
      <c r="AW6515" s="57"/>
      <c r="AX6515" s="57"/>
      <c r="AY6515" s="57"/>
      <c r="AZ6515" s="57"/>
      <c r="BA6515" s="57"/>
      <c r="BB6515" s="57"/>
      <c r="BC6515" s="57"/>
      <c r="BD6515" s="57"/>
      <c r="BE6515" s="57"/>
      <c r="BF6515" s="57"/>
      <c r="BG6515" s="57"/>
      <c r="BH6515" s="57"/>
      <c r="BI6515" s="57"/>
      <c r="BJ6515" s="57"/>
      <c r="BK6515" s="57"/>
      <c r="BL6515" s="57"/>
    </row>
    <row r="6516" spans="1:64" s="50" customFormat="1" ht="13.5" customHeight="1" x14ac:dyDescent="0.15">
      <c r="A6516" s="42" t="s">
        <v>16403</v>
      </c>
      <c r="B6516" s="42" t="s">
        <v>13165</v>
      </c>
      <c r="C6516" s="42" t="s">
        <v>14</v>
      </c>
      <c r="D6516" s="42" t="s">
        <v>31</v>
      </c>
      <c r="E6516" s="42"/>
      <c r="F6516" s="55">
        <v>41397</v>
      </c>
      <c r="G6516" s="42" t="s">
        <v>16404</v>
      </c>
      <c r="H6516" s="42" t="s">
        <v>5855</v>
      </c>
      <c r="I6516" s="42" t="s">
        <v>111</v>
      </c>
      <c r="J6516" s="42" t="s">
        <v>16405</v>
      </c>
      <c r="K6516" s="42" t="s">
        <v>45</v>
      </c>
      <c r="L6516" s="42" t="s">
        <v>2010</v>
      </c>
      <c r="M6516" s="42" t="s">
        <v>21</v>
      </c>
      <c r="N6516" s="42" t="s">
        <v>16406</v>
      </c>
      <c r="O6516" s="42" t="s">
        <v>23</v>
      </c>
      <c r="P6516" s="42" t="s">
        <v>395</v>
      </c>
      <c r="Q6516" s="56" t="s">
        <v>16407</v>
      </c>
      <c r="R6516" s="42" t="s">
        <v>94</v>
      </c>
      <c r="S6516" s="42" t="s">
        <v>22</v>
      </c>
      <c r="T6516" s="42"/>
      <c r="V6516" s="42"/>
      <c r="W6516" s="42"/>
      <c r="Y6516" s="57"/>
      <c r="Z6516" s="57"/>
      <c r="AA6516" s="57"/>
      <c r="AB6516" s="57"/>
      <c r="AC6516" s="57"/>
      <c r="AD6516" s="57"/>
      <c r="AE6516" s="57"/>
      <c r="AF6516" s="57"/>
      <c r="AG6516" s="57"/>
      <c r="AH6516" s="57"/>
      <c r="AI6516" s="57"/>
      <c r="AJ6516" s="57"/>
      <c r="AK6516" s="57"/>
      <c r="AL6516" s="57"/>
      <c r="AM6516" s="57"/>
      <c r="AN6516" s="57"/>
      <c r="AO6516" s="57"/>
      <c r="AP6516" s="57"/>
      <c r="AQ6516" s="57"/>
      <c r="AR6516" s="57"/>
      <c r="AS6516" s="57"/>
      <c r="AT6516" s="57"/>
      <c r="AU6516" s="57"/>
      <c r="AV6516" s="57"/>
      <c r="AW6516" s="57"/>
      <c r="AX6516" s="57"/>
      <c r="AY6516" s="57"/>
      <c r="AZ6516" s="57"/>
      <c r="BA6516" s="57"/>
      <c r="BB6516" s="57"/>
      <c r="BC6516" s="57"/>
      <c r="BD6516" s="57"/>
      <c r="BE6516" s="57"/>
      <c r="BF6516" s="57"/>
      <c r="BG6516" s="57"/>
      <c r="BH6516" s="57"/>
      <c r="BI6516" s="57"/>
      <c r="BJ6516" s="57"/>
      <c r="BK6516" s="57"/>
      <c r="BL6516" s="57"/>
    </row>
    <row r="6517" spans="1:64" s="50" customFormat="1" ht="13.5" customHeight="1" x14ac:dyDescent="0.15">
      <c r="A6517" s="42" t="s">
        <v>16408</v>
      </c>
      <c r="B6517" s="42" t="s">
        <v>13072</v>
      </c>
      <c r="C6517" s="42" t="s">
        <v>14</v>
      </c>
      <c r="D6517" s="42" t="s">
        <v>79</v>
      </c>
      <c r="E6517" s="42" t="s">
        <v>16409</v>
      </c>
      <c r="F6517" s="55">
        <v>41396</v>
      </c>
      <c r="G6517" s="42" t="s">
        <v>16410</v>
      </c>
      <c r="H6517" s="42" t="s">
        <v>707</v>
      </c>
      <c r="I6517" s="42" t="s">
        <v>67</v>
      </c>
      <c r="J6517" s="42" t="s">
        <v>16411</v>
      </c>
      <c r="K6517" s="42" t="s">
        <v>545</v>
      </c>
      <c r="L6517" s="42" t="s">
        <v>16412</v>
      </c>
      <c r="M6517" s="42" t="s">
        <v>21</v>
      </c>
      <c r="N6517" s="42" t="s">
        <v>16413</v>
      </c>
      <c r="O6517" s="42" t="s">
        <v>597</v>
      </c>
      <c r="P6517" s="42" t="s">
        <v>395</v>
      </c>
      <c r="Q6517" s="56" t="s">
        <v>16414</v>
      </c>
      <c r="R6517" s="42" t="s">
        <v>542</v>
      </c>
      <c r="S6517" s="42" t="s">
        <v>22</v>
      </c>
      <c r="T6517" s="42"/>
      <c r="V6517" s="42"/>
      <c r="W6517" s="42"/>
      <c r="Y6517" s="57"/>
      <c r="Z6517" s="57"/>
      <c r="AA6517" s="57"/>
      <c r="AB6517" s="57"/>
      <c r="AC6517" s="57"/>
      <c r="AD6517" s="57"/>
      <c r="AE6517" s="57"/>
      <c r="AF6517" s="57"/>
      <c r="AG6517" s="57"/>
      <c r="AH6517" s="57"/>
      <c r="AI6517" s="57"/>
      <c r="AJ6517" s="57"/>
      <c r="AK6517" s="57"/>
      <c r="AL6517" s="57"/>
      <c r="AM6517" s="57"/>
      <c r="AN6517" s="57"/>
      <c r="AO6517" s="57"/>
      <c r="AP6517" s="57"/>
      <c r="AQ6517" s="57"/>
      <c r="AR6517" s="57"/>
      <c r="AS6517" s="57"/>
      <c r="AT6517" s="57"/>
      <c r="AU6517" s="57"/>
      <c r="AV6517" s="57"/>
      <c r="AW6517" s="57"/>
      <c r="AX6517" s="57"/>
      <c r="AY6517" s="57"/>
      <c r="AZ6517" s="57"/>
      <c r="BA6517" s="57"/>
      <c r="BB6517" s="57"/>
      <c r="BC6517" s="57"/>
      <c r="BD6517" s="57"/>
      <c r="BE6517" s="57"/>
      <c r="BF6517" s="57"/>
      <c r="BG6517" s="57"/>
      <c r="BH6517" s="57"/>
      <c r="BI6517" s="57"/>
      <c r="BJ6517" s="57"/>
      <c r="BK6517" s="57"/>
      <c r="BL6517" s="57"/>
    </row>
    <row r="6518" spans="1:64" s="50" customFormat="1" ht="13.5" customHeight="1" x14ac:dyDescent="0.15">
      <c r="A6518" s="42" t="s">
        <v>16420</v>
      </c>
      <c r="B6518" s="42">
        <v>38</v>
      </c>
      <c r="C6518" s="42" t="s">
        <v>14</v>
      </c>
      <c r="D6518" s="42" t="s">
        <v>79</v>
      </c>
      <c r="E6518" s="42" t="s">
        <v>16421</v>
      </c>
      <c r="F6518" s="55">
        <v>41396</v>
      </c>
      <c r="G6518" s="42" t="s">
        <v>16422</v>
      </c>
      <c r="H6518" s="42" t="s">
        <v>1077</v>
      </c>
      <c r="I6518" s="42" t="s">
        <v>389</v>
      </c>
      <c r="J6518" s="42" t="s">
        <v>11935</v>
      </c>
      <c r="K6518" s="42" t="s">
        <v>1078</v>
      </c>
      <c r="L6518" s="42" t="s">
        <v>1079</v>
      </c>
      <c r="M6518" s="42" t="s">
        <v>12501</v>
      </c>
      <c r="N6518" s="42" t="s">
        <v>16423</v>
      </c>
      <c r="O6518" s="42" t="s">
        <v>394</v>
      </c>
      <c r="P6518" s="42" t="s">
        <v>395</v>
      </c>
      <c r="Q6518" s="56" t="s">
        <v>16424</v>
      </c>
      <c r="R6518" s="42" t="s">
        <v>542</v>
      </c>
      <c r="S6518" s="42" t="s">
        <v>22</v>
      </c>
      <c r="T6518" s="42"/>
      <c r="V6518" s="42"/>
      <c r="W6518" s="42"/>
      <c r="Y6518" s="57"/>
      <c r="Z6518" s="57"/>
      <c r="AA6518" s="57"/>
      <c r="AB6518" s="57"/>
      <c r="AC6518" s="57"/>
      <c r="AD6518" s="57"/>
      <c r="AE6518" s="57"/>
      <c r="AF6518" s="57"/>
      <c r="AG6518" s="57"/>
      <c r="AH6518" s="57"/>
      <c r="AI6518" s="57"/>
      <c r="AJ6518" s="57"/>
      <c r="AK6518" s="57"/>
      <c r="AL6518" s="57"/>
      <c r="AM6518" s="57"/>
      <c r="AN6518" s="57"/>
      <c r="AO6518" s="57"/>
      <c r="AP6518" s="57"/>
      <c r="AQ6518" s="57"/>
      <c r="AR6518" s="57"/>
      <c r="AS6518" s="57"/>
      <c r="AT6518" s="57"/>
      <c r="AU6518" s="57"/>
      <c r="AV6518" s="57"/>
      <c r="AW6518" s="57"/>
      <c r="AX6518" s="57"/>
      <c r="AY6518" s="57"/>
      <c r="AZ6518" s="57"/>
      <c r="BA6518" s="57"/>
      <c r="BB6518" s="57"/>
      <c r="BC6518" s="57"/>
      <c r="BD6518" s="57"/>
      <c r="BE6518" s="57"/>
      <c r="BF6518" s="57"/>
      <c r="BG6518" s="57"/>
      <c r="BH6518" s="57"/>
      <c r="BI6518" s="57"/>
      <c r="BJ6518" s="57"/>
      <c r="BK6518" s="57"/>
      <c r="BL6518" s="57"/>
    </row>
    <row r="6519" spans="1:64" s="50" customFormat="1" ht="13.5" customHeight="1" x14ac:dyDescent="0.15">
      <c r="A6519" s="42" t="s">
        <v>16415</v>
      </c>
      <c r="B6519" s="42" t="s">
        <v>15240</v>
      </c>
      <c r="C6519" s="42" t="s">
        <v>14</v>
      </c>
      <c r="D6519" s="42" t="s">
        <v>79</v>
      </c>
      <c r="E6519" s="42" t="s">
        <v>16416</v>
      </c>
      <c r="F6519" s="55">
        <v>41396</v>
      </c>
      <c r="G6519" s="42" t="s">
        <v>23954</v>
      </c>
      <c r="H6519" s="42" t="s">
        <v>1770</v>
      </c>
      <c r="I6519" s="42" t="s">
        <v>211</v>
      </c>
      <c r="J6519" s="42" t="s">
        <v>16417</v>
      </c>
      <c r="K6519" s="42" t="s">
        <v>1772</v>
      </c>
      <c r="L6519" s="42" t="s">
        <v>1773</v>
      </c>
      <c r="M6519" s="42" t="s">
        <v>21</v>
      </c>
      <c r="N6519" s="42" t="s">
        <v>16418</v>
      </c>
      <c r="O6519" s="42" t="s">
        <v>23</v>
      </c>
      <c r="P6519" s="42" t="s">
        <v>395</v>
      </c>
      <c r="Q6519" s="56" t="s">
        <v>16419</v>
      </c>
      <c r="R6519" s="42" t="s">
        <v>948</v>
      </c>
      <c r="S6519" s="42" t="s">
        <v>22</v>
      </c>
      <c r="T6519" s="42"/>
      <c r="V6519" s="42"/>
      <c r="W6519" s="42"/>
      <c r="Y6519" s="57"/>
      <c r="Z6519" s="57"/>
      <c r="AA6519" s="57"/>
      <c r="AB6519" s="57"/>
      <c r="AC6519" s="57"/>
      <c r="AD6519" s="57"/>
      <c r="AE6519" s="57"/>
      <c r="AF6519" s="57"/>
      <c r="AG6519" s="57"/>
      <c r="AH6519" s="57"/>
      <c r="AI6519" s="57"/>
      <c r="AJ6519" s="57"/>
      <c r="AK6519" s="57"/>
      <c r="AL6519" s="57"/>
      <c r="AM6519" s="57"/>
      <c r="AN6519" s="57"/>
      <c r="AO6519" s="57"/>
      <c r="AP6519" s="57"/>
      <c r="AQ6519" s="57"/>
      <c r="AR6519" s="57"/>
      <c r="AS6519" s="57"/>
      <c r="AT6519" s="57"/>
      <c r="AU6519" s="57"/>
      <c r="AV6519" s="57"/>
      <c r="AW6519" s="57"/>
      <c r="AX6519" s="57"/>
      <c r="AY6519" s="57"/>
      <c r="AZ6519" s="57"/>
      <c r="BA6519" s="57"/>
      <c r="BB6519" s="57"/>
      <c r="BC6519" s="57"/>
      <c r="BD6519" s="57"/>
      <c r="BE6519" s="57"/>
      <c r="BF6519" s="57"/>
      <c r="BG6519" s="57"/>
      <c r="BH6519" s="57"/>
      <c r="BI6519" s="57"/>
      <c r="BJ6519" s="57"/>
      <c r="BK6519" s="57"/>
      <c r="BL6519" s="57"/>
    </row>
    <row r="6520" spans="1:64" s="50" customFormat="1" ht="13.5" customHeight="1" x14ac:dyDescent="0.15">
      <c r="A6520" s="42" t="s">
        <v>16425</v>
      </c>
      <c r="B6520" s="42" t="s">
        <v>9000</v>
      </c>
      <c r="C6520" s="42" t="s">
        <v>14</v>
      </c>
      <c r="D6520" s="42" t="s">
        <v>42</v>
      </c>
      <c r="E6520" s="42"/>
      <c r="F6520" s="55">
        <v>41396</v>
      </c>
      <c r="G6520" s="42" t="s">
        <v>16426</v>
      </c>
      <c r="H6520" s="42" t="s">
        <v>16427</v>
      </c>
      <c r="I6520" s="42" t="s">
        <v>417</v>
      </c>
      <c r="J6520" s="42" t="s">
        <v>16428</v>
      </c>
      <c r="K6520" s="42" t="s">
        <v>16427</v>
      </c>
      <c r="L6520" s="42" t="s">
        <v>16429</v>
      </c>
      <c r="M6520" s="42" t="s">
        <v>21</v>
      </c>
      <c r="N6520" s="42" t="s">
        <v>16430</v>
      </c>
      <c r="O6520" s="42" t="s">
        <v>23</v>
      </c>
      <c r="P6520" s="42" t="s">
        <v>395</v>
      </c>
      <c r="Q6520" s="56" t="s">
        <v>16431</v>
      </c>
      <c r="R6520" s="42" t="s">
        <v>23</v>
      </c>
      <c r="S6520" s="42" t="s">
        <v>22</v>
      </c>
      <c r="T6520" s="42"/>
      <c r="V6520" s="42"/>
      <c r="W6520" s="42"/>
      <c r="Y6520" s="57"/>
      <c r="Z6520" s="57"/>
      <c r="AA6520" s="57"/>
      <c r="AB6520" s="57"/>
      <c r="AC6520" s="57"/>
      <c r="AD6520" s="57"/>
      <c r="AE6520" s="57"/>
      <c r="AF6520" s="57"/>
      <c r="AG6520" s="57"/>
      <c r="AH6520" s="57"/>
      <c r="AI6520" s="57"/>
      <c r="AJ6520" s="57"/>
      <c r="AK6520" s="57"/>
      <c r="AL6520" s="57"/>
      <c r="AM6520" s="57"/>
      <c r="AN6520" s="57"/>
      <c r="AO6520" s="57"/>
      <c r="AP6520" s="57"/>
      <c r="AQ6520" s="57"/>
      <c r="AR6520" s="57"/>
      <c r="AS6520" s="57"/>
      <c r="AT6520" s="57"/>
      <c r="AU6520" s="57"/>
      <c r="AV6520" s="57"/>
      <c r="AW6520" s="57"/>
      <c r="AX6520" s="57"/>
      <c r="AY6520" s="57"/>
      <c r="AZ6520" s="57"/>
      <c r="BA6520" s="57"/>
      <c r="BB6520" s="57"/>
      <c r="BC6520" s="57"/>
      <c r="BD6520" s="57"/>
      <c r="BE6520" s="57"/>
      <c r="BF6520" s="57"/>
      <c r="BG6520" s="57"/>
      <c r="BH6520" s="57"/>
      <c r="BI6520" s="57"/>
      <c r="BJ6520" s="57"/>
      <c r="BK6520" s="57"/>
      <c r="BL6520" s="57"/>
    </row>
    <row r="6521" spans="1:64" s="50" customFormat="1" ht="13.5" customHeight="1" x14ac:dyDescent="0.15">
      <c r="A6521" s="42" t="s">
        <v>16432</v>
      </c>
      <c r="B6521" s="42" t="s">
        <v>13059</v>
      </c>
      <c r="C6521" s="42" t="s">
        <v>14</v>
      </c>
      <c r="D6521" s="42" t="s">
        <v>31</v>
      </c>
      <c r="E6521" s="42" t="s">
        <v>16433</v>
      </c>
      <c r="F6521" s="55">
        <v>41396</v>
      </c>
      <c r="G6521" s="42" t="s">
        <v>16434</v>
      </c>
      <c r="H6521" s="42" t="s">
        <v>16435</v>
      </c>
      <c r="I6521" s="42" t="s">
        <v>460</v>
      </c>
      <c r="J6521" s="42" t="s">
        <v>16436</v>
      </c>
      <c r="K6521" s="42" t="s">
        <v>459</v>
      </c>
      <c r="L6521" s="42" t="s">
        <v>16437</v>
      </c>
      <c r="M6521" s="42" t="s">
        <v>21</v>
      </c>
      <c r="N6521" s="42" t="s">
        <v>16438</v>
      </c>
      <c r="O6521" s="42" t="s">
        <v>23</v>
      </c>
      <c r="P6521" s="42" t="s">
        <v>395</v>
      </c>
      <c r="Q6521" s="56" t="s">
        <v>16439</v>
      </c>
      <c r="R6521" s="42" t="s">
        <v>94</v>
      </c>
      <c r="S6521" s="42" t="s">
        <v>22</v>
      </c>
      <c r="T6521" s="42"/>
      <c r="V6521" s="42"/>
      <c r="W6521" s="42"/>
      <c r="Y6521" s="57"/>
      <c r="Z6521" s="57"/>
      <c r="AA6521" s="57"/>
      <c r="AB6521" s="57"/>
      <c r="AC6521" s="57"/>
      <c r="AD6521" s="57"/>
      <c r="AE6521" s="57"/>
      <c r="AF6521" s="57"/>
      <c r="AG6521" s="57"/>
      <c r="AH6521" s="57"/>
      <c r="AI6521" s="57"/>
      <c r="AJ6521" s="57"/>
      <c r="AK6521" s="57"/>
      <c r="AL6521" s="57"/>
      <c r="AM6521" s="57"/>
      <c r="AN6521" s="57"/>
      <c r="AO6521" s="57"/>
      <c r="AP6521" s="57"/>
      <c r="AQ6521" s="57"/>
      <c r="AR6521" s="57"/>
      <c r="AS6521" s="57"/>
      <c r="AT6521" s="57"/>
      <c r="AU6521" s="57"/>
      <c r="AV6521" s="57"/>
      <c r="AW6521" s="57"/>
      <c r="AX6521" s="57"/>
      <c r="AY6521" s="57"/>
      <c r="AZ6521" s="57"/>
      <c r="BA6521" s="57"/>
      <c r="BB6521" s="57"/>
      <c r="BC6521" s="57"/>
      <c r="BD6521" s="57"/>
      <c r="BE6521" s="57"/>
      <c r="BF6521" s="57"/>
      <c r="BG6521" s="57"/>
      <c r="BH6521" s="57"/>
      <c r="BI6521" s="57"/>
      <c r="BJ6521" s="57"/>
      <c r="BK6521" s="57"/>
      <c r="BL6521" s="57"/>
    </row>
    <row r="6522" spans="1:64" s="50" customFormat="1" ht="13.5" customHeight="1" x14ac:dyDescent="0.15">
      <c r="A6522" s="42" t="s">
        <v>16440</v>
      </c>
      <c r="B6522" s="42" t="s">
        <v>8600</v>
      </c>
      <c r="C6522" s="42" t="s">
        <v>14</v>
      </c>
      <c r="D6522" s="42" t="s">
        <v>79</v>
      </c>
      <c r="E6522" s="42" t="s">
        <v>16441</v>
      </c>
      <c r="F6522" s="55">
        <v>41395</v>
      </c>
      <c r="G6522" s="42" t="s">
        <v>16442</v>
      </c>
      <c r="H6522" s="42" t="s">
        <v>438</v>
      </c>
      <c r="I6522" s="42" t="s">
        <v>51</v>
      </c>
      <c r="J6522" s="42" t="s">
        <v>16443</v>
      </c>
      <c r="K6522" s="42" t="s">
        <v>1107</v>
      </c>
      <c r="L6522" s="42" t="s">
        <v>16444</v>
      </c>
      <c r="M6522" s="42" t="s">
        <v>21</v>
      </c>
      <c r="N6522" s="42" t="s">
        <v>16445</v>
      </c>
      <c r="O6522" s="42" t="s">
        <v>29852</v>
      </c>
      <c r="P6522" s="42" t="s">
        <v>19931</v>
      </c>
      <c r="Q6522" s="56" t="s">
        <v>16446</v>
      </c>
      <c r="R6522" s="42" t="s">
        <v>94</v>
      </c>
      <c r="S6522" s="42" t="s">
        <v>22</v>
      </c>
      <c r="T6522" s="42"/>
      <c r="V6522" s="42"/>
      <c r="W6522" s="42"/>
      <c r="Y6522" s="57"/>
      <c r="Z6522" s="57"/>
      <c r="AA6522" s="57"/>
      <c r="AB6522" s="57"/>
      <c r="AC6522" s="57"/>
      <c r="AD6522" s="57"/>
      <c r="AE6522" s="57"/>
      <c r="AF6522" s="57"/>
      <c r="AG6522" s="57"/>
      <c r="AH6522" s="57"/>
      <c r="AI6522" s="57"/>
      <c r="AJ6522" s="57"/>
      <c r="AK6522" s="57"/>
      <c r="AL6522" s="57"/>
      <c r="AM6522" s="57"/>
      <c r="AN6522" s="57"/>
      <c r="AO6522" s="57"/>
      <c r="AP6522" s="57"/>
      <c r="AQ6522" s="57"/>
      <c r="AR6522" s="57"/>
      <c r="AS6522" s="57"/>
      <c r="AT6522" s="57"/>
      <c r="AU6522" s="57"/>
      <c r="AV6522" s="57"/>
      <c r="AW6522" s="57"/>
      <c r="AX6522" s="57"/>
      <c r="AY6522" s="57"/>
      <c r="AZ6522" s="57"/>
      <c r="BA6522" s="57"/>
      <c r="BB6522" s="57"/>
      <c r="BC6522" s="57"/>
      <c r="BD6522" s="57"/>
      <c r="BE6522" s="57"/>
      <c r="BF6522" s="57"/>
      <c r="BG6522" s="57"/>
      <c r="BH6522" s="57"/>
      <c r="BI6522" s="57"/>
      <c r="BJ6522" s="57"/>
      <c r="BK6522" s="57"/>
      <c r="BL6522" s="57"/>
    </row>
    <row r="6523" spans="1:64" s="50" customFormat="1" ht="13.5" customHeight="1" x14ac:dyDescent="0.15">
      <c r="A6523" s="42" t="s">
        <v>16453</v>
      </c>
      <c r="B6523" s="42">
        <v>55</v>
      </c>
      <c r="C6523" s="42" t="s">
        <v>14</v>
      </c>
      <c r="D6523" s="42" t="s">
        <v>79</v>
      </c>
      <c r="E6523" s="42"/>
      <c r="F6523" s="55">
        <v>41395</v>
      </c>
      <c r="G6523" s="42" t="s">
        <v>16454</v>
      </c>
      <c r="H6523" s="42" t="s">
        <v>92</v>
      </c>
      <c r="I6523" s="42" t="s">
        <v>39</v>
      </c>
      <c r="J6523" s="42" t="s">
        <v>3831</v>
      </c>
      <c r="K6523" s="42" t="s">
        <v>92</v>
      </c>
      <c r="L6523" s="42" t="s">
        <v>13732</v>
      </c>
      <c r="M6523" s="42" t="s">
        <v>21</v>
      </c>
      <c r="N6523" s="42" t="s">
        <v>16455</v>
      </c>
      <c r="O6523" s="42" t="s">
        <v>994</v>
      </c>
      <c r="P6523" s="42" t="s">
        <v>395</v>
      </c>
      <c r="Q6523" s="56" t="s">
        <v>16456</v>
      </c>
      <c r="R6523" s="42" t="s">
        <v>23</v>
      </c>
      <c r="S6523" s="42" t="s">
        <v>22</v>
      </c>
      <c r="T6523" s="42"/>
      <c r="V6523" s="42"/>
      <c r="W6523" s="42"/>
      <c r="Y6523" s="57"/>
      <c r="Z6523" s="57"/>
      <c r="AA6523" s="57"/>
      <c r="AB6523" s="57"/>
      <c r="AC6523" s="57"/>
      <c r="AD6523" s="57"/>
      <c r="AE6523" s="57"/>
      <c r="AF6523" s="57"/>
      <c r="AG6523" s="57"/>
      <c r="AH6523" s="57"/>
      <c r="AI6523" s="57"/>
      <c r="AJ6523" s="57"/>
      <c r="AK6523" s="57"/>
      <c r="AL6523" s="57"/>
      <c r="AM6523" s="57"/>
      <c r="AN6523" s="57"/>
      <c r="AO6523" s="57"/>
      <c r="AP6523" s="57"/>
      <c r="AQ6523" s="57"/>
      <c r="AR6523" s="57"/>
      <c r="AS6523" s="57"/>
      <c r="AT6523" s="57"/>
      <c r="AU6523" s="57"/>
      <c r="AV6523" s="57"/>
      <c r="AW6523" s="57"/>
      <c r="AX6523" s="57"/>
      <c r="AY6523" s="57"/>
      <c r="AZ6523" s="57"/>
      <c r="BA6523" s="57"/>
      <c r="BB6523" s="57"/>
      <c r="BC6523" s="57"/>
      <c r="BD6523" s="57"/>
      <c r="BE6523" s="57"/>
      <c r="BF6523" s="57"/>
      <c r="BG6523" s="57"/>
      <c r="BH6523" s="57"/>
      <c r="BI6523" s="57"/>
      <c r="BJ6523" s="57"/>
      <c r="BK6523" s="57"/>
      <c r="BL6523" s="57"/>
    </row>
    <row r="6524" spans="1:64" s="50" customFormat="1" ht="13.5" customHeight="1" x14ac:dyDescent="0.15">
      <c r="A6524" s="42" t="s">
        <v>16447</v>
      </c>
      <c r="B6524" s="42">
        <v>20</v>
      </c>
      <c r="C6524" s="42" t="s">
        <v>14</v>
      </c>
      <c r="D6524" s="42" t="s">
        <v>79</v>
      </c>
      <c r="E6524" s="42" t="s">
        <v>16448</v>
      </c>
      <c r="F6524" s="55">
        <v>41395</v>
      </c>
      <c r="G6524" s="42" t="s">
        <v>16449</v>
      </c>
      <c r="H6524" s="42" t="s">
        <v>5840</v>
      </c>
      <c r="I6524" s="42" t="s">
        <v>360</v>
      </c>
      <c r="J6524" s="42" t="s">
        <v>16450</v>
      </c>
      <c r="K6524" s="42" t="s">
        <v>3086</v>
      </c>
      <c r="L6524" s="42" t="s">
        <v>5842</v>
      </c>
      <c r="M6524" s="42" t="s">
        <v>21</v>
      </c>
      <c r="N6524" s="42" t="s">
        <v>16451</v>
      </c>
      <c r="O6524" s="42" t="s">
        <v>537</v>
      </c>
      <c r="P6524" s="42" t="s">
        <v>395</v>
      </c>
      <c r="Q6524" s="56" t="s">
        <v>16452</v>
      </c>
      <c r="R6524" s="42" t="s">
        <v>94</v>
      </c>
      <c r="S6524" s="42" t="s">
        <v>22</v>
      </c>
      <c r="T6524" s="42"/>
      <c r="V6524" s="42"/>
      <c r="W6524" s="42"/>
      <c r="Y6524" s="57"/>
      <c r="Z6524" s="57"/>
      <c r="AA6524" s="57"/>
      <c r="AB6524" s="57"/>
      <c r="AC6524" s="57"/>
      <c r="AD6524" s="57"/>
      <c r="AE6524" s="57"/>
      <c r="AF6524" s="57"/>
      <c r="AG6524" s="57"/>
      <c r="AH6524" s="57"/>
      <c r="AI6524" s="57"/>
      <c r="AJ6524" s="57"/>
      <c r="AK6524" s="57"/>
      <c r="AL6524" s="57"/>
      <c r="AM6524" s="57"/>
      <c r="AN6524" s="57"/>
      <c r="AO6524" s="57"/>
      <c r="AP6524" s="57"/>
      <c r="AQ6524" s="57"/>
      <c r="AR6524" s="57"/>
      <c r="AS6524" s="57"/>
      <c r="AT6524" s="57"/>
      <c r="AU6524" s="57"/>
      <c r="AV6524" s="57"/>
      <c r="AW6524" s="57"/>
      <c r="AX6524" s="57"/>
      <c r="AY6524" s="57"/>
      <c r="AZ6524" s="57"/>
      <c r="BA6524" s="57"/>
      <c r="BB6524" s="57"/>
      <c r="BC6524" s="57"/>
      <c r="BD6524" s="57"/>
      <c r="BE6524" s="57"/>
      <c r="BF6524" s="57"/>
      <c r="BG6524" s="57"/>
      <c r="BH6524" s="57"/>
      <c r="BI6524" s="57"/>
      <c r="BJ6524" s="57"/>
      <c r="BK6524" s="57"/>
      <c r="BL6524" s="57"/>
    </row>
    <row r="6525" spans="1:64" s="50" customFormat="1" ht="13.5" customHeight="1" x14ac:dyDescent="0.15">
      <c r="A6525" s="42" t="s">
        <v>16461</v>
      </c>
      <c r="B6525" s="42" t="s">
        <v>15419</v>
      </c>
      <c r="C6525" s="42" t="s">
        <v>14</v>
      </c>
      <c r="D6525" s="42" t="s">
        <v>24</v>
      </c>
      <c r="E6525" s="42"/>
      <c r="F6525" s="55">
        <v>41395</v>
      </c>
      <c r="G6525" s="42" t="s">
        <v>16462</v>
      </c>
      <c r="H6525" s="42" t="s">
        <v>274</v>
      </c>
      <c r="I6525" s="42" t="s">
        <v>67</v>
      </c>
      <c r="J6525" s="42" t="s">
        <v>16463</v>
      </c>
      <c r="K6525" s="42" t="s">
        <v>6881</v>
      </c>
      <c r="L6525" s="42" t="s">
        <v>16464</v>
      </c>
      <c r="M6525" s="42" t="s">
        <v>21</v>
      </c>
      <c r="N6525" s="42" t="s">
        <v>16465</v>
      </c>
      <c r="O6525" s="42" t="s">
        <v>23</v>
      </c>
      <c r="P6525" s="42" t="s">
        <v>395</v>
      </c>
      <c r="Q6525" s="56" t="s">
        <v>16466</v>
      </c>
      <c r="R6525" s="42" t="s">
        <v>23</v>
      </c>
      <c r="S6525" s="42" t="s">
        <v>22</v>
      </c>
      <c r="T6525" s="42"/>
      <c r="V6525" s="42"/>
      <c r="W6525" s="42"/>
      <c r="Y6525" s="57"/>
      <c r="Z6525" s="57"/>
      <c r="AA6525" s="57"/>
      <c r="AB6525" s="57"/>
      <c r="AC6525" s="57"/>
      <c r="AD6525" s="57"/>
      <c r="AE6525" s="57"/>
      <c r="AF6525" s="57"/>
      <c r="AG6525" s="57"/>
      <c r="AH6525" s="57"/>
      <c r="AI6525" s="57"/>
      <c r="AJ6525" s="57"/>
      <c r="AK6525" s="57"/>
      <c r="AL6525" s="57"/>
      <c r="AM6525" s="57"/>
      <c r="AN6525" s="57"/>
      <c r="AO6525" s="57"/>
      <c r="AP6525" s="57"/>
      <c r="AQ6525" s="57"/>
      <c r="AR6525" s="57"/>
      <c r="AS6525" s="57"/>
      <c r="AT6525" s="57"/>
      <c r="AU6525" s="57"/>
      <c r="AV6525" s="57"/>
      <c r="AW6525" s="57"/>
      <c r="AX6525" s="57"/>
      <c r="AY6525" s="57"/>
      <c r="AZ6525" s="57"/>
      <c r="BA6525" s="57"/>
      <c r="BB6525" s="57"/>
      <c r="BC6525" s="57"/>
      <c r="BD6525" s="57"/>
      <c r="BE6525" s="57"/>
      <c r="BF6525" s="57"/>
      <c r="BG6525" s="57"/>
      <c r="BH6525" s="57"/>
      <c r="BI6525" s="57"/>
      <c r="BJ6525" s="57"/>
      <c r="BK6525" s="57"/>
      <c r="BL6525" s="57"/>
    </row>
    <row r="6526" spans="1:64" s="50" customFormat="1" ht="13.5" customHeight="1" x14ac:dyDescent="0.15">
      <c r="A6526" s="42" t="s">
        <v>16457</v>
      </c>
      <c r="B6526" s="42" t="s">
        <v>23</v>
      </c>
      <c r="C6526" s="42" t="s">
        <v>14</v>
      </c>
      <c r="D6526" s="42" t="s">
        <v>24</v>
      </c>
      <c r="E6526" s="42"/>
      <c r="F6526" s="55">
        <v>41395</v>
      </c>
      <c r="G6526" s="42" t="s">
        <v>16458</v>
      </c>
      <c r="H6526" s="42" t="s">
        <v>92</v>
      </c>
      <c r="I6526" s="42" t="s">
        <v>39</v>
      </c>
      <c r="J6526" s="42" t="s">
        <v>3831</v>
      </c>
      <c r="K6526" s="42" t="s">
        <v>92</v>
      </c>
      <c r="L6526" s="42" t="s">
        <v>93</v>
      </c>
      <c r="M6526" s="42" t="s">
        <v>21</v>
      </c>
      <c r="N6526" s="42" t="s">
        <v>16459</v>
      </c>
      <c r="O6526" s="42" t="s">
        <v>994</v>
      </c>
      <c r="P6526" s="42" t="s">
        <v>395</v>
      </c>
      <c r="Q6526" s="56" t="s">
        <v>16460</v>
      </c>
      <c r="R6526" s="42" t="s">
        <v>23</v>
      </c>
      <c r="S6526" s="42" t="s">
        <v>22</v>
      </c>
      <c r="T6526" s="42"/>
      <c r="V6526" s="42"/>
      <c r="W6526" s="42"/>
      <c r="Y6526" s="57"/>
      <c r="Z6526" s="57"/>
      <c r="AA6526" s="57"/>
      <c r="AB6526" s="57"/>
      <c r="AC6526" s="57"/>
      <c r="AD6526" s="57"/>
      <c r="AE6526" s="57"/>
      <c r="AF6526" s="57"/>
      <c r="AG6526" s="57"/>
      <c r="AH6526" s="57"/>
      <c r="AI6526" s="57"/>
      <c r="AJ6526" s="57"/>
      <c r="AK6526" s="57"/>
      <c r="AL6526" s="57"/>
      <c r="AM6526" s="57"/>
      <c r="AN6526" s="57"/>
      <c r="AO6526" s="57"/>
      <c r="AP6526" s="57"/>
      <c r="AQ6526" s="57"/>
      <c r="AR6526" s="57"/>
      <c r="AS6526" s="57"/>
      <c r="AT6526" s="57"/>
      <c r="AU6526" s="57"/>
      <c r="AV6526" s="57"/>
      <c r="AW6526" s="57"/>
      <c r="AX6526" s="57"/>
      <c r="AY6526" s="57"/>
      <c r="AZ6526" s="57"/>
      <c r="BA6526" s="57"/>
      <c r="BB6526" s="57"/>
      <c r="BC6526" s="57"/>
      <c r="BD6526" s="57"/>
      <c r="BE6526" s="57"/>
      <c r="BF6526" s="57"/>
      <c r="BG6526" s="57"/>
      <c r="BH6526" s="57"/>
      <c r="BI6526" s="57"/>
      <c r="BJ6526" s="57"/>
      <c r="BK6526" s="57"/>
      <c r="BL6526" s="57"/>
    </row>
    <row r="6527" spans="1:64" s="50" customFormat="1" ht="13.5" customHeight="1" x14ac:dyDescent="0.15">
      <c r="A6527" s="42" t="s">
        <v>16467</v>
      </c>
      <c r="B6527" s="42" t="s">
        <v>8600</v>
      </c>
      <c r="C6527" s="42" t="s">
        <v>14</v>
      </c>
      <c r="D6527" s="42" t="s">
        <v>79</v>
      </c>
      <c r="E6527" s="42" t="s">
        <v>16468</v>
      </c>
      <c r="F6527" s="55">
        <v>41394</v>
      </c>
      <c r="G6527" s="42" t="s">
        <v>16469</v>
      </c>
      <c r="H6527" s="42" t="s">
        <v>4786</v>
      </c>
      <c r="I6527" s="42" t="s">
        <v>211</v>
      </c>
      <c r="J6527" s="42" t="s">
        <v>16470</v>
      </c>
      <c r="K6527" s="42" t="s">
        <v>1087</v>
      </c>
      <c r="L6527" s="42" t="s">
        <v>16471</v>
      </c>
      <c r="M6527" s="42" t="s">
        <v>21</v>
      </c>
      <c r="N6527" s="42" t="s">
        <v>16472</v>
      </c>
      <c r="O6527" s="42" t="s">
        <v>597</v>
      </c>
      <c r="P6527" s="42" t="s">
        <v>395</v>
      </c>
      <c r="Q6527" s="56" t="s">
        <v>16473</v>
      </c>
      <c r="R6527" s="42" t="s">
        <v>23</v>
      </c>
      <c r="S6527" s="42" t="s">
        <v>22</v>
      </c>
      <c r="T6527" s="42"/>
      <c r="V6527" s="42"/>
      <c r="W6527" s="42"/>
      <c r="Y6527" s="57"/>
      <c r="Z6527" s="57"/>
      <c r="AA6527" s="57"/>
      <c r="AB6527" s="57"/>
      <c r="AC6527" s="57"/>
      <c r="AD6527" s="57"/>
      <c r="AE6527" s="57"/>
      <c r="AF6527" s="57"/>
      <c r="AG6527" s="57"/>
      <c r="AH6527" s="57"/>
      <c r="AI6527" s="57"/>
      <c r="AJ6527" s="57"/>
      <c r="AK6527" s="57"/>
      <c r="AL6527" s="57"/>
      <c r="AM6527" s="57"/>
      <c r="AN6527" s="57"/>
      <c r="AO6527" s="57"/>
      <c r="AP6527" s="57"/>
      <c r="AQ6527" s="57"/>
      <c r="AR6527" s="57"/>
      <c r="AS6527" s="57"/>
      <c r="AT6527" s="57"/>
      <c r="AU6527" s="57"/>
      <c r="AV6527" s="57"/>
      <c r="AW6527" s="57"/>
      <c r="AX6527" s="57"/>
      <c r="AY6527" s="57"/>
      <c r="AZ6527" s="57"/>
      <c r="BA6527" s="57"/>
      <c r="BB6527" s="57"/>
      <c r="BC6527" s="57"/>
      <c r="BD6527" s="57"/>
      <c r="BE6527" s="57"/>
      <c r="BF6527" s="57"/>
      <c r="BG6527" s="57"/>
      <c r="BH6527" s="57"/>
      <c r="BI6527" s="57"/>
      <c r="BJ6527" s="57"/>
      <c r="BK6527" s="57"/>
      <c r="BL6527" s="57"/>
    </row>
    <row r="6528" spans="1:64" s="50" customFormat="1" ht="13.5" customHeight="1" x14ac:dyDescent="0.15">
      <c r="A6528" s="42" t="s">
        <v>16474</v>
      </c>
      <c r="B6528" s="42" t="s">
        <v>13059</v>
      </c>
      <c r="C6528" s="42" t="s">
        <v>14</v>
      </c>
      <c r="D6528" s="42" t="s">
        <v>42</v>
      </c>
      <c r="E6528" s="42"/>
      <c r="F6528" s="55">
        <v>41394</v>
      </c>
      <c r="G6528" s="42" t="s">
        <v>23956</v>
      </c>
      <c r="H6528" s="42" t="s">
        <v>92</v>
      </c>
      <c r="I6528" s="42" t="s">
        <v>39</v>
      </c>
      <c r="J6528" s="42" t="s">
        <v>2938</v>
      </c>
      <c r="K6528" s="42" t="s">
        <v>92</v>
      </c>
      <c r="L6528" s="42" t="s">
        <v>93</v>
      </c>
      <c r="M6528" s="42" t="s">
        <v>21</v>
      </c>
      <c r="N6528" s="42" t="s">
        <v>16475</v>
      </c>
      <c r="O6528" s="42" t="s">
        <v>23</v>
      </c>
      <c r="P6528" s="42" t="s">
        <v>395</v>
      </c>
      <c r="Q6528" s="56" t="s">
        <v>16476</v>
      </c>
      <c r="R6528" s="42" t="s">
        <v>94</v>
      </c>
      <c r="S6528" s="42" t="s">
        <v>22</v>
      </c>
      <c r="T6528" s="42"/>
      <c r="V6528" s="42"/>
      <c r="W6528" s="42"/>
      <c r="Y6528" s="57"/>
      <c r="Z6528" s="57"/>
      <c r="AA6528" s="57"/>
      <c r="AB6528" s="57"/>
      <c r="AC6528" s="57"/>
      <c r="AD6528" s="57"/>
      <c r="AE6528" s="57"/>
      <c r="AF6528" s="57"/>
      <c r="AG6528" s="57"/>
      <c r="AH6528" s="57"/>
      <c r="AI6528" s="57"/>
      <c r="AJ6528" s="57"/>
      <c r="AK6528" s="57"/>
      <c r="AL6528" s="57"/>
      <c r="AM6528" s="57"/>
      <c r="AN6528" s="57"/>
      <c r="AO6528" s="57"/>
      <c r="AP6528" s="57"/>
      <c r="AQ6528" s="57"/>
      <c r="AR6528" s="57"/>
      <c r="AS6528" s="57"/>
      <c r="AT6528" s="57"/>
      <c r="AU6528" s="57"/>
      <c r="AV6528" s="57"/>
      <c r="AW6528" s="57"/>
      <c r="AX6528" s="57"/>
      <c r="AY6528" s="57"/>
      <c r="AZ6528" s="57"/>
      <c r="BA6528" s="57"/>
      <c r="BB6528" s="57"/>
      <c r="BC6528" s="57"/>
      <c r="BD6528" s="57"/>
      <c r="BE6528" s="57"/>
      <c r="BF6528" s="57"/>
      <c r="BG6528" s="57"/>
      <c r="BH6528" s="57"/>
      <c r="BI6528" s="57"/>
      <c r="BJ6528" s="57"/>
      <c r="BK6528" s="57"/>
      <c r="BL6528" s="57"/>
    </row>
    <row r="6529" spans="1:64" s="50" customFormat="1" ht="13.5" customHeight="1" x14ac:dyDescent="0.15">
      <c r="A6529" s="42" t="s">
        <v>16477</v>
      </c>
      <c r="B6529" s="42" t="s">
        <v>15476</v>
      </c>
      <c r="C6529" s="42" t="s">
        <v>14</v>
      </c>
      <c r="D6529" s="42" t="s">
        <v>24</v>
      </c>
      <c r="E6529" s="42"/>
      <c r="F6529" s="55">
        <v>41394</v>
      </c>
      <c r="G6529" s="42" t="s">
        <v>23955</v>
      </c>
      <c r="H6529" s="42" t="s">
        <v>16478</v>
      </c>
      <c r="I6529" s="42" t="s">
        <v>238</v>
      </c>
      <c r="J6529" s="42" t="s">
        <v>16479</v>
      </c>
      <c r="K6529" s="42" t="s">
        <v>16480</v>
      </c>
      <c r="L6529" s="42" t="s">
        <v>16481</v>
      </c>
      <c r="M6529" s="42" t="s">
        <v>21</v>
      </c>
      <c r="N6529" s="42" t="s">
        <v>16482</v>
      </c>
      <c r="O6529" s="42" t="s">
        <v>23</v>
      </c>
      <c r="P6529" s="42" t="s">
        <v>395</v>
      </c>
      <c r="Q6529" s="56" t="s">
        <v>16483</v>
      </c>
      <c r="R6529" s="42" t="s">
        <v>23</v>
      </c>
      <c r="S6529" s="42" t="s">
        <v>22</v>
      </c>
      <c r="T6529" s="42"/>
      <c r="V6529" s="42"/>
      <c r="W6529" s="42"/>
      <c r="Y6529" s="57"/>
      <c r="Z6529" s="57"/>
      <c r="AA6529" s="57"/>
      <c r="AB6529" s="57"/>
      <c r="AC6529" s="57"/>
      <c r="AD6529" s="57"/>
      <c r="AE6529" s="57"/>
      <c r="AF6529" s="57"/>
      <c r="AG6529" s="57"/>
      <c r="AH6529" s="57"/>
      <c r="AI6529" s="57"/>
      <c r="AJ6529" s="57"/>
      <c r="AK6529" s="57"/>
      <c r="AL6529" s="57"/>
      <c r="AM6529" s="57"/>
      <c r="AN6529" s="57"/>
      <c r="AO6529" s="57"/>
      <c r="AP6529" s="57"/>
      <c r="AQ6529" s="57"/>
      <c r="AR6529" s="57"/>
      <c r="AS6529" s="57"/>
      <c r="AT6529" s="57"/>
      <c r="AU6529" s="57"/>
      <c r="AV6529" s="57"/>
      <c r="AW6529" s="57"/>
      <c r="AX6529" s="57"/>
      <c r="AY6529" s="57"/>
      <c r="AZ6529" s="57"/>
      <c r="BA6529" s="57"/>
      <c r="BB6529" s="57"/>
      <c r="BC6529" s="57"/>
      <c r="BD6529" s="57"/>
      <c r="BE6529" s="57"/>
      <c r="BF6529" s="57"/>
      <c r="BG6529" s="57"/>
      <c r="BH6529" s="57"/>
      <c r="BI6529" s="57"/>
      <c r="BJ6529" s="57"/>
      <c r="BK6529" s="57"/>
      <c r="BL6529" s="57"/>
    </row>
    <row r="6530" spans="1:64" s="50" customFormat="1" ht="13.5" customHeight="1" x14ac:dyDescent="0.15">
      <c r="A6530" s="42" t="s">
        <v>8117</v>
      </c>
      <c r="B6530" s="42" t="s">
        <v>10117</v>
      </c>
      <c r="C6530" s="42" t="s">
        <v>14</v>
      </c>
      <c r="D6530" s="42" t="s">
        <v>24</v>
      </c>
      <c r="E6530" s="42"/>
      <c r="F6530" s="55">
        <v>41394</v>
      </c>
      <c r="G6530" s="42" t="s">
        <v>16484</v>
      </c>
      <c r="H6530" s="42" t="s">
        <v>16485</v>
      </c>
      <c r="I6530" s="42" t="s">
        <v>189</v>
      </c>
      <c r="J6530" s="42" t="s">
        <v>16486</v>
      </c>
      <c r="K6530" s="42" t="s">
        <v>6595</v>
      </c>
      <c r="L6530" s="42" t="s">
        <v>16487</v>
      </c>
      <c r="M6530" s="42" t="s">
        <v>21</v>
      </c>
      <c r="N6530" s="42" t="s">
        <v>16488</v>
      </c>
      <c r="O6530" s="42" t="s">
        <v>537</v>
      </c>
      <c r="P6530" s="42" t="s">
        <v>395</v>
      </c>
      <c r="Q6530" s="56" t="s">
        <v>16489</v>
      </c>
      <c r="R6530" s="42" t="s">
        <v>23</v>
      </c>
      <c r="S6530" s="42" t="s">
        <v>22</v>
      </c>
      <c r="T6530" s="42"/>
      <c r="V6530" s="42"/>
      <c r="W6530" s="42"/>
      <c r="Y6530" s="57"/>
      <c r="Z6530" s="57"/>
      <c r="AA6530" s="57"/>
      <c r="AB6530" s="57"/>
      <c r="AC6530" s="57"/>
      <c r="AD6530" s="57"/>
      <c r="AE6530" s="57"/>
      <c r="AF6530" s="57"/>
      <c r="AG6530" s="57"/>
      <c r="AH6530" s="57"/>
      <c r="AI6530" s="57"/>
      <c r="AJ6530" s="57"/>
      <c r="AK6530" s="57"/>
      <c r="AL6530" s="57"/>
      <c r="AM6530" s="57"/>
      <c r="AN6530" s="57"/>
      <c r="AO6530" s="57"/>
      <c r="AP6530" s="57"/>
      <c r="AQ6530" s="57"/>
      <c r="AR6530" s="57"/>
      <c r="AS6530" s="57"/>
      <c r="AT6530" s="57"/>
      <c r="AU6530" s="57"/>
      <c r="AV6530" s="57"/>
      <c r="AW6530" s="57"/>
      <c r="AX6530" s="57"/>
      <c r="AY6530" s="57"/>
      <c r="AZ6530" s="57"/>
      <c r="BA6530" s="57"/>
      <c r="BB6530" s="57"/>
      <c r="BC6530" s="57"/>
      <c r="BD6530" s="57"/>
      <c r="BE6530" s="57"/>
      <c r="BF6530" s="57"/>
      <c r="BG6530" s="57"/>
      <c r="BH6530" s="57"/>
      <c r="BI6530" s="57"/>
      <c r="BJ6530" s="57"/>
      <c r="BK6530" s="57"/>
      <c r="BL6530" s="57"/>
    </row>
    <row r="6531" spans="1:64" s="50" customFormat="1" ht="13.5" customHeight="1" x14ac:dyDescent="0.15">
      <c r="A6531" s="42" t="s">
        <v>16490</v>
      </c>
      <c r="B6531" s="42">
        <v>28</v>
      </c>
      <c r="C6531" s="42" t="s">
        <v>14</v>
      </c>
      <c r="D6531" s="42" t="s">
        <v>31</v>
      </c>
      <c r="E6531" s="42" t="s">
        <v>16491</v>
      </c>
      <c r="F6531" s="55">
        <v>41394</v>
      </c>
      <c r="G6531" s="42" t="s">
        <v>16492</v>
      </c>
      <c r="H6531" s="42" t="s">
        <v>16493</v>
      </c>
      <c r="I6531" s="42" t="s">
        <v>234</v>
      </c>
      <c r="J6531" s="42" t="s">
        <v>16494</v>
      </c>
      <c r="K6531" s="42" t="s">
        <v>16495</v>
      </c>
      <c r="L6531" s="42" t="s">
        <v>16496</v>
      </c>
      <c r="M6531" s="42" t="s">
        <v>385</v>
      </c>
      <c r="N6531" s="42" t="s">
        <v>16497</v>
      </c>
      <c r="O6531" s="42" t="s">
        <v>23</v>
      </c>
      <c r="P6531" s="42" t="s">
        <v>395</v>
      </c>
      <c r="Q6531" s="56" t="s">
        <v>16498</v>
      </c>
      <c r="R6531" s="42" t="s">
        <v>542</v>
      </c>
      <c r="S6531" s="42" t="s">
        <v>22</v>
      </c>
      <c r="T6531" s="42"/>
      <c r="V6531" s="42"/>
      <c r="W6531" s="42"/>
      <c r="Y6531" s="57"/>
      <c r="Z6531" s="57"/>
      <c r="AA6531" s="57"/>
      <c r="AB6531" s="57"/>
      <c r="AC6531" s="57"/>
      <c r="AD6531" s="57"/>
      <c r="AE6531" s="57"/>
      <c r="AF6531" s="57"/>
      <c r="AG6531" s="57"/>
      <c r="AH6531" s="57"/>
      <c r="AI6531" s="57"/>
      <c r="AJ6531" s="57"/>
      <c r="AK6531" s="57"/>
      <c r="AL6531" s="57"/>
      <c r="AM6531" s="57"/>
      <c r="AN6531" s="57"/>
      <c r="AO6531" s="57"/>
      <c r="AP6531" s="57"/>
      <c r="AQ6531" s="57"/>
      <c r="AR6531" s="57"/>
      <c r="AS6531" s="57"/>
      <c r="AT6531" s="57"/>
      <c r="AU6531" s="57"/>
      <c r="AV6531" s="57"/>
      <c r="AW6531" s="57"/>
      <c r="AX6531" s="57"/>
      <c r="AY6531" s="57"/>
      <c r="AZ6531" s="57"/>
      <c r="BA6531" s="57"/>
      <c r="BB6531" s="57"/>
      <c r="BC6531" s="57"/>
      <c r="BD6531" s="57"/>
      <c r="BE6531" s="57"/>
      <c r="BF6531" s="57"/>
      <c r="BG6531" s="57"/>
      <c r="BH6531" s="57"/>
      <c r="BI6531" s="57"/>
      <c r="BJ6531" s="57"/>
      <c r="BK6531" s="57"/>
      <c r="BL6531" s="57"/>
    </row>
    <row r="6532" spans="1:64" s="50" customFormat="1" ht="13.5" customHeight="1" x14ac:dyDescent="0.15">
      <c r="A6532" s="42" t="s">
        <v>29583</v>
      </c>
      <c r="B6532" s="42">
        <v>41</v>
      </c>
      <c r="C6532" s="42" t="s">
        <v>14</v>
      </c>
      <c r="D6532" s="42" t="s">
        <v>31</v>
      </c>
      <c r="E6532" s="42"/>
      <c r="F6532" s="55">
        <v>41394</v>
      </c>
      <c r="G6532" s="42" t="s">
        <v>29584</v>
      </c>
      <c r="H6532" s="42" t="s">
        <v>635</v>
      </c>
      <c r="I6532" s="42" t="s">
        <v>56</v>
      </c>
      <c r="J6532" s="42" t="s">
        <v>16505</v>
      </c>
      <c r="K6532" s="42" t="s">
        <v>636</v>
      </c>
      <c r="L6532" s="42" t="s">
        <v>637</v>
      </c>
      <c r="M6532" s="42" t="s">
        <v>21</v>
      </c>
      <c r="N6532" s="42" t="s">
        <v>29585</v>
      </c>
      <c r="O6532" s="42" t="s">
        <v>994</v>
      </c>
      <c r="P6532" s="42" t="s">
        <v>395</v>
      </c>
      <c r="Q6532" s="56" t="s">
        <v>29586</v>
      </c>
      <c r="R6532" s="42" t="s">
        <v>542</v>
      </c>
      <c r="S6532" s="42" t="s">
        <v>12</v>
      </c>
      <c r="T6532" s="42"/>
      <c r="V6532" s="42"/>
      <c r="W6532" s="42"/>
      <c r="Y6532" s="57"/>
      <c r="Z6532" s="57"/>
      <c r="AA6532" s="57"/>
      <c r="AB6532" s="57"/>
      <c r="AC6532" s="57"/>
      <c r="AD6532" s="57"/>
      <c r="AE6532" s="57"/>
      <c r="AF6532" s="57"/>
      <c r="AG6532" s="57"/>
      <c r="AH6532" s="57"/>
      <c r="AI6532" s="57"/>
      <c r="AJ6532" s="57"/>
      <c r="AK6532" s="57"/>
      <c r="AL6532" s="57"/>
      <c r="AM6532" s="57"/>
      <c r="AN6532" s="57"/>
      <c r="AO6532" s="57"/>
      <c r="AP6532" s="57"/>
      <c r="AQ6532" s="57"/>
      <c r="AR6532" s="57"/>
      <c r="AS6532" s="57"/>
      <c r="AT6532" s="57"/>
      <c r="AU6532" s="57"/>
      <c r="AV6532" s="57"/>
      <c r="AW6532" s="57"/>
      <c r="AX6532" s="57"/>
      <c r="AY6532" s="57"/>
      <c r="AZ6532" s="57"/>
      <c r="BA6532" s="57"/>
      <c r="BB6532" s="57"/>
      <c r="BC6532" s="57"/>
      <c r="BD6532" s="57"/>
      <c r="BE6532" s="57"/>
      <c r="BF6532" s="57"/>
      <c r="BG6532" s="57"/>
      <c r="BH6532" s="57"/>
      <c r="BI6532" s="57"/>
      <c r="BJ6532" s="57"/>
      <c r="BK6532" s="57"/>
      <c r="BL6532" s="57"/>
    </row>
    <row r="6533" spans="1:64" s="50" customFormat="1" ht="13.5" customHeight="1" x14ac:dyDescent="0.15">
      <c r="A6533" s="42" t="s">
        <v>16499</v>
      </c>
      <c r="B6533" s="42">
        <v>34</v>
      </c>
      <c r="C6533" s="42" t="s">
        <v>14</v>
      </c>
      <c r="D6533" s="42" t="s">
        <v>42</v>
      </c>
      <c r="E6533" s="42"/>
      <c r="F6533" s="55">
        <v>41393</v>
      </c>
      <c r="G6533" s="42" t="s">
        <v>16500</v>
      </c>
      <c r="H6533" s="42" t="s">
        <v>1043</v>
      </c>
      <c r="I6533" s="42" t="s">
        <v>56</v>
      </c>
      <c r="J6533" s="42" t="s">
        <v>16501</v>
      </c>
      <c r="K6533" s="42" t="s">
        <v>1044</v>
      </c>
      <c r="L6533" s="42" t="s">
        <v>4327</v>
      </c>
      <c r="M6533" s="42" t="s">
        <v>21</v>
      </c>
      <c r="N6533" s="42" t="s">
        <v>16502</v>
      </c>
      <c r="O6533" s="42" t="s">
        <v>994</v>
      </c>
      <c r="P6533" s="42" t="s">
        <v>395</v>
      </c>
      <c r="Q6533" s="56" t="s">
        <v>16503</v>
      </c>
      <c r="R6533" s="42" t="s">
        <v>94</v>
      </c>
      <c r="S6533" s="42" t="s">
        <v>22</v>
      </c>
      <c r="T6533" s="42"/>
      <c r="V6533" s="42"/>
      <c r="W6533" s="42"/>
      <c r="Y6533" s="57"/>
      <c r="Z6533" s="57"/>
      <c r="AA6533" s="57"/>
      <c r="AB6533" s="57"/>
      <c r="AC6533" s="57"/>
      <c r="AD6533" s="57"/>
      <c r="AE6533" s="57"/>
      <c r="AF6533" s="57"/>
      <c r="AG6533" s="57"/>
      <c r="AH6533" s="57"/>
      <c r="AI6533" s="57"/>
      <c r="AJ6533" s="57"/>
      <c r="AK6533" s="57"/>
      <c r="AL6533" s="57"/>
      <c r="AM6533" s="57"/>
      <c r="AN6533" s="57"/>
      <c r="AO6533" s="57"/>
      <c r="AP6533" s="57"/>
      <c r="AQ6533" s="57"/>
      <c r="AR6533" s="57"/>
      <c r="AS6533" s="57"/>
      <c r="AT6533" s="57"/>
      <c r="AU6533" s="57"/>
      <c r="AV6533" s="57"/>
      <c r="AW6533" s="57"/>
      <c r="AX6533" s="57"/>
      <c r="AY6533" s="57"/>
      <c r="AZ6533" s="57"/>
      <c r="BA6533" s="57"/>
      <c r="BB6533" s="57"/>
      <c r="BC6533" s="57"/>
      <c r="BD6533" s="57"/>
      <c r="BE6533" s="57"/>
      <c r="BF6533" s="57"/>
      <c r="BG6533" s="57"/>
      <c r="BH6533" s="57"/>
      <c r="BI6533" s="57"/>
      <c r="BJ6533" s="57"/>
      <c r="BK6533" s="57"/>
      <c r="BL6533" s="57"/>
    </row>
    <row r="6534" spans="1:64" s="50" customFormat="1" ht="13.5" customHeight="1" x14ac:dyDescent="0.15">
      <c r="A6534" s="42" t="s">
        <v>3186</v>
      </c>
      <c r="B6534" s="42" t="s">
        <v>15182</v>
      </c>
      <c r="C6534" s="42" t="s">
        <v>14</v>
      </c>
      <c r="D6534" s="42" t="s">
        <v>24</v>
      </c>
      <c r="E6534" s="42"/>
      <c r="F6534" s="55">
        <v>41393</v>
      </c>
      <c r="G6534" s="42" t="s">
        <v>23958</v>
      </c>
      <c r="H6534" s="42" t="s">
        <v>1083</v>
      </c>
      <c r="I6534" s="42" t="s">
        <v>398</v>
      </c>
      <c r="J6534" s="42" t="s">
        <v>16515</v>
      </c>
      <c r="K6534" s="42" t="s">
        <v>1083</v>
      </c>
      <c r="L6534" s="42" t="s">
        <v>1084</v>
      </c>
      <c r="M6534" s="42" t="s">
        <v>21</v>
      </c>
      <c r="N6534" s="42" t="s">
        <v>16516</v>
      </c>
      <c r="O6534" s="42" t="s">
        <v>537</v>
      </c>
      <c r="P6534" s="42" t="s">
        <v>395</v>
      </c>
      <c r="Q6534" s="56" t="s">
        <v>16517</v>
      </c>
      <c r="R6534" s="42" t="s">
        <v>23</v>
      </c>
      <c r="S6534" s="42" t="s">
        <v>22</v>
      </c>
      <c r="T6534" s="42"/>
      <c r="V6534" s="42"/>
      <c r="W6534" s="42"/>
      <c r="Y6534" s="57"/>
      <c r="Z6534" s="57"/>
      <c r="AA6534" s="57"/>
      <c r="AB6534" s="57"/>
      <c r="AC6534" s="57"/>
      <c r="AD6534" s="57"/>
      <c r="AE6534" s="57"/>
      <c r="AF6534" s="57"/>
      <c r="AG6534" s="57"/>
      <c r="AH6534" s="57"/>
      <c r="AI6534" s="57"/>
      <c r="AJ6534" s="57"/>
      <c r="AK6534" s="57"/>
      <c r="AL6534" s="57"/>
      <c r="AM6534" s="57"/>
      <c r="AN6534" s="57"/>
      <c r="AO6534" s="57"/>
      <c r="AP6534" s="57"/>
      <c r="AQ6534" s="57"/>
      <c r="AR6534" s="57"/>
      <c r="AS6534" s="57"/>
      <c r="AT6534" s="57"/>
      <c r="AU6534" s="57"/>
      <c r="AV6534" s="57"/>
      <c r="AW6534" s="57"/>
      <c r="AX6534" s="57"/>
      <c r="AY6534" s="57"/>
      <c r="AZ6534" s="57"/>
      <c r="BA6534" s="57"/>
      <c r="BB6534" s="57"/>
      <c r="BC6534" s="57"/>
      <c r="BD6534" s="57"/>
      <c r="BE6534" s="57"/>
      <c r="BF6534" s="57"/>
      <c r="BG6534" s="57"/>
      <c r="BH6534" s="57"/>
      <c r="BI6534" s="57"/>
      <c r="BJ6534" s="57"/>
      <c r="BK6534" s="57"/>
      <c r="BL6534" s="57"/>
    </row>
    <row r="6535" spans="1:64" s="50" customFormat="1" ht="13.5" customHeight="1" x14ac:dyDescent="0.15">
      <c r="A6535" s="42" t="s">
        <v>16508</v>
      </c>
      <c r="B6535" s="42" t="s">
        <v>16509</v>
      </c>
      <c r="C6535" s="42" t="s">
        <v>14</v>
      </c>
      <c r="D6535" s="42" t="s">
        <v>24</v>
      </c>
      <c r="E6535" s="42"/>
      <c r="F6535" s="55">
        <v>41393</v>
      </c>
      <c r="G6535" s="42" t="s">
        <v>16510</v>
      </c>
      <c r="H6535" s="42" t="s">
        <v>16511</v>
      </c>
      <c r="I6535" s="42" t="s">
        <v>211</v>
      </c>
      <c r="J6535" s="42" t="s">
        <v>16512</v>
      </c>
      <c r="K6535" s="42" t="s">
        <v>2628</v>
      </c>
      <c r="L6535" s="42" t="s">
        <v>18445</v>
      </c>
      <c r="M6535" s="42" t="s">
        <v>21</v>
      </c>
      <c r="N6535" s="42" t="s">
        <v>16513</v>
      </c>
      <c r="O6535" s="42" t="s">
        <v>23</v>
      </c>
      <c r="P6535" s="42" t="s">
        <v>395</v>
      </c>
      <c r="Q6535" s="56" t="s">
        <v>16514</v>
      </c>
      <c r="R6535" s="42" t="s">
        <v>94</v>
      </c>
      <c r="S6535" s="42" t="s">
        <v>22</v>
      </c>
      <c r="T6535" s="42"/>
      <c r="V6535" s="42"/>
      <c r="W6535" s="42"/>
      <c r="Y6535" s="57"/>
      <c r="Z6535" s="57"/>
      <c r="AA6535" s="57"/>
      <c r="AB6535" s="57"/>
      <c r="AC6535" s="57"/>
      <c r="AD6535" s="57"/>
      <c r="AE6535" s="57"/>
      <c r="AF6535" s="57"/>
      <c r="AG6535" s="57"/>
      <c r="AH6535" s="57"/>
      <c r="AI6535" s="57"/>
      <c r="AJ6535" s="57"/>
      <c r="AK6535" s="57"/>
      <c r="AL6535" s="57"/>
      <c r="AM6535" s="57"/>
      <c r="AN6535" s="57"/>
      <c r="AO6535" s="57"/>
      <c r="AP6535" s="57"/>
      <c r="AQ6535" s="57"/>
      <c r="AR6535" s="57"/>
      <c r="AS6535" s="57"/>
      <c r="AT6535" s="57"/>
      <c r="AU6535" s="57"/>
      <c r="AV6535" s="57"/>
      <c r="AW6535" s="57"/>
      <c r="AX6535" s="57"/>
      <c r="AY6535" s="57"/>
      <c r="AZ6535" s="57"/>
      <c r="BA6535" s="57"/>
      <c r="BB6535" s="57"/>
      <c r="BC6535" s="57"/>
      <c r="BD6535" s="57"/>
      <c r="BE6535" s="57"/>
      <c r="BF6535" s="57"/>
      <c r="BG6535" s="57"/>
      <c r="BH6535" s="57"/>
      <c r="BI6535" s="57"/>
      <c r="BJ6535" s="57"/>
      <c r="BK6535" s="57"/>
      <c r="BL6535" s="57"/>
    </row>
    <row r="6536" spans="1:64" s="50" customFormat="1" ht="13.5" customHeight="1" x14ac:dyDescent="0.15">
      <c r="A6536" s="42" t="s">
        <v>16504</v>
      </c>
      <c r="B6536" s="42" t="s">
        <v>15522</v>
      </c>
      <c r="C6536" s="42" t="s">
        <v>14</v>
      </c>
      <c r="D6536" s="42" t="s">
        <v>24</v>
      </c>
      <c r="E6536" s="42"/>
      <c r="F6536" s="55">
        <v>41393</v>
      </c>
      <c r="G6536" s="42" t="s">
        <v>23957</v>
      </c>
      <c r="H6536" s="42" t="s">
        <v>635</v>
      </c>
      <c r="I6536" s="42" t="s">
        <v>56</v>
      </c>
      <c r="J6536" s="42" t="s">
        <v>16505</v>
      </c>
      <c r="K6536" s="42" t="s">
        <v>636</v>
      </c>
      <c r="L6536" s="42" t="s">
        <v>637</v>
      </c>
      <c r="M6536" s="42" t="s">
        <v>21</v>
      </c>
      <c r="N6536" s="42" t="s">
        <v>16506</v>
      </c>
      <c r="O6536" s="42" t="s">
        <v>23</v>
      </c>
      <c r="P6536" s="42" t="s">
        <v>395</v>
      </c>
      <c r="Q6536" s="56" t="s">
        <v>16507</v>
      </c>
      <c r="R6536" s="42" t="s">
        <v>94</v>
      </c>
      <c r="S6536" s="42" t="s">
        <v>22</v>
      </c>
      <c r="T6536" s="42"/>
      <c r="V6536" s="42"/>
      <c r="W6536" s="42"/>
      <c r="Y6536" s="57"/>
      <c r="Z6536" s="57"/>
      <c r="AA6536" s="57"/>
      <c r="AB6536" s="57"/>
      <c r="AC6536" s="57"/>
      <c r="AD6536" s="57"/>
      <c r="AE6536" s="57"/>
      <c r="AF6536" s="57"/>
      <c r="AG6536" s="57"/>
      <c r="AH6536" s="57"/>
      <c r="AI6536" s="57"/>
      <c r="AJ6536" s="57"/>
      <c r="AK6536" s="57"/>
      <c r="AL6536" s="57"/>
      <c r="AM6536" s="57"/>
      <c r="AN6536" s="57"/>
      <c r="AO6536" s="57"/>
      <c r="AP6536" s="57"/>
      <c r="AQ6536" s="57"/>
      <c r="AR6536" s="57"/>
      <c r="AS6536" s="57"/>
      <c r="AT6536" s="57"/>
      <c r="AU6536" s="57"/>
      <c r="AV6536" s="57"/>
      <c r="AW6536" s="57"/>
      <c r="AX6536" s="57"/>
      <c r="AY6536" s="57"/>
      <c r="AZ6536" s="57"/>
      <c r="BA6536" s="57"/>
      <c r="BB6536" s="57"/>
      <c r="BC6536" s="57"/>
      <c r="BD6536" s="57"/>
      <c r="BE6536" s="57"/>
      <c r="BF6536" s="57"/>
      <c r="BG6536" s="57"/>
      <c r="BH6536" s="57"/>
      <c r="BI6536" s="57"/>
      <c r="BJ6536" s="57"/>
      <c r="BK6536" s="57"/>
      <c r="BL6536" s="57"/>
    </row>
    <row r="6537" spans="1:64" s="50" customFormat="1" ht="13.5" customHeight="1" x14ac:dyDescent="0.15">
      <c r="A6537" s="42" t="s">
        <v>16522</v>
      </c>
      <c r="B6537" s="42" t="s">
        <v>16523</v>
      </c>
      <c r="C6537" s="42" t="s">
        <v>108</v>
      </c>
      <c r="D6537" s="42" t="s">
        <v>31</v>
      </c>
      <c r="E6537" s="42" t="s">
        <v>16524</v>
      </c>
      <c r="F6537" s="55">
        <v>41392</v>
      </c>
      <c r="G6537" s="42" t="s">
        <v>16525</v>
      </c>
      <c r="H6537" s="42" t="s">
        <v>13110</v>
      </c>
      <c r="I6537" s="42" t="s">
        <v>56</v>
      </c>
      <c r="J6537" s="42" t="s">
        <v>13875</v>
      </c>
      <c r="K6537" s="42" t="s">
        <v>2264</v>
      </c>
      <c r="L6537" s="42" t="s">
        <v>13674</v>
      </c>
      <c r="M6537" s="42" t="s">
        <v>21</v>
      </c>
      <c r="N6537" s="42" t="s">
        <v>16526</v>
      </c>
      <c r="O6537" s="42" t="s">
        <v>23</v>
      </c>
      <c r="P6537" s="42" t="s">
        <v>395</v>
      </c>
      <c r="Q6537" s="56" t="s">
        <v>16527</v>
      </c>
      <c r="R6537" s="42" t="s">
        <v>542</v>
      </c>
      <c r="S6537" s="42" t="s">
        <v>22</v>
      </c>
      <c r="T6537" s="42"/>
      <c r="V6537" s="42"/>
      <c r="W6537" s="42"/>
      <c r="Y6537" s="57"/>
      <c r="Z6537" s="57"/>
      <c r="AA6537" s="57"/>
      <c r="AB6537" s="57"/>
      <c r="AC6537" s="57"/>
      <c r="AD6537" s="57"/>
      <c r="AE6537" s="57"/>
      <c r="AF6537" s="57"/>
      <c r="AG6537" s="57"/>
      <c r="AH6537" s="57"/>
      <c r="AI6537" s="57"/>
      <c r="AJ6537" s="57"/>
      <c r="AK6537" s="57"/>
      <c r="AL6537" s="57"/>
      <c r="AM6537" s="57"/>
      <c r="AN6537" s="57"/>
      <c r="AO6537" s="57"/>
      <c r="AP6537" s="57"/>
      <c r="AQ6537" s="57"/>
      <c r="AR6537" s="57"/>
      <c r="AS6537" s="57"/>
      <c r="AT6537" s="57"/>
      <c r="AU6537" s="57"/>
      <c r="AV6537" s="57"/>
      <c r="AW6537" s="57"/>
      <c r="AX6537" s="57"/>
      <c r="AY6537" s="57"/>
      <c r="AZ6537" s="57"/>
      <c r="BA6537" s="57"/>
      <c r="BB6537" s="57"/>
      <c r="BC6537" s="57"/>
      <c r="BD6537" s="57"/>
      <c r="BE6537" s="57"/>
      <c r="BF6537" s="57"/>
      <c r="BG6537" s="57"/>
      <c r="BH6537" s="57"/>
      <c r="BI6537" s="57"/>
      <c r="BJ6537" s="57"/>
      <c r="BK6537" s="57"/>
      <c r="BL6537" s="57"/>
    </row>
    <row r="6538" spans="1:64" s="50" customFormat="1" ht="13.5" customHeight="1" x14ac:dyDescent="0.15">
      <c r="A6538" s="42" t="s">
        <v>16518</v>
      </c>
      <c r="B6538" s="42" t="s">
        <v>15364</v>
      </c>
      <c r="C6538" s="42" t="s">
        <v>14</v>
      </c>
      <c r="D6538" s="42" t="s">
        <v>42</v>
      </c>
      <c r="E6538" s="42"/>
      <c r="F6538" s="55">
        <v>41392</v>
      </c>
      <c r="G6538" s="42" t="s">
        <v>16519</v>
      </c>
      <c r="H6538" s="42" t="s">
        <v>476</v>
      </c>
      <c r="I6538" s="42" t="s">
        <v>39</v>
      </c>
      <c r="J6538" s="42" t="s">
        <v>15990</v>
      </c>
      <c r="K6538" s="42" t="s">
        <v>92</v>
      </c>
      <c r="L6538" s="42" t="s">
        <v>477</v>
      </c>
      <c r="M6538" s="42" t="s">
        <v>21</v>
      </c>
      <c r="N6538" s="42" t="s">
        <v>16520</v>
      </c>
      <c r="O6538" s="42" t="s">
        <v>23</v>
      </c>
      <c r="P6538" s="42" t="s">
        <v>395</v>
      </c>
      <c r="Q6538" s="56" t="s">
        <v>16521</v>
      </c>
      <c r="R6538" s="42" t="s">
        <v>23</v>
      </c>
      <c r="S6538" s="42" t="s">
        <v>22</v>
      </c>
      <c r="T6538" s="42"/>
      <c r="V6538" s="42"/>
      <c r="W6538" s="42"/>
      <c r="Y6538" s="57"/>
      <c r="Z6538" s="57"/>
      <c r="AA6538" s="57"/>
      <c r="AB6538" s="57"/>
      <c r="AC6538" s="57"/>
      <c r="AD6538" s="57"/>
      <c r="AE6538" s="57"/>
      <c r="AF6538" s="57"/>
      <c r="AG6538" s="57"/>
      <c r="AH6538" s="57"/>
      <c r="AI6538" s="57"/>
      <c r="AJ6538" s="57"/>
      <c r="AK6538" s="57"/>
      <c r="AL6538" s="57"/>
      <c r="AM6538" s="57"/>
      <c r="AN6538" s="57"/>
      <c r="AO6538" s="57"/>
      <c r="AP6538" s="57"/>
      <c r="AQ6538" s="57"/>
      <c r="AR6538" s="57"/>
      <c r="AS6538" s="57"/>
      <c r="AT6538" s="57"/>
      <c r="AU6538" s="57"/>
      <c r="AV6538" s="57"/>
      <c r="AW6538" s="57"/>
      <c r="AX6538" s="57"/>
      <c r="AY6538" s="57"/>
      <c r="AZ6538" s="57"/>
      <c r="BA6538" s="57"/>
      <c r="BB6538" s="57"/>
      <c r="BC6538" s="57"/>
      <c r="BD6538" s="57"/>
      <c r="BE6538" s="57"/>
      <c r="BF6538" s="57"/>
      <c r="BG6538" s="57"/>
      <c r="BH6538" s="57"/>
      <c r="BI6538" s="57"/>
      <c r="BJ6538" s="57"/>
      <c r="BK6538" s="57"/>
      <c r="BL6538" s="57"/>
    </row>
    <row r="6539" spans="1:64" s="50" customFormat="1" ht="13.5" customHeight="1" x14ac:dyDescent="0.15">
      <c r="A6539" s="42" t="s">
        <v>16547</v>
      </c>
      <c r="B6539" s="42" t="s">
        <v>15182</v>
      </c>
      <c r="C6539" s="42" t="s">
        <v>108</v>
      </c>
      <c r="D6539" s="42" t="s">
        <v>24</v>
      </c>
      <c r="E6539" s="42"/>
      <c r="F6539" s="55">
        <v>41391</v>
      </c>
      <c r="G6539" s="42" t="s">
        <v>23961</v>
      </c>
      <c r="H6539" s="42" t="s">
        <v>150</v>
      </c>
      <c r="I6539" s="42" t="s">
        <v>39</v>
      </c>
      <c r="J6539" s="42" t="s">
        <v>16548</v>
      </c>
      <c r="K6539" s="42" t="s">
        <v>150</v>
      </c>
      <c r="L6539" s="42" t="s">
        <v>151</v>
      </c>
      <c r="M6539" s="42" t="s">
        <v>21</v>
      </c>
      <c r="N6539" s="42" t="s">
        <v>16549</v>
      </c>
      <c r="O6539" s="42" t="s">
        <v>23</v>
      </c>
      <c r="P6539" s="42" t="s">
        <v>395</v>
      </c>
      <c r="Q6539" s="56" t="s">
        <v>16550</v>
      </c>
      <c r="R6539" s="42" t="s">
        <v>542</v>
      </c>
      <c r="S6539" s="42" t="s">
        <v>22</v>
      </c>
      <c r="T6539" s="42"/>
      <c r="V6539" s="42"/>
      <c r="W6539" s="42"/>
      <c r="Y6539" s="57"/>
      <c r="Z6539" s="57"/>
      <c r="AA6539" s="57"/>
      <c r="AB6539" s="57"/>
      <c r="AC6539" s="57"/>
      <c r="AD6539" s="57"/>
      <c r="AE6539" s="57"/>
      <c r="AF6539" s="57"/>
      <c r="AG6539" s="57"/>
      <c r="AH6539" s="57"/>
      <c r="AI6539" s="57"/>
      <c r="AJ6539" s="57"/>
      <c r="AK6539" s="57"/>
      <c r="AL6539" s="57"/>
      <c r="AM6539" s="57"/>
      <c r="AN6539" s="57"/>
      <c r="AO6539" s="57"/>
      <c r="AP6539" s="57"/>
      <c r="AQ6539" s="57"/>
      <c r="AR6539" s="57"/>
      <c r="AS6539" s="57"/>
      <c r="AT6539" s="57"/>
      <c r="AU6539" s="57"/>
      <c r="AV6539" s="57"/>
      <c r="AW6539" s="57"/>
      <c r="AX6539" s="57"/>
      <c r="AY6539" s="57"/>
      <c r="AZ6539" s="57"/>
      <c r="BA6539" s="57"/>
      <c r="BB6539" s="57"/>
      <c r="BC6539" s="57"/>
      <c r="BD6539" s="57"/>
      <c r="BE6539" s="57"/>
      <c r="BF6539" s="57"/>
      <c r="BG6539" s="57"/>
      <c r="BH6539" s="57"/>
      <c r="BI6539" s="57"/>
      <c r="BJ6539" s="57"/>
      <c r="BK6539" s="57"/>
      <c r="BL6539" s="57"/>
    </row>
    <row r="6540" spans="1:64" s="50" customFormat="1" ht="13.5" customHeight="1" x14ac:dyDescent="0.15">
      <c r="A6540" s="42" t="s">
        <v>16533</v>
      </c>
      <c r="B6540" s="42" t="s">
        <v>15497</v>
      </c>
      <c r="C6540" s="42" t="s">
        <v>14</v>
      </c>
      <c r="D6540" s="42" t="s">
        <v>79</v>
      </c>
      <c r="E6540" s="42" t="s">
        <v>16534</v>
      </c>
      <c r="F6540" s="55">
        <v>41391</v>
      </c>
      <c r="G6540" s="42" t="s">
        <v>16535</v>
      </c>
      <c r="H6540" s="42" t="s">
        <v>16536</v>
      </c>
      <c r="I6540" s="42" t="s">
        <v>67</v>
      </c>
      <c r="J6540" s="42" t="s">
        <v>16537</v>
      </c>
      <c r="K6540" s="42" t="s">
        <v>16538</v>
      </c>
      <c r="L6540" s="42" t="s">
        <v>16539</v>
      </c>
      <c r="M6540" s="42" t="s">
        <v>21</v>
      </c>
      <c r="N6540" s="42" t="s">
        <v>16540</v>
      </c>
      <c r="O6540" s="42" t="s">
        <v>23</v>
      </c>
      <c r="P6540" s="42" t="s">
        <v>395</v>
      </c>
      <c r="Q6540" s="56" t="s">
        <v>16541</v>
      </c>
      <c r="R6540" s="42" t="s">
        <v>23</v>
      </c>
      <c r="S6540" s="42" t="s">
        <v>22</v>
      </c>
      <c r="T6540" s="42"/>
      <c r="V6540" s="42"/>
      <c r="W6540" s="42"/>
      <c r="Y6540" s="57"/>
      <c r="Z6540" s="57"/>
      <c r="AA6540" s="57"/>
      <c r="AB6540" s="57"/>
      <c r="AC6540" s="57"/>
      <c r="AD6540" s="57"/>
      <c r="AE6540" s="57"/>
      <c r="AF6540" s="57"/>
      <c r="AG6540" s="57"/>
      <c r="AH6540" s="57"/>
      <c r="AI6540" s="57"/>
      <c r="AJ6540" s="57"/>
      <c r="AK6540" s="57"/>
      <c r="AL6540" s="57"/>
      <c r="AM6540" s="57"/>
      <c r="AN6540" s="57"/>
      <c r="AO6540" s="57"/>
      <c r="AP6540" s="57"/>
      <c r="AQ6540" s="57"/>
      <c r="AR6540" s="57"/>
      <c r="AS6540" s="57"/>
      <c r="AT6540" s="57"/>
      <c r="AU6540" s="57"/>
      <c r="AV6540" s="57"/>
      <c r="AW6540" s="57"/>
      <c r="AX6540" s="57"/>
      <c r="AY6540" s="57"/>
      <c r="AZ6540" s="57"/>
      <c r="BA6540" s="57"/>
      <c r="BB6540" s="57"/>
      <c r="BC6540" s="57"/>
      <c r="BD6540" s="57"/>
      <c r="BE6540" s="57"/>
      <c r="BF6540" s="57"/>
      <c r="BG6540" s="57"/>
      <c r="BH6540" s="57"/>
      <c r="BI6540" s="57"/>
      <c r="BJ6540" s="57"/>
      <c r="BK6540" s="57"/>
      <c r="BL6540" s="57"/>
    </row>
    <row r="6541" spans="1:64" s="50" customFormat="1" ht="13.5" customHeight="1" x14ac:dyDescent="0.15">
      <c r="A6541" s="42" t="s">
        <v>16528</v>
      </c>
      <c r="B6541" s="42" t="s">
        <v>10117</v>
      </c>
      <c r="C6541" s="42" t="s">
        <v>14</v>
      </c>
      <c r="D6541" s="42" t="s">
        <v>79</v>
      </c>
      <c r="E6541" s="42" t="s">
        <v>16529</v>
      </c>
      <c r="F6541" s="55">
        <v>41391</v>
      </c>
      <c r="G6541" s="42" t="s">
        <v>23959</v>
      </c>
      <c r="H6541" s="42" t="s">
        <v>1770</v>
      </c>
      <c r="I6541" s="42" t="s">
        <v>211</v>
      </c>
      <c r="J6541" s="42" t="s">
        <v>16530</v>
      </c>
      <c r="K6541" s="42" t="s">
        <v>1772</v>
      </c>
      <c r="L6541" s="42" t="s">
        <v>1773</v>
      </c>
      <c r="M6541" s="42" t="s">
        <v>21</v>
      </c>
      <c r="N6541" s="42" t="s">
        <v>16531</v>
      </c>
      <c r="O6541" s="42" t="s">
        <v>23</v>
      </c>
      <c r="P6541" s="42" t="s">
        <v>395</v>
      </c>
      <c r="Q6541" s="56" t="s">
        <v>16532</v>
      </c>
      <c r="R6541" s="42" t="s">
        <v>94</v>
      </c>
      <c r="S6541" s="42" t="s">
        <v>22</v>
      </c>
      <c r="T6541" s="42"/>
      <c r="V6541" s="42"/>
      <c r="W6541" s="42"/>
      <c r="Y6541" s="57"/>
      <c r="Z6541" s="57"/>
      <c r="AA6541" s="57"/>
      <c r="AB6541" s="57"/>
      <c r="AC6541" s="57"/>
      <c r="AD6541" s="57"/>
      <c r="AE6541" s="57"/>
      <c r="AF6541" s="57"/>
      <c r="AG6541" s="57"/>
      <c r="AH6541" s="57"/>
      <c r="AI6541" s="57"/>
      <c r="AJ6541" s="57"/>
      <c r="AK6541" s="57"/>
      <c r="AL6541" s="57"/>
      <c r="AM6541" s="57"/>
      <c r="AN6541" s="57"/>
      <c r="AO6541" s="57"/>
      <c r="AP6541" s="57"/>
      <c r="AQ6541" s="57"/>
      <c r="AR6541" s="57"/>
      <c r="AS6541" s="57"/>
      <c r="AT6541" s="57"/>
      <c r="AU6541" s="57"/>
      <c r="AV6541" s="57"/>
      <c r="AW6541" s="57"/>
      <c r="AX6541" s="57"/>
      <c r="AY6541" s="57"/>
      <c r="AZ6541" s="57"/>
      <c r="BA6541" s="57"/>
      <c r="BB6541" s="57"/>
      <c r="BC6541" s="57"/>
      <c r="BD6541" s="57"/>
      <c r="BE6541" s="57"/>
      <c r="BF6541" s="57"/>
      <c r="BG6541" s="57"/>
      <c r="BH6541" s="57"/>
      <c r="BI6541" s="57"/>
      <c r="BJ6541" s="57"/>
      <c r="BK6541" s="57"/>
      <c r="BL6541" s="57"/>
    </row>
    <row r="6542" spans="1:64" s="50" customFormat="1" ht="13.5" customHeight="1" x14ac:dyDescent="0.15">
      <c r="A6542" s="42" t="s">
        <v>16542</v>
      </c>
      <c r="B6542" s="42" t="s">
        <v>9180</v>
      </c>
      <c r="C6542" s="42" t="s">
        <v>14</v>
      </c>
      <c r="D6542" s="42" t="s">
        <v>24</v>
      </c>
      <c r="E6542" s="42"/>
      <c r="F6542" s="55">
        <v>41391</v>
      </c>
      <c r="G6542" s="42" t="s">
        <v>16543</v>
      </c>
      <c r="H6542" s="42" t="s">
        <v>16544</v>
      </c>
      <c r="I6542" s="42" t="s">
        <v>56</v>
      </c>
      <c r="J6542" s="42" t="s">
        <v>14839</v>
      </c>
      <c r="K6542" s="42" t="s">
        <v>1102</v>
      </c>
      <c r="L6542" s="42" t="s">
        <v>5077</v>
      </c>
      <c r="M6542" s="42" t="s">
        <v>21</v>
      </c>
      <c r="N6542" s="42" t="s">
        <v>16545</v>
      </c>
      <c r="O6542" s="42" t="s">
        <v>23</v>
      </c>
      <c r="P6542" s="42" t="s">
        <v>395</v>
      </c>
      <c r="Q6542" s="56" t="s">
        <v>16546</v>
      </c>
      <c r="R6542" s="42" t="s">
        <v>94</v>
      </c>
      <c r="S6542" s="42" t="s">
        <v>22</v>
      </c>
      <c r="T6542" s="42"/>
      <c r="V6542" s="42"/>
      <c r="W6542" s="42"/>
      <c r="Y6542" s="57"/>
      <c r="Z6542" s="57"/>
      <c r="AA6542" s="57"/>
      <c r="AB6542" s="57"/>
      <c r="AC6542" s="57"/>
      <c r="AD6542" s="57"/>
      <c r="AE6542" s="57"/>
      <c r="AF6542" s="57"/>
      <c r="AG6542" s="57"/>
      <c r="AH6542" s="57"/>
      <c r="AI6542" s="57"/>
      <c r="AJ6542" s="57"/>
      <c r="AK6542" s="57"/>
      <c r="AL6542" s="57"/>
      <c r="AM6542" s="57"/>
      <c r="AN6542" s="57"/>
      <c r="AO6542" s="57"/>
      <c r="AP6542" s="57"/>
      <c r="AQ6542" s="57"/>
      <c r="AR6542" s="57"/>
      <c r="AS6542" s="57"/>
      <c r="AT6542" s="57"/>
      <c r="AU6542" s="57"/>
      <c r="AV6542" s="57"/>
      <c r="AW6542" s="57"/>
      <c r="AX6542" s="57"/>
      <c r="AY6542" s="57"/>
      <c r="AZ6542" s="57"/>
      <c r="BA6542" s="57"/>
      <c r="BB6542" s="57"/>
      <c r="BC6542" s="57"/>
      <c r="BD6542" s="57"/>
      <c r="BE6542" s="57"/>
      <c r="BF6542" s="57"/>
      <c r="BG6542" s="57"/>
      <c r="BH6542" s="57"/>
      <c r="BI6542" s="57"/>
      <c r="BJ6542" s="57"/>
      <c r="BK6542" s="57"/>
      <c r="BL6542" s="57"/>
    </row>
    <row r="6543" spans="1:64" s="50" customFormat="1" ht="13.5" customHeight="1" x14ac:dyDescent="0.15">
      <c r="A6543" s="42" t="s">
        <v>9986</v>
      </c>
      <c r="B6543" s="42">
        <v>31</v>
      </c>
      <c r="C6543" s="42" t="s">
        <v>14</v>
      </c>
      <c r="D6543" s="42" t="s">
        <v>24</v>
      </c>
      <c r="E6543" s="42"/>
      <c r="F6543" s="55">
        <v>41391</v>
      </c>
      <c r="G6543" s="42" t="s">
        <v>29587</v>
      </c>
      <c r="H6543" s="42" t="s">
        <v>991</v>
      </c>
      <c r="I6543" s="42" t="s">
        <v>309</v>
      </c>
      <c r="J6543" s="42">
        <v>40509</v>
      </c>
      <c r="K6543" s="42" t="s">
        <v>1486</v>
      </c>
      <c r="L6543" s="42" t="s">
        <v>29588</v>
      </c>
      <c r="M6543" s="42" t="s">
        <v>21</v>
      </c>
      <c r="N6543" s="42" t="s">
        <v>29589</v>
      </c>
      <c r="O6543" s="42" t="s">
        <v>537</v>
      </c>
      <c r="P6543" s="42" t="s">
        <v>395</v>
      </c>
      <c r="Q6543" s="56" t="s">
        <v>29590</v>
      </c>
      <c r="R6543" s="42" t="s">
        <v>94</v>
      </c>
      <c r="S6543" s="42" t="s">
        <v>22</v>
      </c>
      <c r="T6543" s="42"/>
      <c r="V6543" s="42"/>
      <c r="W6543" s="42"/>
      <c r="Y6543" s="57"/>
      <c r="Z6543" s="57"/>
      <c r="AA6543" s="57"/>
      <c r="AB6543" s="57"/>
      <c r="AC6543" s="57"/>
      <c r="AD6543" s="57"/>
      <c r="AE6543" s="57"/>
      <c r="AF6543" s="57"/>
      <c r="AG6543" s="57"/>
      <c r="AH6543" s="57"/>
      <c r="AI6543" s="57"/>
      <c r="AJ6543" s="57"/>
      <c r="AK6543" s="57"/>
      <c r="AL6543" s="57"/>
      <c r="AM6543" s="57"/>
      <c r="AN6543" s="57"/>
      <c r="AO6543" s="57"/>
      <c r="AP6543" s="57"/>
      <c r="AQ6543" s="57"/>
      <c r="AR6543" s="57"/>
      <c r="AS6543" s="57"/>
      <c r="AT6543" s="57"/>
      <c r="AU6543" s="57"/>
      <c r="AV6543" s="57"/>
      <c r="AW6543" s="57"/>
      <c r="AX6543" s="57"/>
      <c r="AY6543" s="57"/>
      <c r="AZ6543" s="57"/>
      <c r="BA6543" s="57"/>
      <c r="BB6543" s="57"/>
      <c r="BC6543" s="57"/>
      <c r="BD6543" s="57"/>
      <c r="BE6543" s="57"/>
      <c r="BF6543" s="57"/>
      <c r="BG6543" s="57"/>
      <c r="BH6543" s="57"/>
      <c r="BI6543" s="57"/>
      <c r="BJ6543" s="57"/>
      <c r="BK6543" s="57"/>
      <c r="BL6543" s="57"/>
    </row>
    <row r="6544" spans="1:64" s="50" customFormat="1" ht="13.5" customHeight="1" x14ac:dyDescent="0.15">
      <c r="A6544" s="42" t="s">
        <v>1483</v>
      </c>
      <c r="B6544" s="42" t="s">
        <v>10822</v>
      </c>
      <c r="C6544" s="42" t="s">
        <v>14</v>
      </c>
      <c r="D6544" s="42" t="s">
        <v>31</v>
      </c>
      <c r="E6544" s="42" t="s">
        <v>16551</v>
      </c>
      <c r="F6544" s="55">
        <v>41391</v>
      </c>
      <c r="G6544" s="42" t="s">
        <v>16552</v>
      </c>
      <c r="H6544" s="42" t="s">
        <v>16553</v>
      </c>
      <c r="I6544" s="42" t="s">
        <v>46</v>
      </c>
      <c r="J6544" s="42" t="s">
        <v>16554</v>
      </c>
      <c r="K6544" s="42" t="s">
        <v>3116</v>
      </c>
      <c r="L6544" s="42" t="s">
        <v>16555</v>
      </c>
      <c r="M6544" s="42" t="s">
        <v>21</v>
      </c>
      <c r="N6544" s="42" t="s">
        <v>16556</v>
      </c>
      <c r="O6544" s="42" t="s">
        <v>597</v>
      </c>
      <c r="P6544" s="42" t="s">
        <v>395</v>
      </c>
      <c r="Q6544" s="56" t="s">
        <v>16557</v>
      </c>
      <c r="R6544" s="42" t="s">
        <v>542</v>
      </c>
      <c r="S6544" s="42" t="s">
        <v>22</v>
      </c>
      <c r="T6544" s="42"/>
      <c r="V6544" s="42"/>
      <c r="W6544" s="42"/>
      <c r="Y6544" s="57"/>
      <c r="Z6544" s="57"/>
      <c r="AA6544" s="57"/>
      <c r="AB6544" s="57"/>
      <c r="AC6544" s="57"/>
      <c r="AD6544" s="57"/>
      <c r="AE6544" s="57"/>
      <c r="AF6544" s="57"/>
      <c r="AG6544" s="57"/>
      <c r="AH6544" s="57"/>
      <c r="AI6544" s="57"/>
      <c r="AJ6544" s="57"/>
      <c r="AK6544" s="57"/>
      <c r="AL6544" s="57"/>
      <c r="AM6544" s="57"/>
      <c r="AN6544" s="57"/>
      <c r="AO6544" s="57"/>
      <c r="AP6544" s="57"/>
      <c r="AQ6544" s="57"/>
      <c r="AR6544" s="57"/>
      <c r="AS6544" s="57"/>
      <c r="AT6544" s="57"/>
      <c r="AU6544" s="57"/>
      <c r="AV6544" s="57"/>
      <c r="AW6544" s="57"/>
      <c r="AX6544" s="57"/>
      <c r="AY6544" s="57"/>
      <c r="AZ6544" s="57"/>
      <c r="BA6544" s="57"/>
      <c r="BB6544" s="57"/>
      <c r="BC6544" s="57"/>
      <c r="BD6544" s="57"/>
      <c r="BE6544" s="57"/>
      <c r="BF6544" s="57"/>
      <c r="BG6544" s="57"/>
      <c r="BH6544" s="57"/>
      <c r="BI6544" s="57"/>
      <c r="BJ6544" s="57"/>
      <c r="BK6544" s="57"/>
      <c r="BL6544" s="57"/>
    </row>
    <row r="6545" spans="1:64" s="50" customFormat="1" ht="13.5" customHeight="1" x14ac:dyDescent="0.15">
      <c r="A6545" s="42" t="s">
        <v>16566</v>
      </c>
      <c r="B6545" s="42" t="s">
        <v>13151</v>
      </c>
      <c r="C6545" s="42" t="s">
        <v>14</v>
      </c>
      <c r="D6545" s="42" t="s">
        <v>31</v>
      </c>
      <c r="E6545" s="42" t="s">
        <v>16567</v>
      </c>
      <c r="F6545" s="55">
        <v>41391</v>
      </c>
      <c r="G6545" s="42" t="s">
        <v>23960</v>
      </c>
      <c r="H6545" s="42" t="s">
        <v>871</v>
      </c>
      <c r="I6545" s="42" t="s">
        <v>432</v>
      </c>
      <c r="J6545" s="42" t="s">
        <v>16568</v>
      </c>
      <c r="K6545" s="42" t="s">
        <v>871</v>
      </c>
      <c r="L6545" s="42" t="s">
        <v>3774</v>
      </c>
      <c r="M6545" s="42" t="s">
        <v>21</v>
      </c>
      <c r="N6545" s="42" t="s">
        <v>16569</v>
      </c>
      <c r="O6545" s="42" t="s">
        <v>23</v>
      </c>
      <c r="P6545" s="42" t="s">
        <v>395</v>
      </c>
      <c r="Q6545" s="56" t="s">
        <v>16570</v>
      </c>
      <c r="R6545" s="42" t="s">
        <v>23</v>
      </c>
      <c r="S6545" s="42" t="s">
        <v>22</v>
      </c>
      <c r="T6545" s="42"/>
      <c r="V6545" s="42"/>
      <c r="W6545" s="42"/>
      <c r="Y6545" s="57"/>
      <c r="Z6545" s="57"/>
      <c r="AA6545" s="57"/>
      <c r="AB6545" s="57"/>
      <c r="AC6545" s="57"/>
      <c r="AD6545" s="57"/>
      <c r="AE6545" s="57"/>
      <c r="AF6545" s="57"/>
      <c r="AG6545" s="57"/>
      <c r="AH6545" s="57"/>
      <c r="AI6545" s="57"/>
      <c r="AJ6545" s="57"/>
      <c r="AK6545" s="57"/>
      <c r="AL6545" s="57"/>
      <c r="AM6545" s="57"/>
      <c r="AN6545" s="57"/>
      <c r="AO6545" s="57"/>
      <c r="AP6545" s="57"/>
      <c r="AQ6545" s="57"/>
      <c r="AR6545" s="57"/>
      <c r="AS6545" s="57"/>
      <c r="AT6545" s="57"/>
      <c r="AU6545" s="57"/>
      <c r="AV6545" s="57"/>
      <c r="AW6545" s="57"/>
      <c r="AX6545" s="57"/>
      <c r="AY6545" s="57"/>
      <c r="AZ6545" s="57"/>
      <c r="BA6545" s="57"/>
      <c r="BB6545" s="57"/>
      <c r="BC6545" s="57"/>
      <c r="BD6545" s="57"/>
      <c r="BE6545" s="57"/>
      <c r="BF6545" s="57"/>
      <c r="BG6545" s="57"/>
      <c r="BH6545" s="57"/>
      <c r="BI6545" s="57"/>
      <c r="BJ6545" s="57"/>
      <c r="BK6545" s="57"/>
      <c r="BL6545" s="57"/>
    </row>
    <row r="6546" spans="1:64" s="50" customFormat="1" ht="13.5" customHeight="1" x14ac:dyDescent="0.15">
      <c r="A6546" s="42" t="s">
        <v>16558</v>
      </c>
      <c r="B6546" s="42" t="s">
        <v>13209</v>
      </c>
      <c r="C6546" s="42" t="s">
        <v>14</v>
      </c>
      <c r="D6546" s="42" t="s">
        <v>31</v>
      </c>
      <c r="E6546" s="42" t="s">
        <v>16559</v>
      </c>
      <c r="F6546" s="55">
        <v>41391</v>
      </c>
      <c r="G6546" s="42" t="s">
        <v>16560</v>
      </c>
      <c r="H6546" s="42" t="s">
        <v>1839</v>
      </c>
      <c r="I6546" s="42" t="s">
        <v>962</v>
      </c>
      <c r="J6546" s="42" t="s">
        <v>16561</v>
      </c>
      <c r="K6546" s="42" t="s">
        <v>16562</v>
      </c>
      <c r="L6546" s="42" t="s">
        <v>16563</v>
      </c>
      <c r="M6546" s="42" t="s">
        <v>21</v>
      </c>
      <c r="N6546" s="42" t="s">
        <v>16564</v>
      </c>
      <c r="O6546" s="42" t="s">
        <v>23</v>
      </c>
      <c r="P6546" s="42" t="s">
        <v>395</v>
      </c>
      <c r="Q6546" s="56" t="s">
        <v>16565</v>
      </c>
      <c r="R6546" s="42" t="s">
        <v>94</v>
      </c>
      <c r="S6546" s="42" t="s">
        <v>22</v>
      </c>
      <c r="T6546" s="42"/>
      <c r="V6546" s="42"/>
      <c r="W6546" s="42"/>
      <c r="Y6546" s="57"/>
      <c r="Z6546" s="57"/>
      <c r="AA6546" s="57"/>
      <c r="AB6546" s="57"/>
      <c r="AC6546" s="57"/>
      <c r="AD6546" s="57"/>
      <c r="AE6546" s="57"/>
      <c r="AF6546" s="57"/>
      <c r="AG6546" s="57"/>
      <c r="AH6546" s="57"/>
      <c r="AI6546" s="57"/>
      <c r="AJ6546" s="57"/>
      <c r="AK6546" s="57"/>
      <c r="AL6546" s="57"/>
      <c r="AM6546" s="57"/>
      <c r="AN6546" s="57"/>
      <c r="AO6546" s="57"/>
      <c r="AP6546" s="57"/>
      <c r="AQ6546" s="57"/>
      <c r="AR6546" s="57"/>
      <c r="AS6546" s="57"/>
      <c r="AT6546" s="57"/>
      <c r="AU6546" s="57"/>
      <c r="AV6546" s="57"/>
      <c r="AW6546" s="57"/>
      <c r="AX6546" s="57"/>
      <c r="AY6546" s="57"/>
      <c r="AZ6546" s="57"/>
      <c r="BA6546" s="57"/>
      <c r="BB6546" s="57"/>
      <c r="BC6546" s="57"/>
      <c r="BD6546" s="57"/>
      <c r="BE6546" s="57"/>
      <c r="BF6546" s="57"/>
      <c r="BG6546" s="57"/>
      <c r="BH6546" s="57"/>
      <c r="BI6546" s="57"/>
      <c r="BJ6546" s="57"/>
      <c r="BK6546" s="57"/>
      <c r="BL6546" s="57"/>
    </row>
    <row r="6547" spans="1:64" s="50" customFormat="1" ht="13.5" customHeight="1" x14ac:dyDescent="0.15">
      <c r="A6547" s="42" t="s">
        <v>16571</v>
      </c>
      <c r="B6547" s="42" t="s">
        <v>9231</v>
      </c>
      <c r="C6547" s="42" t="s">
        <v>14</v>
      </c>
      <c r="D6547" s="42" t="s">
        <v>79</v>
      </c>
      <c r="E6547" s="42" t="s">
        <v>16572</v>
      </c>
      <c r="F6547" s="55">
        <v>41390</v>
      </c>
      <c r="G6547" s="42" t="s">
        <v>16573</v>
      </c>
      <c r="H6547" s="42" t="s">
        <v>16574</v>
      </c>
      <c r="I6547" s="42" t="s">
        <v>67</v>
      </c>
      <c r="J6547" s="42" t="s">
        <v>16575</v>
      </c>
      <c r="K6547" s="42" t="s">
        <v>545</v>
      </c>
      <c r="L6547" s="42" t="s">
        <v>708</v>
      </c>
      <c r="M6547" s="42" t="s">
        <v>21</v>
      </c>
      <c r="N6547" s="42" t="s">
        <v>16576</v>
      </c>
      <c r="O6547" s="42" t="s">
        <v>23</v>
      </c>
      <c r="P6547" s="42" t="s">
        <v>395</v>
      </c>
      <c r="Q6547" s="56" t="s">
        <v>16577</v>
      </c>
      <c r="R6547" s="42" t="s">
        <v>94</v>
      </c>
      <c r="S6547" s="42" t="s">
        <v>22</v>
      </c>
      <c r="T6547" s="42"/>
      <c r="V6547" s="42"/>
      <c r="W6547" s="42"/>
      <c r="Y6547" s="57"/>
      <c r="Z6547" s="57"/>
      <c r="AA6547" s="57"/>
      <c r="AB6547" s="57"/>
      <c r="AC6547" s="57"/>
      <c r="AD6547" s="57"/>
      <c r="AE6547" s="57"/>
      <c r="AF6547" s="57"/>
      <c r="AG6547" s="57"/>
      <c r="AH6547" s="57"/>
      <c r="AI6547" s="57"/>
      <c r="AJ6547" s="57"/>
      <c r="AK6547" s="57"/>
      <c r="AL6547" s="57"/>
      <c r="AM6547" s="57"/>
      <c r="AN6547" s="57"/>
      <c r="AO6547" s="57"/>
      <c r="AP6547" s="57"/>
      <c r="AQ6547" s="57"/>
      <c r="AR6547" s="57"/>
      <c r="AS6547" s="57"/>
      <c r="AT6547" s="57"/>
      <c r="AU6547" s="57"/>
      <c r="AV6547" s="57"/>
      <c r="AW6547" s="57"/>
      <c r="AX6547" s="57"/>
      <c r="AY6547" s="57"/>
      <c r="AZ6547" s="57"/>
      <c r="BA6547" s="57"/>
      <c r="BB6547" s="57"/>
      <c r="BC6547" s="57"/>
      <c r="BD6547" s="57"/>
      <c r="BE6547" s="57"/>
      <c r="BF6547" s="57"/>
      <c r="BG6547" s="57"/>
      <c r="BH6547" s="57"/>
      <c r="BI6547" s="57"/>
      <c r="BJ6547" s="57"/>
      <c r="BK6547" s="57"/>
      <c r="BL6547" s="57"/>
    </row>
    <row r="6548" spans="1:64" s="50" customFormat="1" ht="13.5" customHeight="1" x14ac:dyDescent="0.15">
      <c r="A6548" s="42" t="s">
        <v>16578</v>
      </c>
      <c r="B6548" s="42">
        <v>24</v>
      </c>
      <c r="C6548" s="42" t="s">
        <v>14</v>
      </c>
      <c r="D6548" s="42" t="s">
        <v>79</v>
      </c>
      <c r="E6548" s="42"/>
      <c r="F6548" s="55">
        <v>41390</v>
      </c>
      <c r="G6548" s="42" t="s">
        <v>16579</v>
      </c>
      <c r="H6548" s="42" t="s">
        <v>6794</v>
      </c>
      <c r="I6548" s="42" t="s">
        <v>39</v>
      </c>
      <c r="J6548" s="42" t="s">
        <v>3230</v>
      </c>
      <c r="K6548" s="42" t="s">
        <v>92</v>
      </c>
      <c r="L6548" s="42" t="s">
        <v>408</v>
      </c>
      <c r="M6548" s="42" t="s">
        <v>21</v>
      </c>
      <c r="N6548" s="42" t="s">
        <v>16580</v>
      </c>
      <c r="O6548" s="42" t="s">
        <v>994</v>
      </c>
      <c r="P6548" s="42" t="s">
        <v>395</v>
      </c>
      <c r="Q6548" s="56" t="s">
        <v>16581</v>
      </c>
      <c r="R6548" s="42" t="s">
        <v>23</v>
      </c>
      <c r="S6548" s="42" t="s">
        <v>373</v>
      </c>
      <c r="T6548" s="42"/>
      <c r="V6548" s="42"/>
      <c r="W6548" s="42"/>
      <c r="Y6548" s="57"/>
      <c r="Z6548" s="57"/>
      <c r="AA6548" s="57"/>
      <c r="AB6548" s="57"/>
      <c r="AC6548" s="57"/>
      <c r="AD6548" s="57"/>
      <c r="AE6548" s="57"/>
      <c r="AF6548" s="57"/>
      <c r="AG6548" s="57"/>
      <c r="AH6548" s="57"/>
      <c r="AI6548" s="57"/>
      <c r="AJ6548" s="57"/>
      <c r="AK6548" s="57"/>
      <c r="AL6548" s="57"/>
      <c r="AM6548" s="57"/>
      <c r="AN6548" s="57"/>
      <c r="AO6548" s="57"/>
      <c r="AP6548" s="57"/>
      <c r="AQ6548" s="57"/>
      <c r="AR6548" s="57"/>
      <c r="AS6548" s="57"/>
      <c r="AT6548" s="57"/>
      <c r="AU6548" s="57"/>
      <c r="AV6548" s="57"/>
      <c r="AW6548" s="57"/>
      <c r="AX6548" s="57"/>
      <c r="AY6548" s="57"/>
      <c r="AZ6548" s="57"/>
      <c r="BA6548" s="57"/>
      <c r="BB6548" s="57"/>
      <c r="BC6548" s="57"/>
      <c r="BD6548" s="57"/>
      <c r="BE6548" s="57"/>
      <c r="BF6548" s="57"/>
      <c r="BG6548" s="57"/>
      <c r="BH6548" s="57"/>
      <c r="BI6548" s="57"/>
      <c r="BJ6548" s="57"/>
      <c r="BK6548" s="57"/>
      <c r="BL6548" s="57"/>
    </row>
    <row r="6549" spans="1:64" s="50" customFormat="1" ht="13.5" customHeight="1" x14ac:dyDescent="0.15">
      <c r="A6549" s="42" t="s">
        <v>16582</v>
      </c>
      <c r="B6549" s="42" t="s">
        <v>9231</v>
      </c>
      <c r="C6549" s="42" t="s">
        <v>14</v>
      </c>
      <c r="D6549" s="42" t="s">
        <v>79</v>
      </c>
      <c r="E6549" s="42" t="s">
        <v>16583</v>
      </c>
      <c r="F6549" s="55">
        <v>41389</v>
      </c>
      <c r="G6549" s="42" t="s">
        <v>16584</v>
      </c>
      <c r="H6549" s="42" t="s">
        <v>9559</v>
      </c>
      <c r="I6549" s="42" t="s">
        <v>962</v>
      </c>
      <c r="J6549" s="42" t="s">
        <v>11024</v>
      </c>
      <c r="K6549" s="42" t="s">
        <v>2450</v>
      </c>
      <c r="L6549" s="42" t="s">
        <v>9561</v>
      </c>
      <c r="M6549" s="42" t="s">
        <v>21</v>
      </c>
      <c r="N6549" s="42" t="s">
        <v>16585</v>
      </c>
      <c r="O6549" s="42" t="s">
        <v>23</v>
      </c>
      <c r="P6549" s="42" t="s">
        <v>395</v>
      </c>
      <c r="Q6549" s="56" t="s">
        <v>16586</v>
      </c>
      <c r="R6549" s="42" t="s">
        <v>94</v>
      </c>
      <c r="S6549" s="42" t="s">
        <v>22</v>
      </c>
      <c r="T6549" s="42"/>
      <c r="V6549" s="42"/>
      <c r="W6549" s="42"/>
      <c r="Y6549" s="57"/>
      <c r="Z6549" s="57"/>
      <c r="AA6549" s="57"/>
      <c r="AB6549" s="57"/>
      <c r="AC6549" s="57"/>
      <c r="AD6549" s="57"/>
      <c r="AE6549" s="57"/>
      <c r="AF6549" s="57"/>
      <c r="AG6549" s="57"/>
      <c r="AH6549" s="57"/>
      <c r="AI6549" s="57"/>
      <c r="AJ6549" s="57"/>
      <c r="AK6549" s="57"/>
      <c r="AL6549" s="57"/>
      <c r="AM6549" s="57"/>
      <c r="AN6549" s="57"/>
      <c r="AO6549" s="57"/>
      <c r="AP6549" s="57"/>
      <c r="AQ6549" s="57"/>
      <c r="AR6549" s="57"/>
      <c r="AS6549" s="57"/>
      <c r="AT6549" s="57"/>
      <c r="AU6549" s="57"/>
      <c r="AV6549" s="57"/>
      <c r="AW6549" s="57"/>
      <c r="AX6549" s="57"/>
      <c r="AY6549" s="57"/>
      <c r="AZ6549" s="57"/>
      <c r="BA6549" s="57"/>
      <c r="BB6549" s="57"/>
      <c r="BC6549" s="57"/>
      <c r="BD6549" s="57"/>
      <c r="BE6549" s="57"/>
      <c r="BF6549" s="57"/>
      <c r="BG6549" s="57"/>
      <c r="BH6549" s="57"/>
      <c r="BI6549" s="57"/>
      <c r="BJ6549" s="57"/>
      <c r="BK6549" s="57"/>
      <c r="BL6549" s="57"/>
    </row>
    <row r="6550" spans="1:64" s="50" customFormat="1" ht="13.5" customHeight="1" x14ac:dyDescent="0.15">
      <c r="A6550" s="42" t="s">
        <v>16587</v>
      </c>
      <c r="B6550" s="42" t="s">
        <v>13393</v>
      </c>
      <c r="C6550" s="42" t="s">
        <v>14</v>
      </c>
      <c r="D6550" s="42" t="s">
        <v>42</v>
      </c>
      <c r="E6550" s="42"/>
      <c r="F6550" s="55">
        <v>41389</v>
      </c>
      <c r="G6550" s="42" t="s">
        <v>23962</v>
      </c>
      <c r="H6550" s="42" t="s">
        <v>7774</v>
      </c>
      <c r="I6550" s="42" t="s">
        <v>39</v>
      </c>
      <c r="J6550" s="42" t="s">
        <v>7775</v>
      </c>
      <c r="K6550" s="42" t="s">
        <v>92</v>
      </c>
      <c r="L6550" s="42" t="s">
        <v>16588</v>
      </c>
      <c r="M6550" s="42" t="s">
        <v>21</v>
      </c>
      <c r="N6550" s="42" t="s">
        <v>16589</v>
      </c>
      <c r="O6550" s="42" t="s">
        <v>23</v>
      </c>
      <c r="P6550" s="42" t="s">
        <v>395</v>
      </c>
      <c r="Q6550" s="56" t="s">
        <v>16590</v>
      </c>
      <c r="R6550" s="42" t="s">
        <v>542</v>
      </c>
      <c r="S6550" s="42" t="s">
        <v>22</v>
      </c>
      <c r="T6550" s="42"/>
      <c r="V6550" s="42"/>
      <c r="W6550" s="42"/>
      <c r="Y6550" s="57"/>
      <c r="Z6550" s="57"/>
      <c r="AA6550" s="57"/>
      <c r="AB6550" s="57"/>
      <c r="AC6550" s="57"/>
      <c r="AD6550" s="57"/>
      <c r="AE6550" s="57"/>
      <c r="AF6550" s="57"/>
      <c r="AG6550" s="57"/>
      <c r="AH6550" s="57"/>
      <c r="AI6550" s="57"/>
      <c r="AJ6550" s="57"/>
      <c r="AK6550" s="57"/>
      <c r="AL6550" s="57"/>
      <c r="AM6550" s="57"/>
      <c r="AN6550" s="57"/>
      <c r="AO6550" s="57"/>
      <c r="AP6550" s="57"/>
      <c r="AQ6550" s="57"/>
      <c r="AR6550" s="57"/>
      <c r="AS6550" s="57"/>
      <c r="AT6550" s="57"/>
      <c r="AU6550" s="57"/>
      <c r="AV6550" s="57"/>
      <c r="AW6550" s="57"/>
      <c r="AX6550" s="57"/>
      <c r="AY6550" s="57"/>
      <c r="AZ6550" s="57"/>
      <c r="BA6550" s="57"/>
      <c r="BB6550" s="57"/>
      <c r="BC6550" s="57"/>
      <c r="BD6550" s="57"/>
      <c r="BE6550" s="57"/>
      <c r="BF6550" s="57"/>
      <c r="BG6550" s="57"/>
      <c r="BH6550" s="57"/>
      <c r="BI6550" s="57"/>
      <c r="BJ6550" s="57"/>
      <c r="BK6550" s="57"/>
      <c r="BL6550" s="57"/>
    </row>
    <row r="6551" spans="1:64" s="50" customFormat="1" ht="13.5" customHeight="1" x14ac:dyDescent="0.15">
      <c r="A6551" s="42" t="s">
        <v>16595</v>
      </c>
      <c r="B6551" s="42" t="s">
        <v>15497</v>
      </c>
      <c r="C6551" s="42" t="s">
        <v>14</v>
      </c>
      <c r="D6551" s="42" t="s">
        <v>79</v>
      </c>
      <c r="E6551" s="42" t="s">
        <v>16596</v>
      </c>
      <c r="F6551" s="55">
        <v>41388</v>
      </c>
      <c r="G6551" s="42" t="s">
        <v>16597</v>
      </c>
      <c r="H6551" s="42" t="s">
        <v>693</v>
      </c>
      <c r="I6551" s="42" t="s">
        <v>425</v>
      </c>
      <c r="J6551" s="42" t="s">
        <v>16598</v>
      </c>
      <c r="K6551" s="42" t="s">
        <v>693</v>
      </c>
      <c r="L6551" s="42" t="s">
        <v>4419</v>
      </c>
      <c r="M6551" s="42" t="s">
        <v>21</v>
      </c>
      <c r="N6551" s="42" t="s">
        <v>16599</v>
      </c>
      <c r="O6551" s="42" t="s">
        <v>23</v>
      </c>
      <c r="P6551" s="42" t="s">
        <v>395</v>
      </c>
      <c r="Q6551" s="56" t="s">
        <v>16600</v>
      </c>
      <c r="R6551" s="42" t="s">
        <v>94</v>
      </c>
      <c r="S6551" s="42" t="s">
        <v>22</v>
      </c>
      <c r="T6551" s="42"/>
      <c r="V6551" s="42"/>
      <c r="W6551" s="42"/>
      <c r="Y6551" s="57"/>
      <c r="Z6551" s="57"/>
      <c r="AA6551" s="57"/>
      <c r="AB6551" s="57"/>
      <c r="AC6551" s="57"/>
      <c r="AD6551" s="57"/>
      <c r="AE6551" s="57"/>
      <c r="AF6551" s="57"/>
      <c r="AG6551" s="57"/>
      <c r="AH6551" s="57"/>
      <c r="AI6551" s="57"/>
      <c r="AJ6551" s="57"/>
      <c r="AK6551" s="57"/>
      <c r="AL6551" s="57"/>
      <c r="AM6551" s="57"/>
      <c r="AN6551" s="57"/>
      <c r="AO6551" s="57"/>
      <c r="AP6551" s="57"/>
      <c r="AQ6551" s="57"/>
      <c r="AR6551" s="57"/>
      <c r="AS6551" s="57"/>
      <c r="AT6551" s="57"/>
      <c r="AU6551" s="57"/>
      <c r="AV6551" s="57"/>
      <c r="AW6551" s="57"/>
      <c r="AX6551" s="57"/>
      <c r="AY6551" s="57"/>
      <c r="AZ6551" s="57"/>
      <c r="BA6551" s="57"/>
      <c r="BB6551" s="57"/>
      <c r="BC6551" s="57"/>
      <c r="BD6551" s="57"/>
      <c r="BE6551" s="57"/>
      <c r="BF6551" s="57"/>
      <c r="BG6551" s="57"/>
      <c r="BH6551" s="57"/>
      <c r="BI6551" s="57"/>
      <c r="BJ6551" s="57"/>
      <c r="BK6551" s="57"/>
      <c r="BL6551" s="57"/>
    </row>
    <row r="6552" spans="1:64" s="50" customFormat="1" ht="13.5" customHeight="1" x14ac:dyDescent="0.15">
      <c r="A6552" s="42" t="s">
        <v>16591</v>
      </c>
      <c r="B6552" s="42" t="s">
        <v>9802</v>
      </c>
      <c r="C6552" s="42" t="s">
        <v>14</v>
      </c>
      <c r="D6552" s="42" t="s">
        <v>79</v>
      </c>
      <c r="E6552" s="42" t="s">
        <v>16592</v>
      </c>
      <c r="F6552" s="55">
        <v>41388</v>
      </c>
      <c r="G6552" s="42" t="s">
        <v>23964</v>
      </c>
      <c r="H6552" s="42" t="s">
        <v>871</v>
      </c>
      <c r="I6552" s="42" t="s">
        <v>432</v>
      </c>
      <c r="J6552" s="42" t="s">
        <v>11558</v>
      </c>
      <c r="K6552" s="42" t="s">
        <v>871</v>
      </c>
      <c r="L6552" s="42" t="s">
        <v>3774</v>
      </c>
      <c r="M6552" s="42" t="s">
        <v>21</v>
      </c>
      <c r="N6552" s="42" t="s">
        <v>16593</v>
      </c>
      <c r="O6552" s="42" t="s">
        <v>23</v>
      </c>
      <c r="P6552" s="42" t="s">
        <v>395</v>
      </c>
      <c r="Q6552" s="56" t="s">
        <v>16594</v>
      </c>
      <c r="R6552" s="42" t="s">
        <v>542</v>
      </c>
      <c r="S6552" s="42" t="s">
        <v>22</v>
      </c>
      <c r="T6552" s="42"/>
      <c r="V6552" s="42"/>
      <c r="W6552" s="42"/>
      <c r="Y6552" s="57"/>
      <c r="Z6552" s="57"/>
      <c r="AA6552" s="57"/>
      <c r="AB6552" s="57"/>
      <c r="AC6552" s="57"/>
      <c r="AD6552" s="57"/>
      <c r="AE6552" s="57"/>
      <c r="AF6552" s="57"/>
      <c r="AG6552" s="57"/>
      <c r="AH6552" s="57"/>
      <c r="AI6552" s="57"/>
      <c r="AJ6552" s="57"/>
      <c r="AK6552" s="57"/>
      <c r="AL6552" s="57"/>
      <c r="AM6552" s="57"/>
      <c r="AN6552" s="57"/>
      <c r="AO6552" s="57"/>
      <c r="AP6552" s="57"/>
      <c r="AQ6552" s="57"/>
      <c r="AR6552" s="57"/>
      <c r="AS6552" s="57"/>
      <c r="AT6552" s="57"/>
      <c r="AU6552" s="57"/>
      <c r="AV6552" s="57"/>
      <c r="AW6552" s="57"/>
      <c r="AX6552" s="57"/>
      <c r="AY6552" s="57"/>
      <c r="AZ6552" s="57"/>
      <c r="BA6552" s="57"/>
      <c r="BB6552" s="57"/>
      <c r="BC6552" s="57"/>
      <c r="BD6552" s="57"/>
      <c r="BE6552" s="57"/>
      <c r="BF6552" s="57"/>
      <c r="BG6552" s="57"/>
      <c r="BH6552" s="57"/>
      <c r="BI6552" s="57"/>
      <c r="BJ6552" s="57"/>
      <c r="BK6552" s="57"/>
      <c r="BL6552" s="57"/>
    </row>
    <row r="6553" spans="1:64" s="50" customFormat="1" ht="13.5" customHeight="1" x14ac:dyDescent="0.15">
      <c r="A6553" s="42" t="s">
        <v>16601</v>
      </c>
      <c r="B6553" s="42" t="s">
        <v>13072</v>
      </c>
      <c r="C6553" s="42" t="s">
        <v>14</v>
      </c>
      <c r="D6553" s="42" t="s">
        <v>24</v>
      </c>
      <c r="E6553" s="42"/>
      <c r="F6553" s="55">
        <v>41388</v>
      </c>
      <c r="G6553" s="42" t="s">
        <v>23963</v>
      </c>
      <c r="H6553" s="42" t="s">
        <v>910</v>
      </c>
      <c r="I6553" s="42" t="s">
        <v>67</v>
      </c>
      <c r="J6553" s="42" t="s">
        <v>6630</v>
      </c>
      <c r="K6553" s="42" t="s">
        <v>68</v>
      </c>
      <c r="L6553" s="42" t="s">
        <v>911</v>
      </c>
      <c r="M6553" s="42" t="s">
        <v>21</v>
      </c>
      <c r="N6553" s="42" t="s">
        <v>16602</v>
      </c>
      <c r="O6553" s="42" t="s">
        <v>537</v>
      </c>
      <c r="P6553" s="42" t="s">
        <v>395</v>
      </c>
      <c r="Q6553" s="56" t="s">
        <v>16603</v>
      </c>
      <c r="R6553" s="42" t="s">
        <v>94</v>
      </c>
      <c r="S6553" s="42" t="s">
        <v>22</v>
      </c>
      <c r="T6553" s="42"/>
      <c r="V6553" s="42"/>
      <c r="W6553" s="42"/>
      <c r="Y6553" s="57"/>
      <c r="Z6553" s="57"/>
      <c r="AA6553" s="57"/>
      <c r="AB6553" s="57"/>
      <c r="AC6553" s="57"/>
      <c r="AD6553" s="57"/>
      <c r="AE6553" s="57"/>
      <c r="AF6553" s="57"/>
      <c r="AG6553" s="57"/>
      <c r="AH6553" s="57"/>
      <c r="AI6553" s="57"/>
      <c r="AJ6553" s="57"/>
      <c r="AK6553" s="57"/>
      <c r="AL6553" s="57"/>
      <c r="AM6553" s="57"/>
      <c r="AN6553" s="57"/>
      <c r="AO6553" s="57"/>
      <c r="AP6553" s="57"/>
      <c r="AQ6553" s="57"/>
      <c r="AR6553" s="57"/>
      <c r="AS6553" s="57"/>
      <c r="AT6553" s="57"/>
      <c r="AU6553" s="57"/>
      <c r="AV6553" s="57"/>
      <c r="AW6553" s="57"/>
      <c r="AX6553" s="57"/>
      <c r="AY6553" s="57"/>
      <c r="AZ6553" s="57"/>
      <c r="BA6553" s="57"/>
      <c r="BB6553" s="57"/>
      <c r="BC6553" s="57"/>
      <c r="BD6553" s="57"/>
      <c r="BE6553" s="57"/>
      <c r="BF6553" s="57"/>
      <c r="BG6553" s="57"/>
      <c r="BH6553" s="57"/>
      <c r="BI6553" s="57"/>
      <c r="BJ6553" s="57"/>
      <c r="BK6553" s="57"/>
      <c r="BL6553" s="57"/>
    </row>
    <row r="6554" spans="1:64" s="50" customFormat="1" ht="13.5" customHeight="1" x14ac:dyDescent="0.15">
      <c r="A6554" s="42" t="s">
        <v>16608</v>
      </c>
      <c r="B6554" s="42" t="s">
        <v>15182</v>
      </c>
      <c r="C6554" s="42" t="s">
        <v>14</v>
      </c>
      <c r="D6554" s="42" t="s">
        <v>42</v>
      </c>
      <c r="E6554" s="42" t="s">
        <v>16609</v>
      </c>
      <c r="F6554" s="55">
        <v>41387</v>
      </c>
      <c r="G6554" s="42" t="s">
        <v>23966</v>
      </c>
      <c r="H6554" s="42" t="s">
        <v>548</v>
      </c>
      <c r="I6554" s="42" t="s">
        <v>117</v>
      </c>
      <c r="J6554" s="42" t="s">
        <v>11227</v>
      </c>
      <c r="K6554" s="42" t="s">
        <v>549</v>
      </c>
      <c r="L6554" s="42" t="s">
        <v>550</v>
      </c>
      <c r="M6554" s="42" t="s">
        <v>21</v>
      </c>
      <c r="N6554" s="42" t="s">
        <v>16610</v>
      </c>
      <c r="O6554" s="42" t="s">
        <v>23</v>
      </c>
      <c r="P6554" s="42" t="s">
        <v>395</v>
      </c>
      <c r="Q6554" s="56" t="s">
        <v>16611</v>
      </c>
      <c r="R6554" s="42" t="s">
        <v>94</v>
      </c>
      <c r="S6554" s="42" t="s">
        <v>22</v>
      </c>
      <c r="T6554" s="42"/>
      <c r="V6554" s="42"/>
      <c r="W6554" s="42"/>
      <c r="Y6554" s="57"/>
      <c r="Z6554" s="57"/>
      <c r="AA6554" s="57"/>
      <c r="AB6554" s="57"/>
      <c r="AC6554" s="57"/>
      <c r="AD6554" s="57"/>
      <c r="AE6554" s="57"/>
      <c r="AF6554" s="57"/>
      <c r="AG6554" s="57"/>
      <c r="AH6554" s="57"/>
      <c r="AI6554" s="57"/>
      <c r="AJ6554" s="57"/>
      <c r="AK6554" s="57"/>
      <c r="AL6554" s="57"/>
      <c r="AM6554" s="57"/>
      <c r="AN6554" s="57"/>
      <c r="AO6554" s="57"/>
      <c r="AP6554" s="57"/>
      <c r="AQ6554" s="57"/>
      <c r="AR6554" s="57"/>
      <c r="AS6554" s="57"/>
      <c r="AT6554" s="57"/>
      <c r="AU6554" s="57"/>
      <c r="AV6554" s="57"/>
      <c r="AW6554" s="57"/>
      <c r="AX6554" s="57"/>
      <c r="AY6554" s="57"/>
      <c r="AZ6554" s="57"/>
      <c r="BA6554" s="57"/>
      <c r="BB6554" s="57"/>
      <c r="BC6554" s="57"/>
      <c r="BD6554" s="57"/>
      <c r="BE6554" s="57"/>
      <c r="BF6554" s="57"/>
      <c r="BG6554" s="57"/>
      <c r="BH6554" s="57"/>
      <c r="BI6554" s="57"/>
      <c r="BJ6554" s="57"/>
      <c r="BK6554" s="57"/>
      <c r="BL6554" s="57"/>
    </row>
    <row r="6555" spans="1:64" s="50" customFormat="1" ht="13.5" customHeight="1" x14ac:dyDescent="0.15">
      <c r="A6555" s="42" t="s">
        <v>16612</v>
      </c>
      <c r="B6555" s="42" t="s">
        <v>16613</v>
      </c>
      <c r="C6555" s="42" t="s">
        <v>14</v>
      </c>
      <c r="D6555" s="42" t="s">
        <v>31</v>
      </c>
      <c r="E6555" s="42" t="s">
        <v>16614</v>
      </c>
      <c r="F6555" s="55">
        <v>41387</v>
      </c>
      <c r="G6555" s="42" t="s">
        <v>23965</v>
      </c>
      <c r="H6555" s="42" t="s">
        <v>1288</v>
      </c>
      <c r="I6555" s="42" t="s">
        <v>67</v>
      </c>
      <c r="J6555" s="42" t="s">
        <v>8212</v>
      </c>
      <c r="K6555" s="42" t="s">
        <v>1289</v>
      </c>
      <c r="L6555" s="42" t="s">
        <v>1290</v>
      </c>
      <c r="M6555" s="42" t="s">
        <v>21</v>
      </c>
      <c r="N6555" s="42" t="s">
        <v>16615</v>
      </c>
      <c r="O6555" s="42" t="s">
        <v>23</v>
      </c>
      <c r="P6555" s="42" t="s">
        <v>395</v>
      </c>
      <c r="Q6555" s="56" t="s">
        <v>16616</v>
      </c>
      <c r="R6555" s="42" t="s">
        <v>542</v>
      </c>
      <c r="S6555" s="42" t="s">
        <v>22</v>
      </c>
      <c r="T6555" s="42"/>
      <c r="V6555" s="42"/>
      <c r="W6555" s="42"/>
      <c r="Y6555" s="57"/>
      <c r="Z6555" s="57"/>
      <c r="AA6555" s="57"/>
      <c r="AB6555" s="57"/>
      <c r="AC6555" s="57"/>
      <c r="AD6555" s="57"/>
      <c r="AE6555" s="57"/>
      <c r="AF6555" s="57"/>
      <c r="AG6555" s="57"/>
      <c r="AH6555" s="57"/>
      <c r="AI6555" s="57"/>
      <c r="AJ6555" s="57"/>
      <c r="AK6555" s="57"/>
      <c r="AL6555" s="57"/>
      <c r="AM6555" s="57"/>
      <c r="AN6555" s="57"/>
      <c r="AO6555" s="57"/>
      <c r="AP6555" s="57"/>
      <c r="AQ6555" s="57"/>
      <c r="AR6555" s="57"/>
      <c r="AS6555" s="57"/>
      <c r="AT6555" s="57"/>
      <c r="AU6555" s="57"/>
      <c r="AV6555" s="57"/>
      <c r="AW6555" s="57"/>
      <c r="AX6555" s="57"/>
      <c r="AY6555" s="57"/>
      <c r="AZ6555" s="57"/>
      <c r="BA6555" s="57"/>
      <c r="BB6555" s="57"/>
      <c r="BC6555" s="57"/>
      <c r="BD6555" s="57"/>
      <c r="BE6555" s="57"/>
      <c r="BF6555" s="57"/>
      <c r="BG6555" s="57"/>
      <c r="BH6555" s="57"/>
      <c r="BI6555" s="57"/>
      <c r="BJ6555" s="57"/>
      <c r="BK6555" s="57"/>
      <c r="BL6555" s="57"/>
    </row>
    <row r="6556" spans="1:64" s="50" customFormat="1" ht="13.5" customHeight="1" x14ac:dyDescent="0.15">
      <c r="A6556" s="42" t="s">
        <v>16617</v>
      </c>
      <c r="B6556" s="42" t="s">
        <v>8323</v>
      </c>
      <c r="C6556" s="42" t="s">
        <v>14</v>
      </c>
      <c r="D6556" s="42" t="s">
        <v>31</v>
      </c>
      <c r="E6556" s="42" t="s">
        <v>16618</v>
      </c>
      <c r="F6556" s="55">
        <v>41387</v>
      </c>
      <c r="G6556" s="42" t="s">
        <v>16619</v>
      </c>
      <c r="H6556" s="42" t="s">
        <v>6065</v>
      </c>
      <c r="I6556" s="42" t="s">
        <v>38</v>
      </c>
      <c r="J6556" s="42" t="s">
        <v>16620</v>
      </c>
      <c r="K6556" s="42" t="s">
        <v>6926</v>
      </c>
      <c r="L6556" s="42" t="s">
        <v>16621</v>
      </c>
      <c r="M6556" s="42" t="s">
        <v>21</v>
      </c>
      <c r="N6556" s="42" t="s">
        <v>16622</v>
      </c>
      <c r="O6556" s="42" t="s">
        <v>23</v>
      </c>
      <c r="P6556" s="42" t="s">
        <v>395</v>
      </c>
      <c r="Q6556" s="56" t="s">
        <v>16623</v>
      </c>
      <c r="R6556" s="42" t="s">
        <v>23</v>
      </c>
      <c r="S6556" s="42" t="s">
        <v>22</v>
      </c>
      <c r="T6556" s="42"/>
      <c r="V6556" s="42"/>
      <c r="W6556" s="42"/>
      <c r="Y6556" s="57"/>
      <c r="Z6556" s="57"/>
      <c r="AA6556" s="57"/>
      <c r="AB6556" s="57"/>
      <c r="AC6556" s="57"/>
      <c r="AD6556" s="57"/>
      <c r="AE6556" s="57"/>
      <c r="AF6556" s="57"/>
      <c r="AG6556" s="57"/>
      <c r="AH6556" s="57"/>
      <c r="AI6556" s="57"/>
      <c r="AJ6556" s="57"/>
      <c r="AK6556" s="57"/>
      <c r="AL6556" s="57"/>
      <c r="AM6556" s="57"/>
      <c r="AN6556" s="57"/>
      <c r="AO6556" s="57"/>
      <c r="AP6556" s="57"/>
      <c r="AQ6556" s="57"/>
      <c r="AR6556" s="57"/>
      <c r="AS6556" s="57"/>
      <c r="AT6556" s="57"/>
      <c r="AU6556" s="57"/>
      <c r="AV6556" s="57"/>
      <c r="AW6556" s="57"/>
      <c r="AX6556" s="57"/>
      <c r="AY6556" s="57"/>
      <c r="AZ6556" s="57"/>
      <c r="BA6556" s="57"/>
      <c r="BB6556" s="57"/>
      <c r="BC6556" s="57"/>
      <c r="BD6556" s="57"/>
      <c r="BE6556" s="57"/>
      <c r="BF6556" s="57"/>
      <c r="BG6556" s="57"/>
      <c r="BH6556" s="57"/>
      <c r="BI6556" s="57"/>
      <c r="BJ6556" s="57"/>
      <c r="BK6556" s="57"/>
      <c r="BL6556" s="57"/>
    </row>
    <row r="6557" spans="1:64" s="50" customFormat="1" ht="13.5" customHeight="1" x14ac:dyDescent="0.15">
      <c r="A6557" s="42" t="s">
        <v>16604</v>
      </c>
      <c r="B6557" s="42" t="s">
        <v>9180</v>
      </c>
      <c r="C6557" s="42" t="s">
        <v>14</v>
      </c>
      <c r="D6557" s="42" t="s">
        <v>79</v>
      </c>
      <c r="E6557" s="42"/>
      <c r="F6557" s="55">
        <v>41387</v>
      </c>
      <c r="G6557" s="42" t="s">
        <v>16605</v>
      </c>
      <c r="H6557" s="42" t="s">
        <v>1168</v>
      </c>
      <c r="I6557" s="42" t="s">
        <v>313</v>
      </c>
      <c r="J6557" s="42" t="s">
        <v>3623</v>
      </c>
      <c r="K6557" s="42" t="s">
        <v>1169</v>
      </c>
      <c r="L6557" s="42" t="s">
        <v>1170</v>
      </c>
      <c r="M6557" s="42" t="s">
        <v>21</v>
      </c>
      <c r="N6557" s="42" t="s">
        <v>16606</v>
      </c>
      <c r="O6557" s="42" t="s">
        <v>23</v>
      </c>
      <c r="P6557" s="42" t="s">
        <v>395</v>
      </c>
      <c r="Q6557" s="56" t="s">
        <v>16607</v>
      </c>
      <c r="R6557" s="42" t="s">
        <v>94</v>
      </c>
      <c r="S6557" s="42" t="s">
        <v>373</v>
      </c>
      <c r="T6557" s="42"/>
      <c r="V6557" s="42"/>
      <c r="W6557" s="42"/>
      <c r="Y6557" s="57"/>
      <c r="Z6557" s="57"/>
      <c r="AA6557" s="57"/>
      <c r="AB6557" s="57"/>
      <c r="AC6557" s="57"/>
      <c r="AD6557" s="57"/>
      <c r="AE6557" s="57"/>
      <c r="AF6557" s="57"/>
      <c r="AG6557" s="57"/>
      <c r="AH6557" s="57"/>
      <c r="AI6557" s="57"/>
      <c r="AJ6557" s="57"/>
      <c r="AK6557" s="57"/>
      <c r="AL6557" s="57"/>
      <c r="AM6557" s="57"/>
      <c r="AN6557" s="57"/>
      <c r="AO6557" s="57"/>
      <c r="AP6557" s="57"/>
      <c r="AQ6557" s="57"/>
      <c r="AR6557" s="57"/>
      <c r="AS6557" s="57"/>
      <c r="AT6557" s="57"/>
      <c r="AU6557" s="57"/>
      <c r="AV6557" s="57"/>
      <c r="AW6557" s="57"/>
      <c r="AX6557" s="57"/>
      <c r="AY6557" s="57"/>
      <c r="AZ6557" s="57"/>
      <c r="BA6557" s="57"/>
      <c r="BB6557" s="57"/>
      <c r="BC6557" s="57"/>
      <c r="BD6557" s="57"/>
      <c r="BE6557" s="57"/>
      <c r="BF6557" s="57"/>
      <c r="BG6557" s="57"/>
      <c r="BH6557" s="57"/>
      <c r="BI6557" s="57"/>
      <c r="BJ6557" s="57"/>
      <c r="BK6557" s="57"/>
      <c r="BL6557" s="57"/>
    </row>
    <row r="6558" spans="1:64" s="50" customFormat="1" ht="13.5" customHeight="1" x14ac:dyDescent="0.15">
      <c r="A6558" s="42" t="s">
        <v>16624</v>
      </c>
      <c r="B6558" s="42" t="s">
        <v>15467</v>
      </c>
      <c r="C6558" s="42" t="s">
        <v>14</v>
      </c>
      <c r="D6558" s="42" t="s">
        <v>79</v>
      </c>
      <c r="E6558" s="42"/>
      <c r="F6558" s="55">
        <v>41386</v>
      </c>
      <c r="G6558" s="42" t="s">
        <v>23967</v>
      </c>
      <c r="H6558" s="42" t="s">
        <v>1562</v>
      </c>
      <c r="I6558" s="42" t="s">
        <v>46</v>
      </c>
      <c r="J6558" s="42" t="s">
        <v>4593</v>
      </c>
      <c r="K6558" s="42" t="s">
        <v>4594</v>
      </c>
      <c r="L6558" s="42" t="s">
        <v>2717</v>
      </c>
      <c r="M6558" s="42" t="s">
        <v>21</v>
      </c>
      <c r="N6558" s="42" t="s">
        <v>16625</v>
      </c>
      <c r="O6558" s="42" t="s">
        <v>23</v>
      </c>
      <c r="P6558" s="42" t="s">
        <v>395</v>
      </c>
      <c r="Q6558" s="56" t="s">
        <v>16626</v>
      </c>
      <c r="R6558" s="42" t="s">
        <v>94</v>
      </c>
      <c r="S6558" s="42" t="s">
        <v>22</v>
      </c>
      <c r="T6558" s="42"/>
      <c r="V6558" s="42"/>
      <c r="W6558" s="42"/>
      <c r="Y6558" s="57"/>
      <c r="Z6558" s="57"/>
      <c r="AA6558" s="57"/>
      <c r="AB6558" s="57"/>
      <c r="AC6558" s="57"/>
      <c r="AD6558" s="57"/>
      <c r="AE6558" s="57"/>
      <c r="AF6558" s="57"/>
      <c r="AG6558" s="57"/>
      <c r="AH6558" s="57"/>
      <c r="AI6558" s="57"/>
      <c r="AJ6558" s="57"/>
      <c r="AK6558" s="57"/>
      <c r="AL6558" s="57"/>
      <c r="AM6558" s="57"/>
      <c r="AN6558" s="57"/>
      <c r="AO6558" s="57"/>
      <c r="AP6558" s="57"/>
      <c r="AQ6558" s="57"/>
      <c r="AR6558" s="57"/>
      <c r="AS6558" s="57"/>
      <c r="AT6558" s="57"/>
      <c r="AU6558" s="57"/>
      <c r="AV6558" s="57"/>
      <c r="AW6558" s="57"/>
      <c r="AX6558" s="57"/>
      <c r="AY6558" s="57"/>
      <c r="AZ6558" s="57"/>
      <c r="BA6558" s="57"/>
      <c r="BB6558" s="57"/>
      <c r="BC6558" s="57"/>
      <c r="BD6558" s="57"/>
      <c r="BE6558" s="57"/>
      <c r="BF6558" s="57"/>
      <c r="BG6558" s="57"/>
      <c r="BH6558" s="57"/>
      <c r="BI6558" s="57"/>
      <c r="BJ6558" s="57"/>
      <c r="BK6558" s="57"/>
      <c r="BL6558" s="57"/>
    </row>
    <row r="6559" spans="1:64" s="50" customFormat="1" ht="13.5" customHeight="1" x14ac:dyDescent="0.15">
      <c r="A6559" s="42" t="s">
        <v>16640</v>
      </c>
      <c r="B6559" s="42" t="s">
        <v>9802</v>
      </c>
      <c r="C6559" s="42" t="s">
        <v>14</v>
      </c>
      <c r="D6559" s="42" t="s">
        <v>24</v>
      </c>
      <c r="E6559" s="42"/>
      <c r="F6559" s="55">
        <v>41386</v>
      </c>
      <c r="G6559" s="42" t="s">
        <v>16641</v>
      </c>
      <c r="H6559" s="42" t="s">
        <v>16642</v>
      </c>
      <c r="I6559" s="42" t="s">
        <v>167</v>
      </c>
      <c r="J6559" s="42" t="s">
        <v>16643</v>
      </c>
      <c r="K6559" s="42" t="s">
        <v>1300</v>
      </c>
      <c r="L6559" s="42" t="s">
        <v>8938</v>
      </c>
      <c r="M6559" s="42" t="s">
        <v>21</v>
      </c>
      <c r="N6559" s="42" t="s">
        <v>16644</v>
      </c>
      <c r="O6559" s="42" t="s">
        <v>23</v>
      </c>
      <c r="P6559" s="42" t="s">
        <v>395</v>
      </c>
      <c r="Q6559" s="56" t="s">
        <v>16645</v>
      </c>
      <c r="R6559" s="42" t="s">
        <v>94</v>
      </c>
      <c r="S6559" s="42" t="s">
        <v>22</v>
      </c>
      <c r="T6559" s="42"/>
      <c r="V6559" s="42"/>
      <c r="W6559" s="42"/>
      <c r="Y6559" s="57"/>
      <c r="Z6559" s="57"/>
      <c r="AA6559" s="57"/>
      <c r="AB6559" s="57"/>
      <c r="AC6559" s="57"/>
      <c r="AD6559" s="57"/>
      <c r="AE6559" s="57"/>
      <c r="AF6559" s="57"/>
      <c r="AG6559" s="57"/>
      <c r="AH6559" s="57"/>
      <c r="AI6559" s="57"/>
      <c r="AJ6559" s="57"/>
      <c r="AK6559" s="57"/>
      <c r="AL6559" s="57"/>
      <c r="AM6559" s="57"/>
      <c r="AN6559" s="57"/>
      <c r="AO6559" s="57"/>
      <c r="AP6559" s="57"/>
      <c r="AQ6559" s="57"/>
      <c r="AR6559" s="57"/>
      <c r="AS6559" s="57"/>
      <c r="AT6559" s="57"/>
      <c r="AU6559" s="57"/>
      <c r="AV6559" s="57"/>
      <c r="AW6559" s="57"/>
      <c r="AX6559" s="57"/>
      <c r="AY6559" s="57"/>
      <c r="AZ6559" s="57"/>
      <c r="BA6559" s="57"/>
      <c r="BB6559" s="57"/>
      <c r="BC6559" s="57"/>
      <c r="BD6559" s="57"/>
      <c r="BE6559" s="57"/>
      <c r="BF6559" s="57"/>
      <c r="BG6559" s="57"/>
      <c r="BH6559" s="57"/>
      <c r="BI6559" s="57"/>
      <c r="BJ6559" s="57"/>
      <c r="BK6559" s="57"/>
      <c r="BL6559" s="57"/>
    </row>
    <row r="6560" spans="1:64" s="50" customFormat="1" ht="13.5" customHeight="1" x14ac:dyDescent="0.15">
      <c r="A6560" s="42" t="s">
        <v>16627</v>
      </c>
      <c r="B6560" s="42"/>
      <c r="C6560" s="42" t="s">
        <v>14</v>
      </c>
      <c r="D6560" s="42" t="s">
        <v>24</v>
      </c>
      <c r="E6560" s="42"/>
      <c r="F6560" s="55">
        <v>41386</v>
      </c>
      <c r="G6560" s="42" t="s">
        <v>16628</v>
      </c>
      <c r="H6560" s="42" t="s">
        <v>16629</v>
      </c>
      <c r="I6560" s="42" t="s">
        <v>56</v>
      </c>
      <c r="J6560" s="42" t="s">
        <v>16630</v>
      </c>
      <c r="K6560" s="42" t="s">
        <v>8963</v>
      </c>
      <c r="L6560" s="42" t="s">
        <v>16631</v>
      </c>
      <c r="M6560" s="42" t="s">
        <v>21</v>
      </c>
      <c r="N6560" s="42" t="s">
        <v>16632</v>
      </c>
      <c r="O6560" s="42" t="s">
        <v>23</v>
      </c>
      <c r="P6560" s="42" t="s">
        <v>395</v>
      </c>
      <c r="Q6560" s="56" t="s">
        <v>16633</v>
      </c>
      <c r="R6560" s="42" t="s">
        <v>542</v>
      </c>
      <c r="S6560" s="42" t="s">
        <v>22</v>
      </c>
      <c r="T6560" s="42"/>
      <c r="V6560" s="42"/>
      <c r="W6560" s="42"/>
      <c r="Y6560" s="57"/>
      <c r="Z6560" s="57"/>
      <c r="AA6560" s="57"/>
      <c r="AB6560" s="57"/>
      <c r="AC6560" s="57"/>
      <c r="AD6560" s="57"/>
      <c r="AE6560" s="57"/>
      <c r="AF6560" s="57"/>
      <c r="AG6560" s="57"/>
      <c r="AH6560" s="57"/>
      <c r="AI6560" s="57"/>
      <c r="AJ6560" s="57"/>
      <c r="AK6560" s="57"/>
      <c r="AL6560" s="57"/>
      <c r="AM6560" s="57"/>
      <c r="AN6560" s="57"/>
      <c r="AO6560" s="57"/>
      <c r="AP6560" s="57"/>
      <c r="AQ6560" s="57"/>
      <c r="AR6560" s="57"/>
      <c r="AS6560" s="57"/>
      <c r="AT6560" s="57"/>
      <c r="AU6560" s="57"/>
      <c r="AV6560" s="57"/>
      <c r="AW6560" s="57"/>
      <c r="AX6560" s="57"/>
      <c r="AY6560" s="57"/>
      <c r="AZ6560" s="57"/>
      <c r="BA6560" s="57"/>
      <c r="BB6560" s="57"/>
      <c r="BC6560" s="57"/>
      <c r="BD6560" s="57"/>
      <c r="BE6560" s="57"/>
      <c r="BF6560" s="57"/>
      <c r="BG6560" s="57"/>
      <c r="BH6560" s="57"/>
      <c r="BI6560" s="57"/>
      <c r="BJ6560" s="57"/>
      <c r="BK6560" s="57"/>
      <c r="BL6560" s="57"/>
    </row>
    <row r="6561" spans="1:64" s="50" customFormat="1" ht="13.5" customHeight="1" x14ac:dyDescent="0.15">
      <c r="A6561" s="42" t="s">
        <v>16634</v>
      </c>
      <c r="B6561" s="42" t="s">
        <v>15240</v>
      </c>
      <c r="C6561" s="42" t="s">
        <v>14</v>
      </c>
      <c r="D6561" s="42" t="s">
        <v>24</v>
      </c>
      <c r="E6561" s="42"/>
      <c r="F6561" s="55">
        <v>41386</v>
      </c>
      <c r="G6561" s="42" t="s">
        <v>23968</v>
      </c>
      <c r="H6561" s="42" t="s">
        <v>16635</v>
      </c>
      <c r="I6561" s="42" t="s">
        <v>38</v>
      </c>
      <c r="J6561" s="42" t="s">
        <v>16636</v>
      </c>
      <c r="K6561" s="42" t="s">
        <v>82</v>
      </c>
      <c r="L6561" s="42" t="s">
        <v>16637</v>
      </c>
      <c r="M6561" s="42" t="s">
        <v>21</v>
      </c>
      <c r="N6561" s="42" t="s">
        <v>16638</v>
      </c>
      <c r="O6561" s="42" t="s">
        <v>23</v>
      </c>
      <c r="P6561" s="42" t="s">
        <v>395</v>
      </c>
      <c r="Q6561" s="56" t="s">
        <v>16639</v>
      </c>
      <c r="R6561" s="42" t="s">
        <v>94</v>
      </c>
      <c r="S6561" s="42" t="s">
        <v>22</v>
      </c>
      <c r="T6561" s="42"/>
      <c r="V6561" s="42"/>
      <c r="W6561" s="42"/>
      <c r="Y6561" s="57"/>
      <c r="Z6561" s="57"/>
      <c r="AA6561" s="57"/>
      <c r="AB6561" s="57"/>
      <c r="AC6561" s="57"/>
      <c r="AD6561" s="57"/>
      <c r="AE6561" s="57"/>
      <c r="AF6561" s="57"/>
      <c r="AG6561" s="57"/>
      <c r="AH6561" s="57"/>
      <c r="AI6561" s="57"/>
      <c r="AJ6561" s="57"/>
      <c r="AK6561" s="57"/>
      <c r="AL6561" s="57"/>
      <c r="AM6561" s="57"/>
      <c r="AN6561" s="57"/>
      <c r="AO6561" s="57"/>
      <c r="AP6561" s="57"/>
      <c r="AQ6561" s="57"/>
      <c r="AR6561" s="57"/>
      <c r="AS6561" s="57"/>
      <c r="AT6561" s="57"/>
      <c r="AU6561" s="57"/>
      <c r="AV6561" s="57"/>
      <c r="AW6561" s="57"/>
      <c r="AX6561" s="57"/>
      <c r="AY6561" s="57"/>
      <c r="AZ6561" s="57"/>
      <c r="BA6561" s="57"/>
      <c r="BB6561" s="57"/>
      <c r="BC6561" s="57"/>
      <c r="BD6561" s="57"/>
      <c r="BE6561" s="57"/>
      <c r="BF6561" s="57"/>
      <c r="BG6561" s="57"/>
      <c r="BH6561" s="57"/>
      <c r="BI6561" s="57"/>
      <c r="BJ6561" s="57"/>
      <c r="BK6561" s="57"/>
      <c r="BL6561" s="57"/>
    </row>
    <row r="6562" spans="1:64" s="50" customFormat="1" ht="13.5" customHeight="1" x14ac:dyDescent="0.15">
      <c r="A6562" s="42" t="s">
        <v>16653</v>
      </c>
      <c r="B6562" s="42" t="s">
        <v>10117</v>
      </c>
      <c r="C6562" s="42" t="s">
        <v>14</v>
      </c>
      <c r="D6562" s="42" t="s">
        <v>31</v>
      </c>
      <c r="E6562" s="42" t="s">
        <v>16654</v>
      </c>
      <c r="F6562" s="55">
        <v>41386</v>
      </c>
      <c r="G6562" s="42" t="s">
        <v>23969</v>
      </c>
      <c r="H6562" s="42" t="s">
        <v>16655</v>
      </c>
      <c r="I6562" s="42" t="s">
        <v>75</v>
      </c>
      <c r="J6562" s="42" t="s">
        <v>16656</v>
      </c>
      <c r="K6562" s="42" t="s">
        <v>1375</v>
      </c>
      <c r="L6562" s="42" t="s">
        <v>16657</v>
      </c>
      <c r="M6562" s="42" t="s">
        <v>21</v>
      </c>
      <c r="N6562" s="42" t="s">
        <v>16658</v>
      </c>
      <c r="O6562" s="42" t="s">
        <v>537</v>
      </c>
      <c r="P6562" s="42" t="s">
        <v>395</v>
      </c>
      <c r="Q6562" s="56" t="s">
        <v>16659</v>
      </c>
      <c r="R6562" s="42" t="s">
        <v>23</v>
      </c>
      <c r="S6562" s="42" t="s">
        <v>22</v>
      </c>
      <c r="T6562" s="42"/>
      <c r="V6562" s="42"/>
      <c r="W6562" s="42"/>
      <c r="Y6562" s="57"/>
      <c r="Z6562" s="57"/>
      <c r="AA6562" s="57"/>
      <c r="AB6562" s="57"/>
      <c r="AC6562" s="57"/>
      <c r="AD6562" s="57"/>
      <c r="AE6562" s="57"/>
      <c r="AF6562" s="57"/>
      <c r="AG6562" s="57"/>
      <c r="AH6562" s="57"/>
      <c r="AI6562" s="57"/>
      <c r="AJ6562" s="57"/>
      <c r="AK6562" s="57"/>
      <c r="AL6562" s="57"/>
      <c r="AM6562" s="57"/>
      <c r="AN6562" s="57"/>
      <c r="AO6562" s="57"/>
      <c r="AP6562" s="57"/>
      <c r="AQ6562" s="57"/>
      <c r="AR6562" s="57"/>
      <c r="AS6562" s="57"/>
      <c r="AT6562" s="57"/>
      <c r="AU6562" s="57"/>
      <c r="AV6562" s="57"/>
      <c r="AW6562" s="57"/>
      <c r="AX6562" s="57"/>
      <c r="AY6562" s="57"/>
      <c r="AZ6562" s="57"/>
      <c r="BA6562" s="57"/>
      <c r="BB6562" s="57"/>
      <c r="BC6562" s="57"/>
      <c r="BD6562" s="57"/>
      <c r="BE6562" s="57"/>
      <c r="BF6562" s="57"/>
      <c r="BG6562" s="57"/>
      <c r="BH6562" s="57"/>
      <c r="BI6562" s="57"/>
      <c r="BJ6562" s="57"/>
      <c r="BK6562" s="57"/>
      <c r="BL6562" s="57"/>
    </row>
    <row r="6563" spans="1:64" s="50" customFormat="1" ht="13.5" customHeight="1" x14ac:dyDescent="0.15">
      <c r="A6563" s="42" t="s">
        <v>16646</v>
      </c>
      <c r="B6563" s="42">
        <v>57</v>
      </c>
      <c r="C6563" s="42" t="s">
        <v>14</v>
      </c>
      <c r="D6563" s="42" t="s">
        <v>31</v>
      </c>
      <c r="E6563" s="42" t="s">
        <v>16647</v>
      </c>
      <c r="F6563" s="55">
        <v>41386</v>
      </c>
      <c r="G6563" s="42" t="s">
        <v>16648</v>
      </c>
      <c r="H6563" s="42" t="s">
        <v>16649</v>
      </c>
      <c r="I6563" s="42" t="s">
        <v>56</v>
      </c>
      <c r="J6563" s="42" t="s">
        <v>16650</v>
      </c>
      <c r="K6563" s="42" t="s">
        <v>1738</v>
      </c>
      <c r="L6563" s="42" t="s">
        <v>3674</v>
      </c>
      <c r="M6563" s="42" t="s">
        <v>21</v>
      </c>
      <c r="N6563" s="42" t="s">
        <v>16651</v>
      </c>
      <c r="O6563" s="42" t="s">
        <v>994</v>
      </c>
      <c r="P6563" s="42" t="s">
        <v>395</v>
      </c>
      <c r="Q6563" s="56" t="s">
        <v>16652</v>
      </c>
      <c r="R6563" s="42" t="s">
        <v>94</v>
      </c>
      <c r="S6563" s="42" t="s">
        <v>22</v>
      </c>
      <c r="T6563" s="42"/>
      <c r="V6563" s="42"/>
      <c r="W6563" s="42"/>
      <c r="Y6563" s="57"/>
      <c r="Z6563" s="57"/>
      <c r="AA6563" s="57"/>
      <c r="AB6563" s="57"/>
      <c r="AC6563" s="57"/>
      <c r="AD6563" s="57"/>
      <c r="AE6563" s="57"/>
      <c r="AF6563" s="57"/>
      <c r="AG6563" s="57"/>
      <c r="AH6563" s="57"/>
      <c r="AI6563" s="57"/>
      <c r="AJ6563" s="57"/>
      <c r="AK6563" s="57"/>
      <c r="AL6563" s="57"/>
      <c r="AM6563" s="57"/>
      <c r="AN6563" s="57"/>
      <c r="AO6563" s="57"/>
      <c r="AP6563" s="57"/>
      <c r="AQ6563" s="57"/>
      <c r="AR6563" s="57"/>
      <c r="AS6563" s="57"/>
      <c r="AT6563" s="57"/>
      <c r="AU6563" s="57"/>
      <c r="AV6563" s="57"/>
      <c r="AW6563" s="57"/>
      <c r="AX6563" s="57"/>
      <c r="AY6563" s="57"/>
      <c r="AZ6563" s="57"/>
      <c r="BA6563" s="57"/>
      <c r="BB6563" s="57"/>
      <c r="BC6563" s="57"/>
      <c r="BD6563" s="57"/>
      <c r="BE6563" s="57"/>
      <c r="BF6563" s="57"/>
      <c r="BG6563" s="57"/>
      <c r="BH6563" s="57"/>
      <c r="BI6563" s="57"/>
      <c r="BJ6563" s="57"/>
      <c r="BK6563" s="57"/>
      <c r="BL6563" s="57"/>
    </row>
    <row r="6564" spans="1:64" s="50" customFormat="1" ht="13.5" customHeight="1" x14ac:dyDescent="0.15">
      <c r="A6564" s="42" t="s">
        <v>16660</v>
      </c>
      <c r="B6564" s="42">
        <v>51</v>
      </c>
      <c r="C6564" s="42" t="s">
        <v>14</v>
      </c>
      <c r="D6564" s="42" t="s">
        <v>79</v>
      </c>
      <c r="E6564" s="42" t="s">
        <v>16661</v>
      </c>
      <c r="F6564" s="55">
        <v>41385</v>
      </c>
      <c r="G6564" s="42" t="s">
        <v>16662</v>
      </c>
      <c r="H6564" s="42" t="s">
        <v>279</v>
      </c>
      <c r="I6564" s="42" t="s">
        <v>67</v>
      </c>
      <c r="J6564" s="42" t="s">
        <v>10461</v>
      </c>
      <c r="K6564" s="42" t="s">
        <v>279</v>
      </c>
      <c r="L6564" s="42" t="s">
        <v>280</v>
      </c>
      <c r="M6564" s="42" t="s">
        <v>373</v>
      </c>
      <c r="N6564" s="42" t="s">
        <v>16663</v>
      </c>
      <c r="O6564" s="42" t="s">
        <v>29853</v>
      </c>
      <c r="P6564" s="42" t="s">
        <v>19931</v>
      </c>
      <c r="Q6564" s="56" t="s">
        <v>16664</v>
      </c>
      <c r="R6564" s="42" t="s">
        <v>94</v>
      </c>
      <c r="S6564" s="42" t="s">
        <v>12</v>
      </c>
      <c r="T6564" s="42"/>
      <c r="V6564" s="42"/>
      <c r="W6564" s="42"/>
      <c r="Y6564" s="57"/>
      <c r="Z6564" s="57"/>
      <c r="AA6564" s="57"/>
      <c r="AB6564" s="57"/>
      <c r="AC6564" s="57"/>
      <c r="AD6564" s="57"/>
      <c r="AE6564" s="57"/>
      <c r="AF6564" s="57"/>
      <c r="AG6564" s="57"/>
      <c r="AH6564" s="57"/>
      <c r="AI6564" s="57"/>
      <c r="AJ6564" s="57"/>
      <c r="AK6564" s="57"/>
      <c r="AL6564" s="57"/>
      <c r="AM6564" s="57"/>
      <c r="AN6564" s="57"/>
      <c r="AO6564" s="57"/>
      <c r="AP6564" s="57"/>
      <c r="AQ6564" s="57"/>
      <c r="AR6564" s="57"/>
      <c r="AS6564" s="57"/>
      <c r="AT6564" s="57"/>
      <c r="AU6564" s="57"/>
      <c r="AV6564" s="57"/>
      <c r="AW6564" s="57"/>
      <c r="AX6564" s="57"/>
      <c r="AY6564" s="57"/>
      <c r="AZ6564" s="57"/>
      <c r="BA6564" s="57"/>
      <c r="BB6564" s="57"/>
      <c r="BC6564" s="57"/>
      <c r="BD6564" s="57"/>
      <c r="BE6564" s="57"/>
      <c r="BF6564" s="57"/>
      <c r="BG6564" s="57"/>
      <c r="BH6564" s="57"/>
      <c r="BI6564" s="57"/>
      <c r="BJ6564" s="57"/>
      <c r="BK6564" s="57"/>
      <c r="BL6564" s="57"/>
    </row>
    <row r="6565" spans="1:64" s="50" customFormat="1" ht="13.5" customHeight="1" x14ac:dyDescent="0.15">
      <c r="A6565" s="42" t="s">
        <v>16665</v>
      </c>
      <c r="B6565" s="42" t="s">
        <v>9180</v>
      </c>
      <c r="C6565" s="42" t="s">
        <v>14</v>
      </c>
      <c r="D6565" s="42" t="s">
        <v>79</v>
      </c>
      <c r="E6565" s="42" t="s">
        <v>16666</v>
      </c>
      <c r="F6565" s="55">
        <v>41385</v>
      </c>
      <c r="G6565" s="42" t="s">
        <v>16667</v>
      </c>
      <c r="H6565" s="42" t="s">
        <v>16668</v>
      </c>
      <c r="I6565" s="42" t="s">
        <v>297</v>
      </c>
      <c r="J6565" s="42" t="s">
        <v>16669</v>
      </c>
      <c r="K6565" s="42" t="s">
        <v>1185</v>
      </c>
      <c r="L6565" s="42" t="s">
        <v>16670</v>
      </c>
      <c r="M6565" s="42" t="s">
        <v>21</v>
      </c>
      <c r="N6565" s="42" t="s">
        <v>16671</v>
      </c>
      <c r="O6565" s="42" t="s">
        <v>23</v>
      </c>
      <c r="P6565" s="42" t="s">
        <v>395</v>
      </c>
      <c r="Q6565" s="56" t="s">
        <v>16672</v>
      </c>
      <c r="R6565" s="42" t="s">
        <v>94</v>
      </c>
      <c r="S6565" s="42" t="s">
        <v>22</v>
      </c>
      <c r="T6565" s="42"/>
      <c r="V6565" s="42"/>
      <c r="W6565" s="42"/>
      <c r="Y6565" s="57"/>
      <c r="Z6565" s="57"/>
      <c r="AA6565" s="57"/>
      <c r="AB6565" s="57"/>
      <c r="AC6565" s="57"/>
      <c r="AD6565" s="57"/>
      <c r="AE6565" s="57"/>
      <c r="AF6565" s="57"/>
      <c r="AG6565" s="57"/>
      <c r="AH6565" s="57"/>
      <c r="AI6565" s="57"/>
      <c r="AJ6565" s="57"/>
      <c r="AK6565" s="57"/>
      <c r="AL6565" s="57"/>
      <c r="AM6565" s="57"/>
      <c r="AN6565" s="57"/>
      <c r="AO6565" s="57"/>
      <c r="AP6565" s="57"/>
      <c r="AQ6565" s="57"/>
      <c r="AR6565" s="57"/>
      <c r="AS6565" s="57"/>
      <c r="AT6565" s="57"/>
      <c r="AU6565" s="57"/>
      <c r="AV6565" s="57"/>
      <c r="AW6565" s="57"/>
      <c r="AX6565" s="57"/>
      <c r="AY6565" s="57"/>
      <c r="AZ6565" s="57"/>
      <c r="BA6565" s="57"/>
      <c r="BB6565" s="57"/>
      <c r="BC6565" s="57"/>
      <c r="BD6565" s="57"/>
      <c r="BE6565" s="57"/>
      <c r="BF6565" s="57"/>
      <c r="BG6565" s="57"/>
      <c r="BH6565" s="57"/>
      <c r="BI6565" s="57"/>
      <c r="BJ6565" s="57"/>
      <c r="BK6565" s="57"/>
      <c r="BL6565" s="57"/>
    </row>
    <row r="6566" spans="1:64" s="50" customFormat="1" ht="13.5" customHeight="1" x14ac:dyDescent="0.15">
      <c r="A6566" s="42" t="s">
        <v>16676</v>
      </c>
      <c r="B6566" s="42" t="s">
        <v>9987</v>
      </c>
      <c r="C6566" s="42" t="s">
        <v>14</v>
      </c>
      <c r="D6566" s="42" t="s">
        <v>42</v>
      </c>
      <c r="E6566" s="42" t="s">
        <v>16677</v>
      </c>
      <c r="F6566" s="55">
        <v>41384</v>
      </c>
      <c r="G6566" s="42" t="s">
        <v>16678</v>
      </c>
      <c r="H6566" s="42" t="s">
        <v>616</v>
      </c>
      <c r="I6566" s="42" t="s">
        <v>117</v>
      </c>
      <c r="J6566" s="42" t="s">
        <v>15854</v>
      </c>
      <c r="K6566" s="42" t="s">
        <v>617</v>
      </c>
      <c r="L6566" s="42" t="s">
        <v>618</v>
      </c>
      <c r="M6566" s="42" t="s">
        <v>21</v>
      </c>
      <c r="N6566" s="42" t="s">
        <v>16679</v>
      </c>
      <c r="O6566" s="42" t="s">
        <v>23</v>
      </c>
      <c r="P6566" s="42" t="s">
        <v>395</v>
      </c>
      <c r="Q6566" s="56" t="s">
        <v>16680</v>
      </c>
      <c r="R6566" s="42" t="s">
        <v>94</v>
      </c>
      <c r="S6566" s="42" t="s">
        <v>22</v>
      </c>
      <c r="T6566" s="42"/>
      <c r="V6566" s="42"/>
      <c r="W6566" s="42"/>
      <c r="Y6566" s="57"/>
      <c r="Z6566" s="57"/>
      <c r="AA6566" s="57"/>
      <c r="AB6566" s="57"/>
      <c r="AC6566" s="57"/>
      <c r="AD6566" s="57"/>
      <c r="AE6566" s="57"/>
      <c r="AF6566" s="57"/>
      <c r="AG6566" s="57"/>
      <c r="AH6566" s="57"/>
      <c r="AI6566" s="57"/>
      <c r="AJ6566" s="57"/>
      <c r="AK6566" s="57"/>
      <c r="AL6566" s="57"/>
      <c r="AM6566" s="57"/>
      <c r="AN6566" s="57"/>
      <c r="AO6566" s="57"/>
      <c r="AP6566" s="57"/>
      <c r="AQ6566" s="57"/>
      <c r="AR6566" s="57"/>
      <c r="AS6566" s="57"/>
      <c r="AT6566" s="57"/>
      <c r="AU6566" s="57"/>
      <c r="AV6566" s="57"/>
      <c r="AW6566" s="57"/>
      <c r="AX6566" s="57"/>
      <c r="AY6566" s="57"/>
      <c r="AZ6566" s="57"/>
      <c r="BA6566" s="57"/>
      <c r="BB6566" s="57"/>
      <c r="BC6566" s="57"/>
      <c r="BD6566" s="57"/>
      <c r="BE6566" s="57"/>
      <c r="BF6566" s="57"/>
      <c r="BG6566" s="57"/>
      <c r="BH6566" s="57"/>
      <c r="BI6566" s="57"/>
      <c r="BJ6566" s="57"/>
      <c r="BK6566" s="57"/>
      <c r="BL6566" s="57"/>
    </row>
    <row r="6567" spans="1:64" s="50" customFormat="1" ht="13.5" customHeight="1" x14ac:dyDescent="0.15">
      <c r="A6567" s="42" t="s">
        <v>16681</v>
      </c>
      <c r="B6567" s="42" t="s">
        <v>15497</v>
      </c>
      <c r="C6567" s="42" t="s">
        <v>14</v>
      </c>
      <c r="D6567" s="42" t="s">
        <v>42</v>
      </c>
      <c r="E6567" s="42" t="s">
        <v>16682</v>
      </c>
      <c r="F6567" s="55">
        <v>41384</v>
      </c>
      <c r="G6567" s="42" t="s">
        <v>16683</v>
      </c>
      <c r="H6567" s="42" t="s">
        <v>1716</v>
      </c>
      <c r="I6567" s="42" t="s">
        <v>39</v>
      </c>
      <c r="J6567" s="42" t="s">
        <v>1717</v>
      </c>
      <c r="K6567" s="42" t="s">
        <v>1139</v>
      </c>
      <c r="L6567" s="42" t="s">
        <v>1718</v>
      </c>
      <c r="M6567" s="42" t="s">
        <v>21</v>
      </c>
      <c r="N6567" s="42" t="s">
        <v>16684</v>
      </c>
      <c r="O6567" s="42" t="s">
        <v>23</v>
      </c>
      <c r="P6567" s="42" t="s">
        <v>395</v>
      </c>
      <c r="Q6567" s="56" t="s">
        <v>16685</v>
      </c>
      <c r="R6567" s="42" t="s">
        <v>23</v>
      </c>
      <c r="S6567" s="42" t="s">
        <v>22</v>
      </c>
      <c r="T6567" s="42"/>
      <c r="V6567" s="42"/>
      <c r="W6567" s="42"/>
      <c r="Y6567" s="57"/>
      <c r="Z6567" s="57"/>
      <c r="AA6567" s="57"/>
      <c r="AB6567" s="57"/>
      <c r="AC6567" s="57"/>
      <c r="AD6567" s="57"/>
      <c r="AE6567" s="57"/>
      <c r="AF6567" s="57"/>
      <c r="AG6567" s="57"/>
      <c r="AH6567" s="57"/>
      <c r="AI6567" s="57"/>
      <c r="AJ6567" s="57"/>
      <c r="AK6567" s="57"/>
      <c r="AL6567" s="57"/>
      <c r="AM6567" s="57"/>
      <c r="AN6567" s="57"/>
      <c r="AO6567" s="57"/>
      <c r="AP6567" s="57"/>
      <c r="AQ6567" s="57"/>
      <c r="AR6567" s="57"/>
      <c r="AS6567" s="57"/>
      <c r="AT6567" s="57"/>
      <c r="AU6567" s="57"/>
      <c r="AV6567" s="57"/>
      <c r="AW6567" s="57"/>
      <c r="AX6567" s="57"/>
      <c r="AY6567" s="57"/>
      <c r="AZ6567" s="57"/>
      <c r="BA6567" s="57"/>
      <c r="BB6567" s="57"/>
      <c r="BC6567" s="57"/>
      <c r="BD6567" s="57"/>
      <c r="BE6567" s="57"/>
      <c r="BF6567" s="57"/>
      <c r="BG6567" s="57"/>
      <c r="BH6567" s="57"/>
      <c r="BI6567" s="57"/>
      <c r="BJ6567" s="57"/>
      <c r="BK6567" s="57"/>
      <c r="BL6567" s="57"/>
    </row>
    <row r="6568" spans="1:64" s="50" customFormat="1" ht="13.5" customHeight="1" x14ac:dyDescent="0.15">
      <c r="A6568" s="42" t="s">
        <v>16693</v>
      </c>
      <c r="B6568" s="42" t="s">
        <v>15497</v>
      </c>
      <c r="C6568" s="42" t="s">
        <v>14</v>
      </c>
      <c r="D6568" s="42" t="s">
        <v>31</v>
      </c>
      <c r="E6568" s="42" t="s">
        <v>16694</v>
      </c>
      <c r="F6568" s="55">
        <v>41384</v>
      </c>
      <c r="G6568" s="42" t="s">
        <v>16695</v>
      </c>
      <c r="H6568" s="42" t="s">
        <v>16696</v>
      </c>
      <c r="I6568" s="42" t="s">
        <v>653</v>
      </c>
      <c r="J6568" s="42" t="s">
        <v>16697</v>
      </c>
      <c r="K6568" s="42" t="s">
        <v>16698</v>
      </c>
      <c r="L6568" s="42" t="s">
        <v>16699</v>
      </c>
      <c r="M6568" s="42" t="s">
        <v>21</v>
      </c>
      <c r="N6568" s="42" t="s">
        <v>16700</v>
      </c>
      <c r="O6568" s="42" t="s">
        <v>23</v>
      </c>
      <c r="P6568" s="42" t="s">
        <v>395</v>
      </c>
      <c r="Q6568" s="56" t="s">
        <v>16701</v>
      </c>
      <c r="R6568" s="42" t="s">
        <v>23</v>
      </c>
      <c r="S6568" s="42" t="s">
        <v>22</v>
      </c>
      <c r="T6568" s="42"/>
      <c r="V6568" s="42"/>
      <c r="W6568" s="42"/>
      <c r="Y6568" s="57"/>
      <c r="Z6568" s="57"/>
      <c r="AA6568" s="57"/>
      <c r="AB6568" s="57"/>
      <c r="AC6568" s="57"/>
      <c r="AD6568" s="57"/>
      <c r="AE6568" s="57"/>
      <c r="AF6568" s="57"/>
      <c r="AG6568" s="57"/>
      <c r="AH6568" s="57"/>
      <c r="AI6568" s="57"/>
      <c r="AJ6568" s="57"/>
      <c r="AK6568" s="57"/>
      <c r="AL6568" s="57"/>
      <c r="AM6568" s="57"/>
      <c r="AN6568" s="57"/>
      <c r="AO6568" s="57"/>
      <c r="AP6568" s="57"/>
      <c r="AQ6568" s="57"/>
      <c r="AR6568" s="57"/>
      <c r="AS6568" s="57"/>
      <c r="AT6568" s="57"/>
      <c r="AU6568" s="57"/>
      <c r="AV6568" s="57"/>
      <c r="AW6568" s="57"/>
      <c r="AX6568" s="57"/>
      <c r="AY6568" s="57"/>
      <c r="AZ6568" s="57"/>
      <c r="BA6568" s="57"/>
      <c r="BB6568" s="57"/>
      <c r="BC6568" s="57"/>
      <c r="BD6568" s="57"/>
      <c r="BE6568" s="57"/>
      <c r="BF6568" s="57"/>
      <c r="BG6568" s="57"/>
      <c r="BH6568" s="57"/>
      <c r="BI6568" s="57"/>
      <c r="BJ6568" s="57"/>
      <c r="BK6568" s="57"/>
      <c r="BL6568" s="57"/>
    </row>
    <row r="6569" spans="1:64" s="50" customFormat="1" ht="13.5" customHeight="1" x14ac:dyDescent="0.15">
      <c r="A6569" s="42" t="s">
        <v>16686</v>
      </c>
      <c r="B6569" s="42" t="s">
        <v>15182</v>
      </c>
      <c r="C6569" s="42" t="s">
        <v>14</v>
      </c>
      <c r="D6569" s="42" t="s">
        <v>31</v>
      </c>
      <c r="E6569" s="42" t="s">
        <v>16687</v>
      </c>
      <c r="F6569" s="55">
        <v>41384</v>
      </c>
      <c r="G6569" s="42" t="s">
        <v>16688</v>
      </c>
      <c r="H6569" s="42" t="s">
        <v>16689</v>
      </c>
      <c r="I6569" s="42" t="s">
        <v>117</v>
      </c>
      <c r="J6569" s="42" t="s">
        <v>16690</v>
      </c>
      <c r="K6569" s="42" t="s">
        <v>617</v>
      </c>
      <c r="L6569" s="42" t="s">
        <v>1404</v>
      </c>
      <c r="M6569" s="42" t="s">
        <v>21</v>
      </c>
      <c r="N6569" s="42" t="s">
        <v>16691</v>
      </c>
      <c r="O6569" s="42" t="s">
        <v>23</v>
      </c>
      <c r="P6569" s="42" t="s">
        <v>395</v>
      </c>
      <c r="Q6569" s="56" t="s">
        <v>16692</v>
      </c>
      <c r="R6569" s="42" t="s">
        <v>94</v>
      </c>
      <c r="S6569" s="42" t="s">
        <v>22</v>
      </c>
      <c r="T6569" s="42"/>
      <c r="V6569" s="42"/>
      <c r="W6569" s="42"/>
      <c r="Y6569" s="57"/>
      <c r="Z6569" s="57"/>
      <c r="AA6569" s="57"/>
      <c r="AB6569" s="57"/>
      <c r="AC6569" s="57"/>
      <c r="AD6569" s="57"/>
      <c r="AE6569" s="57"/>
      <c r="AF6569" s="57"/>
      <c r="AG6569" s="57"/>
      <c r="AH6569" s="57"/>
      <c r="AI6569" s="57"/>
      <c r="AJ6569" s="57"/>
      <c r="AK6569" s="57"/>
      <c r="AL6569" s="57"/>
      <c r="AM6569" s="57"/>
      <c r="AN6569" s="57"/>
      <c r="AO6569" s="57"/>
      <c r="AP6569" s="57"/>
      <c r="AQ6569" s="57"/>
      <c r="AR6569" s="57"/>
      <c r="AS6569" s="57"/>
      <c r="AT6569" s="57"/>
      <c r="AU6569" s="57"/>
      <c r="AV6569" s="57"/>
      <c r="AW6569" s="57"/>
      <c r="AX6569" s="57"/>
      <c r="AY6569" s="57"/>
      <c r="AZ6569" s="57"/>
      <c r="BA6569" s="57"/>
      <c r="BB6569" s="57"/>
      <c r="BC6569" s="57"/>
      <c r="BD6569" s="57"/>
      <c r="BE6569" s="57"/>
      <c r="BF6569" s="57"/>
      <c r="BG6569" s="57"/>
      <c r="BH6569" s="57"/>
      <c r="BI6569" s="57"/>
      <c r="BJ6569" s="57"/>
      <c r="BK6569" s="57"/>
      <c r="BL6569" s="57"/>
    </row>
    <row r="6570" spans="1:64" s="50" customFormat="1" ht="13.5" customHeight="1" x14ac:dyDescent="0.15">
      <c r="A6570" s="42" t="s">
        <v>16702</v>
      </c>
      <c r="B6570" s="42" t="s">
        <v>15240</v>
      </c>
      <c r="C6570" s="42" t="s">
        <v>14</v>
      </c>
      <c r="D6570" s="42" t="s">
        <v>31</v>
      </c>
      <c r="E6570" s="42" t="s">
        <v>16703</v>
      </c>
      <c r="F6570" s="55">
        <v>41384</v>
      </c>
      <c r="G6570" s="42" t="s">
        <v>16704</v>
      </c>
      <c r="H6570" s="42" t="s">
        <v>616</v>
      </c>
      <c r="I6570" s="42" t="s">
        <v>117</v>
      </c>
      <c r="J6570" s="42" t="s">
        <v>16705</v>
      </c>
      <c r="K6570" s="42" t="s">
        <v>617</v>
      </c>
      <c r="L6570" s="42" t="s">
        <v>618</v>
      </c>
      <c r="M6570" s="42" t="s">
        <v>21</v>
      </c>
      <c r="N6570" s="42" t="s">
        <v>16706</v>
      </c>
      <c r="O6570" s="42" t="s">
        <v>23</v>
      </c>
      <c r="P6570" s="42" t="s">
        <v>395</v>
      </c>
      <c r="Q6570" s="56" t="s">
        <v>16707</v>
      </c>
      <c r="R6570" s="42" t="s">
        <v>23</v>
      </c>
      <c r="S6570" s="42" t="s">
        <v>22</v>
      </c>
      <c r="T6570" s="42"/>
      <c r="V6570" s="42"/>
      <c r="W6570" s="42"/>
      <c r="Y6570" s="57"/>
      <c r="Z6570" s="57"/>
      <c r="AA6570" s="57"/>
      <c r="AB6570" s="57"/>
      <c r="AC6570" s="57"/>
      <c r="AD6570" s="57"/>
      <c r="AE6570" s="57"/>
      <c r="AF6570" s="57"/>
      <c r="AG6570" s="57"/>
      <c r="AH6570" s="57"/>
      <c r="AI6570" s="57"/>
      <c r="AJ6570" s="57"/>
      <c r="AK6570" s="57"/>
      <c r="AL6570" s="57"/>
      <c r="AM6570" s="57"/>
      <c r="AN6570" s="57"/>
      <c r="AO6570" s="57"/>
      <c r="AP6570" s="57"/>
      <c r="AQ6570" s="57"/>
      <c r="AR6570" s="57"/>
      <c r="AS6570" s="57"/>
      <c r="AT6570" s="57"/>
      <c r="AU6570" s="57"/>
      <c r="AV6570" s="57"/>
      <c r="AW6570" s="57"/>
      <c r="AX6570" s="57"/>
      <c r="AY6570" s="57"/>
      <c r="AZ6570" s="57"/>
      <c r="BA6570" s="57"/>
      <c r="BB6570" s="57"/>
      <c r="BC6570" s="57"/>
      <c r="BD6570" s="57"/>
      <c r="BE6570" s="57"/>
      <c r="BF6570" s="57"/>
      <c r="BG6570" s="57"/>
      <c r="BH6570" s="57"/>
      <c r="BI6570" s="57"/>
      <c r="BJ6570" s="57"/>
      <c r="BK6570" s="57"/>
      <c r="BL6570" s="57"/>
    </row>
    <row r="6571" spans="1:64" s="50" customFormat="1" ht="13.5" customHeight="1" x14ac:dyDescent="0.15">
      <c r="A6571" s="42" t="s">
        <v>16673</v>
      </c>
      <c r="B6571" s="42">
        <v>22</v>
      </c>
      <c r="C6571" s="42" t="s">
        <v>14</v>
      </c>
      <c r="D6571" s="42" t="s">
        <v>79</v>
      </c>
      <c r="E6571" s="42" t="s">
        <v>16674</v>
      </c>
      <c r="F6571" s="55">
        <v>41384</v>
      </c>
      <c r="G6571" s="42" t="s">
        <v>16675</v>
      </c>
      <c r="H6571" s="42" t="s">
        <v>55</v>
      </c>
      <c r="I6571" s="42" t="s">
        <v>56</v>
      </c>
      <c r="J6571" s="42" t="s">
        <v>13044</v>
      </c>
      <c r="K6571" s="42" t="s">
        <v>5214</v>
      </c>
      <c r="L6571" s="42" t="s">
        <v>57</v>
      </c>
      <c r="M6571" s="42" t="s">
        <v>21</v>
      </c>
      <c r="N6571" s="42" t="s">
        <v>20471</v>
      </c>
      <c r="O6571" s="42" t="s">
        <v>994</v>
      </c>
      <c r="P6571" s="42" t="s">
        <v>395</v>
      </c>
      <c r="Q6571" s="56" t="str">
        <f>HYPERLINK("http://www.palmbeachpost.com/news/news/man-shot-and-killed-by-deputies-near-marriott-in-w/nXR2K/","http://www.palmbeachpost.com/news/news/man-shot-and-killed-by-deputies-near-marriott-in-w/nXR2K/")</f>
        <v>http://www.palmbeachpost.com/news/news/man-shot-and-killed-by-deputies-near-marriott-in-w/nXR2K/</v>
      </c>
      <c r="R6571" s="42" t="s">
        <v>94</v>
      </c>
      <c r="S6571" s="42" t="s">
        <v>12</v>
      </c>
      <c r="T6571" s="42"/>
      <c r="V6571" s="42"/>
      <c r="W6571" s="42"/>
      <c r="Y6571" s="57"/>
      <c r="Z6571" s="57"/>
      <c r="AA6571" s="57"/>
      <c r="AB6571" s="57"/>
      <c r="AC6571" s="57"/>
      <c r="AD6571" s="57"/>
      <c r="AE6571" s="57"/>
      <c r="AF6571" s="57"/>
      <c r="AG6571" s="57"/>
      <c r="AH6571" s="57"/>
      <c r="AI6571" s="57"/>
      <c r="AJ6571" s="57"/>
      <c r="AK6571" s="57"/>
      <c r="AL6571" s="57"/>
      <c r="AM6571" s="57"/>
      <c r="AN6571" s="57"/>
      <c r="AO6571" s="57"/>
      <c r="AP6571" s="57"/>
      <c r="AQ6571" s="57"/>
      <c r="AR6571" s="57"/>
      <c r="AS6571" s="57"/>
      <c r="AT6571" s="57"/>
      <c r="AU6571" s="57"/>
      <c r="AV6571" s="57"/>
      <c r="AW6571" s="57"/>
      <c r="AX6571" s="57"/>
      <c r="AY6571" s="57"/>
      <c r="AZ6571" s="57"/>
      <c r="BA6571" s="57"/>
      <c r="BB6571" s="57"/>
      <c r="BC6571" s="57"/>
      <c r="BD6571" s="57"/>
      <c r="BE6571" s="57"/>
      <c r="BF6571" s="57"/>
      <c r="BG6571" s="57"/>
      <c r="BH6571" s="57"/>
      <c r="BI6571" s="57"/>
      <c r="BJ6571" s="57"/>
      <c r="BK6571" s="57"/>
      <c r="BL6571" s="57"/>
    </row>
    <row r="6572" spans="1:64" s="50" customFormat="1" ht="13.5" customHeight="1" x14ac:dyDescent="0.15">
      <c r="A6572" s="42" t="s">
        <v>16708</v>
      </c>
      <c r="B6572" s="42" t="s">
        <v>16509</v>
      </c>
      <c r="C6572" s="42" t="s">
        <v>108</v>
      </c>
      <c r="D6572" s="42" t="s">
        <v>42</v>
      </c>
      <c r="E6572" s="42" t="s">
        <v>16709</v>
      </c>
      <c r="F6572" s="55">
        <v>41383</v>
      </c>
      <c r="G6572" s="42" t="s">
        <v>16710</v>
      </c>
      <c r="H6572" s="42" t="s">
        <v>16711</v>
      </c>
      <c r="I6572" s="42" t="s">
        <v>238</v>
      </c>
      <c r="J6572" s="42" t="s">
        <v>16712</v>
      </c>
      <c r="K6572" s="42" t="s">
        <v>16711</v>
      </c>
      <c r="L6572" s="42" t="s">
        <v>399</v>
      </c>
      <c r="M6572" s="42" t="s">
        <v>21</v>
      </c>
      <c r="N6572" s="42" t="s">
        <v>16713</v>
      </c>
      <c r="O6572" s="42" t="s">
        <v>19931</v>
      </c>
      <c r="P6572" s="42" t="s">
        <v>19931</v>
      </c>
      <c r="Q6572" s="56" t="s">
        <v>16714</v>
      </c>
      <c r="R6572" s="42" t="s">
        <v>94</v>
      </c>
      <c r="S6572" s="42" t="s">
        <v>22</v>
      </c>
      <c r="T6572" s="42"/>
      <c r="V6572" s="42"/>
      <c r="W6572" s="42"/>
      <c r="Y6572" s="57"/>
      <c r="Z6572" s="57"/>
      <c r="AA6572" s="57"/>
      <c r="AB6572" s="57"/>
      <c r="AC6572" s="57"/>
      <c r="AD6572" s="57"/>
      <c r="AE6572" s="57"/>
      <c r="AF6572" s="57"/>
      <c r="AG6572" s="57"/>
      <c r="AH6572" s="57"/>
      <c r="AI6572" s="57"/>
      <c r="AJ6572" s="57"/>
      <c r="AK6572" s="57"/>
      <c r="AL6572" s="57"/>
      <c r="AM6572" s="57"/>
      <c r="AN6572" s="57"/>
      <c r="AO6572" s="57"/>
      <c r="AP6572" s="57"/>
      <c r="AQ6572" s="57"/>
      <c r="AR6572" s="57"/>
      <c r="AS6572" s="57"/>
      <c r="AT6572" s="57"/>
      <c r="AU6572" s="57"/>
      <c r="AV6572" s="57"/>
      <c r="AW6572" s="57"/>
      <c r="AX6572" s="57"/>
      <c r="AY6572" s="57"/>
      <c r="AZ6572" s="57"/>
      <c r="BA6572" s="57"/>
      <c r="BB6572" s="57"/>
      <c r="BC6572" s="57"/>
      <c r="BD6572" s="57"/>
      <c r="BE6572" s="57"/>
      <c r="BF6572" s="57"/>
      <c r="BG6572" s="57"/>
      <c r="BH6572" s="57"/>
      <c r="BI6572" s="57"/>
      <c r="BJ6572" s="57"/>
      <c r="BK6572" s="57"/>
      <c r="BL6572" s="57"/>
    </row>
    <row r="6573" spans="1:64" s="50" customFormat="1" ht="13.5" customHeight="1" x14ac:dyDescent="0.15">
      <c r="A6573" s="42" t="s">
        <v>16715</v>
      </c>
      <c r="B6573" s="42">
        <v>51</v>
      </c>
      <c r="C6573" s="42" t="s">
        <v>14</v>
      </c>
      <c r="D6573" s="42" t="s">
        <v>24</v>
      </c>
      <c r="E6573" s="42"/>
      <c r="F6573" s="55">
        <v>41383</v>
      </c>
      <c r="G6573" s="42" t="s">
        <v>23970</v>
      </c>
      <c r="H6573" s="42" t="s">
        <v>11551</v>
      </c>
      <c r="I6573" s="42" t="s">
        <v>46</v>
      </c>
      <c r="J6573" s="42" t="s">
        <v>11552</v>
      </c>
      <c r="K6573" s="42" t="s">
        <v>1039</v>
      </c>
      <c r="L6573" s="42" t="s">
        <v>2312</v>
      </c>
      <c r="M6573" s="42" t="s">
        <v>385</v>
      </c>
      <c r="N6573" s="42" t="s">
        <v>16716</v>
      </c>
      <c r="O6573" s="42" t="s">
        <v>994</v>
      </c>
      <c r="P6573" s="42" t="s">
        <v>395</v>
      </c>
      <c r="Q6573" s="56" t="s">
        <v>16717</v>
      </c>
      <c r="R6573" s="42" t="s">
        <v>94</v>
      </c>
      <c r="S6573" s="42" t="s">
        <v>22</v>
      </c>
      <c r="T6573" s="42"/>
      <c r="V6573" s="42"/>
      <c r="W6573" s="42"/>
      <c r="Y6573" s="57"/>
      <c r="Z6573" s="57"/>
      <c r="AA6573" s="57"/>
      <c r="AB6573" s="57"/>
      <c r="AC6573" s="57"/>
      <c r="AD6573" s="57"/>
      <c r="AE6573" s="57"/>
      <c r="AF6573" s="57"/>
      <c r="AG6573" s="57"/>
      <c r="AH6573" s="57"/>
      <c r="AI6573" s="57"/>
      <c r="AJ6573" s="57"/>
      <c r="AK6573" s="57"/>
      <c r="AL6573" s="57"/>
      <c r="AM6573" s="57"/>
      <c r="AN6573" s="57"/>
      <c r="AO6573" s="57"/>
      <c r="AP6573" s="57"/>
      <c r="AQ6573" s="57"/>
      <c r="AR6573" s="57"/>
      <c r="AS6573" s="57"/>
      <c r="AT6573" s="57"/>
      <c r="AU6573" s="57"/>
      <c r="AV6573" s="57"/>
      <c r="AW6573" s="57"/>
      <c r="AX6573" s="57"/>
      <c r="AY6573" s="57"/>
      <c r="AZ6573" s="57"/>
      <c r="BA6573" s="57"/>
      <c r="BB6573" s="57"/>
      <c r="BC6573" s="57"/>
      <c r="BD6573" s="57"/>
      <c r="BE6573" s="57"/>
      <c r="BF6573" s="57"/>
      <c r="BG6573" s="57"/>
      <c r="BH6573" s="57"/>
      <c r="BI6573" s="57"/>
      <c r="BJ6573" s="57"/>
      <c r="BK6573" s="57"/>
      <c r="BL6573" s="57"/>
    </row>
    <row r="6574" spans="1:64" s="50" customFormat="1" ht="13.5" customHeight="1" x14ac:dyDescent="0.15">
      <c r="A6574" s="42" t="s">
        <v>16721</v>
      </c>
      <c r="B6574" s="42" t="s">
        <v>16722</v>
      </c>
      <c r="C6574" s="42" t="s">
        <v>14</v>
      </c>
      <c r="D6574" s="42" t="s">
        <v>24</v>
      </c>
      <c r="E6574" s="42"/>
      <c r="F6574" s="55">
        <v>41383</v>
      </c>
      <c r="G6574" s="42" t="s">
        <v>23972</v>
      </c>
      <c r="H6574" s="42" t="s">
        <v>16723</v>
      </c>
      <c r="I6574" s="42" t="s">
        <v>398</v>
      </c>
      <c r="J6574" s="42" t="s">
        <v>16724</v>
      </c>
      <c r="K6574" s="42" t="s">
        <v>16725</v>
      </c>
      <c r="L6574" s="42" t="s">
        <v>16726</v>
      </c>
      <c r="M6574" s="42" t="s">
        <v>21</v>
      </c>
      <c r="N6574" s="42" t="s">
        <v>16727</v>
      </c>
      <c r="O6574" s="42" t="s">
        <v>23</v>
      </c>
      <c r="P6574" s="42" t="s">
        <v>395</v>
      </c>
      <c r="Q6574" s="56" t="s">
        <v>16728</v>
      </c>
      <c r="R6574" s="42" t="s">
        <v>23</v>
      </c>
      <c r="S6574" s="42" t="s">
        <v>22</v>
      </c>
      <c r="T6574" s="42"/>
      <c r="V6574" s="42"/>
      <c r="W6574" s="42"/>
      <c r="Y6574" s="57"/>
      <c r="Z6574" s="57"/>
      <c r="AA6574" s="57"/>
      <c r="AB6574" s="57"/>
      <c r="AC6574" s="57"/>
      <c r="AD6574" s="57"/>
      <c r="AE6574" s="57"/>
      <c r="AF6574" s="57"/>
      <c r="AG6574" s="57"/>
      <c r="AH6574" s="57"/>
      <c r="AI6574" s="57"/>
      <c r="AJ6574" s="57"/>
      <c r="AK6574" s="57"/>
      <c r="AL6574" s="57"/>
      <c r="AM6574" s="57"/>
      <c r="AN6574" s="57"/>
      <c r="AO6574" s="57"/>
      <c r="AP6574" s="57"/>
      <c r="AQ6574" s="57"/>
      <c r="AR6574" s="57"/>
      <c r="AS6574" s="57"/>
      <c r="AT6574" s="57"/>
      <c r="AU6574" s="57"/>
      <c r="AV6574" s="57"/>
      <c r="AW6574" s="57"/>
      <c r="AX6574" s="57"/>
      <c r="AY6574" s="57"/>
      <c r="AZ6574" s="57"/>
      <c r="BA6574" s="57"/>
      <c r="BB6574" s="57"/>
      <c r="BC6574" s="57"/>
      <c r="BD6574" s="57"/>
      <c r="BE6574" s="57"/>
      <c r="BF6574" s="57"/>
      <c r="BG6574" s="57"/>
      <c r="BH6574" s="57"/>
      <c r="BI6574" s="57"/>
      <c r="BJ6574" s="57"/>
      <c r="BK6574" s="57"/>
      <c r="BL6574" s="57"/>
    </row>
    <row r="6575" spans="1:64" s="50" customFormat="1" ht="13.5" customHeight="1" x14ac:dyDescent="0.15">
      <c r="A6575" s="42" t="s">
        <v>16718</v>
      </c>
      <c r="B6575" s="42" t="s">
        <v>14807</v>
      </c>
      <c r="C6575" s="42" t="s">
        <v>14</v>
      </c>
      <c r="D6575" s="42" t="s">
        <v>24</v>
      </c>
      <c r="E6575" s="42"/>
      <c r="F6575" s="55">
        <v>41383</v>
      </c>
      <c r="G6575" s="42" t="s">
        <v>23971</v>
      </c>
      <c r="H6575" s="42" t="s">
        <v>3252</v>
      </c>
      <c r="I6575" s="42" t="s">
        <v>117</v>
      </c>
      <c r="J6575" s="42" t="s">
        <v>3253</v>
      </c>
      <c r="K6575" s="42" t="s">
        <v>617</v>
      </c>
      <c r="L6575" s="42" t="s">
        <v>618</v>
      </c>
      <c r="M6575" s="42" t="s">
        <v>21</v>
      </c>
      <c r="N6575" s="42" t="s">
        <v>16719</v>
      </c>
      <c r="O6575" s="42" t="s">
        <v>23</v>
      </c>
      <c r="P6575" s="42" t="s">
        <v>395</v>
      </c>
      <c r="Q6575" s="56" t="s">
        <v>16720</v>
      </c>
      <c r="R6575" s="42" t="s">
        <v>94</v>
      </c>
      <c r="S6575" s="42" t="s">
        <v>22</v>
      </c>
      <c r="T6575" s="42"/>
      <c r="V6575" s="42"/>
      <c r="W6575" s="42"/>
      <c r="Y6575" s="57"/>
      <c r="Z6575" s="57"/>
      <c r="AA6575" s="57"/>
      <c r="AB6575" s="57"/>
      <c r="AC6575" s="57"/>
      <c r="AD6575" s="57"/>
      <c r="AE6575" s="57"/>
      <c r="AF6575" s="57"/>
      <c r="AG6575" s="57"/>
      <c r="AH6575" s="57"/>
      <c r="AI6575" s="57"/>
      <c r="AJ6575" s="57"/>
      <c r="AK6575" s="57"/>
      <c r="AL6575" s="57"/>
      <c r="AM6575" s="57"/>
      <c r="AN6575" s="57"/>
      <c r="AO6575" s="57"/>
      <c r="AP6575" s="57"/>
      <c r="AQ6575" s="57"/>
      <c r="AR6575" s="57"/>
      <c r="AS6575" s="57"/>
      <c r="AT6575" s="57"/>
      <c r="AU6575" s="57"/>
      <c r="AV6575" s="57"/>
      <c r="AW6575" s="57"/>
      <c r="AX6575" s="57"/>
      <c r="AY6575" s="57"/>
      <c r="AZ6575" s="57"/>
      <c r="BA6575" s="57"/>
      <c r="BB6575" s="57"/>
      <c r="BC6575" s="57"/>
      <c r="BD6575" s="57"/>
      <c r="BE6575" s="57"/>
      <c r="BF6575" s="57"/>
      <c r="BG6575" s="57"/>
      <c r="BH6575" s="57"/>
      <c r="BI6575" s="57"/>
      <c r="BJ6575" s="57"/>
      <c r="BK6575" s="57"/>
      <c r="BL6575" s="57"/>
    </row>
    <row r="6576" spans="1:64" s="50" customFormat="1" ht="13.5" customHeight="1" x14ac:dyDescent="0.15">
      <c r="A6576" s="42" t="s">
        <v>16729</v>
      </c>
      <c r="B6576" s="42">
        <v>66</v>
      </c>
      <c r="C6576" s="42" t="s">
        <v>14</v>
      </c>
      <c r="D6576" s="42" t="s">
        <v>31</v>
      </c>
      <c r="E6576" s="42"/>
      <c r="F6576" s="55">
        <v>41383</v>
      </c>
      <c r="G6576" s="42" t="s">
        <v>16730</v>
      </c>
      <c r="H6576" s="42" t="s">
        <v>16731</v>
      </c>
      <c r="I6576" s="42" t="s">
        <v>432</v>
      </c>
      <c r="J6576" s="42" t="s">
        <v>16732</v>
      </c>
      <c r="K6576" s="42" t="s">
        <v>2290</v>
      </c>
      <c r="L6576" s="42" t="s">
        <v>16733</v>
      </c>
      <c r="M6576" s="42" t="s">
        <v>21</v>
      </c>
      <c r="N6576" s="42" t="s">
        <v>16734</v>
      </c>
      <c r="O6576" s="42" t="s">
        <v>537</v>
      </c>
      <c r="P6576" s="42" t="s">
        <v>395</v>
      </c>
      <c r="Q6576" s="56" t="s">
        <v>16735</v>
      </c>
      <c r="R6576" s="42" t="s">
        <v>542</v>
      </c>
      <c r="S6576" s="42" t="s">
        <v>22</v>
      </c>
      <c r="T6576" s="42"/>
      <c r="V6576" s="42"/>
      <c r="W6576" s="42"/>
      <c r="Y6576" s="57"/>
      <c r="Z6576" s="57"/>
      <c r="AA6576" s="57"/>
      <c r="AB6576" s="57"/>
      <c r="AC6576" s="57"/>
      <c r="AD6576" s="57"/>
      <c r="AE6576" s="57"/>
      <c r="AF6576" s="57"/>
      <c r="AG6576" s="57"/>
      <c r="AH6576" s="57"/>
      <c r="AI6576" s="57"/>
      <c r="AJ6576" s="57"/>
      <c r="AK6576" s="57"/>
      <c r="AL6576" s="57"/>
      <c r="AM6576" s="57"/>
      <c r="AN6576" s="57"/>
      <c r="AO6576" s="57"/>
      <c r="AP6576" s="57"/>
      <c r="AQ6576" s="57"/>
      <c r="AR6576" s="57"/>
      <c r="AS6576" s="57"/>
      <c r="AT6576" s="57"/>
      <c r="AU6576" s="57"/>
      <c r="AV6576" s="57"/>
      <c r="AW6576" s="57"/>
      <c r="AX6576" s="57"/>
      <c r="AY6576" s="57"/>
      <c r="AZ6576" s="57"/>
      <c r="BA6576" s="57"/>
      <c r="BB6576" s="57"/>
      <c r="BC6576" s="57"/>
      <c r="BD6576" s="57"/>
      <c r="BE6576" s="57"/>
      <c r="BF6576" s="57"/>
      <c r="BG6576" s="57"/>
      <c r="BH6576" s="57"/>
      <c r="BI6576" s="57"/>
      <c r="BJ6576" s="57"/>
      <c r="BK6576" s="57"/>
      <c r="BL6576" s="57"/>
    </row>
    <row r="6577" spans="1:64" s="50" customFormat="1" ht="13.5" customHeight="1" x14ac:dyDescent="0.15">
      <c r="A6577" s="42" t="s">
        <v>16757</v>
      </c>
      <c r="B6577" s="42">
        <v>47</v>
      </c>
      <c r="C6577" s="42" t="s">
        <v>108</v>
      </c>
      <c r="D6577" s="42" t="s">
        <v>31</v>
      </c>
      <c r="E6577" s="42"/>
      <c r="F6577" s="55">
        <v>41382</v>
      </c>
      <c r="G6577" s="42" t="s">
        <v>16758</v>
      </c>
      <c r="H6577" s="42" t="s">
        <v>15346</v>
      </c>
      <c r="I6577" s="42" t="s">
        <v>144</v>
      </c>
      <c r="J6577" s="42" t="s">
        <v>15347</v>
      </c>
      <c r="K6577" s="42" t="s">
        <v>145</v>
      </c>
      <c r="L6577" s="42" t="s">
        <v>16759</v>
      </c>
      <c r="M6577" s="42" t="s">
        <v>21</v>
      </c>
      <c r="N6577" s="42" t="s">
        <v>16760</v>
      </c>
      <c r="O6577" s="42" t="s">
        <v>23</v>
      </c>
      <c r="P6577" s="42" t="s">
        <v>395</v>
      </c>
      <c r="Q6577" s="56" t="s">
        <v>16761</v>
      </c>
      <c r="R6577" s="42" t="s">
        <v>542</v>
      </c>
      <c r="S6577" s="42" t="s">
        <v>22</v>
      </c>
      <c r="T6577" s="42"/>
      <c r="V6577" s="42"/>
      <c r="W6577" s="42"/>
      <c r="Y6577" s="57"/>
      <c r="Z6577" s="57"/>
      <c r="AA6577" s="57"/>
      <c r="AB6577" s="57"/>
      <c r="AC6577" s="57"/>
      <c r="AD6577" s="57"/>
      <c r="AE6577" s="57"/>
      <c r="AF6577" s="57"/>
      <c r="AG6577" s="57"/>
      <c r="AH6577" s="57"/>
      <c r="AI6577" s="57"/>
      <c r="AJ6577" s="57"/>
      <c r="AK6577" s="57"/>
      <c r="AL6577" s="57"/>
      <c r="AM6577" s="57"/>
      <c r="AN6577" s="57"/>
      <c r="AO6577" s="57"/>
      <c r="AP6577" s="57"/>
      <c r="AQ6577" s="57"/>
      <c r="AR6577" s="57"/>
      <c r="AS6577" s="57"/>
      <c r="AT6577" s="57"/>
      <c r="AU6577" s="57"/>
      <c r="AV6577" s="57"/>
      <c r="AW6577" s="57"/>
      <c r="AX6577" s="57"/>
      <c r="AY6577" s="57"/>
      <c r="AZ6577" s="57"/>
      <c r="BA6577" s="57"/>
      <c r="BB6577" s="57"/>
      <c r="BC6577" s="57"/>
      <c r="BD6577" s="57"/>
      <c r="BE6577" s="57"/>
      <c r="BF6577" s="57"/>
      <c r="BG6577" s="57"/>
      <c r="BH6577" s="57"/>
      <c r="BI6577" s="57"/>
      <c r="BJ6577" s="57"/>
      <c r="BK6577" s="57"/>
      <c r="BL6577" s="57"/>
    </row>
    <row r="6578" spans="1:64" s="50" customFormat="1" ht="13.5" customHeight="1" x14ac:dyDescent="0.15">
      <c r="A6578" s="42" t="s">
        <v>16736</v>
      </c>
      <c r="B6578" s="42" t="s">
        <v>16509</v>
      </c>
      <c r="C6578" s="42" t="s">
        <v>14</v>
      </c>
      <c r="D6578" s="42" t="s">
        <v>24</v>
      </c>
      <c r="E6578" s="42"/>
      <c r="F6578" s="55">
        <v>41382</v>
      </c>
      <c r="G6578" s="42" t="s">
        <v>23973</v>
      </c>
      <c r="H6578" s="42" t="s">
        <v>1562</v>
      </c>
      <c r="I6578" s="42" t="s">
        <v>46</v>
      </c>
      <c r="J6578" s="42" t="s">
        <v>16737</v>
      </c>
      <c r="K6578" s="42" t="s">
        <v>4594</v>
      </c>
      <c r="L6578" s="42" t="s">
        <v>2717</v>
      </c>
      <c r="M6578" s="42" t="s">
        <v>21</v>
      </c>
      <c r="N6578" s="42" t="s">
        <v>16738</v>
      </c>
      <c r="O6578" s="42" t="s">
        <v>23</v>
      </c>
      <c r="P6578" s="42" t="s">
        <v>395</v>
      </c>
      <c r="Q6578" s="56" t="s">
        <v>16739</v>
      </c>
      <c r="R6578" s="42" t="s">
        <v>23</v>
      </c>
      <c r="S6578" s="42" t="s">
        <v>22</v>
      </c>
      <c r="T6578" s="42"/>
      <c r="V6578" s="42"/>
      <c r="W6578" s="42"/>
      <c r="Y6578" s="57"/>
      <c r="Z6578" s="57"/>
      <c r="AA6578" s="57"/>
      <c r="AB6578" s="57"/>
      <c r="AC6578" s="57"/>
      <c r="AD6578" s="57"/>
      <c r="AE6578" s="57"/>
      <c r="AF6578" s="57"/>
      <c r="AG6578" s="57"/>
      <c r="AH6578" s="57"/>
      <c r="AI6578" s="57"/>
      <c r="AJ6578" s="57"/>
      <c r="AK6578" s="57"/>
      <c r="AL6578" s="57"/>
      <c r="AM6578" s="57"/>
      <c r="AN6578" s="57"/>
      <c r="AO6578" s="57"/>
      <c r="AP6578" s="57"/>
      <c r="AQ6578" s="57"/>
      <c r="AR6578" s="57"/>
      <c r="AS6578" s="57"/>
      <c r="AT6578" s="57"/>
      <c r="AU6578" s="57"/>
      <c r="AV6578" s="57"/>
      <c r="AW6578" s="57"/>
      <c r="AX6578" s="57"/>
      <c r="AY6578" s="57"/>
      <c r="AZ6578" s="57"/>
      <c r="BA6578" s="57"/>
      <c r="BB6578" s="57"/>
      <c r="BC6578" s="57"/>
      <c r="BD6578" s="57"/>
      <c r="BE6578" s="57"/>
      <c r="BF6578" s="57"/>
      <c r="BG6578" s="57"/>
      <c r="BH6578" s="57"/>
      <c r="BI6578" s="57"/>
      <c r="BJ6578" s="57"/>
      <c r="BK6578" s="57"/>
      <c r="BL6578" s="57"/>
    </row>
    <row r="6579" spans="1:64" s="50" customFormat="1" ht="13.5" customHeight="1" x14ac:dyDescent="0.15">
      <c r="A6579" s="42" t="s">
        <v>16740</v>
      </c>
      <c r="B6579" s="42" t="s">
        <v>9896</v>
      </c>
      <c r="C6579" s="42" t="s">
        <v>14</v>
      </c>
      <c r="D6579" s="42" t="s">
        <v>31</v>
      </c>
      <c r="E6579" s="42" t="s">
        <v>16741</v>
      </c>
      <c r="F6579" s="55">
        <v>41382</v>
      </c>
      <c r="G6579" s="42" t="s">
        <v>16742</v>
      </c>
      <c r="H6579" s="42" t="s">
        <v>16743</v>
      </c>
      <c r="I6579" s="42" t="s">
        <v>398</v>
      </c>
      <c r="J6579" s="42" t="s">
        <v>16744</v>
      </c>
      <c r="K6579" s="42" t="s">
        <v>16745</v>
      </c>
      <c r="L6579" s="42" t="s">
        <v>16746</v>
      </c>
      <c r="M6579" s="42" t="s">
        <v>21</v>
      </c>
      <c r="N6579" s="42" t="s">
        <v>16747</v>
      </c>
      <c r="O6579" s="42" t="s">
        <v>537</v>
      </c>
      <c r="P6579" s="42" t="s">
        <v>395</v>
      </c>
      <c r="Q6579" s="56" t="s">
        <v>16748</v>
      </c>
      <c r="R6579" s="42" t="s">
        <v>94</v>
      </c>
      <c r="S6579" s="42" t="s">
        <v>22</v>
      </c>
      <c r="T6579" s="42"/>
      <c r="V6579" s="42"/>
      <c r="W6579" s="42"/>
      <c r="Y6579" s="57"/>
      <c r="Z6579" s="57"/>
      <c r="AA6579" s="57"/>
      <c r="AB6579" s="57"/>
      <c r="AC6579" s="57"/>
      <c r="AD6579" s="57"/>
      <c r="AE6579" s="57"/>
      <c r="AF6579" s="57"/>
      <c r="AG6579" s="57"/>
      <c r="AH6579" s="57"/>
      <c r="AI6579" s="57"/>
      <c r="AJ6579" s="57"/>
      <c r="AK6579" s="57"/>
      <c r="AL6579" s="57"/>
      <c r="AM6579" s="57"/>
      <c r="AN6579" s="57"/>
      <c r="AO6579" s="57"/>
      <c r="AP6579" s="57"/>
      <c r="AQ6579" s="57"/>
      <c r="AR6579" s="57"/>
      <c r="AS6579" s="57"/>
      <c r="AT6579" s="57"/>
      <c r="AU6579" s="57"/>
      <c r="AV6579" s="57"/>
      <c r="AW6579" s="57"/>
      <c r="AX6579" s="57"/>
      <c r="AY6579" s="57"/>
      <c r="AZ6579" s="57"/>
      <c r="BA6579" s="57"/>
      <c r="BB6579" s="57"/>
      <c r="BC6579" s="57"/>
      <c r="BD6579" s="57"/>
      <c r="BE6579" s="57"/>
      <c r="BF6579" s="57"/>
      <c r="BG6579" s="57"/>
      <c r="BH6579" s="57"/>
      <c r="BI6579" s="57"/>
      <c r="BJ6579" s="57"/>
      <c r="BK6579" s="57"/>
      <c r="BL6579" s="57"/>
    </row>
    <row r="6580" spans="1:64" s="50" customFormat="1" ht="13.5" customHeight="1" x14ac:dyDescent="0.15">
      <c r="A6580" s="42" t="s">
        <v>16749</v>
      </c>
      <c r="B6580" s="42">
        <v>26</v>
      </c>
      <c r="C6580" s="42" t="s">
        <v>14</v>
      </c>
      <c r="D6580" s="42" t="s">
        <v>31</v>
      </c>
      <c r="E6580" s="42" t="s">
        <v>16750</v>
      </c>
      <c r="F6580" s="55">
        <v>41382</v>
      </c>
      <c r="G6580" s="42" t="s">
        <v>16751</v>
      </c>
      <c r="H6580" s="42" t="s">
        <v>16752</v>
      </c>
      <c r="I6580" s="42" t="s">
        <v>40</v>
      </c>
      <c r="J6580" s="42" t="s">
        <v>16753</v>
      </c>
      <c r="K6580" s="42" t="s">
        <v>36</v>
      </c>
      <c r="L6580" s="42" t="s">
        <v>16754</v>
      </c>
      <c r="M6580" s="42" t="s">
        <v>21</v>
      </c>
      <c r="N6580" s="42" t="s">
        <v>16755</v>
      </c>
      <c r="O6580" s="42" t="s">
        <v>23</v>
      </c>
      <c r="P6580" s="42" t="s">
        <v>395</v>
      </c>
      <c r="Q6580" s="56" t="s">
        <v>16756</v>
      </c>
      <c r="R6580" s="42" t="s">
        <v>94</v>
      </c>
      <c r="S6580" s="42" t="s">
        <v>22</v>
      </c>
      <c r="T6580" s="42"/>
      <c r="V6580" s="42"/>
      <c r="W6580" s="42"/>
      <c r="Y6580" s="57"/>
      <c r="Z6580" s="57"/>
      <c r="AA6580" s="57"/>
      <c r="AB6580" s="57"/>
      <c r="AC6580" s="57"/>
      <c r="AD6580" s="57"/>
      <c r="AE6580" s="57"/>
      <c r="AF6580" s="57"/>
      <c r="AG6580" s="57"/>
      <c r="AH6580" s="57"/>
      <c r="AI6580" s="57"/>
      <c r="AJ6580" s="57"/>
      <c r="AK6580" s="57"/>
      <c r="AL6580" s="57"/>
      <c r="AM6580" s="57"/>
      <c r="AN6580" s="57"/>
      <c r="AO6580" s="57"/>
      <c r="AP6580" s="57"/>
      <c r="AQ6580" s="57"/>
      <c r="AR6580" s="57"/>
      <c r="AS6580" s="57"/>
      <c r="AT6580" s="57"/>
      <c r="AU6580" s="57"/>
      <c r="AV6580" s="57"/>
      <c r="AW6580" s="57"/>
      <c r="AX6580" s="57"/>
      <c r="AY6580" s="57"/>
      <c r="AZ6580" s="57"/>
      <c r="BA6580" s="57"/>
      <c r="BB6580" s="57"/>
      <c r="BC6580" s="57"/>
      <c r="BD6580" s="57"/>
      <c r="BE6580" s="57"/>
      <c r="BF6580" s="57"/>
      <c r="BG6580" s="57"/>
      <c r="BH6580" s="57"/>
      <c r="BI6580" s="57"/>
      <c r="BJ6580" s="57"/>
      <c r="BK6580" s="57"/>
      <c r="BL6580" s="57"/>
    </row>
    <row r="6581" spans="1:64" s="50" customFormat="1" ht="13.5" customHeight="1" x14ac:dyDescent="0.15">
      <c r="A6581" s="42" t="s">
        <v>16762</v>
      </c>
      <c r="B6581" s="42" t="s">
        <v>15240</v>
      </c>
      <c r="C6581" s="42" t="s">
        <v>14</v>
      </c>
      <c r="D6581" s="42" t="s">
        <v>79</v>
      </c>
      <c r="E6581" s="42" t="s">
        <v>16763</v>
      </c>
      <c r="F6581" s="55">
        <v>41381</v>
      </c>
      <c r="G6581" s="42" t="s">
        <v>16764</v>
      </c>
      <c r="H6581" s="42" t="s">
        <v>16765</v>
      </c>
      <c r="I6581" s="42" t="s">
        <v>51</v>
      </c>
      <c r="J6581" s="42" t="s">
        <v>8632</v>
      </c>
      <c r="K6581" s="42" t="s">
        <v>8346</v>
      </c>
      <c r="L6581" s="42" t="s">
        <v>16766</v>
      </c>
      <c r="M6581" s="42" t="s">
        <v>21</v>
      </c>
      <c r="N6581" s="42" t="s">
        <v>16767</v>
      </c>
      <c r="O6581" s="42" t="s">
        <v>537</v>
      </c>
      <c r="P6581" s="42" t="s">
        <v>395</v>
      </c>
      <c r="Q6581" s="56" t="s">
        <v>16768</v>
      </c>
      <c r="R6581" s="42" t="s">
        <v>94</v>
      </c>
      <c r="S6581" s="42" t="s">
        <v>22</v>
      </c>
      <c r="T6581" s="42"/>
      <c r="V6581" s="42"/>
      <c r="W6581" s="42"/>
      <c r="Y6581" s="57"/>
      <c r="Z6581" s="57"/>
      <c r="AA6581" s="57"/>
      <c r="AB6581" s="57"/>
      <c r="AC6581" s="57"/>
      <c r="AD6581" s="57"/>
      <c r="AE6581" s="57"/>
      <c r="AF6581" s="57"/>
      <c r="AG6581" s="57"/>
      <c r="AH6581" s="57"/>
      <c r="AI6581" s="57"/>
      <c r="AJ6581" s="57"/>
      <c r="AK6581" s="57"/>
      <c r="AL6581" s="57"/>
      <c r="AM6581" s="57"/>
      <c r="AN6581" s="57"/>
      <c r="AO6581" s="57"/>
      <c r="AP6581" s="57"/>
      <c r="AQ6581" s="57"/>
      <c r="AR6581" s="57"/>
      <c r="AS6581" s="57"/>
      <c r="AT6581" s="57"/>
      <c r="AU6581" s="57"/>
      <c r="AV6581" s="57"/>
      <c r="AW6581" s="57"/>
      <c r="AX6581" s="57"/>
      <c r="AY6581" s="57"/>
      <c r="AZ6581" s="57"/>
      <c r="BA6581" s="57"/>
      <c r="BB6581" s="57"/>
      <c r="BC6581" s="57"/>
      <c r="BD6581" s="57"/>
      <c r="BE6581" s="57"/>
      <c r="BF6581" s="57"/>
      <c r="BG6581" s="57"/>
      <c r="BH6581" s="57"/>
      <c r="BI6581" s="57"/>
      <c r="BJ6581" s="57"/>
      <c r="BK6581" s="57"/>
      <c r="BL6581" s="57"/>
    </row>
    <row r="6582" spans="1:64" s="50" customFormat="1" ht="13.5" customHeight="1" x14ac:dyDescent="0.15">
      <c r="A6582" s="42" t="s">
        <v>16769</v>
      </c>
      <c r="B6582" s="42" t="s">
        <v>15497</v>
      </c>
      <c r="C6582" s="42" t="s">
        <v>14</v>
      </c>
      <c r="D6582" s="42" t="s">
        <v>42</v>
      </c>
      <c r="E6582" s="42"/>
      <c r="F6582" s="55">
        <v>41381</v>
      </c>
      <c r="G6582" s="42" t="s">
        <v>23975</v>
      </c>
      <c r="H6582" s="42" t="s">
        <v>16770</v>
      </c>
      <c r="I6582" s="42" t="s">
        <v>67</v>
      </c>
      <c r="J6582" s="42" t="s">
        <v>16771</v>
      </c>
      <c r="K6582" s="42" t="s">
        <v>7445</v>
      </c>
      <c r="L6582" s="42" t="s">
        <v>16772</v>
      </c>
      <c r="M6582" s="42" t="s">
        <v>21</v>
      </c>
      <c r="N6582" s="42" t="s">
        <v>16773</v>
      </c>
      <c r="O6582" s="42" t="s">
        <v>23</v>
      </c>
      <c r="P6582" s="42" t="s">
        <v>395</v>
      </c>
      <c r="Q6582" s="56" t="s">
        <v>16774</v>
      </c>
      <c r="R6582" s="42" t="s">
        <v>94</v>
      </c>
      <c r="S6582" s="42" t="s">
        <v>22</v>
      </c>
      <c r="T6582" s="42"/>
      <c r="V6582" s="42"/>
      <c r="W6582" s="42"/>
      <c r="Y6582" s="57"/>
      <c r="Z6582" s="57"/>
      <c r="AA6582" s="57"/>
      <c r="AB6582" s="57"/>
      <c r="AC6582" s="57"/>
      <c r="AD6582" s="57"/>
      <c r="AE6582" s="57"/>
      <c r="AF6582" s="57"/>
      <c r="AG6582" s="57"/>
      <c r="AH6582" s="57"/>
      <c r="AI6582" s="57"/>
      <c r="AJ6582" s="57"/>
      <c r="AK6582" s="57"/>
      <c r="AL6582" s="57"/>
      <c r="AM6582" s="57"/>
      <c r="AN6582" s="57"/>
      <c r="AO6582" s="57"/>
      <c r="AP6582" s="57"/>
      <c r="AQ6582" s="57"/>
      <c r="AR6582" s="57"/>
      <c r="AS6582" s="57"/>
      <c r="AT6582" s="57"/>
      <c r="AU6582" s="57"/>
      <c r="AV6582" s="57"/>
      <c r="AW6582" s="57"/>
      <c r="AX6582" s="57"/>
      <c r="AY6582" s="57"/>
      <c r="AZ6582" s="57"/>
      <c r="BA6582" s="57"/>
      <c r="BB6582" s="57"/>
      <c r="BC6582" s="57"/>
      <c r="BD6582" s="57"/>
      <c r="BE6582" s="57"/>
      <c r="BF6582" s="57"/>
      <c r="BG6582" s="57"/>
      <c r="BH6582" s="57"/>
      <c r="BI6582" s="57"/>
      <c r="BJ6582" s="57"/>
      <c r="BK6582" s="57"/>
      <c r="BL6582" s="57"/>
    </row>
    <row r="6583" spans="1:64" s="50" customFormat="1" ht="13.5" customHeight="1" x14ac:dyDescent="0.15">
      <c r="A6583" s="42" t="s">
        <v>16775</v>
      </c>
      <c r="B6583" s="42">
        <v>60</v>
      </c>
      <c r="C6583" s="42" t="s">
        <v>14</v>
      </c>
      <c r="D6583" s="42" t="s">
        <v>31</v>
      </c>
      <c r="E6583" s="42"/>
      <c r="F6583" s="55">
        <v>41381</v>
      </c>
      <c r="G6583" s="42" t="s">
        <v>23974</v>
      </c>
      <c r="H6583" s="42" t="s">
        <v>929</v>
      </c>
      <c r="I6583" s="42" t="s">
        <v>39</v>
      </c>
      <c r="J6583" s="42" t="s">
        <v>6707</v>
      </c>
      <c r="K6583" s="42" t="s">
        <v>929</v>
      </c>
      <c r="L6583" s="42" t="s">
        <v>930</v>
      </c>
      <c r="M6583" s="42" t="s">
        <v>21</v>
      </c>
      <c r="N6583" s="42" t="s">
        <v>16776</v>
      </c>
      <c r="O6583" s="42" t="s">
        <v>23</v>
      </c>
      <c r="P6583" s="42" t="s">
        <v>395</v>
      </c>
      <c r="Q6583" s="56" t="s">
        <v>16777</v>
      </c>
      <c r="R6583" s="42" t="s">
        <v>23</v>
      </c>
      <c r="S6583" s="42" t="s">
        <v>22</v>
      </c>
      <c r="T6583" s="42"/>
      <c r="V6583" s="42"/>
      <c r="W6583" s="42"/>
      <c r="Y6583" s="57"/>
      <c r="Z6583" s="57"/>
      <c r="AA6583" s="57"/>
      <c r="AB6583" s="57"/>
      <c r="AC6583" s="57"/>
      <c r="AD6583" s="57"/>
      <c r="AE6583" s="57"/>
      <c r="AF6583" s="57"/>
      <c r="AG6583" s="57"/>
      <c r="AH6583" s="57"/>
      <c r="AI6583" s="57"/>
      <c r="AJ6583" s="57"/>
      <c r="AK6583" s="57"/>
      <c r="AL6583" s="57"/>
      <c r="AM6583" s="57"/>
      <c r="AN6583" s="57"/>
      <c r="AO6583" s="57"/>
      <c r="AP6583" s="57"/>
      <c r="AQ6583" s="57"/>
      <c r="AR6583" s="57"/>
      <c r="AS6583" s="57"/>
      <c r="AT6583" s="57"/>
      <c r="AU6583" s="57"/>
      <c r="AV6583" s="57"/>
      <c r="AW6583" s="57"/>
      <c r="AX6583" s="57"/>
      <c r="AY6583" s="57"/>
      <c r="AZ6583" s="57"/>
      <c r="BA6583" s="57"/>
      <c r="BB6583" s="57"/>
      <c r="BC6583" s="57"/>
      <c r="BD6583" s="57"/>
      <c r="BE6583" s="57"/>
      <c r="BF6583" s="57"/>
      <c r="BG6583" s="57"/>
      <c r="BH6583" s="57"/>
      <c r="BI6583" s="57"/>
      <c r="BJ6583" s="57"/>
      <c r="BK6583" s="57"/>
      <c r="BL6583" s="57"/>
    </row>
    <row r="6584" spans="1:64" s="50" customFormat="1" ht="13.5" customHeight="1" x14ac:dyDescent="0.15">
      <c r="A6584" s="42" t="s">
        <v>16782</v>
      </c>
      <c r="B6584" s="42">
        <v>33</v>
      </c>
      <c r="C6584" s="42" t="s">
        <v>14</v>
      </c>
      <c r="D6584" s="42" t="s">
        <v>79</v>
      </c>
      <c r="E6584" s="42"/>
      <c r="F6584" s="55">
        <v>41379</v>
      </c>
      <c r="G6584" s="42" t="s">
        <v>16779</v>
      </c>
      <c r="H6584" s="42" t="s">
        <v>1679</v>
      </c>
      <c r="I6584" s="42" t="s">
        <v>417</v>
      </c>
      <c r="J6584" s="42" t="s">
        <v>9523</v>
      </c>
      <c r="K6584" s="42" t="s">
        <v>1681</v>
      </c>
      <c r="L6584" s="42" t="s">
        <v>569</v>
      </c>
      <c r="M6584" s="42" t="s">
        <v>21</v>
      </c>
      <c r="N6584" s="42" t="s">
        <v>16780</v>
      </c>
      <c r="O6584" s="42" t="s">
        <v>597</v>
      </c>
      <c r="P6584" s="42" t="s">
        <v>395</v>
      </c>
      <c r="Q6584" s="56" t="s">
        <v>16781</v>
      </c>
      <c r="R6584" s="42" t="s">
        <v>94</v>
      </c>
      <c r="S6584" s="42" t="s">
        <v>12</v>
      </c>
      <c r="T6584" s="42"/>
      <c r="V6584" s="42"/>
      <c r="W6584" s="42"/>
      <c r="Y6584" s="57"/>
      <c r="Z6584" s="57"/>
      <c r="AA6584" s="57"/>
      <c r="AB6584" s="57"/>
      <c r="AC6584" s="57"/>
      <c r="AD6584" s="57"/>
      <c r="AE6584" s="57"/>
      <c r="AF6584" s="57"/>
      <c r="AG6584" s="57"/>
      <c r="AH6584" s="57"/>
      <c r="AI6584" s="57"/>
      <c r="AJ6584" s="57"/>
      <c r="AK6584" s="57"/>
      <c r="AL6584" s="57"/>
      <c r="AM6584" s="57"/>
      <c r="AN6584" s="57"/>
      <c r="AO6584" s="57"/>
      <c r="AP6584" s="57"/>
      <c r="AQ6584" s="57"/>
      <c r="AR6584" s="57"/>
      <c r="AS6584" s="57"/>
      <c r="AT6584" s="57"/>
      <c r="AU6584" s="57"/>
      <c r="AV6584" s="57"/>
      <c r="AW6584" s="57"/>
      <c r="AX6584" s="57"/>
      <c r="AY6584" s="57"/>
      <c r="AZ6584" s="57"/>
      <c r="BA6584" s="57"/>
      <c r="BB6584" s="57"/>
      <c r="BC6584" s="57"/>
      <c r="BD6584" s="57"/>
      <c r="BE6584" s="57"/>
      <c r="BF6584" s="57"/>
      <c r="BG6584" s="57"/>
      <c r="BH6584" s="57"/>
      <c r="BI6584" s="57"/>
      <c r="BJ6584" s="57"/>
      <c r="BK6584" s="57"/>
      <c r="BL6584" s="57"/>
    </row>
    <row r="6585" spans="1:64" s="50" customFormat="1" ht="13.5" customHeight="1" x14ac:dyDescent="0.15">
      <c r="A6585" s="42" t="s">
        <v>16778</v>
      </c>
      <c r="B6585" s="42">
        <v>1</v>
      </c>
      <c r="C6585" s="42" t="s">
        <v>14</v>
      </c>
      <c r="D6585" s="42" t="s">
        <v>79</v>
      </c>
      <c r="E6585" s="42"/>
      <c r="F6585" s="55">
        <v>41379</v>
      </c>
      <c r="G6585" s="42" t="s">
        <v>16779</v>
      </c>
      <c r="H6585" s="42" t="s">
        <v>1679</v>
      </c>
      <c r="I6585" s="42" t="s">
        <v>417</v>
      </c>
      <c r="J6585" s="42" t="s">
        <v>9523</v>
      </c>
      <c r="K6585" s="42" t="s">
        <v>1681</v>
      </c>
      <c r="L6585" s="42" t="s">
        <v>569</v>
      </c>
      <c r="M6585" s="42" t="s">
        <v>21</v>
      </c>
      <c r="N6585" s="42" t="s">
        <v>16780</v>
      </c>
      <c r="O6585" s="42" t="s">
        <v>597</v>
      </c>
      <c r="P6585" s="42" t="s">
        <v>395</v>
      </c>
      <c r="Q6585" s="56" t="s">
        <v>16781</v>
      </c>
      <c r="R6585" s="42" t="s">
        <v>94</v>
      </c>
      <c r="S6585" s="42" t="s">
        <v>12</v>
      </c>
      <c r="T6585" s="42"/>
      <c r="V6585" s="42"/>
      <c r="W6585" s="42"/>
      <c r="Y6585" s="57"/>
      <c r="Z6585" s="57"/>
      <c r="AA6585" s="57"/>
      <c r="AB6585" s="57"/>
      <c r="AC6585" s="57"/>
      <c r="AD6585" s="57"/>
      <c r="AE6585" s="57"/>
      <c r="AF6585" s="57"/>
      <c r="AG6585" s="57"/>
      <c r="AH6585" s="57"/>
      <c r="AI6585" s="57"/>
      <c r="AJ6585" s="57"/>
      <c r="AK6585" s="57"/>
      <c r="AL6585" s="57"/>
      <c r="AM6585" s="57"/>
      <c r="AN6585" s="57"/>
      <c r="AO6585" s="57"/>
      <c r="AP6585" s="57"/>
      <c r="AQ6585" s="57"/>
      <c r="AR6585" s="57"/>
      <c r="AS6585" s="57"/>
      <c r="AT6585" s="57"/>
      <c r="AU6585" s="57"/>
      <c r="AV6585" s="57"/>
      <c r="AW6585" s="57"/>
      <c r="AX6585" s="57"/>
      <c r="AY6585" s="57"/>
      <c r="AZ6585" s="57"/>
      <c r="BA6585" s="57"/>
      <c r="BB6585" s="57"/>
      <c r="BC6585" s="57"/>
      <c r="BD6585" s="57"/>
      <c r="BE6585" s="57"/>
      <c r="BF6585" s="57"/>
      <c r="BG6585" s="57"/>
      <c r="BH6585" s="57"/>
      <c r="BI6585" s="57"/>
      <c r="BJ6585" s="57"/>
      <c r="BK6585" s="57"/>
      <c r="BL6585" s="57"/>
    </row>
    <row r="6586" spans="1:64" s="50" customFormat="1" ht="13.5" customHeight="1" x14ac:dyDescent="0.15">
      <c r="A6586" s="42" t="s">
        <v>16783</v>
      </c>
      <c r="B6586" s="42">
        <v>29</v>
      </c>
      <c r="C6586" s="42" t="s">
        <v>14</v>
      </c>
      <c r="D6586" s="42" t="s">
        <v>42</v>
      </c>
      <c r="E6586" s="42"/>
      <c r="F6586" s="55">
        <v>41377</v>
      </c>
      <c r="G6586" s="42" t="s">
        <v>16784</v>
      </c>
      <c r="H6586" s="42" t="s">
        <v>616</v>
      </c>
      <c r="I6586" s="42" t="s">
        <v>117</v>
      </c>
      <c r="J6586" s="42" t="s">
        <v>16785</v>
      </c>
      <c r="K6586" s="42" t="s">
        <v>617</v>
      </c>
      <c r="L6586" s="42" t="s">
        <v>618</v>
      </c>
      <c r="M6586" s="42" t="s">
        <v>21</v>
      </c>
      <c r="N6586" s="42" t="s">
        <v>16786</v>
      </c>
      <c r="O6586" s="42" t="s">
        <v>23</v>
      </c>
      <c r="P6586" s="42" t="s">
        <v>395</v>
      </c>
      <c r="Q6586" s="56" t="s">
        <v>16787</v>
      </c>
      <c r="R6586" s="42" t="s">
        <v>94</v>
      </c>
      <c r="S6586" s="42" t="s">
        <v>22</v>
      </c>
      <c r="T6586" s="42"/>
      <c r="V6586" s="42"/>
      <c r="W6586" s="42"/>
      <c r="Y6586" s="57"/>
      <c r="Z6586" s="57"/>
      <c r="AA6586" s="57"/>
      <c r="AB6586" s="57"/>
      <c r="AC6586" s="57"/>
      <c r="AD6586" s="57"/>
      <c r="AE6586" s="57"/>
      <c r="AF6586" s="57"/>
      <c r="AG6586" s="57"/>
      <c r="AH6586" s="57"/>
      <c r="AI6586" s="57"/>
      <c r="AJ6586" s="57"/>
      <c r="AK6586" s="57"/>
      <c r="AL6586" s="57"/>
      <c r="AM6586" s="57"/>
      <c r="AN6586" s="57"/>
      <c r="AO6586" s="57"/>
      <c r="AP6586" s="57"/>
      <c r="AQ6586" s="57"/>
      <c r="AR6586" s="57"/>
      <c r="AS6586" s="57"/>
      <c r="AT6586" s="57"/>
      <c r="AU6586" s="57"/>
      <c r="AV6586" s="57"/>
      <c r="AW6586" s="57"/>
      <c r="AX6586" s="57"/>
      <c r="AY6586" s="57"/>
      <c r="AZ6586" s="57"/>
      <c r="BA6586" s="57"/>
      <c r="BB6586" s="57"/>
      <c r="BC6586" s="57"/>
      <c r="BD6586" s="57"/>
      <c r="BE6586" s="57"/>
      <c r="BF6586" s="57"/>
      <c r="BG6586" s="57"/>
      <c r="BH6586" s="57"/>
      <c r="BI6586" s="57"/>
      <c r="BJ6586" s="57"/>
      <c r="BK6586" s="57"/>
      <c r="BL6586" s="57"/>
    </row>
    <row r="6587" spans="1:64" s="50" customFormat="1" ht="13.5" customHeight="1" x14ac:dyDescent="0.15">
      <c r="A6587" s="42" t="s">
        <v>16788</v>
      </c>
      <c r="B6587" s="42" t="s">
        <v>13393</v>
      </c>
      <c r="C6587" s="42" t="s">
        <v>14</v>
      </c>
      <c r="D6587" s="42" t="s">
        <v>24</v>
      </c>
      <c r="E6587" s="42"/>
      <c r="F6587" s="55">
        <v>41376</v>
      </c>
      <c r="G6587" s="42" t="s">
        <v>16789</v>
      </c>
      <c r="H6587" s="42" t="s">
        <v>16790</v>
      </c>
      <c r="I6587" s="42" t="s">
        <v>425</v>
      </c>
      <c r="J6587" s="42" t="s">
        <v>16791</v>
      </c>
      <c r="K6587" s="42" t="s">
        <v>4842</v>
      </c>
      <c r="L6587" s="42" t="s">
        <v>16792</v>
      </c>
      <c r="M6587" s="42" t="s">
        <v>21</v>
      </c>
      <c r="N6587" s="42" t="s">
        <v>16793</v>
      </c>
      <c r="O6587" s="42" t="s">
        <v>537</v>
      </c>
      <c r="P6587" s="42" t="s">
        <v>395</v>
      </c>
      <c r="Q6587" s="56" t="s">
        <v>16794</v>
      </c>
      <c r="R6587" s="42" t="s">
        <v>23</v>
      </c>
      <c r="S6587" s="42" t="s">
        <v>22</v>
      </c>
      <c r="T6587" s="42"/>
      <c r="V6587" s="42"/>
      <c r="W6587" s="42"/>
      <c r="Y6587" s="57"/>
      <c r="Z6587" s="57"/>
      <c r="AA6587" s="57"/>
      <c r="AB6587" s="57"/>
      <c r="AC6587" s="57"/>
      <c r="AD6587" s="57"/>
      <c r="AE6587" s="57"/>
      <c r="AF6587" s="57"/>
      <c r="AG6587" s="57"/>
      <c r="AH6587" s="57"/>
      <c r="AI6587" s="57"/>
      <c r="AJ6587" s="57"/>
      <c r="AK6587" s="57"/>
      <c r="AL6587" s="57"/>
      <c r="AM6587" s="57"/>
      <c r="AN6587" s="57"/>
      <c r="AO6587" s="57"/>
      <c r="AP6587" s="57"/>
      <c r="AQ6587" s="57"/>
      <c r="AR6587" s="57"/>
      <c r="AS6587" s="57"/>
      <c r="AT6587" s="57"/>
      <c r="AU6587" s="57"/>
      <c r="AV6587" s="57"/>
      <c r="AW6587" s="57"/>
      <c r="AX6587" s="57"/>
      <c r="AY6587" s="57"/>
      <c r="AZ6587" s="57"/>
      <c r="BA6587" s="57"/>
      <c r="BB6587" s="57"/>
      <c r="BC6587" s="57"/>
      <c r="BD6587" s="57"/>
      <c r="BE6587" s="57"/>
      <c r="BF6587" s="57"/>
      <c r="BG6587" s="57"/>
      <c r="BH6587" s="57"/>
      <c r="BI6587" s="57"/>
      <c r="BJ6587" s="57"/>
      <c r="BK6587" s="57"/>
      <c r="BL6587" s="57"/>
    </row>
    <row r="6588" spans="1:64" s="50" customFormat="1" ht="13.5" customHeight="1" x14ac:dyDescent="0.15">
      <c r="A6588" s="42" t="s">
        <v>16795</v>
      </c>
      <c r="B6588" s="42" t="s">
        <v>16796</v>
      </c>
      <c r="C6588" s="42" t="s">
        <v>14</v>
      </c>
      <c r="D6588" s="42" t="s">
        <v>31</v>
      </c>
      <c r="E6588" s="42" t="s">
        <v>16797</v>
      </c>
      <c r="F6588" s="55">
        <v>41376</v>
      </c>
      <c r="G6588" s="42" t="s">
        <v>16798</v>
      </c>
      <c r="H6588" s="42" t="s">
        <v>16799</v>
      </c>
      <c r="I6588" s="42" t="s">
        <v>167</v>
      </c>
      <c r="J6588" s="42" t="s">
        <v>16800</v>
      </c>
      <c r="K6588" s="42" t="s">
        <v>1526</v>
      </c>
      <c r="L6588" s="42" t="s">
        <v>16801</v>
      </c>
      <c r="M6588" s="42" t="s">
        <v>21</v>
      </c>
      <c r="N6588" s="42" t="s">
        <v>16802</v>
      </c>
      <c r="O6588" s="42" t="s">
        <v>23</v>
      </c>
      <c r="P6588" s="42" t="s">
        <v>395</v>
      </c>
      <c r="Q6588" s="56" t="s">
        <v>16803</v>
      </c>
      <c r="R6588" s="42" t="s">
        <v>542</v>
      </c>
      <c r="S6588" s="42" t="s">
        <v>22</v>
      </c>
      <c r="T6588" s="42"/>
      <c r="V6588" s="42"/>
      <c r="W6588" s="42"/>
      <c r="Y6588" s="57"/>
      <c r="Z6588" s="57"/>
      <c r="AA6588" s="57"/>
      <c r="AB6588" s="57"/>
      <c r="AC6588" s="57"/>
      <c r="AD6588" s="57"/>
      <c r="AE6588" s="57"/>
      <c r="AF6588" s="57"/>
      <c r="AG6588" s="57"/>
      <c r="AH6588" s="57"/>
      <c r="AI6588" s="57"/>
      <c r="AJ6588" s="57"/>
      <c r="AK6588" s="57"/>
      <c r="AL6588" s="57"/>
      <c r="AM6588" s="57"/>
      <c r="AN6588" s="57"/>
      <c r="AO6588" s="57"/>
      <c r="AP6588" s="57"/>
      <c r="AQ6588" s="57"/>
      <c r="AR6588" s="57"/>
      <c r="AS6588" s="57"/>
      <c r="AT6588" s="57"/>
      <c r="AU6588" s="57"/>
      <c r="AV6588" s="57"/>
      <c r="AW6588" s="57"/>
      <c r="AX6588" s="57"/>
      <c r="AY6588" s="57"/>
      <c r="AZ6588" s="57"/>
      <c r="BA6588" s="57"/>
      <c r="BB6588" s="57"/>
      <c r="BC6588" s="57"/>
      <c r="BD6588" s="57"/>
      <c r="BE6588" s="57"/>
      <c r="BF6588" s="57"/>
      <c r="BG6588" s="57"/>
      <c r="BH6588" s="57"/>
      <c r="BI6588" s="57"/>
      <c r="BJ6588" s="57"/>
      <c r="BK6588" s="57"/>
      <c r="BL6588" s="57"/>
    </row>
    <row r="6589" spans="1:64" s="50" customFormat="1" ht="13.5" customHeight="1" x14ac:dyDescent="0.15">
      <c r="A6589" s="42" t="s">
        <v>16806</v>
      </c>
      <c r="B6589" s="42">
        <v>25</v>
      </c>
      <c r="C6589" s="42" t="s">
        <v>14</v>
      </c>
      <c r="D6589" s="42" t="s">
        <v>31</v>
      </c>
      <c r="E6589" s="42" t="s">
        <v>16807</v>
      </c>
      <c r="F6589" s="55">
        <v>41375</v>
      </c>
      <c r="G6589" s="42" t="s">
        <v>23976</v>
      </c>
      <c r="H6589" s="42" t="s">
        <v>16808</v>
      </c>
      <c r="I6589" s="42" t="s">
        <v>39</v>
      </c>
      <c r="J6589" s="42" t="s">
        <v>16809</v>
      </c>
      <c r="K6589" s="42" t="s">
        <v>2892</v>
      </c>
      <c r="L6589" s="42" t="s">
        <v>16810</v>
      </c>
      <c r="M6589" s="42" t="s">
        <v>21</v>
      </c>
      <c r="N6589" s="42" t="s">
        <v>16811</v>
      </c>
      <c r="O6589" s="42" t="s">
        <v>13284</v>
      </c>
      <c r="P6589" s="42" t="s">
        <v>395</v>
      </c>
      <c r="Q6589" s="56" t="s">
        <v>16812</v>
      </c>
      <c r="R6589" s="42" t="s">
        <v>23</v>
      </c>
      <c r="S6589" s="42" t="s">
        <v>22</v>
      </c>
      <c r="T6589" s="42"/>
      <c r="V6589" s="42"/>
      <c r="W6589" s="42"/>
      <c r="Y6589" s="57"/>
      <c r="Z6589" s="57"/>
      <c r="AA6589" s="57"/>
      <c r="AB6589" s="57"/>
      <c r="AC6589" s="57"/>
      <c r="AD6589" s="57"/>
      <c r="AE6589" s="57"/>
      <c r="AF6589" s="57"/>
      <c r="AG6589" s="57"/>
      <c r="AH6589" s="57"/>
      <c r="AI6589" s="57"/>
      <c r="AJ6589" s="57"/>
      <c r="AK6589" s="57"/>
      <c r="AL6589" s="57"/>
      <c r="AM6589" s="57"/>
      <c r="AN6589" s="57"/>
      <c r="AO6589" s="57"/>
      <c r="AP6589" s="57"/>
      <c r="AQ6589" s="57"/>
      <c r="AR6589" s="57"/>
      <c r="AS6589" s="57"/>
      <c r="AT6589" s="57"/>
      <c r="AU6589" s="57"/>
      <c r="AV6589" s="57"/>
      <c r="AW6589" s="57"/>
      <c r="AX6589" s="57"/>
      <c r="AY6589" s="57"/>
      <c r="AZ6589" s="57"/>
      <c r="BA6589" s="57"/>
      <c r="BB6589" s="57"/>
      <c r="BC6589" s="57"/>
      <c r="BD6589" s="57"/>
      <c r="BE6589" s="57"/>
      <c r="BF6589" s="57"/>
      <c r="BG6589" s="57"/>
      <c r="BH6589" s="57"/>
      <c r="BI6589" s="57"/>
      <c r="BJ6589" s="57"/>
      <c r="BK6589" s="57"/>
      <c r="BL6589" s="57"/>
    </row>
    <row r="6590" spans="1:64" s="50" customFormat="1" ht="13.5" customHeight="1" x14ac:dyDescent="0.15">
      <c r="A6590" s="42" t="s">
        <v>16821</v>
      </c>
      <c r="B6590" s="42" t="s">
        <v>13209</v>
      </c>
      <c r="C6590" s="42" t="s">
        <v>14</v>
      </c>
      <c r="D6590" s="42" t="s">
        <v>31</v>
      </c>
      <c r="E6590" s="42" t="s">
        <v>16822</v>
      </c>
      <c r="F6590" s="55">
        <v>41374</v>
      </c>
      <c r="G6590" s="42" t="s">
        <v>16823</v>
      </c>
      <c r="H6590" s="42" t="s">
        <v>1168</v>
      </c>
      <c r="I6590" s="42" t="s">
        <v>313</v>
      </c>
      <c r="J6590" s="42">
        <v>38134</v>
      </c>
      <c r="K6590" s="42" t="s">
        <v>1169</v>
      </c>
      <c r="L6590" s="42" t="s">
        <v>1170</v>
      </c>
      <c r="M6590" s="42" t="s">
        <v>21</v>
      </c>
      <c r="N6590" s="42" t="s">
        <v>16824</v>
      </c>
      <c r="O6590" s="42" t="s">
        <v>23</v>
      </c>
      <c r="P6590" s="42" t="s">
        <v>395</v>
      </c>
      <c r="Q6590" s="56" t="s">
        <v>16825</v>
      </c>
      <c r="R6590" s="42" t="s">
        <v>23</v>
      </c>
      <c r="S6590" s="42" t="s">
        <v>22</v>
      </c>
      <c r="T6590" s="42"/>
      <c r="V6590" s="42"/>
      <c r="W6590" s="42"/>
      <c r="Y6590" s="57"/>
      <c r="Z6590" s="57"/>
      <c r="AA6590" s="57"/>
      <c r="AB6590" s="57"/>
      <c r="AC6590" s="57"/>
      <c r="AD6590" s="57"/>
      <c r="AE6590" s="57"/>
      <c r="AF6590" s="57"/>
      <c r="AG6590" s="57"/>
      <c r="AH6590" s="57"/>
      <c r="AI6590" s="57"/>
      <c r="AJ6590" s="57"/>
      <c r="AK6590" s="57"/>
      <c r="AL6590" s="57"/>
      <c r="AM6590" s="57"/>
      <c r="AN6590" s="57"/>
      <c r="AO6590" s="57"/>
      <c r="AP6590" s="57"/>
      <c r="AQ6590" s="57"/>
      <c r="AR6590" s="57"/>
      <c r="AS6590" s="57"/>
      <c r="AT6590" s="57"/>
      <c r="AU6590" s="57"/>
      <c r="AV6590" s="57"/>
      <c r="AW6590" s="57"/>
      <c r="AX6590" s="57"/>
      <c r="AY6590" s="57"/>
      <c r="AZ6590" s="57"/>
      <c r="BA6590" s="57"/>
      <c r="BB6590" s="57"/>
      <c r="BC6590" s="57"/>
      <c r="BD6590" s="57"/>
      <c r="BE6590" s="57"/>
      <c r="BF6590" s="57"/>
      <c r="BG6590" s="57"/>
      <c r="BH6590" s="57"/>
      <c r="BI6590" s="57"/>
      <c r="BJ6590" s="57"/>
      <c r="BK6590" s="57"/>
      <c r="BL6590" s="57"/>
    </row>
    <row r="6591" spans="1:64" s="50" customFormat="1" ht="13.5" customHeight="1" x14ac:dyDescent="0.15">
      <c r="A6591" s="42" t="s">
        <v>16813</v>
      </c>
      <c r="B6591" s="42">
        <v>55</v>
      </c>
      <c r="C6591" s="42" t="s">
        <v>14</v>
      </c>
      <c r="D6591" s="42" t="s">
        <v>31</v>
      </c>
      <c r="E6591" s="42" t="s">
        <v>16814</v>
      </c>
      <c r="F6591" s="55">
        <v>41374</v>
      </c>
      <c r="G6591" s="42" t="s">
        <v>16815</v>
      </c>
      <c r="H6591" s="42" t="s">
        <v>16816</v>
      </c>
      <c r="I6591" s="42" t="s">
        <v>167</v>
      </c>
      <c r="J6591" s="42" t="s">
        <v>16817</v>
      </c>
      <c r="K6591" s="42" t="s">
        <v>1300</v>
      </c>
      <c r="L6591" s="42" t="s">
        <v>16818</v>
      </c>
      <c r="M6591" s="42" t="s">
        <v>21</v>
      </c>
      <c r="N6591" s="42" t="s">
        <v>16819</v>
      </c>
      <c r="O6591" s="42" t="s">
        <v>23</v>
      </c>
      <c r="P6591" s="42" t="s">
        <v>395</v>
      </c>
      <c r="Q6591" s="56" t="s">
        <v>16820</v>
      </c>
      <c r="R6591" s="42" t="s">
        <v>23</v>
      </c>
      <c r="S6591" s="42" t="s">
        <v>22</v>
      </c>
      <c r="T6591" s="42"/>
      <c r="V6591" s="42"/>
      <c r="W6591" s="42"/>
      <c r="Y6591" s="57"/>
      <c r="Z6591" s="57"/>
      <c r="AA6591" s="57"/>
      <c r="AB6591" s="57"/>
      <c r="AC6591" s="57"/>
      <c r="AD6591" s="57"/>
      <c r="AE6591" s="57"/>
      <c r="AF6591" s="57"/>
      <c r="AG6591" s="57"/>
      <c r="AH6591" s="57"/>
      <c r="AI6591" s="57"/>
      <c r="AJ6591" s="57"/>
      <c r="AK6591" s="57"/>
      <c r="AL6591" s="57"/>
      <c r="AM6591" s="57"/>
      <c r="AN6591" s="57"/>
      <c r="AO6591" s="57"/>
      <c r="AP6591" s="57"/>
      <c r="AQ6591" s="57"/>
      <c r="AR6591" s="57"/>
      <c r="AS6591" s="57"/>
      <c r="AT6591" s="57"/>
      <c r="AU6591" s="57"/>
      <c r="AV6591" s="57"/>
      <c r="AW6591" s="57"/>
      <c r="AX6591" s="57"/>
      <c r="AY6591" s="57"/>
      <c r="AZ6591" s="57"/>
      <c r="BA6591" s="57"/>
      <c r="BB6591" s="57"/>
      <c r="BC6591" s="57"/>
      <c r="BD6591" s="57"/>
      <c r="BE6591" s="57"/>
      <c r="BF6591" s="57"/>
      <c r="BG6591" s="57"/>
      <c r="BH6591" s="57"/>
      <c r="BI6591" s="57"/>
      <c r="BJ6591" s="57"/>
      <c r="BK6591" s="57"/>
      <c r="BL6591" s="57"/>
    </row>
    <row r="6592" spans="1:64" s="50" customFormat="1" ht="13.5" customHeight="1" x14ac:dyDescent="0.15">
      <c r="A6592" s="42" t="s">
        <v>16826</v>
      </c>
      <c r="B6592" s="42">
        <v>45</v>
      </c>
      <c r="C6592" s="42" t="s">
        <v>14</v>
      </c>
      <c r="D6592" s="42" t="s">
        <v>31</v>
      </c>
      <c r="E6592" s="42" t="s">
        <v>16827</v>
      </c>
      <c r="F6592" s="55">
        <v>41374</v>
      </c>
      <c r="G6592" s="42" t="s">
        <v>16828</v>
      </c>
      <c r="H6592" s="42" t="s">
        <v>145</v>
      </c>
      <c r="I6592" s="42" t="s">
        <v>360</v>
      </c>
      <c r="J6592" s="42" t="s">
        <v>16829</v>
      </c>
      <c r="K6592" s="42" t="s">
        <v>674</v>
      </c>
      <c r="L6592" s="42" t="s">
        <v>16830</v>
      </c>
      <c r="M6592" s="42" t="s">
        <v>385</v>
      </c>
      <c r="N6592" s="42" t="s">
        <v>16831</v>
      </c>
      <c r="O6592" s="42" t="s">
        <v>994</v>
      </c>
      <c r="P6592" s="42" t="s">
        <v>395</v>
      </c>
      <c r="Q6592" s="56" t="s">
        <v>16832</v>
      </c>
      <c r="R6592" s="42" t="s">
        <v>94</v>
      </c>
      <c r="S6592" s="42" t="s">
        <v>22</v>
      </c>
      <c r="T6592" s="42"/>
      <c r="V6592" s="42"/>
      <c r="W6592" s="42"/>
      <c r="Y6592" s="57"/>
      <c r="Z6592" s="57"/>
      <c r="AA6592" s="57"/>
      <c r="AB6592" s="57"/>
      <c r="AC6592" s="57"/>
      <c r="AD6592" s="57"/>
      <c r="AE6592" s="57"/>
      <c r="AF6592" s="57"/>
      <c r="AG6592" s="57"/>
      <c r="AH6592" s="57"/>
      <c r="AI6592" s="57"/>
      <c r="AJ6592" s="57"/>
      <c r="AK6592" s="57"/>
      <c r="AL6592" s="57"/>
      <c r="AM6592" s="57"/>
      <c r="AN6592" s="57"/>
      <c r="AO6592" s="57"/>
      <c r="AP6592" s="57"/>
      <c r="AQ6592" s="57"/>
      <c r="AR6592" s="57"/>
      <c r="AS6592" s="57"/>
      <c r="AT6592" s="57"/>
      <c r="AU6592" s="57"/>
      <c r="AV6592" s="57"/>
      <c r="AW6592" s="57"/>
      <c r="AX6592" s="57"/>
      <c r="AY6592" s="57"/>
      <c r="AZ6592" s="57"/>
      <c r="BA6592" s="57"/>
      <c r="BB6592" s="57"/>
      <c r="BC6592" s="57"/>
      <c r="BD6592" s="57"/>
      <c r="BE6592" s="57"/>
      <c r="BF6592" s="57"/>
      <c r="BG6592" s="57"/>
      <c r="BH6592" s="57"/>
      <c r="BI6592" s="57"/>
      <c r="BJ6592" s="57"/>
      <c r="BK6592" s="57"/>
      <c r="BL6592" s="57"/>
    </row>
    <row r="6593" spans="1:64" s="50" customFormat="1" ht="13.5" customHeight="1" x14ac:dyDescent="0.15">
      <c r="A6593" s="42" t="s">
        <v>16833</v>
      </c>
      <c r="B6593" s="42">
        <v>25</v>
      </c>
      <c r="C6593" s="42" t="s">
        <v>14</v>
      </c>
      <c r="D6593" s="42" t="s">
        <v>42</v>
      </c>
      <c r="E6593" s="42"/>
      <c r="F6593" s="55">
        <v>41373</v>
      </c>
      <c r="G6593" s="42" t="s">
        <v>16834</v>
      </c>
      <c r="H6593" s="42" t="s">
        <v>7425</v>
      </c>
      <c r="I6593" s="42" t="s">
        <v>39</v>
      </c>
      <c r="J6593" s="42" t="s">
        <v>7426</v>
      </c>
      <c r="K6593" s="42" t="s">
        <v>92</v>
      </c>
      <c r="L6593" s="42" t="s">
        <v>13732</v>
      </c>
      <c r="M6593" s="42" t="s">
        <v>21</v>
      </c>
      <c r="N6593" s="42" t="s">
        <v>16835</v>
      </c>
      <c r="O6593" s="42" t="s">
        <v>994</v>
      </c>
      <c r="P6593" s="42" t="s">
        <v>395</v>
      </c>
      <c r="Q6593" s="56" t="s">
        <v>16836</v>
      </c>
      <c r="R6593" s="42" t="s">
        <v>23</v>
      </c>
      <c r="S6593" s="42" t="s">
        <v>22</v>
      </c>
      <c r="T6593" s="42"/>
      <c r="V6593" s="42"/>
      <c r="W6593" s="42"/>
      <c r="Y6593" s="57"/>
      <c r="Z6593" s="57"/>
      <c r="AA6593" s="57"/>
      <c r="AB6593" s="57"/>
      <c r="AC6593" s="57"/>
      <c r="AD6593" s="57"/>
      <c r="AE6593" s="57"/>
      <c r="AF6593" s="57"/>
      <c r="AG6593" s="57"/>
      <c r="AH6593" s="57"/>
      <c r="AI6593" s="57"/>
      <c r="AJ6593" s="57"/>
      <c r="AK6593" s="57"/>
      <c r="AL6593" s="57"/>
      <c r="AM6593" s="57"/>
      <c r="AN6593" s="57"/>
      <c r="AO6593" s="57"/>
      <c r="AP6593" s="57"/>
      <c r="AQ6593" s="57"/>
      <c r="AR6593" s="57"/>
      <c r="AS6593" s="57"/>
      <c r="AT6593" s="57"/>
      <c r="AU6593" s="57"/>
      <c r="AV6593" s="57"/>
      <c r="AW6593" s="57"/>
      <c r="AX6593" s="57"/>
      <c r="AY6593" s="57"/>
      <c r="AZ6593" s="57"/>
      <c r="BA6593" s="57"/>
      <c r="BB6593" s="57"/>
      <c r="BC6593" s="57"/>
      <c r="BD6593" s="57"/>
      <c r="BE6593" s="57"/>
      <c r="BF6593" s="57"/>
      <c r="BG6593" s="57"/>
      <c r="BH6593" s="57"/>
      <c r="BI6593" s="57"/>
      <c r="BJ6593" s="57"/>
      <c r="BK6593" s="57"/>
      <c r="BL6593" s="57"/>
    </row>
    <row r="6594" spans="1:64" s="50" customFormat="1" ht="13.5" customHeight="1" x14ac:dyDescent="0.15">
      <c r="A6594" s="42" t="s">
        <v>16843</v>
      </c>
      <c r="B6594" s="42">
        <v>23</v>
      </c>
      <c r="C6594" s="42" t="s">
        <v>14</v>
      </c>
      <c r="D6594" s="42" t="s">
        <v>31</v>
      </c>
      <c r="E6594" s="42" t="s">
        <v>16844</v>
      </c>
      <c r="F6594" s="55">
        <v>41373</v>
      </c>
      <c r="G6594" s="42" t="s">
        <v>16845</v>
      </c>
      <c r="H6594" s="42" t="s">
        <v>1077</v>
      </c>
      <c r="I6594" s="42" t="s">
        <v>389</v>
      </c>
      <c r="J6594" s="42" t="s">
        <v>16840</v>
      </c>
      <c r="K6594" s="42" t="s">
        <v>1078</v>
      </c>
      <c r="L6594" s="42" t="s">
        <v>1079</v>
      </c>
      <c r="M6594" s="42" t="s">
        <v>21</v>
      </c>
      <c r="N6594" s="42" t="s">
        <v>16841</v>
      </c>
      <c r="O6594" s="42" t="s">
        <v>537</v>
      </c>
      <c r="P6594" s="42" t="s">
        <v>395</v>
      </c>
      <c r="Q6594" s="56" t="s">
        <v>16842</v>
      </c>
      <c r="R6594" s="42" t="s">
        <v>94</v>
      </c>
      <c r="S6594" s="42" t="s">
        <v>22</v>
      </c>
      <c r="T6594" s="42"/>
      <c r="V6594" s="42"/>
      <c r="W6594" s="42"/>
      <c r="Y6594" s="57"/>
      <c r="Z6594" s="57"/>
      <c r="AA6594" s="57"/>
      <c r="AB6594" s="57"/>
      <c r="AC6594" s="57"/>
      <c r="AD6594" s="57"/>
      <c r="AE6594" s="57"/>
      <c r="AF6594" s="57"/>
      <c r="AG6594" s="57"/>
      <c r="AH6594" s="57"/>
      <c r="AI6594" s="57"/>
      <c r="AJ6594" s="57"/>
      <c r="AK6594" s="57"/>
      <c r="AL6594" s="57"/>
      <c r="AM6594" s="57"/>
      <c r="AN6594" s="57"/>
      <c r="AO6594" s="57"/>
      <c r="AP6594" s="57"/>
      <c r="AQ6594" s="57"/>
      <c r="AR6594" s="57"/>
      <c r="AS6594" s="57"/>
      <c r="AT6594" s="57"/>
      <c r="AU6594" s="57"/>
      <c r="AV6594" s="57"/>
      <c r="AW6594" s="57"/>
      <c r="AX6594" s="57"/>
      <c r="AY6594" s="57"/>
      <c r="AZ6594" s="57"/>
      <c r="BA6594" s="57"/>
      <c r="BB6594" s="57"/>
      <c r="BC6594" s="57"/>
      <c r="BD6594" s="57"/>
      <c r="BE6594" s="57"/>
      <c r="BF6594" s="57"/>
      <c r="BG6594" s="57"/>
      <c r="BH6594" s="57"/>
      <c r="BI6594" s="57"/>
      <c r="BJ6594" s="57"/>
      <c r="BK6594" s="57"/>
      <c r="BL6594" s="57"/>
    </row>
    <row r="6595" spans="1:64" s="50" customFormat="1" ht="13.5" customHeight="1" x14ac:dyDescent="0.15">
      <c r="A6595" s="42" t="s">
        <v>16837</v>
      </c>
      <c r="B6595" s="42">
        <v>20</v>
      </c>
      <c r="C6595" s="42" t="s">
        <v>14</v>
      </c>
      <c r="D6595" s="42" t="s">
        <v>31</v>
      </c>
      <c r="E6595" s="42" t="s">
        <v>16838</v>
      </c>
      <c r="F6595" s="55">
        <v>41373</v>
      </c>
      <c r="G6595" s="42" t="s">
        <v>16839</v>
      </c>
      <c r="H6595" s="42" t="s">
        <v>1077</v>
      </c>
      <c r="I6595" s="42" t="s">
        <v>389</v>
      </c>
      <c r="J6595" s="42" t="s">
        <v>16840</v>
      </c>
      <c r="K6595" s="42" t="s">
        <v>1078</v>
      </c>
      <c r="L6595" s="42" t="s">
        <v>1079</v>
      </c>
      <c r="M6595" s="42" t="s">
        <v>21</v>
      </c>
      <c r="N6595" s="42" t="s">
        <v>16841</v>
      </c>
      <c r="O6595" s="42" t="s">
        <v>537</v>
      </c>
      <c r="P6595" s="42" t="s">
        <v>395</v>
      </c>
      <c r="Q6595" s="56" t="s">
        <v>16842</v>
      </c>
      <c r="R6595" s="42" t="s">
        <v>94</v>
      </c>
      <c r="S6595" s="42" t="s">
        <v>22</v>
      </c>
      <c r="T6595" s="42"/>
      <c r="V6595" s="42"/>
      <c r="W6595" s="42"/>
      <c r="Y6595" s="57"/>
      <c r="Z6595" s="57"/>
      <c r="AA6595" s="57"/>
      <c r="AB6595" s="57"/>
      <c r="AC6595" s="57"/>
      <c r="AD6595" s="57"/>
      <c r="AE6595" s="57"/>
      <c r="AF6595" s="57"/>
      <c r="AG6595" s="57"/>
      <c r="AH6595" s="57"/>
      <c r="AI6595" s="57"/>
      <c r="AJ6595" s="57"/>
      <c r="AK6595" s="57"/>
      <c r="AL6595" s="57"/>
      <c r="AM6595" s="57"/>
      <c r="AN6595" s="57"/>
      <c r="AO6595" s="57"/>
      <c r="AP6595" s="57"/>
      <c r="AQ6595" s="57"/>
      <c r="AR6595" s="57"/>
      <c r="AS6595" s="57"/>
      <c r="AT6595" s="57"/>
      <c r="AU6595" s="57"/>
      <c r="AV6595" s="57"/>
      <c r="AW6595" s="57"/>
      <c r="AX6595" s="57"/>
      <c r="AY6595" s="57"/>
      <c r="AZ6595" s="57"/>
      <c r="BA6595" s="57"/>
      <c r="BB6595" s="57"/>
      <c r="BC6595" s="57"/>
      <c r="BD6595" s="57"/>
      <c r="BE6595" s="57"/>
      <c r="BF6595" s="57"/>
      <c r="BG6595" s="57"/>
      <c r="BH6595" s="57"/>
      <c r="BI6595" s="57"/>
      <c r="BJ6595" s="57"/>
      <c r="BK6595" s="57"/>
      <c r="BL6595" s="57"/>
    </row>
    <row r="6596" spans="1:64" s="50" customFormat="1" ht="13.5" customHeight="1" x14ac:dyDescent="0.15">
      <c r="A6596" s="42" t="s">
        <v>28730</v>
      </c>
      <c r="B6596" s="42">
        <v>37</v>
      </c>
      <c r="C6596" s="42" t="s">
        <v>14</v>
      </c>
      <c r="D6596" s="42" t="s">
        <v>79</v>
      </c>
      <c r="E6596" s="42"/>
      <c r="F6596" s="55">
        <v>41372</v>
      </c>
      <c r="G6596" s="42" t="s">
        <v>28731</v>
      </c>
      <c r="H6596" s="42" t="s">
        <v>183</v>
      </c>
      <c r="I6596" s="42" t="s">
        <v>19</v>
      </c>
      <c r="J6596" s="42">
        <v>70806</v>
      </c>
      <c r="K6596" s="42" t="s">
        <v>3652</v>
      </c>
      <c r="L6596" s="42" t="s">
        <v>1652</v>
      </c>
      <c r="M6596" s="42" t="s">
        <v>21</v>
      </c>
      <c r="N6596" s="42" t="s">
        <v>28732</v>
      </c>
      <c r="O6596" s="42" t="s">
        <v>394</v>
      </c>
      <c r="P6596" s="42" t="s">
        <v>395</v>
      </c>
      <c r="Q6596" s="56" t="s">
        <v>28733</v>
      </c>
      <c r="R6596" s="42" t="s">
        <v>542</v>
      </c>
      <c r="S6596" s="42" t="s">
        <v>22</v>
      </c>
      <c r="T6596" s="42"/>
      <c r="V6596" s="42"/>
      <c r="W6596" s="42"/>
      <c r="Y6596" s="57"/>
      <c r="Z6596" s="57"/>
      <c r="AA6596" s="57"/>
      <c r="AB6596" s="57"/>
      <c r="AC6596" s="57"/>
      <c r="AD6596" s="57"/>
      <c r="AE6596" s="57"/>
      <c r="AF6596" s="57"/>
      <c r="AG6596" s="57"/>
      <c r="AH6596" s="57"/>
      <c r="AI6596" s="57"/>
      <c r="AJ6596" s="57"/>
      <c r="AK6596" s="57"/>
      <c r="AL6596" s="57"/>
      <c r="AM6596" s="57"/>
      <c r="AN6596" s="57"/>
      <c r="AO6596" s="57"/>
      <c r="AP6596" s="57"/>
      <c r="AQ6596" s="57"/>
      <c r="AR6596" s="57"/>
      <c r="AS6596" s="57"/>
      <c r="AT6596" s="57"/>
      <c r="AU6596" s="57"/>
      <c r="AV6596" s="57"/>
      <c r="AW6596" s="57"/>
      <c r="AX6596" s="57"/>
      <c r="AY6596" s="57"/>
      <c r="AZ6596" s="57"/>
      <c r="BA6596" s="57"/>
      <c r="BB6596" s="57"/>
      <c r="BC6596" s="57"/>
      <c r="BD6596" s="57"/>
      <c r="BE6596" s="57"/>
      <c r="BF6596" s="57"/>
      <c r="BG6596" s="57"/>
      <c r="BH6596" s="57"/>
      <c r="BI6596" s="57"/>
      <c r="BJ6596" s="57"/>
      <c r="BK6596" s="57"/>
      <c r="BL6596" s="57"/>
    </row>
    <row r="6597" spans="1:64" s="50" customFormat="1" ht="13.5" customHeight="1" x14ac:dyDescent="0.15">
      <c r="A6597" s="42" t="s">
        <v>16850</v>
      </c>
      <c r="B6597" s="42" t="s">
        <v>9180</v>
      </c>
      <c r="C6597" s="42" t="s">
        <v>14</v>
      </c>
      <c r="D6597" s="42" t="s">
        <v>24</v>
      </c>
      <c r="E6597" s="42"/>
      <c r="F6597" s="55">
        <v>41371</v>
      </c>
      <c r="G6597" s="42" t="s">
        <v>16851</v>
      </c>
      <c r="H6597" s="42" t="s">
        <v>16852</v>
      </c>
      <c r="I6597" s="42" t="s">
        <v>40</v>
      </c>
      <c r="J6597" s="42" t="s">
        <v>16853</v>
      </c>
      <c r="K6597" s="42" t="s">
        <v>8751</v>
      </c>
      <c r="L6597" s="42" t="s">
        <v>16726</v>
      </c>
      <c r="M6597" s="42" t="s">
        <v>21</v>
      </c>
      <c r="N6597" s="42" t="s">
        <v>16854</v>
      </c>
      <c r="O6597" s="42" t="s">
        <v>537</v>
      </c>
      <c r="P6597" s="42" t="s">
        <v>395</v>
      </c>
      <c r="Q6597" s="56" t="s">
        <v>16855</v>
      </c>
      <c r="R6597" s="42" t="s">
        <v>94</v>
      </c>
      <c r="S6597" s="42" t="s">
        <v>22</v>
      </c>
      <c r="T6597" s="42"/>
      <c r="V6597" s="42"/>
      <c r="W6597" s="42"/>
      <c r="Y6597" s="57"/>
      <c r="Z6597" s="57"/>
      <c r="AA6597" s="57"/>
      <c r="AB6597" s="57"/>
      <c r="AC6597" s="57"/>
      <c r="AD6597" s="57"/>
      <c r="AE6597" s="57"/>
      <c r="AF6597" s="57"/>
      <c r="AG6597" s="57"/>
      <c r="AH6597" s="57"/>
      <c r="AI6597" s="57"/>
      <c r="AJ6597" s="57"/>
      <c r="AK6597" s="57"/>
      <c r="AL6597" s="57"/>
      <c r="AM6597" s="57"/>
      <c r="AN6597" s="57"/>
      <c r="AO6597" s="57"/>
      <c r="AP6597" s="57"/>
      <c r="AQ6597" s="57"/>
      <c r="AR6597" s="57"/>
      <c r="AS6597" s="57"/>
      <c r="AT6597" s="57"/>
      <c r="AU6597" s="57"/>
      <c r="AV6597" s="57"/>
      <c r="AW6597" s="57"/>
      <c r="AX6597" s="57"/>
      <c r="AY6597" s="57"/>
      <c r="AZ6597" s="57"/>
      <c r="BA6597" s="57"/>
      <c r="BB6597" s="57"/>
      <c r="BC6597" s="57"/>
      <c r="BD6597" s="57"/>
      <c r="BE6597" s="57"/>
      <c r="BF6597" s="57"/>
      <c r="BG6597" s="57"/>
      <c r="BH6597" s="57"/>
      <c r="BI6597" s="57"/>
      <c r="BJ6597" s="57"/>
      <c r="BK6597" s="57"/>
      <c r="BL6597" s="57"/>
    </row>
    <row r="6598" spans="1:64" s="50" customFormat="1" ht="13.5" customHeight="1" x14ac:dyDescent="0.15">
      <c r="A6598" s="42" t="s">
        <v>16846</v>
      </c>
      <c r="B6598" s="42" t="s">
        <v>15785</v>
      </c>
      <c r="C6598" s="42" t="s">
        <v>14</v>
      </c>
      <c r="D6598" s="42" t="s">
        <v>79</v>
      </c>
      <c r="E6598" s="42" t="s">
        <v>16847</v>
      </c>
      <c r="F6598" s="55">
        <v>41371</v>
      </c>
      <c r="G6598" s="42" t="s">
        <v>7559</v>
      </c>
      <c r="H6598" s="42" t="s">
        <v>616</v>
      </c>
      <c r="I6598" s="42" t="s">
        <v>117</v>
      </c>
      <c r="J6598" s="42" t="s">
        <v>4517</v>
      </c>
      <c r="K6598" s="42" t="s">
        <v>617</v>
      </c>
      <c r="L6598" s="42" t="s">
        <v>10894</v>
      </c>
      <c r="M6598" s="42" t="s">
        <v>21</v>
      </c>
      <c r="N6598" s="42" t="s">
        <v>16848</v>
      </c>
      <c r="O6598" s="42" t="s">
        <v>537</v>
      </c>
      <c r="P6598" s="42" t="s">
        <v>395</v>
      </c>
      <c r="Q6598" s="56" t="s">
        <v>16849</v>
      </c>
      <c r="R6598" s="42" t="s">
        <v>94</v>
      </c>
      <c r="S6598" s="42" t="s">
        <v>373</v>
      </c>
      <c r="T6598" s="42"/>
      <c r="V6598" s="42"/>
      <c r="W6598" s="42"/>
      <c r="Y6598" s="57"/>
      <c r="Z6598" s="57"/>
      <c r="AA6598" s="57"/>
      <c r="AB6598" s="57"/>
      <c r="AC6598" s="57"/>
      <c r="AD6598" s="57"/>
      <c r="AE6598" s="57"/>
      <c r="AF6598" s="57"/>
      <c r="AG6598" s="57"/>
      <c r="AH6598" s="57"/>
      <c r="AI6598" s="57"/>
      <c r="AJ6598" s="57"/>
      <c r="AK6598" s="57"/>
      <c r="AL6598" s="57"/>
      <c r="AM6598" s="57"/>
      <c r="AN6598" s="57"/>
      <c r="AO6598" s="57"/>
      <c r="AP6598" s="57"/>
      <c r="AQ6598" s="57"/>
      <c r="AR6598" s="57"/>
      <c r="AS6598" s="57"/>
      <c r="AT6598" s="57"/>
      <c r="AU6598" s="57"/>
      <c r="AV6598" s="57"/>
      <c r="AW6598" s="57"/>
      <c r="AX6598" s="57"/>
      <c r="AY6598" s="57"/>
      <c r="AZ6598" s="57"/>
      <c r="BA6598" s="57"/>
      <c r="BB6598" s="57"/>
      <c r="BC6598" s="57"/>
      <c r="BD6598" s="57"/>
      <c r="BE6598" s="57"/>
      <c r="BF6598" s="57"/>
      <c r="BG6598" s="57"/>
      <c r="BH6598" s="57"/>
      <c r="BI6598" s="57"/>
      <c r="BJ6598" s="57"/>
      <c r="BK6598" s="57"/>
      <c r="BL6598" s="57"/>
    </row>
    <row r="6599" spans="1:64" s="50" customFormat="1" ht="13.5" customHeight="1" x14ac:dyDescent="0.15">
      <c r="A6599" s="42" t="s">
        <v>16856</v>
      </c>
      <c r="B6599" s="42">
        <v>18</v>
      </c>
      <c r="C6599" s="42" t="s">
        <v>108</v>
      </c>
      <c r="D6599" s="42" t="s">
        <v>79</v>
      </c>
      <c r="E6599" s="42"/>
      <c r="F6599" s="55">
        <v>41370</v>
      </c>
      <c r="G6599" s="42" t="s">
        <v>16857</v>
      </c>
      <c r="H6599" s="42" t="s">
        <v>5427</v>
      </c>
      <c r="I6599" s="42" t="s">
        <v>56</v>
      </c>
      <c r="J6599" s="42" t="s">
        <v>16858</v>
      </c>
      <c r="K6599" s="42" t="s">
        <v>8963</v>
      </c>
      <c r="L6599" s="42" t="s">
        <v>9012</v>
      </c>
      <c r="M6599" s="42" t="s">
        <v>373</v>
      </c>
      <c r="N6599" s="42" t="s">
        <v>16859</v>
      </c>
      <c r="O6599" s="42" t="s">
        <v>994</v>
      </c>
      <c r="P6599" s="42" t="s">
        <v>395</v>
      </c>
      <c r="Q6599" s="56" t="s">
        <v>20598</v>
      </c>
      <c r="R6599" s="42" t="s">
        <v>94</v>
      </c>
      <c r="S6599" s="42" t="s">
        <v>29</v>
      </c>
      <c r="T6599" s="42"/>
      <c r="V6599" s="42"/>
      <c r="W6599" s="42"/>
      <c r="Y6599" s="57"/>
      <c r="Z6599" s="57"/>
      <c r="AA6599" s="57"/>
      <c r="AB6599" s="57"/>
      <c r="AC6599" s="57"/>
      <c r="AD6599" s="57"/>
      <c r="AE6599" s="57"/>
      <c r="AF6599" s="57"/>
      <c r="AG6599" s="57"/>
      <c r="AH6599" s="57"/>
      <c r="AI6599" s="57"/>
      <c r="AJ6599" s="57"/>
      <c r="AK6599" s="57"/>
      <c r="AL6599" s="57"/>
      <c r="AM6599" s="57"/>
      <c r="AN6599" s="57"/>
      <c r="AO6599" s="57"/>
      <c r="AP6599" s="57"/>
      <c r="AQ6599" s="57"/>
      <c r="AR6599" s="57"/>
      <c r="AS6599" s="57"/>
      <c r="AT6599" s="57"/>
      <c r="AU6599" s="57"/>
      <c r="AV6599" s="57"/>
      <c r="AW6599" s="57"/>
      <c r="AX6599" s="57"/>
      <c r="AY6599" s="57"/>
      <c r="AZ6599" s="57"/>
      <c r="BA6599" s="57"/>
      <c r="BB6599" s="57"/>
      <c r="BC6599" s="57"/>
      <c r="BD6599" s="57"/>
      <c r="BE6599" s="57"/>
      <c r="BF6599" s="57"/>
      <c r="BG6599" s="57"/>
      <c r="BH6599" s="57"/>
      <c r="BI6599" s="57"/>
      <c r="BJ6599" s="57"/>
      <c r="BK6599" s="57"/>
      <c r="BL6599" s="57"/>
    </row>
    <row r="6600" spans="1:64" s="50" customFormat="1" ht="13.5" customHeight="1" x14ac:dyDescent="0.15">
      <c r="A6600" s="42" t="s">
        <v>16860</v>
      </c>
      <c r="B6600" s="42">
        <v>20</v>
      </c>
      <c r="C6600" s="42" t="s">
        <v>14</v>
      </c>
      <c r="D6600" s="42" t="s">
        <v>79</v>
      </c>
      <c r="E6600" s="42" t="s">
        <v>16861</v>
      </c>
      <c r="F6600" s="55">
        <v>41370</v>
      </c>
      <c r="G6600" s="42" t="s">
        <v>16857</v>
      </c>
      <c r="H6600" s="42" t="s">
        <v>5427</v>
      </c>
      <c r="I6600" s="42" t="s">
        <v>56</v>
      </c>
      <c r="J6600" s="42" t="s">
        <v>16858</v>
      </c>
      <c r="K6600" s="42" t="s">
        <v>8963</v>
      </c>
      <c r="L6600" s="42" t="s">
        <v>9012</v>
      </c>
      <c r="M6600" s="42" t="s">
        <v>373</v>
      </c>
      <c r="N6600" s="42" t="s">
        <v>20603</v>
      </c>
      <c r="O6600" s="42" t="s">
        <v>994</v>
      </c>
      <c r="P6600" s="42" t="s">
        <v>395</v>
      </c>
      <c r="Q6600" s="56" t="s">
        <v>20598</v>
      </c>
      <c r="R6600" s="42" t="s">
        <v>94</v>
      </c>
      <c r="S6600" s="42" t="s">
        <v>29</v>
      </c>
      <c r="T6600" s="42"/>
      <c r="V6600" s="42"/>
      <c r="W6600" s="42"/>
      <c r="Y6600" s="57"/>
      <c r="Z6600" s="57"/>
      <c r="AA6600" s="57"/>
      <c r="AB6600" s="57"/>
      <c r="AC6600" s="57"/>
      <c r="AD6600" s="57"/>
      <c r="AE6600" s="57"/>
      <c r="AF6600" s="57"/>
      <c r="AG6600" s="57"/>
      <c r="AH6600" s="57"/>
      <c r="AI6600" s="57"/>
      <c r="AJ6600" s="57"/>
      <c r="AK6600" s="57"/>
      <c r="AL6600" s="57"/>
      <c r="AM6600" s="57"/>
      <c r="AN6600" s="57"/>
      <c r="AO6600" s="57"/>
      <c r="AP6600" s="57"/>
      <c r="AQ6600" s="57"/>
      <c r="AR6600" s="57"/>
      <c r="AS6600" s="57"/>
      <c r="AT6600" s="57"/>
      <c r="AU6600" s="57"/>
      <c r="AV6600" s="57"/>
      <c r="AW6600" s="57"/>
      <c r="AX6600" s="57"/>
      <c r="AY6600" s="57"/>
      <c r="AZ6600" s="57"/>
      <c r="BA6600" s="57"/>
      <c r="BB6600" s="57"/>
      <c r="BC6600" s="57"/>
      <c r="BD6600" s="57"/>
      <c r="BE6600" s="57"/>
      <c r="BF6600" s="57"/>
      <c r="BG6600" s="57"/>
      <c r="BH6600" s="57"/>
      <c r="BI6600" s="57"/>
      <c r="BJ6600" s="57"/>
      <c r="BK6600" s="57"/>
      <c r="BL6600" s="57"/>
    </row>
    <row r="6601" spans="1:64" s="50" customFormat="1" ht="13.5" customHeight="1" x14ac:dyDescent="0.15">
      <c r="A6601" s="42" t="s">
        <v>16862</v>
      </c>
      <c r="B6601" s="42">
        <v>27</v>
      </c>
      <c r="C6601" s="42" t="s">
        <v>14</v>
      </c>
      <c r="D6601" s="42" t="s">
        <v>24</v>
      </c>
      <c r="E6601" s="42"/>
      <c r="F6601" s="55">
        <v>41369</v>
      </c>
      <c r="G6601" s="42" t="s">
        <v>16863</v>
      </c>
      <c r="H6601" s="42" t="s">
        <v>8594</v>
      </c>
      <c r="I6601" s="42" t="s">
        <v>324</v>
      </c>
      <c r="J6601" s="42" t="s">
        <v>4321</v>
      </c>
      <c r="K6601" s="42" t="s">
        <v>7087</v>
      </c>
      <c r="L6601" s="42" t="s">
        <v>4322</v>
      </c>
      <c r="M6601" s="42" t="s">
        <v>21</v>
      </c>
      <c r="N6601" s="42" t="s">
        <v>16864</v>
      </c>
      <c r="O6601" s="42" t="s">
        <v>537</v>
      </c>
      <c r="P6601" s="42" t="s">
        <v>395</v>
      </c>
      <c r="Q6601" s="56" t="s">
        <v>16865</v>
      </c>
      <c r="R6601" s="42" t="s">
        <v>23</v>
      </c>
      <c r="S6601" s="42" t="s">
        <v>22</v>
      </c>
      <c r="T6601" s="42"/>
      <c r="V6601" s="42"/>
      <c r="W6601" s="42"/>
      <c r="Y6601" s="57"/>
      <c r="Z6601" s="57"/>
      <c r="AA6601" s="57"/>
      <c r="AB6601" s="57"/>
      <c r="AC6601" s="57"/>
      <c r="AD6601" s="57"/>
      <c r="AE6601" s="57"/>
      <c r="AF6601" s="57"/>
      <c r="AG6601" s="57"/>
      <c r="AH6601" s="57"/>
      <c r="AI6601" s="57"/>
      <c r="AJ6601" s="57"/>
      <c r="AK6601" s="57"/>
      <c r="AL6601" s="57"/>
      <c r="AM6601" s="57"/>
      <c r="AN6601" s="57"/>
      <c r="AO6601" s="57"/>
      <c r="AP6601" s="57"/>
      <c r="AQ6601" s="57"/>
      <c r="AR6601" s="57"/>
      <c r="AS6601" s="57"/>
      <c r="AT6601" s="57"/>
      <c r="AU6601" s="57"/>
      <c r="AV6601" s="57"/>
      <c r="AW6601" s="57"/>
      <c r="AX6601" s="57"/>
      <c r="AY6601" s="57"/>
      <c r="AZ6601" s="57"/>
      <c r="BA6601" s="57"/>
      <c r="BB6601" s="57"/>
      <c r="BC6601" s="57"/>
      <c r="BD6601" s="57"/>
      <c r="BE6601" s="57"/>
      <c r="BF6601" s="57"/>
      <c r="BG6601" s="57"/>
      <c r="BH6601" s="57"/>
      <c r="BI6601" s="57"/>
      <c r="BJ6601" s="57"/>
      <c r="BK6601" s="57"/>
      <c r="BL6601" s="57"/>
    </row>
    <row r="6602" spans="1:64" s="50" customFormat="1" ht="13.5" customHeight="1" x14ac:dyDescent="0.15">
      <c r="A6602" s="42" t="s">
        <v>16871</v>
      </c>
      <c r="B6602" s="42">
        <v>50</v>
      </c>
      <c r="C6602" s="42" t="s">
        <v>14</v>
      </c>
      <c r="D6602" s="42" t="s">
        <v>24</v>
      </c>
      <c r="E6602" s="42"/>
      <c r="F6602" s="55">
        <v>41368</v>
      </c>
      <c r="G6602" s="42" t="s">
        <v>16872</v>
      </c>
      <c r="H6602" s="42" t="s">
        <v>92</v>
      </c>
      <c r="I6602" s="42" t="s">
        <v>39</v>
      </c>
      <c r="J6602" s="42">
        <v>90004</v>
      </c>
      <c r="K6602" s="42" t="s">
        <v>92</v>
      </c>
      <c r="L6602" s="42" t="s">
        <v>93</v>
      </c>
      <c r="M6602" s="42" t="s">
        <v>385</v>
      </c>
      <c r="N6602" s="42" t="s">
        <v>16873</v>
      </c>
      <c r="O6602" s="42" t="s">
        <v>23</v>
      </c>
      <c r="P6602" s="42" t="s">
        <v>395</v>
      </c>
      <c r="Q6602" s="56" t="s">
        <v>16874</v>
      </c>
      <c r="R6602" s="42" t="s">
        <v>94</v>
      </c>
      <c r="S6602" s="42" t="s">
        <v>22</v>
      </c>
      <c r="T6602" s="42"/>
      <c r="V6602" s="42"/>
      <c r="W6602" s="42"/>
      <c r="Y6602" s="57"/>
      <c r="Z6602" s="57"/>
      <c r="AA6602" s="57"/>
      <c r="AB6602" s="57"/>
      <c r="AC6602" s="57"/>
      <c r="AD6602" s="57"/>
      <c r="AE6602" s="57"/>
      <c r="AF6602" s="57"/>
      <c r="AG6602" s="57"/>
      <c r="AH6602" s="57"/>
      <c r="AI6602" s="57"/>
      <c r="AJ6602" s="57"/>
      <c r="AK6602" s="57"/>
      <c r="AL6602" s="57"/>
      <c r="AM6602" s="57"/>
      <c r="AN6602" s="57"/>
      <c r="AO6602" s="57"/>
      <c r="AP6602" s="57"/>
      <c r="AQ6602" s="57"/>
      <c r="AR6602" s="57"/>
      <c r="AS6602" s="57"/>
      <c r="AT6602" s="57"/>
      <c r="AU6602" s="57"/>
      <c r="AV6602" s="57"/>
      <c r="AW6602" s="57"/>
      <c r="AX6602" s="57"/>
      <c r="AY6602" s="57"/>
      <c r="AZ6602" s="57"/>
      <c r="BA6602" s="57"/>
      <c r="BB6602" s="57"/>
      <c r="BC6602" s="57"/>
      <c r="BD6602" s="57"/>
      <c r="BE6602" s="57"/>
      <c r="BF6602" s="57"/>
      <c r="BG6602" s="57"/>
      <c r="BH6602" s="57"/>
      <c r="BI6602" s="57"/>
      <c r="BJ6602" s="57"/>
      <c r="BK6602" s="57"/>
      <c r="BL6602" s="57"/>
    </row>
    <row r="6603" spans="1:64" s="50" customFormat="1" ht="13.5" customHeight="1" x14ac:dyDescent="0.15">
      <c r="A6603" s="42" t="s">
        <v>16866</v>
      </c>
      <c r="B6603" s="42">
        <v>20</v>
      </c>
      <c r="C6603" s="42" t="s">
        <v>14</v>
      </c>
      <c r="D6603" s="42" t="s">
        <v>79</v>
      </c>
      <c r="E6603" s="42" t="s">
        <v>16867</v>
      </c>
      <c r="F6603" s="55">
        <v>41368</v>
      </c>
      <c r="G6603" s="42" t="s">
        <v>16868</v>
      </c>
      <c r="H6603" s="42" t="s">
        <v>1038</v>
      </c>
      <c r="I6603" s="42" t="s">
        <v>63</v>
      </c>
      <c r="J6603" s="42" t="s">
        <v>16869</v>
      </c>
      <c r="K6603" s="42" t="s">
        <v>1039</v>
      </c>
      <c r="L6603" s="42" t="s">
        <v>399</v>
      </c>
      <c r="M6603" s="42" t="s">
        <v>21</v>
      </c>
      <c r="N6603" s="42" t="s">
        <v>16870</v>
      </c>
      <c r="O6603" s="42" t="s">
        <v>537</v>
      </c>
      <c r="P6603" s="42" t="s">
        <v>395</v>
      </c>
      <c r="Q6603" s="56" t="str">
        <f>HYPERLINK("http://www.daytondailynews.com/news/news/crime-law/fbi-working-at-shooting-site/nXDWH/","http://www.daytondailynews.com/news/news/crime-law/fbi-working-at-shooting-site/nXDWH/")</f>
        <v>http://www.daytondailynews.com/news/news/crime-law/fbi-working-at-shooting-site/nXDWH/</v>
      </c>
      <c r="R6603" s="42" t="s">
        <v>94</v>
      </c>
      <c r="S6603" s="42" t="s">
        <v>29</v>
      </c>
      <c r="T6603" s="42"/>
      <c r="V6603" s="42"/>
      <c r="W6603" s="42"/>
      <c r="Y6603" s="57"/>
      <c r="Z6603" s="57"/>
      <c r="AA6603" s="57"/>
      <c r="AB6603" s="57"/>
      <c r="AC6603" s="57"/>
      <c r="AD6603" s="57"/>
      <c r="AE6603" s="57"/>
      <c r="AF6603" s="57"/>
      <c r="AG6603" s="57"/>
      <c r="AH6603" s="57"/>
      <c r="AI6603" s="57"/>
      <c r="AJ6603" s="57"/>
      <c r="AK6603" s="57"/>
      <c r="AL6603" s="57"/>
      <c r="AM6603" s="57"/>
      <c r="AN6603" s="57"/>
      <c r="AO6603" s="57"/>
      <c r="AP6603" s="57"/>
      <c r="AQ6603" s="57"/>
      <c r="AR6603" s="57"/>
      <c r="AS6603" s="57"/>
      <c r="AT6603" s="57"/>
      <c r="AU6603" s="57"/>
      <c r="AV6603" s="57"/>
      <c r="AW6603" s="57"/>
      <c r="AX6603" s="57"/>
      <c r="AY6603" s="57"/>
      <c r="AZ6603" s="57"/>
      <c r="BA6603" s="57"/>
      <c r="BB6603" s="57"/>
      <c r="BC6603" s="57"/>
      <c r="BD6603" s="57"/>
      <c r="BE6603" s="57"/>
      <c r="BF6603" s="57"/>
      <c r="BG6603" s="57"/>
      <c r="BH6603" s="57"/>
      <c r="BI6603" s="57"/>
      <c r="BJ6603" s="57"/>
      <c r="BK6603" s="57"/>
      <c r="BL6603" s="57"/>
    </row>
    <row r="6604" spans="1:64" s="50" customFormat="1" ht="13.5" customHeight="1" x14ac:dyDescent="0.15">
      <c r="A6604" s="42" t="s">
        <v>16875</v>
      </c>
      <c r="B6604" s="42">
        <v>26</v>
      </c>
      <c r="C6604" s="42" t="s">
        <v>108</v>
      </c>
      <c r="D6604" s="42" t="s">
        <v>15</v>
      </c>
      <c r="E6604" s="42"/>
      <c r="F6604" s="55">
        <v>41367</v>
      </c>
      <c r="G6604" s="42" t="s">
        <v>16876</v>
      </c>
      <c r="H6604" s="42" t="s">
        <v>207</v>
      </c>
      <c r="I6604" s="42" t="s">
        <v>56</v>
      </c>
      <c r="J6604" s="42" t="s">
        <v>16877</v>
      </c>
      <c r="K6604" s="42" t="s">
        <v>155</v>
      </c>
      <c r="L6604" s="42" t="s">
        <v>16878</v>
      </c>
      <c r="M6604" s="42" t="s">
        <v>373</v>
      </c>
      <c r="N6604" s="42" t="s">
        <v>16879</v>
      </c>
      <c r="O6604" s="42" t="s">
        <v>994</v>
      </c>
      <c r="P6604" s="42" t="s">
        <v>395</v>
      </c>
      <c r="Q6604" s="56" t="s">
        <v>16880</v>
      </c>
      <c r="R6604" s="42" t="s">
        <v>94</v>
      </c>
      <c r="S6604" s="42" t="s">
        <v>22</v>
      </c>
      <c r="T6604" s="42"/>
      <c r="V6604" s="42"/>
      <c r="W6604" s="42"/>
      <c r="Y6604" s="57"/>
      <c r="Z6604" s="57"/>
      <c r="AA6604" s="57"/>
      <c r="AB6604" s="57"/>
      <c r="AC6604" s="57"/>
      <c r="AD6604" s="57"/>
      <c r="AE6604" s="57"/>
      <c r="AF6604" s="57"/>
      <c r="AG6604" s="57"/>
      <c r="AH6604" s="57"/>
      <c r="AI6604" s="57"/>
      <c r="AJ6604" s="57"/>
      <c r="AK6604" s="57"/>
      <c r="AL6604" s="57"/>
      <c r="AM6604" s="57"/>
      <c r="AN6604" s="57"/>
      <c r="AO6604" s="57"/>
      <c r="AP6604" s="57"/>
      <c r="AQ6604" s="57"/>
      <c r="AR6604" s="57"/>
      <c r="AS6604" s="57"/>
      <c r="AT6604" s="57"/>
      <c r="AU6604" s="57"/>
      <c r="AV6604" s="57"/>
      <c r="AW6604" s="57"/>
      <c r="AX6604" s="57"/>
      <c r="AY6604" s="57"/>
      <c r="AZ6604" s="57"/>
      <c r="BA6604" s="57"/>
      <c r="BB6604" s="57"/>
      <c r="BC6604" s="57"/>
      <c r="BD6604" s="57"/>
      <c r="BE6604" s="57"/>
      <c r="BF6604" s="57"/>
      <c r="BG6604" s="57"/>
      <c r="BH6604" s="57"/>
      <c r="BI6604" s="57"/>
      <c r="BJ6604" s="57"/>
      <c r="BK6604" s="57"/>
      <c r="BL6604" s="57"/>
    </row>
    <row r="6605" spans="1:64" s="50" customFormat="1" ht="13.5" customHeight="1" x14ac:dyDescent="0.15">
      <c r="A6605" s="42" t="s">
        <v>16881</v>
      </c>
      <c r="B6605" s="42">
        <v>26</v>
      </c>
      <c r="C6605" s="42" t="s">
        <v>108</v>
      </c>
      <c r="D6605" s="42" t="s">
        <v>15</v>
      </c>
      <c r="E6605" s="42"/>
      <c r="F6605" s="55">
        <v>41367</v>
      </c>
      <c r="G6605" s="42" t="s">
        <v>16876</v>
      </c>
      <c r="H6605" s="42" t="s">
        <v>207</v>
      </c>
      <c r="I6605" s="42" t="s">
        <v>56</v>
      </c>
      <c r="J6605" s="42" t="s">
        <v>16877</v>
      </c>
      <c r="K6605" s="42" t="s">
        <v>155</v>
      </c>
      <c r="L6605" s="42" t="s">
        <v>16878</v>
      </c>
      <c r="M6605" s="42" t="s">
        <v>373</v>
      </c>
      <c r="N6605" s="42" t="s">
        <v>16879</v>
      </c>
      <c r="O6605" s="42" t="s">
        <v>994</v>
      </c>
      <c r="P6605" s="42" t="s">
        <v>395</v>
      </c>
      <c r="Q6605" s="56" t="s">
        <v>16880</v>
      </c>
      <c r="R6605" s="42" t="s">
        <v>94</v>
      </c>
      <c r="S6605" s="42" t="s">
        <v>22</v>
      </c>
      <c r="T6605" s="42"/>
      <c r="V6605" s="42"/>
      <c r="W6605" s="42"/>
      <c r="Y6605" s="57"/>
      <c r="Z6605" s="57"/>
      <c r="AA6605" s="57"/>
      <c r="AB6605" s="57"/>
      <c r="AC6605" s="57"/>
      <c r="AD6605" s="57"/>
      <c r="AE6605" s="57"/>
      <c r="AF6605" s="57"/>
      <c r="AG6605" s="57"/>
      <c r="AH6605" s="57"/>
      <c r="AI6605" s="57"/>
      <c r="AJ6605" s="57"/>
      <c r="AK6605" s="57"/>
      <c r="AL6605" s="57"/>
      <c r="AM6605" s="57"/>
      <c r="AN6605" s="57"/>
      <c r="AO6605" s="57"/>
      <c r="AP6605" s="57"/>
      <c r="AQ6605" s="57"/>
      <c r="AR6605" s="57"/>
      <c r="AS6605" s="57"/>
      <c r="AT6605" s="57"/>
      <c r="AU6605" s="57"/>
      <c r="AV6605" s="57"/>
      <c r="AW6605" s="57"/>
      <c r="AX6605" s="57"/>
      <c r="AY6605" s="57"/>
      <c r="AZ6605" s="57"/>
      <c r="BA6605" s="57"/>
      <c r="BB6605" s="57"/>
      <c r="BC6605" s="57"/>
      <c r="BD6605" s="57"/>
      <c r="BE6605" s="57"/>
      <c r="BF6605" s="57"/>
      <c r="BG6605" s="57"/>
      <c r="BH6605" s="57"/>
      <c r="BI6605" s="57"/>
      <c r="BJ6605" s="57"/>
      <c r="BK6605" s="57"/>
      <c r="BL6605" s="57"/>
    </row>
    <row r="6606" spans="1:64" s="50" customFormat="1" ht="13.5" customHeight="1" x14ac:dyDescent="0.15">
      <c r="A6606" s="42" t="s">
        <v>16882</v>
      </c>
      <c r="B6606" s="42">
        <v>31</v>
      </c>
      <c r="C6606" s="42" t="s">
        <v>14</v>
      </c>
      <c r="D6606" s="42" t="s">
        <v>15</v>
      </c>
      <c r="E6606" s="42"/>
      <c r="F6606" s="55">
        <v>41367</v>
      </c>
      <c r="G6606" s="42" t="s">
        <v>16876</v>
      </c>
      <c r="H6606" s="42" t="s">
        <v>207</v>
      </c>
      <c r="I6606" s="42" t="s">
        <v>56</v>
      </c>
      <c r="J6606" s="42" t="s">
        <v>16877</v>
      </c>
      <c r="K6606" s="42" t="s">
        <v>155</v>
      </c>
      <c r="L6606" s="42" t="s">
        <v>16878</v>
      </c>
      <c r="M6606" s="42" t="s">
        <v>373</v>
      </c>
      <c r="N6606" s="42" t="s">
        <v>16879</v>
      </c>
      <c r="O6606" s="42" t="s">
        <v>994</v>
      </c>
      <c r="P6606" s="42" t="s">
        <v>395</v>
      </c>
      <c r="Q6606" s="56" t="s">
        <v>16880</v>
      </c>
      <c r="R6606" s="42" t="s">
        <v>94</v>
      </c>
      <c r="S6606" s="42" t="s">
        <v>22</v>
      </c>
      <c r="T6606" s="42"/>
      <c r="V6606" s="42"/>
      <c r="W6606" s="42"/>
      <c r="Y6606" s="57"/>
      <c r="Z6606" s="57"/>
      <c r="AA6606" s="57"/>
      <c r="AB6606" s="57"/>
      <c r="AC6606" s="57"/>
      <c r="AD6606" s="57"/>
      <c r="AE6606" s="57"/>
      <c r="AF6606" s="57"/>
      <c r="AG6606" s="57"/>
      <c r="AH6606" s="57"/>
      <c r="AI6606" s="57"/>
      <c r="AJ6606" s="57"/>
      <c r="AK6606" s="57"/>
      <c r="AL6606" s="57"/>
      <c r="AM6606" s="57"/>
      <c r="AN6606" s="57"/>
      <c r="AO6606" s="57"/>
      <c r="AP6606" s="57"/>
      <c r="AQ6606" s="57"/>
      <c r="AR6606" s="57"/>
      <c r="AS6606" s="57"/>
      <c r="AT6606" s="57"/>
      <c r="AU6606" s="57"/>
      <c r="AV6606" s="57"/>
      <c r="AW6606" s="57"/>
      <c r="AX6606" s="57"/>
      <c r="AY6606" s="57"/>
      <c r="AZ6606" s="57"/>
      <c r="BA6606" s="57"/>
      <c r="BB6606" s="57"/>
      <c r="BC6606" s="57"/>
      <c r="BD6606" s="57"/>
      <c r="BE6606" s="57"/>
      <c r="BF6606" s="57"/>
      <c r="BG6606" s="57"/>
      <c r="BH6606" s="57"/>
      <c r="BI6606" s="57"/>
      <c r="BJ6606" s="57"/>
      <c r="BK6606" s="57"/>
      <c r="BL6606" s="57"/>
    </row>
    <row r="6607" spans="1:64" s="50" customFormat="1" ht="13.5" customHeight="1" x14ac:dyDescent="0.15">
      <c r="A6607" s="42" t="s">
        <v>16883</v>
      </c>
      <c r="B6607" s="42">
        <v>33</v>
      </c>
      <c r="C6607" s="42" t="s">
        <v>14</v>
      </c>
      <c r="D6607" s="42" t="s">
        <v>15</v>
      </c>
      <c r="E6607" s="42"/>
      <c r="F6607" s="55">
        <v>41367</v>
      </c>
      <c r="G6607" s="42" t="s">
        <v>16876</v>
      </c>
      <c r="H6607" s="42" t="s">
        <v>207</v>
      </c>
      <c r="I6607" s="42" t="s">
        <v>56</v>
      </c>
      <c r="J6607" s="42" t="s">
        <v>16877</v>
      </c>
      <c r="K6607" s="42" t="s">
        <v>155</v>
      </c>
      <c r="L6607" s="42" t="s">
        <v>16878</v>
      </c>
      <c r="M6607" s="42" t="s">
        <v>373</v>
      </c>
      <c r="N6607" s="42" t="s">
        <v>16879</v>
      </c>
      <c r="O6607" s="42" t="s">
        <v>994</v>
      </c>
      <c r="P6607" s="42" t="s">
        <v>395</v>
      </c>
      <c r="Q6607" s="56" t="s">
        <v>16880</v>
      </c>
      <c r="R6607" s="42" t="s">
        <v>94</v>
      </c>
      <c r="S6607" s="42" t="s">
        <v>22</v>
      </c>
      <c r="T6607" s="42"/>
      <c r="V6607" s="42"/>
      <c r="W6607" s="42"/>
      <c r="Y6607" s="57"/>
      <c r="Z6607" s="57"/>
      <c r="AA6607" s="57"/>
      <c r="AB6607" s="57"/>
      <c r="AC6607" s="57"/>
      <c r="AD6607" s="57"/>
      <c r="AE6607" s="57"/>
      <c r="AF6607" s="57"/>
      <c r="AG6607" s="57"/>
      <c r="AH6607" s="57"/>
      <c r="AI6607" s="57"/>
      <c r="AJ6607" s="57"/>
      <c r="AK6607" s="57"/>
      <c r="AL6607" s="57"/>
      <c r="AM6607" s="57"/>
      <c r="AN6607" s="57"/>
      <c r="AO6607" s="57"/>
      <c r="AP6607" s="57"/>
      <c r="AQ6607" s="57"/>
      <c r="AR6607" s="57"/>
      <c r="AS6607" s="57"/>
      <c r="AT6607" s="57"/>
      <c r="AU6607" s="57"/>
      <c r="AV6607" s="57"/>
      <c r="AW6607" s="57"/>
      <c r="AX6607" s="57"/>
      <c r="AY6607" s="57"/>
      <c r="AZ6607" s="57"/>
      <c r="BA6607" s="57"/>
      <c r="BB6607" s="57"/>
      <c r="BC6607" s="57"/>
      <c r="BD6607" s="57"/>
      <c r="BE6607" s="57"/>
      <c r="BF6607" s="57"/>
      <c r="BG6607" s="57"/>
      <c r="BH6607" s="57"/>
      <c r="BI6607" s="57"/>
      <c r="BJ6607" s="57"/>
      <c r="BK6607" s="57"/>
      <c r="BL6607" s="57"/>
    </row>
    <row r="6608" spans="1:64" s="50" customFormat="1" ht="13.5" customHeight="1" x14ac:dyDescent="0.15">
      <c r="A6608" s="42" t="s">
        <v>16889</v>
      </c>
      <c r="B6608" s="42">
        <v>49</v>
      </c>
      <c r="C6608" s="42" t="s">
        <v>108</v>
      </c>
      <c r="D6608" s="42" t="s">
        <v>24</v>
      </c>
      <c r="E6608" s="42"/>
      <c r="F6608" s="55">
        <v>41365</v>
      </c>
      <c r="G6608" s="42" t="s">
        <v>23977</v>
      </c>
      <c r="H6608" s="42" t="s">
        <v>14838</v>
      </c>
      <c r="I6608" s="42" t="s">
        <v>56</v>
      </c>
      <c r="J6608" s="42" t="s">
        <v>16890</v>
      </c>
      <c r="K6608" s="42" t="s">
        <v>1102</v>
      </c>
      <c r="L6608" s="42" t="s">
        <v>16891</v>
      </c>
      <c r="M6608" s="42" t="s">
        <v>21</v>
      </c>
      <c r="N6608" s="42" t="s">
        <v>16892</v>
      </c>
      <c r="O6608" s="42" t="s">
        <v>994</v>
      </c>
      <c r="P6608" s="42" t="s">
        <v>395</v>
      </c>
      <c r="Q6608" s="56" t="s">
        <v>16893</v>
      </c>
      <c r="R6608" s="42" t="s">
        <v>94</v>
      </c>
      <c r="S6608" s="42" t="s">
        <v>22</v>
      </c>
      <c r="T6608" s="42"/>
      <c r="V6608" s="42"/>
      <c r="W6608" s="42"/>
      <c r="Y6608" s="57"/>
      <c r="Z6608" s="57"/>
      <c r="AA6608" s="57"/>
      <c r="AB6608" s="57"/>
      <c r="AC6608" s="57"/>
      <c r="AD6608" s="57"/>
      <c r="AE6608" s="57"/>
      <c r="AF6608" s="57"/>
      <c r="AG6608" s="57"/>
      <c r="AH6608" s="57"/>
      <c r="AI6608" s="57"/>
      <c r="AJ6608" s="57"/>
      <c r="AK6608" s="57"/>
      <c r="AL6608" s="57"/>
      <c r="AM6608" s="57"/>
      <c r="AN6608" s="57"/>
      <c r="AO6608" s="57"/>
      <c r="AP6608" s="57"/>
      <c r="AQ6608" s="57"/>
      <c r="AR6608" s="57"/>
      <c r="AS6608" s="57"/>
      <c r="AT6608" s="57"/>
      <c r="AU6608" s="57"/>
      <c r="AV6608" s="57"/>
      <c r="AW6608" s="57"/>
      <c r="AX6608" s="57"/>
      <c r="AY6608" s="57"/>
      <c r="AZ6608" s="57"/>
      <c r="BA6608" s="57"/>
      <c r="BB6608" s="57"/>
      <c r="BC6608" s="57"/>
      <c r="BD6608" s="57"/>
      <c r="BE6608" s="57"/>
      <c r="BF6608" s="57"/>
      <c r="BG6608" s="57"/>
      <c r="BH6608" s="57"/>
      <c r="BI6608" s="57"/>
      <c r="BJ6608" s="57"/>
      <c r="BK6608" s="57"/>
      <c r="BL6608" s="57"/>
    </row>
    <row r="6609" spans="1:64" s="50" customFormat="1" ht="13.5" customHeight="1" x14ac:dyDescent="0.15">
      <c r="A6609" s="42" t="s">
        <v>16884</v>
      </c>
      <c r="B6609" s="42">
        <v>21</v>
      </c>
      <c r="C6609" s="42" t="s">
        <v>14</v>
      </c>
      <c r="D6609" s="42" t="s">
        <v>79</v>
      </c>
      <c r="E6609" s="42" t="s">
        <v>16885</v>
      </c>
      <c r="F6609" s="55">
        <v>41365</v>
      </c>
      <c r="G6609" s="42" t="s">
        <v>16886</v>
      </c>
      <c r="H6609" s="42" t="s">
        <v>12531</v>
      </c>
      <c r="I6609" s="42" t="s">
        <v>35</v>
      </c>
      <c r="J6609" s="42">
        <v>6604</v>
      </c>
      <c r="K6609" s="42" t="s">
        <v>4779</v>
      </c>
      <c r="L6609" s="42" t="s">
        <v>12533</v>
      </c>
      <c r="M6609" s="42" t="s">
        <v>21</v>
      </c>
      <c r="N6609" s="42" t="s">
        <v>16887</v>
      </c>
      <c r="O6609" s="42" t="s">
        <v>537</v>
      </c>
      <c r="P6609" s="42" t="s">
        <v>395</v>
      </c>
      <c r="Q6609" s="56" t="s">
        <v>16888</v>
      </c>
      <c r="R6609" s="42" t="s">
        <v>23</v>
      </c>
      <c r="S6609" s="42" t="s">
        <v>22</v>
      </c>
      <c r="T6609" s="42"/>
      <c r="V6609" s="42"/>
      <c r="W6609" s="42"/>
      <c r="Y6609" s="57"/>
      <c r="Z6609" s="57"/>
      <c r="AA6609" s="57"/>
      <c r="AB6609" s="57"/>
      <c r="AC6609" s="57"/>
      <c r="AD6609" s="57"/>
      <c r="AE6609" s="57"/>
      <c r="AF6609" s="57"/>
      <c r="AG6609" s="57"/>
      <c r="AH6609" s="57"/>
      <c r="AI6609" s="57"/>
      <c r="AJ6609" s="57"/>
      <c r="AK6609" s="57"/>
      <c r="AL6609" s="57"/>
      <c r="AM6609" s="57"/>
      <c r="AN6609" s="57"/>
      <c r="AO6609" s="57"/>
      <c r="AP6609" s="57"/>
      <c r="AQ6609" s="57"/>
      <c r="AR6609" s="57"/>
      <c r="AS6609" s="57"/>
      <c r="AT6609" s="57"/>
      <c r="AU6609" s="57"/>
      <c r="AV6609" s="57"/>
      <c r="AW6609" s="57"/>
      <c r="AX6609" s="57"/>
      <c r="AY6609" s="57"/>
      <c r="AZ6609" s="57"/>
      <c r="BA6609" s="57"/>
      <c r="BB6609" s="57"/>
      <c r="BC6609" s="57"/>
      <c r="BD6609" s="57"/>
      <c r="BE6609" s="57"/>
      <c r="BF6609" s="57"/>
      <c r="BG6609" s="57"/>
      <c r="BH6609" s="57"/>
      <c r="BI6609" s="57"/>
      <c r="BJ6609" s="57"/>
      <c r="BK6609" s="57"/>
      <c r="BL6609" s="57"/>
    </row>
    <row r="6610" spans="1:64" s="50" customFormat="1" ht="13.5" customHeight="1" x14ac:dyDescent="0.15">
      <c r="A6610" s="42" t="s">
        <v>16894</v>
      </c>
      <c r="B6610" s="42">
        <v>60</v>
      </c>
      <c r="C6610" s="42" t="s">
        <v>108</v>
      </c>
      <c r="D6610" s="42" t="s">
        <v>31</v>
      </c>
      <c r="E6610" s="42" t="s">
        <v>16895</v>
      </c>
      <c r="F6610" s="55">
        <v>41364</v>
      </c>
      <c r="G6610" s="42" t="s">
        <v>16896</v>
      </c>
      <c r="H6610" s="42" t="s">
        <v>3874</v>
      </c>
      <c r="I6610" s="42" t="s">
        <v>360</v>
      </c>
      <c r="J6610" s="42" t="s">
        <v>3875</v>
      </c>
      <c r="K6610" s="42" t="s">
        <v>3876</v>
      </c>
      <c r="L6610" s="42" t="s">
        <v>16897</v>
      </c>
      <c r="M6610" s="42" t="s">
        <v>21</v>
      </c>
      <c r="N6610" s="42" t="s">
        <v>16898</v>
      </c>
      <c r="O6610" s="42" t="s">
        <v>994</v>
      </c>
      <c r="P6610" s="42" t="s">
        <v>395</v>
      </c>
      <c r="Q6610" s="56" t="s">
        <v>16899</v>
      </c>
      <c r="R6610" s="42" t="s">
        <v>542</v>
      </c>
      <c r="S6610" s="42" t="s">
        <v>22</v>
      </c>
      <c r="T6610" s="42"/>
      <c r="V6610" s="42"/>
      <c r="W6610" s="42"/>
      <c r="Y6610" s="57"/>
      <c r="Z6610" s="57"/>
      <c r="AA6610" s="57"/>
      <c r="AB6610" s="57"/>
      <c r="AC6610" s="57"/>
      <c r="AD6610" s="57"/>
      <c r="AE6610" s="57"/>
      <c r="AF6610" s="57"/>
      <c r="AG6610" s="57"/>
      <c r="AH6610" s="57"/>
      <c r="AI6610" s="57"/>
      <c r="AJ6610" s="57"/>
      <c r="AK6610" s="57"/>
      <c r="AL6610" s="57"/>
      <c r="AM6610" s="57"/>
      <c r="AN6610" s="57"/>
      <c r="AO6610" s="57"/>
      <c r="AP6610" s="57"/>
      <c r="AQ6610" s="57"/>
      <c r="AR6610" s="57"/>
      <c r="AS6610" s="57"/>
      <c r="AT6610" s="57"/>
      <c r="AU6610" s="57"/>
      <c r="AV6610" s="57"/>
      <c r="AW6610" s="57"/>
      <c r="AX6610" s="57"/>
      <c r="AY6610" s="57"/>
      <c r="AZ6610" s="57"/>
      <c r="BA6610" s="57"/>
      <c r="BB6610" s="57"/>
      <c r="BC6610" s="57"/>
      <c r="BD6610" s="57"/>
      <c r="BE6610" s="57"/>
      <c r="BF6610" s="57"/>
      <c r="BG6610" s="57"/>
      <c r="BH6610" s="57"/>
      <c r="BI6610" s="57"/>
      <c r="BJ6610" s="57"/>
      <c r="BK6610" s="57"/>
      <c r="BL6610" s="57"/>
    </row>
    <row r="6611" spans="1:64" s="50" customFormat="1" ht="13.5" customHeight="1" x14ac:dyDescent="0.15">
      <c r="A6611" s="42" t="s">
        <v>16900</v>
      </c>
      <c r="B6611" s="42" t="s">
        <v>13059</v>
      </c>
      <c r="C6611" s="42" t="s">
        <v>14</v>
      </c>
      <c r="D6611" s="42" t="s">
        <v>31</v>
      </c>
      <c r="E6611" s="42" t="s">
        <v>16901</v>
      </c>
      <c r="F6611" s="55">
        <v>41364</v>
      </c>
      <c r="G6611" s="42" t="s">
        <v>16902</v>
      </c>
      <c r="H6611" s="42" t="s">
        <v>145</v>
      </c>
      <c r="I6611" s="42" t="s">
        <v>360</v>
      </c>
      <c r="J6611" s="42" t="s">
        <v>16903</v>
      </c>
      <c r="K6611" s="42" t="s">
        <v>674</v>
      </c>
      <c r="L6611" s="42" t="s">
        <v>16162</v>
      </c>
      <c r="M6611" s="42" t="s">
        <v>21</v>
      </c>
      <c r="N6611" s="42" t="s">
        <v>16904</v>
      </c>
      <c r="O6611" s="42" t="s">
        <v>537</v>
      </c>
      <c r="P6611" s="42" t="s">
        <v>395</v>
      </c>
      <c r="Q6611" s="56" t="s">
        <v>16905</v>
      </c>
      <c r="R6611" s="42" t="s">
        <v>542</v>
      </c>
      <c r="S6611" s="42" t="s">
        <v>22</v>
      </c>
      <c r="T6611" s="42"/>
      <c r="V6611" s="42"/>
      <c r="W6611" s="42"/>
      <c r="Y6611" s="57"/>
      <c r="Z6611" s="57"/>
      <c r="AA6611" s="57"/>
      <c r="AB6611" s="57"/>
      <c r="AC6611" s="57"/>
      <c r="AD6611" s="57"/>
      <c r="AE6611" s="57"/>
      <c r="AF6611" s="57"/>
      <c r="AG6611" s="57"/>
      <c r="AH6611" s="57"/>
      <c r="AI6611" s="57"/>
      <c r="AJ6611" s="57"/>
      <c r="AK6611" s="57"/>
      <c r="AL6611" s="57"/>
      <c r="AM6611" s="57"/>
      <c r="AN6611" s="57"/>
      <c r="AO6611" s="57"/>
      <c r="AP6611" s="57"/>
      <c r="AQ6611" s="57"/>
      <c r="AR6611" s="57"/>
      <c r="AS6611" s="57"/>
      <c r="AT6611" s="57"/>
      <c r="AU6611" s="57"/>
      <c r="AV6611" s="57"/>
      <c r="AW6611" s="57"/>
      <c r="AX6611" s="57"/>
      <c r="AY6611" s="57"/>
      <c r="AZ6611" s="57"/>
      <c r="BA6611" s="57"/>
      <c r="BB6611" s="57"/>
      <c r="BC6611" s="57"/>
      <c r="BD6611" s="57"/>
      <c r="BE6611" s="57"/>
      <c r="BF6611" s="57"/>
      <c r="BG6611" s="57"/>
      <c r="BH6611" s="57"/>
      <c r="BI6611" s="57"/>
      <c r="BJ6611" s="57"/>
      <c r="BK6611" s="57"/>
      <c r="BL6611" s="57"/>
    </row>
    <row r="6612" spans="1:64" s="50" customFormat="1" ht="13.5" customHeight="1" x14ac:dyDescent="0.15">
      <c r="A6612" s="42" t="s">
        <v>16906</v>
      </c>
      <c r="B6612" s="42">
        <v>32</v>
      </c>
      <c r="C6612" s="42" t="s">
        <v>14</v>
      </c>
      <c r="D6612" s="42" t="s">
        <v>79</v>
      </c>
      <c r="E6612" s="42"/>
      <c r="F6612" s="55">
        <v>41363</v>
      </c>
      <c r="G6612" s="42" t="s">
        <v>16907</v>
      </c>
      <c r="H6612" s="42" t="s">
        <v>588</v>
      </c>
      <c r="I6612" s="42" t="s">
        <v>39</v>
      </c>
      <c r="J6612" s="42" t="s">
        <v>14993</v>
      </c>
      <c r="K6612" s="42" t="s">
        <v>589</v>
      </c>
      <c r="L6612" s="42" t="s">
        <v>243</v>
      </c>
      <c r="M6612" s="42" t="s">
        <v>21</v>
      </c>
      <c r="N6612" s="42" t="s">
        <v>16908</v>
      </c>
      <c r="O6612" s="42" t="s">
        <v>994</v>
      </c>
      <c r="P6612" s="42" t="s">
        <v>395</v>
      </c>
      <c r="Q6612" s="56" t="s">
        <v>16909</v>
      </c>
      <c r="R6612" s="42" t="s">
        <v>94</v>
      </c>
      <c r="S6612" s="42" t="s">
        <v>373</v>
      </c>
      <c r="T6612" s="42"/>
      <c r="V6612" s="42"/>
      <c r="W6612" s="42"/>
      <c r="Y6612" s="57"/>
      <c r="Z6612" s="57"/>
      <c r="AA6612" s="57"/>
      <c r="AB6612" s="57"/>
      <c r="AC6612" s="57"/>
      <c r="AD6612" s="57"/>
      <c r="AE6612" s="57"/>
      <c r="AF6612" s="57"/>
      <c r="AG6612" s="57"/>
      <c r="AH6612" s="57"/>
      <c r="AI6612" s="57"/>
      <c r="AJ6612" s="57"/>
      <c r="AK6612" s="57"/>
      <c r="AL6612" s="57"/>
      <c r="AM6612" s="57"/>
      <c r="AN6612" s="57"/>
      <c r="AO6612" s="57"/>
      <c r="AP6612" s="57"/>
      <c r="AQ6612" s="57"/>
      <c r="AR6612" s="57"/>
      <c r="AS6612" s="57"/>
      <c r="AT6612" s="57"/>
      <c r="AU6612" s="57"/>
      <c r="AV6612" s="57"/>
      <c r="AW6612" s="57"/>
      <c r="AX6612" s="57"/>
      <c r="AY6612" s="57"/>
      <c r="AZ6612" s="57"/>
      <c r="BA6612" s="57"/>
      <c r="BB6612" s="57"/>
      <c r="BC6612" s="57"/>
      <c r="BD6612" s="57"/>
      <c r="BE6612" s="57"/>
      <c r="BF6612" s="57"/>
      <c r="BG6612" s="57"/>
      <c r="BH6612" s="57"/>
      <c r="BI6612" s="57"/>
      <c r="BJ6612" s="57"/>
      <c r="BK6612" s="57"/>
      <c r="BL6612" s="57"/>
    </row>
    <row r="6613" spans="1:64" s="50" customFormat="1" ht="13.5" customHeight="1" x14ac:dyDescent="0.15">
      <c r="A6613" s="42" t="s">
        <v>16918</v>
      </c>
      <c r="B6613" s="42" t="s">
        <v>14543</v>
      </c>
      <c r="C6613" s="42" t="s">
        <v>14</v>
      </c>
      <c r="D6613" s="42" t="s">
        <v>31</v>
      </c>
      <c r="E6613" s="42" t="s">
        <v>16919</v>
      </c>
      <c r="F6613" s="55">
        <v>41362</v>
      </c>
      <c r="G6613" s="42" t="s">
        <v>16920</v>
      </c>
      <c r="H6613" s="42" t="s">
        <v>16921</v>
      </c>
      <c r="I6613" s="42" t="s">
        <v>234</v>
      </c>
      <c r="J6613" s="42" t="s">
        <v>16922</v>
      </c>
      <c r="K6613" s="42" t="s">
        <v>16923</v>
      </c>
      <c r="L6613" s="42" t="s">
        <v>16924</v>
      </c>
      <c r="M6613" s="42" t="s">
        <v>21</v>
      </c>
      <c r="N6613" s="42" t="s">
        <v>16925</v>
      </c>
      <c r="O6613" s="42" t="s">
        <v>537</v>
      </c>
      <c r="P6613" s="42" t="s">
        <v>395</v>
      </c>
      <c r="Q6613" s="56" t="s">
        <v>16926</v>
      </c>
      <c r="R6613" s="42" t="s">
        <v>23</v>
      </c>
      <c r="S6613" s="42" t="s">
        <v>22</v>
      </c>
      <c r="T6613" s="42"/>
      <c r="V6613" s="42"/>
      <c r="W6613" s="42"/>
      <c r="Y6613" s="57"/>
      <c r="Z6613" s="57"/>
      <c r="AA6613" s="57"/>
      <c r="AB6613" s="57"/>
      <c r="AC6613" s="57"/>
      <c r="AD6613" s="57"/>
      <c r="AE6613" s="57"/>
      <c r="AF6613" s="57"/>
      <c r="AG6613" s="57"/>
      <c r="AH6613" s="57"/>
      <c r="AI6613" s="57"/>
      <c r="AJ6613" s="57"/>
      <c r="AK6613" s="57"/>
      <c r="AL6613" s="57"/>
      <c r="AM6613" s="57"/>
      <c r="AN6613" s="57"/>
      <c r="AO6613" s="57"/>
      <c r="AP6613" s="57"/>
      <c r="AQ6613" s="57"/>
      <c r="AR6613" s="57"/>
      <c r="AS6613" s="57"/>
      <c r="AT6613" s="57"/>
      <c r="AU6613" s="57"/>
      <c r="AV6613" s="57"/>
      <c r="AW6613" s="57"/>
      <c r="AX6613" s="57"/>
      <c r="AY6613" s="57"/>
      <c r="AZ6613" s="57"/>
      <c r="BA6613" s="57"/>
      <c r="BB6613" s="57"/>
      <c r="BC6613" s="57"/>
      <c r="BD6613" s="57"/>
      <c r="BE6613" s="57"/>
      <c r="BF6613" s="57"/>
      <c r="BG6613" s="57"/>
      <c r="BH6613" s="57"/>
      <c r="BI6613" s="57"/>
      <c r="BJ6613" s="57"/>
      <c r="BK6613" s="57"/>
      <c r="BL6613" s="57"/>
    </row>
    <row r="6614" spans="1:64" s="50" customFormat="1" ht="13.5" customHeight="1" x14ac:dyDescent="0.15">
      <c r="A6614" s="42" t="s">
        <v>16910</v>
      </c>
      <c r="B6614" s="42" t="s">
        <v>16722</v>
      </c>
      <c r="C6614" s="42" t="s">
        <v>14</v>
      </c>
      <c r="D6614" s="42" t="s">
        <v>31</v>
      </c>
      <c r="E6614" s="42" t="s">
        <v>16911</v>
      </c>
      <c r="F6614" s="55">
        <v>41362</v>
      </c>
      <c r="G6614" s="42" t="s">
        <v>16912</v>
      </c>
      <c r="H6614" s="42" t="s">
        <v>16913</v>
      </c>
      <c r="I6614" s="42" t="s">
        <v>493</v>
      </c>
      <c r="J6614" s="42" t="s">
        <v>16914</v>
      </c>
      <c r="K6614" s="42" t="s">
        <v>14393</v>
      </c>
      <c r="L6614" s="42" t="s">
        <v>16915</v>
      </c>
      <c r="M6614" s="42" t="s">
        <v>21</v>
      </c>
      <c r="N6614" s="42" t="s">
        <v>16916</v>
      </c>
      <c r="O6614" s="42" t="s">
        <v>537</v>
      </c>
      <c r="P6614" s="42" t="s">
        <v>395</v>
      </c>
      <c r="Q6614" s="56" t="s">
        <v>16917</v>
      </c>
      <c r="R6614" s="42" t="s">
        <v>94</v>
      </c>
      <c r="S6614" s="42" t="s">
        <v>22</v>
      </c>
      <c r="T6614" s="42"/>
      <c r="V6614" s="42"/>
      <c r="W6614" s="42"/>
      <c r="Y6614" s="57"/>
      <c r="Z6614" s="57"/>
      <c r="AA6614" s="57"/>
      <c r="AB6614" s="57"/>
      <c r="AC6614" s="57"/>
      <c r="AD6614" s="57"/>
      <c r="AE6614" s="57"/>
      <c r="AF6614" s="57"/>
      <c r="AG6614" s="57"/>
      <c r="AH6614" s="57"/>
      <c r="AI6614" s="57"/>
      <c r="AJ6614" s="57"/>
      <c r="AK6614" s="57"/>
      <c r="AL6614" s="57"/>
      <c r="AM6614" s="57"/>
      <c r="AN6614" s="57"/>
      <c r="AO6614" s="57"/>
      <c r="AP6614" s="57"/>
      <c r="AQ6614" s="57"/>
      <c r="AR6614" s="57"/>
      <c r="AS6614" s="57"/>
      <c r="AT6614" s="57"/>
      <c r="AU6614" s="57"/>
      <c r="AV6614" s="57"/>
      <c r="AW6614" s="57"/>
      <c r="AX6614" s="57"/>
      <c r="AY6614" s="57"/>
      <c r="AZ6614" s="57"/>
      <c r="BA6614" s="57"/>
      <c r="BB6614" s="57"/>
      <c r="BC6614" s="57"/>
      <c r="BD6614" s="57"/>
      <c r="BE6614" s="57"/>
      <c r="BF6614" s="57"/>
      <c r="BG6614" s="57"/>
      <c r="BH6614" s="57"/>
      <c r="BI6614" s="57"/>
      <c r="BJ6614" s="57"/>
      <c r="BK6614" s="57"/>
      <c r="BL6614" s="57"/>
    </row>
    <row r="6615" spans="1:64" s="50" customFormat="1" ht="13.5" customHeight="1" x14ac:dyDescent="0.15">
      <c r="A6615" s="42" t="s">
        <v>16927</v>
      </c>
      <c r="B6615" s="42" t="s">
        <v>16509</v>
      </c>
      <c r="C6615" s="42" t="s">
        <v>14</v>
      </c>
      <c r="D6615" s="42" t="s">
        <v>24</v>
      </c>
      <c r="E6615" s="42"/>
      <c r="F6615" s="55">
        <v>41360</v>
      </c>
      <c r="G6615" s="42" t="s">
        <v>16928</v>
      </c>
      <c r="H6615" s="42" t="s">
        <v>1168</v>
      </c>
      <c r="I6615" s="42" t="s">
        <v>313</v>
      </c>
      <c r="J6615" s="42" t="s">
        <v>16929</v>
      </c>
      <c r="K6615" s="42" t="s">
        <v>1169</v>
      </c>
      <c r="L6615" s="42" t="s">
        <v>1170</v>
      </c>
      <c r="M6615" s="42" t="s">
        <v>21</v>
      </c>
      <c r="N6615" s="42" t="s">
        <v>16930</v>
      </c>
      <c r="O6615" s="42" t="s">
        <v>23</v>
      </c>
      <c r="P6615" s="42" t="s">
        <v>395</v>
      </c>
      <c r="Q6615" s="56" t="s">
        <v>16931</v>
      </c>
      <c r="R6615" s="42" t="s">
        <v>94</v>
      </c>
      <c r="S6615" s="42" t="s">
        <v>22</v>
      </c>
      <c r="T6615" s="42"/>
      <c r="V6615" s="42"/>
      <c r="W6615" s="42"/>
      <c r="Y6615" s="57"/>
      <c r="Z6615" s="57"/>
      <c r="AA6615" s="57"/>
      <c r="AB6615" s="57"/>
      <c r="AC6615" s="57"/>
      <c r="AD6615" s="57"/>
      <c r="AE6615" s="57"/>
      <c r="AF6615" s="57"/>
      <c r="AG6615" s="57"/>
      <c r="AH6615" s="57"/>
      <c r="AI6615" s="57"/>
      <c r="AJ6615" s="57"/>
      <c r="AK6615" s="57"/>
      <c r="AL6615" s="57"/>
      <c r="AM6615" s="57"/>
      <c r="AN6615" s="57"/>
      <c r="AO6615" s="57"/>
      <c r="AP6615" s="57"/>
      <c r="AQ6615" s="57"/>
      <c r="AR6615" s="57"/>
      <c r="AS6615" s="57"/>
      <c r="AT6615" s="57"/>
      <c r="AU6615" s="57"/>
      <c r="AV6615" s="57"/>
      <c r="AW6615" s="57"/>
      <c r="AX6615" s="57"/>
      <c r="AY6615" s="57"/>
      <c r="AZ6615" s="57"/>
      <c r="BA6615" s="57"/>
      <c r="BB6615" s="57"/>
      <c r="BC6615" s="57"/>
      <c r="BD6615" s="57"/>
      <c r="BE6615" s="57"/>
      <c r="BF6615" s="57"/>
      <c r="BG6615" s="57"/>
      <c r="BH6615" s="57"/>
      <c r="BI6615" s="57"/>
      <c r="BJ6615" s="57"/>
      <c r="BK6615" s="57"/>
      <c r="BL6615" s="57"/>
    </row>
    <row r="6616" spans="1:64" s="50" customFormat="1" ht="13.5" customHeight="1" x14ac:dyDescent="0.15">
      <c r="A6616" s="42" t="s">
        <v>16932</v>
      </c>
      <c r="B6616" s="42">
        <v>72</v>
      </c>
      <c r="C6616" s="42" t="s">
        <v>14</v>
      </c>
      <c r="D6616" s="42" t="s">
        <v>24</v>
      </c>
      <c r="E6616" s="42"/>
      <c r="F6616" s="55">
        <v>41360</v>
      </c>
      <c r="G6616" s="42" t="s">
        <v>16933</v>
      </c>
      <c r="H6616" s="42" t="s">
        <v>671</v>
      </c>
      <c r="I6616" s="42" t="s">
        <v>117</v>
      </c>
      <c r="J6616" s="42" t="s">
        <v>11824</v>
      </c>
      <c r="K6616" s="42" t="s">
        <v>617</v>
      </c>
      <c r="L6616" s="42" t="s">
        <v>4774</v>
      </c>
      <c r="M6616" s="42" t="s">
        <v>21</v>
      </c>
      <c r="N6616" s="42" t="s">
        <v>16934</v>
      </c>
      <c r="O6616" s="42" t="s">
        <v>994</v>
      </c>
      <c r="P6616" s="42" t="s">
        <v>395</v>
      </c>
      <c r="Q6616" s="56" t="s">
        <v>16935</v>
      </c>
      <c r="R6616" s="42" t="s">
        <v>23</v>
      </c>
      <c r="S6616" s="42" t="s">
        <v>22</v>
      </c>
      <c r="T6616" s="42"/>
      <c r="V6616" s="42"/>
      <c r="W6616" s="42"/>
      <c r="Y6616" s="57"/>
      <c r="Z6616" s="57"/>
      <c r="AA6616" s="57"/>
      <c r="AB6616" s="57"/>
      <c r="AC6616" s="57"/>
      <c r="AD6616" s="57"/>
      <c r="AE6616" s="57"/>
      <c r="AF6616" s="57"/>
      <c r="AG6616" s="57"/>
      <c r="AH6616" s="57"/>
      <c r="AI6616" s="57"/>
      <c r="AJ6616" s="57"/>
      <c r="AK6616" s="57"/>
      <c r="AL6616" s="57"/>
      <c r="AM6616" s="57"/>
      <c r="AN6616" s="57"/>
      <c r="AO6616" s="57"/>
      <c r="AP6616" s="57"/>
      <c r="AQ6616" s="57"/>
      <c r="AR6616" s="57"/>
      <c r="AS6616" s="57"/>
      <c r="AT6616" s="57"/>
      <c r="AU6616" s="57"/>
      <c r="AV6616" s="57"/>
      <c r="AW6616" s="57"/>
      <c r="AX6616" s="57"/>
      <c r="AY6616" s="57"/>
      <c r="AZ6616" s="57"/>
      <c r="BA6616" s="57"/>
      <c r="BB6616" s="57"/>
      <c r="BC6616" s="57"/>
      <c r="BD6616" s="57"/>
      <c r="BE6616" s="57"/>
      <c r="BF6616" s="57"/>
      <c r="BG6616" s="57"/>
      <c r="BH6616" s="57"/>
      <c r="BI6616" s="57"/>
      <c r="BJ6616" s="57"/>
      <c r="BK6616" s="57"/>
      <c r="BL6616" s="57"/>
    </row>
    <row r="6617" spans="1:64" s="50" customFormat="1" ht="13.5" customHeight="1" x14ac:dyDescent="0.15">
      <c r="A6617" s="42" t="s">
        <v>16936</v>
      </c>
      <c r="B6617" s="42">
        <v>20</v>
      </c>
      <c r="C6617" s="42" t="s">
        <v>14</v>
      </c>
      <c r="D6617" s="42" t="s">
        <v>31</v>
      </c>
      <c r="E6617" s="42"/>
      <c r="F6617" s="55">
        <v>41359</v>
      </c>
      <c r="G6617" s="42" t="s">
        <v>16937</v>
      </c>
      <c r="H6617" s="42" t="s">
        <v>16938</v>
      </c>
      <c r="I6617" s="42" t="s">
        <v>63</v>
      </c>
      <c r="J6617" s="42" t="s">
        <v>16939</v>
      </c>
      <c r="K6617" s="42" t="s">
        <v>16938</v>
      </c>
      <c r="L6617" s="42" t="s">
        <v>16940</v>
      </c>
      <c r="M6617" s="42" t="s">
        <v>21</v>
      </c>
      <c r="N6617" s="42" t="s">
        <v>16941</v>
      </c>
      <c r="O6617" s="42" t="s">
        <v>994</v>
      </c>
      <c r="P6617" s="42" t="s">
        <v>395</v>
      </c>
      <c r="Q6617" s="56" t="s">
        <v>16942</v>
      </c>
      <c r="R6617" s="42" t="s">
        <v>23</v>
      </c>
      <c r="S6617" s="42" t="s">
        <v>22</v>
      </c>
      <c r="T6617" s="42"/>
      <c r="V6617" s="42"/>
      <c r="W6617" s="42"/>
      <c r="Y6617" s="57"/>
      <c r="Z6617" s="57"/>
      <c r="AA6617" s="57"/>
      <c r="AB6617" s="57"/>
      <c r="AC6617" s="57"/>
      <c r="AD6617" s="57"/>
      <c r="AE6617" s="57"/>
      <c r="AF6617" s="57"/>
      <c r="AG6617" s="57"/>
      <c r="AH6617" s="57"/>
      <c r="AI6617" s="57"/>
      <c r="AJ6617" s="57"/>
      <c r="AK6617" s="57"/>
      <c r="AL6617" s="57"/>
      <c r="AM6617" s="57"/>
      <c r="AN6617" s="57"/>
      <c r="AO6617" s="57"/>
      <c r="AP6617" s="57"/>
      <c r="AQ6617" s="57"/>
      <c r="AR6617" s="57"/>
      <c r="AS6617" s="57"/>
      <c r="AT6617" s="57"/>
      <c r="AU6617" s="57"/>
      <c r="AV6617" s="57"/>
      <c r="AW6617" s="57"/>
      <c r="AX6617" s="57"/>
      <c r="AY6617" s="57"/>
      <c r="AZ6617" s="57"/>
      <c r="BA6617" s="57"/>
      <c r="BB6617" s="57"/>
      <c r="BC6617" s="57"/>
      <c r="BD6617" s="57"/>
      <c r="BE6617" s="57"/>
      <c r="BF6617" s="57"/>
      <c r="BG6617" s="57"/>
      <c r="BH6617" s="57"/>
      <c r="BI6617" s="57"/>
      <c r="BJ6617" s="57"/>
      <c r="BK6617" s="57"/>
      <c r="BL6617" s="57"/>
    </row>
    <row r="6618" spans="1:64" s="50" customFormat="1" ht="13.5" customHeight="1" x14ac:dyDescent="0.15">
      <c r="A6618" s="42" t="s">
        <v>16943</v>
      </c>
      <c r="B6618" s="42">
        <v>25</v>
      </c>
      <c r="C6618" s="42" t="s">
        <v>14</v>
      </c>
      <c r="D6618" s="42" t="s">
        <v>24</v>
      </c>
      <c r="E6618" s="42"/>
      <c r="F6618" s="55">
        <v>41357</v>
      </c>
      <c r="G6618" s="42" t="s">
        <v>23978</v>
      </c>
      <c r="H6618" s="42" t="s">
        <v>12179</v>
      </c>
      <c r="I6618" s="42" t="s">
        <v>88</v>
      </c>
      <c r="J6618" s="42" t="s">
        <v>12180</v>
      </c>
      <c r="K6618" s="42" t="s">
        <v>12181</v>
      </c>
      <c r="L6618" s="42" t="s">
        <v>12182</v>
      </c>
      <c r="M6618" s="42" t="s">
        <v>385</v>
      </c>
      <c r="N6618" s="42" t="s">
        <v>16944</v>
      </c>
      <c r="O6618" s="42" t="s">
        <v>994</v>
      </c>
      <c r="P6618" s="42" t="s">
        <v>395</v>
      </c>
      <c r="Q6618" s="56" t="s">
        <v>16945</v>
      </c>
      <c r="R6618" s="42" t="s">
        <v>948</v>
      </c>
      <c r="S6618" s="42" t="s">
        <v>22</v>
      </c>
      <c r="T6618" s="42"/>
      <c r="V6618" s="42"/>
      <c r="W6618" s="42"/>
      <c r="Y6618" s="57"/>
      <c r="Z6618" s="57"/>
      <c r="AA6618" s="57"/>
      <c r="AB6618" s="57"/>
      <c r="AC6618" s="57"/>
      <c r="AD6618" s="57"/>
      <c r="AE6618" s="57"/>
      <c r="AF6618" s="57"/>
      <c r="AG6618" s="57"/>
      <c r="AH6618" s="57"/>
      <c r="AI6618" s="57"/>
      <c r="AJ6618" s="57"/>
      <c r="AK6618" s="57"/>
      <c r="AL6618" s="57"/>
      <c r="AM6618" s="57"/>
      <c r="AN6618" s="57"/>
      <c r="AO6618" s="57"/>
      <c r="AP6618" s="57"/>
      <c r="AQ6618" s="57"/>
      <c r="AR6618" s="57"/>
      <c r="AS6618" s="57"/>
      <c r="AT6618" s="57"/>
      <c r="AU6618" s="57"/>
      <c r="AV6618" s="57"/>
      <c r="AW6618" s="57"/>
      <c r="AX6618" s="57"/>
      <c r="AY6618" s="57"/>
      <c r="AZ6618" s="57"/>
      <c r="BA6618" s="57"/>
      <c r="BB6618" s="57"/>
      <c r="BC6618" s="57"/>
      <c r="BD6618" s="57"/>
      <c r="BE6618" s="57"/>
      <c r="BF6618" s="57"/>
      <c r="BG6618" s="57"/>
      <c r="BH6618" s="57"/>
      <c r="BI6618" s="57"/>
      <c r="BJ6618" s="57"/>
      <c r="BK6618" s="57"/>
      <c r="BL6618" s="57"/>
    </row>
    <row r="6619" spans="1:64" s="50" customFormat="1" ht="13.5" customHeight="1" x14ac:dyDescent="0.15">
      <c r="A6619" s="42" t="s">
        <v>16951</v>
      </c>
      <c r="B6619" s="42">
        <v>49</v>
      </c>
      <c r="C6619" s="42" t="s">
        <v>14</v>
      </c>
      <c r="D6619" s="42" t="s">
        <v>79</v>
      </c>
      <c r="E6619" s="42" t="s">
        <v>16952</v>
      </c>
      <c r="F6619" s="55">
        <v>41355</v>
      </c>
      <c r="G6619" s="42" t="s">
        <v>16953</v>
      </c>
      <c r="H6619" s="42" t="s">
        <v>55</v>
      </c>
      <c r="I6619" s="42" t="s">
        <v>56</v>
      </c>
      <c r="J6619" s="42" t="s">
        <v>16954</v>
      </c>
      <c r="K6619" s="42" t="s">
        <v>5214</v>
      </c>
      <c r="L6619" s="42" t="s">
        <v>57</v>
      </c>
      <c r="M6619" s="42" t="s">
        <v>21</v>
      </c>
      <c r="N6619" s="42" t="s">
        <v>16955</v>
      </c>
      <c r="O6619" s="42" t="s">
        <v>994</v>
      </c>
      <c r="P6619" s="42" t="s">
        <v>395</v>
      </c>
      <c r="Q6619" s="56" t="s">
        <v>16956</v>
      </c>
      <c r="R6619" s="42" t="s">
        <v>94</v>
      </c>
      <c r="S6619" s="42" t="s">
        <v>22</v>
      </c>
      <c r="T6619" s="42"/>
      <c r="V6619" s="42"/>
      <c r="W6619" s="42"/>
      <c r="Y6619" s="57"/>
      <c r="Z6619" s="57"/>
      <c r="AA6619" s="57"/>
      <c r="AB6619" s="57"/>
      <c r="AC6619" s="57"/>
      <c r="AD6619" s="57"/>
      <c r="AE6619" s="57"/>
      <c r="AF6619" s="57"/>
      <c r="AG6619" s="57"/>
      <c r="AH6619" s="57"/>
      <c r="AI6619" s="57"/>
      <c r="AJ6619" s="57"/>
      <c r="AK6619" s="57"/>
      <c r="AL6619" s="57"/>
      <c r="AM6619" s="57"/>
      <c r="AN6619" s="57"/>
      <c r="AO6619" s="57"/>
      <c r="AP6619" s="57"/>
      <c r="AQ6619" s="57"/>
      <c r="AR6619" s="57"/>
      <c r="AS6619" s="57"/>
      <c r="AT6619" s="57"/>
      <c r="AU6619" s="57"/>
      <c r="AV6619" s="57"/>
      <c r="AW6619" s="57"/>
      <c r="AX6619" s="57"/>
      <c r="AY6619" s="57"/>
      <c r="AZ6619" s="57"/>
      <c r="BA6619" s="57"/>
      <c r="BB6619" s="57"/>
      <c r="BC6619" s="57"/>
      <c r="BD6619" s="57"/>
      <c r="BE6619" s="57"/>
      <c r="BF6619" s="57"/>
      <c r="BG6619" s="57"/>
      <c r="BH6619" s="57"/>
      <c r="BI6619" s="57"/>
      <c r="BJ6619" s="57"/>
      <c r="BK6619" s="57"/>
      <c r="BL6619" s="57"/>
    </row>
    <row r="6620" spans="1:64" s="50" customFormat="1" ht="13.5" customHeight="1" x14ac:dyDescent="0.15">
      <c r="A6620" s="42" t="s">
        <v>16946</v>
      </c>
      <c r="B6620" s="42">
        <v>51</v>
      </c>
      <c r="C6620" s="42" t="s">
        <v>14</v>
      </c>
      <c r="D6620" s="42" t="s">
        <v>79</v>
      </c>
      <c r="E6620" s="42" t="s">
        <v>16947</v>
      </c>
      <c r="F6620" s="55">
        <v>41355</v>
      </c>
      <c r="G6620" s="42" t="s">
        <v>23979</v>
      </c>
      <c r="H6620" s="42" t="s">
        <v>1184</v>
      </c>
      <c r="I6620" s="42" t="s">
        <v>297</v>
      </c>
      <c r="J6620" s="42" t="s">
        <v>16948</v>
      </c>
      <c r="K6620" s="42" t="s">
        <v>1185</v>
      </c>
      <c r="L6620" s="42" t="s">
        <v>22914</v>
      </c>
      <c r="M6620" s="42" t="s">
        <v>21</v>
      </c>
      <c r="N6620" s="42" t="s">
        <v>16949</v>
      </c>
      <c r="O6620" s="42" t="s">
        <v>537</v>
      </c>
      <c r="P6620" s="42" t="s">
        <v>395</v>
      </c>
      <c r="Q6620" s="56" t="s">
        <v>16950</v>
      </c>
      <c r="R6620" s="42" t="s">
        <v>23</v>
      </c>
      <c r="S6620" s="42" t="s">
        <v>12</v>
      </c>
      <c r="T6620" s="42"/>
      <c r="V6620" s="42"/>
      <c r="W6620" s="42"/>
      <c r="Y6620" s="57"/>
      <c r="Z6620" s="57"/>
      <c r="AA6620" s="57"/>
      <c r="AB6620" s="57"/>
      <c r="AC6620" s="57"/>
      <c r="AD6620" s="57"/>
      <c r="AE6620" s="57"/>
      <c r="AF6620" s="57"/>
      <c r="AG6620" s="57"/>
      <c r="AH6620" s="57"/>
      <c r="AI6620" s="57"/>
      <c r="AJ6620" s="57"/>
      <c r="AK6620" s="57"/>
      <c r="AL6620" s="57"/>
      <c r="AM6620" s="57"/>
      <c r="AN6620" s="57"/>
      <c r="AO6620" s="57"/>
      <c r="AP6620" s="57"/>
      <c r="AQ6620" s="57"/>
      <c r="AR6620" s="57"/>
      <c r="AS6620" s="57"/>
      <c r="AT6620" s="57"/>
      <c r="AU6620" s="57"/>
      <c r="AV6620" s="57"/>
      <c r="AW6620" s="57"/>
      <c r="AX6620" s="57"/>
      <c r="AY6620" s="57"/>
      <c r="AZ6620" s="57"/>
      <c r="BA6620" s="57"/>
      <c r="BB6620" s="57"/>
      <c r="BC6620" s="57"/>
      <c r="BD6620" s="57"/>
      <c r="BE6620" s="57"/>
      <c r="BF6620" s="57"/>
      <c r="BG6620" s="57"/>
      <c r="BH6620" s="57"/>
      <c r="BI6620" s="57"/>
      <c r="BJ6620" s="57"/>
      <c r="BK6620" s="57"/>
      <c r="BL6620" s="57"/>
    </row>
    <row r="6621" spans="1:64" s="50" customFormat="1" ht="13.5" customHeight="1" x14ac:dyDescent="0.15">
      <c r="A6621" s="42" t="s">
        <v>16957</v>
      </c>
      <c r="B6621" s="42">
        <v>28</v>
      </c>
      <c r="C6621" s="42" t="s">
        <v>14</v>
      </c>
      <c r="D6621" s="42" t="s">
        <v>31</v>
      </c>
      <c r="E6621" s="42" t="s">
        <v>16958</v>
      </c>
      <c r="F6621" s="55">
        <v>41354</v>
      </c>
      <c r="G6621" s="42" t="s">
        <v>16959</v>
      </c>
      <c r="H6621" s="42" t="s">
        <v>16960</v>
      </c>
      <c r="I6621" s="42" t="s">
        <v>67</v>
      </c>
      <c r="J6621" s="42" t="s">
        <v>16961</v>
      </c>
      <c r="K6621" s="42" t="s">
        <v>16962</v>
      </c>
      <c r="L6621" s="42" t="s">
        <v>4629</v>
      </c>
      <c r="M6621" s="42" t="s">
        <v>21</v>
      </c>
      <c r="N6621" s="42" t="s">
        <v>16963</v>
      </c>
      <c r="O6621" s="42" t="s">
        <v>537</v>
      </c>
      <c r="P6621" s="42" t="s">
        <v>395</v>
      </c>
      <c r="Q6621" s="56" t="s">
        <v>16964</v>
      </c>
      <c r="R6621" s="42" t="s">
        <v>94</v>
      </c>
      <c r="S6621" s="42" t="s">
        <v>22</v>
      </c>
      <c r="T6621" s="42"/>
      <c r="V6621" s="42"/>
      <c r="W6621" s="42"/>
      <c r="Y6621" s="57"/>
      <c r="Z6621" s="57"/>
      <c r="AA6621" s="57"/>
      <c r="AB6621" s="57"/>
      <c r="AC6621" s="57"/>
      <c r="AD6621" s="57"/>
      <c r="AE6621" s="57"/>
      <c r="AF6621" s="57"/>
      <c r="AG6621" s="57"/>
      <c r="AH6621" s="57"/>
      <c r="AI6621" s="57"/>
      <c r="AJ6621" s="57"/>
      <c r="AK6621" s="57"/>
      <c r="AL6621" s="57"/>
      <c r="AM6621" s="57"/>
      <c r="AN6621" s="57"/>
      <c r="AO6621" s="57"/>
      <c r="AP6621" s="57"/>
      <c r="AQ6621" s="57"/>
      <c r="AR6621" s="57"/>
      <c r="AS6621" s="57"/>
      <c r="AT6621" s="57"/>
      <c r="AU6621" s="57"/>
      <c r="AV6621" s="57"/>
      <c r="AW6621" s="57"/>
      <c r="AX6621" s="57"/>
      <c r="AY6621" s="57"/>
      <c r="AZ6621" s="57"/>
      <c r="BA6621" s="57"/>
      <c r="BB6621" s="57"/>
      <c r="BC6621" s="57"/>
      <c r="BD6621" s="57"/>
      <c r="BE6621" s="57"/>
      <c r="BF6621" s="57"/>
      <c r="BG6621" s="57"/>
      <c r="BH6621" s="57"/>
      <c r="BI6621" s="57"/>
      <c r="BJ6621" s="57"/>
      <c r="BK6621" s="57"/>
      <c r="BL6621" s="57"/>
    </row>
    <row r="6622" spans="1:64" s="50" customFormat="1" ht="13.5" customHeight="1" x14ac:dyDescent="0.15">
      <c r="A6622" s="42" t="s">
        <v>16965</v>
      </c>
      <c r="B6622" s="42" t="s">
        <v>13393</v>
      </c>
      <c r="C6622" s="42" t="s">
        <v>14</v>
      </c>
      <c r="D6622" s="42" t="s">
        <v>79</v>
      </c>
      <c r="E6622" s="42" t="s">
        <v>16966</v>
      </c>
      <c r="F6622" s="55">
        <v>41353</v>
      </c>
      <c r="G6622" s="42" t="s">
        <v>23980</v>
      </c>
      <c r="H6622" s="42" t="s">
        <v>1770</v>
      </c>
      <c r="I6622" s="42" t="s">
        <v>211</v>
      </c>
      <c r="J6622" s="42" t="s">
        <v>16530</v>
      </c>
      <c r="K6622" s="42" t="s">
        <v>1772</v>
      </c>
      <c r="L6622" s="42" t="s">
        <v>1773</v>
      </c>
      <c r="M6622" s="42" t="s">
        <v>21</v>
      </c>
      <c r="N6622" s="42" t="s">
        <v>16967</v>
      </c>
      <c r="O6622" s="42" t="s">
        <v>23</v>
      </c>
      <c r="P6622" s="42" t="s">
        <v>395</v>
      </c>
      <c r="Q6622" s="56" t="s">
        <v>16968</v>
      </c>
      <c r="R6622" s="42" t="s">
        <v>94</v>
      </c>
      <c r="S6622" s="42" t="s">
        <v>22</v>
      </c>
      <c r="T6622" s="42"/>
      <c r="V6622" s="42"/>
      <c r="W6622" s="42"/>
      <c r="Y6622" s="57"/>
      <c r="Z6622" s="57"/>
      <c r="AA6622" s="57"/>
      <c r="AB6622" s="57"/>
      <c r="AC6622" s="57"/>
      <c r="AD6622" s="57"/>
      <c r="AE6622" s="57"/>
      <c r="AF6622" s="57"/>
      <c r="AG6622" s="57"/>
      <c r="AH6622" s="57"/>
      <c r="AI6622" s="57"/>
      <c r="AJ6622" s="57"/>
      <c r="AK6622" s="57"/>
      <c r="AL6622" s="57"/>
      <c r="AM6622" s="57"/>
      <c r="AN6622" s="57"/>
      <c r="AO6622" s="57"/>
      <c r="AP6622" s="57"/>
      <c r="AQ6622" s="57"/>
      <c r="AR6622" s="57"/>
      <c r="AS6622" s="57"/>
      <c r="AT6622" s="57"/>
      <c r="AU6622" s="57"/>
      <c r="AV6622" s="57"/>
      <c r="AW6622" s="57"/>
      <c r="AX6622" s="57"/>
      <c r="AY6622" s="57"/>
      <c r="AZ6622" s="57"/>
      <c r="BA6622" s="57"/>
      <c r="BB6622" s="57"/>
      <c r="BC6622" s="57"/>
      <c r="BD6622" s="57"/>
      <c r="BE6622" s="57"/>
      <c r="BF6622" s="57"/>
      <c r="BG6622" s="57"/>
      <c r="BH6622" s="57"/>
      <c r="BI6622" s="57"/>
      <c r="BJ6622" s="57"/>
      <c r="BK6622" s="57"/>
      <c r="BL6622" s="57"/>
    </row>
    <row r="6623" spans="1:64" s="50" customFormat="1" ht="13.5" customHeight="1" x14ac:dyDescent="0.15">
      <c r="A6623" s="42" t="s">
        <v>16969</v>
      </c>
      <c r="B6623" s="42" t="s">
        <v>8555</v>
      </c>
      <c r="C6623" s="42" t="s">
        <v>14</v>
      </c>
      <c r="D6623" s="42" t="s">
        <v>42</v>
      </c>
      <c r="E6623" s="42"/>
      <c r="F6623" s="55">
        <v>41352</v>
      </c>
      <c r="G6623" s="42" t="s">
        <v>16970</v>
      </c>
      <c r="H6623" s="42" t="s">
        <v>233</v>
      </c>
      <c r="I6623" s="42" t="s">
        <v>234</v>
      </c>
      <c r="J6623" s="42" t="s">
        <v>10093</v>
      </c>
      <c r="K6623" s="42" t="s">
        <v>595</v>
      </c>
      <c r="L6623" s="42" t="s">
        <v>16971</v>
      </c>
      <c r="M6623" s="42" t="s">
        <v>21</v>
      </c>
      <c r="N6623" s="42" t="s">
        <v>16972</v>
      </c>
      <c r="O6623" s="42" t="s">
        <v>537</v>
      </c>
      <c r="P6623" s="42" t="s">
        <v>395</v>
      </c>
      <c r="Q6623" s="56" t="s">
        <v>16973</v>
      </c>
      <c r="R6623" s="42" t="s">
        <v>94</v>
      </c>
      <c r="S6623" s="42" t="s">
        <v>22</v>
      </c>
      <c r="T6623" s="42"/>
      <c r="V6623" s="42"/>
      <c r="W6623" s="42"/>
      <c r="Y6623" s="57"/>
      <c r="Z6623" s="57"/>
      <c r="AA6623" s="57"/>
      <c r="AB6623" s="57"/>
      <c r="AC6623" s="57"/>
      <c r="AD6623" s="57"/>
      <c r="AE6623" s="57"/>
      <c r="AF6623" s="57"/>
      <c r="AG6623" s="57"/>
      <c r="AH6623" s="57"/>
      <c r="AI6623" s="57"/>
      <c r="AJ6623" s="57"/>
      <c r="AK6623" s="57"/>
      <c r="AL6623" s="57"/>
      <c r="AM6623" s="57"/>
      <c r="AN6623" s="57"/>
      <c r="AO6623" s="57"/>
      <c r="AP6623" s="57"/>
      <c r="AQ6623" s="57"/>
      <c r="AR6623" s="57"/>
      <c r="AS6623" s="57"/>
      <c r="AT6623" s="57"/>
      <c r="AU6623" s="57"/>
      <c r="AV6623" s="57"/>
      <c r="AW6623" s="57"/>
      <c r="AX6623" s="57"/>
      <c r="AY6623" s="57"/>
      <c r="AZ6623" s="57"/>
      <c r="BA6623" s="57"/>
      <c r="BB6623" s="57"/>
      <c r="BC6623" s="57"/>
      <c r="BD6623" s="57"/>
      <c r="BE6623" s="57"/>
      <c r="BF6623" s="57"/>
      <c r="BG6623" s="57"/>
      <c r="BH6623" s="57"/>
      <c r="BI6623" s="57"/>
      <c r="BJ6623" s="57"/>
      <c r="BK6623" s="57"/>
      <c r="BL6623" s="57"/>
    </row>
    <row r="6624" spans="1:64" s="50" customFormat="1" ht="13.5" customHeight="1" x14ac:dyDescent="0.15">
      <c r="A6624" s="42" t="s">
        <v>16978</v>
      </c>
      <c r="B6624" s="42" t="s">
        <v>13059</v>
      </c>
      <c r="C6624" s="42" t="s">
        <v>14</v>
      </c>
      <c r="D6624" s="42" t="s">
        <v>24</v>
      </c>
      <c r="E6624" s="42"/>
      <c r="F6624" s="55">
        <v>41352</v>
      </c>
      <c r="G6624" s="42" t="s">
        <v>16979</v>
      </c>
      <c r="H6624" s="42" t="s">
        <v>16980</v>
      </c>
      <c r="I6624" s="42" t="s">
        <v>88</v>
      </c>
      <c r="J6624" s="42">
        <v>36022</v>
      </c>
      <c r="K6624" s="42" t="s">
        <v>3973</v>
      </c>
      <c r="L6624" s="42" t="s">
        <v>16981</v>
      </c>
      <c r="M6624" s="42" t="s">
        <v>21</v>
      </c>
      <c r="N6624" s="42" t="s">
        <v>16982</v>
      </c>
      <c r="O6624" s="42" t="s">
        <v>537</v>
      </c>
      <c r="P6624" s="42" t="s">
        <v>395</v>
      </c>
      <c r="Q6624" s="56" t="s">
        <v>16983</v>
      </c>
      <c r="R6624" s="42" t="s">
        <v>94</v>
      </c>
      <c r="S6624" s="42" t="s">
        <v>22</v>
      </c>
      <c r="T6624" s="42"/>
      <c r="V6624" s="42"/>
      <c r="W6624" s="42"/>
      <c r="Y6624" s="57"/>
      <c r="Z6624" s="57"/>
      <c r="AA6624" s="57"/>
      <c r="AB6624" s="57"/>
      <c r="AC6624" s="57"/>
      <c r="AD6624" s="57"/>
      <c r="AE6624" s="57"/>
      <c r="AF6624" s="57"/>
      <c r="AG6624" s="57"/>
      <c r="AH6624" s="57"/>
      <c r="AI6624" s="57"/>
      <c r="AJ6624" s="57"/>
      <c r="AK6624" s="57"/>
      <c r="AL6624" s="57"/>
      <c r="AM6624" s="57"/>
      <c r="AN6624" s="57"/>
      <c r="AO6624" s="57"/>
      <c r="AP6624" s="57"/>
      <c r="AQ6624" s="57"/>
      <c r="AR6624" s="57"/>
      <c r="AS6624" s="57"/>
      <c r="AT6624" s="57"/>
      <c r="AU6624" s="57"/>
      <c r="AV6624" s="57"/>
      <c r="AW6624" s="57"/>
      <c r="AX6624" s="57"/>
      <c r="AY6624" s="57"/>
      <c r="AZ6624" s="57"/>
      <c r="BA6624" s="57"/>
      <c r="BB6624" s="57"/>
      <c r="BC6624" s="57"/>
      <c r="BD6624" s="57"/>
      <c r="BE6624" s="57"/>
      <c r="BF6624" s="57"/>
      <c r="BG6624" s="57"/>
      <c r="BH6624" s="57"/>
      <c r="BI6624" s="57"/>
      <c r="BJ6624" s="57"/>
      <c r="BK6624" s="57"/>
      <c r="BL6624" s="57"/>
    </row>
    <row r="6625" spans="1:64" s="50" customFormat="1" ht="13.5" customHeight="1" x14ac:dyDescent="0.15">
      <c r="A6625" s="42" t="s">
        <v>16974</v>
      </c>
      <c r="B6625" s="42" t="s">
        <v>15364</v>
      </c>
      <c r="C6625" s="42" t="s">
        <v>14</v>
      </c>
      <c r="D6625" s="42" t="s">
        <v>24</v>
      </c>
      <c r="E6625" s="42"/>
      <c r="F6625" s="55">
        <v>41352</v>
      </c>
      <c r="G6625" s="42" t="s">
        <v>16975</v>
      </c>
      <c r="H6625" s="42" t="s">
        <v>906</v>
      </c>
      <c r="I6625" s="42" t="s">
        <v>189</v>
      </c>
      <c r="J6625" s="42" t="s">
        <v>16976</v>
      </c>
      <c r="K6625" s="42" t="s">
        <v>458</v>
      </c>
      <c r="L6625" s="42" t="s">
        <v>3019</v>
      </c>
      <c r="M6625" s="42" t="s">
        <v>21</v>
      </c>
      <c r="N6625" s="42" t="s">
        <v>16977</v>
      </c>
      <c r="O6625" s="42" t="s">
        <v>23</v>
      </c>
      <c r="P6625" s="42" t="s">
        <v>395</v>
      </c>
      <c r="Q6625" s="56" t="s">
        <v>9901</v>
      </c>
      <c r="R6625" s="42" t="s">
        <v>94</v>
      </c>
      <c r="S6625" s="42" t="s">
        <v>22</v>
      </c>
      <c r="T6625" s="42"/>
      <c r="V6625" s="42"/>
      <c r="W6625" s="42"/>
      <c r="Y6625" s="57"/>
      <c r="Z6625" s="57"/>
      <c r="AA6625" s="57"/>
      <c r="AB6625" s="57"/>
      <c r="AC6625" s="57"/>
      <c r="AD6625" s="57"/>
      <c r="AE6625" s="57"/>
      <c r="AF6625" s="57"/>
      <c r="AG6625" s="57"/>
      <c r="AH6625" s="57"/>
      <c r="AI6625" s="57"/>
      <c r="AJ6625" s="57"/>
      <c r="AK6625" s="57"/>
      <c r="AL6625" s="57"/>
      <c r="AM6625" s="57"/>
      <c r="AN6625" s="57"/>
      <c r="AO6625" s="57"/>
      <c r="AP6625" s="57"/>
      <c r="AQ6625" s="57"/>
      <c r="AR6625" s="57"/>
      <c r="AS6625" s="57"/>
      <c r="AT6625" s="57"/>
      <c r="AU6625" s="57"/>
      <c r="AV6625" s="57"/>
      <c r="AW6625" s="57"/>
      <c r="AX6625" s="57"/>
      <c r="AY6625" s="57"/>
      <c r="AZ6625" s="57"/>
      <c r="BA6625" s="57"/>
      <c r="BB6625" s="57"/>
      <c r="BC6625" s="57"/>
      <c r="BD6625" s="57"/>
      <c r="BE6625" s="57"/>
      <c r="BF6625" s="57"/>
      <c r="BG6625" s="57"/>
      <c r="BH6625" s="57"/>
      <c r="BI6625" s="57"/>
      <c r="BJ6625" s="57"/>
      <c r="BK6625" s="57"/>
      <c r="BL6625" s="57"/>
    </row>
    <row r="6626" spans="1:64" s="50" customFormat="1" ht="13.5" customHeight="1" x14ac:dyDescent="0.15">
      <c r="A6626" s="42" t="s">
        <v>16986</v>
      </c>
      <c r="B6626" s="42" t="s">
        <v>13165</v>
      </c>
      <c r="C6626" s="42" t="s">
        <v>14</v>
      </c>
      <c r="D6626" s="42" t="s">
        <v>42</v>
      </c>
      <c r="E6626" s="42" t="s">
        <v>16987</v>
      </c>
      <c r="F6626" s="55">
        <v>41351</v>
      </c>
      <c r="G6626" s="42" t="s">
        <v>23981</v>
      </c>
      <c r="H6626" s="42" t="s">
        <v>591</v>
      </c>
      <c r="I6626" s="42" t="s">
        <v>39</v>
      </c>
      <c r="J6626" s="42" t="s">
        <v>16988</v>
      </c>
      <c r="K6626" s="42" t="s">
        <v>592</v>
      </c>
      <c r="L6626" s="42" t="s">
        <v>711</v>
      </c>
      <c r="M6626" s="42" t="s">
        <v>21</v>
      </c>
      <c r="N6626" s="42" t="s">
        <v>16989</v>
      </c>
      <c r="O6626" s="42" t="s">
        <v>537</v>
      </c>
      <c r="P6626" s="42" t="s">
        <v>395</v>
      </c>
      <c r="Q6626" s="56" t="s">
        <v>16990</v>
      </c>
      <c r="R6626" s="42" t="s">
        <v>94</v>
      </c>
      <c r="S6626" s="42" t="s">
        <v>22</v>
      </c>
      <c r="T6626" s="42"/>
      <c r="V6626" s="42"/>
      <c r="W6626" s="42"/>
      <c r="Y6626" s="57"/>
      <c r="Z6626" s="57"/>
      <c r="AA6626" s="57"/>
      <c r="AB6626" s="57"/>
      <c r="AC6626" s="57"/>
      <c r="AD6626" s="57"/>
      <c r="AE6626" s="57"/>
      <c r="AF6626" s="57"/>
      <c r="AG6626" s="57"/>
      <c r="AH6626" s="57"/>
      <c r="AI6626" s="57"/>
      <c r="AJ6626" s="57"/>
      <c r="AK6626" s="57"/>
      <c r="AL6626" s="57"/>
      <c r="AM6626" s="57"/>
      <c r="AN6626" s="57"/>
      <c r="AO6626" s="57"/>
      <c r="AP6626" s="57"/>
      <c r="AQ6626" s="57"/>
      <c r="AR6626" s="57"/>
      <c r="AS6626" s="57"/>
      <c r="AT6626" s="57"/>
      <c r="AU6626" s="57"/>
      <c r="AV6626" s="57"/>
      <c r="AW6626" s="57"/>
      <c r="AX6626" s="57"/>
      <c r="AY6626" s="57"/>
      <c r="AZ6626" s="57"/>
      <c r="BA6626" s="57"/>
      <c r="BB6626" s="57"/>
      <c r="BC6626" s="57"/>
      <c r="BD6626" s="57"/>
      <c r="BE6626" s="57"/>
      <c r="BF6626" s="57"/>
      <c r="BG6626" s="57"/>
      <c r="BH6626" s="57"/>
      <c r="BI6626" s="57"/>
      <c r="BJ6626" s="57"/>
      <c r="BK6626" s="57"/>
      <c r="BL6626" s="57"/>
    </row>
    <row r="6627" spans="1:64" s="50" customFormat="1" ht="13.5" customHeight="1" x14ac:dyDescent="0.15">
      <c r="A6627" s="42" t="s">
        <v>3186</v>
      </c>
      <c r="B6627" s="42">
        <v>33</v>
      </c>
      <c r="C6627" s="42" t="s">
        <v>14</v>
      </c>
      <c r="D6627" s="42" t="s">
        <v>42</v>
      </c>
      <c r="E6627" s="42"/>
      <c r="F6627" s="55">
        <v>41351</v>
      </c>
      <c r="G6627" s="42" t="s">
        <v>16984</v>
      </c>
      <c r="H6627" s="42" t="s">
        <v>707</v>
      </c>
      <c r="I6627" s="42" t="s">
        <v>67</v>
      </c>
      <c r="J6627" s="42" t="s">
        <v>13724</v>
      </c>
      <c r="K6627" s="42" t="s">
        <v>545</v>
      </c>
      <c r="L6627" s="42" t="s">
        <v>708</v>
      </c>
      <c r="M6627" s="42" t="s">
        <v>21</v>
      </c>
      <c r="N6627" s="42" t="s">
        <v>16985</v>
      </c>
      <c r="O6627" s="42" t="s">
        <v>23</v>
      </c>
      <c r="P6627" s="42" t="s">
        <v>395</v>
      </c>
      <c r="Q6627" s="56"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6627" s="42" t="s">
        <v>94</v>
      </c>
      <c r="S6627" s="42" t="s">
        <v>22</v>
      </c>
      <c r="T6627" s="42"/>
      <c r="V6627" s="42"/>
      <c r="W6627" s="42"/>
      <c r="Y6627" s="57"/>
      <c r="Z6627" s="57"/>
      <c r="AA6627" s="57"/>
      <c r="AB6627" s="57"/>
      <c r="AC6627" s="57"/>
      <c r="AD6627" s="57"/>
      <c r="AE6627" s="57"/>
      <c r="AF6627" s="57"/>
      <c r="AG6627" s="57"/>
      <c r="AH6627" s="57"/>
      <c r="AI6627" s="57"/>
      <c r="AJ6627" s="57"/>
      <c r="AK6627" s="57"/>
      <c r="AL6627" s="57"/>
      <c r="AM6627" s="57"/>
      <c r="AN6627" s="57"/>
      <c r="AO6627" s="57"/>
      <c r="AP6627" s="57"/>
      <c r="AQ6627" s="57"/>
      <c r="AR6627" s="57"/>
      <c r="AS6627" s="57"/>
      <c r="AT6627" s="57"/>
      <c r="AU6627" s="57"/>
      <c r="AV6627" s="57"/>
      <c r="AW6627" s="57"/>
      <c r="AX6627" s="57"/>
      <c r="AY6627" s="57"/>
      <c r="AZ6627" s="57"/>
      <c r="BA6627" s="57"/>
      <c r="BB6627" s="57"/>
      <c r="BC6627" s="57"/>
      <c r="BD6627" s="57"/>
      <c r="BE6627" s="57"/>
      <c r="BF6627" s="57"/>
      <c r="BG6627" s="57"/>
      <c r="BH6627" s="57"/>
      <c r="BI6627" s="57"/>
      <c r="BJ6627" s="57"/>
      <c r="BK6627" s="57"/>
      <c r="BL6627" s="57"/>
    </row>
    <row r="6628" spans="1:64" s="50" customFormat="1" ht="13.5" customHeight="1" x14ac:dyDescent="0.15">
      <c r="A6628" s="42" t="s">
        <v>16991</v>
      </c>
      <c r="B6628" s="42">
        <v>22</v>
      </c>
      <c r="C6628" s="42" t="s">
        <v>14</v>
      </c>
      <c r="D6628" s="42" t="s">
        <v>79</v>
      </c>
      <c r="E6628" s="42" t="s">
        <v>16992</v>
      </c>
      <c r="F6628" s="55">
        <v>41350</v>
      </c>
      <c r="G6628" s="42" t="s">
        <v>16993</v>
      </c>
      <c r="H6628" s="42" t="s">
        <v>16994</v>
      </c>
      <c r="I6628" s="42" t="s">
        <v>63</v>
      </c>
      <c r="J6628" s="42" t="s">
        <v>16995</v>
      </c>
      <c r="K6628" s="42" t="s">
        <v>99</v>
      </c>
      <c r="L6628" s="42" t="s">
        <v>16996</v>
      </c>
      <c r="M6628" s="42" t="s">
        <v>21</v>
      </c>
      <c r="N6628" s="42" t="s">
        <v>16997</v>
      </c>
      <c r="O6628" s="42" t="s">
        <v>537</v>
      </c>
      <c r="P6628" s="42" t="s">
        <v>395</v>
      </c>
      <c r="Q6628" s="56" t="s">
        <v>16998</v>
      </c>
      <c r="R6628" s="42" t="s">
        <v>94</v>
      </c>
      <c r="S6628" s="42" t="s">
        <v>22</v>
      </c>
      <c r="T6628" s="42"/>
      <c r="V6628" s="42"/>
      <c r="W6628" s="42"/>
      <c r="Y6628" s="57"/>
      <c r="Z6628" s="57"/>
      <c r="AA6628" s="57"/>
      <c r="AB6628" s="57"/>
      <c r="AC6628" s="57"/>
      <c r="AD6628" s="57"/>
      <c r="AE6628" s="57"/>
      <c r="AF6628" s="57"/>
      <c r="AG6628" s="57"/>
      <c r="AH6628" s="57"/>
      <c r="AI6628" s="57"/>
      <c r="AJ6628" s="57"/>
      <c r="AK6628" s="57"/>
      <c r="AL6628" s="57"/>
      <c r="AM6628" s="57"/>
      <c r="AN6628" s="57"/>
      <c r="AO6628" s="57"/>
      <c r="AP6628" s="57"/>
      <c r="AQ6628" s="57"/>
      <c r="AR6628" s="57"/>
      <c r="AS6628" s="57"/>
      <c r="AT6628" s="57"/>
      <c r="AU6628" s="57"/>
      <c r="AV6628" s="57"/>
      <c r="AW6628" s="57"/>
      <c r="AX6628" s="57"/>
      <c r="AY6628" s="57"/>
      <c r="AZ6628" s="57"/>
      <c r="BA6628" s="57"/>
      <c r="BB6628" s="57"/>
      <c r="BC6628" s="57"/>
      <c r="BD6628" s="57"/>
      <c r="BE6628" s="57"/>
      <c r="BF6628" s="57"/>
      <c r="BG6628" s="57"/>
      <c r="BH6628" s="57"/>
      <c r="BI6628" s="57"/>
      <c r="BJ6628" s="57"/>
      <c r="BK6628" s="57"/>
      <c r="BL6628" s="57"/>
    </row>
    <row r="6629" spans="1:64" s="50" customFormat="1" ht="13.5" customHeight="1" x14ac:dyDescent="0.15">
      <c r="A6629" s="42" t="s">
        <v>16999</v>
      </c>
      <c r="B6629" s="42">
        <v>28</v>
      </c>
      <c r="C6629" s="42" t="s">
        <v>108</v>
      </c>
      <c r="D6629" s="42" t="s">
        <v>42</v>
      </c>
      <c r="E6629" s="42"/>
      <c r="F6629" s="55">
        <v>41349</v>
      </c>
      <c r="G6629" s="42" t="s">
        <v>17000</v>
      </c>
      <c r="H6629" s="42" t="s">
        <v>2817</v>
      </c>
      <c r="I6629" s="42" t="s">
        <v>39</v>
      </c>
      <c r="J6629" s="42" t="s">
        <v>17001</v>
      </c>
      <c r="K6629" s="42" t="s">
        <v>92</v>
      </c>
      <c r="L6629" s="42" t="s">
        <v>17002</v>
      </c>
      <c r="M6629" s="42" t="s">
        <v>21</v>
      </c>
      <c r="N6629" s="42" t="s">
        <v>17003</v>
      </c>
      <c r="O6629" s="42" t="s">
        <v>994</v>
      </c>
      <c r="P6629" s="42" t="s">
        <v>395</v>
      </c>
      <c r="Q6629" s="56" t="s">
        <v>17004</v>
      </c>
      <c r="R6629" s="42" t="s">
        <v>23</v>
      </c>
      <c r="S6629" s="42" t="s">
        <v>22</v>
      </c>
      <c r="T6629" s="42"/>
      <c r="V6629" s="42"/>
      <c r="W6629" s="42"/>
      <c r="Y6629" s="57"/>
      <c r="Z6629" s="57"/>
      <c r="AA6629" s="57"/>
      <c r="AB6629" s="57"/>
      <c r="AC6629" s="57"/>
      <c r="AD6629" s="57"/>
      <c r="AE6629" s="57"/>
      <c r="AF6629" s="57"/>
      <c r="AG6629" s="57"/>
      <c r="AH6629" s="57"/>
      <c r="AI6629" s="57"/>
      <c r="AJ6629" s="57"/>
      <c r="AK6629" s="57"/>
      <c r="AL6629" s="57"/>
      <c r="AM6629" s="57"/>
      <c r="AN6629" s="57"/>
      <c r="AO6629" s="57"/>
      <c r="AP6629" s="57"/>
      <c r="AQ6629" s="57"/>
      <c r="AR6629" s="57"/>
      <c r="AS6629" s="57"/>
      <c r="AT6629" s="57"/>
      <c r="AU6629" s="57"/>
      <c r="AV6629" s="57"/>
      <c r="AW6629" s="57"/>
      <c r="AX6629" s="57"/>
      <c r="AY6629" s="57"/>
      <c r="AZ6629" s="57"/>
      <c r="BA6629" s="57"/>
      <c r="BB6629" s="57"/>
      <c r="BC6629" s="57"/>
      <c r="BD6629" s="57"/>
      <c r="BE6629" s="57"/>
      <c r="BF6629" s="57"/>
      <c r="BG6629" s="57"/>
      <c r="BH6629" s="57"/>
      <c r="BI6629" s="57"/>
      <c r="BJ6629" s="57"/>
      <c r="BK6629" s="57"/>
      <c r="BL6629" s="57"/>
    </row>
    <row r="6630" spans="1:64" s="50" customFormat="1" ht="13.5" customHeight="1" x14ac:dyDescent="0.15">
      <c r="A6630" s="42" t="s">
        <v>17005</v>
      </c>
      <c r="B6630" s="42">
        <v>41</v>
      </c>
      <c r="C6630" s="42" t="s">
        <v>14</v>
      </c>
      <c r="D6630" s="42" t="s">
        <v>31</v>
      </c>
      <c r="E6630" s="42" t="s">
        <v>17006</v>
      </c>
      <c r="F6630" s="55">
        <v>41348</v>
      </c>
      <c r="G6630" s="42" t="s">
        <v>17007</v>
      </c>
      <c r="H6630" s="42" t="s">
        <v>3599</v>
      </c>
      <c r="I6630" s="42" t="s">
        <v>39</v>
      </c>
      <c r="J6630" s="42" t="s">
        <v>3600</v>
      </c>
      <c r="K6630" s="42" t="s">
        <v>1044</v>
      </c>
      <c r="L6630" s="42" t="s">
        <v>3601</v>
      </c>
      <c r="M6630" s="42" t="s">
        <v>21</v>
      </c>
      <c r="N6630" s="42" t="s">
        <v>17008</v>
      </c>
      <c r="O6630" s="42" t="s">
        <v>537</v>
      </c>
      <c r="P6630" s="42" t="s">
        <v>395</v>
      </c>
      <c r="Q6630" s="56" t="s">
        <v>17009</v>
      </c>
      <c r="R6630" s="42" t="s">
        <v>94</v>
      </c>
      <c r="S6630" s="42" t="s">
        <v>22</v>
      </c>
      <c r="T6630" s="42"/>
      <c r="V6630" s="42"/>
      <c r="W6630" s="42"/>
      <c r="Y6630" s="57"/>
      <c r="Z6630" s="57"/>
      <c r="AA6630" s="57"/>
      <c r="AB6630" s="57"/>
      <c r="AC6630" s="57"/>
      <c r="AD6630" s="57"/>
      <c r="AE6630" s="57"/>
      <c r="AF6630" s="57"/>
      <c r="AG6630" s="57"/>
      <c r="AH6630" s="57"/>
      <c r="AI6630" s="57"/>
      <c r="AJ6630" s="57"/>
      <c r="AK6630" s="57"/>
      <c r="AL6630" s="57"/>
      <c r="AM6630" s="57"/>
      <c r="AN6630" s="57"/>
      <c r="AO6630" s="57"/>
      <c r="AP6630" s="57"/>
      <c r="AQ6630" s="57"/>
      <c r="AR6630" s="57"/>
      <c r="AS6630" s="57"/>
      <c r="AT6630" s="57"/>
      <c r="AU6630" s="57"/>
      <c r="AV6630" s="57"/>
      <c r="AW6630" s="57"/>
      <c r="AX6630" s="57"/>
      <c r="AY6630" s="57"/>
      <c r="AZ6630" s="57"/>
      <c r="BA6630" s="57"/>
      <c r="BB6630" s="57"/>
      <c r="BC6630" s="57"/>
      <c r="BD6630" s="57"/>
      <c r="BE6630" s="57"/>
      <c r="BF6630" s="57"/>
      <c r="BG6630" s="57"/>
      <c r="BH6630" s="57"/>
      <c r="BI6630" s="57"/>
      <c r="BJ6630" s="57"/>
      <c r="BK6630" s="57"/>
      <c r="BL6630" s="57"/>
    </row>
    <row r="6631" spans="1:64" s="50" customFormat="1" ht="13.5" customHeight="1" x14ac:dyDescent="0.15">
      <c r="A6631" s="42" t="s">
        <v>17010</v>
      </c>
      <c r="B6631" s="42">
        <v>21</v>
      </c>
      <c r="C6631" s="42" t="s">
        <v>14</v>
      </c>
      <c r="D6631" s="42" t="s">
        <v>79</v>
      </c>
      <c r="E6631" s="42"/>
      <c r="F6631" s="55">
        <v>41347</v>
      </c>
      <c r="G6631" s="42" t="s">
        <v>17011</v>
      </c>
      <c r="H6631" s="42" t="s">
        <v>279</v>
      </c>
      <c r="I6631" s="42" t="s">
        <v>67</v>
      </c>
      <c r="J6631" s="42" t="s">
        <v>7832</v>
      </c>
      <c r="K6631" s="42" t="s">
        <v>279</v>
      </c>
      <c r="L6631" s="42" t="s">
        <v>280</v>
      </c>
      <c r="M6631" s="42" t="s">
        <v>21</v>
      </c>
      <c r="N6631" s="42" t="s">
        <v>17012</v>
      </c>
      <c r="O6631" s="42" t="s">
        <v>537</v>
      </c>
      <c r="P6631" s="42" t="s">
        <v>395</v>
      </c>
      <c r="Q6631" s="56" t="s">
        <v>17013</v>
      </c>
      <c r="R6631" s="42" t="s">
        <v>94</v>
      </c>
      <c r="S6631" s="42" t="s">
        <v>22</v>
      </c>
      <c r="T6631" s="42"/>
      <c r="V6631" s="42"/>
      <c r="W6631" s="42"/>
      <c r="Y6631" s="57"/>
      <c r="Z6631" s="57"/>
      <c r="AA6631" s="57"/>
      <c r="AB6631" s="57"/>
      <c r="AC6631" s="57"/>
      <c r="AD6631" s="57"/>
      <c r="AE6631" s="57"/>
      <c r="AF6631" s="57"/>
      <c r="AG6631" s="57"/>
      <c r="AH6631" s="57"/>
      <c r="AI6631" s="57"/>
      <c r="AJ6631" s="57"/>
      <c r="AK6631" s="57"/>
      <c r="AL6631" s="57"/>
      <c r="AM6631" s="57"/>
      <c r="AN6631" s="57"/>
      <c r="AO6631" s="57"/>
      <c r="AP6631" s="57"/>
      <c r="AQ6631" s="57"/>
      <c r="AR6631" s="57"/>
      <c r="AS6631" s="57"/>
      <c r="AT6631" s="57"/>
      <c r="AU6631" s="57"/>
      <c r="AV6631" s="57"/>
      <c r="AW6631" s="57"/>
      <c r="AX6631" s="57"/>
      <c r="AY6631" s="57"/>
      <c r="AZ6631" s="57"/>
      <c r="BA6631" s="57"/>
      <c r="BB6631" s="57"/>
      <c r="BC6631" s="57"/>
      <c r="BD6631" s="57"/>
      <c r="BE6631" s="57"/>
      <c r="BF6631" s="57"/>
      <c r="BG6631" s="57"/>
      <c r="BH6631" s="57"/>
      <c r="BI6631" s="57"/>
      <c r="BJ6631" s="57"/>
      <c r="BK6631" s="57"/>
      <c r="BL6631" s="57"/>
    </row>
    <row r="6632" spans="1:64" s="50" customFormat="1" ht="13.5" customHeight="1" x14ac:dyDescent="0.15">
      <c r="A6632" s="42" t="s">
        <v>17014</v>
      </c>
      <c r="B6632" s="42">
        <v>58</v>
      </c>
      <c r="C6632" s="42" t="s">
        <v>14</v>
      </c>
      <c r="D6632" s="42" t="s">
        <v>24</v>
      </c>
      <c r="E6632" s="42"/>
      <c r="F6632" s="55">
        <v>41347</v>
      </c>
      <c r="G6632" s="42" t="s">
        <v>23982</v>
      </c>
      <c r="H6632" s="42" t="s">
        <v>81</v>
      </c>
      <c r="I6632" s="42" t="s">
        <v>38</v>
      </c>
      <c r="J6632" s="42" t="s">
        <v>6472</v>
      </c>
      <c r="K6632" s="42" t="s">
        <v>82</v>
      </c>
      <c r="L6632" s="42" t="s">
        <v>83</v>
      </c>
      <c r="M6632" s="42" t="s">
        <v>21</v>
      </c>
      <c r="N6632" s="42" t="s">
        <v>17015</v>
      </c>
      <c r="O6632" s="42" t="s">
        <v>994</v>
      </c>
      <c r="P6632" s="42" t="s">
        <v>395</v>
      </c>
      <c r="Q6632" s="56" t="s">
        <v>17016</v>
      </c>
      <c r="R6632" s="42" t="s">
        <v>23</v>
      </c>
      <c r="S6632" s="42" t="s">
        <v>22</v>
      </c>
      <c r="T6632" s="42"/>
      <c r="V6632" s="42"/>
      <c r="W6632" s="42"/>
      <c r="Y6632" s="57"/>
      <c r="Z6632" s="57"/>
      <c r="AA6632" s="57"/>
      <c r="AB6632" s="57"/>
      <c r="AC6632" s="57"/>
      <c r="AD6632" s="57"/>
      <c r="AE6632" s="57"/>
      <c r="AF6632" s="57"/>
      <c r="AG6632" s="57"/>
      <c r="AH6632" s="57"/>
      <c r="AI6632" s="57"/>
      <c r="AJ6632" s="57"/>
      <c r="AK6632" s="57"/>
      <c r="AL6632" s="57"/>
      <c r="AM6632" s="57"/>
      <c r="AN6632" s="57"/>
      <c r="AO6632" s="57"/>
      <c r="AP6632" s="57"/>
      <c r="AQ6632" s="57"/>
      <c r="AR6632" s="57"/>
      <c r="AS6632" s="57"/>
      <c r="AT6632" s="57"/>
      <c r="AU6632" s="57"/>
      <c r="AV6632" s="57"/>
      <c r="AW6632" s="57"/>
      <c r="AX6632" s="57"/>
      <c r="AY6632" s="57"/>
      <c r="AZ6632" s="57"/>
      <c r="BA6632" s="57"/>
      <c r="BB6632" s="57"/>
      <c r="BC6632" s="57"/>
      <c r="BD6632" s="57"/>
      <c r="BE6632" s="57"/>
      <c r="BF6632" s="57"/>
      <c r="BG6632" s="57"/>
      <c r="BH6632" s="57"/>
      <c r="BI6632" s="57"/>
      <c r="BJ6632" s="57"/>
      <c r="BK6632" s="57"/>
      <c r="BL6632" s="57"/>
    </row>
    <row r="6633" spans="1:64" s="50" customFormat="1" ht="13.5" customHeight="1" x14ac:dyDescent="0.15">
      <c r="A6633" s="42" t="s">
        <v>17017</v>
      </c>
      <c r="B6633" s="42">
        <v>30</v>
      </c>
      <c r="C6633" s="42" t="s">
        <v>14</v>
      </c>
      <c r="D6633" s="42" t="s">
        <v>31</v>
      </c>
      <c r="E6633" s="42" t="s">
        <v>17018</v>
      </c>
      <c r="F6633" s="55">
        <v>41347</v>
      </c>
      <c r="G6633" s="42" t="s">
        <v>17019</v>
      </c>
      <c r="H6633" s="42" t="s">
        <v>17020</v>
      </c>
      <c r="I6633" s="42" t="s">
        <v>774</v>
      </c>
      <c r="J6633" s="42" t="s">
        <v>17021</v>
      </c>
      <c r="K6633" s="42" t="s">
        <v>17022</v>
      </c>
      <c r="L6633" s="42" t="s">
        <v>17023</v>
      </c>
      <c r="M6633" s="42" t="s">
        <v>21</v>
      </c>
      <c r="N6633" s="42" t="s">
        <v>17024</v>
      </c>
      <c r="O6633" s="42" t="s">
        <v>537</v>
      </c>
      <c r="P6633" s="42" t="s">
        <v>395</v>
      </c>
      <c r="Q6633" s="56" t="s">
        <v>17025</v>
      </c>
      <c r="R6633" s="42" t="s">
        <v>948</v>
      </c>
      <c r="S6633" s="42" t="s">
        <v>22</v>
      </c>
      <c r="T6633" s="42"/>
      <c r="V6633" s="42"/>
      <c r="W6633" s="42"/>
      <c r="Y6633" s="57"/>
      <c r="Z6633" s="57"/>
      <c r="AA6633" s="57"/>
      <c r="AB6633" s="57"/>
      <c r="AC6633" s="57"/>
      <c r="AD6633" s="57"/>
      <c r="AE6633" s="57"/>
      <c r="AF6633" s="57"/>
      <c r="AG6633" s="57"/>
      <c r="AH6633" s="57"/>
      <c r="AI6633" s="57"/>
      <c r="AJ6633" s="57"/>
      <c r="AK6633" s="57"/>
      <c r="AL6633" s="57"/>
      <c r="AM6633" s="57"/>
      <c r="AN6633" s="57"/>
      <c r="AO6633" s="57"/>
      <c r="AP6633" s="57"/>
      <c r="AQ6633" s="57"/>
      <c r="AR6633" s="57"/>
      <c r="AS6633" s="57"/>
      <c r="AT6633" s="57"/>
      <c r="AU6633" s="57"/>
      <c r="AV6633" s="57"/>
      <c r="AW6633" s="57"/>
      <c r="AX6633" s="57"/>
      <c r="AY6633" s="57"/>
      <c r="AZ6633" s="57"/>
      <c r="BA6633" s="57"/>
      <c r="BB6633" s="57"/>
      <c r="BC6633" s="57"/>
      <c r="BD6633" s="57"/>
      <c r="BE6633" s="57"/>
      <c r="BF6633" s="57"/>
      <c r="BG6633" s="57"/>
      <c r="BH6633" s="57"/>
      <c r="BI6633" s="57"/>
      <c r="BJ6633" s="57"/>
      <c r="BK6633" s="57"/>
      <c r="BL6633" s="57"/>
    </row>
    <row r="6634" spans="1:64" s="50" customFormat="1" ht="13.5" customHeight="1" x14ac:dyDescent="0.15">
      <c r="A6634" s="42" t="s">
        <v>17026</v>
      </c>
      <c r="B6634" s="42">
        <v>64</v>
      </c>
      <c r="C6634" s="42" t="s">
        <v>14</v>
      </c>
      <c r="D6634" s="42" t="s">
        <v>31</v>
      </c>
      <c r="E6634" s="42" t="s">
        <v>17027</v>
      </c>
      <c r="F6634" s="55">
        <v>41347</v>
      </c>
      <c r="G6634" s="42" t="s">
        <v>17028</v>
      </c>
      <c r="H6634" s="42" t="s">
        <v>17029</v>
      </c>
      <c r="I6634" s="42" t="s">
        <v>417</v>
      </c>
      <c r="J6634" s="42" t="s">
        <v>17030</v>
      </c>
      <c r="K6634" s="42" t="s">
        <v>17029</v>
      </c>
      <c r="L6634" s="42" t="s">
        <v>5525</v>
      </c>
      <c r="M6634" s="42" t="s">
        <v>21</v>
      </c>
      <c r="N6634" s="42" t="s">
        <v>17031</v>
      </c>
      <c r="O6634" s="42" t="s">
        <v>537</v>
      </c>
      <c r="P6634" s="42" t="s">
        <v>395</v>
      </c>
      <c r="Q6634" s="56" t="s">
        <v>17032</v>
      </c>
      <c r="R6634" s="42" t="s">
        <v>94</v>
      </c>
      <c r="S6634" s="42" t="s">
        <v>22</v>
      </c>
      <c r="T6634" s="42"/>
      <c r="V6634" s="42"/>
      <c r="W6634" s="42"/>
      <c r="Y6634" s="57"/>
      <c r="Z6634" s="57"/>
      <c r="AA6634" s="57"/>
      <c r="AB6634" s="57"/>
      <c r="AC6634" s="57"/>
      <c r="AD6634" s="57"/>
      <c r="AE6634" s="57"/>
      <c r="AF6634" s="57"/>
      <c r="AG6634" s="57"/>
      <c r="AH6634" s="57"/>
      <c r="AI6634" s="57"/>
      <c r="AJ6634" s="57"/>
      <c r="AK6634" s="57"/>
      <c r="AL6634" s="57"/>
      <c r="AM6634" s="57"/>
      <c r="AN6634" s="57"/>
      <c r="AO6634" s="57"/>
      <c r="AP6634" s="57"/>
      <c r="AQ6634" s="57"/>
      <c r="AR6634" s="57"/>
      <c r="AS6634" s="57"/>
      <c r="AT6634" s="57"/>
      <c r="AU6634" s="57"/>
      <c r="AV6634" s="57"/>
      <c r="AW6634" s="57"/>
      <c r="AX6634" s="57"/>
      <c r="AY6634" s="57"/>
      <c r="AZ6634" s="57"/>
      <c r="BA6634" s="57"/>
      <c r="BB6634" s="57"/>
      <c r="BC6634" s="57"/>
      <c r="BD6634" s="57"/>
      <c r="BE6634" s="57"/>
      <c r="BF6634" s="57"/>
      <c r="BG6634" s="57"/>
      <c r="BH6634" s="57"/>
      <c r="BI6634" s="57"/>
      <c r="BJ6634" s="57"/>
      <c r="BK6634" s="57"/>
      <c r="BL6634" s="57"/>
    </row>
    <row r="6635" spans="1:64" s="50" customFormat="1" ht="13.5" customHeight="1" x14ac:dyDescent="0.15">
      <c r="A6635" s="42" t="s">
        <v>17033</v>
      </c>
      <c r="B6635" s="42">
        <v>20</v>
      </c>
      <c r="C6635" s="42" t="s">
        <v>14</v>
      </c>
      <c r="D6635" s="42" t="s">
        <v>79</v>
      </c>
      <c r="E6635" s="42"/>
      <c r="F6635" s="55">
        <v>41346</v>
      </c>
      <c r="G6635" s="42" t="s">
        <v>17034</v>
      </c>
      <c r="H6635" s="42" t="s">
        <v>968</v>
      </c>
      <c r="I6635" s="42" t="s">
        <v>653</v>
      </c>
      <c r="J6635" s="42" t="s">
        <v>17035</v>
      </c>
      <c r="K6635" s="42" t="s">
        <v>17036</v>
      </c>
      <c r="L6635" s="42" t="s">
        <v>17037</v>
      </c>
      <c r="M6635" s="42" t="s">
        <v>21</v>
      </c>
      <c r="N6635" s="42" t="s">
        <v>17038</v>
      </c>
      <c r="O6635" s="42" t="s">
        <v>24808</v>
      </c>
      <c r="P6635" s="42" t="s">
        <v>1135</v>
      </c>
      <c r="Q6635" s="56" t="s">
        <v>17039</v>
      </c>
      <c r="R6635" s="42" t="s">
        <v>94</v>
      </c>
      <c r="S6635" s="42" t="s">
        <v>12</v>
      </c>
      <c r="T6635" s="42"/>
      <c r="V6635" s="42"/>
      <c r="W6635" s="42"/>
      <c r="Y6635" s="57"/>
      <c r="Z6635" s="57"/>
      <c r="AA6635" s="57"/>
      <c r="AB6635" s="57"/>
      <c r="AC6635" s="57"/>
      <c r="AD6635" s="57"/>
      <c r="AE6635" s="57"/>
      <c r="AF6635" s="57"/>
      <c r="AG6635" s="57"/>
      <c r="AH6635" s="57"/>
      <c r="AI6635" s="57"/>
      <c r="AJ6635" s="57"/>
      <c r="AK6635" s="57"/>
      <c r="AL6635" s="57"/>
      <c r="AM6635" s="57"/>
      <c r="AN6635" s="57"/>
      <c r="AO6635" s="57"/>
      <c r="AP6635" s="57"/>
      <c r="AQ6635" s="57"/>
      <c r="AR6635" s="57"/>
      <c r="AS6635" s="57"/>
      <c r="AT6635" s="57"/>
      <c r="AU6635" s="57"/>
      <c r="AV6635" s="57"/>
      <c r="AW6635" s="57"/>
      <c r="AX6635" s="57"/>
      <c r="AY6635" s="57"/>
      <c r="AZ6635" s="57"/>
      <c r="BA6635" s="57"/>
      <c r="BB6635" s="57"/>
      <c r="BC6635" s="57"/>
      <c r="BD6635" s="57"/>
      <c r="BE6635" s="57"/>
      <c r="BF6635" s="57"/>
      <c r="BG6635" s="57"/>
      <c r="BH6635" s="57"/>
      <c r="BI6635" s="57"/>
      <c r="BJ6635" s="57"/>
      <c r="BK6635" s="57"/>
      <c r="BL6635" s="57"/>
    </row>
    <row r="6636" spans="1:64" s="50" customFormat="1" ht="13.5" customHeight="1" x14ac:dyDescent="0.15">
      <c r="A6636" s="42" t="s">
        <v>17040</v>
      </c>
      <c r="B6636" s="42" t="s">
        <v>9896</v>
      </c>
      <c r="C6636" s="42" t="s">
        <v>14</v>
      </c>
      <c r="D6636" s="42" t="s">
        <v>79</v>
      </c>
      <c r="E6636" s="42" t="s">
        <v>17041</v>
      </c>
      <c r="F6636" s="55">
        <v>41346</v>
      </c>
      <c r="G6636" s="42" t="s">
        <v>23984</v>
      </c>
      <c r="H6636" s="42" t="s">
        <v>17042</v>
      </c>
      <c r="I6636" s="42" t="s">
        <v>144</v>
      </c>
      <c r="J6636" s="42" t="s">
        <v>17043</v>
      </c>
      <c r="K6636" s="42" t="s">
        <v>5225</v>
      </c>
      <c r="L6636" s="42" t="s">
        <v>17044</v>
      </c>
      <c r="M6636" s="42" t="s">
        <v>21</v>
      </c>
      <c r="N6636" s="42" t="s">
        <v>17045</v>
      </c>
      <c r="O6636" s="42" t="s">
        <v>537</v>
      </c>
      <c r="P6636" s="42" t="s">
        <v>395</v>
      </c>
      <c r="Q6636" s="56" t="s">
        <v>17046</v>
      </c>
      <c r="R6636" s="42" t="s">
        <v>542</v>
      </c>
      <c r="S6636" s="42" t="s">
        <v>22</v>
      </c>
      <c r="T6636" s="42"/>
      <c r="V6636" s="42"/>
      <c r="W6636" s="42"/>
      <c r="Y6636" s="57"/>
      <c r="Z6636" s="57"/>
      <c r="AA6636" s="57"/>
      <c r="AB6636" s="57"/>
      <c r="AC6636" s="57"/>
      <c r="AD6636" s="57"/>
      <c r="AE6636" s="57"/>
      <c r="AF6636" s="57"/>
      <c r="AG6636" s="57"/>
      <c r="AH6636" s="57"/>
      <c r="AI6636" s="57"/>
      <c r="AJ6636" s="57"/>
      <c r="AK6636" s="57"/>
      <c r="AL6636" s="57"/>
      <c r="AM6636" s="57"/>
      <c r="AN6636" s="57"/>
      <c r="AO6636" s="57"/>
      <c r="AP6636" s="57"/>
      <c r="AQ6636" s="57"/>
      <c r="AR6636" s="57"/>
      <c r="AS6636" s="57"/>
      <c r="AT6636" s="57"/>
      <c r="AU6636" s="57"/>
      <c r="AV6636" s="57"/>
      <c r="AW6636" s="57"/>
      <c r="AX6636" s="57"/>
      <c r="AY6636" s="57"/>
      <c r="AZ6636" s="57"/>
      <c r="BA6636" s="57"/>
      <c r="BB6636" s="57"/>
      <c r="BC6636" s="57"/>
      <c r="BD6636" s="57"/>
      <c r="BE6636" s="57"/>
      <c r="BF6636" s="57"/>
      <c r="BG6636" s="57"/>
      <c r="BH6636" s="57"/>
      <c r="BI6636" s="57"/>
      <c r="BJ6636" s="57"/>
      <c r="BK6636" s="57"/>
      <c r="BL6636" s="57"/>
    </row>
    <row r="6637" spans="1:64" s="50" customFormat="1" ht="13.5" customHeight="1" x14ac:dyDescent="0.15">
      <c r="A6637" s="42" t="s">
        <v>17047</v>
      </c>
      <c r="B6637" s="42">
        <v>78</v>
      </c>
      <c r="C6637" s="42" t="s">
        <v>14</v>
      </c>
      <c r="D6637" s="42" t="s">
        <v>42</v>
      </c>
      <c r="E6637" s="42"/>
      <c r="F6637" s="55">
        <v>41346</v>
      </c>
      <c r="G6637" s="42" t="s">
        <v>23983</v>
      </c>
      <c r="H6637" s="42" t="s">
        <v>17048</v>
      </c>
      <c r="I6637" s="42" t="s">
        <v>67</v>
      </c>
      <c r="J6637" s="42" t="s">
        <v>17049</v>
      </c>
      <c r="K6637" s="42" t="s">
        <v>11276</v>
      </c>
      <c r="L6637" s="42" t="s">
        <v>11278</v>
      </c>
      <c r="M6637" s="42" t="s">
        <v>21</v>
      </c>
      <c r="N6637" s="42" t="s">
        <v>17050</v>
      </c>
      <c r="O6637" s="42" t="s">
        <v>994</v>
      </c>
      <c r="P6637" s="42" t="s">
        <v>395</v>
      </c>
      <c r="Q6637" s="56" t="s">
        <v>17051</v>
      </c>
      <c r="R6637" s="42" t="s">
        <v>23</v>
      </c>
      <c r="S6637" s="42" t="s">
        <v>22</v>
      </c>
      <c r="T6637" s="42"/>
      <c r="V6637" s="42"/>
      <c r="W6637" s="42"/>
      <c r="Y6637" s="57"/>
      <c r="Z6637" s="57"/>
      <c r="AA6637" s="57"/>
      <c r="AB6637" s="57"/>
      <c r="AC6637" s="57"/>
      <c r="AD6637" s="57"/>
      <c r="AE6637" s="57"/>
      <c r="AF6637" s="57"/>
      <c r="AG6637" s="57"/>
      <c r="AH6637" s="57"/>
      <c r="AI6637" s="57"/>
      <c r="AJ6637" s="57"/>
      <c r="AK6637" s="57"/>
      <c r="AL6637" s="57"/>
      <c r="AM6637" s="57"/>
      <c r="AN6637" s="57"/>
      <c r="AO6637" s="57"/>
      <c r="AP6637" s="57"/>
      <c r="AQ6637" s="57"/>
      <c r="AR6637" s="57"/>
      <c r="AS6637" s="57"/>
      <c r="AT6637" s="57"/>
      <c r="AU6637" s="57"/>
      <c r="AV6637" s="57"/>
      <c r="AW6637" s="57"/>
      <c r="AX6637" s="57"/>
      <c r="AY6637" s="57"/>
      <c r="AZ6637" s="57"/>
      <c r="BA6637" s="57"/>
      <c r="BB6637" s="57"/>
      <c r="BC6637" s="57"/>
      <c r="BD6637" s="57"/>
      <c r="BE6637" s="57"/>
      <c r="BF6637" s="57"/>
      <c r="BG6637" s="57"/>
      <c r="BH6637" s="57"/>
      <c r="BI6637" s="57"/>
      <c r="BJ6637" s="57"/>
      <c r="BK6637" s="57"/>
      <c r="BL6637" s="57"/>
    </row>
    <row r="6638" spans="1:64" s="50" customFormat="1" ht="13.5" customHeight="1" x14ac:dyDescent="0.15">
      <c r="A6638" s="42" t="s">
        <v>17052</v>
      </c>
      <c r="B6638" s="42" t="s">
        <v>16523</v>
      </c>
      <c r="C6638" s="42" t="s">
        <v>14</v>
      </c>
      <c r="D6638" s="42" t="s">
        <v>31</v>
      </c>
      <c r="E6638" s="42" t="s">
        <v>17053</v>
      </c>
      <c r="F6638" s="55">
        <v>41346</v>
      </c>
      <c r="G6638" s="42" t="s">
        <v>17054</v>
      </c>
      <c r="H6638" s="42" t="s">
        <v>4786</v>
      </c>
      <c r="I6638" s="42" t="s">
        <v>38</v>
      </c>
      <c r="J6638" s="42" t="s">
        <v>17055</v>
      </c>
      <c r="K6638" s="42" t="s">
        <v>17056</v>
      </c>
      <c r="L6638" s="42" t="s">
        <v>4788</v>
      </c>
      <c r="M6638" s="42" t="s">
        <v>21</v>
      </c>
      <c r="N6638" s="42" t="s">
        <v>17057</v>
      </c>
      <c r="O6638" s="42" t="s">
        <v>537</v>
      </c>
      <c r="P6638" s="42" t="s">
        <v>395</v>
      </c>
      <c r="Q6638" s="56" t="s">
        <v>17058</v>
      </c>
      <c r="R6638" s="42" t="s">
        <v>948</v>
      </c>
      <c r="S6638" s="42" t="s">
        <v>22</v>
      </c>
      <c r="T6638" s="42"/>
      <c r="V6638" s="42"/>
      <c r="W6638" s="42"/>
      <c r="Y6638" s="57"/>
      <c r="Z6638" s="57"/>
      <c r="AA6638" s="57"/>
      <c r="AB6638" s="57"/>
      <c r="AC6638" s="57"/>
      <c r="AD6638" s="57"/>
      <c r="AE6638" s="57"/>
      <c r="AF6638" s="57"/>
      <c r="AG6638" s="57"/>
      <c r="AH6638" s="57"/>
      <c r="AI6638" s="57"/>
      <c r="AJ6638" s="57"/>
      <c r="AK6638" s="57"/>
      <c r="AL6638" s="57"/>
      <c r="AM6638" s="57"/>
      <c r="AN6638" s="57"/>
      <c r="AO6638" s="57"/>
      <c r="AP6638" s="57"/>
      <c r="AQ6638" s="57"/>
      <c r="AR6638" s="57"/>
      <c r="AS6638" s="57"/>
      <c r="AT6638" s="57"/>
      <c r="AU6638" s="57"/>
      <c r="AV6638" s="57"/>
      <c r="AW6638" s="57"/>
      <c r="AX6638" s="57"/>
      <c r="AY6638" s="57"/>
      <c r="AZ6638" s="57"/>
      <c r="BA6638" s="57"/>
      <c r="BB6638" s="57"/>
      <c r="BC6638" s="57"/>
      <c r="BD6638" s="57"/>
      <c r="BE6638" s="57"/>
      <c r="BF6638" s="57"/>
      <c r="BG6638" s="57"/>
      <c r="BH6638" s="57"/>
      <c r="BI6638" s="57"/>
      <c r="BJ6638" s="57"/>
      <c r="BK6638" s="57"/>
      <c r="BL6638" s="57"/>
    </row>
    <row r="6639" spans="1:64" s="50" customFormat="1" ht="13.5" customHeight="1" x14ac:dyDescent="0.15">
      <c r="A6639" s="42" t="s">
        <v>17059</v>
      </c>
      <c r="B6639" s="42">
        <v>17</v>
      </c>
      <c r="C6639" s="42" t="s">
        <v>14</v>
      </c>
      <c r="D6639" s="42" t="s">
        <v>79</v>
      </c>
      <c r="E6639" s="42" t="s">
        <v>17060</v>
      </c>
      <c r="F6639" s="55">
        <v>41345</v>
      </c>
      <c r="G6639" s="42" t="s">
        <v>23985</v>
      </c>
      <c r="H6639" s="42" t="s">
        <v>14100</v>
      </c>
      <c r="I6639" s="42" t="s">
        <v>51</v>
      </c>
      <c r="J6639" s="42" t="s">
        <v>17061</v>
      </c>
      <c r="K6639" s="42" t="s">
        <v>588</v>
      </c>
      <c r="L6639" s="42" t="s">
        <v>17062</v>
      </c>
      <c r="M6639" s="42" t="s">
        <v>21</v>
      </c>
      <c r="N6639" s="42" t="s">
        <v>17063</v>
      </c>
      <c r="O6639" s="42" t="s">
        <v>537</v>
      </c>
      <c r="P6639" s="42" t="s">
        <v>395</v>
      </c>
      <c r="Q6639" s="56" t="s">
        <v>17064</v>
      </c>
      <c r="R6639" s="42" t="s">
        <v>94</v>
      </c>
      <c r="S6639" s="42" t="s">
        <v>22</v>
      </c>
      <c r="T6639" s="42"/>
      <c r="V6639" s="42"/>
      <c r="W6639" s="42"/>
      <c r="Y6639" s="57"/>
      <c r="Z6639" s="57"/>
      <c r="AA6639" s="57"/>
      <c r="AB6639" s="57"/>
      <c r="AC6639" s="57"/>
      <c r="AD6639" s="57"/>
      <c r="AE6639" s="57"/>
      <c r="AF6639" s="57"/>
      <c r="AG6639" s="57"/>
      <c r="AH6639" s="57"/>
      <c r="AI6639" s="57"/>
      <c r="AJ6639" s="57"/>
      <c r="AK6639" s="57"/>
      <c r="AL6639" s="57"/>
      <c r="AM6639" s="57"/>
      <c r="AN6639" s="57"/>
      <c r="AO6639" s="57"/>
      <c r="AP6639" s="57"/>
      <c r="AQ6639" s="57"/>
      <c r="AR6639" s="57"/>
      <c r="AS6639" s="57"/>
      <c r="AT6639" s="57"/>
      <c r="AU6639" s="57"/>
      <c r="AV6639" s="57"/>
      <c r="AW6639" s="57"/>
      <c r="AX6639" s="57"/>
      <c r="AY6639" s="57"/>
      <c r="AZ6639" s="57"/>
      <c r="BA6639" s="57"/>
      <c r="BB6639" s="57"/>
      <c r="BC6639" s="57"/>
      <c r="BD6639" s="57"/>
      <c r="BE6639" s="57"/>
      <c r="BF6639" s="57"/>
      <c r="BG6639" s="57"/>
      <c r="BH6639" s="57"/>
      <c r="BI6639" s="57"/>
      <c r="BJ6639" s="57"/>
      <c r="BK6639" s="57"/>
      <c r="BL6639" s="57"/>
    </row>
    <row r="6640" spans="1:64" s="50" customFormat="1" ht="13.5" customHeight="1" x14ac:dyDescent="0.15">
      <c r="A6640" s="42" t="s">
        <v>17065</v>
      </c>
      <c r="B6640" s="42">
        <v>44</v>
      </c>
      <c r="C6640" s="42" t="s">
        <v>14</v>
      </c>
      <c r="D6640" s="42" t="s">
        <v>42</v>
      </c>
      <c r="E6640" s="42"/>
      <c r="F6640" s="55">
        <v>41345</v>
      </c>
      <c r="G6640" s="42" t="s">
        <v>17066</v>
      </c>
      <c r="H6640" s="42" t="s">
        <v>207</v>
      </c>
      <c r="I6640" s="42" t="s">
        <v>56</v>
      </c>
      <c r="J6640" s="42" t="s">
        <v>17067</v>
      </c>
      <c r="K6640" s="42" t="s">
        <v>155</v>
      </c>
      <c r="L6640" s="42" t="s">
        <v>156</v>
      </c>
      <c r="M6640" s="42" t="s">
        <v>21</v>
      </c>
      <c r="N6640" s="42" t="s">
        <v>17068</v>
      </c>
      <c r="O6640" s="42" t="s">
        <v>394</v>
      </c>
      <c r="P6640" s="42" t="s">
        <v>395</v>
      </c>
      <c r="Q6640" s="56" t="s">
        <v>17069</v>
      </c>
      <c r="R6640" s="42" t="s">
        <v>94</v>
      </c>
      <c r="S6640" s="42" t="s">
        <v>22</v>
      </c>
      <c r="T6640" s="42"/>
      <c r="V6640" s="42"/>
      <c r="W6640" s="42"/>
      <c r="Y6640" s="57"/>
      <c r="Z6640" s="57"/>
      <c r="AA6640" s="57"/>
      <c r="AB6640" s="57"/>
      <c r="AC6640" s="57"/>
      <c r="AD6640" s="57"/>
      <c r="AE6640" s="57"/>
      <c r="AF6640" s="57"/>
      <c r="AG6640" s="57"/>
      <c r="AH6640" s="57"/>
      <c r="AI6640" s="57"/>
      <c r="AJ6640" s="57"/>
      <c r="AK6640" s="57"/>
      <c r="AL6640" s="57"/>
      <c r="AM6640" s="57"/>
      <c r="AN6640" s="57"/>
      <c r="AO6640" s="57"/>
      <c r="AP6640" s="57"/>
      <c r="AQ6640" s="57"/>
      <c r="AR6640" s="57"/>
      <c r="AS6640" s="57"/>
      <c r="AT6640" s="57"/>
      <c r="AU6640" s="57"/>
      <c r="AV6640" s="57"/>
      <c r="AW6640" s="57"/>
      <c r="AX6640" s="57"/>
      <c r="AY6640" s="57"/>
      <c r="AZ6640" s="57"/>
      <c r="BA6640" s="57"/>
      <c r="BB6640" s="57"/>
      <c r="BC6640" s="57"/>
      <c r="BD6640" s="57"/>
      <c r="BE6640" s="57"/>
      <c r="BF6640" s="57"/>
      <c r="BG6640" s="57"/>
      <c r="BH6640" s="57"/>
      <c r="BI6640" s="57"/>
      <c r="BJ6640" s="57"/>
      <c r="BK6640" s="57"/>
      <c r="BL6640" s="57"/>
    </row>
    <row r="6641" spans="1:64" s="50" customFormat="1" ht="13.5" customHeight="1" x14ac:dyDescent="0.15">
      <c r="A6641" s="42" t="s">
        <v>17070</v>
      </c>
      <c r="B6641" s="42">
        <v>47</v>
      </c>
      <c r="C6641" s="42" t="s">
        <v>14</v>
      </c>
      <c r="D6641" s="42" t="s">
        <v>24</v>
      </c>
      <c r="E6641" s="42"/>
      <c r="F6641" s="55">
        <v>41345</v>
      </c>
      <c r="G6641" s="42" t="s">
        <v>17071</v>
      </c>
      <c r="H6641" s="42" t="s">
        <v>17072</v>
      </c>
      <c r="I6641" s="42" t="s">
        <v>457</v>
      </c>
      <c r="J6641" s="42" t="s">
        <v>17073</v>
      </c>
      <c r="K6641" s="42" t="s">
        <v>17074</v>
      </c>
      <c r="L6641" s="42" t="s">
        <v>17075</v>
      </c>
      <c r="M6641" s="42" t="s">
        <v>21</v>
      </c>
      <c r="N6641" s="42" t="s">
        <v>17076</v>
      </c>
      <c r="O6641" s="42" t="s">
        <v>537</v>
      </c>
      <c r="P6641" s="42" t="s">
        <v>395</v>
      </c>
      <c r="Q6641" s="56" t="s">
        <v>17077</v>
      </c>
      <c r="R6641" s="42" t="s">
        <v>23</v>
      </c>
      <c r="S6641" s="42" t="s">
        <v>22</v>
      </c>
      <c r="T6641" s="42"/>
      <c r="V6641" s="42"/>
      <c r="W6641" s="42"/>
      <c r="Y6641" s="57"/>
      <c r="Z6641" s="57"/>
      <c r="AA6641" s="57"/>
      <c r="AB6641" s="57"/>
      <c r="AC6641" s="57"/>
      <c r="AD6641" s="57"/>
      <c r="AE6641" s="57"/>
      <c r="AF6641" s="57"/>
      <c r="AG6641" s="57"/>
      <c r="AH6641" s="57"/>
      <c r="AI6641" s="57"/>
      <c r="AJ6641" s="57"/>
      <c r="AK6641" s="57"/>
      <c r="AL6641" s="57"/>
      <c r="AM6641" s="57"/>
      <c r="AN6641" s="57"/>
      <c r="AO6641" s="57"/>
      <c r="AP6641" s="57"/>
      <c r="AQ6641" s="57"/>
      <c r="AR6641" s="57"/>
      <c r="AS6641" s="57"/>
      <c r="AT6641" s="57"/>
      <c r="AU6641" s="57"/>
      <c r="AV6641" s="57"/>
      <c r="AW6641" s="57"/>
      <c r="AX6641" s="57"/>
      <c r="AY6641" s="57"/>
      <c r="AZ6641" s="57"/>
      <c r="BA6641" s="57"/>
      <c r="BB6641" s="57"/>
      <c r="BC6641" s="57"/>
      <c r="BD6641" s="57"/>
      <c r="BE6641" s="57"/>
      <c r="BF6641" s="57"/>
      <c r="BG6641" s="57"/>
      <c r="BH6641" s="57"/>
      <c r="BI6641" s="57"/>
      <c r="BJ6641" s="57"/>
      <c r="BK6641" s="57"/>
      <c r="BL6641" s="57"/>
    </row>
    <row r="6642" spans="1:64" s="50" customFormat="1" ht="13.5" customHeight="1" x14ac:dyDescent="0.15">
      <c r="A6642" s="42" t="s">
        <v>17078</v>
      </c>
      <c r="B6642" s="42">
        <v>58</v>
      </c>
      <c r="C6642" s="42" t="s">
        <v>14</v>
      </c>
      <c r="D6642" s="42" t="s">
        <v>31</v>
      </c>
      <c r="E6642" s="42"/>
      <c r="F6642" s="55">
        <v>41345</v>
      </c>
      <c r="G6642" s="42" t="s">
        <v>17079</v>
      </c>
      <c r="H6642" s="42" t="s">
        <v>17080</v>
      </c>
      <c r="I6642" s="42" t="s">
        <v>35</v>
      </c>
      <c r="J6642" s="42" t="s">
        <v>17081</v>
      </c>
      <c r="K6642" s="42" t="s">
        <v>10298</v>
      </c>
      <c r="L6642" s="42" t="s">
        <v>17082</v>
      </c>
      <c r="M6642" s="42" t="s">
        <v>21</v>
      </c>
      <c r="N6642" s="42" t="s">
        <v>17083</v>
      </c>
      <c r="O6642" s="42" t="s">
        <v>537</v>
      </c>
      <c r="P6642" s="42" t="s">
        <v>395</v>
      </c>
      <c r="Q6642" s="56" t="s">
        <v>17084</v>
      </c>
      <c r="R6642" s="42" t="s">
        <v>94</v>
      </c>
      <c r="S6642" s="42" t="s">
        <v>22</v>
      </c>
      <c r="T6642" s="42"/>
      <c r="V6642" s="42"/>
      <c r="W6642" s="42"/>
      <c r="Y6642" s="57"/>
      <c r="Z6642" s="57"/>
      <c r="AA6642" s="57"/>
      <c r="AB6642" s="57"/>
      <c r="AC6642" s="57"/>
      <c r="AD6642" s="57"/>
      <c r="AE6642" s="57"/>
      <c r="AF6642" s="57"/>
      <c r="AG6642" s="57"/>
      <c r="AH6642" s="57"/>
      <c r="AI6642" s="57"/>
      <c r="AJ6642" s="57"/>
      <c r="AK6642" s="57"/>
      <c r="AL6642" s="57"/>
      <c r="AM6642" s="57"/>
      <c r="AN6642" s="57"/>
      <c r="AO6642" s="57"/>
      <c r="AP6642" s="57"/>
      <c r="AQ6642" s="57"/>
      <c r="AR6642" s="57"/>
      <c r="AS6642" s="57"/>
      <c r="AT6642" s="57"/>
      <c r="AU6642" s="57"/>
      <c r="AV6642" s="57"/>
      <c r="AW6642" s="57"/>
      <c r="AX6642" s="57"/>
      <c r="AY6642" s="57"/>
      <c r="AZ6642" s="57"/>
      <c r="BA6642" s="57"/>
      <c r="BB6642" s="57"/>
      <c r="BC6642" s="57"/>
      <c r="BD6642" s="57"/>
      <c r="BE6642" s="57"/>
      <c r="BF6642" s="57"/>
      <c r="BG6642" s="57"/>
      <c r="BH6642" s="57"/>
      <c r="BI6642" s="57"/>
      <c r="BJ6642" s="57"/>
      <c r="BK6642" s="57"/>
      <c r="BL6642" s="57"/>
    </row>
    <row r="6643" spans="1:64" s="50" customFormat="1" ht="13.5" customHeight="1" x14ac:dyDescent="0.15">
      <c r="A6643" s="42" t="s">
        <v>17098</v>
      </c>
      <c r="B6643" s="42">
        <v>49</v>
      </c>
      <c r="C6643" s="42" t="s">
        <v>14</v>
      </c>
      <c r="D6643" s="42" t="s">
        <v>79</v>
      </c>
      <c r="E6643" s="42" t="s">
        <v>17099</v>
      </c>
      <c r="F6643" s="55">
        <v>41343</v>
      </c>
      <c r="G6643" s="42" t="s">
        <v>17100</v>
      </c>
      <c r="H6643" s="42" t="s">
        <v>17101</v>
      </c>
      <c r="I6643" s="42" t="s">
        <v>167</v>
      </c>
      <c r="J6643" s="42" t="s">
        <v>17102</v>
      </c>
      <c r="K6643" s="42" t="s">
        <v>707</v>
      </c>
      <c r="L6643" s="42" t="s">
        <v>17103</v>
      </c>
      <c r="M6643" s="42" t="s">
        <v>21</v>
      </c>
      <c r="N6643" s="42" t="s">
        <v>17104</v>
      </c>
      <c r="O6643" s="42" t="s">
        <v>537</v>
      </c>
      <c r="P6643" s="42" t="s">
        <v>395</v>
      </c>
      <c r="Q6643" s="56" t="s">
        <v>17105</v>
      </c>
      <c r="R6643" s="42" t="s">
        <v>94</v>
      </c>
      <c r="S6643" s="42" t="s">
        <v>22</v>
      </c>
      <c r="T6643" s="42"/>
      <c r="V6643" s="42"/>
      <c r="W6643" s="42"/>
      <c r="Y6643" s="57"/>
      <c r="Z6643" s="57"/>
      <c r="AA6643" s="57"/>
      <c r="AB6643" s="57"/>
      <c r="AC6643" s="57"/>
      <c r="AD6643" s="57"/>
      <c r="AE6643" s="57"/>
      <c r="AF6643" s="57"/>
      <c r="AG6643" s="57"/>
      <c r="AH6643" s="57"/>
      <c r="AI6643" s="57"/>
      <c r="AJ6643" s="57"/>
      <c r="AK6643" s="57"/>
      <c r="AL6643" s="57"/>
      <c r="AM6643" s="57"/>
      <c r="AN6643" s="57"/>
      <c r="AO6643" s="57"/>
      <c r="AP6643" s="57"/>
      <c r="AQ6643" s="57"/>
      <c r="AR6643" s="57"/>
      <c r="AS6643" s="57"/>
      <c r="AT6643" s="57"/>
      <c r="AU6643" s="57"/>
      <c r="AV6643" s="57"/>
      <c r="AW6643" s="57"/>
      <c r="AX6643" s="57"/>
      <c r="AY6643" s="57"/>
      <c r="AZ6643" s="57"/>
      <c r="BA6643" s="57"/>
      <c r="BB6643" s="57"/>
      <c r="BC6643" s="57"/>
      <c r="BD6643" s="57"/>
      <c r="BE6643" s="57"/>
      <c r="BF6643" s="57"/>
      <c r="BG6643" s="57"/>
      <c r="BH6643" s="57"/>
      <c r="BI6643" s="57"/>
      <c r="BJ6643" s="57"/>
      <c r="BK6643" s="57"/>
      <c r="BL6643" s="57"/>
    </row>
    <row r="6644" spans="1:64" s="50" customFormat="1" ht="13.5" customHeight="1" x14ac:dyDescent="0.15">
      <c r="A6644" s="42" t="s">
        <v>17088</v>
      </c>
      <c r="B6644" s="42" t="s">
        <v>17089</v>
      </c>
      <c r="C6644" s="42" t="s">
        <v>14</v>
      </c>
      <c r="D6644" s="42" t="s">
        <v>79</v>
      </c>
      <c r="E6644" s="42" t="s">
        <v>17090</v>
      </c>
      <c r="F6644" s="55">
        <v>41343</v>
      </c>
      <c r="G6644" s="42" t="s">
        <v>17091</v>
      </c>
      <c r="H6644" s="42" t="s">
        <v>1168</v>
      </c>
      <c r="I6644" s="42" t="s">
        <v>313</v>
      </c>
      <c r="J6644" s="42">
        <v>38126</v>
      </c>
      <c r="K6644" s="42" t="s">
        <v>1169</v>
      </c>
      <c r="L6644" s="42" t="s">
        <v>1170</v>
      </c>
      <c r="M6644" s="42" t="s">
        <v>21</v>
      </c>
      <c r="N6644" s="42" t="s">
        <v>17092</v>
      </c>
      <c r="O6644" s="42" t="s">
        <v>23</v>
      </c>
      <c r="P6644" s="42" t="s">
        <v>395</v>
      </c>
      <c r="Q6644" s="56" t="s">
        <v>17093</v>
      </c>
      <c r="R6644" s="42" t="s">
        <v>542</v>
      </c>
      <c r="S6644" s="42" t="s">
        <v>22</v>
      </c>
      <c r="T6644" s="42"/>
      <c r="V6644" s="42"/>
      <c r="W6644" s="42"/>
      <c r="Y6644" s="57"/>
      <c r="Z6644" s="57"/>
      <c r="AA6644" s="57"/>
      <c r="AB6644" s="57"/>
      <c r="AC6644" s="57"/>
      <c r="AD6644" s="57"/>
      <c r="AE6644" s="57"/>
      <c r="AF6644" s="57"/>
      <c r="AG6644" s="57"/>
      <c r="AH6644" s="57"/>
      <c r="AI6644" s="57"/>
      <c r="AJ6644" s="57"/>
      <c r="AK6644" s="57"/>
      <c r="AL6644" s="57"/>
      <c r="AM6644" s="57"/>
      <c r="AN6644" s="57"/>
      <c r="AO6644" s="57"/>
      <c r="AP6644" s="57"/>
      <c r="AQ6644" s="57"/>
      <c r="AR6644" s="57"/>
      <c r="AS6644" s="57"/>
      <c r="AT6644" s="57"/>
      <c r="AU6644" s="57"/>
      <c r="AV6644" s="57"/>
      <c r="AW6644" s="57"/>
      <c r="AX6644" s="57"/>
      <c r="AY6644" s="57"/>
      <c r="AZ6644" s="57"/>
      <c r="BA6644" s="57"/>
      <c r="BB6644" s="57"/>
      <c r="BC6644" s="57"/>
      <c r="BD6644" s="57"/>
      <c r="BE6644" s="57"/>
      <c r="BF6644" s="57"/>
      <c r="BG6644" s="57"/>
      <c r="BH6644" s="57"/>
      <c r="BI6644" s="57"/>
      <c r="BJ6644" s="57"/>
      <c r="BK6644" s="57"/>
      <c r="BL6644" s="57"/>
    </row>
    <row r="6645" spans="1:64" s="50" customFormat="1" ht="13.5" customHeight="1" x14ac:dyDescent="0.15">
      <c r="A6645" s="42" t="s">
        <v>17094</v>
      </c>
      <c r="B6645" s="42">
        <v>16</v>
      </c>
      <c r="C6645" s="42" t="s">
        <v>14</v>
      </c>
      <c r="D6645" s="42" t="s">
        <v>79</v>
      </c>
      <c r="E6645" s="42"/>
      <c r="F6645" s="55">
        <v>41343</v>
      </c>
      <c r="G6645" s="42" t="s">
        <v>17095</v>
      </c>
      <c r="H6645" s="42" t="s">
        <v>738</v>
      </c>
      <c r="I6645" s="42" t="s">
        <v>417</v>
      </c>
      <c r="J6645" s="42" t="s">
        <v>17096</v>
      </c>
      <c r="K6645" s="42" t="s">
        <v>1681</v>
      </c>
      <c r="L6645" s="42" t="s">
        <v>569</v>
      </c>
      <c r="M6645" s="42" t="s">
        <v>21</v>
      </c>
      <c r="N6645" s="42" t="s">
        <v>17097</v>
      </c>
      <c r="O6645" s="42" t="s">
        <v>994</v>
      </c>
      <c r="P6645" s="42" t="s">
        <v>395</v>
      </c>
      <c r="Q6645" s="56"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6645" s="42" t="s">
        <v>94</v>
      </c>
      <c r="S6645" s="42" t="s">
        <v>22</v>
      </c>
      <c r="T6645" s="42"/>
      <c r="V6645" s="42"/>
      <c r="W6645" s="42"/>
      <c r="Y6645" s="57"/>
      <c r="Z6645" s="57"/>
      <c r="AA6645" s="57"/>
      <c r="AB6645" s="57"/>
      <c r="AC6645" s="57"/>
      <c r="AD6645" s="57"/>
      <c r="AE6645" s="57"/>
      <c r="AF6645" s="57"/>
      <c r="AG6645" s="57"/>
      <c r="AH6645" s="57"/>
      <c r="AI6645" s="57"/>
      <c r="AJ6645" s="57"/>
      <c r="AK6645" s="57"/>
      <c r="AL6645" s="57"/>
      <c r="AM6645" s="57"/>
      <c r="AN6645" s="57"/>
      <c r="AO6645" s="57"/>
      <c r="AP6645" s="57"/>
      <c r="AQ6645" s="57"/>
      <c r="AR6645" s="57"/>
      <c r="AS6645" s="57"/>
      <c r="AT6645" s="57"/>
      <c r="AU6645" s="57"/>
      <c r="AV6645" s="57"/>
      <c r="AW6645" s="57"/>
      <c r="AX6645" s="57"/>
      <c r="AY6645" s="57"/>
      <c r="AZ6645" s="57"/>
      <c r="BA6645" s="57"/>
      <c r="BB6645" s="57"/>
      <c r="BC6645" s="57"/>
      <c r="BD6645" s="57"/>
      <c r="BE6645" s="57"/>
      <c r="BF6645" s="57"/>
      <c r="BG6645" s="57"/>
      <c r="BH6645" s="57"/>
      <c r="BI6645" s="57"/>
      <c r="BJ6645" s="57"/>
      <c r="BK6645" s="57"/>
      <c r="BL6645" s="57"/>
    </row>
    <row r="6646" spans="1:64" s="50" customFormat="1" ht="13.5" customHeight="1" x14ac:dyDescent="0.15">
      <c r="A6646" s="42" t="s">
        <v>17106</v>
      </c>
      <c r="B6646" s="42">
        <v>32</v>
      </c>
      <c r="C6646" s="42" t="s">
        <v>14</v>
      </c>
      <c r="D6646" s="42" t="s">
        <v>42</v>
      </c>
      <c r="E6646" s="42" t="s">
        <v>17107</v>
      </c>
      <c r="F6646" s="55">
        <v>41343</v>
      </c>
      <c r="G6646" s="42" t="s">
        <v>17108</v>
      </c>
      <c r="H6646" s="42" t="s">
        <v>513</v>
      </c>
      <c r="I6646" s="42" t="s">
        <v>75</v>
      </c>
      <c r="J6646" s="42" t="s">
        <v>17109</v>
      </c>
      <c r="K6646" s="42" t="s">
        <v>515</v>
      </c>
      <c r="L6646" s="42" t="s">
        <v>516</v>
      </c>
      <c r="M6646" s="42" t="s">
        <v>21</v>
      </c>
      <c r="N6646" s="42" t="s">
        <v>17110</v>
      </c>
      <c r="O6646" s="42" t="s">
        <v>994</v>
      </c>
      <c r="P6646" s="42" t="s">
        <v>395</v>
      </c>
      <c r="Q6646" s="56" t="s">
        <v>17111</v>
      </c>
      <c r="R6646" s="42" t="s">
        <v>94</v>
      </c>
      <c r="S6646" s="42" t="s">
        <v>22</v>
      </c>
      <c r="T6646" s="42"/>
      <c r="V6646" s="42"/>
      <c r="W6646" s="42"/>
      <c r="Y6646" s="57"/>
      <c r="Z6646" s="57"/>
      <c r="AA6646" s="57"/>
      <c r="AB6646" s="57"/>
      <c r="AC6646" s="57"/>
      <c r="AD6646" s="57"/>
      <c r="AE6646" s="57"/>
      <c r="AF6646" s="57"/>
      <c r="AG6646" s="57"/>
      <c r="AH6646" s="57"/>
      <c r="AI6646" s="57"/>
      <c r="AJ6646" s="57"/>
      <c r="AK6646" s="57"/>
      <c r="AL6646" s="57"/>
      <c r="AM6646" s="57"/>
      <c r="AN6646" s="57"/>
      <c r="AO6646" s="57"/>
      <c r="AP6646" s="57"/>
      <c r="AQ6646" s="57"/>
      <c r="AR6646" s="57"/>
      <c r="AS6646" s="57"/>
      <c r="AT6646" s="57"/>
      <c r="AU6646" s="57"/>
      <c r="AV6646" s="57"/>
      <c r="AW6646" s="57"/>
      <c r="AX6646" s="57"/>
      <c r="AY6646" s="57"/>
      <c r="AZ6646" s="57"/>
      <c r="BA6646" s="57"/>
      <c r="BB6646" s="57"/>
      <c r="BC6646" s="57"/>
      <c r="BD6646" s="57"/>
      <c r="BE6646" s="57"/>
      <c r="BF6646" s="57"/>
      <c r="BG6646" s="57"/>
      <c r="BH6646" s="57"/>
      <c r="BI6646" s="57"/>
      <c r="BJ6646" s="57"/>
      <c r="BK6646" s="57"/>
      <c r="BL6646" s="57"/>
    </row>
    <row r="6647" spans="1:64" s="50" customFormat="1" ht="13.5" customHeight="1" x14ac:dyDescent="0.15">
      <c r="A6647" s="42" t="s">
        <v>17129</v>
      </c>
      <c r="B6647" s="42">
        <v>43</v>
      </c>
      <c r="C6647" s="42" t="s">
        <v>14</v>
      </c>
      <c r="D6647" s="42" t="s">
        <v>31</v>
      </c>
      <c r="E6647" s="42" t="s">
        <v>17130</v>
      </c>
      <c r="F6647" s="55">
        <v>41343</v>
      </c>
      <c r="G6647" s="42" t="s">
        <v>17131</v>
      </c>
      <c r="H6647" s="42" t="s">
        <v>17132</v>
      </c>
      <c r="I6647" s="42" t="s">
        <v>56</v>
      </c>
      <c r="J6647" s="42" t="s">
        <v>17133</v>
      </c>
      <c r="K6647" s="42" t="s">
        <v>2264</v>
      </c>
      <c r="L6647" s="42" t="s">
        <v>13674</v>
      </c>
      <c r="M6647" s="42" t="s">
        <v>21</v>
      </c>
      <c r="N6647" s="42" t="s">
        <v>17134</v>
      </c>
      <c r="O6647" s="42" t="s">
        <v>537</v>
      </c>
      <c r="P6647" s="42" t="s">
        <v>395</v>
      </c>
      <c r="Q6647" s="56" t="s">
        <v>17135</v>
      </c>
      <c r="R6647" s="42" t="s">
        <v>542</v>
      </c>
      <c r="S6647" s="42" t="s">
        <v>22</v>
      </c>
      <c r="T6647" s="42"/>
      <c r="V6647" s="42"/>
      <c r="W6647" s="42"/>
      <c r="Y6647" s="57"/>
      <c r="Z6647" s="57"/>
      <c r="AA6647" s="57"/>
      <c r="AB6647" s="57"/>
      <c r="AC6647" s="57"/>
      <c r="AD6647" s="57"/>
      <c r="AE6647" s="57"/>
      <c r="AF6647" s="57"/>
      <c r="AG6647" s="57"/>
      <c r="AH6647" s="57"/>
      <c r="AI6647" s="57"/>
      <c r="AJ6647" s="57"/>
      <c r="AK6647" s="57"/>
      <c r="AL6647" s="57"/>
      <c r="AM6647" s="57"/>
      <c r="AN6647" s="57"/>
      <c r="AO6647" s="57"/>
      <c r="AP6647" s="57"/>
      <c r="AQ6647" s="57"/>
      <c r="AR6647" s="57"/>
      <c r="AS6647" s="57"/>
      <c r="AT6647" s="57"/>
      <c r="AU6647" s="57"/>
      <c r="AV6647" s="57"/>
      <c r="AW6647" s="57"/>
      <c r="AX6647" s="57"/>
      <c r="AY6647" s="57"/>
      <c r="AZ6647" s="57"/>
      <c r="BA6647" s="57"/>
      <c r="BB6647" s="57"/>
      <c r="BC6647" s="57"/>
      <c r="BD6647" s="57"/>
      <c r="BE6647" s="57"/>
      <c r="BF6647" s="57"/>
      <c r="BG6647" s="57"/>
      <c r="BH6647" s="57"/>
      <c r="BI6647" s="57"/>
      <c r="BJ6647" s="57"/>
      <c r="BK6647" s="57"/>
      <c r="BL6647" s="57"/>
    </row>
    <row r="6648" spans="1:64" s="50" customFormat="1" ht="13.5" customHeight="1" x14ac:dyDescent="0.15">
      <c r="A6648" s="42" t="s">
        <v>17120</v>
      </c>
      <c r="B6648" s="42" t="s">
        <v>16509</v>
      </c>
      <c r="C6648" s="42" t="s">
        <v>14</v>
      </c>
      <c r="D6648" s="42" t="s">
        <v>31</v>
      </c>
      <c r="E6648" s="42" t="s">
        <v>17121</v>
      </c>
      <c r="F6648" s="55">
        <v>41343</v>
      </c>
      <c r="G6648" s="42" t="s">
        <v>17122</v>
      </c>
      <c r="H6648" s="42" t="s">
        <v>17123</v>
      </c>
      <c r="I6648" s="42" t="s">
        <v>63</v>
      </c>
      <c r="J6648" s="42" t="s">
        <v>17124</v>
      </c>
      <c r="K6648" s="42" t="s">
        <v>17125</v>
      </c>
      <c r="L6648" s="42" t="s">
        <v>17126</v>
      </c>
      <c r="M6648" s="42" t="s">
        <v>21</v>
      </c>
      <c r="N6648" s="42" t="s">
        <v>17127</v>
      </c>
      <c r="O6648" s="42" t="s">
        <v>23</v>
      </c>
      <c r="P6648" s="42" t="s">
        <v>395</v>
      </c>
      <c r="Q6648" s="56" t="s">
        <v>17128</v>
      </c>
      <c r="R6648" s="42" t="s">
        <v>94</v>
      </c>
      <c r="S6648" s="42" t="s">
        <v>22</v>
      </c>
      <c r="T6648" s="42"/>
      <c r="V6648" s="42"/>
      <c r="W6648" s="42"/>
      <c r="Y6648" s="57"/>
      <c r="Z6648" s="57"/>
      <c r="AA6648" s="57"/>
      <c r="AB6648" s="57"/>
      <c r="AC6648" s="57"/>
      <c r="AD6648" s="57"/>
      <c r="AE6648" s="57"/>
      <c r="AF6648" s="57"/>
      <c r="AG6648" s="57"/>
      <c r="AH6648" s="57"/>
      <c r="AI6648" s="57"/>
      <c r="AJ6648" s="57"/>
      <c r="AK6648" s="57"/>
      <c r="AL6648" s="57"/>
      <c r="AM6648" s="57"/>
      <c r="AN6648" s="57"/>
      <c r="AO6648" s="57"/>
      <c r="AP6648" s="57"/>
      <c r="AQ6648" s="57"/>
      <c r="AR6648" s="57"/>
      <c r="AS6648" s="57"/>
      <c r="AT6648" s="57"/>
      <c r="AU6648" s="57"/>
      <c r="AV6648" s="57"/>
      <c r="AW6648" s="57"/>
      <c r="AX6648" s="57"/>
      <c r="AY6648" s="57"/>
      <c r="AZ6648" s="57"/>
      <c r="BA6648" s="57"/>
      <c r="BB6648" s="57"/>
      <c r="BC6648" s="57"/>
      <c r="BD6648" s="57"/>
      <c r="BE6648" s="57"/>
      <c r="BF6648" s="57"/>
      <c r="BG6648" s="57"/>
      <c r="BH6648" s="57"/>
      <c r="BI6648" s="57"/>
      <c r="BJ6648" s="57"/>
      <c r="BK6648" s="57"/>
      <c r="BL6648" s="57"/>
    </row>
    <row r="6649" spans="1:64" s="50" customFormat="1" ht="13.5" customHeight="1" x14ac:dyDescent="0.15">
      <c r="A6649" s="42" t="s">
        <v>17112</v>
      </c>
      <c r="B6649" s="42">
        <v>28</v>
      </c>
      <c r="C6649" s="42" t="s">
        <v>14</v>
      </c>
      <c r="D6649" s="42" t="s">
        <v>31</v>
      </c>
      <c r="E6649" s="42" t="s">
        <v>17113</v>
      </c>
      <c r="F6649" s="55">
        <v>41343</v>
      </c>
      <c r="G6649" s="42" t="s">
        <v>17114</v>
      </c>
      <c r="H6649" s="42" t="s">
        <v>17115</v>
      </c>
      <c r="I6649" s="42" t="s">
        <v>364</v>
      </c>
      <c r="J6649" s="42" t="s">
        <v>17116</v>
      </c>
      <c r="K6649" s="42" t="s">
        <v>3216</v>
      </c>
      <c r="L6649" s="42" t="s">
        <v>17117</v>
      </c>
      <c r="M6649" s="42" t="s">
        <v>21</v>
      </c>
      <c r="N6649" s="42" t="s">
        <v>17118</v>
      </c>
      <c r="O6649" s="42" t="s">
        <v>23</v>
      </c>
      <c r="P6649" s="42" t="s">
        <v>395</v>
      </c>
      <c r="Q6649" s="56" t="s">
        <v>17119</v>
      </c>
      <c r="R6649" s="42" t="s">
        <v>23</v>
      </c>
      <c r="S6649" s="42" t="s">
        <v>22</v>
      </c>
      <c r="T6649" s="42"/>
      <c r="V6649" s="42"/>
      <c r="W6649" s="42"/>
      <c r="Y6649" s="57"/>
      <c r="Z6649" s="57"/>
      <c r="AA6649" s="57"/>
      <c r="AB6649" s="57"/>
      <c r="AC6649" s="57"/>
      <c r="AD6649" s="57"/>
      <c r="AE6649" s="57"/>
      <c r="AF6649" s="57"/>
      <c r="AG6649" s="57"/>
      <c r="AH6649" s="57"/>
      <c r="AI6649" s="57"/>
      <c r="AJ6649" s="57"/>
      <c r="AK6649" s="57"/>
      <c r="AL6649" s="57"/>
      <c r="AM6649" s="57"/>
      <c r="AN6649" s="57"/>
      <c r="AO6649" s="57"/>
      <c r="AP6649" s="57"/>
      <c r="AQ6649" s="57"/>
      <c r="AR6649" s="57"/>
      <c r="AS6649" s="57"/>
      <c r="AT6649" s="57"/>
      <c r="AU6649" s="57"/>
      <c r="AV6649" s="57"/>
      <c r="AW6649" s="57"/>
      <c r="AX6649" s="57"/>
      <c r="AY6649" s="57"/>
      <c r="AZ6649" s="57"/>
      <c r="BA6649" s="57"/>
      <c r="BB6649" s="57"/>
      <c r="BC6649" s="57"/>
      <c r="BD6649" s="57"/>
      <c r="BE6649" s="57"/>
      <c r="BF6649" s="57"/>
      <c r="BG6649" s="57"/>
      <c r="BH6649" s="57"/>
      <c r="BI6649" s="57"/>
      <c r="BJ6649" s="57"/>
      <c r="BK6649" s="57"/>
      <c r="BL6649" s="57"/>
    </row>
    <row r="6650" spans="1:64" s="50" customFormat="1" ht="13.5" customHeight="1" x14ac:dyDescent="0.15">
      <c r="A6650" s="42" t="s">
        <v>17085</v>
      </c>
      <c r="B6650" s="42" t="s">
        <v>15497</v>
      </c>
      <c r="C6650" s="42" t="s">
        <v>14</v>
      </c>
      <c r="D6650" s="42" t="s">
        <v>79</v>
      </c>
      <c r="E6650" s="42" t="s">
        <v>17086</v>
      </c>
      <c r="F6650" s="55">
        <v>41343</v>
      </c>
      <c r="G6650" s="42" t="s">
        <v>23986</v>
      </c>
      <c r="H6650" s="42" t="s">
        <v>279</v>
      </c>
      <c r="I6650" s="42" t="s">
        <v>67</v>
      </c>
      <c r="J6650" s="42" t="s">
        <v>8739</v>
      </c>
      <c r="K6650" s="42" t="s">
        <v>279</v>
      </c>
      <c r="L6650" s="42" t="s">
        <v>280</v>
      </c>
      <c r="M6650" s="42" t="s">
        <v>21</v>
      </c>
      <c r="N6650" s="42" t="s">
        <v>17087</v>
      </c>
      <c r="O6650" s="42" t="s">
        <v>23</v>
      </c>
      <c r="P6650" s="42" t="s">
        <v>395</v>
      </c>
      <c r="Q6650" s="56"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6650" s="42" t="s">
        <v>948</v>
      </c>
      <c r="S6650" s="42" t="s">
        <v>12</v>
      </c>
      <c r="T6650" s="42"/>
      <c r="V6650" s="42"/>
      <c r="W6650" s="42"/>
      <c r="Y6650" s="57"/>
      <c r="Z6650" s="57"/>
      <c r="AA6650" s="57"/>
      <c r="AB6650" s="57"/>
      <c r="AC6650" s="57"/>
      <c r="AD6650" s="57"/>
      <c r="AE6650" s="57"/>
      <c r="AF6650" s="57"/>
      <c r="AG6650" s="57"/>
      <c r="AH6650" s="57"/>
      <c r="AI6650" s="57"/>
      <c r="AJ6650" s="57"/>
      <c r="AK6650" s="57"/>
      <c r="AL6650" s="57"/>
      <c r="AM6650" s="57"/>
      <c r="AN6650" s="57"/>
      <c r="AO6650" s="57"/>
      <c r="AP6650" s="57"/>
      <c r="AQ6650" s="57"/>
      <c r="AR6650" s="57"/>
      <c r="AS6650" s="57"/>
      <c r="AT6650" s="57"/>
      <c r="AU6650" s="57"/>
      <c r="AV6650" s="57"/>
      <c r="AW6650" s="57"/>
      <c r="AX6650" s="57"/>
      <c r="AY6650" s="57"/>
      <c r="AZ6650" s="57"/>
      <c r="BA6650" s="57"/>
      <c r="BB6650" s="57"/>
      <c r="BC6650" s="57"/>
      <c r="BD6650" s="57"/>
      <c r="BE6650" s="57"/>
      <c r="BF6650" s="57"/>
      <c r="BG6650" s="57"/>
      <c r="BH6650" s="57"/>
      <c r="BI6650" s="57"/>
      <c r="BJ6650" s="57"/>
      <c r="BK6650" s="57"/>
      <c r="BL6650" s="57"/>
    </row>
    <row r="6651" spans="1:64" s="50" customFormat="1" ht="13.5" customHeight="1" x14ac:dyDescent="0.15">
      <c r="A6651" s="42" t="s">
        <v>17136</v>
      </c>
      <c r="B6651" s="42">
        <v>19</v>
      </c>
      <c r="C6651" s="42" t="s">
        <v>14</v>
      </c>
      <c r="D6651" s="42" t="s">
        <v>79</v>
      </c>
      <c r="E6651" s="42" t="s">
        <v>17137</v>
      </c>
      <c r="F6651" s="55">
        <v>41342</v>
      </c>
      <c r="G6651" s="42" t="s">
        <v>17138</v>
      </c>
      <c r="H6651" s="42" t="s">
        <v>707</v>
      </c>
      <c r="I6651" s="42" t="s">
        <v>67</v>
      </c>
      <c r="J6651" s="42" t="s">
        <v>17139</v>
      </c>
      <c r="K6651" s="42" t="s">
        <v>545</v>
      </c>
      <c r="L6651" s="42" t="s">
        <v>546</v>
      </c>
      <c r="M6651" s="42" t="s">
        <v>21</v>
      </c>
      <c r="N6651" s="42" t="s">
        <v>17140</v>
      </c>
      <c r="O6651" s="42" t="s">
        <v>537</v>
      </c>
      <c r="P6651" s="42" t="s">
        <v>395</v>
      </c>
      <c r="Q6651" s="56" t="s">
        <v>17141</v>
      </c>
      <c r="R6651" s="42" t="s">
        <v>94</v>
      </c>
      <c r="S6651" s="42" t="s">
        <v>22</v>
      </c>
      <c r="T6651" s="42"/>
      <c r="V6651" s="42"/>
      <c r="W6651" s="42"/>
      <c r="Y6651" s="57"/>
      <c r="Z6651" s="57"/>
      <c r="AA6651" s="57"/>
      <c r="AB6651" s="57"/>
      <c r="AC6651" s="57"/>
      <c r="AD6651" s="57"/>
      <c r="AE6651" s="57"/>
      <c r="AF6651" s="57"/>
      <c r="AG6651" s="57"/>
      <c r="AH6651" s="57"/>
      <c r="AI6651" s="57"/>
      <c r="AJ6651" s="57"/>
      <c r="AK6651" s="57"/>
      <c r="AL6651" s="57"/>
      <c r="AM6651" s="57"/>
      <c r="AN6651" s="57"/>
      <c r="AO6651" s="57"/>
      <c r="AP6651" s="57"/>
      <c r="AQ6651" s="57"/>
      <c r="AR6651" s="57"/>
      <c r="AS6651" s="57"/>
      <c r="AT6651" s="57"/>
      <c r="AU6651" s="57"/>
      <c r="AV6651" s="57"/>
      <c r="AW6651" s="57"/>
      <c r="AX6651" s="57"/>
      <c r="AY6651" s="57"/>
      <c r="AZ6651" s="57"/>
      <c r="BA6651" s="57"/>
      <c r="BB6651" s="57"/>
      <c r="BC6651" s="57"/>
      <c r="BD6651" s="57"/>
      <c r="BE6651" s="57"/>
      <c r="BF6651" s="57"/>
      <c r="BG6651" s="57"/>
      <c r="BH6651" s="57"/>
      <c r="BI6651" s="57"/>
      <c r="BJ6651" s="57"/>
      <c r="BK6651" s="57"/>
      <c r="BL6651" s="57"/>
    </row>
    <row r="6652" spans="1:64" s="50" customFormat="1" ht="13.5" customHeight="1" x14ac:dyDescent="0.15">
      <c r="A6652" s="42" t="s">
        <v>17142</v>
      </c>
      <c r="B6652" s="42">
        <v>44</v>
      </c>
      <c r="C6652" s="42" t="s">
        <v>14</v>
      </c>
      <c r="D6652" s="42" t="s">
        <v>79</v>
      </c>
      <c r="E6652" s="42"/>
      <c r="F6652" s="55">
        <v>41341</v>
      </c>
      <c r="G6652" s="42" t="s">
        <v>17143</v>
      </c>
      <c r="H6652" s="42" t="s">
        <v>8401</v>
      </c>
      <c r="I6652" s="42" t="s">
        <v>75</v>
      </c>
      <c r="J6652" s="42" t="s">
        <v>17144</v>
      </c>
      <c r="K6652" s="42" t="s">
        <v>2431</v>
      </c>
      <c r="L6652" s="42" t="s">
        <v>8403</v>
      </c>
      <c r="M6652" s="42" t="s">
        <v>21</v>
      </c>
      <c r="N6652" s="42" t="s">
        <v>17145</v>
      </c>
      <c r="O6652" s="42" t="s">
        <v>994</v>
      </c>
      <c r="P6652" s="42" t="s">
        <v>395</v>
      </c>
      <c r="Q6652" s="56" t="s">
        <v>17146</v>
      </c>
      <c r="R6652" s="42" t="s">
        <v>542</v>
      </c>
      <c r="S6652" s="42" t="s">
        <v>22</v>
      </c>
      <c r="T6652" s="42"/>
      <c r="V6652" s="42"/>
      <c r="W6652" s="42"/>
      <c r="Y6652" s="57"/>
      <c r="Z6652" s="57"/>
      <c r="AA6652" s="57"/>
      <c r="AB6652" s="57"/>
      <c r="AC6652" s="57"/>
      <c r="AD6652" s="57"/>
      <c r="AE6652" s="57"/>
      <c r="AF6652" s="57"/>
      <c r="AG6652" s="57"/>
      <c r="AH6652" s="57"/>
      <c r="AI6652" s="57"/>
      <c r="AJ6652" s="57"/>
      <c r="AK6652" s="57"/>
      <c r="AL6652" s="57"/>
      <c r="AM6652" s="57"/>
      <c r="AN6652" s="57"/>
      <c r="AO6652" s="57"/>
      <c r="AP6652" s="57"/>
      <c r="AQ6652" s="57"/>
      <c r="AR6652" s="57"/>
      <c r="AS6652" s="57"/>
      <c r="AT6652" s="57"/>
      <c r="AU6652" s="57"/>
      <c r="AV6652" s="57"/>
      <c r="AW6652" s="57"/>
      <c r="AX6652" s="57"/>
      <c r="AY6652" s="57"/>
      <c r="AZ6652" s="57"/>
      <c r="BA6652" s="57"/>
      <c r="BB6652" s="57"/>
      <c r="BC6652" s="57"/>
      <c r="BD6652" s="57"/>
      <c r="BE6652" s="57"/>
      <c r="BF6652" s="57"/>
      <c r="BG6652" s="57"/>
      <c r="BH6652" s="57"/>
      <c r="BI6652" s="57"/>
      <c r="BJ6652" s="57"/>
      <c r="BK6652" s="57"/>
      <c r="BL6652" s="57"/>
    </row>
    <row r="6653" spans="1:64" s="50" customFormat="1" ht="13.5" customHeight="1" x14ac:dyDescent="0.15">
      <c r="A6653" s="42" t="s">
        <v>17147</v>
      </c>
      <c r="B6653" s="42">
        <v>20</v>
      </c>
      <c r="C6653" s="42" t="s">
        <v>14</v>
      </c>
      <c r="D6653" s="42" t="s">
        <v>24</v>
      </c>
      <c r="E6653" s="42"/>
      <c r="F6653" s="55">
        <v>41341</v>
      </c>
      <c r="G6653" s="42" t="s">
        <v>17148</v>
      </c>
      <c r="H6653" s="42" t="s">
        <v>10506</v>
      </c>
      <c r="I6653" s="42" t="s">
        <v>56</v>
      </c>
      <c r="J6653" s="42" t="s">
        <v>17149</v>
      </c>
      <c r="K6653" s="42" t="s">
        <v>5214</v>
      </c>
      <c r="L6653" s="42" t="s">
        <v>13240</v>
      </c>
      <c r="M6653" s="42" t="s">
        <v>21</v>
      </c>
      <c r="N6653" s="42" t="s">
        <v>17150</v>
      </c>
      <c r="O6653" s="42" t="s">
        <v>994</v>
      </c>
      <c r="P6653" s="42" t="s">
        <v>395</v>
      </c>
      <c r="Q6653" s="56"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6653" s="42" t="s">
        <v>948</v>
      </c>
      <c r="S6653" s="42" t="s">
        <v>22</v>
      </c>
      <c r="T6653" s="42"/>
      <c r="V6653" s="42"/>
      <c r="W6653" s="42"/>
      <c r="Y6653" s="57"/>
      <c r="Z6653" s="57"/>
      <c r="AA6653" s="57"/>
      <c r="AB6653" s="57"/>
      <c r="AC6653" s="57"/>
      <c r="AD6653" s="57"/>
      <c r="AE6653" s="57"/>
      <c r="AF6653" s="57"/>
      <c r="AG6653" s="57"/>
      <c r="AH6653" s="57"/>
      <c r="AI6653" s="57"/>
      <c r="AJ6653" s="57"/>
      <c r="AK6653" s="57"/>
      <c r="AL6653" s="57"/>
      <c r="AM6653" s="57"/>
      <c r="AN6653" s="57"/>
      <c r="AO6653" s="57"/>
      <c r="AP6653" s="57"/>
      <c r="AQ6653" s="57"/>
      <c r="AR6653" s="57"/>
      <c r="AS6653" s="57"/>
      <c r="AT6653" s="57"/>
      <c r="AU6653" s="57"/>
      <c r="AV6653" s="57"/>
      <c r="AW6653" s="57"/>
      <c r="AX6653" s="57"/>
      <c r="AY6653" s="57"/>
      <c r="AZ6653" s="57"/>
      <c r="BA6653" s="57"/>
      <c r="BB6653" s="57"/>
      <c r="BC6653" s="57"/>
      <c r="BD6653" s="57"/>
      <c r="BE6653" s="57"/>
      <c r="BF6653" s="57"/>
      <c r="BG6653" s="57"/>
      <c r="BH6653" s="57"/>
      <c r="BI6653" s="57"/>
      <c r="BJ6653" s="57"/>
      <c r="BK6653" s="57"/>
      <c r="BL6653" s="57"/>
    </row>
    <row r="6654" spans="1:64" s="50" customFormat="1" ht="13.5" customHeight="1" x14ac:dyDescent="0.15">
      <c r="A6654" s="42" t="s">
        <v>17151</v>
      </c>
      <c r="B6654" s="42">
        <v>55</v>
      </c>
      <c r="C6654" s="42" t="s">
        <v>14</v>
      </c>
      <c r="D6654" s="42" t="s">
        <v>24</v>
      </c>
      <c r="E6654" s="42"/>
      <c r="F6654" s="55">
        <v>41341</v>
      </c>
      <c r="G6654" s="42" t="s">
        <v>17152</v>
      </c>
      <c r="H6654" s="42" t="s">
        <v>2910</v>
      </c>
      <c r="I6654" s="42" t="s">
        <v>56</v>
      </c>
      <c r="J6654" s="42" t="s">
        <v>2911</v>
      </c>
      <c r="K6654" s="42" t="s">
        <v>2912</v>
      </c>
      <c r="L6654" s="42" t="s">
        <v>2913</v>
      </c>
      <c r="M6654" s="42" t="s">
        <v>21</v>
      </c>
      <c r="N6654" s="42" t="s">
        <v>17153</v>
      </c>
      <c r="O6654" s="42" t="s">
        <v>537</v>
      </c>
      <c r="P6654" s="42" t="s">
        <v>395</v>
      </c>
      <c r="Q6654" s="56" t="s">
        <v>17154</v>
      </c>
      <c r="R6654" s="42" t="s">
        <v>94</v>
      </c>
      <c r="S6654" s="42" t="s">
        <v>22</v>
      </c>
      <c r="T6654" s="42"/>
      <c r="V6654" s="42"/>
      <c r="W6654" s="42"/>
      <c r="Y6654" s="57"/>
      <c r="Z6654" s="57"/>
      <c r="AA6654" s="57"/>
      <c r="AB6654" s="57"/>
      <c r="AC6654" s="57"/>
      <c r="AD6654" s="57"/>
      <c r="AE6654" s="57"/>
      <c r="AF6654" s="57"/>
      <c r="AG6654" s="57"/>
      <c r="AH6654" s="57"/>
      <c r="AI6654" s="57"/>
      <c r="AJ6654" s="57"/>
      <c r="AK6654" s="57"/>
      <c r="AL6654" s="57"/>
      <c r="AM6654" s="57"/>
      <c r="AN6654" s="57"/>
      <c r="AO6654" s="57"/>
      <c r="AP6654" s="57"/>
      <c r="AQ6654" s="57"/>
      <c r="AR6654" s="57"/>
      <c r="AS6654" s="57"/>
      <c r="AT6654" s="57"/>
      <c r="AU6654" s="57"/>
      <c r="AV6654" s="57"/>
      <c r="AW6654" s="57"/>
      <c r="AX6654" s="57"/>
      <c r="AY6654" s="57"/>
      <c r="AZ6654" s="57"/>
      <c r="BA6654" s="57"/>
      <c r="BB6654" s="57"/>
      <c r="BC6654" s="57"/>
      <c r="BD6654" s="57"/>
      <c r="BE6654" s="57"/>
      <c r="BF6654" s="57"/>
      <c r="BG6654" s="57"/>
      <c r="BH6654" s="57"/>
      <c r="BI6654" s="57"/>
      <c r="BJ6654" s="57"/>
      <c r="BK6654" s="57"/>
      <c r="BL6654" s="57"/>
    </row>
    <row r="6655" spans="1:64" s="50" customFormat="1" ht="13.5" customHeight="1" x14ac:dyDescent="0.15">
      <c r="A6655" s="42" t="s">
        <v>17155</v>
      </c>
      <c r="B6655" s="42" t="s">
        <v>8555</v>
      </c>
      <c r="C6655" s="42" t="s">
        <v>14</v>
      </c>
      <c r="D6655" s="42" t="s">
        <v>31</v>
      </c>
      <c r="E6655" s="42" t="s">
        <v>17156</v>
      </c>
      <c r="F6655" s="55">
        <v>41341</v>
      </c>
      <c r="G6655" s="42" t="s">
        <v>17157</v>
      </c>
      <c r="H6655" s="42" t="s">
        <v>841</v>
      </c>
      <c r="I6655" s="42" t="s">
        <v>67</v>
      </c>
      <c r="J6655" s="42" t="s">
        <v>17158</v>
      </c>
      <c r="K6655" s="42" t="s">
        <v>841</v>
      </c>
      <c r="L6655" s="42" t="s">
        <v>842</v>
      </c>
      <c r="M6655" s="42" t="s">
        <v>21</v>
      </c>
      <c r="N6655" s="42" t="s">
        <v>17159</v>
      </c>
      <c r="O6655" s="42" t="s">
        <v>537</v>
      </c>
      <c r="P6655" s="42" t="s">
        <v>395</v>
      </c>
      <c r="Q6655" s="56" t="s">
        <v>17160</v>
      </c>
      <c r="R6655" s="42" t="s">
        <v>94</v>
      </c>
      <c r="S6655" s="42" t="s">
        <v>22</v>
      </c>
      <c r="T6655" s="42"/>
      <c r="V6655" s="42"/>
      <c r="W6655" s="42"/>
      <c r="Y6655" s="57"/>
      <c r="Z6655" s="57"/>
      <c r="AA6655" s="57"/>
      <c r="AB6655" s="57"/>
      <c r="AC6655" s="57"/>
      <c r="AD6655" s="57"/>
      <c r="AE6655" s="57"/>
      <c r="AF6655" s="57"/>
      <c r="AG6655" s="57"/>
      <c r="AH6655" s="57"/>
      <c r="AI6655" s="57"/>
      <c r="AJ6655" s="57"/>
      <c r="AK6655" s="57"/>
      <c r="AL6655" s="57"/>
      <c r="AM6655" s="57"/>
      <c r="AN6655" s="57"/>
      <c r="AO6655" s="57"/>
      <c r="AP6655" s="57"/>
      <c r="AQ6655" s="57"/>
      <c r="AR6655" s="57"/>
      <c r="AS6655" s="57"/>
      <c r="AT6655" s="57"/>
      <c r="AU6655" s="57"/>
      <c r="AV6655" s="57"/>
      <c r="AW6655" s="57"/>
      <c r="AX6655" s="57"/>
      <c r="AY6655" s="57"/>
      <c r="AZ6655" s="57"/>
      <c r="BA6655" s="57"/>
      <c r="BB6655" s="57"/>
      <c r="BC6655" s="57"/>
      <c r="BD6655" s="57"/>
      <c r="BE6655" s="57"/>
      <c r="BF6655" s="57"/>
      <c r="BG6655" s="57"/>
      <c r="BH6655" s="57"/>
      <c r="BI6655" s="57"/>
      <c r="BJ6655" s="57"/>
      <c r="BK6655" s="57"/>
      <c r="BL6655" s="57"/>
    </row>
    <row r="6656" spans="1:64" s="50" customFormat="1" ht="13.5" customHeight="1" x14ac:dyDescent="0.15">
      <c r="A6656" s="42" t="s">
        <v>17166</v>
      </c>
      <c r="B6656" s="42">
        <v>32</v>
      </c>
      <c r="C6656" s="42" t="s">
        <v>14</v>
      </c>
      <c r="D6656" s="42" t="s">
        <v>31</v>
      </c>
      <c r="E6656" s="42" t="s">
        <v>17167</v>
      </c>
      <c r="F6656" s="55">
        <v>41341</v>
      </c>
      <c r="G6656" s="42" t="s">
        <v>17168</v>
      </c>
      <c r="H6656" s="42" t="s">
        <v>17169</v>
      </c>
      <c r="I6656" s="42" t="s">
        <v>19</v>
      </c>
      <c r="J6656" s="42" t="s">
        <v>17170</v>
      </c>
      <c r="K6656" s="42" t="s">
        <v>17171</v>
      </c>
      <c r="L6656" s="42" t="s">
        <v>17172</v>
      </c>
      <c r="M6656" s="42" t="s">
        <v>21</v>
      </c>
      <c r="N6656" s="42" t="s">
        <v>17173</v>
      </c>
      <c r="O6656" s="42" t="s">
        <v>537</v>
      </c>
      <c r="P6656" s="42" t="s">
        <v>395</v>
      </c>
      <c r="Q6656" s="56" t="s">
        <v>17174</v>
      </c>
      <c r="R6656" s="42" t="s">
        <v>23</v>
      </c>
      <c r="S6656" s="42" t="s">
        <v>22</v>
      </c>
      <c r="T6656" s="42"/>
      <c r="V6656" s="42"/>
      <c r="W6656" s="42"/>
      <c r="Y6656" s="57"/>
      <c r="Z6656" s="57"/>
      <c r="AA6656" s="57"/>
      <c r="AB6656" s="57"/>
      <c r="AC6656" s="57"/>
      <c r="AD6656" s="57"/>
      <c r="AE6656" s="57"/>
      <c r="AF6656" s="57"/>
      <c r="AG6656" s="57"/>
      <c r="AH6656" s="57"/>
      <c r="AI6656" s="57"/>
      <c r="AJ6656" s="57"/>
      <c r="AK6656" s="57"/>
      <c r="AL6656" s="57"/>
      <c r="AM6656" s="57"/>
      <c r="AN6656" s="57"/>
      <c r="AO6656" s="57"/>
      <c r="AP6656" s="57"/>
      <c r="AQ6656" s="57"/>
      <c r="AR6656" s="57"/>
      <c r="AS6656" s="57"/>
      <c r="AT6656" s="57"/>
      <c r="AU6656" s="57"/>
      <c r="AV6656" s="57"/>
      <c r="AW6656" s="57"/>
      <c r="AX6656" s="57"/>
      <c r="AY6656" s="57"/>
      <c r="AZ6656" s="57"/>
      <c r="BA6656" s="57"/>
      <c r="BB6656" s="57"/>
      <c r="BC6656" s="57"/>
      <c r="BD6656" s="57"/>
      <c r="BE6656" s="57"/>
      <c r="BF6656" s="57"/>
      <c r="BG6656" s="57"/>
      <c r="BH6656" s="57"/>
      <c r="BI6656" s="57"/>
      <c r="BJ6656" s="57"/>
      <c r="BK6656" s="57"/>
      <c r="BL6656" s="57"/>
    </row>
    <row r="6657" spans="1:64" s="50" customFormat="1" ht="13.5" customHeight="1" x14ac:dyDescent="0.15">
      <c r="A6657" s="42" t="s">
        <v>17161</v>
      </c>
      <c r="B6657" s="42">
        <v>34</v>
      </c>
      <c r="C6657" s="42" t="s">
        <v>14</v>
      </c>
      <c r="D6657" s="42" t="s">
        <v>31</v>
      </c>
      <c r="E6657" s="42" t="s">
        <v>17162</v>
      </c>
      <c r="F6657" s="55">
        <v>41341</v>
      </c>
      <c r="G6657" s="42" t="s">
        <v>17163</v>
      </c>
      <c r="H6657" s="42" t="s">
        <v>1597</v>
      </c>
      <c r="I6657" s="42" t="s">
        <v>457</v>
      </c>
      <c r="J6657" s="42" t="s">
        <v>4528</v>
      </c>
      <c r="K6657" s="42" t="s">
        <v>922</v>
      </c>
      <c r="L6657" s="42" t="s">
        <v>2212</v>
      </c>
      <c r="M6657" s="42" t="s">
        <v>21</v>
      </c>
      <c r="N6657" s="42" t="s">
        <v>17164</v>
      </c>
      <c r="O6657" s="42" t="s">
        <v>537</v>
      </c>
      <c r="P6657" s="42" t="s">
        <v>395</v>
      </c>
      <c r="Q6657" s="56" t="s">
        <v>17165</v>
      </c>
      <c r="R6657" s="42" t="s">
        <v>948</v>
      </c>
      <c r="S6657" s="42" t="s">
        <v>22</v>
      </c>
      <c r="T6657" s="42"/>
      <c r="V6657" s="42"/>
      <c r="W6657" s="42"/>
      <c r="Y6657" s="57"/>
      <c r="Z6657" s="57"/>
      <c r="AA6657" s="57"/>
      <c r="AB6657" s="57"/>
      <c r="AC6657" s="57"/>
      <c r="AD6657" s="57"/>
      <c r="AE6657" s="57"/>
      <c r="AF6657" s="57"/>
      <c r="AG6657" s="57"/>
      <c r="AH6657" s="57"/>
      <c r="AI6657" s="57"/>
      <c r="AJ6657" s="57"/>
      <c r="AK6657" s="57"/>
      <c r="AL6657" s="57"/>
      <c r="AM6657" s="57"/>
      <c r="AN6657" s="57"/>
      <c r="AO6657" s="57"/>
      <c r="AP6657" s="57"/>
      <c r="AQ6657" s="57"/>
      <c r="AR6657" s="57"/>
      <c r="AS6657" s="57"/>
      <c r="AT6657" s="57"/>
      <c r="AU6657" s="57"/>
      <c r="AV6657" s="57"/>
      <c r="AW6657" s="57"/>
      <c r="AX6657" s="57"/>
      <c r="AY6657" s="57"/>
      <c r="AZ6657" s="57"/>
      <c r="BA6657" s="57"/>
      <c r="BB6657" s="57"/>
      <c r="BC6657" s="57"/>
      <c r="BD6657" s="57"/>
      <c r="BE6657" s="57"/>
      <c r="BF6657" s="57"/>
      <c r="BG6657" s="57"/>
      <c r="BH6657" s="57"/>
      <c r="BI6657" s="57"/>
      <c r="BJ6657" s="57"/>
      <c r="BK6657" s="57"/>
      <c r="BL6657" s="57"/>
    </row>
    <row r="6658" spans="1:64" s="50" customFormat="1" ht="13.5" customHeight="1" x14ac:dyDescent="0.15">
      <c r="A6658" s="42" t="s">
        <v>17175</v>
      </c>
      <c r="B6658" s="42">
        <v>27</v>
      </c>
      <c r="C6658" s="42" t="s">
        <v>14</v>
      </c>
      <c r="D6658" s="42" t="s">
        <v>42</v>
      </c>
      <c r="E6658" s="42"/>
      <c r="F6658" s="55">
        <v>41340</v>
      </c>
      <c r="G6658" s="42" t="s">
        <v>17176</v>
      </c>
      <c r="H6658" s="42" t="s">
        <v>17177</v>
      </c>
      <c r="I6658" s="42" t="s">
        <v>297</v>
      </c>
      <c r="J6658" s="42" t="s">
        <v>17178</v>
      </c>
      <c r="K6658" s="42" t="s">
        <v>6136</v>
      </c>
      <c r="L6658" s="42" t="s">
        <v>17179</v>
      </c>
      <c r="M6658" s="42" t="s">
        <v>21</v>
      </c>
      <c r="N6658" s="42" t="s">
        <v>17180</v>
      </c>
      <c r="O6658" s="42" t="s">
        <v>537</v>
      </c>
      <c r="P6658" s="42" t="s">
        <v>395</v>
      </c>
      <c r="Q6658" s="56" t="s">
        <v>17181</v>
      </c>
      <c r="R6658" s="42" t="s">
        <v>23</v>
      </c>
      <c r="S6658" s="42" t="s">
        <v>22</v>
      </c>
      <c r="T6658" s="42"/>
      <c r="V6658" s="42"/>
      <c r="W6658" s="42"/>
      <c r="Y6658" s="57"/>
      <c r="Z6658" s="57"/>
      <c r="AA6658" s="57"/>
      <c r="AB6658" s="57"/>
      <c r="AC6658" s="57"/>
      <c r="AD6658" s="57"/>
      <c r="AE6658" s="57"/>
      <c r="AF6658" s="57"/>
      <c r="AG6658" s="57"/>
      <c r="AH6658" s="57"/>
      <c r="AI6658" s="57"/>
      <c r="AJ6658" s="57"/>
      <c r="AK6658" s="57"/>
      <c r="AL6658" s="57"/>
      <c r="AM6658" s="57"/>
      <c r="AN6658" s="57"/>
      <c r="AO6658" s="57"/>
      <c r="AP6658" s="57"/>
      <c r="AQ6658" s="57"/>
      <c r="AR6658" s="57"/>
      <c r="AS6658" s="57"/>
      <c r="AT6658" s="57"/>
      <c r="AU6658" s="57"/>
      <c r="AV6658" s="57"/>
      <c r="AW6658" s="57"/>
      <c r="AX6658" s="57"/>
      <c r="AY6658" s="57"/>
      <c r="AZ6658" s="57"/>
      <c r="BA6658" s="57"/>
      <c r="BB6658" s="57"/>
      <c r="BC6658" s="57"/>
      <c r="BD6658" s="57"/>
      <c r="BE6658" s="57"/>
      <c r="BF6658" s="57"/>
      <c r="BG6658" s="57"/>
      <c r="BH6658" s="57"/>
      <c r="BI6658" s="57"/>
      <c r="BJ6658" s="57"/>
      <c r="BK6658" s="57"/>
      <c r="BL6658" s="57"/>
    </row>
    <row r="6659" spans="1:64" s="50" customFormat="1" ht="13.5" customHeight="1" x14ac:dyDescent="0.15">
      <c r="A6659" s="42" t="s">
        <v>17182</v>
      </c>
      <c r="B6659" s="42">
        <v>55</v>
      </c>
      <c r="C6659" s="42" t="s">
        <v>14</v>
      </c>
      <c r="D6659" s="42" t="s">
        <v>24</v>
      </c>
      <c r="E6659" s="42"/>
      <c r="F6659" s="55">
        <v>41340</v>
      </c>
      <c r="G6659" s="42" t="s">
        <v>17183</v>
      </c>
      <c r="H6659" s="42" t="s">
        <v>635</v>
      </c>
      <c r="I6659" s="42" t="s">
        <v>56</v>
      </c>
      <c r="J6659" s="42" t="s">
        <v>13007</v>
      </c>
      <c r="K6659" s="42" t="s">
        <v>636</v>
      </c>
      <c r="L6659" s="42" t="s">
        <v>637</v>
      </c>
      <c r="M6659" s="42" t="s">
        <v>21</v>
      </c>
      <c r="N6659" s="42" t="s">
        <v>17184</v>
      </c>
      <c r="O6659" s="42" t="s">
        <v>994</v>
      </c>
      <c r="P6659" s="42" t="s">
        <v>395</v>
      </c>
      <c r="Q6659" s="56" t="s">
        <v>17185</v>
      </c>
      <c r="R6659" s="42" t="s">
        <v>94</v>
      </c>
      <c r="S6659" s="42" t="s">
        <v>22</v>
      </c>
      <c r="T6659" s="42"/>
      <c r="V6659" s="42"/>
      <c r="W6659" s="42"/>
      <c r="Y6659" s="57"/>
      <c r="Z6659" s="57"/>
      <c r="AA6659" s="57"/>
      <c r="AB6659" s="57"/>
      <c r="AC6659" s="57"/>
      <c r="AD6659" s="57"/>
      <c r="AE6659" s="57"/>
      <c r="AF6659" s="57"/>
      <c r="AG6659" s="57"/>
      <c r="AH6659" s="57"/>
      <c r="AI6659" s="57"/>
      <c r="AJ6659" s="57"/>
      <c r="AK6659" s="57"/>
      <c r="AL6659" s="57"/>
      <c r="AM6659" s="57"/>
      <c r="AN6659" s="57"/>
      <c r="AO6659" s="57"/>
      <c r="AP6659" s="57"/>
      <c r="AQ6659" s="57"/>
      <c r="AR6659" s="57"/>
      <c r="AS6659" s="57"/>
      <c r="AT6659" s="57"/>
      <c r="AU6659" s="57"/>
      <c r="AV6659" s="57"/>
      <c r="AW6659" s="57"/>
      <c r="AX6659" s="57"/>
      <c r="AY6659" s="57"/>
      <c r="AZ6659" s="57"/>
      <c r="BA6659" s="57"/>
      <c r="BB6659" s="57"/>
      <c r="BC6659" s="57"/>
      <c r="BD6659" s="57"/>
      <c r="BE6659" s="57"/>
      <c r="BF6659" s="57"/>
      <c r="BG6659" s="57"/>
      <c r="BH6659" s="57"/>
      <c r="BI6659" s="57"/>
      <c r="BJ6659" s="57"/>
      <c r="BK6659" s="57"/>
      <c r="BL6659" s="57"/>
    </row>
    <row r="6660" spans="1:64" s="50" customFormat="1" ht="13.5" customHeight="1" x14ac:dyDescent="0.15">
      <c r="A6660" s="42" t="s">
        <v>17186</v>
      </c>
      <c r="B6660" s="42">
        <v>32</v>
      </c>
      <c r="C6660" s="42" t="s">
        <v>14</v>
      </c>
      <c r="D6660" s="42" t="s">
        <v>24</v>
      </c>
      <c r="E6660" s="42"/>
      <c r="F6660" s="55">
        <v>41340</v>
      </c>
      <c r="G6660" s="42" t="s">
        <v>23987</v>
      </c>
      <c r="H6660" s="42" t="s">
        <v>1083</v>
      </c>
      <c r="I6660" s="42" t="s">
        <v>398</v>
      </c>
      <c r="J6660" s="42" t="s">
        <v>16068</v>
      </c>
      <c r="K6660" s="42" t="s">
        <v>1083</v>
      </c>
      <c r="L6660" s="42" t="s">
        <v>1084</v>
      </c>
      <c r="M6660" s="42" t="s">
        <v>21</v>
      </c>
      <c r="N6660" s="42" t="s">
        <v>17187</v>
      </c>
      <c r="O6660" s="42" t="s">
        <v>994</v>
      </c>
      <c r="P6660" s="42" t="s">
        <v>395</v>
      </c>
      <c r="Q6660" s="56" t="s">
        <v>17188</v>
      </c>
      <c r="R6660" s="42" t="s">
        <v>94</v>
      </c>
      <c r="S6660" s="42" t="s">
        <v>22</v>
      </c>
      <c r="T6660" s="42"/>
      <c r="V6660" s="42"/>
      <c r="W6660" s="42"/>
      <c r="Y6660" s="57"/>
      <c r="Z6660" s="57"/>
      <c r="AA6660" s="57"/>
      <c r="AB6660" s="57"/>
      <c r="AC6660" s="57"/>
      <c r="AD6660" s="57"/>
      <c r="AE6660" s="57"/>
      <c r="AF6660" s="57"/>
      <c r="AG6660" s="57"/>
      <c r="AH6660" s="57"/>
      <c r="AI6660" s="57"/>
      <c r="AJ6660" s="57"/>
      <c r="AK6660" s="57"/>
      <c r="AL6660" s="57"/>
      <c r="AM6660" s="57"/>
      <c r="AN6660" s="57"/>
      <c r="AO6660" s="57"/>
      <c r="AP6660" s="57"/>
      <c r="AQ6660" s="57"/>
      <c r="AR6660" s="57"/>
      <c r="AS6660" s="57"/>
      <c r="AT6660" s="57"/>
      <c r="AU6660" s="57"/>
      <c r="AV6660" s="57"/>
      <c r="AW6660" s="57"/>
      <c r="AX6660" s="57"/>
      <c r="AY6660" s="57"/>
      <c r="AZ6660" s="57"/>
      <c r="BA6660" s="57"/>
      <c r="BB6660" s="57"/>
      <c r="BC6660" s="57"/>
      <c r="BD6660" s="57"/>
      <c r="BE6660" s="57"/>
      <c r="BF6660" s="57"/>
      <c r="BG6660" s="57"/>
      <c r="BH6660" s="57"/>
      <c r="BI6660" s="57"/>
      <c r="BJ6660" s="57"/>
      <c r="BK6660" s="57"/>
      <c r="BL6660" s="57"/>
    </row>
    <row r="6661" spans="1:64" s="50" customFormat="1" ht="13.5" customHeight="1" x14ac:dyDescent="0.15">
      <c r="A6661" s="42" t="s">
        <v>17189</v>
      </c>
      <c r="B6661" s="42">
        <v>40</v>
      </c>
      <c r="C6661" s="42" t="s">
        <v>14</v>
      </c>
      <c r="D6661" s="42" t="s">
        <v>24</v>
      </c>
      <c r="E6661" s="42"/>
      <c r="F6661" s="55">
        <v>41339</v>
      </c>
      <c r="G6661" s="42" t="s">
        <v>17190</v>
      </c>
      <c r="H6661" s="42" t="s">
        <v>17191</v>
      </c>
      <c r="I6661" s="42" t="s">
        <v>313</v>
      </c>
      <c r="J6661" s="42" t="s">
        <v>17192</v>
      </c>
      <c r="K6661" s="42" t="s">
        <v>1747</v>
      </c>
      <c r="L6661" s="42" t="s">
        <v>17193</v>
      </c>
      <c r="M6661" s="42" t="s">
        <v>21</v>
      </c>
      <c r="N6661" s="42" t="s">
        <v>17194</v>
      </c>
      <c r="O6661" s="42" t="s">
        <v>537</v>
      </c>
      <c r="P6661" s="42" t="s">
        <v>395</v>
      </c>
      <c r="Q6661" s="56" t="s">
        <v>17195</v>
      </c>
      <c r="R6661" s="42" t="s">
        <v>94</v>
      </c>
      <c r="S6661" s="42" t="s">
        <v>22</v>
      </c>
      <c r="T6661" s="42"/>
      <c r="V6661" s="42"/>
      <c r="W6661" s="42"/>
      <c r="Y6661" s="57"/>
      <c r="Z6661" s="57"/>
      <c r="AA6661" s="57"/>
      <c r="AB6661" s="57"/>
      <c r="AC6661" s="57"/>
      <c r="AD6661" s="57"/>
      <c r="AE6661" s="57"/>
      <c r="AF6661" s="57"/>
      <c r="AG6661" s="57"/>
      <c r="AH6661" s="57"/>
      <c r="AI6661" s="57"/>
      <c r="AJ6661" s="57"/>
      <c r="AK6661" s="57"/>
      <c r="AL6661" s="57"/>
      <c r="AM6661" s="57"/>
      <c r="AN6661" s="57"/>
      <c r="AO6661" s="57"/>
      <c r="AP6661" s="57"/>
      <c r="AQ6661" s="57"/>
      <c r="AR6661" s="57"/>
      <c r="AS6661" s="57"/>
      <c r="AT6661" s="57"/>
      <c r="AU6661" s="57"/>
      <c r="AV6661" s="57"/>
      <c r="AW6661" s="57"/>
      <c r="AX6661" s="57"/>
      <c r="AY6661" s="57"/>
      <c r="AZ6661" s="57"/>
      <c r="BA6661" s="57"/>
      <c r="BB6661" s="57"/>
      <c r="BC6661" s="57"/>
      <c r="BD6661" s="57"/>
      <c r="BE6661" s="57"/>
      <c r="BF6661" s="57"/>
      <c r="BG6661" s="57"/>
      <c r="BH6661" s="57"/>
      <c r="BI6661" s="57"/>
      <c r="BJ6661" s="57"/>
      <c r="BK6661" s="57"/>
      <c r="BL6661" s="57"/>
    </row>
    <row r="6662" spans="1:64" s="50" customFormat="1" ht="13.5" customHeight="1" x14ac:dyDescent="0.15">
      <c r="A6662" s="42" t="s">
        <v>17196</v>
      </c>
      <c r="B6662" s="42">
        <v>47</v>
      </c>
      <c r="C6662" s="42" t="s">
        <v>14</v>
      </c>
      <c r="D6662" s="42" t="s">
        <v>31</v>
      </c>
      <c r="E6662" s="42" t="s">
        <v>17197</v>
      </c>
      <c r="F6662" s="55">
        <v>41339</v>
      </c>
      <c r="G6662" s="42" t="s">
        <v>17198</v>
      </c>
      <c r="H6662" s="42" t="s">
        <v>1262</v>
      </c>
      <c r="I6662" s="42" t="s">
        <v>167</v>
      </c>
      <c r="J6662" s="42" t="s">
        <v>17199</v>
      </c>
      <c r="K6662" s="42" t="s">
        <v>10541</v>
      </c>
      <c r="L6662" s="42" t="s">
        <v>18875</v>
      </c>
      <c r="M6662" s="42" t="s">
        <v>21</v>
      </c>
      <c r="N6662" s="42" t="s">
        <v>17200</v>
      </c>
      <c r="O6662" s="42" t="s">
        <v>994</v>
      </c>
      <c r="P6662" s="42" t="s">
        <v>395</v>
      </c>
      <c r="Q6662" s="56" t="s">
        <v>17201</v>
      </c>
      <c r="R6662" s="42" t="s">
        <v>94</v>
      </c>
      <c r="S6662" s="42" t="s">
        <v>22</v>
      </c>
      <c r="T6662" s="42"/>
      <c r="V6662" s="42"/>
      <c r="W6662" s="42"/>
      <c r="Y6662" s="57"/>
      <c r="Z6662" s="57"/>
      <c r="AA6662" s="57"/>
      <c r="AB6662" s="57"/>
      <c r="AC6662" s="57"/>
      <c r="AD6662" s="57"/>
      <c r="AE6662" s="57"/>
      <c r="AF6662" s="57"/>
      <c r="AG6662" s="57"/>
      <c r="AH6662" s="57"/>
      <c r="AI6662" s="57"/>
      <c r="AJ6662" s="57"/>
      <c r="AK6662" s="57"/>
      <c r="AL6662" s="57"/>
      <c r="AM6662" s="57"/>
      <c r="AN6662" s="57"/>
      <c r="AO6662" s="57"/>
      <c r="AP6662" s="57"/>
      <c r="AQ6662" s="57"/>
      <c r="AR6662" s="57"/>
      <c r="AS6662" s="57"/>
      <c r="AT6662" s="57"/>
      <c r="AU6662" s="57"/>
      <c r="AV6662" s="57"/>
      <c r="AW6662" s="57"/>
      <c r="AX6662" s="57"/>
      <c r="AY6662" s="57"/>
      <c r="AZ6662" s="57"/>
      <c r="BA6662" s="57"/>
      <c r="BB6662" s="57"/>
      <c r="BC6662" s="57"/>
      <c r="BD6662" s="57"/>
      <c r="BE6662" s="57"/>
      <c r="BF6662" s="57"/>
      <c r="BG6662" s="57"/>
      <c r="BH6662" s="57"/>
      <c r="BI6662" s="57"/>
      <c r="BJ6662" s="57"/>
      <c r="BK6662" s="57"/>
      <c r="BL6662" s="57"/>
    </row>
    <row r="6663" spans="1:64" s="50" customFormat="1" ht="13.5" customHeight="1" x14ac:dyDescent="0.15">
      <c r="A6663" s="42" t="s">
        <v>17202</v>
      </c>
      <c r="B6663" s="42">
        <v>37</v>
      </c>
      <c r="C6663" s="42" t="s">
        <v>14</v>
      </c>
      <c r="D6663" s="42" t="s">
        <v>79</v>
      </c>
      <c r="E6663" s="42"/>
      <c r="F6663" s="55">
        <v>41338</v>
      </c>
      <c r="G6663" s="42" t="s">
        <v>23988</v>
      </c>
      <c r="H6663" s="42" t="s">
        <v>693</v>
      </c>
      <c r="I6663" s="42" t="s">
        <v>425</v>
      </c>
      <c r="J6663" s="42" t="s">
        <v>11353</v>
      </c>
      <c r="K6663" s="42" t="s">
        <v>693</v>
      </c>
      <c r="L6663" s="42" t="s">
        <v>4419</v>
      </c>
      <c r="M6663" s="42" t="s">
        <v>21</v>
      </c>
      <c r="N6663" s="42" t="s">
        <v>17203</v>
      </c>
      <c r="O6663" s="42" t="s">
        <v>994</v>
      </c>
      <c r="P6663" s="42" t="s">
        <v>395</v>
      </c>
      <c r="Q6663" s="56" t="s">
        <v>17204</v>
      </c>
      <c r="R6663" s="42" t="s">
        <v>23</v>
      </c>
      <c r="S6663" s="42" t="s">
        <v>22</v>
      </c>
      <c r="T6663" s="42"/>
      <c r="V6663" s="42"/>
      <c r="W6663" s="42"/>
      <c r="Y6663" s="57"/>
      <c r="Z6663" s="57"/>
      <c r="AA6663" s="57"/>
      <c r="AB6663" s="57"/>
      <c r="AC6663" s="57"/>
      <c r="AD6663" s="57"/>
      <c r="AE6663" s="57"/>
      <c r="AF6663" s="57"/>
      <c r="AG6663" s="57"/>
      <c r="AH6663" s="57"/>
      <c r="AI6663" s="57"/>
      <c r="AJ6663" s="57"/>
      <c r="AK6663" s="57"/>
      <c r="AL6663" s="57"/>
      <c r="AM6663" s="57"/>
      <c r="AN6663" s="57"/>
      <c r="AO6663" s="57"/>
      <c r="AP6663" s="57"/>
      <c r="AQ6663" s="57"/>
      <c r="AR6663" s="57"/>
      <c r="AS6663" s="57"/>
      <c r="AT6663" s="57"/>
      <c r="AU6663" s="57"/>
      <c r="AV6663" s="57"/>
      <c r="AW6663" s="57"/>
      <c r="AX6663" s="57"/>
      <c r="AY6663" s="57"/>
      <c r="AZ6663" s="57"/>
      <c r="BA6663" s="57"/>
      <c r="BB6663" s="57"/>
      <c r="BC6663" s="57"/>
      <c r="BD6663" s="57"/>
      <c r="BE6663" s="57"/>
      <c r="BF6663" s="57"/>
      <c r="BG6663" s="57"/>
      <c r="BH6663" s="57"/>
      <c r="BI6663" s="57"/>
      <c r="BJ6663" s="57"/>
      <c r="BK6663" s="57"/>
      <c r="BL6663" s="57"/>
    </row>
    <row r="6664" spans="1:64" s="50" customFormat="1" ht="13.5" customHeight="1" x14ac:dyDescent="0.15">
      <c r="A6664" s="42" t="s">
        <v>17205</v>
      </c>
      <c r="B6664" s="42">
        <v>38</v>
      </c>
      <c r="C6664" s="42" t="s">
        <v>14</v>
      </c>
      <c r="D6664" s="42" t="s">
        <v>42</v>
      </c>
      <c r="E6664" s="42"/>
      <c r="F6664" s="55">
        <v>41338</v>
      </c>
      <c r="G6664" s="42" t="s">
        <v>17206</v>
      </c>
      <c r="H6664" s="42" t="s">
        <v>667</v>
      </c>
      <c r="I6664" s="42" t="s">
        <v>357</v>
      </c>
      <c r="J6664" s="42" t="s">
        <v>10370</v>
      </c>
      <c r="K6664" s="42" t="s">
        <v>668</v>
      </c>
      <c r="L6664" s="42" t="s">
        <v>669</v>
      </c>
      <c r="M6664" s="42" t="s">
        <v>373</v>
      </c>
      <c r="N6664" s="42" t="s">
        <v>17207</v>
      </c>
      <c r="O6664" s="42" t="s">
        <v>994</v>
      </c>
      <c r="P6664" s="42" t="s">
        <v>395</v>
      </c>
      <c r="Q6664" s="56" t="s">
        <v>17208</v>
      </c>
      <c r="R6664" s="42" t="s">
        <v>94</v>
      </c>
      <c r="S6664" s="42" t="s">
        <v>22</v>
      </c>
      <c r="T6664" s="42"/>
      <c r="V6664" s="42"/>
      <c r="W6664" s="42"/>
      <c r="Y6664" s="57"/>
      <c r="Z6664" s="57"/>
      <c r="AA6664" s="57"/>
      <c r="AB6664" s="57"/>
      <c r="AC6664" s="57"/>
      <c r="AD6664" s="57"/>
      <c r="AE6664" s="57"/>
      <c r="AF6664" s="57"/>
      <c r="AG6664" s="57"/>
      <c r="AH6664" s="57"/>
      <c r="AI6664" s="57"/>
      <c r="AJ6664" s="57"/>
      <c r="AK6664" s="57"/>
      <c r="AL6664" s="57"/>
      <c r="AM6664" s="57"/>
      <c r="AN6664" s="57"/>
      <c r="AO6664" s="57"/>
      <c r="AP6664" s="57"/>
      <c r="AQ6664" s="57"/>
      <c r="AR6664" s="57"/>
      <c r="AS6664" s="57"/>
      <c r="AT6664" s="57"/>
      <c r="AU6664" s="57"/>
      <c r="AV6664" s="57"/>
      <c r="AW6664" s="57"/>
      <c r="AX6664" s="57"/>
      <c r="AY6664" s="57"/>
      <c r="AZ6664" s="57"/>
      <c r="BA6664" s="57"/>
      <c r="BB6664" s="57"/>
      <c r="BC6664" s="57"/>
      <c r="BD6664" s="57"/>
      <c r="BE6664" s="57"/>
      <c r="BF6664" s="57"/>
      <c r="BG6664" s="57"/>
      <c r="BH6664" s="57"/>
      <c r="BI6664" s="57"/>
      <c r="BJ6664" s="57"/>
      <c r="BK6664" s="57"/>
      <c r="BL6664" s="57"/>
    </row>
    <row r="6665" spans="1:64" s="50" customFormat="1" ht="13.5" customHeight="1" x14ac:dyDescent="0.15">
      <c r="A6665" s="42" t="s">
        <v>17209</v>
      </c>
      <c r="B6665" s="42" t="s">
        <v>15522</v>
      </c>
      <c r="C6665" s="42" t="s">
        <v>14</v>
      </c>
      <c r="D6665" s="42" t="s">
        <v>31</v>
      </c>
      <c r="E6665" s="42" t="s">
        <v>17210</v>
      </c>
      <c r="F6665" s="55">
        <v>41338</v>
      </c>
      <c r="G6665" s="42" t="s">
        <v>17211</v>
      </c>
      <c r="H6665" s="42" t="s">
        <v>906</v>
      </c>
      <c r="I6665" s="42" t="s">
        <v>189</v>
      </c>
      <c r="J6665" s="42" t="s">
        <v>4856</v>
      </c>
      <c r="K6665" s="42" t="s">
        <v>458</v>
      </c>
      <c r="L6665" s="42" t="s">
        <v>4857</v>
      </c>
      <c r="M6665" s="42" t="s">
        <v>21</v>
      </c>
      <c r="N6665" s="42" t="s">
        <v>17212</v>
      </c>
      <c r="O6665" s="42" t="s">
        <v>23</v>
      </c>
      <c r="P6665" s="42" t="s">
        <v>395</v>
      </c>
      <c r="Q6665" s="56" t="s">
        <v>9901</v>
      </c>
      <c r="R6665" s="42" t="s">
        <v>94</v>
      </c>
      <c r="S6665" s="42" t="s">
        <v>22</v>
      </c>
      <c r="T6665" s="42"/>
      <c r="V6665" s="42"/>
      <c r="W6665" s="42"/>
      <c r="Y6665" s="57"/>
      <c r="Z6665" s="57"/>
      <c r="AA6665" s="57"/>
      <c r="AB6665" s="57"/>
      <c r="AC6665" s="57"/>
      <c r="AD6665" s="57"/>
      <c r="AE6665" s="57"/>
      <c r="AF6665" s="57"/>
      <c r="AG6665" s="57"/>
      <c r="AH6665" s="57"/>
      <c r="AI6665" s="57"/>
      <c r="AJ6665" s="57"/>
      <c r="AK6665" s="57"/>
      <c r="AL6665" s="57"/>
      <c r="AM6665" s="57"/>
      <c r="AN6665" s="57"/>
      <c r="AO6665" s="57"/>
      <c r="AP6665" s="57"/>
      <c r="AQ6665" s="57"/>
      <c r="AR6665" s="57"/>
      <c r="AS6665" s="57"/>
      <c r="AT6665" s="57"/>
      <c r="AU6665" s="57"/>
      <c r="AV6665" s="57"/>
      <c r="AW6665" s="57"/>
      <c r="AX6665" s="57"/>
      <c r="AY6665" s="57"/>
      <c r="AZ6665" s="57"/>
      <c r="BA6665" s="57"/>
      <c r="BB6665" s="57"/>
      <c r="BC6665" s="57"/>
      <c r="BD6665" s="57"/>
      <c r="BE6665" s="57"/>
      <c r="BF6665" s="57"/>
      <c r="BG6665" s="57"/>
      <c r="BH6665" s="57"/>
      <c r="BI6665" s="57"/>
      <c r="BJ6665" s="57"/>
      <c r="BK6665" s="57"/>
      <c r="BL6665" s="57"/>
    </row>
    <row r="6666" spans="1:64" s="50" customFormat="1" ht="13.5" customHeight="1" x14ac:dyDescent="0.15">
      <c r="A6666" s="42" t="s">
        <v>17213</v>
      </c>
      <c r="B6666" s="42">
        <v>28</v>
      </c>
      <c r="C6666" s="42" t="s">
        <v>14</v>
      </c>
      <c r="D6666" s="42" t="s">
        <v>31</v>
      </c>
      <c r="E6666" s="42" t="s">
        <v>17214</v>
      </c>
      <c r="F6666" s="55">
        <v>41338</v>
      </c>
      <c r="G6666" s="42" t="s">
        <v>17215</v>
      </c>
      <c r="H6666" s="42" t="s">
        <v>17216</v>
      </c>
      <c r="I6666" s="42" t="s">
        <v>417</v>
      </c>
      <c r="J6666" s="42" t="s">
        <v>17217</v>
      </c>
      <c r="K6666" s="42" t="s">
        <v>515</v>
      </c>
      <c r="L6666" s="42" t="s">
        <v>22274</v>
      </c>
      <c r="M6666" s="42" t="s">
        <v>21</v>
      </c>
      <c r="N6666" s="42" t="s">
        <v>17218</v>
      </c>
      <c r="O6666" s="42" t="s">
        <v>537</v>
      </c>
      <c r="P6666" s="42" t="s">
        <v>395</v>
      </c>
      <c r="Q6666" s="56" t="s">
        <v>17219</v>
      </c>
      <c r="R6666" s="42" t="s">
        <v>94</v>
      </c>
      <c r="S6666" s="42" t="s">
        <v>22</v>
      </c>
      <c r="T6666" s="42"/>
      <c r="V6666" s="42"/>
      <c r="W6666" s="42"/>
      <c r="Y6666" s="57"/>
      <c r="Z6666" s="57"/>
      <c r="AA6666" s="57"/>
      <c r="AB6666" s="57"/>
      <c r="AC6666" s="57"/>
      <c r="AD6666" s="57"/>
      <c r="AE6666" s="57"/>
      <c r="AF6666" s="57"/>
      <c r="AG6666" s="57"/>
      <c r="AH6666" s="57"/>
      <c r="AI6666" s="57"/>
      <c r="AJ6666" s="57"/>
      <c r="AK6666" s="57"/>
      <c r="AL6666" s="57"/>
      <c r="AM6666" s="57"/>
      <c r="AN6666" s="57"/>
      <c r="AO6666" s="57"/>
      <c r="AP6666" s="57"/>
      <c r="AQ6666" s="57"/>
      <c r="AR6666" s="57"/>
      <c r="AS6666" s="57"/>
      <c r="AT6666" s="57"/>
      <c r="AU6666" s="57"/>
      <c r="AV6666" s="57"/>
      <c r="AW6666" s="57"/>
      <c r="AX6666" s="57"/>
      <c r="AY6666" s="57"/>
      <c r="AZ6666" s="57"/>
      <c r="BA6666" s="57"/>
      <c r="BB6666" s="57"/>
      <c r="BC6666" s="57"/>
      <c r="BD6666" s="57"/>
      <c r="BE6666" s="57"/>
      <c r="BF6666" s="57"/>
      <c r="BG6666" s="57"/>
      <c r="BH6666" s="57"/>
      <c r="BI6666" s="57"/>
      <c r="BJ6666" s="57"/>
      <c r="BK6666" s="57"/>
      <c r="BL6666" s="57"/>
    </row>
    <row r="6667" spans="1:64" s="50" customFormat="1" ht="13.5" customHeight="1" x14ac:dyDescent="0.15">
      <c r="A6667" s="42" t="s">
        <v>17220</v>
      </c>
      <c r="B6667" s="42">
        <v>22</v>
      </c>
      <c r="C6667" s="42" t="s">
        <v>14</v>
      </c>
      <c r="D6667" s="42" t="s">
        <v>79</v>
      </c>
      <c r="E6667" s="42" t="s">
        <v>17221</v>
      </c>
      <c r="F6667" s="55">
        <v>41337</v>
      </c>
      <c r="G6667" s="42" t="s">
        <v>23990</v>
      </c>
      <c r="H6667" s="42" t="s">
        <v>5979</v>
      </c>
      <c r="I6667" s="42" t="s">
        <v>360</v>
      </c>
      <c r="J6667" s="42" t="s">
        <v>17222</v>
      </c>
      <c r="K6667" s="42" t="s">
        <v>17223</v>
      </c>
      <c r="L6667" s="42" t="s">
        <v>5525</v>
      </c>
      <c r="M6667" s="42" t="s">
        <v>21</v>
      </c>
      <c r="N6667" s="42" t="s">
        <v>17224</v>
      </c>
      <c r="O6667" s="42" t="s">
        <v>994</v>
      </c>
      <c r="P6667" s="42" t="s">
        <v>395</v>
      </c>
      <c r="Q6667" s="56" t="s">
        <v>17225</v>
      </c>
      <c r="R6667" s="42" t="s">
        <v>94</v>
      </c>
      <c r="S6667" s="42" t="s">
        <v>22</v>
      </c>
      <c r="T6667" s="42"/>
      <c r="V6667" s="42"/>
      <c r="W6667" s="42"/>
      <c r="Y6667" s="57"/>
      <c r="Z6667" s="57"/>
      <c r="AA6667" s="57"/>
      <c r="AB6667" s="57"/>
      <c r="AC6667" s="57"/>
      <c r="AD6667" s="57"/>
      <c r="AE6667" s="57"/>
      <c r="AF6667" s="57"/>
      <c r="AG6667" s="57"/>
      <c r="AH6667" s="57"/>
      <c r="AI6667" s="57"/>
      <c r="AJ6667" s="57"/>
      <c r="AK6667" s="57"/>
      <c r="AL6667" s="57"/>
      <c r="AM6667" s="57"/>
      <c r="AN6667" s="57"/>
      <c r="AO6667" s="57"/>
      <c r="AP6667" s="57"/>
      <c r="AQ6667" s="57"/>
      <c r="AR6667" s="57"/>
      <c r="AS6667" s="57"/>
      <c r="AT6667" s="57"/>
      <c r="AU6667" s="57"/>
      <c r="AV6667" s="57"/>
      <c r="AW6667" s="57"/>
      <c r="AX6667" s="57"/>
      <c r="AY6667" s="57"/>
      <c r="AZ6667" s="57"/>
      <c r="BA6667" s="57"/>
      <c r="BB6667" s="57"/>
      <c r="BC6667" s="57"/>
      <c r="BD6667" s="57"/>
      <c r="BE6667" s="57"/>
      <c r="BF6667" s="57"/>
      <c r="BG6667" s="57"/>
      <c r="BH6667" s="57"/>
      <c r="BI6667" s="57"/>
      <c r="BJ6667" s="57"/>
      <c r="BK6667" s="57"/>
      <c r="BL6667" s="57"/>
    </row>
    <row r="6668" spans="1:64" s="50" customFormat="1" ht="13.5" customHeight="1" x14ac:dyDescent="0.15">
      <c r="A6668" s="42" t="s">
        <v>17226</v>
      </c>
      <c r="B6668" s="42" t="s">
        <v>9987</v>
      </c>
      <c r="C6668" s="42" t="s">
        <v>14</v>
      </c>
      <c r="D6668" s="42" t="s">
        <v>42</v>
      </c>
      <c r="E6668" s="42" t="s">
        <v>17227</v>
      </c>
      <c r="F6668" s="55">
        <v>41337</v>
      </c>
      <c r="G6668" s="42" t="s">
        <v>23989</v>
      </c>
      <c r="H6668" s="42" t="s">
        <v>562</v>
      </c>
      <c r="I6668" s="42" t="s">
        <v>67</v>
      </c>
      <c r="J6668" s="42" t="s">
        <v>17228</v>
      </c>
      <c r="K6668" s="42" t="s">
        <v>563</v>
      </c>
      <c r="L6668" s="42" t="s">
        <v>564</v>
      </c>
      <c r="M6668" s="42" t="s">
        <v>21</v>
      </c>
      <c r="N6668" s="42" t="s">
        <v>17229</v>
      </c>
      <c r="O6668" s="42" t="s">
        <v>23</v>
      </c>
      <c r="P6668" s="42" t="s">
        <v>395</v>
      </c>
      <c r="Q6668" s="56" t="s">
        <v>17230</v>
      </c>
      <c r="R6668" s="42" t="s">
        <v>542</v>
      </c>
      <c r="S6668" s="42" t="s">
        <v>22</v>
      </c>
      <c r="T6668" s="42"/>
      <c r="V6668" s="42"/>
      <c r="W6668" s="42"/>
      <c r="Y6668" s="57"/>
      <c r="Z6668" s="57"/>
      <c r="AA6668" s="57"/>
      <c r="AB6668" s="57"/>
      <c r="AC6668" s="57"/>
      <c r="AD6668" s="57"/>
      <c r="AE6668" s="57"/>
      <c r="AF6668" s="57"/>
      <c r="AG6668" s="57"/>
      <c r="AH6668" s="57"/>
      <c r="AI6668" s="57"/>
      <c r="AJ6668" s="57"/>
      <c r="AK6668" s="57"/>
      <c r="AL6668" s="57"/>
      <c r="AM6668" s="57"/>
      <c r="AN6668" s="57"/>
      <c r="AO6668" s="57"/>
      <c r="AP6668" s="57"/>
      <c r="AQ6668" s="57"/>
      <c r="AR6668" s="57"/>
      <c r="AS6668" s="57"/>
      <c r="AT6668" s="57"/>
      <c r="AU6668" s="57"/>
      <c r="AV6668" s="57"/>
      <c r="AW6668" s="57"/>
      <c r="AX6668" s="57"/>
      <c r="AY6668" s="57"/>
      <c r="AZ6668" s="57"/>
      <c r="BA6668" s="57"/>
      <c r="BB6668" s="57"/>
      <c r="BC6668" s="57"/>
      <c r="BD6668" s="57"/>
      <c r="BE6668" s="57"/>
      <c r="BF6668" s="57"/>
      <c r="BG6668" s="57"/>
      <c r="BH6668" s="57"/>
      <c r="BI6668" s="57"/>
      <c r="BJ6668" s="57"/>
      <c r="BK6668" s="57"/>
      <c r="BL6668" s="57"/>
    </row>
    <row r="6669" spans="1:64" s="50" customFormat="1" ht="13.5" customHeight="1" x14ac:dyDescent="0.15">
      <c r="A6669" s="42" t="s">
        <v>17231</v>
      </c>
      <c r="B6669" s="42">
        <v>32</v>
      </c>
      <c r="C6669" s="42" t="s">
        <v>14</v>
      </c>
      <c r="D6669" s="42" t="s">
        <v>42</v>
      </c>
      <c r="E6669" s="42" t="s">
        <v>17232</v>
      </c>
      <c r="F6669" s="55">
        <v>41337</v>
      </c>
      <c r="G6669" s="42" t="s">
        <v>17233</v>
      </c>
      <c r="H6669" s="42" t="s">
        <v>1531</v>
      </c>
      <c r="I6669" s="42" t="s">
        <v>111</v>
      </c>
      <c r="J6669" s="42" t="s">
        <v>17234</v>
      </c>
      <c r="K6669" s="42" t="s">
        <v>1533</v>
      </c>
      <c r="L6669" s="42" t="s">
        <v>17235</v>
      </c>
      <c r="M6669" s="42" t="s">
        <v>21</v>
      </c>
      <c r="N6669" s="42" t="s">
        <v>17236</v>
      </c>
      <c r="O6669" s="42" t="s">
        <v>537</v>
      </c>
      <c r="P6669" s="42" t="s">
        <v>395</v>
      </c>
      <c r="Q6669" s="56" t="s">
        <v>17237</v>
      </c>
      <c r="R6669" s="42" t="s">
        <v>23</v>
      </c>
      <c r="S6669" s="42" t="s">
        <v>22</v>
      </c>
      <c r="T6669" s="42"/>
      <c r="V6669" s="42"/>
      <c r="W6669" s="42"/>
      <c r="Y6669" s="57"/>
      <c r="Z6669" s="57"/>
      <c r="AA6669" s="57"/>
      <c r="AB6669" s="57"/>
      <c r="AC6669" s="57"/>
      <c r="AD6669" s="57"/>
      <c r="AE6669" s="57"/>
      <c r="AF6669" s="57"/>
      <c r="AG6669" s="57"/>
      <c r="AH6669" s="57"/>
      <c r="AI6669" s="57"/>
      <c r="AJ6669" s="57"/>
      <c r="AK6669" s="57"/>
      <c r="AL6669" s="57"/>
      <c r="AM6669" s="57"/>
      <c r="AN6669" s="57"/>
      <c r="AO6669" s="57"/>
      <c r="AP6669" s="57"/>
      <c r="AQ6669" s="57"/>
      <c r="AR6669" s="57"/>
      <c r="AS6669" s="57"/>
      <c r="AT6669" s="57"/>
      <c r="AU6669" s="57"/>
      <c r="AV6669" s="57"/>
      <c r="AW6669" s="57"/>
      <c r="AX6669" s="57"/>
      <c r="AY6669" s="57"/>
      <c r="AZ6669" s="57"/>
      <c r="BA6669" s="57"/>
      <c r="BB6669" s="57"/>
      <c r="BC6669" s="57"/>
      <c r="BD6669" s="57"/>
      <c r="BE6669" s="57"/>
      <c r="BF6669" s="57"/>
      <c r="BG6669" s="57"/>
      <c r="BH6669" s="57"/>
      <c r="BI6669" s="57"/>
      <c r="BJ6669" s="57"/>
      <c r="BK6669" s="57"/>
      <c r="BL6669" s="57"/>
    </row>
    <row r="6670" spans="1:64" s="50" customFormat="1" ht="13.5" customHeight="1" x14ac:dyDescent="0.15">
      <c r="A6670" s="42" t="s">
        <v>17238</v>
      </c>
      <c r="B6670" s="42">
        <v>43</v>
      </c>
      <c r="C6670" s="42" t="s">
        <v>14</v>
      </c>
      <c r="D6670" s="42" t="s">
        <v>24</v>
      </c>
      <c r="E6670" s="42"/>
      <c r="F6670" s="55">
        <v>41336</v>
      </c>
      <c r="G6670" s="42" t="s">
        <v>17239</v>
      </c>
      <c r="H6670" s="42" t="s">
        <v>17240</v>
      </c>
      <c r="I6670" s="42" t="s">
        <v>56</v>
      </c>
      <c r="J6670" s="42" t="s">
        <v>8644</v>
      </c>
      <c r="K6670" s="42" t="s">
        <v>1102</v>
      </c>
      <c r="L6670" s="42" t="s">
        <v>2162</v>
      </c>
      <c r="M6670" s="42" t="s">
        <v>21</v>
      </c>
      <c r="N6670" s="42" t="s">
        <v>17241</v>
      </c>
      <c r="O6670" s="42" t="s">
        <v>994</v>
      </c>
      <c r="P6670" s="42" t="s">
        <v>395</v>
      </c>
      <c r="Q6670" s="56" t="s">
        <v>17242</v>
      </c>
      <c r="R6670" s="42" t="s">
        <v>94</v>
      </c>
      <c r="S6670" s="42" t="s">
        <v>22</v>
      </c>
      <c r="T6670" s="42"/>
      <c r="V6670" s="42"/>
      <c r="W6670" s="42"/>
      <c r="Y6670" s="57"/>
      <c r="Z6670" s="57"/>
      <c r="AA6670" s="57"/>
      <c r="AB6670" s="57"/>
      <c r="AC6670" s="57"/>
      <c r="AD6670" s="57"/>
      <c r="AE6670" s="57"/>
      <c r="AF6670" s="57"/>
      <c r="AG6670" s="57"/>
      <c r="AH6670" s="57"/>
      <c r="AI6670" s="57"/>
      <c r="AJ6670" s="57"/>
      <c r="AK6670" s="57"/>
      <c r="AL6670" s="57"/>
      <c r="AM6670" s="57"/>
      <c r="AN6670" s="57"/>
      <c r="AO6670" s="57"/>
      <c r="AP6670" s="57"/>
      <c r="AQ6670" s="57"/>
      <c r="AR6670" s="57"/>
      <c r="AS6670" s="57"/>
      <c r="AT6670" s="57"/>
      <c r="AU6670" s="57"/>
      <c r="AV6670" s="57"/>
      <c r="AW6670" s="57"/>
      <c r="AX6670" s="57"/>
      <c r="AY6670" s="57"/>
      <c r="AZ6670" s="57"/>
      <c r="BA6670" s="57"/>
      <c r="BB6670" s="57"/>
      <c r="BC6670" s="57"/>
      <c r="BD6670" s="57"/>
      <c r="BE6670" s="57"/>
      <c r="BF6670" s="57"/>
      <c r="BG6670" s="57"/>
      <c r="BH6670" s="57"/>
      <c r="BI6670" s="57"/>
      <c r="BJ6670" s="57"/>
      <c r="BK6670" s="57"/>
      <c r="BL6670" s="57"/>
    </row>
    <row r="6671" spans="1:64" s="50" customFormat="1" ht="13.5" customHeight="1" x14ac:dyDescent="0.15">
      <c r="A6671" s="42" t="s">
        <v>17243</v>
      </c>
      <c r="B6671" s="42">
        <v>26</v>
      </c>
      <c r="C6671" s="42" t="s">
        <v>14</v>
      </c>
      <c r="D6671" s="42" t="s">
        <v>31</v>
      </c>
      <c r="E6671" s="42" t="s">
        <v>17244</v>
      </c>
      <c r="F6671" s="55">
        <v>41336</v>
      </c>
      <c r="G6671" s="42" t="s">
        <v>17245</v>
      </c>
      <c r="H6671" s="42" t="s">
        <v>17246</v>
      </c>
      <c r="I6671" s="42" t="s">
        <v>111</v>
      </c>
      <c r="J6671" s="42" t="s">
        <v>17247</v>
      </c>
      <c r="K6671" s="42" t="s">
        <v>922</v>
      </c>
      <c r="L6671" s="42" t="s">
        <v>17248</v>
      </c>
      <c r="M6671" s="42" t="s">
        <v>29842</v>
      </c>
      <c r="N6671" s="42" t="s">
        <v>17249</v>
      </c>
      <c r="O6671" s="42" t="s">
        <v>537</v>
      </c>
      <c r="P6671" s="42" t="s">
        <v>395</v>
      </c>
      <c r="Q6671" s="56" t="s">
        <v>17250</v>
      </c>
      <c r="R6671" s="42" t="s">
        <v>94</v>
      </c>
      <c r="S6671" s="42" t="s">
        <v>22</v>
      </c>
      <c r="T6671" s="42"/>
      <c r="V6671" s="42"/>
      <c r="W6671" s="42"/>
      <c r="Y6671" s="57"/>
      <c r="Z6671" s="57"/>
      <c r="AA6671" s="57"/>
      <c r="AB6671" s="57"/>
      <c r="AC6671" s="57"/>
      <c r="AD6671" s="57"/>
      <c r="AE6671" s="57"/>
      <c r="AF6671" s="57"/>
      <c r="AG6671" s="57"/>
      <c r="AH6671" s="57"/>
      <c r="AI6671" s="57"/>
      <c r="AJ6671" s="57"/>
      <c r="AK6671" s="57"/>
      <c r="AL6671" s="57"/>
      <c r="AM6671" s="57"/>
      <c r="AN6671" s="57"/>
      <c r="AO6671" s="57"/>
      <c r="AP6671" s="57"/>
      <c r="AQ6671" s="57"/>
      <c r="AR6671" s="57"/>
      <c r="AS6671" s="57"/>
      <c r="AT6671" s="57"/>
      <c r="AU6671" s="57"/>
      <c r="AV6671" s="57"/>
      <c r="AW6671" s="57"/>
      <c r="AX6671" s="57"/>
      <c r="AY6671" s="57"/>
      <c r="AZ6671" s="57"/>
      <c r="BA6671" s="57"/>
      <c r="BB6671" s="57"/>
      <c r="BC6671" s="57"/>
      <c r="BD6671" s="57"/>
      <c r="BE6671" s="57"/>
      <c r="BF6671" s="57"/>
      <c r="BG6671" s="57"/>
      <c r="BH6671" s="57"/>
      <c r="BI6671" s="57"/>
      <c r="BJ6671" s="57"/>
      <c r="BK6671" s="57"/>
      <c r="BL6671" s="57"/>
    </row>
    <row r="6672" spans="1:64" s="50" customFormat="1" ht="13.5" customHeight="1" x14ac:dyDescent="0.15">
      <c r="A6672" s="42" t="s">
        <v>17251</v>
      </c>
      <c r="B6672" s="42" t="s">
        <v>10117</v>
      </c>
      <c r="C6672" s="42" t="s">
        <v>14</v>
      </c>
      <c r="D6672" s="42" t="s">
        <v>31</v>
      </c>
      <c r="E6672" s="42" t="s">
        <v>17252</v>
      </c>
      <c r="F6672" s="55">
        <v>41336</v>
      </c>
      <c r="G6672" s="42" t="s">
        <v>17253</v>
      </c>
      <c r="H6672" s="42" t="s">
        <v>8549</v>
      </c>
      <c r="I6672" s="42" t="s">
        <v>39</v>
      </c>
      <c r="J6672" s="42" t="s">
        <v>15167</v>
      </c>
      <c r="K6672" s="42" t="s">
        <v>589</v>
      </c>
      <c r="L6672" s="42" t="s">
        <v>8551</v>
      </c>
      <c r="M6672" s="42" t="s">
        <v>21</v>
      </c>
      <c r="N6672" s="42" t="s">
        <v>17254</v>
      </c>
      <c r="O6672" s="42" t="s">
        <v>23</v>
      </c>
      <c r="P6672" s="42" t="s">
        <v>395</v>
      </c>
      <c r="Q6672" s="56" t="s">
        <v>17255</v>
      </c>
      <c r="R6672" s="42" t="s">
        <v>94</v>
      </c>
      <c r="S6672" s="42" t="s">
        <v>12</v>
      </c>
      <c r="T6672" s="42"/>
      <c r="V6672" s="42"/>
      <c r="W6672" s="42"/>
      <c r="Y6672" s="57"/>
      <c r="Z6672" s="57"/>
      <c r="AA6672" s="57"/>
      <c r="AB6672" s="57"/>
      <c r="AC6672" s="57"/>
      <c r="AD6672" s="57"/>
      <c r="AE6672" s="57"/>
      <c r="AF6672" s="57"/>
      <c r="AG6672" s="57"/>
      <c r="AH6672" s="57"/>
      <c r="AI6672" s="57"/>
      <c r="AJ6672" s="57"/>
      <c r="AK6672" s="57"/>
      <c r="AL6672" s="57"/>
      <c r="AM6672" s="57"/>
      <c r="AN6672" s="57"/>
      <c r="AO6672" s="57"/>
      <c r="AP6672" s="57"/>
      <c r="AQ6672" s="57"/>
      <c r="AR6672" s="57"/>
      <c r="AS6672" s="57"/>
      <c r="AT6672" s="57"/>
      <c r="AU6672" s="57"/>
      <c r="AV6672" s="57"/>
      <c r="AW6672" s="57"/>
      <c r="AX6672" s="57"/>
      <c r="AY6672" s="57"/>
      <c r="AZ6672" s="57"/>
      <c r="BA6672" s="57"/>
      <c r="BB6672" s="57"/>
      <c r="BC6672" s="57"/>
      <c r="BD6672" s="57"/>
      <c r="BE6672" s="57"/>
      <c r="BF6672" s="57"/>
      <c r="BG6672" s="57"/>
      <c r="BH6672" s="57"/>
      <c r="BI6672" s="57"/>
      <c r="BJ6672" s="57"/>
      <c r="BK6672" s="57"/>
      <c r="BL6672" s="57"/>
    </row>
    <row r="6673" spans="1:64" s="50" customFormat="1" ht="13.5" customHeight="1" x14ac:dyDescent="0.15">
      <c r="A6673" s="42" t="s">
        <v>17256</v>
      </c>
      <c r="B6673" s="42" t="s">
        <v>8600</v>
      </c>
      <c r="C6673" s="42" t="s">
        <v>14</v>
      </c>
      <c r="D6673" s="42" t="s">
        <v>79</v>
      </c>
      <c r="E6673" s="42" t="s">
        <v>17257</v>
      </c>
      <c r="F6673" s="55">
        <v>41335</v>
      </c>
      <c r="G6673" s="42" t="s">
        <v>17258</v>
      </c>
      <c r="H6673" s="42" t="s">
        <v>13212</v>
      </c>
      <c r="I6673" s="42" t="s">
        <v>39</v>
      </c>
      <c r="J6673" s="42">
        <v>94587</v>
      </c>
      <c r="K6673" s="42" t="s">
        <v>589</v>
      </c>
      <c r="L6673" s="42" t="s">
        <v>13214</v>
      </c>
      <c r="M6673" s="42" t="s">
        <v>21</v>
      </c>
      <c r="N6673" s="42" t="s">
        <v>17259</v>
      </c>
      <c r="O6673" s="42" t="s">
        <v>23</v>
      </c>
      <c r="P6673" s="42" t="s">
        <v>395</v>
      </c>
      <c r="Q6673" s="56" t="s">
        <v>17260</v>
      </c>
      <c r="R6673" s="42" t="s">
        <v>94</v>
      </c>
      <c r="S6673" s="42" t="s">
        <v>22</v>
      </c>
      <c r="T6673" s="42"/>
      <c r="V6673" s="42"/>
      <c r="W6673" s="42"/>
      <c r="Y6673" s="57"/>
      <c r="Z6673" s="57"/>
      <c r="AA6673" s="57"/>
      <c r="AB6673" s="57"/>
      <c r="AC6673" s="57"/>
      <c r="AD6673" s="57"/>
      <c r="AE6673" s="57"/>
      <c r="AF6673" s="57"/>
      <c r="AG6673" s="57"/>
      <c r="AH6673" s="57"/>
      <c r="AI6673" s="57"/>
      <c r="AJ6673" s="57"/>
      <c r="AK6673" s="57"/>
      <c r="AL6673" s="57"/>
      <c r="AM6673" s="57"/>
      <c r="AN6673" s="57"/>
      <c r="AO6673" s="57"/>
      <c r="AP6673" s="57"/>
      <c r="AQ6673" s="57"/>
      <c r="AR6673" s="57"/>
      <c r="AS6673" s="57"/>
      <c r="AT6673" s="57"/>
      <c r="AU6673" s="57"/>
      <c r="AV6673" s="57"/>
      <c r="AW6673" s="57"/>
      <c r="AX6673" s="57"/>
      <c r="AY6673" s="57"/>
      <c r="AZ6673" s="57"/>
      <c r="BA6673" s="57"/>
      <c r="BB6673" s="57"/>
      <c r="BC6673" s="57"/>
      <c r="BD6673" s="57"/>
      <c r="BE6673" s="57"/>
      <c r="BF6673" s="57"/>
      <c r="BG6673" s="57"/>
      <c r="BH6673" s="57"/>
      <c r="BI6673" s="57"/>
      <c r="BJ6673" s="57"/>
      <c r="BK6673" s="57"/>
      <c r="BL6673" s="57"/>
    </row>
    <row r="6674" spans="1:64" s="50" customFormat="1" ht="13.5" customHeight="1" x14ac:dyDescent="0.15">
      <c r="A6674" s="42" t="s">
        <v>17261</v>
      </c>
      <c r="B6674" s="42">
        <v>23</v>
      </c>
      <c r="C6674" s="42" t="s">
        <v>14</v>
      </c>
      <c r="D6674" s="42" t="s">
        <v>24</v>
      </c>
      <c r="E6674" s="42"/>
      <c r="F6674" s="55">
        <v>41335</v>
      </c>
      <c r="G6674" s="42" t="s">
        <v>17262</v>
      </c>
      <c r="H6674" s="42" t="s">
        <v>929</v>
      </c>
      <c r="I6674" s="42" t="s">
        <v>39</v>
      </c>
      <c r="J6674" s="42" t="s">
        <v>17263</v>
      </c>
      <c r="K6674" s="42" t="s">
        <v>929</v>
      </c>
      <c r="L6674" s="42" t="s">
        <v>17264</v>
      </c>
      <c r="M6674" s="42" t="s">
        <v>21</v>
      </c>
      <c r="N6674" s="42" t="s">
        <v>17265</v>
      </c>
      <c r="O6674" s="42" t="s">
        <v>994</v>
      </c>
      <c r="P6674" s="42" t="s">
        <v>395</v>
      </c>
      <c r="Q6674" s="56" t="s">
        <v>17266</v>
      </c>
      <c r="R6674" s="42" t="s">
        <v>94</v>
      </c>
      <c r="S6674" s="42" t="s">
        <v>22</v>
      </c>
      <c r="T6674" s="42"/>
      <c r="V6674" s="42"/>
      <c r="W6674" s="42"/>
      <c r="Y6674" s="57"/>
      <c r="Z6674" s="57"/>
      <c r="AA6674" s="57"/>
      <c r="AB6674" s="57"/>
      <c r="AC6674" s="57"/>
      <c r="AD6674" s="57"/>
      <c r="AE6674" s="57"/>
      <c r="AF6674" s="57"/>
      <c r="AG6674" s="57"/>
      <c r="AH6674" s="57"/>
      <c r="AI6674" s="57"/>
      <c r="AJ6674" s="57"/>
      <c r="AK6674" s="57"/>
      <c r="AL6674" s="57"/>
      <c r="AM6674" s="57"/>
      <c r="AN6674" s="57"/>
      <c r="AO6674" s="57"/>
      <c r="AP6674" s="57"/>
      <c r="AQ6674" s="57"/>
      <c r="AR6674" s="57"/>
      <c r="AS6674" s="57"/>
      <c r="AT6674" s="57"/>
      <c r="AU6674" s="57"/>
      <c r="AV6674" s="57"/>
      <c r="AW6674" s="57"/>
      <c r="AX6674" s="57"/>
      <c r="AY6674" s="57"/>
      <c r="AZ6674" s="57"/>
      <c r="BA6674" s="57"/>
      <c r="BB6674" s="57"/>
      <c r="BC6674" s="57"/>
      <c r="BD6674" s="57"/>
      <c r="BE6674" s="57"/>
      <c r="BF6674" s="57"/>
      <c r="BG6674" s="57"/>
      <c r="BH6674" s="57"/>
      <c r="BI6674" s="57"/>
      <c r="BJ6674" s="57"/>
      <c r="BK6674" s="57"/>
      <c r="BL6674" s="57"/>
    </row>
    <row r="6675" spans="1:64" s="50" customFormat="1" ht="13.5" customHeight="1" x14ac:dyDescent="0.15">
      <c r="A6675" s="42" t="s">
        <v>17267</v>
      </c>
      <c r="B6675" s="42">
        <v>28</v>
      </c>
      <c r="C6675" s="42" t="s">
        <v>14</v>
      </c>
      <c r="D6675" s="42" t="s">
        <v>24</v>
      </c>
      <c r="E6675" s="42"/>
      <c r="F6675" s="55">
        <v>41335</v>
      </c>
      <c r="G6675" s="42" t="s">
        <v>17268</v>
      </c>
      <c r="H6675" s="42" t="s">
        <v>591</v>
      </c>
      <c r="I6675" s="42" t="s">
        <v>39</v>
      </c>
      <c r="J6675" s="42" t="s">
        <v>7717</v>
      </c>
      <c r="K6675" s="42" t="s">
        <v>592</v>
      </c>
      <c r="L6675" s="42" t="s">
        <v>711</v>
      </c>
      <c r="M6675" s="42" t="s">
        <v>21</v>
      </c>
      <c r="N6675" s="42" t="s">
        <v>17269</v>
      </c>
      <c r="O6675" s="42" t="s">
        <v>537</v>
      </c>
      <c r="P6675" s="42" t="s">
        <v>395</v>
      </c>
      <c r="Q6675" s="56" t="s">
        <v>17270</v>
      </c>
      <c r="R6675" s="42" t="s">
        <v>94</v>
      </c>
      <c r="S6675" s="42" t="s">
        <v>22</v>
      </c>
      <c r="T6675" s="42"/>
      <c r="V6675" s="42"/>
      <c r="W6675" s="42"/>
      <c r="Y6675" s="57"/>
      <c r="Z6675" s="57"/>
      <c r="AA6675" s="57"/>
      <c r="AB6675" s="57"/>
      <c r="AC6675" s="57"/>
      <c r="AD6675" s="57"/>
      <c r="AE6675" s="57"/>
      <c r="AF6675" s="57"/>
      <c r="AG6675" s="57"/>
      <c r="AH6675" s="57"/>
      <c r="AI6675" s="57"/>
      <c r="AJ6675" s="57"/>
      <c r="AK6675" s="57"/>
      <c r="AL6675" s="57"/>
      <c r="AM6675" s="57"/>
      <c r="AN6675" s="57"/>
      <c r="AO6675" s="57"/>
      <c r="AP6675" s="57"/>
      <c r="AQ6675" s="57"/>
      <c r="AR6675" s="57"/>
      <c r="AS6675" s="57"/>
      <c r="AT6675" s="57"/>
      <c r="AU6675" s="57"/>
      <c r="AV6675" s="57"/>
      <c r="AW6675" s="57"/>
      <c r="AX6675" s="57"/>
      <c r="AY6675" s="57"/>
      <c r="AZ6675" s="57"/>
      <c r="BA6675" s="57"/>
      <c r="BB6675" s="57"/>
      <c r="BC6675" s="57"/>
      <c r="BD6675" s="57"/>
      <c r="BE6675" s="57"/>
      <c r="BF6675" s="57"/>
      <c r="BG6675" s="57"/>
      <c r="BH6675" s="57"/>
      <c r="BI6675" s="57"/>
      <c r="BJ6675" s="57"/>
      <c r="BK6675" s="57"/>
      <c r="BL6675" s="57"/>
    </row>
    <row r="6676" spans="1:64" s="50" customFormat="1" ht="13.5" customHeight="1" x14ac:dyDescent="0.15">
      <c r="A6676" s="42" t="s">
        <v>17271</v>
      </c>
      <c r="B6676" s="42">
        <v>26</v>
      </c>
      <c r="C6676" s="42" t="s">
        <v>14</v>
      </c>
      <c r="D6676" s="42" t="s">
        <v>31</v>
      </c>
      <c r="E6676" s="42"/>
      <c r="F6676" s="55">
        <v>41335</v>
      </c>
      <c r="G6676" s="42" t="s">
        <v>17272</v>
      </c>
      <c r="H6676" s="42" t="s">
        <v>16253</v>
      </c>
      <c r="I6676" s="42" t="s">
        <v>297</v>
      </c>
      <c r="J6676" s="42" t="s">
        <v>16254</v>
      </c>
      <c r="K6676" s="42" t="s">
        <v>1873</v>
      </c>
      <c r="L6676" s="42" t="s">
        <v>17273</v>
      </c>
      <c r="M6676" s="42" t="s">
        <v>21</v>
      </c>
      <c r="N6676" s="42" t="s">
        <v>17274</v>
      </c>
      <c r="O6676" s="42" t="s">
        <v>537</v>
      </c>
      <c r="P6676" s="42" t="s">
        <v>395</v>
      </c>
      <c r="Q6676" s="56" t="s">
        <v>17275</v>
      </c>
      <c r="R6676" s="42" t="s">
        <v>94</v>
      </c>
      <c r="S6676" s="42" t="s">
        <v>22</v>
      </c>
      <c r="T6676" s="42"/>
      <c r="V6676" s="42"/>
      <c r="W6676" s="42"/>
      <c r="Y6676" s="57"/>
      <c r="Z6676" s="57"/>
      <c r="AA6676" s="57"/>
      <c r="AB6676" s="57"/>
      <c r="AC6676" s="57"/>
      <c r="AD6676" s="57"/>
      <c r="AE6676" s="57"/>
      <c r="AF6676" s="57"/>
      <c r="AG6676" s="57"/>
      <c r="AH6676" s="57"/>
      <c r="AI6676" s="57"/>
      <c r="AJ6676" s="57"/>
      <c r="AK6676" s="57"/>
      <c r="AL6676" s="57"/>
      <c r="AM6676" s="57"/>
      <c r="AN6676" s="57"/>
      <c r="AO6676" s="57"/>
      <c r="AP6676" s="57"/>
      <c r="AQ6676" s="57"/>
      <c r="AR6676" s="57"/>
      <c r="AS6676" s="57"/>
      <c r="AT6676" s="57"/>
      <c r="AU6676" s="57"/>
      <c r="AV6676" s="57"/>
      <c r="AW6676" s="57"/>
      <c r="AX6676" s="57"/>
      <c r="AY6676" s="57"/>
      <c r="AZ6676" s="57"/>
      <c r="BA6676" s="57"/>
      <c r="BB6676" s="57"/>
      <c r="BC6676" s="57"/>
      <c r="BD6676" s="57"/>
      <c r="BE6676" s="57"/>
      <c r="BF6676" s="57"/>
      <c r="BG6676" s="57"/>
      <c r="BH6676" s="57"/>
      <c r="BI6676" s="57"/>
      <c r="BJ6676" s="57"/>
      <c r="BK6676" s="57"/>
      <c r="BL6676" s="57"/>
    </row>
    <row r="6677" spans="1:64" s="50" customFormat="1" ht="13.5" customHeight="1" x14ac:dyDescent="0.15">
      <c r="A6677" s="42" t="s">
        <v>17286</v>
      </c>
      <c r="B6677" s="42">
        <v>47</v>
      </c>
      <c r="C6677" s="42" t="s">
        <v>14</v>
      </c>
      <c r="D6677" s="42" t="s">
        <v>31</v>
      </c>
      <c r="E6677" s="42" t="s">
        <v>17287</v>
      </c>
      <c r="F6677" s="55">
        <v>41334</v>
      </c>
      <c r="G6677" s="42" t="s">
        <v>17288</v>
      </c>
      <c r="H6677" s="42" t="s">
        <v>841</v>
      </c>
      <c r="I6677" s="42" t="s">
        <v>67</v>
      </c>
      <c r="J6677" s="42" t="s">
        <v>17289</v>
      </c>
      <c r="K6677" s="42" t="s">
        <v>841</v>
      </c>
      <c r="L6677" s="42" t="s">
        <v>842</v>
      </c>
      <c r="M6677" s="42" t="s">
        <v>21</v>
      </c>
      <c r="N6677" s="42" t="s">
        <v>17290</v>
      </c>
      <c r="O6677" s="42" t="s">
        <v>994</v>
      </c>
      <c r="P6677" s="42" t="s">
        <v>395</v>
      </c>
      <c r="Q6677" s="56" t="s">
        <v>17291</v>
      </c>
      <c r="R6677" s="42" t="s">
        <v>94</v>
      </c>
      <c r="S6677" s="42" t="s">
        <v>22</v>
      </c>
      <c r="T6677" s="42"/>
      <c r="V6677" s="42"/>
      <c r="W6677" s="42"/>
      <c r="Y6677" s="57"/>
      <c r="Z6677" s="57"/>
      <c r="AA6677" s="57"/>
      <c r="AB6677" s="57"/>
      <c r="AC6677" s="57"/>
      <c r="AD6677" s="57"/>
      <c r="AE6677" s="57"/>
      <c r="AF6677" s="57"/>
      <c r="AG6677" s="57"/>
      <c r="AH6677" s="57"/>
      <c r="AI6677" s="57"/>
      <c r="AJ6677" s="57"/>
      <c r="AK6677" s="57"/>
      <c r="AL6677" s="57"/>
      <c r="AM6677" s="57"/>
      <c r="AN6677" s="57"/>
      <c r="AO6677" s="57"/>
      <c r="AP6677" s="57"/>
      <c r="AQ6677" s="57"/>
      <c r="AR6677" s="57"/>
      <c r="AS6677" s="57"/>
      <c r="AT6677" s="57"/>
      <c r="AU6677" s="57"/>
      <c r="AV6677" s="57"/>
      <c r="AW6677" s="57"/>
      <c r="AX6677" s="57"/>
      <c r="AY6677" s="57"/>
      <c r="AZ6677" s="57"/>
      <c r="BA6677" s="57"/>
      <c r="BB6677" s="57"/>
      <c r="BC6677" s="57"/>
      <c r="BD6677" s="57"/>
      <c r="BE6677" s="57"/>
      <c r="BF6677" s="57"/>
      <c r="BG6677" s="57"/>
      <c r="BH6677" s="57"/>
      <c r="BI6677" s="57"/>
      <c r="BJ6677" s="57"/>
      <c r="BK6677" s="57"/>
      <c r="BL6677" s="57"/>
    </row>
    <row r="6678" spans="1:64" s="50" customFormat="1" ht="13.5" customHeight="1" x14ac:dyDescent="0.15">
      <c r="A6678" s="42" t="s">
        <v>17281</v>
      </c>
      <c r="B6678" s="42">
        <v>70</v>
      </c>
      <c r="C6678" s="42" t="s">
        <v>14</v>
      </c>
      <c r="D6678" s="42" t="s">
        <v>31</v>
      </c>
      <c r="E6678" s="42" t="s">
        <v>17282</v>
      </c>
      <c r="F6678" s="55">
        <v>41334</v>
      </c>
      <c r="G6678" s="42" t="s">
        <v>23991</v>
      </c>
      <c r="H6678" s="42" t="s">
        <v>1288</v>
      </c>
      <c r="I6678" s="42" t="s">
        <v>67</v>
      </c>
      <c r="J6678" s="42" t="s">
        <v>17283</v>
      </c>
      <c r="K6678" s="42" t="s">
        <v>1289</v>
      </c>
      <c r="L6678" s="42" t="s">
        <v>1290</v>
      </c>
      <c r="M6678" s="42" t="s">
        <v>21</v>
      </c>
      <c r="N6678" s="42" t="s">
        <v>17284</v>
      </c>
      <c r="O6678" s="42" t="s">
        <v>537</v>
      </c>
      <c r="P6678" s="42" t="s">
        <v>395</v>
      </c>
      <c r="Q6678" s="56" t="s">
        <v>17285</v>
      </c>
      <c r="R6678" s="42" t="s">
        <v>94</v>
      </c>
      <c r="S6678" s="42" t="s">
        <v>22</v>
      </c>
      <c r="T6678" s="42"/>
      <c r="V6678" s="42"/>
      <c r="W6678" s="42"/>
      <c r="Y6678" s="57"/>
      <c r="Z6678" s="57"/>
      <c r="AA6678" s="57"/>
      <c r="AB6678" s="57"/>
      <c r="AC6678" s="57"/>
      <c r="AD6678" s="57"/>
      <c r="AE6678" s="57"/>
      <c r="AF6678" s="57"/>
      <c r="AG6678" s="57"/>
      <c r="AH6678" s="57"/>
      <c r="AI6678" s="57"/>
      <c r="AJ6678" s="57"/>
      <c r="AK6678" s="57"/>
      <c r="AL6678" s="57"/>
      <c r="AM6678" s="57"/>
      <c r="AN6678" s="57"/>
      <c r="AO6678" s="57"/>
      <c r="AP6678" s="57"/>
      <c r="AQ6678" s="57"/>
      <c r="AR6678" s="57"/>
      <c r="AS6678" s="57"/>
      <c r="AT6678" s="57"/>
      <c r="AU6678" s="57"/>
      <c r="AV6678" s="57"/>
      <c r="AW6678" s="57"/>
      <c r="AX6678" s="57"/>
      <c r="AY6678" s="57"/>
      <c r="AZ6678" s="57"/>
      <c r="BA6678" s="57"/>
      <c r="BB6678" s="57"/>
      <c r="BC6678" s="57"/>
      <c r="BD6678" s="57"/>
      <c r="BE6678" s="57"/>
      <c r="BF6678" s="57"/>
      <c r="BG6678" s="57"/>
      <c r="BH6678" s="57"/>
      <c r="BI6678" s="57"/>
      <c r="BJ6678" s="57"/>
      <c r="BK6678" s="57"/>
      <c r="BL6678" s="57"/>
    </row>
    <row r="6679" spans="1:64" s="50" customFormat="1" ht="13.5" customHeight="1" x14ac:dyDescent="0.15">
      <c r="A6679" s="42" t="s">
        <v>17276</v>
      </c>
      <c r="B6679" s="42">
        <v>35</v>
      </c>
      <c r="C6679" s="42" t="s">
        <v>14</v>
      </c>
      <c r="D6679" s="42" t="s">
        <v>79</v>
      </c>
      <c r="E6679" s="42"/>
      <c r="F6679" s="55">
        <v>41334</v>
      </c>
      <c r="G6679" s="42" t="s">
        <v>17277</v>
      </c>
      <c r="H6679" s="42" t="s">
        <v>1077</v>
      </c>
      <c r="I6679" s="42" t="s">
        <v>389</v>
      </c>
      <c r="J6679" s="42" t="s">
        <v>17278</v>
      </c>
      <c r="K6679" s="42" t="s">
        <v>1078</v>
      </c>
      <c r="L6679" s="42" t="s">
        <v>1079</v>
      </c>
      <c r="M6679" s="42" t="s">
        <v>21</v>
      </c>
      <c r="N6679" s="42" t="s">
        <v>17279</v>
      </c>
      <c r="O6679" s="42" t="s">
        <v>4581</v>
      </c>
      <c r="P6679" s="42" t="s">
        <v>395</v>
      </c>
      <c r="Q6679" s="56" t="s">
        <v>17280</v>
      </c>
      <c r="R6679" s="42" t="s">
        <v>94</v>
      </c>
      <c r="S6679" s="42" t="s">
        <v>373</v>
      </c>
      <c r="T6679" s="42"/>
      <c r="V6679" s="42"/>
      <c r="W6679" s="42"/>
      <c r="Y6679" s="57"/>
      <c r="Z6679" s="57"/>
      <c r="AA6679" s="57"/>
      <c r="AB6679" s="57"/>
      <c r="AC6679" s="57"/>
      <c r="AD6679" s="57"/>
      <c r="AE6679" s="57"/>
      <c r="AF6679" s="57"/>
      <c r="AG6679" s="57"/>
      <c r="AH6679" s="57"/>
      <c r="AI6679" s="57"/>
      <c r="AJ6679" s="57"/>
      <c r="AK6679" s="57"/>
      <c r="AL6679" s="57"/>
      <c r="AM6679" s="57"/>
      <c r="AN6679" s="57"/>
      <c r="AO6679" s="57"/>
      <c r="AP6679" s="57"/>
      <c r="AQ6679" s="57"/>
      <c r="AR6679" s="57"/>
      <c r="AS6679" s="57"/>
      <c r="AT6679" s="57"/>
      <c r="AU6679" s="57"/>
      <c r="AV6679" s="57"/>
      <c r="AW6679" s="57"/>
      <c r="AX6679" s="57"/>
      <c r="AY6679" s="57"/>
      <c r="AZ6679" s="57"/>
      <c r="BA6679" s="57"/>
      <c r="BB6679" s="57"/>
      <c r="BC6679" s="57"/>
      <c r="BD6679" s="57"/>
      <c r="BE6679" s="57"/>
      <c r="BF6679" s="57"/>
      <c r="BG6679" s="57"/>
      <c r="BH6679" s="57"/>
      <c r="BI6679" s="57"/>
      <c r="BJ6679" s="57"/>
      <c r="BK6679" s="57"/>
      <c r="BL6679" s="57"/>
    </row>
    <row r="6680" spans="1:64" s="50" customFormat="1" ht="13.5" customHeight="1" x14ac:dyDescent="0.15">
      <c r="A6680" s="42" t="s">
        <v>3186</v>
      </c>
      <c r="B6680" s="42">
        <v>46</v>
      </c>
      <c r="C6680" s="42" t="s">
        <v>14</v>
      </c>
      <c r="D6680" s="42" t="s">
        <v>79</v>
      </c>
      <c r="E6680" s="42"/>
      <c r="F6680" s="55">
        <v>41333</v>
      </c>
      <c r="G6680" s="42" t="s">
        <v>17292</v>
      </c>
      <c r="H6680" s="42" t="s">
        <v>707</v>
      </c>
      <c r="I6680" s="42" t="s">
        <v>67</v>
      </c>
      <c r="J6680" s="42" t="s">
        <v>17293</v>
      </c>
      <c r="K6680" s="42" t="s">
        <v>545</v>
      </c>
      <c r="L6680" s="42" t="s">
        <v>708</v>
      </c>
      <c r="M6680" s="42" t="s">
        <v>21</v>
      </c>
      <c r="N6680" s="42" t="s">
        <v>17294</v>
      </c>
      <c r="O6680" s="42" t="s">
        <v>23</v>
      </c>
      <c r="P6680" s="42" t="s">
        <v>395</v>
      </c>
      <c r="Q6680" s="56" t="str">
        <f>HYPERLINK("http://www.myfoxhouston.com/story/21431932/suspected-purse-snatcher-shot-by-houston-police-officer","http://www.myfoxhouston.com/story/21431932/suspected-purse-snatcher-shot-by-houston-police-officer")</f>
        <v>http://www.myfoxhouston.com/story/21431932/suspected-purse-snatcher-shot-by-houston-police-officer</v>
      </c>
      <c r="R6680" s="42" t="s">
        <v>94</v>
      </c>
      <c r="S6680" s="42" t="s">
        <v>22</v>
      </c>
      <c r="T6680" s="42"/>
      <c r="V6680" s="42"/>
      <c r="W6680" s="42"/>
      <c r="Y6680" s="57"/>
      <c r="Z6680" s="57"/>
      <c r="AA6680" s="57"/>
      <c r="AB6680" s="57"/>
      <c r="AC6680" s="57"/>
      <c r="AD6680" s="57"/>
      <c r="AE6680" s="57"/>
      <c r="AF6680" s="57"/>
      <c r="AG6680" s="57"/>
      <c r="AH6680" s="57"/>
      <c r="AI6680" s="57"/>
      <c r="AJ6680" s="57"/>
      <c r="AK6680" s="57"/>
      <c r="AL6680" s="57"/>
      <c r="AM6680" s="57"/>
      <c r="AN6680" s="57"/>
      <c r="AO6680" s="57"/>
      <c r="AP6680" s="57"/>
      <c r="AQ6680" s="57"/>
      <c r="AR6680" s="57"/>
      <c r="AS6680" s="57"/>
      <c r="AT6680" s="57"/>
      <c r="AU6680" s="57"/>
      <c r="AV6680" s="57"/>
      <c r="AW6680" s="57"/>
      <c r="AX6680" s="57"/>
      <c r="AY6680" s="57"/>
      <c r="AZ6680" s="57"/>
      <c r="BA6680" s="57"/>
      <c r="BB6680" s="57"/>
      <c r="BC6680" s="57"/>
      <c r="BD6680" s="57"/>
      <c r="BE6680" s="57"/>
      <c r="BF6680" s="57"/>
      <c r="BG6680" s="57"/>
      <c r="BH6680" s="57"/>
      <c r="BI6680" s="57"/>
      <c r="BJ6680" s="57"/>
      <c r="BK6680" s="57"/>
      <c r="BL6680" s="57"/>
    </row>
    <row r="6681" spans="1:64" s="50" customFormat="1" ht="13.5" customHeight="1" x14ac:dyDescent="0.15">
      <c r="A6681" s="42" t="s">
        <v>17295</v>
      </c>
      <c r="B6681" s="42">
        <v>37</v>
      </c>
      <c r="C6681" s="42" t="s">
        <v>14</v>
      </c>
      <c r="D6681" s="42" t="s">
        <v>24</v>
      </c>
      <c r="E6681" s="42"/>
      <c r="F6681" s="55">
        <v>41333</v>
      </c>
      <c r="G6681" s="42" t="s">
        <v>17296</v>
      </c>
      <c r="H6681" s="42" t="s">
        <v>12647</v>
      </c>
      <c r="I6681" s="42" t="s">
        <v>39</v>
      </c>
      <c r="J6681" s="42" t="s">
        <v>12648</v>
      </c>
      <c r="K6681" s="42" t="s">
        <v>2616</v>
      </c>
      <c r="L6681" s="42" t="s">
        <v>2617</v>
      </c>
      <c r="M6681" s="42" t="s">
        <v>21</v>
      </c>
      <c r="N6681" s="42" t="s">
        <v>17297</v>
      </c>
      <c r="O6681" s="42" t="s">
        <v>537</v>
      </c>
      <c r="P6681" s="42" t="s">
        <v>395</v>
      </c>
      <c r="Q6681" s="56" t="s">
        <v>17298</v>
      </c>
      <c r="R6681" s="42" t="s">
        <v>94</v>
      </c>
      <c r="S6681" s="42" t="s">
        <v>22</v>
      </c>
      <c r="T6681" s="42"/>
      <c r="V6681" s="42"/>
      <c r="W6681" s="42"/>
      <c r="Y6681" s="57"/>
      <c r="Z6681" s="57"/>
      <c r="AA6681" s="57"/>
      <c r="AB6681" s="57"/>
      <c r="AC6681" s="57"/>
      <c r="AD6681" s="57"/>
      <c r="AE6681" s="57"/>
      <c r="AF6681" s="57"/>
      <c r="AG6681" s="57"/>
      <c r="AH6681" s="57"/>
      <c r="AI6681" s="57"/>
      <c r="AJ6681" s="57"/>
      <c r="AK6681" s="57"/>
      <c r="AL6681" s="57"/>
      <c r="AM6681" s="57"/>
      <c r="AN6681" s="57"/>
      <c r="AO6681" s="57"/>
      <c r="AP6681" s="57"/>
      <c r="AQ6681" s="57"/>
      <c r="AR6681" s="57"/>
      <c r="AS6681" s="57"/>
      <c r="AT6681" s="57"/>
      <c r="AU6681" s="57"/>
      <c r="AV6681" s="57"/>
      <c r="AW6681" s="57"/>
      <c r="AX6681" s="57"/>
      <c r="AY6681" s="57"/>
      <c r="AZ6681" s="57"/>
      <c r="BA6681" s="57"/>
      <c r="BB6681" s="57"/>
      <c r="BC6681" s="57"/>
      <c r="BD6681" s="57"/>
      <c r="BE6681" s="57"/>
      <c r="BF6681" s="57"/>
      <c r="BG6681" s="57"/>
      <c r="BH6681" s="57"/>
      <c r="BI6681" s="57"/>
      <c r="BJ6681" s="57"/>
      <c r="BK6681" s="57"/>
      <c r="BL6681" s="57"/>
    </row>
    <row r="6682" spans="1:64" s="50" customFormat="1" ht="13.5" customHeight="1" x14ac:dyDescent="0.15">
      <c r="A6682" s="42" t="s">
        <v>17299</v>
      </c>
      <c r="B6682" s="42">
        <v>21</v>
      </c>
      <c r="C6682" s="42" t="s">
        <v>14</v>
      </c>
      <c r="D6682" s="42" t="s">
        <v>133</v>
      </c>
      <c r="E6682" s="42" t="s">
        <v>17300</v>
      </c>
      <c r="F6682" s="55">
        <v>41331</v>
      </c>
      <c r="G6682" s="42" t="s">
        <v>23993</v>
      </c>
      <c r="H6682" s="42" t="s">
        <v>1184</v>
      </c>
      <c r="I6682" s="42" t="s">
        <v>297</v>
      </c>
      <c r="J6682" s="42" t="s">
        <v>17301</v>
      </c>
      <c r="K6682" s="42" t="s">
        <v>1185</v>
      </c>
      <c r="L6682" s="42" t="s">
        <v>1186</v>
      </c>
      <c r="M6682" s="42" t="s">
        <v>21</v>
      </c>
      <c r="N6682" s="42" t="s">
        <v>17302</v>
      </c>
      <c r="O6682" s="42" t="s">
        <v>23</v>
      </c>
      <c r="P6682" s="42" t="s">
        <v>395</v>
      </c>
      <c r="Q6682" s="56" t="s">
        <v>17303</v>
      </c>
      <c r="R6682" s="42" t="s">
        <v>542</v>
      </c>
      <c r="S6682" s="42" t="s">
        <v>22</v>
      </c>
      <c r="T6682" s="42"/>
      <c r="V6682" s="42"/>
      <c r="W6682" s="42"/>
      <c r="Y6682" s="57"/>
      <c r="Z6682" s="57"/>
      <c r="AA6682" s="57"/>
      <c r="AB6682" s="57"/>
      <c r="AC6682" s="57"/>
      <c r="AD6682" s="57"/>
      <c r="AE6682" s="57"/>
      <c r="AF6682" s="57"/>
      <c r="AG6682" s="57"/>
      <c r="AH6682" s="57"/>
      <c r="AI6682" s="57"/>
      <c r="AJ6682" s="57"/>
      <c r="AK6682" s="57"/>
      <c r="AL6682" s="57"/>
      <c r="AM6682" s="57"/>
      <c r="AN6682" s="57"/>
      <c r="AO6682" s="57"/>
      <c r="AP6682" s="57"/>
      <c r="AQ6682" s="57"/>
      <c r="AR6682" s="57"/>
      <c r="AS6682" s="57"/>
      <c r="AT6682" s="57"/>
      <c r="AU6682" s="57"/>
      <c r="AV6682" s="57"/>
      <c r="AW6682" s="57"/>
      <c r="AX6682" s="57"/>
      <c r="AY6682" s="57"/>
      <c r="AZ6682" s="57"/>
      <c r="BA6682" s="57"/>
      <c r="BB6682" s="57"/>
      <c r="BC6682" s="57"/>
      <c r="BD6682" s="57"/>
      <c r="BE6682" s="57"/>
      <c r="BF6682" s="57"/>
      <c r="BG6682" s="57"/>
      <c r="BH6682" s="57"/>
      <c r="BI6682" s="57"/>
      <c r="BJ6682" s="57"/>
      <c r="BK6682" s="57"/>
      <c r="BL6682" s="57"/>
    </row>
    <row r="6683" spans="1:64" s="50" customFormat="1" ht="13.5" customHeight="1" x14ac:dyDescent="0.15">
      <c r="A6683" s="42" t="s">
        <v>17304</v>
      </c>
      <c r="B6683" s="42">
        <v>24</v>
      </c>
      <c r="C6683" s="42" t="s">
        <v>14</v>
      </c>
      <c r="D6683" s="42" t="s">
        <v>24</v>
      </c>
      <c r="E6683" s="42"/>
      <c r="F6683" s="55">
        <v>41331</v>
      </c>
      <c r="G6683" s="42" t="s">
        <v>17305</v>
      </c>
      <c r="H6683" s="42" t="s">
        <v>45</v>
      </c>
      <c r="I6683" s="42" t="s">
        <v>26</v>
      </c>
      <c r="J6683" s="42" t="s">
        <v>17306</v>
      </c>
      <c r="K6683" s="42" t="s">
        <v>2544</v>
      </c>
      <c r="L6683" s="42" t="s">
        <v>17307</v>
      </c>
      <c r="M6683" s="42" t="s">
        <v>21</v>
      </c>
      <c r="N6683" s="42" t="s">
        <v>17308</v>
      </c>
      <c r="O6683" s="42" t="s">
        <v>994</v>
      </c>
      <c r="P6683" s="42" t="s">
        <v>395</v>
      </c>
      <c r="Q6683" s="56" t="s">
        <v>17309</v>
      </c>
      <c r="R6683" s="42" t="s">
        <v>94</v>
      </c>
      <c r="S6683" s="42" t="s">
        <v>22</v>
      </c>
      <c r="T6683" s="42"/>
      <c r="V6683" s="42"/>
      <c r="W6683" s="42"/>
      <c r="Y6683" s="57"/>
      <c r="Z6683" s="57"/>
      <c r="AA6683" s="57"/>
      <c r="AB6683" s="57"/>
      <c r="AC6683" s="57"/>
      <c r="AD6683" s="57"/>
      <c r="AE6683" s="57"/>
      <c r="AF6683" s="57"/>
      <c r="AG6683" s="57"/>
      <c r="AH6683" s="57"/>
      <c r="AI6683" s="57"/>
      <c r="AJ6683" s="57"/>
      <c r="AK6683" s="57"/>
      <c r="AL6683" s="57"/>
      <c r="AM6683" s="57"/>
      <c r="AN6683" s="57"/>
      <c r="AO6683" s="57"/>
      <c r="AP6683" s="57"/>
      <c r="AQ6683" s="57"/>
      <c r="AR6683" s="57"/>
      <c r="AS6683" s="57"/>
      <c r="AT6683" s="57"/>
      <c r="AU6683" s="57"/>
      <c r="AV6683" s="57"/>
      <c r="AW6683" s="57"/>
      <c r="AX6683" s="57"/>
      <c r="AY6683" s="57"/>
      <c r="AZ6683" s="57"/>
      <c r="BA6683" s="57"/>
      <c r="BB6683" s="57"/>
      <c r="BC6683" s="57"/>
      <c r="BD6683" s="57"/>
      <c r="BE6683" s="57"/>
      <c r="BF6683" s="57"/>
      <c r="BG6683" s="57"/>
      <c r="BH6683" s="57"/>
      <c r="BI6683" s="57"/>
      <c r="BJ6683" s="57"/>
      <c r="BK6683" s="57"/>
      <c r="BL6683" s="57"/>
    </row>
    <row r="6684" spans="1:64" s="50" customFormat="1" ht="13.5" customHeight="1" x14ac:dyDescent="0.15">
      <c r="A6684" s="42" t="s">
        <v>17310</v>
      </c>
      <c r="B6684" s="42" t="s">
        <v>13059</v>
      </c>
      <c r="C6684" s="42" t="s">
        <v>14</v>
      </c>
      <c r="D6684" s="42" t="s">
        <v>31</v>
      </c>
      <c r="E6684" s="42" t="s">
        <v>17311</v>
      </c>
      <c r="F6684" s="55">
        <v>41331</v>
      </c>
      <c r="G6684" s="42" t="s">
        <v>23992</v>
      </c>
      <c r="H6684" s="42" t="s">
        <v>1334</v>
      </c>
      <c r="I6684" s="42" t="s">
        <v>39</v>
      </c>
      <c r="J6684" s="42" t="s">
        <v>17312</v>
      </c>
      <c r="K6684" s="42" t="s">
        <v>1334</v>
      </c>
      <c r="L6684" s="42" t="s">
        <v>17313</v>
      </c>
      <c r="M6684" s="42" t="s">
        <v>21</v>
      </c>
      <c r="N6684" s="42" t="s">
        <v>17314</v>
      </c>
      <c r="O6684" s="42" t="s">
        <v>537</v>
      </c>
      <c r="P6684" s="42" t="s">
        <v>395</v>
      </c>
      <c r="Q6684" s="56" t="s">
        <v>17315</v>
      </c>
      <c r="R6684" s="42" t="s">
        <v>94</v>
      </c>
      <c r="S6684" s="42" t="s">
        <v>22</v>
      </c>
      <c r="T6684" s="42"/>
      <c r="V6684" s="42"/>
      <c r="W6684" s="42"/>
      <c r="Y6684" s="57"/>
      <c r="Z6684" s="57"/>
      <c r="AA6684" s="57"/>
      <c r="AB6684" s="57"/>
      <c r="AC6684" s="57"/>
      <c r="AD6684" s="57"/>
      <c r="AE6684" s="57"/>
      <c r="AF6684" s="57"/>
      <c r="AG6684" s="57"/>
      <c r="AH6684" s="57"/>
      <c r="AI6684" s="57"/>
      <c r="AJ6684" s="57"/>
      <c r="AK6684" s="57"/>
      <c r="AL6684" s="57"/>
      <c r="AM6684" s="57"/>
      <c r="AN6684" s="57"/>
      <c r="AO6684" s="57"/>
      <c r="AP6684" s="57"/>
      <c r="AQ6684" s="57"/>
      <c r="AR6684" s="57"/>
      <c r="AS6684" s="57"/>
      <c r="AT6684" s="57"/>
      <c r="AU6684" s="57"/>
      <c r="AV6684" s="57"/>
      <c r="AW6684" s="57"/>
      <c r="AX6684" s="57"/>
      <c r="AY6684" s="57"/>
      <c r="AZ6684" s="57"/>
      <c r="BA6684" s="57"/>
      <c r="BB6684" s="57"/>
      <c r="BC6684" s="57"/>
      <c r="BD6684" s="57"/>
      <c r="BE6684" s="57"/>
      <c r="BF6684" s="57"/>
      <c r="BG6684" s="57"/>
      <c r="BH6684" s="57"/>
      <c r="BI6684" s="57"/>
      <c r="BJ6684" s="57"/>
      <c r="BK6684" s="57"/>
      <c r="BL6684" s="57"/>
    </row>
    <row r="6685" spans="1:64" s="50" customFormat="1" ht="13.5" customHeight="1" x14ac:dyDescent="0.15">
      <c r="A6685" s="42" t="s">
        <v>17316</v>
      </c>
      <c r="B6685" s="42" t="s">
        <v>15357</v>
      </c>
      <c r="C6685" s="42" t="s">
        <v>14</v>
      </c>
      <c r="D6685" s="42" t="s">
        <v>42</v>
      </c>
      <c r="E6685" s="42"/>
      <c r="F6685" s="55">
        <v>41330</v>
      </c>
      <c r="G6685" s="42" t="s">
        <v>17317</v>
      </c>
      <c r="H6685" s="42" t="s">
        <v>767</v>
      </c>
      <c r="I6685" s="42" t="s">
        <v>39</v>
      </c>
      <c r="J6685" s="42" t="s">
        <v>12013</v>
      </c>
      <c r="K6685" s="42" t="s">
        <v>767</v>
      </c>
      <c r="L6685" s="42" t="s">
        <v>5827</v>
      </c>
      <c r="M6685" s="42" t="s">
        <v>21</v>
      </c>
      <c r="N6685" s="42" t="s">
        <v>17318</v>
      </c>
      <c r="O6685" s="42" t="s">
        <v>23</v>
      </c>
      <c r="P6685" s="42" t="s">
        <v>395</v>
      </c>
      <c r="Q6685" s="56" t="s">
        <v>17319</v>
      </c>
      <c r="R6685" s="42" t="s">
        <v>94</v>
      </c>
      <c r="S6685" s="42" t="s">
        <v>22</v>
      </c>
      <c r="T6685" s="42"/>
      <c r="V6685" s="42"/>
      <c r="W6685" s="42"/>
      <c r="Y6685" s="57"/>
      <c r="Z6685" s="57"/>
      <c r="AA6685" s="57"/>
      <c r="AB6685" s="57"/>
      <c r="AC6685" s="57"/>
      <c r="AD6685" s="57"/>
      <c r="AE6685" s="57"/>
      <c r="AF6685" s="57"/>
      <c r="AG6685" s="57"/>
      <c r="AH6685" s="57"/>
      <c r="AI6685" s="57"/>
      <c r="AJ6685" s="57"/>
      <c r="AK6685" s="57"/>
      <c r="AL6685" s="57"/>
      <c r="AM6685" s="57"/>
      <c r="AN6685" s="57"/>
      <c r="AO6685" s="57"/>
      <c r="AP6685" s="57"/>
      <c r="AQ6685" s="57"/>
      <c r="AR6685" s="57"/>
      <c r="AS6685" s="57"/>
      <c r="AT6685" s="57"/>
      <c r="AU6685" s="57"/>
      <c r="AV6685" s="57"/>
      <c r="AW6685" s="57"/>
      <c r="AX6685" s="57"/>
      <c r="AY6685" s="57"/>
      <c r="AZ6685" s="57"/>
      <c r="BA6685" s="57"/>
      <c r="BB6685" s="57"/>
      <c r="BC6685" s="57"/>
      <c r="BD6685" s="57"/>
      <c r="BE6685" s="57"/>
      <c r="BF6685" s="57"/>
      <c r="BG6685" s="57"/>
      <c r="BH6685" s="57"/>
      <c r="BI6685" s="57"/>
      <c r="BJ6685" s="57"/>
      <c r="BK6685" s="57"/>
      <c r="BL6685" s="57"/>
    </row>
    <row r="6686" spans="1:64" s="50" customFormat="1" ht="13.5" customHeight="1" x14ac:dyDescent="0.15">
      <c r="A6686" s="42" t="s">
        <v>17327</v>
      </c>
      <c r="B6686" s="42">
        <v>33</v>
      </c>
      <c r="C6686" s="42" t="s">
        <v>14</v>
      </c>
      <c r="D6686" s="42" t="s">
        <v>31</v>
      </c>
      <c r="E6686" s="42" t="s">
        <v>17328</v>
      </c>
      <c r="F6686" s="55">
        <v>41330</v>
      </c>
      <c r="G6686" s="42" t="s">
        <v>7393</v>
      </c>
      <c r="H6686" s="42" t="s">
        <v>17329</v>
      </c>
      <c r="I6686" s="42" t="s">
        <v>234</v>
      </c>
      <c r="J6686" s="42" t="s">
        <v>17330</v>
      </c>
      <c r="K6686" s="42" t="s">
        <v>4898</v>
      </c>
      <c r="L6686" s="42" t="s">
        <v>17331</v>
      </c>
      <c r="M6686" s="42" t="s">
        <v>21</v>
      </c>
      <c r="N6686" s="42" t="s">
        <v>17332</v>
      </c>
      <c r="O6686" s="42" t="s">
        <v>537</v>
      </c>
      <c r="P6686" s="42" t="s">
        <v>395</v>
      </c>
      <c r="Q6686" s="56" t="s">
        <v>5156</v>
      </c>
      <c r="R6686" s="42" t="s">
        <v>94</v>
      </c>
      <c r="S6686" s="42" t="s">
        <v>22</v>
      </c>
      <c r="T6686" s="42"/>
      <c r="V6686" s="42"/>
      <c r="W6686" s="42"/>
      <c r="Y6686" s="57"/>
      <c r="Z6686" s="57"/>
      <c r="AA6686" s="57"/>
      <c r="AB6686" s="57"/>
      <c r="AC6686" s="57"/>
      <c r="AD6686" s="57"/>
      <c r="AE6686" s="57"/>
      <c r="AF6686" s="57"/>
      <c r="AG6686" s="57"/>
      <c r="AH6686" s="57"/>
      <c r="AI6686" s="57"/>
      <c r="AJ6686" s="57"/>
      <c r="AK6686" s="57"/>
      <c r="AL6686" s="57"/>
      <c r="AM6686" s="57"/>
      <c r="AN6686" s="57"/>
      <c r="AO6686" s="57"/>
      <c r="AP6686" s="57"/>
      <c r="AQ6686" s="57"/>
      <c r="AR6686" s="57"/>
      <c r="AS6686" s="57"/>
      <c r="AT6686" s="57"/>
      <c r="AU6686" s="57"/>
      <c r="AV6686" s="57"/>
      <c r="AW6686" s="57"/>
      <c r="AX6686" s="57"/>
      <c r="AY6686" s="57"/>
      <c r="AZ6686" s="57"/>
      <c r="BA6686" s="57"/>
      <c r="BB6686" s="57"/>
      <c r="BC6686" s="57"/>
      <c r="BD6686" s="57"/>
      <c r="BE6686" s="57"/>
      <c r="BF6686" s="57"/>
      <c r="BG6686" s="57"/>
      <c r="BH6686" s="57"/>
      <c r="BI6686" s="57"/>
      <c r="BJ6686" s="57"/>
      <c r="BK6686" s="57"/>
      <c r="BL6686" s="57"/>
    </row>
    <row r="6687" spans="1:64" s="50" customFormat="1" ht="13.5" customHeight="1" x14ac:dyDescent="0.15">
      <c r="A6687" s="42" t="s">
        <v>17320</v>
      </c>
      <c r="B6687" s="42">
        <v>78</v>
      </c>
      <c r="C6687" s="42" t="s">
        <v>14</v>
      </c>
      <c r="D6687" s="42" t="s">
        <v>31</v>
      </c>
      <c r="E6687" s="42" t="s">
        <v>17321</v>
      </c>
      <c r="F6687" s="55">
        <v>41330</v>
      </c>
      <c r="G6687" s="42" t="s">
        <v>17322</v>
      </c>
      <c r="H6687" s="42" t="s">
        <v>17323</v>
      </c>
      <c r="I6687" s="42" t="s">
        <v>111</v>
      </c>
      <c r="J6687" s="42" t="s">
        <v>4565</v>
      </c>
      <c r="K6687" s="42" t="s">
        <v>414</v>
      </c>
      <c r="L6687" s="42" t="s">
        <v>17324</v>
      </c>
      <c r="M6687" s="42" t="s">
        <v>21</v>
      </c>
      <c r="N6687" s="42" t="s">
        <v>17325</v>
      </c>
      <c r="O6687" s="42" t="s">
        <v>537</v>
      </c>
      <c r="P6687" s="42" t="s">
        <v>395</v>
      </c>
      <c r="Q6687" s="56" t="s">
        <v>17326</v>
      </c>
      <c r="R6687" s="42" t="s">
        <v>94</v>
      </c>
      <c r="S6687" s="42" t="s">
        <v>22</v>
      </c>
      <c r="T6687" s="42"/>
      <c r="V6687" s="42"/>
      <c r="W6687" s="42"/>
      <c r="Y6687" s="57"/>
      <c r="Z6687" s="57"/>
      <c r="AA6687" s="57"/>
      <c r="AB6687" s="57"/>
      <c r="AC6687" s="57"/>
      <c r="AD6687" s="57"/>
      <c r="AE6687" s="57"/>
      <c r="AF6687" s="57"/>
      <c r="AG6687" s="57"/>
      <c r="AH6687" s="57"/>
      <c r="AI6687" s="57"/>
      <c r="AJ6687" s="57"/>
      <c r="AK6687" s="57"/>
      <c r="AL6687" s="57"/>
      <c r="AM6687" s="57"/>
      <c r="AN6687" s="57"/>
      <c r="AO6687" s="57"/>
      <c r="AP6687" s="57"/>
      <c r="AQ6687" s="57"/>
      <c r="AR6687" s="57"/>
      <c r="AS6687" s="57"/>
      <c r="AT6687" s="57"/>
      <c r="AU6687" s="57"/>
      <c r="AV6687" s="57"/>
      <c r="AW6687" s="57"/>
      <c r="AX6687" s="57"/>
      <c r="AY6687" s="57"/>
      <c r="AZ6687" s="57"/>
      <c r="BA6687" s="57"/>
      <c r="BB6687" s="57"/>
      <c r="BC6687" s="57"/>
      <c r="BD6687" s="57"/>
      <c r="BE6687" s="57"/>
      <c r="BF6687" s="57"/>
      <c r="BG6687" s="57"/>
      <c r="BH6687" s="57"/>
      <c r="BI6687" s="57"/>
      <c r="BJ6687" s="57"/>
      <c r="BK6687" s="57"/>
      <c r="BL6687" s="57"/>
    </row>
    <row r="6688" spans="1:64" s="50" customFormat="1" ht="13.5" customHeight="1" x14ac:dyDescent="0.15">
      <c r="A6688" s="42" t="s">
        <v>17333</v>
      </c>
      <c r="B6688" s="42">
        <v>25</v>
      </c>
      <c r="C6688" s="42" t="s">
        <v>14</v>
      </c>
      <c r="D6688" s="42" t="s">
        <v>42</v>
      </c>
      <c r="E6688" s="42"/>
      <c r="F6688" s="55">
        <v>41329</v>
      </c>
      <c r="G6688" s="42" t="s">
        <v>17334</v>
      </c>
      <c r="H6688" s="42" t="s">
        <v>92</v>
      </c>
      <c r="I6688" s="42" t="s">
        <v>39</v>
      </c>
      <c r="J6688" s="42" t="s">
        <v>17335</v>
      </c>
      <c r="K6688" s="42" t="s">
        <v>92</v>
      </c>
      <c r="L6688" s="42" t="s">
        <v>93</v>
      </c>
      <c r="M6688" s="42" t="s">
        <v>21</v>
      </c>
      <c r="N6688" s="42" t="s">
        <v>17336</v>
      </c>
      <c r="O6688" s="42" t="s">
        <v>994</v>
      </c>
      <c r="P6688" s="42" t="s">
        <v>395</v>
      </c>
      <c r="Q6688" s="56" t="s">
        <v>17337</v>
      </c>
      <c r="R6688" s="42" t="s">
        <v>542</v>
      </c>
      <c r="S6688" s="42" t="s">
        <v>22</v>
      </c>
      <c r="T6688" s="42"/>
      <c r="V6688" s="42"/>
      <c r="W6688" s="42"/>
      <c r="Y6688" s="57"/>
      <c r="Z6688" s="57"/>
      <c r="AA6688" s="57"/>
      <c r="AB6688" s="57"/>
      <c r="AC6688" s="57"/>
      <c r="AD6688" s="57"/>
      <c r="AE6688" s="57"/>
      <c r="AF6688" s="57"/>
      <c r="AG6688" s="57"/>
      <c r="AH6688" s="57"/>
      <c r="AI6688" s="57"/>
      <c r="AJ6688" s="57"/>
      <c r="AK6688" s="57"/>
      <c r="AL6688" s="57"/>
      <c r="AM6688" s="57"/>
      <c r="AN6688" s="57"/>
      <c r="AO6688" s="57"/>
      <c r="AP6688" s="57"/>
      <c r="AQ6688" s="57"/>
      <c r="AR6688" s="57"/>
      <c r="AS6688" s="57"/>
      <c r="AT6688" s="57"/>
      <c r="AU6688" s="57"/>
      <c r="AV6688" s="57"/>
      <c r="AW6688" s="57"/>
      <c r="AX6688" s="57"/>
      <c r="AY6688" s="57"/>
      <c r="AZ6688" s="57"/>
      <c r="BA6688" s="57"/>
      <c r="BB6688" s="57"/>
      <c r="BC6688" s="57"/>
      <c r="BD6688" s="57"/>
      <c r="BE6688" s="57"/>
      <c r="BF6688" s="57"/>
      <c r="BG6688" s="57"/>
      <c r="BH6688" s="57"/>
      <c r="BI6688" s="57"/>
      <c r="BJ6688" s="57"/>
      <c r="BK6688" s="57"/>
      <c r="BL6688" s="57"/>
    </row>
    <row r="6689" spans="1:64" s="50" customFormat="1" ht="13.5" customHeight="1" x14ac:dyDescent="0.15">
      <c r="A6689" s="42" t="s">
        <v>17338</v>
      </c>
      <c r="B6689" s="42" t="s">
        <v>16796</v>
      </c>
      <c r="C6689" s="42" t="s">
        <v>14</v>
      </c>
      <c r="D6689" s="42" t="s">
        <v>31</v>
      </c>
      <c r="E6689" s="42" t="s">
        <v>17339</v>
      </c>
      <c r="F6689" s="55">
        <v>41329</v>
      </c>
      <c r="G6689" s="42" t="s">
        <v>17340</v>
      </c>
      <c r="H6689" s="42" t="s">
        <v>17341</v>
      </c>
      <c r="I6689" s="42" t="s">
        <v>35</v>
      </c>
      <c r="J6689" s="42" t="s">
        <v>17342</v>
      </c>
      <c r="K6689" s="42" t="s">
        <v>6729</v>
      </c>
      <c r="L6689" s="42" t="s">
        <v>17343</v>
      </c>
      <c r="M6689" s="42" t="s">
        <v>21</v>
      </c>
      <c r="N6689" s="42" t="s">
        <v>17344</v>
      </c>
      <c r="O6689" s="42" t="s">
        <v>537</v>
      </c>
      <c r="P6689" s="42" t="s">
        <v>395</v>
      </c>
      <c r="Q6689" s="56" t="s">
        <v>17345</v>
      </c>
      <c r="R6689" s="42" t="s">
        <v>542</v>
      </c>
      <c r="S6689" s="42" t="s">
        <v>22</v>
      </c>
      <c r="T6689" s="42"/>
      <c r="V6689" s="42"/>
      <c r="W6689" s="42"/>
      <c r="Y6689" s="57"/>
      <c r="Z6689" s="57"/>
      <c r="AA6689" s="57"/>
      <c r="AB6689" s="57"/>
      <c r="AC6689" s="57"/>
      <c r="AD6689" s="57"/>
      <c r="AE6689" s="57"/>
      <c r="AF6689" s="57"/>
      <c r="AG6689" s="57"/>
      <c r="AH6689" s="57"/>
      <c r="AI6689" s="57"/>
      <c r="AJ6689" s="57"/>
      <c r="AK6689" s="57"/>
      <c r="AL6689" s="57"/>
      <c r="AM6689" s="57"/>
      <c r="AN6689" s="57"/>
      <c r="AO6689" s="57"/>
      <c r="AP6689" s="57"/>
      <c r="AQ6689" s="57"/>
      <c r="AR6689" s="57"/>
      <c r="AS6689" s="57"/>
      <c r="AT6689" s="57"/>
      <c r="AU6689" s="57"/>
      <c r="AV6689" s="57"/>
      <c r="AW6689" s="57"/>
      <c r="AX6689" s="57"/>
      <c r="AY6689" s="57"/>
      <c r="AZ6689" s="57"/>
      <c r="BA6689" s="57"/>
      <c r="BB6689" s="57"/>
      <c r="BC6689" s="57"/>
      <c r="BD6689" s="57"/>
      <c r="BE6689" s="57"/>
      <c r="BF6689" s="57"/>
      <c r="BG6689" s="57"/>
      <c r="BH6689" s="57"/>
      <c r="BI6689" s="57"/>
      <c r="BJ6689" s="57"/>
      <c r="BK6689" s="57"/>
      <c r="BL6689" s="57"/>
    </row>
    <row r="6690" spans="1:64" s="50" customFormat="1" ht="13.5" customHeight="1" x14ac:dyDescent="0.15">
      <c r="A6690" s="42" t="s">
        <v>17346</v>
      </c>
      <c r="B6690" s="42">
        <v>51</v>
      </c>
      <c r="C6690" s="42" t="s">
        <v>14</v>
      </c>
      <c r="D6690" s="42" t="s">
        <v>24</v>
      </c>
      <c r="E6690" s="42"/>
      <c r="F6690" s="55">
        <v>41328</v>
      </c>
      <c r="G6690" s="42" t="s">
        <v>17347</v>
      </c>
      <c r="H6690" s="42" t="s">
        <v>17348</v>
      </c>
      <c r="I6690" s="42" t="s">
        <v>75</v>
      </c>
      <c r="J6690" s="42" t="s">
        <v>17349</v>
      </c>
      <c r="K6690" s="42" t="s">
        <v>36</v>
      </c>
      <c r="L6690" s="42" t="s">
        <v>17350</v>
      </c>
      <c r="M6690" s="42" t="s">
        <v>21</v>
      </c>
      <c r="N6690" s="42" t="s">
        <v>17351</v>
      </c>
      <c r="O6690" s="42" t="s">
        <v>994</v>
      </c>
      <c r="P6690" s="42" t="s">
        <v>395</v>
      </c>
      <c r="Q6690" s="56" t="s">
        <v>17352</v>
      </c>
      <c r="R6690" s="42" t="s">
        <v>23</v>
      </c>
      <c r="S6690" s="42" t="s">
        <v>22</v>
      </c>
      <c r="T6690" s="42"/>
      <c r="V6690" s="42"/>
      <c r="W6690" s="42"/>
      <c r="Y6690" s="57"/>
      <c r="Z6690" s="57"/>
      <c r="AA6690" s="57"/>
      <c r="AB6690" s="57"/>
      <c r="AC6690" s="57"/>
      <c r="AD6690" s="57"/>
      <c r="AE6690" s="57"/>
      <c r="AF6690" s="57"/>
      <c r="AG6690" s="57"/>
      <c r="AH6690" s="57"/>
      <c r="AI6690" s="57"/>
      <c r="AJ6690" s="57"/>
      <c r="AK6690" s="57"/>
      <c r="AL6690" s="57"/>
      <c r="AM6690" s="57"/>
      <c r="AN6690" s="57"/>
      <c r="AO6690" s="57"/>
      <c r="AP6690" s="57"/>
      <c r="AQ6690" s="57"/>
      <c r="AR6690" s="57"/>
      <c r="AS6690" s="57"/>
      <c r="AT6690" s="57"/>
      <c r="AU6690" s="57"/>
      <c r="AV6690" s="57"/>
      <c r="AW6690" s="57"/>
      <c r="AX6690" s="57"/>
      <c r="AY6690" s="57"/>
      <c r="AZ6690" s="57"/>
      <c r="BA6690" s="57"/>
      <c r="BB6690" s="57"/>
      <c r="BC6690" s="57"/>
      <c r="BD6690" s="57"/>
      <c r="BE6690" s="57"/>
      <c r="BF6690" s="57"/>
      <c r="BG6690" s="57"/>
      <c r="BH6690" s="57"/>
      <c r="BI6690" s="57"/>
      <c r="BJ6690" s="57"/>
      <c r="BK6690" s="57"/>
      <c r="BL6690" s="57"/>
    </row>
    <row r="6691" spans="1:64" s="50" customFormat="1" ht="13.5" customHeight="1" x14ac:dyDescent="0.15">
      <c r="A6691" s="42" t="s">
        <v>11218</v>
      </c>
      <c r="B6691" s="42">
        <v>33</v>
      </c>
      <c r="C6691" s="42" t="s">
        <v>14</v>
      </c>
      <c r="D6691" s="42" t="s">
        <v>31</v>
      </c>
      <c r="E6691" s="42" t="s">
        <v>11219</v>
      </c>
      <c r="F6691" s="55">
        <v>41328</v>
      </c>
      <c r="G6691" s="42" t="s">
        <v>11220</v>
      </c>
      <c r="H6691" s="42" t="s">
        <v>822</v>
      </c>
      <c r="I6691" s="42" t="s">
        <v>297</v>
      </c>
      <c r="J6691" s="42" t="s">
        <v>11221</v>
      </c>
      <c r="K6691" s="42" t="s">
        <v>822</v>
      </c>
      <c r="L6691" s="42" t="s">
        <v>11222</v>
      </c>
      <c r="M6691" s="42" t="s">
        <v>385</v>
      </c>
      <c r="N6691" s="42" t="s">
        <v>11223</v>
      </c>
      <c r="O6691" s="42" t="s">
        <v>537</v>
      </c>
      <c r="P6691" s="42" t="s">
        <v>395</v>
      </c>
      <c r="Q6691" s="56" t="s">
        <v>11224</v>
      </c>
      <c r="R6691" s="42" t="s">
        <v>948</v>
      </c>
      <c r="S6691" s="42" t="s">
        <v>22</v>
      </c>
      <c r="T6691" s="42"/>
      <c r="V6691" s="42"/>
      <c r="W6691" s="42"/>
      <c r="Y6691" s="57"/>
      <c r="Z6691" s="57"/>
      <c r="AA6691" s="57"/>
      <c r="AB6691" s="57"/>
      <c r="AC6691" s="57"/>
      <c r="AD6691" s="57"/>
      <c r="AE6691" s="57"/>
      <c r="AF6691" s="57"/>
      <c r="AG6691" s="57"/>
      <c r="AH6691" s="57"/>
      <c r="AI6691" s="57"/>
      <c r="AJ6691" s="57"/>
      <c r="AK6691" s="57"/>
      <c r="AL6691" s="57"/>
      <c r="AM6691" s="57"/>
      <c r="AN6691" s="57"/>
      <c r="AO6691" s="57"/>
      <c r="AP6691" s="57"/>
      <c r="AQ6691" s="57"/>
      <c r="AR6691" s="57"/>
      <c r="AS6691" s="57"/>
      <c r="AT6691" s="57"/>
      <c r="AU6691" s="57"/>
      <c r="AV6691" s="57"/>
      <c r="AW6691" s="57"/>
      <c r="AX6691" s="57"/>
      <c r="AY6691" s="57"/>
      <c r="AZ6691" s="57"/>
      <c r="BA6691" s="57"/>
      <c r="BB6691" s="57"/>
      <c r="BC6691" s="57"/>
      <c r="BD6691" s="57"/>
      <c r="BE6691" s="57"/>
      <c r="BF6691" s="57"/>
      <c r="BG6691" s="57"/>
      <c r="BH6691" s="57"/>
      <c r="BI6691" s="57"/>
      <c r="BJ6691" s="57"/>
      <c r="BK6691" s="57"/>
      <c r="BL6691" s="57"/>
    </row>
    <row r="6692" spans="1:64" s="50" customFormat="1" ht="13.5" customHeight="1" x14ac:dyDescent="0.15">
      <c r="A6692" s="42" t="s">
        <v>17353</v>
      </c>
      <c r="B6692" s="42" t="s">
        <v>13524</v>
      </c>
      <c r="C6692" s="42" t="s">
        <v>14</v>
      </c>
      <c r="D6692" s="42" t="s">
        <v>31</v>
      </c>
      <c r="E6692" s="42"/>
      <c r="F6692" s="55">
        <v>41328</v>
      </c>
      <c r="G6692" s="42" t="s">
        <v>17354</v>
      </c>
      <c r="H6692" s="42" t="s">
        <v>13395</v>
      </c>
      <c r="I6692" s="42" t="s">
        <v>263</v>
      </c>
      <c r="J6692" s="42" t="s">
        <v>17355</v>
      </c>
      <c r="K6692" s="42" t="s">
        <v>6131</v>
      </c>
      <c r="L6692" s="42" t="s">
        <v>7340</v>
      </c>
      <c r="M6692" s="42" t="s">
        <v>21</v>
      </c>
      <c r="N6692" s="42" t="s">
        <v>17356</v>
      </c>
      <c r="O6692" s="42" t="s">
        <v>537</v>
      </c>
      <c r="P6692" s="42" t="s">
        <v>395</v>
      </c>
      <c r="Q6692" s="56" t="s">
        <v>17357</v>
      </c>
      <c r="R6692" s="42" t="s">
        <v>542</v>
      </c>
      <c r="S6692" s="42" t="s">
        <v>22</v>
      </c>
      <c r="T6692" s="42"/>
      <c r="V6692" s="42"/>
      <c r="W6692" s="42"/>
      <c r="Y6692" s="57"/>
      <c r="Z6692" s="57"/>
      <c r="AA6692" s="57"/>
      <c r="AB6692" s="57"/>
      <c r="AC6692" s="57"/>
      <c r="AD6692" s="57"/>
      <c r="AE6692" s="57"/>
      <c r="AF6692" s="57"/>
      <c r="AG6692" s="57"/>
      <c r="AH6692" s="57"/>
      <c r="AI6692" s="57"/>
      <c r="AJ6692" s="57"/>
      <c r="AK6692" s="57"/>
      <c r="AL6692" s="57"/>
      <c r="AM6692" s="57"/>
      <c r="AN6692" s="57"/>
      <c r="AO6692" s="57"/>
      <c r="AP6692" s="57"/>
      <c r="AQ6692" s="57"/>
      <c r="AR6692" s="57"/>
      <c r="AS6692" s="57"/>
      <c r="AT6692" s="57"/>
      <c r="AU6692" s="57"/>
      <c r="AV6692" s="57"/>
      <c r="AW6692" s="57"/>
      <c r="AX6692" s="57"/>
      <c r="AY6692" s="57"/>
      <c r="AZ6692" s="57"/>
      <c r="BA6692" s="57"/>
      <c r="BB6692" s="57"/>
      <c r="BC6692" s="57"/>
      <c r="BD6692" s="57"/>
      <c r="BE6692" s="57"/>
      <c r="BF6692" s="57"/>
      <c r="BG6692" s="57"/>
      <c r="BH6692" s="57"/>
      <c r="BI6692" s="57"/>
      <c r="BJ6692" s="57"/>
      <c r="BK6692" s="57"/>
      <c r="BL6692" s="57"/>
    </row>
    <row r="6693" spans="1:64" s="50" customFormat="1" ht="13.5" customHeight="1" x14ac:dyDescent="0.15">
      <c r="A6693" s="42" t="s">
        <v>17358</v>
      </c>
      <c r="B6693" s="42">
        <v>33</v>
      </c>
      <c r="C6693" s="42" t="s">
        <v>14</v>
      </c>
      <c r="D6693" s="42" t="s">
        <v>31</v>
      </c>
      <c r="E6693" s="42" t="s">
        <v>17359</v>
      </c>
      <c r="F6693" s="55">
        <v>41328</v>
      </c>
      <c r="G6693" s="42" t="s">
        <v>23994</v>
      </c>
      <c r="H6693" s="42" t="s">
        <v>1729</v>
      </c>
      <c r="I6693" s="42" t="s">
        <v>39</v>
      </c>
      <c r="J6693" s="42" t="s">
        <v>17360</v>
      </c>
      <c r="K6693" s="42" t="s">
        <v>1731</v>
      </c>
      <c r="L6693" s="42" t="s">
        <v>17361</v>
      </c>
      <c r="M6693" s="42" t="s">
        <v>21</v>
      </c>
      <c r="N6693" s="42" t="s">
        <v>17362</v>
      </c>
      <c r="O6693" s="42" t="s">
        <v>394</v>
      </c>
      <c r="P6693" s="42" t="s">
        <v>395</v>
      </c>
      <c r="Q6693" s="56" t="s">
        <v>17363</v>
      </c>
      <c r="R6693" s="42" t="s">
        <v>94</v>
      </c>
      <c r="S6693" s="42" t="s">
        <v>22</v>
      </c>
      <c r="T6693" s="42"/>
      <c r="V6693" s="42"/>
      <c r="W6693" s="42"/>
      <c r="Y6693" s="57"/>
      <c r="Z6693" s="57"/>
      <c r="AA6693" s="57"/>
      <c r="AB6693" s="57"/>
      <c r="AC6693" s="57"/>
      <c r="AD6693" s="57"/>
      <c r="AE6693" s="57"/>
      <c r="AF6693" s="57"/>
      <c r="AG6693" s="57"/>
      <c r="AH6693" s="57"/>
      <c r="AI6693" s="57"/>
      <c r="AJ6693" s="57"/>
      <c r="AK6693" s="57"/>
      <c r="AL6693" s="57"/>
      <c r="AM6693" s="57"/>
      <c r="AN6693" s="57"/>
      <c r="AO6693" s="57"/>
      <c r="AP6693" s="57"/>
      <c r="AQ6693" s="57"/>
      <c r="AR6693" s="57"/>
      <c r="AS6693" s="57"/>
      <c r="AT6693" s="57"/>
      <c r="AU6693" s="57"/>
      <c r="AV6693" s="57"/>
      <c r="AW6693" s="57"/>
      <c r="AX6693" s="57"/>
      <c r="AY6693" s="57"/>
      <c r="AZ6693" s="57"/>
      <c r="BA6693" s="57"/>
      <c r="BB6693" s="57"/>
      <c r="BC6693" s="57"/>
      <c r="BD6693" s="57"/>
      <c r="BE6693" s="57"/>
      <c r="BF6693" s="57"/>
      <c r="BG6693" s="57"/>
      <c r="BH6693" s="57"/>
      <c r="BI6693" s="57"/>
      <c r="BJ6693" s="57"/>
      <c r="BK6693" s="57"/>
      <c r="BL6693" s="57"/>
    </row>
    <row r="6694" spans="1:64" s="50" customFormat="1" ht="13.5" customHeight="1" x14ac:dyDescent="0.15">
      <c r="A6694" s="42" t="s">
        <v>17364</v>
      </c>
      <c r="B6694" s="42" t="s">
        <v>15497</v>
      </c>
      <c r="C6694" s="42" t="s">
        <v>14</v>
      </c>
      <c r="D6694" s="42" t="s">
        <v>42</v>
      </c>
      <c r="E6694" s="42" t="s">
        <v>17365</v>
      </c>
      <c r="F6694" s="55">
        <v>41327</v>
      </c>
      <c r="G6694" s="42" t="s">
        <v>23995</v>
      </c>
      <c r="H6694" s="42" t="s">
        <v>562</v>
      </c>
      <c r="I6694" s="42" t="s">
        <v>67</v>
      </c>
      <c r="J6694" s="42" t="s">
        <v>1792</v>
      </c>
      <c r="K6694" s="42" t="s">
        <v>563</v>
      </c>
      <c r="L6694" s="42" t="s">
        <v>564</v>
      </c>
      <c r="M6694" s="42" t="s">
        <v>21</v>
      </c>
      <c r="N6694" s="42" t="s">
        <v>17366</v>
      </c>
      <c r="O6694" s="42" t="s">
        <v>537</v>
      </c>
      <c r="P6694" s="42" t="s">
        <v>395</v>
      </c>
      <c r="Q6694" s="56" t="s">
        <v>17367</v>
      </c>
      <c r="R6694" s="42" t="s">
        <v>94</v>
      </c>
      <c r="S6694" s="42" t="s">
        <v>22</v>
      </c>
      <c r="T6694" s="42"/>
      <c r="V6694" s="42"/>
      <c r="W6694" s="42"/>
      <c r="Y6694" s="57"/>
      <c r="Z6694" s="57"/>
      <c r="AA6694" s="57"/>
      <c r="AB6694" s="57"/>
      <c r="AC6694" s="57"/>
      <c r="AD6694" s="57"/>
      <c r="AE6694" s="57"/>
      <c r="AF6694" s="57"/>
      <c r="AG6694" s="57"/>
      <c r="AH6694" s="57"/>
      <c r="AI6694" s="57"/>
      <c r="AJ6694" s="57"/>
      <c r="AK6694" s="57"/>
      <c r="AL6694" s="57"/>
      <c r="AM6694" s="57"/>
      <c r="AN6694" s="57"/>
      <c r="AO6694" s="57"/>
      <c r="AP6694" s="57"/>
      <c r="AQ6694" s="57"/>
      <c r="AR6694" s="57"/>
      <c r="AS6694" s="57"/>
      <c r="AT6694" s="57"/>
      <c r="AU6694" s="57"/>
      <c r="AV6694" s="57"/>
      <c r="AW6694" s="57"/>
      <c r="AX6694" s="57"/>
      <c r="AY6694" s="57"/>
      <c r="AZ6694" s="57"/>
      <c r="BA6694" s="57"/>
      <c r="BB6694" s="57"/>
      <c r="BC6694" s="57"/>
      <c r="BD6694" s="57"/>
      <c r="BE6694" s="57"/>
      <c r="BF6694" s="57"/>
      <c r="BG6694" s="57"/>
      <c r="BH6694" s="57"/>
      <c r="BI6694" s="57"/>
      <c r="BJ6694" s="57"/>
      <c r="BK6694" s="57"/>
      <c r="BL6694" s="57"/>
    </row>
    <row r="6695" spans="1:64" s="50" customFormat="1" ht="13.5" customHeight="1" x14ac:dyDescent="0.15">
      <c r="A6695" s="42" t="s">
        <v>17368</v>
      </c>
      <c r="B6695" s="42">
        <v>29</v>
      </c>
      <c r="C6695" s="42" t="s">
        <v>14</v>
      </c>
      <c r="D6695" s="42" t="s">
        <v>31</v>
      </c>
      <c r="E6695" s="42" t="s">
        <v>17369</v>
      </c>
      <c r="F6695" s="55">
        <v>41327</v>
      </c>
      <c r="G6695" s="42" t="s">
        <v>17370</v>
      </c>
      <c r="H6695" s="42" t="s">
        <v>4085</v>
      </c>
      <c r="I6695" s="42" t="s">
        <v>425</v>
      </c>
      <c r="J6695" s="42" t="s">
        <v>17371</v>
      </c>
      <c r="K6695" s="42" t="s">
        <v>4842</v>
      </c>
      <c r="L6695" s="42" t="s">
        <v>4088</v>
      </c>
      <c r="M6695" s="42" t="s">
        <v>21</v>
      </c>
      <c r="N6695" s="42" t="s">
        <v>17372</v>
      </c>
      <c r="O6695" s="42" t="s">
        <v>537</v>
      </c>
      <c r="P6695" s="42" t="s">
        <v>395</v>
      </c>
      <c r="Q6695" s="56" t="s">
        <v>17373</v>
      </c>
      <c r="R6695" s="42" t="s">
        <v>23</v>
      </c>
      <c r="S6695" s="42" t="s">
        <v>22</v>
      </c>
      <c r="T6695" s="42"/>
      <c r="V6695" s="42"/>
      <c r="W6695" s="42"/>
      <c r="Y6695" s="57"/>
      <c r="Z6695" s="57"/>
      <c r="AA6695" s="57"/>
      <c r="AB6695" s="57"/>
      <c r="AC6695" s="57"/>
      <c r="AD6695" s="57"/>
      <c r="AE6695" s="57"/>
      <c r="AF6695" s="57"/>
      <c r="AG6695" s="57"/>
      <c r="AH6695" s="57"/>
      <c r="AI6695" s="57"/>
      <c r="AJ6695" s="57"/>
      <c r="AK6695" s="57"/>
      <c r="AL6695" s="57"/>
      <c r="AM6695" s="57"/>
      <c r="AN6695" s="57"/>
      <c r="AO6695" s="57"/>
      <c r="AP6695" s="57"/>
      <c r="AQ6695" s="57"/>
      <c r="AR6695" s="57"/>
      <c r="AS6695" s="57"/>
      <c r="AT6695" s="57"/>
      <c r="AU6695" s="57"/>
      <c r="AV6695" s="57"/>
      <c r="AW6695" s="57"/>
      <c r="AX6695" s="57"/>
      <c r="AY6695" s="57"/>
      <c r="AZ6695" s="57"/>
      <c r="BA6695" s="57"/>
      <c r="BB6695" s="57"/>
      <c r="BC6695" s="57"/>
      <c r="BD6695" s="57"/>
      <c r="BE6695" s="57"/>
      <c r="BF6695" s="57"/>
      <c r="BG6695" s="57"/>
      <c r="BH6695" s="57"/>
      <c r="BI6695" s="57"/>
      <c r="BJ6695" s="57"/>
      <c r="BK6695" s="57"/>
      <c r="BL6695" s="57"/>
    </row>
    <row r="6696" spans="1:64" s="50" customFormat="1" ht="13.5" customHeight="1" x14ac:dyDescent="0.15">
      <c r="A6696" s="42" t="s">
        <v>17374</v>
      </c>
      <c r="B6696" s="42">
        <v>24</v>
      </c>
      <c r="C6696" s="42" t="s">
        <v>14</v>
      </c>
      <c r="D6696" s="42" t="s">
        <v>15</v>
      </c>
      <c r="E6696" s="42" t="s">
        <v>17375</v>
      </c>
      <c r="F6696" s="55">
        <v>41326</v>
      </c>
      <c r="G6696" s="42" t="s">
        <v>17376</v>
      </c>
      <c r="H6696" s="42" t="s">
        <v>17377</v>
      </c>
      <c r="I6696" s="42" t="s">
        <v>417</v>
      </c>
      <c r="J6696" s="42" t="s">
        <v>17378</v>
      </c>
      <c r="K6696" s="42" t="s">
        <v>2622</v>
      </c>
      <c r="L6696" s="42" t="s">
        <v>569</v>
      </c>
      <c r="M6696" s="42" t="s">
        <v>373</v>
      </c>
      <c r="N6696" s="42" t="s">
        <v>17379</v>
      </c>
      <c r="O6696" s="42" t="s">
        <v>994</v>
      </c>
      <c r="P6696" s="42" t="s">
        <v>395</v>
      </c>
      <c r="Q6696" s="56" t="s">
        <v>17380</v>
      </c>
      <c r="R6696" s="42" t="s">
        <v>94</v>
      </c>
      <c r="S6696" s="42" t="s">
        <v>22</v>
      </c>
      <c r="T6696" s="42"/>
      <c r="V6696" s="42"/>
      <c r="W6696" s="42"/>
      <c r="Y6696" s="57"/>
      <c r="Z6696" s="57"/>
      <c r="AA6696" s="57"/>
      <c r="AB6696" s="57"/>
      <c r="AC6696" s="57"/>
      <c r="AD6696" s="57"/>
      <c r="AE6696" s="57"/>
      <c r="AF6696" s="57"/>
      <c r="AG6696" s="57"/>
      <c r="AH6696" s="57"/>
      <c r="AI6696" s="57"/>
      <c r="AJ6696" s="57"/>
      <c r="AK6696" s="57"/>
      <c r="AL6696" s="57"/>
      <c r="AM6696" s="57"/>
      <c r="AN6696" s="57"/>
      <c r="AO6696" s="57"/>
      <c r="AP6696" s="57"/>
      <c r="AQ6696" s="57"/>
      <c r="AR6696" s="57"/>
      <c r="AS6696" s="57"/>
      <c r="AT6696" s="57"/>
      <c r="AU6696" s="57"/>
      <c r="AV6696" s="57"/>
      <c r="AW6696" s="57"/>
      <c r="AX6696" s="57"/>
      <c r="AY6696" s="57"/>
      <c r="AZ6696" s="57"/>
      <c r="BA6696" s="57"/>
      <c r="BB6696" s="57"/>
      <c r="BC6696" s="57"/>
      <c r="BD6696" s="57"/>
      <c r="BE6696" s="57"/>
      <c r="BF6696" s="57"/>
      <c r="BG6696" s="57"/>
      <c r="BH6696" s="57"/>
      <c r="BI6696" s="57"/>
      <c r="BJ6696" s="57"/>
      <c r="BK6696" s="57"/>
      <c r="BL6696" s="57"/>
    </row>
    <row r="6697" spans="1:64" s="50" customFormat="1" ht="13.5" customHeight="1" x14ac:dyDescent="0.15">
      <c r="A6697" s="42" t="s">
        <v>17381</v>
      </c>
      <c r="B6697" s="42">
        <v>19</v>
      </c>
      <c r="C6697" s="42" t="s">
        <v>14</v>
      </c>
      <c r="D6697" s="42" t="s">
        <v>79</v>
      </c>
      <c r="E6697" s="42"/>
      <c r="F6697" s="55">
        <v>41326</v>
      </c>
      <c r="G6697" s="42" t="s">
        <v>23996</v>
      </c>
      <c r="H6697" s="42" t="s">
        <v>476</v>
      </c>
      <c r="I6697" s="42" t="s">
        <v>39</v>
      </c>
      <c r="J6697" s="42" t="s">
        <v>17382</v>
      </c>
      <c r="K6697" s="42" t="s">
        <v>92</v>
      </c>
      <c r="L6697" s="42" t="s">
        <v>477</v>
      </c>
      <c r="M6697" s="42" t="s">
        <v>21</v>
      </c>
      <c r="N6697" s="42" t="s">
        <v>17383</v>
      </c>
      <c r="O6697" s="42" t="s">
        <v>994</v>
      </c>
      <c r="P6697" s="42" t="s">
        <v>395</v>
      </c>
      <c r="Q6697" s="56" t="s">
        <v>17384</v>
      </c>
      <c r="R6697" s="42" t="s">
        <v>94</v>
      </c>
      <c r="S6697" s="42" t="s">
        <v>22</v>
      </c>
      <c r="T6697" s="42"/>
      <c r="V6697" s="42"/>
      <c r="W6697" s="42"/>
      <c r="Y6697" s="57"/>
      <c r="Z6697" s="57"/>
      <c r="AA6697" s="57"/>
      <c r="AB6697" s="57"/>
      <c r="AC6697" s="57"/>
      <c r="AD6697" s="57"/>
      <c r="AE6697" s="57"/>
      <c r="AF6697" s="57"/>
      <c r="AG6697" s="57"/>
      <c r="AH6697" s="57"/>
      <c r="AI6697" s="57"/>
      <c r="AJ6697" s="57"/>
      <c r="AK6697" s="57"/>
      <c r="AL6697" s="57"/>
      <c r="AM6697" s="57"/>
      <c r="AN6697" s="57"/>
      <c r="AO6697" s="57"/>
      <c r="AP6697" s="57"/>
      <c r="AQ6697" s="57"/>
      <c r="AR6697" s="57"/>
      <c r="AS6697" s="57"/>
      <c r="AT6697" s="57"/>
      <c r="AU6697" s="57"/>
      <c r="AV6697" s="57"/>
      <c r="AW6697" s="57"/>
      <c r="AX6697" s="57"/>
      <c r="AY6697" s="57"/>
      <c r="AZ6697" s="57"/>
      <c r="BA6697" s="57"/>
      <c r="BB6697" s="57"/>
      <c r="BC6697" s="57"/>
      <c r="BD6697" s="57"/>
      <c r="BE6697" s="57"/>
      <c r="BF6697" s="57"/>
      <c r="BG6697" s="57"/>
      <c r="BH6697" s="57"/>
      <c r="BI6697" s="57"/>
      <c r="BJ6697" s="57"/>
      <c r="BK6697" s="57"/>
      <c r="BL6697" s="57"/>
    </row>
    <row r="6698" spans="1:64" s="50" customFormat="1" ht="13.5" customHeight="1" x14ac:dyDescent="0.15">
      <c r="A6698" s="42" t="s">
        <v>17385</v>
      </c>
      <c r="B6698" s="42">
        <v>44</v>
      </c>
      <c r="C6698" s="42" t="s">
        <v>14</v>
      </c>
      <c r="D6698" s="42" t="s">
        <v>42</v>
      </c>
      <c r="E6698" s="42"/>
      <c r="F6698" s="55">
        <v>41326</v>
      </c>
      <c r="G6698" s="42" t="s">
        <v>17386</v>
      </c>
      <c r="H6698" s="42" t="s">
        <v>3988</v>
      </c>
      <c r="I6698" s="42" t="s">
        <v>398</v>
      </c>
      <c r="J6698" s="42" t="s">
        <v>17387</v>
      </c>
      <c r="K6698" s="42" t="s">
        <v>3990</v>
      </c>
      <c r="L6698" s="42" t="s">
        <v>17388</v>
      </c>
      <c r="M6698" s="42" t="s">
        <v>5307</v>
      </c>
      <c r="N6698" s="42" t="s">
        <v>17389</v>
      </c>
      <c r="O6698" s="42" t="s">
        <v>537</v>
      </c>
      <c r="P6698" s="42" t="s">
        <v>395</v>
      </c>
      <c r="Q6698" s="56" t="s">
        <v>17390</v>
      </c>
      <c r="R6698" s="42" t="s">
        <v>542</v>
      </c>
      <c r="S6698" s="42" t="s">
        <v>22</v>
      </c>
      <c r="T6698" s="42"/>
      <c r="V6698" s="42"/>
      <c r="W6698" s="42"/>
      <c r="Y6698" s="57"/>
      <c r="Z6698" s="57"/>
      <c r="AA6698" s="57"/>
      <c r="AB6698" s="57"/>
      <c r="AC6698" s="57"/>
      <c r="AD6698" s="57"/>
      <c r="AE6698" s="57"/>
      <c r="AF6698" s="57"/>
      <c r="AG6698" s="57"/>
      <c r="AH6698" s="57"/>
      <c r="AI6698" s="57"/>
      <c r="AJ6698" s="57"/>
      <c r="AK6698" s="57"/>
      <c r="AL6698" s="57"/>
      <c r="AM6698" s="57"/>
      <c r="AN6698" s="57"/>
      <c r="AO6698" s="57"/>
      <c r="AP6698" s="57"/>
      <c r="AQ6698" s="57"/>
      <c r="AR6698" s="57"/>
      <c r="AS6698" s="57"/>
      <c r="AT6698" s="57"/>
      <c r="AU6698" s="57"/>
      <c r="AV6698" s="57"/>
      <c r="AW6698" s="57"/>
      <c r="AX6698" s="57"/>
      <c r="AY6698" s="57"/>
      <c r="AZ6698" s="57"/>
      <c r="BA6698" s="57"/>
      <c r="BB6698" s="57"/>
      <c r="BC6698" s="57"/>
      <c r="BD6698" s="57"/>
      <c r="BE6698" s="57"/>
      <c r="BF6698" s="57"/>
      <c r="BG6698" s="57"/>
      <c r="BH6698" s="57"/>
      <c r="BI6698" s="57"/>
      <c r="BJ6698" s="57"/>
      <c r="BK6698" s="57"/>
      <c r="BL6698" s="57"/>
    </row>
    <row r="6699" spans="1:64" s="50" customFormat="1" ht="13.5" customHeight="1" x14ac:dyDescent="0.15">
      <c r="A6699" s="42" t="s">
        <v>17391</v>
      </c>
      <c r="B6699" s="42">
        <v>72</v>
      </c>
      <c r="C6699" s="42" t="s">
        <v>14</v>
      </c>
      <c r="D6699" s="42" t="s">
        <v>24</v>
      </c>
      <c r="E6699" s="42"/>
      <c r="F6699" s="55">
        <v>41326</v>
      </c>
      <c r="G6699" s="42" t="s">
        <v>17392</v>
      </c>
      <c r="H6699" s="42" t="s">
        <v>17393</v>
      </c>
      <c r="I6699" s="42" t="s">
        <v>398</v>
      </c>
      <c r="J6699" s="42">
        <v>17345</v>
      </c>
      <c r="K6699" s="42" t="s">
        <v>1574</v>
      </c>
      <c r="L6699" s="42" t="s">
        <v>17394</v>
      </c>
      <c r="M6699" s="42" t="s">
        <v>21</v>
      </c>
      <c r="N6699" s="42" t="s">
        <v>17395</v>
      </c>
      <c r="O6699" s="42" t="s">
        <v>537</v>
      </c>
      <c r="P6699" s="42" t="s">
        <v>395</v>
      </c>
      <c r="Q6699" s="56" t="s">
        <v>17396</v>
      </c>
      <c r="R6699" s="42" t="s">
        <v>542</v>
      </c>
      <c r="S6699" s="42" t="s">
        <v>22</v>
      </c>
      <c r="T6699" s="42"/>
      <c r="V6699" s="42"/>
      <c r="W6699" s="42"/>
      <c r="Y6699" s="57"/>
      <c r="Z6699" s="57"/>
      <c r="AA6699" s="57"/>
      <c r="AB6699" s="57"/>
      <c r="AC6699" s="57"/>
      <c r="AD6699" s="57"/>
      <c r="AE6699" s="57"/>
      <c r="AF6699" s="57"/>
      <c r="AG6699" s="57"/>
      <c r="AH6699" s="57"/>
      <c r="AI6699" s="57"/>
      <c r="AJ6699" s="57"/>
      <c r="AK6699" s="57"/>
      <c r="AL6699" s="57"/>
      <c r="AM6699" s="57"/>
      <c r="AN6699" s="57"/>
      <c r="AO6699" s="57"/>
      <c r="AP6699" s="57"/>
      <c r="AQ6699" s="57"/>
      <c r="AR6699" s="57"/>
      <c r="AS6699" s="57"/>
      <c r="AT6699" s="57"/>
      <c r="AU6699" s="57"/>
      <c r="AV6699" s="57"/>
      <c r="AW6699" s="57"/>
      <c r="AX6699" s="57"/>
      <c r="AY6699" s="57"/>
      <c r="AZ6699" s="57"/>
      <c r="BA6699" s="57"/>
      <c r="BB6699" s="57"/>
      <c r="BC6699" s="57"/>
      <c r="BD6699" s="57"/>
      <c r="BE6699" s="57"/>
      <c r="BF6699" s="57"/>
      <c r="BG6699" s="57"/>
      <c r="BH6699" s="57"/>
      <c r="BI6699" s="57"/>
      <c r="BJ6699" s="57"/>
      <c r="BK6699" s="57"/>
      <c r="BL6699" s="57"/>
    </row>
    <row r="6700" spans="1:64" s="50" customFormat="1" ht="13.5" customHeight="1" x14ac:dyDescent="0.15">
      <c r="A6700" s="42" t="s">
        <v>17397</v>
      </c>
      <c r="B6700" s="42">
        <v>72</v>
      </c>
      <c r="C6700" s="42" t="s">
        <v>14</v>
      </c>
      <c r="D6700" s="42" t="s">
        <v>31</v>
      </c>
      <c r="E6700" s="42" t="s">
        <v>17398</v>
      </c>
      <c r="F6700" s="55">
        <v>41326</v>
      </c>
      <c r="G6700" s="42" t="s">
        <v>23997</v>
      </c>
      <c r="H6700" s="42" t="s">
        <v>6065</v>
      </c>
      <c r="I6700" s="42" t="s">
        <v>398</v>
      </c>
      <c r="J6700" s="42" t="s">
        <v>17399</v>
      </c>
      <c r="K6700" s="42" t="s">
        <v>1574</v>
      </c>
      <c r="L6700" s="42" t="s">
        <v>17400</v>
      </c>
      <c r="M6700" s="42" t="s">
        <v>21</v>
      </c>
      <c r="N6700" s="42" t="s">
        <v>17401</v>
      </c>
      <c r="O6700" s="42" t="s">
        <v>537</v>
      </c>
      <c r="P6700" s="42" t="s">
        <v>395</v>
      </c>
      <c r="Q6700" s="56" t="s">
        <v>17402</v>
      </c>
      <c r="R6700" s="42" t="s">
        <v>542</v>
      </c>
      <c r="S6700" s="42" t="s">
        <v>22</v>
      </c>
      <c r="T6700" s="42"/>
      <c r="V6700" s="42"/>
      <c r="W6700" s="42"/>
      <c r="Y6700" s="57"/>
      <c r="Z6700" s="57"/>
      <c r="AA6700" s="57"/>
      <c r="AB6700" s="57"/>
      <c r="AC6700" s="57"/>
      <c r="AD6700" s="57"/>
      <c r="AE6700" s="57"/>
      <c r="AF6700" s="57"/>
      <c r="AG6700" s="57"/>
      <c r="AH6700" s="57"/>
      <c r="AI6700" s="57"/>
      <c r="AJ6700" s="57"/>
      <c r="AK6700" s="57"/>
      <c r="AL6700" s="57"/>
      <c r="AM6700" s="57"/>
      <c r="AN6700" s="57"/>
      <c r="AO6700" s="57"/>
      <c r="AP6700" s="57"/>
      <c r="AQ6700" s="57"/>
      <c r="AR6700" s="57"/>
      <c r="AS6700" s="57"/>
      <c r="AT6700" s="57"/>
      <c r="AU6700" s="57"/>
      <c r="AV6700" s="57"/>
      <c r="AW6700" s="57"/>
      <c r="AX6700" s="57"/>
      <c r="AY6700" s="57"/>
      <c r="AZ6700" s="57"/>
      <c r="BA6700" s="57"/>
      <c r="BB6700" s="57"/>
      <c r="BC6700" s="57"/>
      <c r="BD6700" s="57"/>
      <c r="BE6700" s="57"/>
      <c r="BF6700" s="57"/>
      <c r="BG6700" s="57"/>
      <c r="BH6700" s="57"/>
      <c r="BI6700" s="57"/>
      <c r="BJ6700" s="57"/>
      <c r="BK6700" s="57"/>
      <c r="BL6700" s="57"/>
    </row>
    <row r="6701" spans="1:64" s="50" customFormat="1" ht="13.5" customHeight="1" x14ac:dyDescent="0.15">
      <c r="A6701" s="42" t="s">
        <v>17403</v>
      </c>
      <c r="B6701" s="42" t="s">
        <v>15364</v>
      </c>
      <c r="C6701" s="42" t="s">
        <v>14</v>
      </c>
      <c r="D6701" s="42" t="s">
        <v>79</v>
      </c>
      <c r="E6701" s="42" t="s">
        <v>17404</v>
      </c>
      <c r="F6701" s="55">
        <v>41325</v>
      </c>
      <c r="G6701" s="42" t="s">
        <v>23998</v>
      </c>
      <c r="H6701" s="42" t="s">
        <v>1770</v>
      </c>
      <c r="I6701" s="42" t="s">
        <v>211</v>
      </c>
      <c r="J6701" s="42" t="s">
        <v>17405</v>
      </c>
      <c r="K6701" s="42" t="s">
        <v>1772</v>
      </c>
      <c r="L6701" s="42" t="s">
        <v>1773</v>
      </c>
      <c r="M6701" s="42" t="s">
        <v>21</v>
      </c>
      <c r="N6701" s="42" t="s">
        <v>17406</v>
      </c>
      <c r="O6701" s="42" t="s">
        <v>537</v>
      </c>
      <c r="P6701" s="42" t="s">
        <v>395</v>
      </c>
      <c r="Q6701" s="56" t="s">
        <v>17407</v>
      </c>
      <c r="R6701" s="42" t="s">
        <v>94</v>
      </c>
      <c r="S6701" s="42" t="s">
        <v>22</v>
      </c>
      <c r="T6701" s="42"/>
      <c r="V6701" s="42"/>
      <c r="W6701" s="42"/>
      <c r="Y6701" s="57"/>
      <c r="Z6701" s="57"/>
      <c r="AA6701" s="57"/>
      <c r="AB6701" s="57"/>
      <c r="AC6701" s="57"/>
      <c r="AD6701" s="57"/>
      <c r="AE6701" s="57"/>
      <c r="AF6701" s="57"/>
      <c r="AG6701" s="57"/>
      <c r="AH6701" s="57"/>
      <c r="AI6701" s="57"/>
      <c r="AJ6701" s="57"/>
      <c r="AK6701" s="57"/>
      <c r="AL6701" s="57"/>
      <c r="AM6701" s="57"/>
      <c r="AN6701" s="57"/>
      <c r="AO6701" s="57"/>
      <c r="AP6701" s="57"/>
      <c r="AQ6701" s="57"/>
      <c r="AR6701" s="57"/>
      <c r="AS6701" s="57"/>
      <c r="AT6701" s="57"/>
      <c r="AU6701" s="57"/>
      <c r="AV6701" s="57"/>
      <c r="AW6701" s="57"/>
      <c r="AX6701" s="57"/>
      <c r="AY6701" s="57"/>
      <c r="AZ6701" s="57"/>
      <c r="BA6701" s="57"/>
      <c r="BB6701" s="57"/>
      <c r="BC6701" s="57"/>
      <c r="BD6701" s="57"/>
      <c r="BE6701" s="57"/>
      <c r="BF6701" s="57"/>
      <c r="BG6701" s="57"/>
      <c r="BH6701" s="57"/>
      <c r="BI6701" s="57"/>
      <c r="BJ6701" s="57"/>
      <c r="BK6701" s="57"/>
      <c r="BL6701" s="57"/>
    </row>
    <row r="6702" spans="1:64" s="50" customFormat="1" ht="13.5" customHeight="1" x14ac:dyDescent="0.15">
      <c r="A6702" s="42" t="s">
        <v>17424</v>
      </c>
      <c r="B6702" s="42">
        <v>89</v>
      </c>
      <c r="C6702" s="42" t="s">
        <v>108</v>
      </c>
      <c r="D6702" s="42" t="s">
        <v>31</v>
      </c>
      <c r="E6702" s="42"/>
      <c r="F6702" s="55">
        <v>41324</v>
      </c>
      <c r="G6702" s="42" t="s">
        <v>17425</v>
      </c>
      <c r="H6702" s="42" t="s">
        <v>17426</v>
      </c>
      <c r="I6702" s="42" t="s">
        <v>398</v>
      </c>
      <c r="J6702" s="42" t="s">
        <v>17427</v>
      </c>
      <c r="K6702" s="42" t="s">
        <v>16745</v>
      </c>
      <c r="L6702" s="42" t="s">
        <v>17428</v>
      </c>
      <c r="M6702" s="42" t="s">
        <v>21</v>
      </c>
      <c r="N6702" s="42" t="s">
        <v>17429</v>
      </c>
      <c r="O6702" s="42" t="s">
        <v>537</v>
      </c>
      <c r="P6702" s="42" t="s">
        <v>395</v>
      </c>
      <c r="Q6702" s="56"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6702" s="42" t="s">
        <v>94</v>
      </c>
      <c r="S6702" s="42" t="s">
        <v>22</v>
      </c>
      <c r="T6702" s="42"/>
      <c r="V6702" s="42"/>
      <c r="W6702" s="42"/>
      <c r="Y6702" s="57"/>
      <c r="Z6702" s="57"/>
      <c r="AA6702" s="57"/>
      <c r="AB6702" s="57"/>
      <c r="AC6702" s="57"/>
      <c r="AD6702" s="57"/>
      <c r="AE6702" s="57"/>
      <c r="AF6702" s="57"/>
      <c r="AG6702" s="57"/>
      <c r="AH6702" s="57"/>
      <c r="AI6702" s="57"/>
      <c r="AJ6702" s="57"/>
      <c r="AK6702" s="57"/>
      <c r="AL6702" s="57"/>
      <c r="AM6702" s="57"/>
      <c r="AN6702" s="57"/>
      <c r="AO6702" s="57"/>
      <c r="AP6702" s="57"/>
      <c r="AQ6702" s="57"/>
      <c r="AR6702" s="57"/>
      <c r="AS6702" s="57"/>
      <c r="AT6702" s="57"/>
      <c r="AU6702" s="57"/>
      <c r="AV6702" s="57"/>
      <c r="AW6702" s="57"/>
      <c r="AX6702" s="57"/>
      <c r="AY6702" s="57"/>
      <c r="AZ6702" s="57"/>
      <c r="BA6702" s="57"/>
      <c r="BB6702" s="57"/>
      <c r="BC6702" s="57"/>
      <c r="BD6702" s="57"/>
      <c r="BE6702" s="57"/>
      <c r="BF6702" s="57"/>
      <c r="BG6702" s="57"/>
      <c r="BH6702" s="57"/>
      <c r="BI6702" s="57"/>
      <c r="BJ6702" s="57"/>
      <c r="BK6702" s="57"/>
      <c r="BL6702" s="57"/>
    </row>
    <row r="6703" spans="1:64" s="50" customFormat="1" ht="13.5" customHeight="1" x14ac:dyDescent="0.15">
      <c r="A6703" s="42" t="s">
        <v>17408</v>
      </c>
      <c r="B6703" s="42">
        <v>23</v>
      </c>
      <c r="C6703" s="42" t="s">
        <v>14</v>
      </c>
      <c r="D6703" s="42" t="s">
        <v>79</v>
      </c>
      <c r="E6703" s="42" t="s">
        <v>17409</v>
      </c>
      <c r="F6703" s="55">
        <v>41324</v>
      </c>
      <c r="G6703" s="42" t="s">
        <v>17410</v>
      </c>
      <c r="H6703" s="42" t="s">
        <v>635</v>
      </c>
      <c r="I6703" s="42" t="s">
        <v>56</v>
      </c>
      <c r="J6703" s="42" t="s">
        <v>17411</v>
      </c>
      <c r="K6703" s="42" t="s">
        <v>636</v>
      </c>
      <c r="L6703" s="42" t="s">
        <v>637</v>
      </c>
      <c r="M6703" s="42" t="s">
        <v>21</v>
      </c>
      <c r="N6703" s="42" t="s">
        <v>17412</v>
      </c>
      <c r="O6703" s="42" t="s">
        <v>994</v>
      </c>
      <c r="P6703" s="42" t="s">
        <v>395</v>
      </c>
      <c r="Q6703" s="56" t="s">
        <v>17413</v>
      </c>
      <c r="R6703" s="42" t="s">
        <v>94</v>
      </c>
      <c r="S6703" s="42" t="s">
        <v>22</v>
      </c>
      <c r="T6703" s="42"/>
      <c r="V6703" s="42"/>
      <c r="W6703" s="42"/>
      <c r="Y6703" s="57"/>
      <c r="Z6703" s="57"/>
      <c r="AA6703" s="57"/>
      <c r="AB6703" s="57"/>
      <c r="AC6703" s="57"/>
      <c r="AD6703" s="57"/>
      <c r="AE6703" s="57"/>
      <c r="AF6703" s="57"/>
      <c r="AG6703" s="57"/>
      <c r="AH6703" s="57"/>
      <c r="AI6703" s="57"/>
      <c r="AJ6703" s="57"/>
      <c r="AK6703" s="57"/>
      <c r="AL6703" s="57"/>
      <c r="AM6703" s="57"/>
      <c r="AN6703" s="57"/>
      <c r="AO6703" s="57"/>
      <c r="AP6703" s="57"/>
      <c r="AQ6703" s="57"/>
      <c r="AR6703" s="57"/>
      <c r="AS6703" s="57"/>
      <c r="AT6703" s="57"/>
      <c r="AU6703" s="57"/>
      <c r="AV6703" s="57"/>
      <c r="AW6703" s="57"/>
      <c r="AX6703" s="57"/>
      <c r="AY6703" s="57"/>
      <c r="AZ6703" s="57"/>
      <c r="BA6703" s="57"/>
      <c r="BB6703" s="57"/>
      <c r="BC6703" s="57"/>
      <c r="BD6703" s="57"/>
      <c r="BE6703" s="57"/>
      <c r="BF6703" s="57"/>
      <c r="BG6703" s="57"/>
      <c r="BH6703" s="57"/>
      <c r="BI6703" s="57"/>
      <c r="BJ6703" s="57"/>
      <c r="BK6703" s="57"/>
      <c r="BL6703" s="57"/>
    </row>
    <row r="6704" spans="1:64" s="50" customFormat="1" ht="13.5" customHeight="1" x14ac:dyDescent="0.15">
      <c r="A6704" s="42" t="s">
        <v>17414</v>
      </c>
      <c r="B6704" s="42">
        <v>32</v>
      </c>
      <c r="C6704" s="42" t="s">
        <v>14</v>
      </c>
      <c r="D6704" s="42" t="s">
        <v>42</v>
      </c>
      <c r="E6704" s="42"/>
      <c r="F6704" s="55">
        <v>41324</v>
      </c>
      <c r="G6704" s="42" t="s">
        <v>23999</v>
      </c>
      <c r="H6704" s="42" t="s">
        <v>639</v>
      </c>
      <c r="I6704" s="42" t="s">
        <v>263</v>
      </c>
      <c r="J6704" s="42" t="s">
        <v>17415</v>
      </c>
      <c r="K6704" s="42" t="s">
        <v>557</v>
      </c>
      <c r="L6704" s="42" t="s">
        <v>399</v>
      </c>
      <c r="M6704" s="42" t="s">
        <v>21</v>
      </c>
      <c r="N6704" s="42" t="s">
        <v>17416</v>
      </c>
      <c r="O6704" s="42" t="s">
        <v>537</v>
      </c>
      <c r="P6704" s="42" t="s">
        <v>395</v>
      </c>
      <c r="Q6704" s="56" t="s">
        <v>17417</v>
      </c>
      <c r="R6704" s="42" t="s">
        <v>94</v>
      </c>
      <c r="S6704" s="42" t="s">
        <v>22</v>
      </c>
      <c r="T6704" s="42"/>
      <c r="V6704" s="42"/>
      <c r="W6704" s="42"/>
      <c r="Y6704" s="57"/>
      <c r="Z6704" s="57"/>
      <c r="AA6704" s="57"/>
      <c r="AB6704" s="57"/>
      <c r="AC6704" s="57"/>
      <c r="AD6704" s="57"/>
      <c r="AE6704" s="57"/>
      <c r="AF6704" s="57"/>
      <c r="AG6704" s="57"/>
      <c r="AH6704" s="57"/>
      <c r="AI6704" s="57"/>
      <c r="AJ6704" s="57"/>
      <c r="AK6704" s="57"/>
      <c r="AL6704" s="57"/>
      <c r="AM6704" s="57"/>
      <c r="AN6704" s="57"/>
      <c r="AO6704" s="57"/>
      <c r="AP6704" s="57"/>
      <c r="AQ6704" s="57"/>
      <c r="AR6704" s="57"/>
      <c r="AS6704" s="57"/>
      <c r="AT6704" s="57"/>
      <c r="AU6704" s="57"/>
      <c r="AV6704" s="57"/>
      <c r="AW6704" s="57"/>
      <c r="AX6704" s="57"/>
      <c r="AY6704" s="57"/>
      <c r="AZ6704" s="57"/>
      <c r="BA6704" s="57"/>
      <c r="BB6704" s="57"/>
      <c r="BC6704" s="57"/>
      <c r="BD6704" s="57"/>
      <c r="BE6704" s="57"/>
      <c r="BF6704" s="57"/>
      <c r="BG6704" s="57"/>
      <c r="BH6704" s="57"/>
      <c r="BI6704" s="57"/>
      <c r="BJ6704" s="57"/>
      <c r="BK6704" s="57"/>
      <c r="BL6704" s="57"/>
    </row>
    <row r="6705" spans="1:64" s="50" customFormat="1" ht="13.5" customHeight="1" x14ac:dyDescent="0.15">
      <c r="A6705" s="42" t="s">
        <v>17418</v>
      </c>
      <c r="B6705" s="42">
        <v>25</v>
      </c>
      <c r="C6705" s="42" t="s">
        <v>14</v>
      </c>
      <c r="D6705" s="42" t="s">
        <v>31</v>
      </c>
      <c r="E6705" s="42" t="s">
        <v>17419</v>
      </c>
      <c r="F6705" s="55">
        <v>41324</v>
      </c>
      <c r="G6705" s="42" t="s">
        <v>17420</v>
      </c>
      <c r="H6705" s="42" t="s">
        <v>4320</v>
      </c>
      <c r="I6705" s="42" t="s">
        <v>324</v>
      </c>
      <c r="J6705" s="42" t="s">
        <v>17421</v>
      </c>
      <c r="K6705" s="42" t="s">
        <v>4320</v>
      </c>
      <c r="L6705" s="42" t="s">
        <v>4322</v>
      </c>
      <c r="M6705" s="42" t="s">
        <v>21</v>
      </c>
      <c r="N6705" s="42" t="s">
        <v>17422</v>
      </c>
      <c r="O6705" s="42" t="s">
        <v>537</v>
      </c>
      <c r="P6705" s="42" t="s">
        <v>395</v>
      </c>
      <c r="Q6705" s="56" t="s">
        <v>17423</v>
      </c>
      <c r="R6705" s="42" t="s">
        <v>23</v>
      </c>
      <c r="S6705" s="42" t="s">
        <v>22</v>
      </c>
      <c r="T6705" s="42"/>
      <c r="V6705" s="42"/>
      <c r="W6705" s="42"/>
      <c r="Y6705" s="57"/>
      <c r="Z6705" s="57"/>
      <c r="AA6705" s="57"/>
      <c r="AB6705" s="57"/>
      <c r="AC6705" s="57"/>
      <c r="AD6705" s="57"/>
      <c r="AE6705" s="57"/>
      <c r="AF6705" s="57"/>
      <c r="AG6705" s="57"/>
      <c r="AH6705" s="57"/>
      <c r="AI6705" s="57"/>
      <c r="AJ6705" s="57"/>
      <c r="AK6705" s="57"/>
      <c r="AL6705" s="57"/>
      <c r="AM6705" s="57"/>
      <c r="AN6705" s="57"/>
      <c r="AO6705" s="57"/>
      <c r="AP6705" s="57"/>
      <c r="AQ6705" s="57"/>
      <c r="AR6705" s="57"/>
      <c r="AS6705" s="57"/>
      <c r="AT6705" s="57"/>
      <c r="AU6705" s="57"/>
      <c r="AV6705" s="57"/>
      <c r="AW6705" s="57"/>
      <c r="AX6705" s="57"/>
      <c r="AY6705" s="57"/>
      <c r="AZ6705" s="57"/>
      <c r="BA6705" s="57"/>
      <c r="BB6705" s="57"/>
      <c r="BC6705" s="57"/>
      <c r="BD6705" s="57"/>
      <c r="BE6705" s="57"/>
      <c r="BF6705" s="57"/>
      <c r="BG6705" s="57"/>
      <c r="BH6705" s="57"/>
      <c r="BI6705" s="57"/>
      <c r="BJ6705" s="57"/>
      <c r="BK6705" s="57"/>
      <c r="BL6705" s="57"/>
    </row>
    <row r="6706" spans="1:64" s="50" customFormat="1" ht="13.5" customHeight="1" x14ac:dyDescent="0.15">
      <c r="A6706" s="42" t="s">
        <v>17430</v>
      </c>
      <c r="B6706" s="42">
        <v>30</v>
      </c>
      <c r="C6706" s="42" t="s">
        <v>14</v>
      </c>
      <c r="D6706" s="42" t="s">
        <v>79</v>
      </c>
      <c r="E6706" s="42" t="s">
        <v>17431</v>
      </c>
      <c r="F6706" s="55">
        <v>41323</v>
      </c>
      <c r="G6706" s="42" t="s">
        <v>24000</v>
      </c>
      <c r="H6706" s="42" t="s">
        <v>333</v>
      </c>
      <c r="I6706" s="42" t="s">
        <v>238</v>
      </c>
      <c r="J6706" s="42" t="s">
        <v>17432</v>
      </c>
      <c r="K6706" s="42" t="s">
        <v>16059</v>
      </c>
      <c r="L6706" s="42" t="s">
        <v>17433</v>
      </c>
      <c r="M6706" s="42" t="s">
        <v>21</v>
      </c>
      <c r="N6706" s="42" t="s">
        <v>17434</v>
      </c>
      <c r="O6706" s="42" t="s">
        <v>537</v>
      </c>
      <c r="P6706" s="42" t="s">
        <v>395</v>
      </c>
      <c r="Q6706" s="56" t="s">
        <v>17435</v>
      </c>
      <c r="R6706" s="42" t="s">
        <v>94</v>
      </c>
      <c r="S6706" s="42" t="s">
        <v>22</v>
      </c>
      <c r="T6706" s="42"/>
      <c r="V6706" s="42"/>
      <c r="W6706" s="42"/>
      <c r="Y6706" s="57"/>
      <c r="Z6706" s="57"/>
      <c r="AA6706" s="57"/>
      <c r="AB6706" s="57"/>
      <c r="AC6706" s="57"/>
      <c r="AD6706" s="57"/>
      <c r="AE6706" s="57"/>
      <c r="AF6706" s="57"/>
      <c r="AG6706" s="57"/>
      <c r="AH6706" s="57"/>
      <c r="AI6706" s="57"/>
      <c r="AJ6706" s="57"/>
      <c r="AK6706" s="57"/>
      <c r="AL6706" s="57"/>
      <c r="AM6706" s="57"/>
      <c r="AN6706" s="57"/>
      <c r="AO6706" s="57"/>
      <c r="AP6706" s="57"/>
      <c r="AQ6706" s="57"/>
      <c r="AR6706" s="57"/>
      <c r="AS6706" s="57"/>
      <c r="AT6706" s="57"/>
      <c r="AU6706" s="57"/>
      <c r="AV6706" s="57"/>
      <c r="AW6706" s="57"/>
      <c r="AX6706" s="57"/>
      <c r="AY6706" s="57"/>
      <c r="AZ6706" s="57"/>
      <c r="BA6706" s="57"/>
      <c r="BB6706" s="57"/>
      <c r="BC6706" s="57"/>
      <c r="BD6706" s="57"/>
      <c r="BE6706" s="57"/>
      <c r="BF6706" s="57"/>
      <c r="BG6706" s="57"/>
      <c r="BH6706" s="57"/>
      <c r="BI6706" s="57"/>
      <c r="BJ6706" s="57"/>
      <c r="BK6706" s="57"/>
      <c r="BL6706" s="57"/>
    </row>
    <row r="6707" spans="1:64" s="50" customFormat="1" ht="13.5" customHeight="1" x14ac:dyDescent="0.15">
      <c r="A6707" s="42" t="s">
        <v>17436</v>
      </c>
      <c r="B6707" s="42">
        <v>31</v>
      </c>
      <c r="C6707" s="42" t="s">
        <v>14</v>
      </c>
      <c r="D6707" s="42" t="s">
        <v>31</v>
      </c>
      <c r="E6707" s="42" t="s">
        <v>17437</v>
      </c>
      <c r="F6707" s="55">
        <v>41323</v>
      </c>
      <c r="G6707" s="42" t="s">
        <v>24001</v>
      </c>
      <c r="H6707" s="42" t="s">
        <v>15927</v>
      </c>
      <c r="I6707" s="42" t="s">
        <v>51</v>
      </c>
      <c r="J6707" s="42" t="s">
        <v>17438</v>
      </c>
      <c r="K6707" s="42" t="s">
        <v>3981</v>
      </c>
      <c r="L6707" s="42" t="s">
        <v>17439</v>
      </c>
      <c r="M6707" s="42" t="s">
        <v>21</v>
      </c>
      <c r="N6707" s="42" t="s">
        <v>17440</v>
      </c>
      <c r="O6707" s="42" t="s">
        <v>537</v>
      </c>
      <c r="P6707" s="42" t="s">
        <v>395</v>
      </c>
      <c r="Q6707" s="56" t="s">
        <v>17441</v>
      </c>
      <c r="R6707" s="42" t="s">
        <v>23</v>
      </c>
      <c r="S6707" s="42" t="s">
        <v>22</v>
      </c>
      <c r="T6707" s="42"/>
      <c r="V6707" s="42"/>
      <c r="W6707" s="42"/>
      <c r="Y6707" s="57"/>
      <c r="Z6707" s="57"/>
      <c r="AA6707" s="57"/>
      <c r="AB6707" s="57"/>
      <c r="AC6707" s="57"/>
      <c r="AD6707" s="57"/>
      <c r="AE6707" s="57"/>
      <c r="AF6707" s="57"/>
      <c r="AG6707" s="57"/>
      <c r="AH6707" s="57"/>
      <c r="AI6707" s="57"/>
      <c r="AJ6707" s="57"/>
      <c r="AK6707" s="57"/>
      <c r="AL6707" s="57"/>
      <c r="AM6707" s="57"/>
      <c r="AN6707" s="57"/>
      <c r="AO6707" s="57"/>
      <c r="AP6707" s="57"/>
      <c r="AQ6707" s="57"/>
      <c r="AR6707" s="57"/>
      <c r="AS6707" s="57"/>
      <c r="AT6707" s="57"/>
      <c r="AU6707" s="57"/>
      <c r="AV6707" s="57"/>
      <c r="AW6707" s="57"/>
      <c r="AX6707" s="57"/>
      <c r="AY6707" s="57"/>
      <c r="AZ6707" s="57"/>
      <c r="BA6707" s="57"/>
      <c r="BB6707" s="57"/>
      <c r="BC6707" s="57"/>
      <c r="BD6707" s="57"/>
      <c r="BE6707" s="57"/>
      <c r="BF6707" s="57"/>
      <c r="BG6707" s="57"/>
      <c r="BH6707" s="57"/>
      <c r="BI6707" s="57"/>
      <c r="BJ6707" s="57"/>
      <c r="BK6707" s="57"/>
      <c r="BL6707" s="57"/>
    </row>
    <row r="6708" spans="1:64" s="50" customFormat="1" ht="13.5" customHeight="1" x14ac:dyDescent="0.15">
      <c r="A6708" s="42" t="s">
        <v>17442</v>
      </c>
      <c r="B6708" s="42">
        <v>35</v>
      </c>
      <c r="C6708" s="42" t="s">
        <v>14</v>
      </c>
      <c r="D6708" s="42" t="s">
        <v>31</v>
      </c>
      <c r="E6708" s="42" t="s">
        <v>17443</v>
      </c>
      <c r="F6708" s="55">
        <v>41323</v>
      </c>
      <c r="G6708" s="42" t="s">
        <v>24002</v>
      </c>
      <c r="H6708" s="42" t="s">
        <v>1612</v>
      </c>
      <c r="I6708" s="42" t="s">
        <v>39</v>
      </c>
      <c r="J6708" s="42" t="s">
        <v>17444</v>
      </c>
      <c r="K6708" s="42" t="s">
        <v>1612</v>
      </c>
      <c r="L6708" s="42" t="s">
        <v>17445</v>
      </c>
      <c r="M6708" s="42" t="s">
        <v>21</v>
      </c>
      <c r="N6708" s="42" t="s">
        <v>17446</v>
      </c>
      <c r="O6708" s="42" t="s">
        <v>994</v>
      </c>
      <c r="P6708" s="42" t="s">
        <v>395</v>
      </c>
      <c r="Q6708" s="56" t="s">
        <v>17447</v>
      </c>
      <c r="R6708" s="42" t="s">
        <v>542</v>
      </c>
      <c r="S6708" s="42" t="s">
        <v>22</v>
      </c>
      <c r="T6708" s="42"/>
      <c r="V6708" s="42"/>
      <c r="W6708" s="42"/>
      <c r="Y6708" s="57"/>
      <c r="Z6708" s="57"/>
      <c r="AA6708" s="57"/>
      <c r="AB6708" s="57"/>
      <c r="AC6708" s="57"/>
      <c r="AD6708" s="57"/>
      <c r="AE6708" s="57"/>
      <c r="AF6708" s="57"/>
      <c r="AG6708" s="57"/>
      <c r="AH6708" s="57"/>
      <c r="AI6708" s="57"/>
      <c r="AJ6708" s="57"/>
      <c r="AK6708" s="57"/>
      <c r="AL6708" s="57"/>
      <c r="AM6708" s="57"/>
      <c r="AN6708" s="57"/>
      <c r="AO6708" s="57"/>
      <c r="AP6708" s="57"/>
      <c r="AQ6708" s="57"/>
      <c r="AR6708" s="57"/>
      <c r="AS6708" s="57"/>
      <c r="AT6708" s="57"/>
      <c r="AU6708" s="57"/>
      <c r="AV6708" s="57"/>
      <c r="AW6708" s="57"/>
      <c r="AX6708" s="57"/>
      <c r="AY6708" s="57"/>
      <c r="AZ6708" s="57"/>
      <c r="BA6708" s="57"/>
      <c r="BB6708" s="57"/>
      <c r="BC6708" s="57"/>
      <c r="BD6708" s="57"/>
      <c r="BE6708" s="57"/>
      <c r="BF6708" s="57"/>
      <c r="BG6708" s="57"/>
      <c r="BH6708" s="57"/>
      <c r="BI6708" s="57"/>
      <c r="BJ6708" s="57"/>
      <c r="BK6708" s="57"/>
      <c r="BL6708" s="57"/>
    </row>
    <row r="6709" spans="1:64" s="50" customFormat="1" ht="13.5" customHeight="1" x14ac:dyDescent="0.15">
      <c r="A6709" s="42" t="s">
        <v>17448</v>
      </c>
      <c r="B6709" s="42">
        <v>50</v>
      </c>
      <c r="C6709" s="42" t="s">
        <v>14</v>
      </c>
      <c r="D6709" s="42" t="s">
        <v>31</v>
      </c>
      <c r="E6709" s="42" t="s">
        <v>17449</v>
      </c>
      <c r="F6709" s="55">
        <v>41322</v>
      </c>
      <c r="G6709" s="42" t="s">
        <v>17450</v>
      </c>
      <c r="H6709" s="42" t="s">
        <v>1531</v>
      </c>
      <c r="I6709" s="42" t="s">
        <v>111</v>
      </c>
      <c r="J6709" s="42" t="s">
        <v>17451</v>
      </c>
      <c r="K6709" s="42" t="s">
        <v>1533</v>
      </c>
      <c r="L6709" s="42" t="s">
        <v>17235</v>
      </c>
      <c r="M6709" s="42" t="s">
        <v>21</v>
      </c>
      <c r="N6709" s="42" t="s">
        <v>17452</v>
      </c>
      <c r="O6709" s="42" t="s">
        <v>13284</v>
      </c>
      <c r="P6709" s="42" t="s">
        <v>395</v>
      </c>
      <c r="Q6709" s="56" t="s">
        <v>17453</v>
      </c>
      <c r="R6709" s="42" t="s">
        <v>23</v>
      </c>
      <c r="S6709" s="42" t="s">
        <v>22</v>
      </c>
      <c r="T6709" s="42"/>
      <c r="V6709" s="42"/>
      <c r="W6709" s="42"/>
      <c r="Y6709" s="57"/>
      <c r="Z6709" s="57"/>
      <c r="AA6709" s="57"/>
      <c r="AB6709" s="57"/>
      <c r="AC6709" s="57"/>
      <c r="AD6709" s="57"/>
      <c r="AE6709" s="57"/>
      <c r="AF6709" s="57"/>
      <c r="AG6709" s="57"/>
      <c r="AH6709" s="57"/>
      <c r="AI6709" s="57"/>
      <c r="AJ6709" s="57"/>
      <c r="AK6709" s="57"/>
      <c r="AL6709" s="57"/>
      <c r="AM6709" s="57"/>
      <c r="AN6709" s="57"/>
      <c r="AO6709" s="57"/>
      <c r="AP6709" s="57"/>
      <c r="AQ6709" s="57"/>
      <c r="AR6709" s="57"/>
      <c r="AS6709" s="57"/>
      <c r="AT6709" s="57"/>
      <c r="AU6709" s="57"/>
      <c r="AV6709" s="57"/>
      <c r="AW6709" s="57"/>
      <c r="AX6709" s="57"/>
      <c r="AY6709" s="57"/>
      <c r="AZ6709" s="57"/>
      <c r="BA6709" s="57"/>
      <c r="BB6709" s="57"/>
      <c r="BC6709" s="57"/>
      <c r="BD6709" s="57"/>
      <c r="BE6709" s="57"/>
      <c r="BF6709" s="57"/>
      <c r="BG6709" s="57"/>
      <c r="BH6709" s="57"/>
      <c r="BI6709" s="57"/>
      <c r="BJ6709" s="57"/>
      <c r="BK6709" s="57"/>
      <c r="BL6709" s="57"/>
    </row>
    <row r="6710" spans="1:64" s="50" customFormat="1" ht="13.5" customHeight="1" x14ac:dyDescent="0.15">
      <c r="A6710" s="42" t="s">
        <v>17463</v>
      </c>
      <c r="B6710" s="42">
        <v>42</v>
      </c>
      <c r="C6710" s="42" t="s">
        <v>14</v>
      </c>
      <c r="D6710" s="42" t="s">
        <v>42</v>
      </c>
      <c r="E6710" s="42" t="s">
        <v>17464</v>
      </c>
      <c r="F6710" s="55">
        <v>41321</v>
      </c>
      <c r="G6710" s="42" t="s">
        <v>24003</v>
      </c>
      <c r="H6710" s="42" t="s">
        <v>10166</v>
      </c>
      <c r="I6710" s="42" t="s">
        <v>67</v>
      </c>
      <c r="J6710" s="42" t="s">
        <v>10167</v>
      </c>
      <c r="K6710" s="42" t="s">
        <v>68</v>
      </c>
      <c r="L6710" s="42" t="s">
        <v>4067</v>
      </c>
      <c r="M6710" s="42" t="s">
        <v>21</v>
      </c>
      <c r="N6710" s="42" t="s">
        <v>17465</v>
      </c>
      <c r="O6710" s="42" t="s">
        <v>537</v>
      </c>
      <c r="P6710" s="42" t="s">
        <v>395</v>
      </c>
      <c r="Q6710" s="56" t="s">
        <v>17466</v>
      </c>
      <c r="R6710" s="42" t="s">
        <v>94</v>
      </c>
      <c r="S6710" s="42" t="s">
        <v>22</v>
      </c>
      <c r="T6710" s="42"/>
      <c r="V6710" s="42"/>
      <c r="W6710" s="42"/>
      <c r="Y6710" s="57"/>
      <c r="Z6710" s="57"/>
      <c r="AA6710" s="57"/>
      <c r="AB6710" s="57"/>
      <c r="AC6710" s="57"/>
      <c r="AD6710" s="57"/>
      <c r="AE6710" s="57"/>
      <c r="AF6710" s="57"/>
      <c r="AG6710" s="57"/>
      <c r="AH6710" s="57"/>
      <c r="AI6710" s="57"/>
      <c r="AJ6710" s="57"/>
      <c r="AK6710" s="57"/>
      <c r="AL6710" s="57"/>
      <c r="AM6710" s="57"/>
      <c r="AN6710" s="57"/>
      <c r="AO6710" s="57"/>
      <c r="AP6710" s="57"/>
      <c r="AQ6710" s="57"/>
      <c r="AR6710" s="57"/>
      <c r="AS6710" s="57"/>
      <c r="AT6710" s="57"/>
      <c r="AU6710" s="57"/>
      <c r="AV6710" s="57"/>
      <c r="AW6710" s="57"/>
      <c r="AX6710" s="57"/>
      <c r="AY6710" s="57"/>
      <c r="AZ6710" s="57"/>
      <c r="BA6710" s="57"/>
      <c r="BB6710" s="57"/>
      <c r="BC6710" s="57"/>
      <c r="BD6710" s="57"/>
      <c r="BE6710" s="57"/>
      <c r="BF6710" s="57"/>
      <c r="BG6710" s="57"/>
      <c r="BH6710" s="57"/>
      <c r="BI6710" s="57"/>
      <c r="BJ6710" s="57"/>
      <c r="BK6710" s="57"/>
      <c r="BL6710" s="57"/>
    </row>
    <row r="6711" spans="1:64" s="50" customFormat="1" ht="13.5" customHeight="1" x14ac:dyDescent="0.15">
      <c r="A6711" s="42" t="s">
        <v>17473</v>
      </c>
      <c r="B6711" s="42">
        <v>63</v>
      </c>
      <c r="C6711" s="42" t="s">
        <v>14</v>
      </c>
      <c r="D6711" s="42" t="s">
        <v>24</v>
      </c>
      <c r="E6711" s="42"/>
      <c r="F6711" s="55">
        <v>41321</v>
      </c>
      <c r="G6711" s="42" t="s">
        <v>17474</v>
      </c>
      <c r="H6711" s="42" t="s">
        <v>2155</v>
      </c>
      <c r="I6711" s="42" t="s">
        <v>56</v>
      </c>
      <c r="J6711" s="42" t="s">
        <v>17475</v>
      </c>
      <c r="K6711" s="42" t="s">
        <v>1102</v>
      </c>
      <c r="L6711" s="42" t="s">
        <v>17476</v>
      </c>
      <c r="M6711" s="42" t="s">
        <v>373</v>
      </c>
      <c r="N6711" s="42" t="s">
        <v>17477</v>
      </c>
      <c r="O6711" s="42" t="s">
        <v>994</v>
      </c>
      <c r="P6711" s="42" t="s">
        <v>395</v>
      </c>
      <c r="Q6711" s="56" t="s">
        <v>17478</v>
      </c>
      <c r="R6711" s="42" t="s">
        <v>94</v>
      </c>
      <c r="S6711" s="42" t="s">
        <v>22</v>
      </c>
      <c r="T6711" s="42"/>
      <c r="V6711" s="42"/>
      <c r="W6711" s="42"/>
      <c r="Y6711" s="57"/>
      <c r="Z6711" s="57"/>
      <c r="AA6711" s="57"/>
      <c r="AB6711" s="57"/>
      <c r="AC6711" s="57"/>
      <c r="AD6711" s="57"/>
      <c r="AE6711" s="57"/>
      <c r="AF6711" s="57"/>
      <c r="AG6711" s="57"/>
      <c r="AH6711" s="57"/>
      <c r="AI6711" s="57"/>
      <c r="AJ6711" s="57"/>
      <c r="AK6711" s="57"/>
      <c r="AL6711" s="57"/>
      <c r="AM6711" s="57"/>
      <c r="AN6711" s="57"/>
      <c r="AO6711" s="57"/>
      <c r="AP6711" s="57"/>
      <c r="AQ6711" s="57"/>
      <c r="AR6711" s="57"/>
      <c r="AS6711" s="57"/>
      <c r="AT6711" s="57"/>
      <c r="AU6711" s="57"/>
      <c r="AV6711" s="57"/>
      <c r="AW6711" s="57"/>
      <c r="AX6711" s="57"/>
      <c r="AY6711" s="57"/>
      <c r="AZ6711" s="57"/>
      <c r="BA6711" s="57"/>
      <c r="BB6711" s="57"/>
      <c r="BC6711" s="57"/>
      <c r="BD6711" s="57"/>
      <c r="BE6711" s="57"/>
      <c r="BF6711" s="57"/>
      <c r="BG6711" s="57"/>
      <c r="BH6711" s="57"/>
      <c r="BI6711" s="57"/>
      <c r="BJ6711" s="57"/>
      <c r="BK6711" s="57"/>
      <c r="BL6711" s="57"/>
    </row>
    <row r="6712" spans="1:64" s="50" customFormat="1" ht="13.5" customHeight="1" x14ac:dyDescent="0.15">
      <c r="A6712" s="42" t="s">
        <v>17454</v>
      </c>
      <c r="B6712" s="42">
        <v>30</v>
      </c>
      <c r="C6712" s="42" t="s">
        <v>14</v>
      </c>
      <c r="D6712" s="42" t="s">
        <v>79</v>
      </c>
      <c r="E6712" s="42" t="s">
        <v>17455</v>
      </c>
      <c r="F6712" s="55">
        <v>41321</v>
      </c>
      <c r="G6712" s="42" t="s">
        <v>17456</v>
      </c>
      <c r="H6712" s="42" t="s">
        <v>17457</v>
      </c>
      <c r="I6712" s="42" t="s">
        <v>417</v>
      </c>
      <c r="J6712" s="42" t="s">
        <v>17458</v>
      </c>
      <c r="K6712" s="42" t="s">
        <v>17459</v>
      </c>
      <c r="L6712" s="42" t="s">
        <v>17460</v>
      </c>
      <c r="M6712" s="42" t="s">
        <v>385</v>
      </c>
      <c r="N6712" s="42" t="s">
        <v>17461</v>
      </c>
      <c r="O6712" s="42" t="s">
        <v>994</v>
      </c>
      <c r="P6712" s="42" t="s">
        <v>395</v>
      </c>
      <c r="Q6712" s="56" t="s">
        <v>17462</v>
      </c>
      <c r="R6712" s="42" t="s">
        <v>94</v>
      </c>
      <c r="S6712" s="42" t="s">
        <v>12</v>
      </c>
      <c r="T6712" s="42"/>
      <c r="V6712" s="42"/>
      <c r="W6712" s="42"/>
      <c r="Y6712" s="57"/>
      <c r="Z6712" s="57"/>
      <c r="AA6712" s="57"/>
      <c r="AB6712" s="57"/>
      <c r="AC6712" s="57"/>
      <c r="AD6712" s="57"/>
      <c r="AE6712" s="57"/>
      <c r="AF6712" s="57"/>
      <c r="AG6712" s="57"/>
      <c r="AH6712" s="57"/>
      <c r="AI6712" s="57"/>
      <c r="AJ6712" s="57"/>
      <c r="AK6712" s="57"/>
      <c r="AL6712" s="57"/>
      <c r="AM6712" s="57"/>
      <c r="AN6712" s="57"/>
      <c r="AO6712" s="57"/>
      <c r="AP6712" s="57"/>
      <c r="AQ6712" s="57"/>
      <c r="AR6712" s="57"/>
      <c r="AS6712" s="57"/>
      <c r="AT6712" s="57"/>
      <c r="AU6712" s="57"/>
      <c r="AV6712" s="57"/>
      <c r="AW6712" s="57"/>
      <c r="AX6712" s="57"/>
      <c r="AY6712" s="57"/>
      <c r="AZ6712" s="57"/>
      <c r="BA6712" s="57"/>
      <c r="BB6712" s="57"/>
      <c r="BC6712" s="57"/>
      <c r="BD6712" s="57"/>
      <c r="BE6712" s="57"/>
      <c r="BF6712" s="57"/>
      <c r="BG6712" s="57"/>
      <c r="BH6712" s="57"/>
      <c r="BI6712" s="57"/>
      <c r="BJ6712" s="57"/>
      <c r="BK6712" s="57"/>
      <c r="BL6712" s="57"/>
    </row>
    <row r="6713" spans="1:64" s="50" customFormat="1" ht="13.5" customHeight="1" x14ac:dyDescent="0.15">
      <c r="A6713" s="42" t="s">
        <v>17467</v>
      </c>
      <c r="B6713" s="42">
        <v>29</v>
      </c>
      <c r="C6713" s="42" t="s">
        <v>14</v>
      </c>
      <c r="D6713" s="42" t="s">
        <v>42</v>
      </c>
      <c r="E6713" s="42" t="s">
        <v>17468</v>
      </c>
      <c r="F6713" s="55">
        <v>41321</v>
      </c>
      <c r="G6713" s="42" t="s">
        <v>17469</v>
      </c>
      <c r="H6713" s="42" t="s">
        <v>2442</v>
      </c>
      <c r="I6713" s="42" t="s">
        <v>389</v>
      </c>
      <c r="J6713" s="42" t="s">
        <v>17470</v>
      </c>
      <c r="K6713" s="42" t="s">
        <v>2442</v>
      </c>
      <c r="L6713" s="42" t="s">
        <v>3299</v>
      </c>
      <c r="M6713" s="42" t="s">
        <v>21</v>
      </c>
      <c r="N6713" s="42" t="s">
        <v>17471</v>
      </c>
      <c r="O6713" s="42" t="s">
        <v>537</v>
      </c>
      <c r="P6713" s="42" t="s">
        <v>395</v>
      </c>
      <c r="Q6713" s="56" t="s">
        <v>17472</v>
      </c>
      <c r="R6713" s="42" t="s">
        <v>542</v>
      </c>
      <c r="S6713" s="42" t="s">
        <v>12</v>
      </c>
      <c r="T6713" s="42"/>
      <c r="V6713" s="42"/>
      <c r="W6713" s="42"/>
      <c r="Y6713" s="57"/>
      <c r="Z6713" s="57"/>
      <c r="AA6713" s="57"/>
      <c r="AB6713" s="57"/>
      <c r="AC6713" s="57"/>
      <c r="AD6713" s="57"/>
      <c r="AE6713" s="57"/>
      <c r="AF6713" s="57"/>
      <c r="AG6713" s="57"/>
      <c r="AH6713" s="57"/>
      <c r="AI6713" s="57"/>
      <c r="AJ6713" s="57"/>
      <c r="AK6713" s="57"/>
      <c r="AL6713" s="57"/>
      <c r="AM6713" s="57"/>
      <c r="AN6713" s="57"/>
      <c r="AO6713" s="57"/>
      <c r="AP6713" s="57"/>
      <c r="AQ6713" s="57"/>
      <c r="AR6713" s="57"/>
      <c r="AS6713" s="57"/>
      <c r="AT6713" s="57"/>
      <c r="AU6713" s="57"/>
      <c r="AV6713" s="57"/>
      <c r="AW6713" s="57"/>
      <c r="AX6713" s="57"/>
      <c r="AY6713" s="57"/>
      <c r="AZ6713" s="57"/>
      <c r="BA6713" s="57"/>
      <c r="BB6713" s="57"/>
      <c r="BC6713" s="57"/>
      <c r="BD6713" s="57"/>
      <c r="BE6713" s="57"/>
      <c r="BF6713" s="57"/>
      <c r="BG6713" s="57"/>
      <c r="BH6713" s="57"/>
      <c r="BI6713" s="57"/>
      <c r="BJ6713" s="57"/>
      <c r="BK6713" s="57"/>
      <c r="BL6713" s="57"/>
    </row>
    <row r="6714" spans="1:64" s="50" customFormat="1" ht="13.5" customHeight="1" x14ac:dyDescent="0.15">
      <c r="A6714" s="42" t="s">
        <v>17479</v>
      </c>
      <c r="B6714" s="42">
        <v>25</v>
      </c>
      <c r="C6714" s="42" t="s">
        <v>14</v>
      </c>
      <c r="D6714" s="42" t="s">
        <v>24</v>
      </c>
      <c r="E6714" s="42"/>
      <c r="F6714" s="55">
        <v>41320</v>
      </c>
      <c r="G6714" s="42" t="s">
        <v>24004</v>
      </c>
      <c r="H6714" s="42" t="s">
        <v>17480</v>
      </c>
      <c r="I6714" s="42" t="s">
        <v>39</v>
      </c>
      <c r="J6714" s="42" t="s">
        <v>17481</v>
      </c>
      <c r="K6714" s="42" t="s">
        <v>92</v>
      </c>
      <c r="L6714" s="42" t="s">
        <v>17482</v>
      </c>
      <c r="M6714" s="42" t="s">
        <v>21</v>
      </c>
      <c r="N6714" s="42" t="s">
        <v>17483</v>
      </c>
      <c r="O6714" s="42" t="s">
        <v>994</v>
      </c>
      <c r="P6714" s="42" t="s">
        <v>395</v>
      </c>
      <c r="Q6714" s="56" t="s">
        <v>17484</v>
      </c>
      <c r="R6714" s="42" t="s">
        <v>94</v>
      </c>
      <c r="S6714" s="42" t="s">
        <v>22</v>
      </c>
      <c r="T6714" s="42"/>
      <c r="V6714" s="42"/>
      <c r="W6714" s="42"/>
      <c r="Y6714" s="57"/>
      <c r="Z6714" s="57"/>
      <c r="AA6714" s="57"/>
      <c r="AB6714" s="57"/>
      <c r="AC6714" s="57"/>
      <c r="AD6714" s="57"/>
      <c r="AE6714" s="57"/>
      <c r="AF6714" s="57"/>
      <c r="AG6714" s="57"/>
      <c r="AH6714" s="57"/>
      <c r="AI6714" s="57"/>
      <c r="AJ6714" s="57"/>
      <c r="AK6714" s="57"/>
      <c r="AL6714" s="57"/>
      <c r="AM6714" s="57"/>
      <c r="AN6714" s="57"/>
      <c r="AO6714" s="57"/>
      <c r="AP6714" s="57"/>
      <c r="AQ6714" s="57"/>
      <c r="AR6714" s="57"/>
      <c r="AS6714" s="57"/>
      <c r="AT6714" s="57"/>
      <c r="AU6714" s="57"/>
      <c r="AV6714" s="57"/>
      <c r="AW6714" s="57"/>
      <c r="AX6714" s="57"/>
      <c r="AY6714" s="57"/>
      <c r="AZ6714" s="57"/>
      <c r="BA6714" s="57"/>
      <c r="BB6714" s="57"/>
      <c r="BC6714" s="57"/>
      <c r="BD6714" s="57"/>
      <c r="BE6714" s="57"/>
      <c r="BF6714" s="57"/>
      <c r="BG6714" s="57"/>
      <c r="BH6714" s="57"/>
      <c r="BI6714" s="57"/>
      <c r="BJ6714" s="57"/>
      <c r="BK6714" s="57"/>
      <c r="BL6714" s="57"/>
    </row>
    <row r="6715" spans="1:64" s="50" customFormat="1" ht="13.5" customHeight="1" x14ac:dyDescent="0.15">
      <c r="A6715" s="42" t="s">
        <v>17485</v>
      </c>
      <c r="B6715" s="42">
        <v>23</v>
      </c>
      <c r="C6715" s="42" t="s">
        <v>14</v>
      </c>
      <c r="D6715" s="42" t="s">
        <v>42</v>
      </c>
      <c r="E6715" s="42" t="s">
        <v>17486</v>
      </c>
      <c r="F6715" s="55">
        <v>41319</v>
      </c>
      <c r="G6715" s="42" t="s">
        <v>17487</v>
      </c>
      <c r="H6715" s="42" t="s">
        <v>6184</v>
      </c>
      <c r="I6715" s="42" t="s">
        <v>39</v>
      </c>
      <c r="J6715" s="42" t="s">
        <v>6185</v>
      </c>
      <c r="K6715" s="42" t="s">
        <v>767</v>
      </c>
      <c r="L6715" s="42" t="s">
        <v>6186</v>
      </c>
      <c r="M6715" s="42" t="s">
        <v>21</v>
      </c>
      <c r="N6715" s="42" t="s">
        <v>17488</v>
      </c>
      <c r="O6715" s="42" t="s">
        <v>537</v>
      </c>
      <c r="P6715" s="42" t="s">
        <v>395</v>
      </c>
      <c r="Q6715" s="56" t="s">
        <v>17489</v>
      </c>
      <c r="R6715" s="42" t="s">
        <v>94</v>
      </c>
      <c r="S6715" s="42" t="s">
        <v>22</v>
      </c>
      <c r="T6715" s="42"/>
      <c r="V6715" s="42"/>
      <c r="W6715" s="42"/>
      <c r="Y6715" s="57"/>
      <c r="Z6715" s="57"/>
      <c r="AA6715" s="57"/>
      <c r="AB6715" s="57"/>
      <c r="AC6715" s="57"/>
      <c r="AD6715" s="57"/>
      <c r="AE6715" s="57"/>
      <c r="AF6715" s="57"/>
      <c r="AG6715" s="57"/>
      <c r="AH6715" s="57"/>
      <c r="AI6715" s="57"/>
      <c r="AJ6715" s="57"/>
      <c r="AK6715" s="57"/>
      <c r="AL6715" s="57"/>
      <c r="AM6715" s="57"/>
      <c r="AN6715" s="57"/>
      <c r="AO6715" s="57"/>
      <c r="AP6715" s="57"/>
      <c r="AQ6715" s="57"/>
      <c r="AR6715" s="57"/>
      <c r="AS6715" s="57"/>
      <c r="AT6715" s="57"/>
      <c r="AU6715" s="57"/>
      <c r="AV6715" s="57"/>
      <c r="AW6715" s="57"/>
      <c r="AX6715" s="57"/>
      <c r="AY6715" s="57"/>
      <c r="AZ6715" s="57"/>
      <c r="BA6715" s="57"/>
      <c r="BB6715" s="57"/>
      <c r="BC6715" s="57"/>
      <c r="BD6715" s="57"/>
      <c r="BE6715" s="57"/>
      <c r="BF6715" s="57"/>
      <c r="BG6715" s="57"/>
      <c r="BH6715" s="57"/>
      <c r="BI6715" s="57"/>
      <c r="BJ6715" s="57"/>
      <c r="BK6715" s="57"/>
      <c r="BL6715" s="57"/>
    </row>
    <row r="6716" spans="1:64" s="50" customFormat="1" ht="13.5" customHeight="1" x14ac:dyDescent="0.15">
      <c r="A6716" s="42" t="s">
        <v>17490</v>
      </c>
      <c r="B6716" s="42">
        <v>41</v>
      </c>
      <c r="C6716" s="42" t="s">
        <v>108</v>
      </c>
      <c r="D6716" s="42" t="s">
        <v>79</v>
      </c>
      <c r="E6716" s="42" t="s">
        <v>17491</v>
      </c>
      <c r="F6716" s="55">
        <v>41318</v>
      </c>
      <c r="G6716" s="42" t="s">
        <v>17492</v>
      </c>
      <c r="H6716" s="42" t="s">
        <v>5225</v>
      </c>
      <c r="I6716" s="42" t="s">
        <v>39</v>
      </c>
      <c r="J6716" s="42" t="s">
        <v>17493</v>
      </c>
      <c r="K6716" s="42" t="s">
        <v>589</v>
      </c>
      <c r="L6716" s="42" t="s">
        <v>5226</v>
      </c>
      <c r="M6716" s="42" t="s">
        <v>12501</v>
      </c>
      <c r="N6716" s="42" t="s">
        <v>17494</v>
      </c>
      <c r="O6716" s="42" t="s">
        <v>3301</v>
      </c>
      <c r="P6716" s="42" t="s">
        <v>395</v>
      </c>
      <c r="Q6716" s="56" t="s">
        <v>17495</v>
      </c>
      <c r="R6716" s="42" t="s">
        <v>542</v>
      </c>
      <c r="S6716" s="42" t="s">
        <v>12</v>
      </c>
      <c r="T6716" s="42"/>
      <c r="V6716" s="42"/>
      <c r="W6716" s="42"/>
      <c r="Y6716" s="57"/>
      <c r="Z6716" s="57"/>
      <c r="AA6716" s="57"/>
      <c r="AB6716" s="57"/>
      <c r="AC6716" s="57"/>
      <c r="AD6716" s="57"/>
      <c r="AE6716" s="57"/>
      <c r="AF6716" s="57"/>
      <c r="AG6716" s="57"/>
      <c r="AH6716" s="57"/>
      <c r="AI6716" s="57"/>
      <c r="AJ6716" s="57"/>
      <c r="AK6716" s="57"/>
      <c r="AL6716" s="57"/>
      <c r="AM6716" s="57"/>
      <c r="AN6716" s="57"/>
      <c r="AO6716" s="57"/>
      <c r="AP6716" s="57"/>
      <c r="AQ6716" s="57"/>
      <c r="AR6716" s="57"/>
      <c r="AS6716" s="57"/>
      <c r="AT6716" s="57"/>
      <c r="AU6716" s="57"/>
      <c r="AV6716" s="57"/>
      <c r="AW6716" s="57"/>
      <c r="AX6716" s="57"/>
      <c r="AY6716" s="57"/>
      <c r="AZ6716" s="57"/>
      <c r="BA6716" s="57"/>
      <c r="BB6716" s="57"/>
      <c r="BC6716" s="57"/>
      <c r="BD6716" s="57"/>
      <c r="BE6716" s="57"/>
      <c r="BF6716" s="57"/>
      <c r="BG6716" s="57"/>
      <c r="BH6716" s="57"/>
      <c r="BI6716" s="57"/>
      <c r="BJ6716" s="57"/>
      <c r="BK6716" s="57"/>
      <c r="BL6716" s="57"/>
    </row>
    <row r="6717" spans="1:64" s="50" customFormat="1" ht="13.5" customHeight="1" x14ac:dyDescent="0.15">
      <c r="A6717" s="42" t="s">
        <v>3186</v>
      </c>
      <c r="B6717" s="42">
        <v>34</v>
      </c>
      <c r="C6717" s="42" t="s">
        <v>14</v>
      </c>
      <c r="D6717" s="42" t="s">
        <v>79</v>
      </c>
      <c r="E6717" s="42"/>
      <c r="F6717" s="55">
        <v>41318</v>
      </c>
      <c r="G6717" s="42" t="s">
        <v>17496</v>
      </c>
      <c r="H6717" s="42" t="s">
        <v>707</v>
      </c>
      <c r="I6717" s="42" t="s">
        <v>67</v>
      </c>
      <c r="J6717" s="42" t="s">
        <v>17497</v>
      </c>
      <c r="K6717" s="42" t="s">
        <v>545</v>
      </c>
      <c r="L6717" s="42" t="s">
        <v>708</v>
      </c>
      <c r="M6717" s="42" t="s">
        <v>21</v>
      </c>
      <c r="N6717" s="42" t="s">
        <v>17498</v>
      </c>
      <c r="O6717" s="42" t="s">
        <v>23</v>
      </c>
      <c r="P6717" s="42" t="s">
        <v>395</v>
      </c>
      <c r="Q6717" s="56"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6717" s="42" t="s">
        <v>94</v>
      </c>
      <c r="S6717" s="42" t="s">
        <v>22</v>
      </c>
      <c r="T6717" s="42"/>
      <c r="V6717" s="42"/>
      <c r="W6717" s="42"/>
      <c r="Y6717" s="57"/>
      <c r="Z6717" s="57"/>
      <c r="AA6717" s="57"/>
      <c r="AB6717" s="57"/>
      <c r="AC6717" s="57"/>
      <c r="AD6717" s="57"/>
      <c r="AE6717" s="57"/>
      <c r="AF6717" s="57"/>
      <c r="AG6717" s="57"/>
      <c r="AH6717" s="57"/>
      <c r="AI6717" s="57"/>
      <c r="AJ6717" s="57"/>
      <c r="AK6717" s="57"/>
      <c r="AL6717" s="57"/>
      <c r="AM6717" s="57"/>
      <c r="AN6717" s="57"/>
      <c r="AO6717" s="57"/>
      <c r="AP6717" s="57"/>
      <c r="AQ6717" s="57"/>
      <c r="AR6717" s="57"/>
      <c r="AS6717" s="57"/>
      <c r="AT6717" s="57"/>
      <c r="AU6717" s="57"/>
      <c r="AV6717" s="57"/>
      <c r="AW6717" s="57"/>
      <c r="AX6717" s="57"/>
      <c r="AY6717" s="57"/>
      <c r="AZ6717" s="57"/>
      <c r="BA6717" s="57"/>
      <c r="BB6717" s="57"/>
      <c r="BC6717" s="57"/>
      <c r="BD6717" s="57"/>
      <c r="BE6717" s="57"/>
      <c r="BF6717" s="57"/>
      <c r="BG6717" s="57"/>
      <c r="BH6717" s="57"/>
      <c r="BI6717" s="57"/>
      <c r="BJ6717" s="57"/>
      <c r="BK6717" s="57"/>
      <c r="BL6717" s="57"/>
    </row>
    <row r="6718" spans="1:64" s="50" customFormat="1" ht="13.5" customHeight="1" x14ac:dyDescent="0.15">
      <c r="A6718" s="42" t="s">
        <v>17506</v>
      </c>
      <c r="B6718" s="42">
        <v>32</v>
      </c>
      <c r="C6718" s="42" t="s">
        <v>14</v>
      </c>
      <c r="D6718" s="42" t="s">
        <v>79</v>
      </c>
      <c r="E6718" s="42"/>
      <c r="F6718" s="55">
        <v>41317</v>
      </c>
      <c r="G6718" s="42" t="s">
        <v>17507</v>
      </c>
      <c r="H6718" s="42" t="s">
        <v>3501</v>
      </c>
      <c r="I6718" s="42" t="s">
        <v>127</v>
      </c>
      <c r="J6718" s="42" t="s">
        <v>17508</v>
      </c>
      <c r="K6718" s="42" t="s">
        <v>3503</v>
      </c>
      <c r="L6718" s="42" t="s">
        <v>4810</v>
      </c>
      <c r="M6718" s="42" t="s">
        <v>21</v>
      </c>
      <c r="N6718" s="42" t="s">
        <v>17509</v>
      </c>
      <c r="O6718" s="42" t="s">
        <v>537</v>
      </c>
      <c r="P6718" s="42" t="s">
        <v>395</v>
      </c>
      <c r="Q6718" s="56" t="s">
        <v>17510</v>
      </c>
      <c r="R6718" s="42" t="s">
        <v>94</v>
      </c>
      <c r="S6718" s="42" t="s">
        <v>22</v>
      </c>
      <c r="T6718" s="42"/>
      <c r="V6718" s="42"/>
      <c r="W6718" s="42"/>
      <c r="Y6718" s="57"/>
      <c r="Z6718" s="57"/>
      <c r="AA6718" s="57"/>
      <c r="AB6718" s="57"/>
      <c r="AC6718" s="57"/>
      <c r="AD6718" s="57"/>
      <c r="AE6718" s="57"/>
      <c r="AF6718" s="57"/>
      <c r="AG6718" s="57"/>
      <c r="AH6718" s="57"/>
      <c r="AI6718" s="57"/>
      <c r="AJ6718" s="57"/>
      <c r="AK6718" s="57"/>
      <c r="AL6718" s="57"/>
      <c r="AM6718" s="57"/>
      <c r="AN6718" s="57"/>
      <c r="AO6718" s="57"/>
      <c r="AP6718" s="57"/>
      <c r="AQ6718" s="57"/>
      <c r="AR6718" s="57"/>
      <c r="AS6718" s="57"/>
      <c r="AT6718" s="57"/>
      <c r="AU6718" s="57"/>
      <c r="AV6718" s="57"/>
      <c r="AW6718" s="57"/>
      <c r="AX6718" s="57"/>
      <c r="AY6718" s="57"/>
      <c r="AZ6718" s="57"/>
      <c r="BA6718" s="57"/>
      <c r="BB6718" s="57"/>
      <c r="BC6718" s="57"/>
      <c r="BD6718" s="57"/>
      <c r="BE6718" s="57"/>
      <c r="BF6718" s="57"/>
      <c r="BG6718" s="57"/>
      <c r="BH6718" s="57"/>
      <c r="BI6718" s="57"/>
      <c r="BJ6718" s="57"/>
      <c r="BK6718" s="57"/>
      <c r="BL6718" s="57"/>
    </row>
    <row r="6719" spans="1:64" s="50" customFormat="1" ht="13.5" customHeight="1" x14ac:dyDescent="0.15">
      <c r="A6719" s="42" t="s">
        <v>17499</v>
      </c>
      <c r="B6719" s="42">
        <v>18</v>
      </c>
      <c r="C6719" s="42" t="s">
        <v>14</v>
      </c>
      <c r="D6719" s="42" t="s">
        <v>79</v>
      </c>
      <c r="E6719" s="42" t="s">
        <v>17500</v>
      </c>
      <c r="F6719" s="55">
        <v>41317</v>
      </c>
      <c r="G6719" s="42" t="s">
        <v>17501</v>
      </c>
      <c r="H6719" s="42" t="s">
        <v>17502</v>
      </c>
      <c r="I6719" s="42" t="s">
        <v>51</v>
      </c>
      <c r="J6719" s="42" t="s">
        <v>17503</v>
      </c>
      <c r="K6719" s="42" t="s">
        <v>1107</v>
      </c>
      <c r="L6719" s="42" t="s">
        <v>26888</v>
      </c>
      <c r="M6719" s="42" t="s">
        <v>21</v>
      </c>
      <c r="N6719" s="42" t="s">
        <v>17504</v>
      </c>
      <c r="O6719" s="42" t="s">
        <v>994</v>
      </c>
      <c r="P6719" s="42" t="s">
        <v>395</v>
      </c>
      <c r="Q6719" s="56" t="s">
        <v>17505</v>
      </c>
      <c r="R6719" s="42" t="s">
        <v>94</v>
      </c>
      <c r="S6719" s="42" t="s">
        <v>22</v>
      </c>
      <c r="T6719" s="42"/>
      <c r="V6719" s="42"/>
      <c r="W6719" s="42"/>
      <c r="Y6719" s="57"/>
      <c r="Z6719" s="57"/>
      <c r="AA6719" s="57"/>
      <c r="AB6719" s="57"/>
      <c r="AC6719" s="57"/>
      <c r="AD6719" s="57"/>
      <c r="AE6719" s="57"/>
      <c r="AF6719" s="57"/>
      <c r="AG6719" s="57"/>
      <c r="AH6719" s="57"/>
      <c r="AI6719" s="57"/>
      <c r="AJ6719" s="57"/>
      <c r="AK6719" s="57"/>
      <c r="AL6719" s="57"/>
      <c r="AM6719" s="57"/>
      <c r="AN6719" s="57"/>
      <c r="AO6719" s="57"/>
      <c r="AP6719" s="57"/>
      <c r="AQ6719" s="57"/>
      <c r="AR6719" s="57"/>
      <c r="AS6719" s="57"/>
      <c r="AT6719" s="57"/>
      <c r="AU6719" s="57"/>
      <c r="AV6719" s="57"/>
      <c r="AW6719" s="57"/>
      <c r="AX6719" s="57"/>
      <c r="AY6719" s="57"/>
      <c r="AZ6719" s="57"/>
      <c r="BA6719" s="57"/>
      <c r="BB6719" s="57"/>
      <c r="BC6719" s="57"/>
      <c r="BD6719" s="57"/>
      <c r="BE6719" s="57"/>
      <c r="BF6719" s="57"/>
      <c r="BG6719" s="57"/>
      <c r="BH6719" s="57"/>
      <c r="BI6719" s="57"/>
      <c r="BJ6719" s="57"/>
      <c r="BK6719" s="57"/>
      <c r="BL6719" s="57"/>
    </row>
    <row r="6720" spans="1:64" s="50" customFormat="1" ht="13.5" customHeight="1" x14ac:dyDescent="0.15">
      <c r="A6720" s="42" t="s">
        <v>29591</v>
      </c>
      <c r="B6720" s="42">
        <v>35</v>
      </c>
      <c r="C6720" s="42" t="s">
        <v>14</v>
      </c>
      <c r="D6720" s="42" t="s">
        <v>31</v>
      </c>
      <c r="E6720" s="42" t="s">
        <v>29592</v>
      </c>
      <c r="F6720" s="55">
        <v>41316</v>
      </c>
      <c r="G6720" s="42" t="s">
        <v>29593</v>
      </c>
      <c r="H6720" s="42" t="s">
        <v>29594</v>
      </c>
      <c r="I6720" s="42" t="s">
        <v>26</v>
      </c>
      <c r="J6720" s="42" t="s">
        <v>29595</v>
      </c>
      <c r="K6720" s="42" t="s">
        <v>246</v>
      </c>
      <c r="L6720" s="42" t="s">
        <v>29596</v>
      </c>
      <c r="M6720" s="42" t="s">
        <v>21</v>
      </c>
      <c r="N6720" s="42" t="s">
        <v>29597</v>
      </c>
      <c r="O6720" s="42" t="s">
        <v>537</v>
      </c>
      <c r="P6720" s="42" t="s">
        <v>395</v>
      </c>
      <c r="Q6720" s="56" t="s">
        <v>29598</v>
      </c>
      <c r="R6720" s="42" t="s">
        <v>542</v>
      </c>
      <c r="S6720" s="42" t="s">
        <v>22</v>
      </c>
      <c r="T6720" s="42"/>
      <c r="V6720" s="42"/>
      <c r="W6720" s="42"/>
      <c r="Y6720" s="57"/>
      <c r="Z6720" s="57"/>
      <c r="AA6720" s="57"/>
      <c r="AB6720" s="57"/>
      <c r="AC6720" s="57"/>
      <c r="AD6720" s="57"/>
      <c r="AE6720" s="57"/>
      <c r="AF6720" s="57"/>
      <c r="AG6720" s="57"/>
      <c r="AH6720" s="57"/>
      <c r="AI6720" s="57"/>
      <c r="AJ6720" s="57"/>
      <c r="AK6720" s="57"/>
      <c r="AL6720" s="57"/>
      <c r="AM6720" s="57"/>
      <c r="AN6720" s="57"/>
      <c r="AO6720" s="57"/>
      <c r="AP6720" s="57"/>
      <c r="AQ6720" s="57"/>
      <c r="AR6720" s="57"/>
      <c r="AS6720" s="57"/>
      <c r="AT6720" s="57"/>
      <c r="AU6720" s="57"/>
      <c r="AV6720" s="57"/>
      <c r="AW6720" s="57"/>
      <c r="AX6720" s="57"/>
      <c r="AY6720" s="57"/>
      <c r="AZ6720" s="57"/>
      <c r="BA6720" s="57"/>
      <c r="BB6720" s="57"/>
      <c r="BC6720" s="57"/>
      <c r="BD6720" s="57"/>
      <c r="BE6720" s="57"/>
      <c r="BF6720" s="57"/>
      <c r="BG6720" s="57"/>
      <c r="BH6720" s="57"/>
      <c r="BI6720" s="57"/>
      <c r="BJ6720" s="57"/>
      <c r="BK6720" s="57"/>
      <c r="BL6720" s="57"/>
    </row>
    <row r="6721" spans="1:64" s="50" customFormat="1" ht="13.5" customHeight="1" x14ac:dyDescent="0.15">
      <c r="A6721" s="42" t="s">
        <v>17516</v>
      </c>
      <c r="B6721" s="42">
        <v>29</v>
      </c>
      <c r="C6721" s="42" t="s">
        <v>14</v>
      </c>
      <c r="D6721" s="42" t="s">
        <v>31</v>
      </c>
      <c r="E6721" s="42" t="s">
        <v>17517</v>
      </c>
      <c r="F6721" s="55">
        <v>41316</v>
      </c>
      <c r="G6721" s="42" t="s">
        <v>24005</v>
      </c>
      <c r="H6721" s="42" t="s">
        <v>17518</v>
      </c>
      <c r="I6721" s="42" t="s">
        <v>39</v>
      </c>
      <c r="J6721" s="42" t="s">
        <v>17519</v>
      </c>
      <c r="K6721" s="42" t="s">
        <v>767</v>
      </c>
      <c r="L6721" s="42" t="s">
        <v>17520</v>
      </c>
      <c r="M6721" s="42" t="s">
        <v>21</v>
      </c>
      <c r="N6721" s="42" t="s">
        <v>17521</v>
      </c>
      <c r="O6721" s="42" t="s">
        <v>537</v>
      </c>
      <c r="P6721" s="42" t="s">
        <v>395</v>
      </c>
      <c r="Q6721" s="56" t="s">
        <v>17522</v>
      </c>
      <c r="R6721" s="42" t="s">
        <v>94</v>
      </c>
      <c r="S6721" s="42" t="s">
        <v>22</v>
      </c>
      <c r="T6721" s="42"/>
      <c r="V6721" s="42"/>
      <c r="W6721" s="42"/>
      <c r="Y6721" s="57"/>
      <c r="Z6721" s="57"/>
      <c r="AA6721" s="57"/>
      <c r="AB6721" s="57"/>
      <c r="AC6721" s="57"/>
      <c r="AD6721" s="57"/>
      <c r="AE6721" s="57"/>
      <c r="AF6721" s="57"/>
      <c r="AG6721" s="57"/>
      <c r="AH6721" s="57"/>
      <c r="AI6721" s="57"/>
      <c r="AJ6721" s="57"/>
      <c r="AK6721" s="57"/>
      <c r="AL6721" s="57"/>
      <c r="AM6721" s="57"/>
      <c r="AN6721" s="57"/>
      <c r="AO6721" s="57"/>
      <c r="AP6721" s="57"/>
      <c r="AQ6721" s="57"/>
      <c r="AR6721" s="57"/>
      <c r="AS6721" s="57"/>
      <c r="AT6721" s="57"/>
      <c r="AU6721" s="57"/>
      <c r="AV6721" s="57"/>
      <c r="AW6721" s="57"/>
      <c r="AX6721" s="57"/>
      <c r="AY6721" s="57"/>
      <c r="AZ6721" s="57"/>
      <c r="BA6721" s="57"/>
      <c r="BB6721" s="57"/>
      <c r="BC6721" s="57"/>
      <c r="BD6721" s="57"/>
      <c r="BE6721" s="57"/>
      <c r="BF6721" s="57"/>
      <c r="BG6721" s="57"/>
      <c r="BH6721" s="57"/>
      <c r="BI6721" s="57"/>
      <c r="BJ6721" s="57"/>
      <c r="BK6721" s="57"/>
      <c r="BL6721" s="57"/>
    </row>
    <row r="6722" spans="1:64" s="50" customFormat="1" ht="13.5" customHeight="1" x14ac:dyDescent="0.15">
      <c r="A6722" s="42" t="s">
        <v>17511</v>
      </c>
      <c r="B6722" s="42">
        <v>32</v>
      </c>
      <c r="C6722" s="42" t="s">
        <v>14</v>
      </c>
      <c r="D6722" s="42" t="s">
        <v>31</v>
      </c>
      <c r="E6722" s="42" t="s">
        <v>17512</v>
      </c>
      <c r="F6722" s="55">
        <v>41316</v>
      </c>
      <c r="G6722" s="42" t="s">
        <v>17513</v>
      </c>
      <c r="H6722" s="42" t="s">
        <v>4476</v>
      </c>
      <c r="I6722" s="42" t="s">
        <v>838</v>
      </c>
      <c r="J6722" s="42" t="s">
        <v>4477</v>
      </c>
      <c r="K6722" s="42" t="s">
        <v>4478</v>
      </c>
      <c r="L6722" s="42" t="s">
        <v>10222</v>
      </c>
      <c r="M6722" s="42" t="s">
        <v>21</v>
      </c>
      <c r="N6722" s="42" t="s">
        <v>17514</v>
      </c>
      <c r="O6722" s="42" t="s">
        <v>537</v>
      </c>
      <c r="P6722" s="42" t="s">
        <v>395</v>
      </c>
      <c r="Q6722" s="56" t="s">
        <v>17515</v>
      </c>
      <c r="R6722" s="42" t="s">
        <v>94</v>
      </c>
      <c r="S6722" s="42" t="s">
        <v>12</v>
      </c>
      <c r="T6722" s="42"/>
      <c r="V6722" s="42"/>
      <c r="W6722" s="42"/>
      <c r="Y6722" s="57"/>
      <c r="Z6722" s="57"/>
      <c r="AA6722" s="57"/>
      <c r="AB6722" s="57"/>
      <c r="AC6722" s="57"/>
      <c r="AD6722" s="57"/>
      <c r="AE6722" s="57"/>
      <c r="AF6722" s="57"/>
      <c r="AG6722" s="57"/>
      <c r="AH6722" s="57"/>
      <c r="AI6722" s="57"/>
      <c r="AJ6722" s="57"/>
      <c r="AK6722" s="57"/>
      <c r="AL6722" s="57"/>
      <c r="AM6722" s="57"/>
      <c r="AN6722" s="57"/>
      <c r="AO6722" s="57"/>
      <c r="AP6722" s="57"/>
      <c r="AQ6722" s="57"/>
      <c r="AR6722" s="57"/>
      <c r="AS6722" s="57"/>
      <c r="AT6722" s="57"/>
      <c r="AU6722" s="57"/>
      <c r="AV6722" s="57"/>
      <c r="AW6722" s="57"/>
      <c r="AX6722" s="57"/>
      <c r="AY6722" s="57"/>
      <c r="AZ6722" s="57"/>
      <c r="BA6722" s="57"/>
      <c r="BB6722" s="57"/>
      <c r="BC6722" s="57"/>
      <c r="BD6722" s="57"/>
      <c r="BE6722" s="57"/>
      <c r="BF6722" s="57"/>
      <c r="BG6722" s="57"/>
      <c r="BH6722" s="57"/>
      <c r="BI6722" s="57"/>
      <c r="BJ6722" s="57"/>
      <c r="BK6722" s="57"/>
      <c r="BL6722" s="57"/>
    </row>
    <row r="6723" spans="1:64" s="50" customFormat="1" ht="13.5" customHeight="1" x14ac:dyDescent="0.15">
      <c r="A6723" s="42" t="s">
        <v>32340</v>
      </c>
      <c r="B6723" s="42">
        <v>21</v>
      </c>
      <c r="C6723" s="42" t="s">
        <v>108</v>
      </c>
      <c r="D6723" s="42" t="s">
        <v>31</v>
      </c>
      <c r="E6723" s="42" t="s">
        <v>32341</v>
      </c>
      <c r="F6723" s="55">
        <v>41315</v>
      </c>
      <c r="G6723" s="42" t="s">
        <v>32342</v>
      </c>
      <c r="H6723" s="42" t="s">
        <v>906</v>
      </c>
      <c r="I6723" s="42" t="s">
        <v>189</v>
      </c>
      <c r="J6723" s="42" t="s">
        <v>9899</v>
      </c>
      <c r="K6723" s="42" t="s">
        <v>458</v>
      </c>
      <c r="L6723" s="42" t="s">
        <v>4857</v>
      </c>
      <c r="M6723" s="42" t="s">
        <v>373</v>
      </c>
      <c r="N6723" s="42" t="s">
        <v>32343</v>
      </c>
      <c r="O6723" s="42" t="s">
        <v>32345</v>
      </c>
      <c r="P6723" s="42" t="s">
        <v>28691</v>
      </c>
      <c r="Q6723" s="56" t="s">
        <v>32344</v>
      </c>
      <c r="R6723" s="42" t="s">
        <v>94</v>
      </c>
      <c r="S6723" s="42" t="s">
        <v>373</v>
      </c>
      <c r="T6723" s="42" t="s">
        <v>28836</v>
      </c>
      <c r="U6723" s="50" t="s">
        <v>28518</v>
      </c>
      <c r="V6723" s="42" t="s">
        <v>28521</v>
      </c>
      <c r="W6723" s="42"/>
      <c r="Y6723" s="57"/>
      <c r="Z6723" s="57"/>
      <c r="AA6723" s="57"/>
      <c r="AB6723" s="57"/>
      <c r="AC6723" s="57"/>
      <c r="AD6723" s="57"/>
      <c r="AE6723" s="57"/>
      <c r="AF6723" s="57"/>
      <c r="AG6723" s="57"/>
      <c r="AH6723" s="57"/>
      <c r="AI6723" s="57"/>
      <c r="AJ6723" s="57"/>
      <c r="AK6723" s="57"/>
      <c r="AL6723" s="57"/>
      <c r="AM6723" s="57"/>
      <c r="AN6723" s="57"/>
      <c r="AO6723" s="57"/>
      <c r="AP6723" s="57"/>
      <c r="AQ6723" s="57"/>
      <c r="AR6723" s="57"/>
      <c r="AS6723" s="57"/>
      <c r="AT6723" s="57"/>
      <c r="AU6723" s="57"/>
      <c r="AV6723" s="57"/>
      <c r="AW6723" s="57"/>
      <c r="AX6723" s="57"/>
      <c r="AY6723" s="57"/>
      <c r="AZ6723" s="57"/>
      <c r="BA6723" s="57"/>
      <c r="BB6723" s="57"/>
      <c r="BC6723" s="57"/>
      <c r="BD6723" s="57"/>
      <c r="BE6723" s="57"/>
      <c r="BF6723" s="57"/>
      <c r="BG6723" s="57"/>
      <c r="BH6723" s="57"/>
      <c r="BI6723" s="57"/>
      <c r="BJ6723" s="57"/>
      <c r="BK6723" s="57"/>
      <c r="BL6723" s="57"/>
    </row>
    <row r="6724" spans="1:64" s="50" customFormat="1" ht="13.5" customHeight="1" x14ac:dyDescent="0.15">
      <c r="A6724" s="42" t="s">
        <v>17523</v>
      </c>
      <c r="B6724" s="42">
        <v>34</v>
      </c>
      <c r="C6724" s="42" t="s">
        <v>14</v>
      </c>
      <c r="D6724" s="42" t="s">
        <v>31</v>
      </c>
      <c r="E6724" s="42" t="s">
        <v>17524</v>
      </c>
      <c r="F6724" s="55">
        <v>41315</v>
      </c>
      <c r="G6724" s="42" t="s">
        <v>17525</v>
      </c>
      <c r="H6724" s="42" t="s">
        <v>1038</v>
      </c>
      <c r="I6724" s="42" t="s">
        <v>63</v>
      </c>
      <c r="J6724" s="42" t="s">
        <v>17526</v>
      </c>
      <c r="K6724" s="42" t="s">
        <v>1039</v>
      </c>
      <c r="L6724" s="42" t="s">
        <v>5902</v>
      </c>
      <c r="M6724" s="42" t="s">
        <v>21</v>
      </c>
      <c r="N6724" s="42" t="s">
        <v>17527</v>
      </c>
      <c r="O6724" s="42" t="s">
        <v>537</v>
      </c>
      <c r="P6724" s="42" t="s">
        <v>395</v>
      </c>
      <c r="Q6724" s="56" t="s">
        <v>17528</v>
      </c>
      <c r="R6724" s="42" t="s">
        <v>542</v>
      </c>
      <c r="S6724" s="42" t="s">
        <v>22</v>
      </c>
      <c r="T6724" s="42"/>
      <c r="V6724" s="42"/>
      <c r="W6724" s="42"/>
      <c r="Y6724" s="57"/>
      <c r="Z6724" s="57"/>
      <c r="AA6724" s="57"/>
      <c r="AB6724" s="57"/>
      <c r="AC6724" s="57"/>
      <c r="AD6724" s="57"/>
      <c r="AE6724" s="57"/>
      <c r="AF6724" s="57"/>
      <c r="AG6724" s="57"/>
      <c r="AH6724" s="57"/>
      <c r="AI6724" s="57"/>
      <c r="AJ6724" s="57"/>
      <c r="AK6724" s="57"/>
      <c r="AL6724" s="57"/>
      <c r="AM6724" s="57"/>
      <c r="AN6724" s="57"/>
      <c r="AO6724" s="57"/>
      <c r="AP6724" s="57"/>
      <c r="AQ6724" s="57"/>
      <c r="AR6724" s="57"/>
      <c r="AS6724" s="57"/>
      <c r="AT6724" s="57"/>
      <c r="AU6724" s="57"/>
      <c r="AV6724" s="57"/>
      <c r="AW6724" s="57"/>
      <c r="AX6724" s="57"/>
      <c r="AY6724" s="57"/>
      <c r="AZ6724" s="57"/>
      <c r="BA6724" s="57"/>
      <c r="BB6724" s="57"/>
      <c r="BC6724" s="57"/>
      <c r="BD6724" s="57"/>
      <c r="BE6724" s="57"/>
      <c r="BF6724" s="57"/>
      <c r="BG6724" s="57"/>
      <c r="BH6724" s="57"/>
      <c r="BI6724" s="57"/>
      <c r="BJ6724" s="57"/>
      <c r="BK6724" s="57"/>
      <c r="BL6724" s="57"/>
    </row>
    <row r="6725" spans="1:64" s="50" customFormat="1" ht="13.5" customHeight="1" x14ac:dyDescent="0.15">
      <c r="A6725" s="42" t="s">
        <v>17529</v>
      </c>
      <c r="B6725" s="42">
        <v>32</v>
      </c>
      <c r="C6725" s="42" t="s">
        <v>14</v>
      </c>
      <c r="D6725" s="42" t="s">
        <v>79</v>
      </c>
      <c r="E6725" s="42" t="s">
        <v>17530</v>
      </c>
      <c r="F6725" s="55">
        <v>41314</v>
      </c>
      <c r="G6725" s="42" t="s">
        <v>17531</v>
      </c>
      <c r="H6725" s="42" t="s">
        <v>693</v>
      </c>
      <c r="I6725" s="42" t="s">
        <v>425</v>
      </c>
      <c r="J6725" s="42" t="s">
        <v>17532</v>
      </c>
      <c r="K6725" s="42" t="s">
        <v>693</v>
      </c>
      <c r="L6725" s="42" t="s">
        <v>4419</v>
      </c>
      <c r="M6725" s="42" t="s">
        <v>21</v>
      </c>
      <c r="N6725" s="42" t="s">
        <v>17533</v>
      </c>
      <c r="O6725" s="42" t="s">
        <v>994</v>
      </c>
      <c r="P6725" s="42" t="s">
        <v>395</v>
      </c>
      <c r="Q6725" s="56" t="s">
        <v>17534</v>
      </c>
      <c r="R6725" s="42" t="s">
        <v>94</v>
      </c>
      <c r="S6725" s="42" t="s">
        <v>22</v>
      </c>
      <c r="T6725" s="42"/>
      <c r="V6725" s="42"/>
      <c r="W6725" s="42"/>
      <c r="Y6725" s="57"/>
      <c r="Z6725" s="57"/>
      <c r="AA6725" s="57"/>
      <c r="AB6725" s="57"/>
      <c r="AC6725" s="57"/>
      <c r="AD6725" s="57"/>
      <c r="AE6725" s="57"/>
      <c r="AF6725" s="57"/>
      <c r="AG6725" s="57"/>
      <c r="AH6725" s="57"/>
      <c r="AI6725" s="57"/>
      <c r="AJ6725" s="57"/>
      <c r="AK6725" s="57"/>
      <c r="AL6725" s="57"/>
      <c r="AM6725" s="57"/>
      <c r="AN6725" s="57"/>
      <c r="AO6725" s="57"/>
      <c r="AP6725" s="57"/>
      <c r="AQ6725" s="57"/>
      <c r="AR6725" s="57"/>
      <c r="AS6725" s="57"/>
      <c r="AT6725" s="57"/>
      <c r="AU6725" s="57"/>
      <c r="AV6725" s="57"/>
      <c r="AW6725" s="57"/>
      <c r="AX6725" s="57"/>
      <c r="AY6725" s="57"/>
      <c r="AZ6725" s="57"/>
      <c r="BA6725" s="57"/>
      <c r="BB6725" s="57"/>
      <c r="BC6725" s="57"/>
      <c r="BD6725" s="57"/>
      <c r="BE6725" s="57"/>
      <c r="BF6725" s="57"/>
      <c r="BG6725" s="57"/>
      <c r="BH6725" s="57"/>
      <c r="BI6725" s="57"/>
      <c r="BJ6725" s="57"/>
      <c r="BK6725" s="57"/>
      <c r="BL6725" s="57"/>
    </row>
    <row r="6726" spans="1:64" s="50" customFormat="1" ht="13.5" customHeight="1" x14ac:dyDescent="0.15">
      <c r="A6726" s="42" t="s">
        <v>17535</v>
      </c>
      <c r="B6726" s="42">
        <v>41</v>
      </c>
      <c r="C6726" s="42" t="s">
        <v>14</v>
      </c>
      <c r="D6726" s="42" t="s">
        <v>31</v>
      </c>
      <c r="E6726" s="42" t="s">
        <v>17536</v>
      </c>
      <c r="F6726" s="55">
        <v>41314</v>
      </c>
      <c r="G6726" s="42" t="s">
        <v>17537</v>
      </c>
      <c r="H6726" s="42" t="s">
        <v>17538</v>
      </c>
      <c r="I6726" s="42" t="s">
        <v>51</v>
      </c>
      <c r="J6726" s="42" t="s">
        <v>17539</v>
      </c>
      <c r="K6726" s="42" t="s">
        <v>9077</v>
      </c>
      <c r="L6726" s="42" t="s">
        <v>17540</v>
      </c>
      <c r="M6726" s="42" t="s">
        <v>21</v>
      </c>
      <c r="N6726" s="42" t="s">
        <v>17541</v>
      </c>
      <c r="O6726" s="42" t="s">
        <v>537</v>
      </c>
      <c r="P6726" s="42" t="s">
        <v>395</v>
      </c>
      <c r="Q6726" s="56" t="s">
        <v>17542</v>
      </c>
      <c r="R6726" s="42" t="s">
        <v>23</v>
      </c>
      <c r="S6726" s="42" t="s">
        <v>22</v>
      </c>
      <c r="T6726" s="42"/>
      <c r="V6726" s="42"/>
      <c r="W6726" s="42"/>
      <c r="Y6726" s="57"/>
      <c r="Z6726" s="57"/>
      <c r="AA6726" s="57"/>
      <c r="AB6726" s="57"/>
      <c r="AC6726" s="57"/>
      <c r="AD6726" s="57"/>
      <c r="AE6726" s="57"/>
      <c r="AF6726" s="57"/>
      <c r="AG6726" s="57"/>
      <c r="AH6726" s="57"/>
      <c r="AI6726" s="57"/>
      <c r="AJ6726" s="57"/>
      <c r="AK6726" s="57"/>
      <c r="AL6726" s="57"/>
      <c r="AM6726" s="57"/>
      <c r="AN6726" s="57"/>
      <c r="AO6726" s="57"/>
      <c r="AP6726" s="57"/>
      <c r="AQ6726" s="57"/>
      <c r="AR6726" s="57"/>
      <c r="AS6726" s="57"/>
      <c r="AT6726" s="57"/>
      <c r="AU6726" s="57"/>
      <c r="AV6726" s="57"/>
      <c r="AW6726" s="57"/>
      <c r="AX6726" s="57"/>
      <c r="AY6726" s="57"/>
      <c r="AZ6726" s="57"/>
      <c r="BA6726" s="57"/>
      <c r="BB6726" s="57"/>
      <c r="BC6726" s="57"/>
      <c r="BD6726" s="57"/>
      <c r="BE6726" s="57"/>
      <c r="BF6726" s="57"/>
      <c r="BG6726" s="57"/>
      <c r="BH6726" s="57"/>
      <c r="BI6726" s="57"/>
      <c r="BJ6726" s="57"/>
      <c r="BK6726" s="57"/>
      <c r="BL6726" s="57"/>
    </row>
    <row r="6727" spans="1:64" s="50" customFormat="1" ht="13.5" customHeight="1" x14ac:dyDescent="0.15">
      <c r="A6727" s="42" t="s">
        <v>17543</v>
      </c>
      <c r="B6727" s="42">
        <v>40</v>
      </c>
      <c r="C6727" s="42" t="s">
        <v>14</v>
      </c>
      <c r="D6727" s="42" t="s">
        <v>31</v>
      </c>
      <c r="E6727" s="42" t="s">
        <v>17544</v>
      </c>
      <c r="F6727" s="55">
        <v>41314</v>
      </c>
      <c r="G6727" s="42" t="s">
        <v>17545</v>
      </c>
      <c r="H6727" s="42" t="s">
        <v>279</v>
      </c>
      <c r="I6727" s="42" t="s">
        <v>67</v>
      </c>
      <c r="J6727" s="42" t="s">
        <v>17546</v>
      </c>
      <c r="K6727" s="42" t="s">
        <v>279</v>
      </c>
      <c r="L6727" s="42" t="s">
        <v>280</v>
      </c>
      <c r="M6727" s="42" t="s">
        <v>21</v>
      </c>
      <c r="N6727" s="42" t="s">
        <v>17547</v>
      </c>
      <c r="O6727" s="42" t="s">
        <v>537</v>
      </c>
      <c r="P6727" s="42" t="s">
        <v>395</v>
      </c>
      <c r="Q6727" s="56" t="s">
        <v>17548</v>
      </c>
      <c r="R6727" s="42" t="s">
        <v>23</v>
      </c>
      <c r="S6727" s="42" t="s">
        <v>22</v>
      </c>
      <c r="T6727" s="42"/>
      <c r="V6727" s="42"/>
      <c r="W6727" s="42"/>
      <c r="Y6727" s="57"/>
      <c r="Z6727" s="57"/>
      <c r="AA6727" s="57"/>
      <c r="AB6727" s="57"/>
      <c r="AC6727" s="57"/>
      <c r="AD6727" s="57"/>
      <c r="AE6727" s="57"/>
      <c r="AF6727" s="57"/>
      <c r="AG6727" s="57"/>
      <c r="AH6727" s="57"/>
      <c r="AI6727" s="57"/>
      <c r="AJ6727" s="57"/>
      <c r="AK6727" s="57"/>
      <c r="AL6727" s="57"/>
      <c r="AM6727" s="57"/>
      <c r="AN6727" s="57"/>
      <c r="AO6727" s="57"/>
      <c r="AP6727" s="57"/>
      <c r="AQ6727" s="57"/>
      <c r="AR6727" s="57"/>
      <c r="AS6727" s="57"/>
      <c r="AT6727" s="57"/>
      <c r="AU6727" s="57"/>
      <c r="AV6727" s="57"/>
      <c r="AW6727" s="57"/>
      <c r="AX6727" s="57"/>
      <c r="AY6727" s="57"/>
      <c r="AZ6727" s="57"/>
      <c r="BA6727" s="57"/>
      <c r="BB6727" s="57"/>
      <c r="BC6727" s="57"/>
      <c r="BD6727" s="57"/>
      <c r="BE6727" s="57"/>
      <c r="BF6727" s="57"/>
      <c r="BG6727" s="57"/>
      <c r="BH6727" s="57"/>
      <c r="BI6727" s="57"/>
      <c r="BJ6727" s="57"/>
      <c r="BK6727" s="57"/>
      <c r="BL6727" s="57"/>
    </row>
    <row r="6728" spans="1:64" s="50" customFormat="1" ht="13.5" customHeight="1" x14ac:dyDescent="0.15">
      <c r="A6728" s="42" t="s">
        <v>17553</v>
      </c>
      <c r="B6728" s="42">
        <v>22</v>
      </c>
      <c r="C6728" s="42" t="s">
        <v>14</v>
      </c>
      <c r="D6728" s="42" t="s">
        <v>42</v>
      </c>
      <c r="E6728" s="42" t="s">
        <v>17554</v>
      </c>
      <c r="F6728" s="55">
        <v>41313</v>
      </c>
      <c r="G6728" s="42" t="s">
        <v>17555</v>
      </c>
      <c r="H6728" s="42" t="s">
        <v>1716</v>
      </c>
      <c r="I6728" s="42" t="s">
        <v>39</v>
      </c>
      <c r="J6728" s="42" t="s">
        <v>17556</v>
      </c>
      <c r="K6728" s="42" t="s">
        <v>1139</v>
      </c>
      <c r="L6728" s="42" t="s">
        <v>1718</v>
      </c>
      <c r="M6728" s="42" t="s">
        <v>21</v>
      </c>
      <c r="N6728" s="42" t="s">
        <v>17557</v>
      </c>
      <c r="O6728" s="42" t="s">
        <v>537</v>
      </c>
      <c r="P6728" s="42" t="s">
        <v>395</v>
      </c>
      <c r="Q6728" s="56" t="s">
        <v>17558</v>
      </c>
      <c r="R6728" s="42" t="s">
        <v>94</v>
      </c>
      <c r="S6728" s="42" t="s">
        <v>22</v>
      </c>
      <c r="T6728" s="42"/>
      <c r="V6728" s="42"/>
      <c r="W6728" s="42"/>
      <c r="Y6728" s="57"/>
      <c r="Z6728" s="57"/>
      <c r="AA6728" s="57"/>
      <c r="AB6728" s="57"/>
      <c r="AC6728" s="57"/>
      <c r="AD6728" s="57"/>
      <c r="AE6728" s="57"/>
      <c r="AF6728" s="57"/>
      <c r="AG6728" s="57"/>
      <c r="AH6728" s="57"/>
      <c r="AI6728" s="57"/>
      <c r="AJ6728" s="57"/>
      <c r="AK6728" s="57"/>
      <c r="AL6728" s="57"/>
      <c r="AM6728" s="57"/>
      <c r="AN6728" s="57"/>
      <c r="AO6728" s="57"/>
      <c r="AP6728" s="57"/>
      <c r="AQ6728" s="57"/>
      <c r="AR6728" s="57"/>
      <c r="AS6728" s="57"/>
      <c r="AT6728" s="57"/>
      <c r="AU6728" s="57"/>
      <c r="AV6728" s="57"/>
      <c r="AW6728" s="57"/>
      <c r="AX6728" s="57"/>
      <c r="AY6728" s="57"/>
      <c r="AZ6728" s="57"/>
      <c r="BA6728" s="57"/>
      <c r="BB6728" s="57"/>
      <c r="BC6728" s="57"/>
      <c r="BD6728" s="57"/>
      <c r="BE6728" s="57"/>
      <c r="BF6728" s="57"/>
      <c r="BG6728" s="57"/>
      <c r="BH6728" s="57"/>
      <c r="BI6728" s="57"/>
      <c r="BJ6728" s="57"/>
      <c r="BK6728" s="57"/>
      <c r="BL6728" s="57"/>
    </row>
    <row r="6729" spans="1:64" s="50" customFormat="1" ht="13.5" customHeight="1" x14ac:dyDescent="0.15">
      <c r="A6729" s="42" t="s">
        <v>17549</v>
      </c>
      <c r="B6729" s="42">
        <v>33</v>
      </c>
      <c r="C6729" s="42" t="s">
        <v>14</v>
      </c>
      <c r="D6729" s="42" t="s">
        <v>42</v>
      </c>
      <c r="E6729" s="42"/>
      <c r="F6729" s="55">
        <v>41313</v>
      </c>
      <c r="G6729" s="42" t="s">
        <v>17550</v>
      </c>
      <c r="H6729" s="42" t="s">
        <v>639</v>
      </c>
      <c r="I6729" s="42" t="s">
        <v>263</v>
      </c>
      <c r="J6729" s="42" t="s">
        <v>6197</v>
      </c>
      <c r="K6729" s="42" t="s">
        <v>557</v>
      </c>
      <c r="L6729" s="42" t="s">
        <v>558</v>
      </c>
      <c r="M6729" s="42" t="s">
        <v>21</v>
      </c>
      <c r="N6729" s="42" t="s">
        <v>17551</v>
      </c>
      <c r="O6729" s="42" t="s">
        <v>537</v>
      </c>
      <c r="P6729" s="42" t="s">
        <v>395</v>
      </c>
      <c r="Q6729" s="56" t="s">
        <v>17552</v>
      </c>
      <c r="R6729" s="42" t="s">
        <v>94</v>
      </c>
      <c r="S6729" s="42" t="s">
        <v>22</v>
      </c>
      <c r="T6729" s="42"/>
      <c r="V6729" s="42"/>
      <c r="W6729" s="42"/>
      <c r="Y6729" s="57"/>
      <c r="Z6729" s="57"/>
      <c r="AA6729" s="57"/>
      <c r="AB6729" s="57"/>
      <c r="AC6729" s="57"/>
      <c r="AD6729" s="57"/>
      <c r="AE6729" s="57"/>
      <c r="AF6729" s="57"/>
      <c r="AG6729" s="57"/>
      <c r="AH6729" s="57"/>
      <c r="AI6729" s="57"/>
      <c r="AJ6729" s="57"/>
      <c r="AK6729" s="57"/>
      <c r="AL6729" s="57"/>
      <c r="AM6729" s="57"/>
      <c r="AN6729" s="57"/>
      <c r="AO6729" s="57"/>
      <c r="AP6729" s="57"/>
      <c r="AQ6729" s="57"/>
      <c r="AR6729" s="57"/>
      <c r="AS6729" s="57"/>
      <c r="AT6729" s="57"/>
      <c r="AU6729" s="57"/>
      <c r="AV6729" s="57"/>
      <c r="AW6729" s="57"/>
      <c r="AX6729" s="57"/>
      <c r="AY6729" s="57"/>
      <c r="AZ6729" s="57"/>
      <c r="BA6729" s="57"/>
      <c r="BB6729" s="57"/>
      <c r="BC6729" s="57"/>
      <c r="BD6729" s="57"/>
      <c r="BE6729" s="57"/>
      <c r="BF6729" s="57"/>
      <c r="BG6729" s="57"/>
      <c r="BH6729" s="57"/>
      <c r="BI6729" s="57"/>
      <c r="BJ6729" s="57"/>
      <c r="BK6729" s="57"/>
      <c r="BL6729" s="57"/>
    </row>
    <row r="6730" spans="1:64" s="50" customFormat="1" ht="13.5" customHeight="1" x14ac:dyDescent="0.15">
      <c r="A6730" s="42" t="s">
        <v>17566</v>
      </c>
      <c r="B6730" s="42">
        <v>32</v>
      </c>
      <c r="C6730" s="42" t="s">
        <v>14</v>
      </c>
      <c r="D6730" s="42" t="s">
        <v>31</v>
      </c>
      <c r="E6730" s="42" t="s">
        <v>17567</v>
      </c>
      <c r="F6730" s="55">
        <v>41312</v>
      </c>
      <c r="G6730" s="42" t="s">
        <v>17568</v>
      </c>
      <c r="H6730" s="42" t="s">
        <v>693</v>
      </c>
      <c r="I6730" s="42" t="s">
        <v>425</v>
      </c>
      <c r="J6730" s="42" t="s">
        <v>17569</v>
      </c>
      <c r="K6730" s="42" t="s">
        <v>693</v>
      </c>
      <c r="L6730" s="42" t="s">
        <v>4419</v>
      </c>
      <c r="M6730" s="42" t="s">
        <v>21</v>
      </c>
      <c r="N6730" s="42" t="s">
        <v>17570</v>
      </c>
      <c r="O6730" s="42" t="s">
        <v>537</v>
      </c>
      <c r="P6730" s="42" t="s">
        <v>395</v>
      </c>
      <c r="Q6730" s="56" t="s">
        <v>17571</v>
      </c>
      <c r="R6730" s="42" t="s">
        <v>94</v>
      </c>
      <c r="S6730" s="42" t="s">
        <v>22</v>
      </c>
      <c r="T6730" s="42"/>
      <c r="V6730" s="42"/>
      <c r="W6730" s="42"/>
      <c r="Y6730" s="57"/>
      <c r="Z6730" s="57"/>
      <c r="AA6730" s="57"/>
      <c r="AB6730" s="57"/>
      <c r="AC6730" s="57"/>
      <c r="AD6730" s="57"/>
      <c r="AE6730" s="57"/>
      <c r="AF6730" s="57"/>
      <c r="AG6730" s="57"/>
      <c r="AH6730" s="57"/>
      <c r="AI6730" s="57"/>
      <c r="AJ6730" s="57"/>
      <c r="AK6730" s="57"/>
      <c r="AL6730" s="57"/>
      <c r="AM6730" s="57"/>
      <c r="AN6730" s="57"/>
      <c r="AO6730" s="57"/>
      <c r="AP6730" s="57"/>
      <c r="AQ6730" s="57"/>
      <c r="AR6730" s="57"/>
      <c r="AS6730" s="57"/>
      <c r="AT6730" s="57"/>
      <c r="AU6730" s="57"/>
      <c r="AV6730" s="57"/>
      <c r="AW6730" s="57"/>
      <c r="AX6730" s="57"/>
      <c r="AY6730" s="57"/>
      <c r="AZ6730" s="57"/>
      <c r="BA6730" s="57"/>
      <c r="BB6730" s="57"/>
      <c r="BC6730" s="57"/>
      <c r="BD6730" s="57"/>
      <c r="BE6730" s="57"/>
      <c r="BF6730" s="57"/>
      <c r="BG6730" s="57"/>
      <c r="BH6730" s="57"/>
      <c r="BI6730" s="57"/>
      <c r="BJ6730" s="57"/>
      <c r="BK6730" s="57"/>
      <c r="BL6730" s="57"/>
    </row>
    <row r="6731" spans="1:64" s="50" customFormat="1" ht="13.5" customHeight="1" x14ac:dyDescent="0.15">
      <c r="A6731" s="42" t="s">
        <v>17559</v>
      </c>
      <c r="B6731" s="42">
        <v>27</v>
      </c>
      <c r="C6731" s="42" t="s">
        <v>14</v>
      </c>
      <c r="D6731" s="42" t="s">
        <v>31</v>
      </c>
      <c r="E6731" s="42" t="s">
        <v>17560</v>
      </c>
      <c r="F6731" s="55">
        <v>41312</v>
      </c>
      <c r="G6731" s="42"/>
      <c r="H6731" s="42" t="s">
        <v>17561</v>
      </c>
      <c r="I6731" s="42" t="s">
        <v>962</v>
      </c>
      <c r="J6731" s="42" t="s">
        <v>17562</v>
      </c>
      <c r="K6731" s="42" t="s">
        <v>15525</v>
      </c>
      <c r="L6731" s="42" t="s">
        <v>17563</v>
      </c>
      <c r="M6731" s="42" t="s">
        <v>21</v>
      </c>
      <c r="N6731" s="42" t="s">
        <v>17564</v>
      </c>
      <c r="O6731" s="42" t="s">
        <v>537</v>
      </c>
      <c r="P6731" s="42" t="s">
        <v>395</v>
      </c>
      <c r="Q6731" s="56" t="s">
        <v>17565</v>
      </c>
      <c r="R6731" s="42" t="s">
        <v>23</v>
      </c>
      <c r="S6731" s="42" t="s">
        <v>22</v>
      </c>
      <c r="T6731" s="42"/>
      <c r="V6731" s="42"/>
      <c r="W6731" s="42"/>
      <c r="Y6731" s="57"/>
      <c r="Z6731" s="57"/>
      <c r="AA6731" s="57"/>
      <c r="AB6731" s="57"/>
      <c r="AC6731" s="57"/>
      <c r="AD6731" s="57"/>
      <c r="AE6731" s="57"/>
      <c r="AF6731" s="57"/>
      <c r="AG6731" s="57"/>
      <c r="AH6731" s="57"/>
      <c r="AI6731" s="57"/>
      <c r="AJ6731" s="57"/>
      <c r="AK6731" s="57"/>
      <c r="AL6731" s="57"/>
      <c r="AM6731" s="57"/>
      <c r="AN6731" s="57"/>
      <c r="AO6731" s="57"/>
      <c r="AP6731" s="57"/>
      <c r="AQ6731" s="57"/>
      <c r="AR6731" s="57"/>
      <c r="AS6731" s="57"/>
      <c r="AT6731" s="57"/>
      <c r="AU6731" s="57"/>
      <c r="AV6731" s="57"/>
      <c r="AW6731" s="57"/>
      <c r="AX6731" s="57"/>
      <c r="AY6731" s="57"/>
      <c r="AZ6731" s="57"/>
      <c r="BA6731" s="57"/>
      <c r="BB6731" s="57"/>
      <c r="BC6731" s="57"/>
      <c r="BD6731" s="57"/>
      <c r="BE6731" s="57"/>
      <c r="BF6731" s="57"/>
      <c r="BG6731" s="57"/>
      <c r="BH6731" s="57"/>
      <c r="BI6731" s="57"/>
      <c r="BJ6731" s="57"/>
      <c r="BK6731" s="57"/>
      <c r="BL6731" s="57"/>
    </row>
    <row r="6732" spans="1:64" s="50" customFormat="1" ht="13.5" customHeight="1" x14ac:dyDescent="0.15">
      <c r="A6732" s="42" t="s">
        <v>17572</v>
      </c>
      <c r="B6732" s="42" t="s">
        <v>16796</v>
      </c>
      <c r="C6732" s="42" t="s">
        <v>14</v>
      </c>
      <c r="D6732" s="42" t="s">
        <v>31</v>
      </c>
      <c r="E6732" s="42" t="s">
        <v>17573</v>
      </c>
      <c r="F6732" s="55">
        <v>41310</v>
      </c>
      <c r="G6732" s="42" t="s">
        <v>17574</v>
      </c>
      <c r="H6732" s="42" t="s">
        <v>822</v>
      </c>
      <c r="I6732" s="42" t="s">
        <v>297</v>
      </c>
      <c r="J6732" s="42" t="s">
        <v>17575</v>
      </c>
      <c r="K6732" s="42" t="s">
        <v>822</v>
      </c>
      <c r="L6732" s="42" t="s">
        <v>823</v>
      </c>
      <c r="M6732" s="42" t="s">
        <v>21</v>
      </c>
      <c r="N6732" s="42" t="s">
        <v>17576</v>
      </c>
      <c r="O6732" s="42" t="s">
        <v>537</v>
      </c>
      <c r="P6732" s="42" t="s">
        <v>395</v>
      </c>
      <c r="Q6732" s="56" t="s">
        <v>17577</v>
      </c>
      <c r="R6732" s="42" t="s">
        <v>94</v>
      </c>
      <c r="S6732" s="42" t="s">
        <v>22</v>
      </c>
      <c r="T6732" s="42"/>
      <c r="V6732" s="42"/>
      <c r="W6732" s="42"/>
      <c r="Y6732" s="57"/>
      <c r="Z6732" s="57"/>
      <c r="AA6732" s="57"/>
      <c r="AB6732" s="57"/>
      <c r="AC6732" s="57"/>
      <c r="AD6732" s="57"/>
      <c r="AE6732" s="57"/>
      <c r="AF6732" s="57"/>
      <c r="AG6732" s="57"/>
      <c r="AH6732" s="57"/>
      <c r="AI6732" s="57"/>
      <c r="AJ6732" s="57"/>
      <c r="AK6732" s="57"/>
      <c r="AL6732" s="57"/>
      <c r="AM6732" s="57"/>
      <c r="AN6732" s="57"/>
      <c r="AO6732" s="57"/>
      <c r="AP6732" s="57"/>
      <c r="AQ6732" s="57"/>
      <c r="AR6732" s="57"/>
      <c r="AS6732" s="57"/>
      <c r="AT6732" s="57"/>
      <c r="AU6732" s="57"/>
      <c r="AV6732" s="57"/>
      <c r="AW6732" s="57"/>
      <c r="AX6732" s="57"/>
      <c r="AY6732" s="57"/>
      <c r="AZ6732" s="57"/>
      <c r="BA6732" s="57"/>
      <c r="BB6732" s="57"/>
      <c r="BC6732" s="57"/>
      <c r="BD6732" s="57"/>
      <c r="BE6732" s="57"/>
      <c r="BF6732" s="57"/>
      <c r="BG6732" s="57"/>
      <c r="BH6732" s="57"/>
      <c r="BI6732" s="57"/>
      <c r="BJ6732" s="57"/>
      <c r="BK6732" s="57"/>
      <c r="BL6732" s="57"/>
    </row>
    <row r="6733" spans="1:64" s="50" customFormat="1" ht="13.5" customHeight="1" x14ac:dyDescent="0.15">
      <c r="A6733" s="42" t="s">
        <v>17578</v>
      </c>
      <c r="B6733" s="42">
        <v>65</v>
      </c>
      <c r="C6733" s="42" t="s">
        <v>14</v>
      </c>
      <c r="D6733" s="42" t="s">
        <v>31</v>
      </c>
      <c r="E6733" s="42" t="s">
        <v>17579</v>
      </c>
      <c r="F6733" s="55">
        <v>41309</v>
      </c>
      <c r="G6733" s="42"/>
      <c r="H6733" s="42" t="s">
        <v>17580</v>
      </c>
      <c r="I6733" s="42" t="s">
        <v>88</v>
      </c>
      <c r="J6733" s="42" t="s">
        <v>17581</v>
      </c>
      <c r="K6733" s="42" t="s">
        <v>13340</v>
      </c>
      <c r="L6733" s="42" t="s">
        <v>399</v>
      </c>
      <c r="M6733" s="42" t="s">
        <v>21</v>
      </c>
      <c r="N6733" s="42" t="s">
        <v>17582</v>
      </c>
      <c r="O6733" s="42" t="s">
        <v>23</v>
      </c>
      <c r="P6733" s="42" t="s">
        <v>395</v>
      </c>
      <c r="Q6733" s="56" t="s">
        <v>17583</v>
      </c>
      <c r="R6733" s="42" t="s">
        <v>542</v>
      </c>
      <c r="S6733" s="42" t="s">
        <v>22</v>
      </c>
      <c r="T6733" s="42"/>
      <c r="V6733" s="42"/>
      <c r="W6733" s="42"/>
      <c r="Y6733" s="57"/>
      <c r="Z6733" s="57"/>
      <c r="AA6733" s="57"/>
      <c r="AB6733" s="57"/>
      <c r="AC6733" s="57"/>
      <c r="AD6733" s="57"/>
      <c r="AE6733" s="57"/>
      <c r="AF6733" s="57"/>
      <c r="AG6733" s="57"/>
      <c r="AH6733" s="57"/>
      <c r="AI6733" s="57"/>
      <c r="AJ6733" s="57"/>
      <c r="AK6733" s="57"/>
      <c r="AL6733" s="57"/>
      <c r="AM6733" s="57"/>
      <c r="AN6733" s="57"/>
      <c r="AO6733" s="57"/>
      <c r="AP6733" s="57"/>
      <c r="AQ6733" s="57"/>
      <c r="AR6733" s="57"/>
      <c r="AS6733" s="57"/>
      <c r="AT6733" s="57"/>
      <c r="AU6733" s="57"/>
      <c r="AV6733" s="57"/>
      <c r="AW6733" s="57"/>
      <c r="AX6733" s="57"/>
      <c r="AY6733" s="57"/>
      <c r="AZ6733" s="57"/>
      <c r="BA6733" s="57"/>
      <c r="BB6733" s="57"/>
      <c r="BC6733" s="57"/>
      <c r="BD6733" s="57"/>
      <c r="BE6733" s="57"/>
      <c r="BF6733" s="57"/>
      <c r="BG6733" s="57"/>
      <c r="BH6733" s="57"/>
      <c r="BI6733" s="57"/>
      <c r="BJ6733" s="57"/>
      <c r="BK6733" s="57"/>
      <c r="BL6733" s="57"/>
    </row>
    <row r="6734" spans="1:64" s="50" customFormat="1" ht="13.5" customHeight="1" x14ac:dyDescent="0.15">
      <c r="A6734" s="42" t="s">
        <v>17584</v>
      </c>
      <c r="B6734" s="42">
        <v>87</v>
      </c>
      <c r="C6734" s="42" t="s">
        <v>14</v>
      </c>
      <c r="D6734" s="42" t="s">
        <v>24</v>
      </c>
      <c r="E6734" s="42"/>
      <c r="F6734" s="55">
        <v>41308</v>
      </c>
      <c r="G6734" s="42" t="s">
        <v>24006</v>
      </c>
      <c r="H6734" s="42" t="s">
        <v>17585</v>
      </c>
      <c r="I6734" s="42" t="s">
        <v>67</v>
      </c>
      <c r="J6734" s="42" t="s">
        <v>17586</v>
      </c>
      <c r="K6734" s="42" t="s">
        <v>1175</v>
      </c>
      <c r="L6734" s="42" t="s">
        <v>17587</v>
      </c>
      <c r="M6734" s="42" t="s">
        <v>21</v>
      </c>
      <c r="N6734" s="42" t="s">
        <v>17588</v>
      </c>
      <c r="O6734" s="42" t="s">
        <v>994</v>
      </c>
      <c r="P6734" s="42" t="s">
        <v>395</v>
      </c>
      <c r="Q6734" s="56" t="s">
        <v>17589</v>
      </c>
      <c r="R6734" s="42" t="s">
        <v>94</v>
      </c>
      <c r="S6734" s="42" t="s">
        <v>22</v>
      </c>
      <c r="T6734" s="42"/>
      <c r="V6734" s="42"/>
      <c r="W6734" s="42"/>
      <c r="Y6734" s="57"/>
      <c r="Z6734" s="57"/>
      <c r="AA6734" s="57"/>
      <c r="AB6734" s="57"/>
      <c r="AC6734" s="57"/>
      <c r="AD6734" s="57"/>
      <c r="AE6734" s="57"/>
      <c r="AF6734" s="57"/>
      <c r="AG6734" s="57"/>
      <c r="AH6734" s="57"/>
      <c r="AI6734" s="57"/>
      <c r="AJ6734" s="57"/>
      <c r="AK6734" s="57"/>
      <c r="AL6734" s="57"/>
      <c r="AM6734" s="57"/>
      <c r="AN6734" s="57"/>
      <c r="AO6734" s="57"/>
      <c r="AP6734" s="57"/>
      <c r="AQ6734" s="57"/>
      <c r="AR6734" s="57"/>
      <c r="AS6734" s="57"/>
      <c r="AT6734" s="57"/>
      <c r="AU6734" s="57"/>
      <c r="AV6734" s="57"/>
      <c r="AW6734" s="57"/>
      <c r="AX6734" s="57"/>
      <c r="AY6734" s="57"/>
      <c r="AZ6734" s="57"/>
      <c r="BA6734" s="57"/>
      <c r="BB6734" s="57"/>
      <c r="BC6734" s="57"/>
      <c r="BD6734" s="57"/>
      <c r="BE6734" s="57"/>
      <c r="BF6734" s="57"/>
      <c r="BG6734" s="57"/>
      <c r="BH6734" s="57"/>
      <c r="BI6734" s="57"/>
      <c r="BJ6734" s="57"/>
      <c r="BK6734" s="57"/>
      <c r="BL6734" s="57"/>
    </row>
    <row r="6735" spans="1:64" s="50" customFormat="1" ht="13.5" customHeight="1" x14ac:dyDescent="0.15">
      <c r="A6735" s="42" t="s">
        <v>17590</v>
      </c>
      <c r="B6735" s="42">
        <v>24</v>
      </c>
      <c r="C6735" s="42" t="s">
        <v>14</v>
      </c>
      <c r="D6735" s="42" t="s">
        <v>31</v>
      </c>
      <c r="E6735" s="42" t="s">
        <v>17591</v>
      </c>
      <c r="F6735" s="55">
        <v>41307</v>
      </c>
      <c r="G6735" s="42" t="s">
        <v>24007</v>
      </c>
      <c r="H6735" s="42" t="s">
        <v>17592</v>
      </c>
      <c r="I6735" s="42" t="s">
        <v>67</v>
      </c>
      <c r="J6735" s="42" t="s">
        <v>17593</v>
      </c>
      <c r="K6735" s="42" t="s">
        <v>17594</v>
      </c>
      <c r="L6735" s="42" t="s">
        <v>17595</v>
      </c>
      <c r="M6735" s="42" t="s">
        <v>21</v>
      </c>
      <c r="N6735" s="42" t="s">
        <v>17596</v>
      </c>
      <c r="O6735" s="42" t="s">
        <v>3301</v>
      </c>
      <c r="P6735" s="42" t="s">
        <v>395</v>
      </c>
      <c r="Q6735" s="56" t="s">
        <v>17597</v>
      </c>
      <c r="R6735" s="42" t="s">
        <v>542</v>
      </c>
      <c r="S6735" s="42" t="s">
        <v>22</v>
      </c>
      <c r="T6735" s="42"/>
      <c r="V6735" s="42"/>
      <c r="W6735" s="42"/>
      <c r="Y6735" s="57"/>
      <c r="Z6735" s="57"/>
      <c r="AA6735" s="57"/>
      <c r="AB6735" s="57"/>
      <c r="AC6735" s="57"/>
      <c r="AD6735" s="57"/>
      <c r="AE6735" s="57"/>
      <c r="AF6735" s="57"/>
      <c r="AG6735" s="57"/>
      <c r="AH6735" s="57"/>
      <c r="AI6735" s="57"/>
      <c r="AJ6735" s="57"/>
      <c r="AK6735" s="57"/>
      <c r="AL6735" s="57"/>
      <c r="AM6735" s="57"/>
      <c r="AN6735" s="57"/>
      <c r="AO6735" s="57"/>
      <c r="AP6735" s="57"/>
      <c r="AQ6735" s="57"/>
      <c r="AR6735" s="57"/>
      <c r="AS6735" s="57"/>
      <c r="AT6735" s="57"/>
      <c r="AU6735" s="57"/>
      <c r="AV6735" s="57"/>
      <c r="AW6735" s="57"/>
      <c r="AX6735" s="57"/>
      <c r="AY6735" s="57"/>
      <c r="AZ6735" s="57"/>
      <c r="BA6735" s="57"/>
      <c r="BB6735" s="57"/>
      <c r="BC6735" s="57"/>
      <c r="BD6735" s="57"/>
      <c r="BE6735" s="57"/>
      <c r="BF6735" s="57"/>
      <c r="BG6735" s="57"/>
      <c r="BH6735" s="57"/>
      <c r="BI6735" s="57"/>
      <c r="BJ6735" s="57"/>
      <c r="BK6735" s="57"/>
      <c r="BL6735" s="57"/>
    </row>
    <row r="6736" spans="1:64" s="50" customFormat="1" ht="13.5" customHeight="1" x14ac:dyDescent="0.15">
      <c r="A6736" s="42" t="s">
        <v>17598</v>
      </c>
      <c r="B6736" s="42">
        <v>21</v>
      </c>
      <c r="C6736" s="42" t="s">
        <v>14</v>
      </c>
      <c r="D6736" s="42" t="s">
        <v>79</v>
      </c>
      <c r="E6736" s="42" t="s">
        <v>17599</v>
      </c>
      <c r="F6736" s="55">
        <v>41306</v>
      </c>
      <c r="G6736" s="42" t="s">
        <v>17600</v>
      </c>
      <c r="H6736" s="42" t="s">
        <v>1617</v>
      </c>
      <c r="I6736" s="42" t="s">
        <v>167</v>
      </c>
      <c r="J6736" s="42" t="s">
        <v>17601</v>
      </c>
      <c r="K6736" s="42" t="s">
        <v>858</v>
      </c>
      <c r="L6736" s="42" t="s">
        <v>1619</v>
      </c>
      <c r="M6736" s="42" t="s">
        <v>21</v>
      </c>
      <c r="N6736" s="42" t="s">
        <v>17602</v>
      </c>
      <c r="O6736" s="42" t="s">
        <v>537</v>
      </c>
      <c r="P6736" s="42" t="s">
        <v>395</v>
      </c>
      <c r="Q6736" s="56"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6736" s="42" t="s">
        <v>23</v>
      </c>
      <c r="S6736" s="42" t="s">
        <v>22</v>
      </c>
      <c r="T6736" s="42"/>
      <c r="V6736" s="42"/>
      <c r="W6736" s="42"/>
      <c r="Y6736" s="57"/>
      <c r="Z6736" s="57"/>
      <c r="AA6736" s="57"/>
      <c r="AB6736" s="57"/>
      <c r="AC6736" s="57"/>
      <c r="AD6736" s="57"/>
      <c r="AE6736" s="57"/>
      <c r="AF6736" s="57"/>
      <c r="AG6736" s="57"/>
      <c r="AH6736" s="57"/>
      <c r="AI6736" s="57"/>
      <c r="AJ6736" s="57"/>
      <c r="AK6736" s="57"/>
      <c r="AL6736" s="57"/>
      <c r="AM6736" s="57"/>
      <c r="AN6736" s="57"/>
      <c r="AO6736" s="57"/>
      <c r="AP6736" s="57"/>
      <c r="AQ6736" s="57"/>
      <c r="AR6736" s="57"/>
      <c r="AS6736" s="57"/>
      <c r="AT6736" s="57"/>
      <c r="AU6736" s="57"/>
      <c r="AV6736" s="57"/>
      <c r="AW6736" s="57"/>
      <c r="AX6736" s="57"/>
      <c r="AY6736" s="57"/>
      <c r="AZ6736" s="57"/>
      <c r="BA6736" s="57"/>
      <c r="BB6736" s="57"/>
      <c r="BC6736" s="57"/>
      <c r="BD6736" s="57"/>
      <c r="BE6736" s="57"/>
      <c r="BF6736" s="57"/>
      <c r="BG6736" s="57"/>
      <c r="BH6736" s="57"/>
      <c r="BI6736" s="57"/>
      <c r="BJ6736" s="57"/>
      <c r="BK6736" s="57"/>
      <c r="BL6736" s="57"/>
    </row>
    <row r="6737" spans="1:64" s="50" customFormat="1" ht="13.5" customHeight="1" x14ac:dyDescent="0.15">
      <c r="A6737" s="42" t="s">
        <v>17603</v>
      </c>
      <c r="B6737" s="42">
        <v>30</v>
      </c>
      <c r="C6737" s="42" t="s">
        <v>108</v>
      </c>
      <c r="D6737" s="42" t="s">
        <v>42</v>
      </c>
      <c r="E6737" s="42" t="s">
        <v>17604</v>
      </c>
      <c r="F6737" s="55">
        <v>41304</v>
      </c>
      <c r="G6737" s="42" t="s">
        <v>17605</v>
      </c>
      <c r="H6737" s="42" t="s">
        <v>1273</v>
      </c>
      <c r="I6737" s="42" t="s">
        <v>203</v>
      </c>
      <c r="J6737" s="42" t="s">
        <v>14399</v>
      </c>
      <c r="K6737" s="42" t="s">
        <v>1273</v>
      </c>
      <c r="L6737" s="42" t="s">
        <v>18589</v>
      </c>
      <c r="M6737" s="42" t="s">
        <v>21</v>
      </c>
      <c r="N6737" s="42" t="s">
        <v>17606</v>
      </c>
      <c r="O6737" s="42" t="s">
        <v>537</v>
      </c>
      <c r="P6737" s="42" t="s">
        <v>395</v>
      </c>
      <c r="Q6737" s="56" t="s">
        <v>17607</v>
      </c>
      <c r="R6737" s="42" t="s">
        <v>94</v>
      </c>
      <c r="S6737" s="42" t="s">
        <v>22</v>
      </c>
      <c r="T6737" s="42"/>
      <c r="V6737" s="42"/>
      <c r="W6737" s="42"/>
      <c r="Y6737" s="57"/>
      <c r="Z6737" s="57"/>
      <c r="AA6737" s="57"/>
      <c r="AB6737" s="57"/>
      <c r="AC6737" s="57"/>
      <c r="AD6737" s="57"/>
      <c r="AE6737" s="57"/>
      <c r="AF6737" s="57"/>
      <c r="AG6737" s="57"/>
      <c r="AH6737" s="57"/>
      <c r="AI6737" s="57"/>
      <c r="AJ6737" s="57"/>
      <c r="AK6737" s="57"/>
      <c r="AL6737" s="57"/>
      <c r="AM6737" s="57"/>
      <c r="AN6737" s="57"/>
      <c r="AO6737" s="57"/>
      <c r="AP6737" s="57"/>
      <c r="AQ6737" s="57"/>
      <c r="AR6737" s="57"/>
      <c r="AS6737" s="57"/>
      <c r="AT6737" s="57"/>
      <c r="AU6737" s="57"/>
      <c r="AV6737" s="57"/>
      <c r="AW6737" s="57"/>
      <c r="AX6737" s="57"/>
      <c r="AY6737" s="57"/>
      <c r="AZ6737" s="57"/>
      <c r="BA6737" s="57"/>
      <c r="BB6737" s="57"/>
      <c r="BC6737" s="57"/>
      <c r="BD6737" s="57"/>
      <c r="BE6737" s="57"/>
      <c r="BF6737" s="57"/>
      <c r="BG6737" s="57"/>
      <c r="BH6737" s="57"/>
      <c r="BI6737" s="57"/>
      <c r="BJ6737" s="57"/>
      <c r="BK6737" s="57"/>
      <c r="BL6737" s="57"/>
    </row>
    <row r="6738" spans="1:64" s="50" customFormat="1" ht="13.5" customHeight="1" x14ac:dyDescent="0.15">
      <c r="A6738" s="42" t="s">
        <v>17608</v>
      </c>
      <c r="B6738" s="42">
        <v>33</v>
      </c>
      <c r="C6738" s="42" t="s">
        <v>14</v>
      </c>
      <c r="D6738" s="42" t="s">
        <v>42</v>
      </c>
      <c r="E6738" s="42" t="s">
        <v>17609</v>
      </c>
      <c r="F6738" s="55">
        <v>41304</v>
      </c>
      <c r="G6738" s="42" t="s">
        <v>24008</v>
      </c>
      <c r="H6738" s="42" t="s">
        <v>17610</v>
      </c>
      <c r="I6738" s="42" t="s">
        <v>39</v>
      </c>
      <c r="J6738" s="42" t="s">
        <v>17611</v>
      </c>
      <c r="K6738" s="42" t="s">
        <v>3169</v>
      </c>
      <c r="L6738" s="42" t="s">
        <v>13881</v>
      </c>
      <c r="M6738" s="42" t="s">
        <v>21</v>
      </c>
      <c r="N6738" s="42" t="s">
        <v>17612</v>
      </c>
      <c r="O6738" s="42" t="s">
        <v>537</v>
      </c>
      <c r="P6738" s="42" t="s">
        <v>395</v>
      </c>
      <c r="Q6738" s="56" t="s">
        <v>17613</v>
      </c>
      <c r="R6738" s="42" t="s">
        <v>94</v>
      </c>
      <c r="S6738" s="42" t="s">
        <v>22</v>
      </c>
      <c r="T6738" s="42"/>
      <c r="V6738" s="42"/>
      <c r="W6738" s="42"/>
      <c r="Y6738" s="57"/>
      <c r="Z6738" s="57"/>
      <c r="AA6738" s="57"/>
      <c r="AB6738" s="57"/>
      <c r="AC6738" s="57"/>
      <c r="AD6738" s="57"/>
      <c r="AE6738" s="57"/>
      <c r="AF6738" s="57"/>
      <c r="AG6738" s="57"/>
      <c r="AH6738" s="57"/>
      <c r="AI6738" s="57"/>
      <c r="AJ6738" s="57"/>
      <c r="AK6738" s="57"/>
      <c r="AL6738" s="57"/>
      <c r="AM6738" s="57"/>
      <c r="AN6738" s="57"/>
      <c r="AO6738" s="57"/>
      <c r="AP6738" s="57"/>
      <c r="AQ6738" s="57"/>
      <c r="AR6738" s="57"/>
      <c r="AS6738" s="57"/>
      <c r="AT6738" s="57"/>
      <c r="AU6738" s="57"/>
      <c r="AV6738" s="57"/>
      <c r="AW6738" s="57"/>
      <c r="AX6738" s="57"/>
      <c r="AY6738" s="57"/>
      <c r="AZ6738" s="57"/>
      <c r="BA6738" s="57"/>
      <c r="BB6738" s="57"/>
      <c r="BC6738" s="57"/>
      <c r="BD6738" s="57"/>
      <c r="BE6738" s="57"/>
      <c r="BF6738" s="57"/>
      <c r="BG6738" s="57"/>
      <c r="BH6738" s="57"/>
      <c r="BI6738" s="57"/>
      <c r="BJ6738" s="57"/>
      <c r="BK6738" s="57"/>
      <c r="BL6738" s="57"/>
    </row>
    <row r="6739" spans="1:64" s="50" customFormat="1" ht="13.5" customHeight="1" x14ac:dyDescent="0.15">
      <c r="A6739" s="42" t="s">
        <v>17621</v>
      </c>
      <c r="B6739" s="42">
        <v>32</v>
      </c>
      <c r="C6739" s="42" t="s">
        <v>108</v>
      </c>
      <c r="D6739" s="42" t="s">
        <v>31</v>
      </c>
      <c r="E6739" s="42" t="s">
        <v>17622</v>
      </c>
      <c r="F6739" s="55">
        <v>41303</v>
      </c>
      <c r="G6739" s="42" t="s">
        <v>17623</v>
      </c>
      <c r="H6739" s="42" t="s">
        <v>9251</v>
      </c>
      <c r="I6739" s="42" t="s">
        <v>360</v>
      </c>
      <c r="J6739" s="42" t="s">
        <v>17624</v>
      </c>
      <c r="K6739" s="42" t="s">
        <v>9253</v>
      </c>
      <c r="L6739" s="42" t="s">
        <v>17625</v>
      </c>
      <c r="M6739" s="42" t="s">
        <v>21</v>
      </c>
      <c r="N6739" s="42" t="s">
        <v>17626</v>
      </c>
      <c r="O6739" s="42" t="s">
        <v>537</v>
      </c>
      <c r="P6739" s="42" t="s">
        <v>395</v>
      </c>
      <c r="Q6739" s="56" t="s">
        <v>17627</v>
      </c>
      <c r="R6739" s="42" t="s">
        <v>542</v>
      </c>
      <c r="S6739" s="42" t="s">
        <v>22</v>
      </c>
      <c r="T6739" s="42"/>
      <c r="V6739" s="42"/>
      <c r="W6739" s="42"/>
      <c r="Y6739" s="57"/>
      <c r="Z6739" s="57"/>
      <c r="AA6739" s="57"/>
      <c r="AB6739" s="57"/>
      <c r="AC6739" s="57"/>
      <c r="AD6739" s="57"/>
      <c r="AE6739" s="57"/>
      <c r="AF6739" s="57"/>
      <c r="AG6739" s="57"/>
      <c r="AH6739" s="57"/>
      <c r="AI6739" s="57"/>
      <c r="AJ6739" s="57"/>
      <c r="AK6739" s="57"/>
      <c r="AL6739" s="57"/>
      <c r="AM6739" s="57"/>
      <c r="AN6739" s="57"/>
      <c r="AO6739" s="57"/>
      <c r="AP6739" s="57"/>
      <c r="AQ6739" s="57"/>
      <c r="AR6739" s="57"/>
      <c r="AS6739" s="57"/>
      <c r="AT6739" s="57"/>
      <c r="AU6739" s="57"/>
      <c r="AV6739" s="57"/>
      <c r="AW6739" s="57"/>
      <c r="AX6739" s="57"/>
      <c r="AY6739" s="57"/>
      <c r="AZ6739" s="57"/>
      <c r="BA6739" s="57"/>
      <c r="BB6739" s="57"/>
      <c r="BC6739" s="57"/>
      <c r="BD6739" s="57"/>
      <c r="BE6739" s="57"/>
      <c r="BF6739" s="57"/>
      <c r="BG6739" s="57"/>
      <c r="BH6739" s="57"/>
      <c r="BI6739" s="57"/>
      <c r="BJ6739" s="57"/>
      <c r="BK6739" s="57"/>
      <c r="BL6739" s="57"/>
    </row>
    <row r="6740" spans="1:64" s="50" customFormat="1" ht="13.5" customHeight="1" x14ac:dyDescent="0.15">
      <c r="A6740" s="42" t="s">
        <v>17614</v>
      </c>
      <c r="B6740" s="42">
        <v>31</v>
      </c>
      <c r="C6740" s="42" t="s">
        <v>14</v>
      </c>
      <c r="D6740" s="42" t="s">
        <v>24</v>
      </c>
      <c r="E6740" s="42"/>
      <c r="F6740" s="55">
        <v>41303</v>
      </c>
      <c r="G6740" s="42" t="s">
        <v>17615</v>
      </c>
      <c r="H6740" s="42" t="s">
        <v>17616</v>
      </c>
      <c r="I6740" s="42" t="s">
        <v>88</v>
      </c>
      <c r="J6740" s="42" t="s">
        <v>17617</v>
      </c>
      <c r="K6740" s="42" t="s">
        <v>427</v>
      </c>
      <c r="L6740" s="42" t="s">
        <v>17618</v>
      </c>
      <c r="M6740" s="42" t="s">
        <v>21</v>
      </c>
      <c r="N6740" s="42" t="s">
        <v>17619</v>
      </c>
      <c r="O6740" s="42" t="s">
        <v>537</v>
      </c>
      <c r="P6740" s="42" t="s">
        <v>395</v>
      </c>
      <c r="Q6740" s="56" t="s">
        <v>17620</v>
      </c>
      <c r="R6740" s="42" t="s">
        <v>23</v>
      </c>
      <c r="S6740" s="42" t="s">
        <v>22</v>
      </c>
      <c r="T6740" s="42"/>
      <c r="V6740" s="42"/>
      <c r="W6740" s="42"/>
      <c r="Y6740" s="57"/>
      <c r="Z6740" s="57"/>
      <c r="AA6740" s="57"/>
      <c r="AB6740" s="57"/>
      <c r="AC6740" s="57"/>
      <c r="AD6740" s="57"/>
      <c r="AE6740" s="57"/>
      <c r="AF6740" s="57"/>
      <c r="AG6740" s="57"/>
      <c r="AH6740" s="57"/>
      <c r="AI6740" s="57"/>
      <c r="AJ6740" s="57"/>
      <c r="AK6740" s="57"/>
      <c r="AL6740" s="57"/>
      <c r="AM6740" s="57"/>
      <c r="AN6740" s="57"/>
      <c r="AO6740" s="57"/>
      <c r="AP6740" s="57"/>
      <c r="AQ6740" s="57"/>
      <c r="AR6740" s="57"/>
      <c r="AS6740" s="57"/>
      <c r="AT6740" s="57"/>
      <c r="AU6740" s="57"/>
      <c r="AV6740" s="57"/>
      <c r="AW6740" s="57"/>
      <c r="AX6740" s="57"/>
      <c r="AY6740" s="57"/>
      <c r="AZ6740" s="57"/>
      <c r="BA6740" s="57"/>
      <c r="BB6740" s="57"/>
      <c r="BC6740" s="57"/>
      <c r="BD6740" s="57"/>
      <c r="BE6740" s="57"/>
      <c r="BF6740" s="57"/>
      <c r="BG6740" s="57"/>
      <c r="BH6740" s="57"/>
      <c r="BI6740" s="57"/>
      <c r="BJ6740" s="57"/>
      <c r="BK6740" s="57"/>
      <c r="BL6740" s="57"/>
    </row>
    <row r="6741" spans="1:64" s="50" customFormat="1" ht="13.5" customHeight="1" x14ac:dyDescent="0.15">
      <c r="A6741" s="42" t="s">
        <v>17628</v>
      </c>
      <c r="B6741" s="42">
        <v>31</v>
      </c>
      <c r="C6741" s="42" t="s">
        <v>14</v>
      </c>
      <c r="D6741" s="42" t="s">
        <v>31</v>
      </c>
      <c r="E6741" s="42" t="s">
        <v>17629</v>
      </c>
      <c r="F6741" s="55">
        <v>41303</v>
      </c>
      <c r="G6741" s="42" t="s">
        <v>17630</v>
      </c>
      <c r="H6741" s="42" t="s">
        <v>17631</v>
      </c>
      <c r="I6741" s="42" t="s">
        <v>67</v>
      </c>
      <c r="J6741" s="42">
        <v>76117</v>
      </c>
      <c r="K6741" s="42" t="s">
        <v>68</v>
      </c>
      <c r="L6741" s="42" t="s">
        <v>17632</v>
      </c>
      <c r="M6741" s="42" t="s">
        <v>21</v>
      </c>
      <c r="N6741" s="42" t="s">
        <v>17633</v>
      </c>
      <c r="O6741" s="42" t="s">
        <v>23</v>
      </c>
      <c r="P6741" s="42" t="s">
        <v>395</v>
      </c>
      <c r="Q6741" s="56" t="s">
        <v>17634</v>
      </c>
      <c r="R6741" s="42" t="s">
        <v>94</v>
      </c>
      <c r="S6741" s="42" t="s">
        <v>22</v>
      </c>
      <c r="T6741" s="42"/>
      <c r="V6741" s="42"/>
      <c r="W6741" s="42"/>
      <c r="Y6741" s="57"/>
      <c r="Z6741" s="57"/>
      <c r="AA6741" s="57"/>
      <c r="AB6741" s="57"/>
      <c r="AC6741" s="57"/>
      <c r="AD6741" s="57"/>
      <c r="AE6741" s="57"/>
      <c r="AF6741" s="57"/>
      <c r="AG6741" s="57"/>
      <c r="AH6741" s="57"/>
      <c r="AI6741" s="57"/>
      <c r="AJ6741" s="57"/>
      <c r="AK6741" s="57"/>
      <c r="AL6741" s="57"/>
      <c r="AM6741" s="57"/>
      <c r="AN6741" s="57"/>
      <c r="AO6741" s="57"/>
      <c r="AP6741" s="57"/>
      <c r="AQ6741" s="57"/>
      <c r="AR6741" s="57"/>
      <c r="AS6741" s="57"/>
      <c r="AT6741" s="57"/>
      <c r="AU6741" s="57"/>
      <c r="AV6741" s="57"/>
      <c r="AW6741" s="57"/>
      <c r="AX6741" s="57"/>
      <c r="AY6741" s="57"/>
      <c r="AZ6741" s="57"/>
      <c r="BA6741" s="57"/>
      <c r="BB6741" s="57"/>
      <c r="BC6741" s="57"/>
      <c r="BD6741" s="57"/>
      <c r="BE6741" s="57"/>
      <c r="BF6741" s="57"/>
      <c r="BG6741" s="57"/>
      <c r="BH6741" s="57"/>
      <c r="BI6741" s="57"/>
      <c r="BJ6741" s="57"/>
      <c r="BK6741" s="57"/>
      <c r="BL6741" s="57"/>
    </row>
    <row r="6742" spans="1:64" s="50" customFormat="1" ht="13.5" customHeight="1" x14ac:dyDescent="0.15">
      <c r="A6742" s="42" t="s">
        <v>17635</v>
      </c>
      <c r="B6742" s="42" t="s">
        <v>13072</v>
      </c>
      <c r="C6742" s="42" t="s">
        <v>14</v>
      </c>
      <c r="D6742" s="42" t="s">
        <v>31</v>
      </c>
      <c r="E6742" s="42" t="s">
        <v>17636</v>
      </c>
      <c r="F6742" s="55">
        <v>41303</v>
      </c>
      <c r="G6742" s="42" t="s">
        <v>17637</v>
      </c>
      <c r="H6742" s="42" t="s">
        <v>17638</v>
      </c>
      <c r="I6742" s="42" t="s">
        <v>389</v>
      </c>
      <c r="J6742" s="42" t="s">
        <v>17639</v>
      </c>
      <c r="K6742" s="42" t="s">
        <v>12003</v>
      </c>
      <c r="L6742" s="42" t="s">
        <v>17640</v>
      </c>
      <c r="M6742" s="42" t="s">
        <v>21</v>
      </c>
      <c r="N6742" s="42" t="s">
        <v>17641</v>
      </c>
      <c r="O6742" s="42" t="s">
        <v>537</v>
      </c>
      <c r="P6742" s="42" t="s">
        <v>395</v>
      </c>
      <c r="Q6742" s="56" t="s">
        <v>17642</v>
      </c>
      <c r="R6742" s="42" t="s">
        <v>23</v>
      </c>
      <c r="S6742" s="42" t="s">
        <v>22</v>
      </c>
      <c r="T6742" s="42"/>
      <c r="V6742" s="42"/>
      <c r="W6742" s="42"/>
      <c r="Y6742" s="57"/>
      <c r="Z6742" s="57"/>
      <c r="AA6742" s="57"/>
      <c r="AB6742" s="57"/>
      <c r="AC6742" s="57"/>
      <c r="AD6742" s="57"/>
      <c r="AE6742" s="57"/>
      <c r="AF6742" s="57"/>
      <c r="AG6742" s="57"/>
      <c r="AH6742" s="57"/>
      <c r="AI6742" s="57"/>
      <c r="AJ6742" s="57"/>
      <c r="AK6742" s="57"/>
      <c r="AL6742" s="57"/>
      <c r="AM6742" s="57"/>
      <c r="AN6742" s="57"/>
      <c r="AO6742" s="57"/>
      <c r="AP6742" s="57"/>
      <c r="AQ6742" s="57"/>
      <c r="AR6742" s="57"/>
      <c r="AS6742" s="57"/>
      <c r="AT6742" s="57"/>
      <c r="AU6742" s="57"/>
      <c r="AV6742" s="57"/>
      <c r="AW6742" s="57"/>
      <c r="AX6742" s="57"/>
      <c r="AY6742" s="57"/>
      <c r="AZ6742" s="57"/>
      <c r="BA6742" s="57"/>
      <c r="BB6742" s="57"/>
      <c r="BC6742" s="57"/>
      <c r="BD6742" s="57"/>
      <c r="BE6742" s="57"/>
      <c r="BF6742" s="57"/>
      <c r="BG6742" s="57"/>
      <c r="BH6742" s="57"/>
      <c r="BI6742" s="57"/>
      <c r="BJ6742" s="57"/>
      <c r="BK6742" s="57"/>
      <c r="BL6742" s="57"/>
    </row>
    <row r="6743" spans="1:64" s="50" customFormat="1" ht="13.5" customHeight="1" x14ac:dyDescent="0.15">
      <c r="A6743" s="42" t="s">
        <v>17643</v>
      </c>
      <c r="B6743" s="42">
        <v>29</v>
      </c>
      <c r="C6743" s="42" t="s">
        <v>14</v>
      </c>
      <c r="D6743" s="42" t="s">
        <v>79</v>
      </c>
      <c r="E6743" s="42" t="s">
        <v>17644</v>
      </c>
      <c r="F6743" s="55">
        <v>41302</v>
      </c>
      <c r="G6743" s="42" t="s">
        <v>24010</v>
      </c>
      <c r="H6743" s="42" t="s">
        <v>12029</v>
      </c>
      <c r="I6743" s="42" t="s">
        <v>398</v>
      </c>
      <c r="J6743" s="42" t="s">
        <v>17645</v>
      </c>
      <c r="K6743" s="42" t="s">
        <v>4440</v>
      </c>
      <c r="L6743" s="42" t="s">
        <v>17646</v>
      </c>
      <c r="M6743" s="42" t="s">
        <v>21</v>
      </c>
      <c r="N6743" s="42" t="s">
        <v>17647</v>
      </c>
      <c r="O6743" s="42" t="s">
        <v>537</v>
      </c>
      <c r="P6743" s="42" t="s">
        <v>395</v>
      </c>
      <c r="Q6743" s="56" t="s">
        <v>17648</v>
      </c>
      <c r="R6743" s="42" t="s">
        <v>948</v>
      </c>
      <c r="S6743" s="42" t="s">
        <v>22</v>
      </c>
      <c r="T6743" s="42"/>
      <c r="V6743" s="42"/>
      <c r="W6743" s="42"/>
      <c r="Y6743" s="57"/>
      <c r="Z6743" s="57"/>
      <c r="AA6743" s="57"/>
      <c r="AB6743" s="57"/>
      <c r="AC6743" s="57"/>
      <c r="AD6743" s="57"/>
      <c r="AE6743" s="57"/>
      <c r="AF6743" s="57"/>
      <c r="AG6743" s="57"/>
      <c r="AH6743" s="57"/>
      <c r="AI6743" s="57"/>
      <c r="AJ6743" s="57"/>
      <c r="AK6743" s="57"/>
      <c r="AL6743" s="57"/>
      <c r="AM6743" s="57"/>
      <c r="AN6743" s="57"/>
      <c r="AO6743" s="57"/>
      <c r="AP6743" s="57"/>
      <c r="AQ6743" s="57"/>
      <c r="AR6743" s="57"/>
      <c r="AS6743" s="57"/>
      <c r="AT6743" s="57"/>
      <c r="AU6743" s="57"/>
      <c r="AV6743" s="57"/>
      <c r="AW6743" s="57"/>
      <c r="AX6743" s="57"/>
      <c r="AY6743" s="57"/>
      <c r="AZ6743" s="57"/>
      <c r="BA6743" s="57"/>
      <c r="BB6743" s="57"/>
      <c r="BC6743" s="57"/>
      <c r="BD6743" s="57"/>
      <c r="BE6743" s="57"/>
      <c r="BF6743" s="57"/>
      <c r="BG6743" s="57"/>
      <c r="BH6743" s="57"/>
      <c r="BI6743" s="57"/>
      <c r="BJ6743" s="57"/>
      <c r="BK6743" s="57"/>
      <c r="BL6743" s="57"/>
    </row>
    <row r="6744" spans="1:64" s="50" customFormat="1" ht="13.5" customHeight="1" x14ac:dyDescent="0.15">
      <c r="A6744" s="42" t="s">
        <v>17654</v>
      </c>
      <c r="B6744" s="42">
        <v>51</v>
      </c>
      <c r="C6744" s="42" t="s">
        <v>14</v>
      </c>
      <c r="D6744" s="42" t="s">
        <v>31</v>
      </c>
      <c r="E6744" s="42" t="s">
        <v>17655</v>
      </c>
      <c r="F6744" s="55">
        <v>41302</v>
      </c>
      <c r="G6744" s="42" t="s">
        <v>24009</v>
      </c>
      <c r="H6744" s="42" t="s">
        <v>194</v>
      </c>
      <c r="I6744" s="42" t="s">
        <v>39</v>
      </c>
      <c r="J6744" s="42" t="s">
        <v>12846</v>
      </c>
      <c r="K6744" s="42" t="s">
        <v>194</v>
      </c>
      <c r="L6744" s="42" t="s">
        <v>1568</v>
      </c>
      <c r="M6744" s="42" t="s">
        <v>21</v>
      </c>
      <c r="N6744" s="42" t="s">
        <v>17656</v>
      </c>
      <c r="O6744" s="42" t="s">
        <v>994</v>
      </c>
      <c r="P6744" s="42" t="s">
        <v>395</v>
      </c>
      <c r="Q6744" s="56" t="s">
        <v>17657</v>
      </c>
      <c r="R6744" s="42" t="s">
        <v>542</v>
      </c>
      <c r="S6744" s="42" t="s">
        <v>22</v>
      </c>
      <c r="T6744" s="42"/>
      <c r="V6744" s="42"/>
      <c r="W6744" s="42"/>
      <c r="Y6744" s="57"/>
      <c r="Z6744" s="57"/>
      <c r="AA6744" s="57"/>
      <c r="AB6744" s="57"/>
      <c r="AC6744" s="57"/>
      <c r="AD6744" s="57"/>
      <c r="AE6744" s="57"/>
      <c r="AF6744" s="57"/>
      <c r="AG6744" s="57"/>
      <c r="AH6744" s="57"/>
      <c r="AI6744" s="57"/>
      <c r="AJ6744" s="57"/>
      <c r="AK6744" s="57"/>
      <c r="AL6744" s="57"/>
      <c r="AM6744" s="57"/>
      <c r="AN6744" s="57"/>
      <c r="AO6744" s="57"/>
      <c r="AP6744" s="57"/>
      <c r="AQ6744" s="57"/>
      <c r="AR6744" s="57"/>
      <c r="AS6744" s="57"/>
      <c r="AT6744" s="57"/>
      <c r="AU6744" s="57"/>
      <c r="AV6744" s="57"/>
      <c r="AW6744" s="57"/>
      <c r="AX6744" s="57"/>
      <c r="AY6744" s="57"/>
      <c r="AZ6744" s="57"/>
      <c r="BA6744" s="57"/>
      <c r="BB6744" s="57"/>
      <c r="BC6744" s="57"/>
      <c r="BD6744" s="57"/>
      <c r="BE6744" s="57"/>
      <c r="BF6744" s="57"/>
      <c r="BG6744" s="57"/>
      <c r="BH6744" s="57"/>
      <c r="BI6744" s="57"/>
      <c r="BJ6744" s="57"/>
      <c r="BK6744" s="57"/>
      <c r="BL6744" s="57"/>
    </row>
    <row r="6745" spans="1:64" s="50" customFormat="1" ht="13.5" customHeight="1" x14ac:dyDescent="0.15">
      <c r="A6745" s="42" t="s">
        <v>17658</v>
      </c>
      <c r="B6745" s="42">
        <v>50</v>
      </c>
      <c r="C6745" s="42" t="s">
        <v>14</v>
      </c>
      <c r="D6745" s="42" t="s">
        <v>31</v>
      </c>
      <c r="E6745" s="42" t="s">
        <v>17659</v>
      </c>
      <c r="F6745" s="55">
        <v>41302</v>
      </c>
      <c r="G6745" s="42" t="s">
        <v>17660</v>
      </c>
      <c r="H6745" s="42" t="s">
        <v>3687</v>
      </c>
      <c r="I6745" s="42" t="s">
        <v>425</v>
      </c>
      <c r="J6745" s="42" t="s">
        <v>17661</v>
      </c>
      <c r="K6745" s="42" t="s">
        <v>17662</v>
      </c>
      <c r="L6745" s="42" t="s">
        <v>9718</v>
      </c>
      <c r="M6745" s="42" t="s">
        <v>21</v>
      </c>
      <c r="N6745" s="42" t="s">
        <v>17663</v>
      </c>
      <c r="O6745" s="42" t="s">
        <v>537</v>
      </c>
      <c r="P6745" s="42" t="s">
        <v>395</v>
      </c>
      <c r="Q6745" s="56" t="s">
        <v>17664</v>
      </c>
      <c r="R6745" s="42" t="s">
        <v>948</v>
      </c>
      <c r="S6745" s="42" t="s">
        <v>22</v>
      </c>
      <c r="T6745" s="42"/>
      <c r="V6745" s="42"/>
      <c r="W6745" s="42"/>
      <c r="Y6745" s="57"/>
      <c r="Z6745" s="57"/>
      <c r="AA6745" s="57"/>
      <c r="AB6745" s="57"/>
      <c r="AC6745" s="57"/>
      <c r="AD6745" s="57"/>
      <c r="AE6745" s="57"/>
      <c r="AF6745" s="57"/>
      <c r="AG6745" s="57"/>
      <c r="AH6745" s="57"/>
      <c r="AI6745" s="57"/>
      <c r="AJ6745" s="57"/>
      <c r="AK6745" s="57"/>
      <c r="AL6745" s="57"/>
      <c r="AM6745" s="57"/>
      <c r="AN6745" s="57"/>
      <c r="AO6745" s="57"/>
      <c r="AP6745" s="57"/>
      <c r="AQ6745" s="57"/>
      <c r="AR6745" s="57"/>
      <c r="AS6745" s="57"/>
      <c r="AT6745" s="57"/>
      <c r="AU6745" s="57"/>
      <c r="AV6745" s="57"/>
      <c r="AW6745" s="57"/>
      <c r="AX6745" s="57"/>
      <c r="AY6745" s="57"/>
      <c r="AZ6745" s="57"/>
      <c r="BA6745" s="57"/>
      <c r="BB6745" s="57"/>
      <c r="BC6745" s="57"/>
      <c r="BD6745" s="57"/>
      <c r="BE6745" s="57"/>
      <c r="BF6745" s="57"/>
      <c r="BG6745" s="57"/>
      <c r="BH6745" s="57"/>
      <c r="BI6745" s="57"/>
      <c r="BJ6745" s="57"/>
      <c r="BK6745" s="57"/>
      <c r="BL6745" s="57"/>
    </row>
    <row r="6746" spans="1:64" s="50" customFormat="1" ht="13.5" customHeight="1" x14ac:dyDescent="0.15">
      <c r="A6746" s="42" t="s">
        <v>17649</v>
      </c>
      <c r="B6746" s="42">
        <v>38</v>
      </c>
      <c r="C6746" s="42" t="s">
        <v>14</v>
      </c>
      <c r="D6746" s="42" t="s">
        <v>79</v>
      </c>
      <c r="E6746" s="42" t="s">
        <v>17650</v>
      </c>
      <c r="F6746" s="55">
        <v>41302</v>
      </c>
      <c r="G6746" s="42" t="s">
        <v>17651</v>
      </c>
      <c r="H6746" s="42" t="s">
        <v>635</v>
      </c>
      <c r="I6746" s="42" t="s">
        <v>56</v>
      </c>
      <c r="J6746" s="42" t="s">
        <v>17652</v>
      </c>
      <c r="K6746" s="42" t="s">
        <v>636</v>
      </c>
      <c r="L6746" s="42" t="s">
        <v>637</v>
      </c>
      <c r="M6746" s="42" t="s">
        <v>21</v>
      </c>
      <c r="N6746" s="42" t="s">
        <v>17653</v>
      </c>
      <c r="O6746" s="42" t="s">
        <v>994</v>
      </c>
      <c r="P6746" s="42" t="s">
        <v>395</v>
      </c>
      <c r="Q6746" s="56"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6746" s="42" t="s">
        <v>94</v>
      </c>
      <c r="S6746" s="42" t="s">
        <v>12</v>
      </c>
      <c r="T6746" s="42"/>
      <c r="V6746" s="42"/>
      <c r="W6746" s="42"/>
      <c r="Y6746" s="57"/>
      <c r="Z6746" s="57"/>
      <c r="AA6746" s="57"/>
      <c r="AB6746" s="57"/>
      <c r="AC6746" s="57"/>
      <c r="AD6746" s="57"/>
      <c r="AE6746" s="57"/>
      <c r="AF6746" s="57"/>
      <c r="AG6746" s="57"/>
      <c r="AH6746" s="57"/>
      <c r="AI6746" s="57"/>
      <c r="AJ6746" s="57"/>
      <c r="AK6746" s="57"/>
      <c r="AL6746" s="57"/>
      <c r="AM6746" s="57"/>
      <c r="AN6746" s="57"/>
      <c r="AO6746" s="57"/>
      <c r="AP6746" s="57"/>
      <c r="AQ6746" s="57"/>
      <c r="AR6746" s="57"/>
      <c r="AS6746" s="57"/>
      <c r="AT6746" s="57"/>
      <c r="AU6746" s="57"/>
      <c r="AV6746" s="57"/>
      <c r="AW6746" s="57"/>
      <c r="AX6746" s="57"/>
      <c r="AY6746" s="57"/>
      <c r="AZ6746" s="57"/>
      <c r="BA6746" s="57"/>
      <c r="BB6746" s="57"/>
      <c r="BC6746" s="57"/>
      <c r="BD6746" s="57"/>
      <c r="BE6746" s="57"/>
      <c r="BF6746" s="57"/>
      <c r="BG6746" s="57"/>
      <c r="BH6746" s="57"/>
      <c r="BI6746" s="57"/>
      <c r="BJ6746" s="57"/>
      <c r="BK6746" s="57"/>
      <c r="BL6746" s="57"/>
    </row>
    <row r="6747" spans="1:64" s="50" customFormat="1" ht="13.5" customHeight="1" x14ac:dyDescent="0.15">
      <c r="A6747" s="42" t="s">
        <v>17666</v>
      </c>
      <c r="B6747" s="42">
        <v>30</v>
      </c>
      <c r="C6747" s="42" t="s">
        <v>14</v>
      </c>
      <c r="D6747" s="42" t="s">
        <v>24</v>
      </c>
      <c r="E6747" s="42"/>
      <c r="F6747" s="55">
        <v>41301</v>
      </c>
      <c r="G6747" s="42" t="s">
        <v>24011</v>
      </c>
      <c r="H6747" s="42" t="s">
        <v>17667</v>
      </c>
      <c r="I6747" s="42" t="s">
        <v>38</v>
      </c>
      <c r="J6747" s="42" t="s">
        <v>17668</v>
      </c>
      <c r="K6747" s="42" t="s">
        <v>82</v>
      </c>
      <c r="L6747" s="42" t="s">
        <v>4049</v>
      </c>
      <c r="M6747" s="42" t="s">
        <v>21</v>
      </c>
      <c r="N6747" s="42" t="s">
        <v>17669</v>
      </c>
      <c r="O6747" s="42" t="s">
        <v>994</v>
      </c>
      <c r="P6747" s="42" t="s">
        <v>395</v>
      </c>
      <c r="Q6747" s="56" t="s">
        <v>17670</v>
      </c>
      <c r="R6747" s="42" t="s">
        <v>94</v>
      </c>
      <c r="S6747" s="42" t="s">
        <v>22</v>
      </c>
      <c r="T6747" s="42"/>
      <c r="V6747" s="42"/>
      <c r="W6747" s="42"/>
      <c r="Y6747" s="57"/>
      <c r="Z6747" s="57"/>
      <c r="AA6747" s="57"/>
      <c r="AB6747" s="57"/>
      <c r="AC6747" s="57"/>
      <c r="AD6747" s="57"/>
      <c r="AE6747" s="57"/>
      <c r="AF6747" s="57"/>
      <c r="AG6747" s="57"/>
      <c r="AH6747" s="57"/>
      <c r="AI6747" s="57"/>
      <c r="AJ6747" s="57"/>
      <c r="AK6747" s="57"/>
      <c r="AL6747" s="57"/>
      <c r="AM6747" s="57"/>
      <c r="AN6747" s="57"/>
      <c r="AO6747" s="57"/>
      <c r="AP6747" s="57"/>
      <c r="AQ6747" s="57"/>
      <c r="AR6747" s="57"/>
      <c r="AS6747" s="57"/>
      <c r="AT6747" s="57"/>
      <c r="AU6747" s="57"/>
      <c r="AV6747" s="57"/>
      <c r="AW6747" s="57"/>
      <c r="AX6747" s="57"/>
      <c r="AY6747" s="57"/>
      <c r="AZ6747" s="57"/>
      <c r="BA6747" s="57"/>
      <c r="BB6747" s="57"/>
      <c r="BC6747" s="57"/>
      <c r="BD6747" s="57"/>
      <c r="BE6747" s="57"/>
      <c r="BF6747" s="57"/>
      <c r="BG6747" s="57"/>
      <c r="BH6747" s="57"/>
      <c r="BI6747" s="57"/>
      <c r="BJ6747" s="57"/>
      <c r="BK6747" s="57"/>
      <c r="BL6747" s="57"/>
    </row>
    <row r="6748" spans="1:64" s="50" customFormat="1" ht="13.5" customHeight="1" x14ac:dyDescent="0.15">
      <c r="A6748" s="42" t="s">
        <v>17671</v>
      </c>
      <c r="B6748" s="42">
        <v>32</v>
      </c>
      <c r="C6748" s="42" t="s">
        <v>14</v>
      </c>
      <c r="D6748" s="42" t="s">
        <v>24</v>
      </c>
      <c r="E6748" s="42"/>
      <c r="F6748" s="55">
        <v>41301</v>
      </c>
      <c r="G6748" s="42" t="s">
        <v>17672</v>
      </c>
      <c r="H6748" s="42" t="s">
        <v>1184</v>
      </c>
      <c r="I6748" s="42" t="s">
        <v>297</v>
      </c>
      <c r="J6748" s="42" t="s">
        <v>17673</v>
      </c>
      <c r="K6748" s="42" t="s">
        <v>1185</v>
      </c>
      <c r="L6748" s="42" t="s">
        <v>1186</v>
      </c>
      <c r="M6748" s="42" t="s">
        <v>21</v>
      </c>
      <c r="N6748" s="42" t="s">
        <v>17674</v>
      </c>
      <c r="O6748" s="42" t="s">
        <v>994</v>
      </c>
      <c r="P6748" s="42" t="s">
        <v>395</v>
      </c>
      <c r="Q6748" s="56" t="s">
        <v>17675</v>
      </c>
      <c r="R6748" s="42" t="s">
        <v>94</v>
      </c>
      <c r="S6748" s="42" t="s">
        <v>22</v>
      </c>
      <c r="T6748" s="42"/>
      <c r="V6748" s="42"/>
      <c r="W6748" s="42"/>
      <c r="Y6748" s="57"/>
      <c r="Z6748" s="57"/>
      <c r="AA6748" s="57"/>
      <c r="AB6748" s="57"/>
      <c r="AC6748" s="57"/>
      <c r="AD6748" s="57"/>
      <c r="AE6748" s="57"/>
      <c r="AF6748" s="57"/>
      <c r="AG6748" s="57"/>
      <c r="AH6748" s="57"/>
      <c r="AI6748" s="57"/>
      <c r="AJ6748" s="57"/>
      <c r="AK6748" s="57"/>
      <c r="AL6748" s="57"/>
      <c r="AM6748" s="57"/>
      <c r="AN6748" s="57"/>
      <c r="AO6748" s="57"/>
      <c r="AP6748" s="57"/>
      <c r="AQ6748" s="57"/>
      <c r="AR6748" s="57"/>
      <c r="AS6748" s="57"/>
      <c r="AT6748" s="57"/>
      <c r="AU6748" s="57"/>
      <c r="AV6748" s="57"/>
      <c r="AW6748" s="57"/>
      <c r="AX6748" s="57"/>
      <c r="AY6748" s="57"/>
      <c r="AZ6748" s="57"/>
      <c r="BA6748" s="57"/>
      <c r="BB6748" s="57"/>
      <c r="BC6748" s="57"/>
      <c r="BD6748" s="57"/>
      <c r="BE6748" s="57"/>
      <c r="BF6748" s="57"/>
      <c r="BG6748" s="57"/>
      <c r="BH6748" s="57"/>
      <c r="BI6748" s="57"/>
      <c r="BJ6748" s="57"/>
      <c r="BK6748" s="57"/>
      <c r="BL6748" s="57"/>
    </row>
    <row r="6749" spans="1:64" s="50" customFormat="1" ht="13.5" customHeight="1" x14ac:dyDescent="0.15">
      <c r="A6749" s="42" t="s">
        <v>17676</v>
      </c>
      <c r="B6749" s="42">
        <v>41</v>
      </c>
      <c r="C6749" s="42" t="s">
        <v>14</v>
      </c>
      <c r="D6749" s="42" t="s">
        <v>79</v>
      </c>
      <c r="E6749" s="42"/>
      <c r="F6749" s="55">
        <v>41299</v>
      </c>
      <c r="G6749" s="42" t="s">
        <v>24012</v>
      </c>
      <c r="H6749" s="42" t="s">
        <v>1562</v>
      </c>
      <c r="I6749" s="42" t="s">
        <v>46</v>
      </c>
      <c r="J6749" s="42" t="s">
        <v>17677</v>
      </c>
      <c r="K6749" s="42" t="s">
        <v>4594</v>
      </c>
      <c r="L6749" s="42" t="s">
        <v>2717</v>
      </c>
      <c r="M6749" s="42" t="s">
        <v>21</v>
      </c>
      <c r="N6749" s="42" t="s">
        <v>17678</v>
      </c>
      <c r="O6749" s="42" t="s">
        <v>994</v>
      </c>
      <c r="P6749" s="42" t="s">
        <v>395</v>
      </c>
      <c r="Q6749" s="56" t="s">
        <v>17679</v>
      </c>
      <c r="R6749" s="42" t="s">
        <v>94</v>
      </c>
      <c r="S6749" s="42" t="s">
        <v>22</v>
      </c>
      <c r="T6749" s="42"/>
      <c r="V6749" s="42"/>
      <c r="W6749" s="42"/>
      <c r="Y6749" s="57"/>
      <c r="Z6749" s="57"/>
      <c r="AA6749" s="57"/>
      <c r="AB6749" s="57"/>
      <c r="AC6749" s="57"/>
      <c r="AD6749" s="57"/>
      <c r="AE6749" s="57"/>
      <c r="AF6749" s="57"/>
      <c r="AG6749" s="57"/>
      <c r="AH6749" s="57"/>
      <c r="AI6749" s="57"/>
      <c r="AJ6749" s="57"/>
      <c r="AK6749" s="57"/>
      <c r="AL6749" s="57"/>
      <c r="AM6749" s="57"/>
      <c r="AN6749" s="57"/>
      <c r="AO6749" s="57"/>
      <c r="AP6749" s="57"/>
      <c r="AQ6749" s="57"/>
      <c r="AR6749" s="57"/>
      <c r="AS6749" s="57"/>
      <c r="AT6749" s="57"/>
      <c r="AU6749" s="57"/>
      <c r="AV6749" s="57"/>
      <c r="AW6749" s="57"/>
      <c r="AX6749" s="57"/>
      <c r="AY6749" s="57"/>
      <c r="AZ6749" s="57"/>
      <c r="BA6749" s="57"/>
      <c r="BB6749" s="57"/>
      <c r="BC6749" s="57"/>
      <c r="BD6749" s="57"/>
      <c r="BE6749" s="57"/>
      <c r="BF6749" s="57"/>
      <c r="BG6749" s="57"/>
      <c r="BH6749" s="57"/>
      <c r="BI6749" s="57"/>
      <c r="BJ6749" s="57"/>
      <c r="BK6749" s="57"/>
      <c r="BL6749" s="57"/>
    </row>
    <row r="6750" spans="1:64" s="50" customFormat="1" ht="13.5" customHeight="1" x14ac:dyDescent="0.15">
      <c r="A6750" s="42" t="s">
        <v>17680</v>
      </c>
      <c r="B6750" s="42" t="s">
        <v>15467</v>
      </c>
      <c r="C6750" s="42" t="s">
        <v>14</v>
      </c>
      <c r="D6750" s="42" t="s">
        <v>79</v>
      </c>
      <c r="E6750" s="42" t="s">
        <v>17681</v>
      </c>
      <c r="F6750" s="55">
        <v>41299</v>
      </c>
      <c r="G6750" s="42" t="s">
        <v>17682</v>
      </c>
      <c r="H6750" s="42" t="s">
        <v>548</v>
      </c>
      <c r="I6750" s="42" t="s">
        <v>117</v>
      </c>
      <c r="J6750" s="42">
        <v>85716</v>
      </c>
      <c r="K6750" s="42" t="s">
        <v>549</v>
      </c>
      <c r="L6750" s="42" t="s">
        <v>550</v>
      </c>
      <c r="M6750" s="42" t="s">
        <v>21</v>
      </c>
      <c r="N6750" s="42" t="s">
        <v>17683</v>
      </c>
      <c r="O6750" s="42" t="s">
        <v>23</v>
      </c>
      <c r="P6750" s="42" t="s">
        <v>395</v>
      </c>
      <c r="Q6750" s="56" t="s">
        <v>17684</v>
      </c>
      <c r="R6750" s="42" t="s">
        <v>94</v>
      </c>
      <c r="S6750" s="42" t="s">
        <v>22</v>
      </c>
      <c r="T6750" s="42"/>
      <c r="V6750" s="42"/>
      <c r="W6750" s="42"/>
      <c r="Y6750" s="57"/>
      <c r="Z6750" s="57"/>
      <c r="AA6750" s="57"/>
      <c r="AB6750" s="57"/>
      <c r="AC6750" s="57"/>
      <c r="AD6750" s="57"/>
      <c r="AE6750" s="57"/>
      <c r="AF6750" s="57"/>
      <c r="AG6750" s="57"/>
      <c r="AH6750" s="57"/>
      <c r="AI6750" s="57"/>
      <c r="AJ6750" s="57"/>
      <c r="AK6750" s="57"/>
      <c r="AL6750" s="57"/>
      <c r="AM6750" s="57"/>
      <c r="AN6750" s="57"/>
      <c r="AO6750" s="57"/>
      <c r="AP6750" s="57"/>
      <c r="AQ6750" s="57"/>
      <c r="AR6750" s="57"/>
      <c r="AS6750" s="57"/>
      <c r="AT6750" s="57"/>
      <c r="AU6750" s="57"/>
      <c r="AV6750" s="57"/>
      <c r="AW6750" s="57"/>
      <c r="AX6750" s="57"/>
      <c r="AY6750" s="57"/>
      <c r="AZ6750" s="57"/>
      <c r="BA6750" s="57"/>
      <c r="BB6750" s="57"/>
      <c r="BC6750" s="57"/>
      <c r="BD6750" s="57"/>
      <c r="BE6750" s="57"/>
      <c r="BF6750" s="57"/>
      <c r="BG6750" s="57"/>
      <c r="BH6750" s="57"/>
      <c r="BI6750" s="57"/>
      <c r="BJ6750" s="57"/>
      <c r="BK6750" s="57"/>
      <c r="BL6750" s="57"/>
    </row>
    <row r="6751" spans="1:64" s="50" customFormat="1" ht="13.5" customHeight="1" x14ac:dyDescent="0.15">
      <c r="A6751" s="42" t="s">
        <v>17685</v>
      </c>
      <c r="B6751" s="42">
        <v>16</v>
      </c>
      <c r="C6751" s="42" t="s">
        <v>14</v>
      </c>
      <c r="D6751" s="42" t="s">
        <v>31</v>
      </c>
      <c r="E6751" s="42" t="s">
        <v>17686</v>
      </c>
      <c r="F6751" s="55">
        <v>41299</v>
      </c>
      <c r="G6751" s="42" t="s">
        <v>17687</v>
      </c>
      <c r="H6751" s="42" t="s">
        <v>3273</v>
      </c>
      <c r="I6751" s="42" t="s">
        <v>297</v>
      </c>
      <c r="J6751" s="42" t="s">
        <v>17688</v>
      </c>
      <c r="K6751" s="42" t="s">
        <v>557</v>
      </c>
      <c r="L6751" s="42" t="s">
        <v>5525</v>
      </c>
      <c r="M6751" s="42" t="s">
        <v>21</v>
      </c>
      <c r="N6751" s="42" t="s">
        <v>17689</v>
      </c>
      <c r="O6751" s="42" t="s">
        <v>537</v>
      </c>
      <c r="P6751" s="42" t="s">
        <v>395</v>
      </c>
      <c r="Q6751" s="56" t="s">
        <v>17690</v>
      </c>
      <c r="R6751" s="42" t="s">
        <v>94</v>
      </c>
      <c r="S6751" s="42" t="s">
        <v>22</v>
      </c>
      <c r="T6751" s="42"/>
      <c r="V6751" s="42"/>
      <c r="W6751" s="42"/>
      <c r="Y6751" s="57"/>
      <c r="Z6751" s="57"/>
      <c r="AA6751" s="57"/>
      <c r="AB6751" s="57"/>
      <c r="AC6751" s="57"/>
      <c r="AD6751" s="57"/>
      <c r="AE6751" s="57"/>
      <c r="AF6751" s="57"/>
      <c r="AG6751" s="57"/>
      <c r="AH6751" s="57"/>
      <c r="AI6751" s="57"/>
      <c r="AJ6751" s="57"/>
      <c r="AK6751" s="57"/>
      <c r="AL6751" s="57"/>
      <c r="AM6751" s="57"/>
      <c r="AN6751" s="57"/>
      <c r="AO6751" s="57"/>
      <c r="AP6751" s="57"/>
      <c r="AQ6751" s="57"/>
      <c r="AR6751" s="57"/>
      <c r="AS6751" s="57"/>
      <c r="AT6751" s="57"/>
      <c r="AU6751" s="57"/>
      <c r="AV6751" s="57"/>
      <c r="AW6751" s="57"/>
      <c r="AX6751" s="57"/>
      <c r="AY6751" s="57"/>
      <c r="AZ6751" s="57"/>
      <c r="BA6751" s="57"/>
      <c r="BB6751" s="57"/>
      <c r="BC6751" s="57"/>
      <c r="BD6751" s="57"/>
      <c r="BE6751" s="57"/>
      <c r="BF6751" s="57"/>
      <c r="BG6751" s="57"/>
      <c r="BH6751" s="57"/>
      <c r="BI6751" s="57"/>
      <c r="BJ6751" s="57"/>
      <c r="BK6751" s="57"/>
      <c r="BL6751" s="57"/>
    </row>
    <row r="6752" spans="1:64" s="50" customFormat="1" ht="13.5" customHeight="1" x14ac:dyDescent="0.15">
      <c r="A6752" s="42" t="s">
        <v>17697</v>
      </c>
      <c r="B6752" s="42">
        <v>60</v>
      </c>
      <c r="C6752" s="42" t="s">
        <v>108</v>
      </c>
      <c r="D6752" s="42" t="s">
        <v>79</v>
      </c>
      <c r="E6752" s="42" t="s">
        <v>17698</v>
      </c>
      <c r="F6752" s="55">
        <v>41298</v>
      </c>
      <c r="G6752" s="42" t="s">
        <v>24013</v>
      </c>
      <c r="H6752" s="42" t="s">
        <v>6901</v>
      </c>
      <c r="I6752" s="42" t="s">
        <v>19</v>
      </c>
      <c r="J6752" s="42" t="s">
        <v>6902</v>
      </c>
      <c r="K6752" s="42" t="s">
        <v>6903</v>
      </c>
      <c r="L6752" s="42" t="s">
        <v>17699</v>
      </c>
      <c r="M6752" s="42" t="s">
        <v>21</v>
      </c>
      <c r="N6752" s="42" t="s">
        <v>17700</v>
      </c>
      <c r="O6752" s="42" t="s">
        <v>17701</v>
      </c>
      <c r="P6752" s="42" t="s">
        <v>395</v>
      </c>
      <c r="Q6752" s="56" t="s">
        <v>17702</v>
      </c>
      <c r="R6752" s="42" t="s">
        <v>94</v>
      </c>
      <c r="S6752" s="42" t="s">
        <v>22</v>
      </c>
      <c r="T6752" s="42"/>
      <c r="V6752" s="42"/>
      <c r="W6752" s="42"/>
      <c r="Y6752" s="57"/>
      <c r="Z6752" s="57"/>
      <c r="AA6752" s="57"/>
      <c r="AB6752" s="57"/>
      <c r="AC6752" s="57"/>
      <c r="AD6752" s="57"/>
      <c r="AE6752" s="57"/>
      <c r="AF6752" s="57"/>
      <c r="AG6752" s="57"/>
      <c r="AH6752" s="57"/>
      <c r="AI6752" s="57"/>
      <c r="AJ6752" s="57"/>
      <c r="AK6752" s="57"/>
      <c r="AL6752" s="57"/>
      <c r="AM6752" s="57"/>
      <c r="AN6752" s="57"/>
      <c r="AO6752" s="57"/>
      <c r="AP6752" s="57"/>
      <c r="AQ6752" s="57"/>
      <c r="AR6752" s="57"/>
      <c r="AS6752" s="57"/>
      <c r="AT6752" s="57"/>
      <c r="AU6752" s="57"/>
      <c r="AV6752" s="57"/>
      <c r="AW6752" s="57"/>
      <c r="AX6752" s="57"/>
      <c r="AY6752" s="57"/>
      <c r="AZ6752" s="57"/>
      <c r="BA6752" s="57"/>
      <c r="BB6752" s="57"/>
      <c r="BC6752" s="57"/>
      <c r="BD6752" s="57"/>
      <c r="BE6752" s="57"/>
      <c r="BF6752" s="57"/>
      <c r="BG6752" s="57"/>
      <c r="BH6752" s="57"/>
      <c r="BI6752" s="57"/>
      <c r="BJ6752" s="57"/>
      <c r="BK6752" s="57"/>
      <c r="BL6752" s="57"/>
    </row>
    <row r="6753" spans="1:64" s="50" customFormat="1" ht="13.5" customHeight="1" x14ac:dyDescent="0.15">
      <c r="A6753" s="42" t="s">
        <v>17691</v>
      </c>
      <c r="B6753" s="42">
        <v>22</v>
      </c>
      <c r="C6753" s="42" t="s">
        <v>14</v>
      </c>
      <c r="D6753" s="42" t="s">
        <v>79</v>
      </c>
      <c r="E6753" s="42" t="s">
        <v>17692</v>
      </c>
      <c r="F6753" s="55">
        <v>41298</v>
      </c>
      <c r="G6753" s="42" t="s">
        <v>17693</v>
      </c>
      <c r="H6753" s="42" t="s">
        <v>5840</v>
      </c>
      <c r="I6753" s="42" t="s">
        <v>360</v>
      </c>
      <c r="J6753" s="42" t="s">
        <v>17694</v>
      </c>
      <c r="K6753" s="42" t="s">
        <v>3086</v>
      </c>
      <c r="L6753" s="42" t="s">
        <v>5842</v>
      </c>
      <c r="M6753" s="42" t="s">
        <v>21</v>
      </c>
      <c r="N6753" s="42" t="s">
        <v>17695</v>
      </c>
      <c r="O6753" s="42" t="s">
        <v>537</v>
      </c>
      <c r="P6753" s="42" t="s">
        <v>395</v>
      </c>
      <c r="Q6753" s="56" t="s">
        <v>17696</v>
      </c>
      <c r="R6753" s="42" t="s">
        <v>94</v>
      </c>
      <c r="S6753" s="42" t="s">
        <v>22</v>
      </c>
      <c r="T6753" s="42"/>
      <c r="V6753" s="42"/>
      <c r="W6753" s="42"/>
      <c r="Y6753" s="57"/>
      <c r="Z6753" s="57"/>
      <c r="AA6753" s="57"/>
      <c r="AB6753" s="57"/>
      <c r="AC6753" s="57"/>
      <c r="AD6753" s="57"/>
      <c r="AE6753" s="57"/>
      <c r="AF6753" s="57"/>
      <c r="AG6753" s="57"/>
      <c r="AH6753" s="57"/>
      <c r="AI6753" s="57"/>
      <c r="AJ6753" s="57"/>
      <c r="AK6753" s="57"/>
      <c r="AL6753" s="57"/>
      <c r="AM6753" s="57"/>
      <c r="AN6753" s="57"/>
      <c r="AO6753" s="57"/>
      <c r="AP6753" s="57"/>
      <c r="AQ6753" s="57"/>
      <c r="AR6753" s="57"/>
      <c r="AS6753" s="57"/>
      <c r="AT6753" s="57"/>
      <c r="AU6753" s="57"/>
      <c r="AV6753" s="57"/>
      <c r="AW6753" s="57"/>
      <c r="AX6753" s="57"/>
      <c r="AY6753" s="57"/>
      <c r="AZ6753" s="57"/>
      <c r="BA6753" s="57"/>
      <c r="BB6753" s="57"/>
      <c r="BC6753" s="57"/>
      <c r="BD6753" s="57"/>
      <c r="BE6753" s="57"/>
      <c r="BF6753" s="57"/>
      <c r="BG6753" s="57"/>
      <c r="BH6753" s="57"/>
      <c r="BI6753" s="57"/>
      <c r="BJ6753" s="57"/>
      <c r="BK6753" s="57"/>
      <c r="BL6753" s="57"/>
    </row>
    <row r="6754" spans="1:64" s="50" customFormat="1" ht="13.5" customHeight="1" x14ac:dyDescent="0.15">
      <c r="A6754" s="42" t="s">
        <v>17703</v>
      </c>
      <c r="B6754" s="42">
        <v>22</v>
      </c>
      <c r="C6754" s="42" t="s">
        <v>14</v>
      </c>
      <c r="D6754" s="42" t="s">
        <v>24</v>
      </c>
      <c r="E6754" s="42"/>
      <c r="F6754" s="55">
        <v>41298</v>
      </c>
      <c r="G6754" s="42" t="s">
        <v>17704</v>
      </c>
      <c r="H6754" s="42" t="s">
        <v>12120</v>
      </c>
      <c r="I6754" s="42" t="s">
        <v>67</v>
      </c>
      <c r="J6754" s="42" t="s">
        <v>17705</v>
      </c>
      <c r="K6754" s="42" t="s">
        <v>68</v>
      </c>
      <c r="L6754" s="42" t="s">
        <v>12122</v>
      </c>
      <c r="M6754" s="42" t="s">
        <v>21</v>
      </c>
      <c r="N6754" s="42" t="s">
        <v>17706</v>
      </c>
      <c r="O6754" s="42" t="s">
        <v>994</v>
      </c>
      <c r="P6754" s="42" t="s">
        <v>395</v>
      </c>
      <c r="Q6754" s="56" t="s">
        <v>17707</v>
      </c>
      <c r="R6754" s="42" t="s">
        <v>94</v>
      </c>
      <c r="S6754" s="42" t="s">
        <v>22</v>
      </c>
      <c r="T6754" s="42"/>
      <c r="V6754" s="42"/>
      <c r="W6754" s="42"/>
      <c r="Y6754" s="57"/>
      <c r="Z6754" s="57"/>
      <c r="AA6754" s="57"/>
      <c r="AB6754" s="57"/>
      <c r="AC6754" s="57"/>
      <c r="AD6754" s="57"/>
      <c r="AE6754" s="57"/>
      <c r="AF6754" s="57"/>
      <c r="AG6754" s="57"/>
      <c r="AH6754" s="57"/>
      <c r="AI6754" s="57"/>
      <c r="AJ6754" s="57"/>
      <c r="AK6754" s="57"/>
      <c r="AL6754" s="57"/>
      <c r="AM6754" s="57"/>
      <c r="AN6754" s="57"/>
      <c r="AO6754" s="57"/>
      <c r="AP6754" s="57"/>
      <c r="AQ6754" s="57"/>
      <c r="AR6754" s="57"/>
      <c r="AS6754" s="57"/>
      <c r="AT6754" s="57"/>
      <c r="AU6754" s="57"/>
      <c r="AV6754" s="57"/>
      <c r="AW6754" s="57"/>
      <c r="AX6754" s="57"/>
      <c r="AY6754" s="57"/>
      <c r="AZ6754" s="57"/>
      <c r="BA6754" s="57"/>
      <c r="BB6754" s="57"/>
      <c r="BC6754" s="57"/>
      <c r="BD6754" s="57"/>
      <c r="BE6754" s="57"/>
      <c r="BF6754" s="57"/>
      <c r="BG6754" s="57"/>
      <c r="BH6754" s="57"/>
      <c r="BI6754" s="57"/>
      <c r="BJ6754" s="57"/>
      <c r="BK6754" s="57"/>
      <c r="BL6754" s="57"/>
    </row>
    <row r="6755" spans="1:64" s="50" customFormat="1" ht="13.5" customHeight="1" x14ac:dyDescent="0.15">
      <c r="A6755" s="42" t="s">
        <v>17708</v>
      </c>
      <c r="B6755" s="42">
        <v>34</v>
      </c>
      <c r="C6755" s="42" t="s">
        <v>14</v>
      </c>
      <c r="D6755" s="42" t="s">
        <v>31</v>
      </c>
      <c r="E6755" s="42" t="s">
        <v>17709</v>
      </c>
      <c r="F6755" s="55">
        <v>41298</v>
      </c>
      <c r="G6755" s="42" t="s">
        <v>17710</v>
      </c>
      <c r="H6755" s="42" t="s">
        <v>2297</v>
      </c>
      <c r="I6755" s="42" t="s">
        <v>51</v>
      </c>
      <c r="J6755" s="42" t="s">
        <v>17711</v>
      </c>
      <c r="K6755" s="42" t="s">
        <v>2297</v>
      </c>
      <c r="L6755" s="42" t="s">
        <v>17712</v>
      </c>
      <c r="M6755" s="42" t="s">
        <v>21</v>
      </c>
      <c r="N6755" s="42" t="s">
        <v>17713</v>
      </c>
      <c r="O6755" s="42" t="s">
        <v>537</v>
      </c>
      <c r="P6755" s="42" t="s">
        <v>395</v>
      </c>
      <c r="Q6755" s="56" t="s">
        <v>17714</v>
      </c>
      <c r="R6755" s="42" t="s">
        <v>94</v>
      </c>
      <c r="S6755" s="42" t="s">
        <v>22</v>
      </c>
      <c r="T6755" s="42"/>
      <c r="V6755" s="42"/>
      <c r="W6755" s="42"/>
      <c r="Y6755" s="57"/>
      <c r="Z6755" s="57"/>
      <c r="AA6755" s="57"/>
      <c r="AB6755" s="57"/>
      <c r="AC6755" s="57"/>
      <c r="AD6755" s="57"/>
      <c r="AE6755" s="57"/>
      <c r="AF6755" s="57"/>
      <c r="AG6755" s="57"/>
      <c r="AH6755" s="57"/>
      <c r="AI6755" s="57"/>
      <c r="AJ6755" s="57"/>
      <c r="AK6755" s="57"/>
      <c r="AL6755" s="57"/>
      <c r="AM6755" s="57"/>
      <c r="AN6755" s="57"/>
      <c r="AO6755" s="57"/>
      <c r="AP6755" s="57"/>
      <c r="AQ6755" s="57"/>
      <c r="AR6755" s="57"/>
      <c r="AS6755" s="57"/>
      <c r="AT6755" s="57"/>
      <c r="AU6755" s="57"/>
      <c r="AV6755" s="57"/>
      <c r="AW6755" s="57"/>
      <c r="AX6755" s="57"/>
      <c r="AY6755" s="57"/>
      <c r="AZ6755" s="57"/>
      <c r="BA6755" s="57"/>
      <c r="BB6755" s="57"/>
      <c r="BC6755" s="57"/>
      <c r="BD6755" s="57"/>
      <c r="BE6755" s="57"/>
      <c r="BF6755" s="57"/>
      <c r="BG6755" s="57"/>
      <c r="BH6755" s="57"/>
      <c r="BI6755" s="57"/>
      <c r="BJ6755" s="57"/>
      <c r="BK6755" s="57"/>
      <c r="BL6755" s="57"/>
    </row>
    <row r="6756" spans="1:64" s="50" customFormat="1" ht="13.5" customHeight="1" x14ac:dyDescent="0.15">
      <c r="A6756" s="42" t="s">
        <v>17715</v>
      </c>
      <c r="B6756" s="42" t="s">
        <v>15446</v>
      </c>
      <c r="C6756" s="42" t="s">
        <v>14</v>
      </c>
      <c r="D6756" s="42" t="s">
        <v>79</v>
      </c>
      <c r="E6756" s="42" t="s">
        <v>17716</v>
      </c>
      <c r="F6756" s="55">
        <v>41297</v>
      </c>
      <c r="G6756" s="42" t="s">
        <v>17717</v>
      </c>
      <c r="H6756" s="42" t="s">
        <v>17718</v>
      </c>
      <c r="I6756" s="42" t="s">
        <v>67</v>
      </c>
      <c r="J6756" s="42" t="s">
        <v>17719</v>
      </c>
      <c r="K6756" s="42" t="s">
        <v>1545</v>
      </c>
      <c r="L6756" s="42" t="s">
        <v>17720</v>
      </c>
      <c r="M6756" s="42" t="s">
        <v>21</v>
      </c>
      <c r="N6756" s="42" t="s">
        <v>17721</v>
      </c>
      <c r="O6756" s="42" t="s">
        <v>537</v>
      </c>
      <c r="P6756" s="42" t="s">
        <v>395</v>
      </c>
      <c r="Q6756" s="56" t="s">
        <v>17722</v>
      </c>
      <c r="R6756" s="42" t="s">
        <v>542</v>
      </c>
      <c r="S6756" s="42" t="s">
        <v>22</v>
      </c>
      <c r="T6756" s="42"/>
      <c r="V6756" s="42"/>
      <c r="W6756" s="42"/>
      <c r="Y6756" s="57"/>
      <c r="Z6756" s="57"/>
      <c r="AA6756" s="57"/>
      <c r="AB6756" s="57"/>
      <c r="AC6756" s="57"/>
      <c r="AD6756" s="57"/>
      <c r="AE6756" s="57"/>
      <c r="AF6756" s="57"/>
      <c r="AG6756" s="57"/>
      <c r="AH6756" s="57"/>
      <c r="AI6756" s="57"/>
      <c r="AJ6756" s="57"/>
      <c r="AK6756" s="57"/>
      <c r="AL6756" s="57"/>
      <c r="AM6756" s="57"/>
      <c r="AN6756" s="57"/>
      <c r="AO6756" s="57"/>
      <c r="AP6756" s="57"/>
      <c r="AQ6756" s="57"/>
      <c r="AR6756" s="57"/>
      <c r="AS6756" s="57"/>
      <c r="AT6756" s="57"/>
      <c r="AU6756" s="57"/>
      <c r="AV6756" s="57"/>
      <c r="AW6756" s="57"/>
      <c r="AX6756" s="57"/>
      <c r="AY6756" s="57"/>
      <c r="AZ6756" s="57"/>
      <c r="BA6756" s="57"/>
      <c r="BB6756" s="57"/>
      <c r="BC6756" s="57"/>
      <c r="BD6756" s="57"/>
      <c r="BE6756" s="57"/>
      <c r="BF6756" s="57"/>
      <c r="BG6756" s="57"/>
      <c r="BH6756" s="57"/>
      <c r="BI6756" s="57"/>
      <c r="BJ6756" s="57"/>
      <c r="BK6756" s="57"/>
      <c r="BL6756" s="57"/>
    </row>
    <row r="6757" spans="1:64" s="50" customFormat="1" ht="13.5" customHeight="1" x14ac:dyDescent="0.15">
      <c r="A6757" s="42" t="s">
        <v>17739</v>
      </c>
      <c r="B6757" s="42">
        <v>46</v>
      </c>
      <c r="C6757" s="42" t="s">
        <v>108</v>
      </c>
      <c r="D6757" s="42" t="s">
        <v>31</v>
      </c>
      <c r="E6757" s="42" t="s">
        <v>17740</v>
      </c>
      <c r="F6757" s="55">
        <v>41296</v>
      </c>
      <c r="G6757" s="42" t="s">
        <v>24014</v>
      </c>
      <c r="H6757" s="42" t="s">
        <v>3144</v>
      </c>
      <c r="I6757" s="42" t="s">
        <v>263</v>
      </c>
      <c r="J6757" s="42" t="s">
        <v>3145</v>
      </c>
      <c r="K6757" s="42" t="s">
        <v>557</v>
      </c>
      <c r="L6757" s="42" t="s">
        <v>558</v>
      </c>
      <c r="M6757" s="42" t="s">
        <v>21</v>
      </c>
      <c r="N6757" s="42" t="s">
        <v>17741</v>
      </c>
      <c r="O6757" s="42" t="s">
        <v>597</v>
      </c>
      <c r="P6757" s="42" t="s">
        <v>395</v>
      </c>
      <c r="Q6757" s="56" t="s">
        <v>17738</v>
      </c>
      <c r="R6757" s="42" t="s">
        <v>94</v>
      </c>
      <c r="S6757" s="42" t="s">
        <v>12</v>
      </c>
      <c r="T6757" s="42"/>
      <c r="V6757" s="42"/>
      <c r="W6757" s="42"/>
      <c r="Y6757" s="57"/>
      <c r="Z6757" s="57"/>
      <c r="AA6757" s="57"/>
      <c r="AB6757" s="57"/>
      <c r="AC6757" s="57"/>
      <c r="AD6757" s="57"/>
      <c r="AE6757" s="57"/>
      <c r="AF6757" s="57"/>
      <c r="AG6757" s="57"/>
      <c r="AH6757" s="57"/>
      <c r="AI6757" s="57"/>
      <c r="AJ6757" s="57"/>
      <c r="AK6757" s="57"/>
      <c r="AL6757" s="57"/>
      <c r="AM6757" s="57"/>
      <c r="AN6757" s="57"/>
      <c r="AO6757" s="57"/>
      <c r="AP6757" s="57"/>
      <c r="AQ6757" s="57"/>
      <c r="AR6757" s="57"/>
      <c r="AS6757" s="57"/>
      <c r="AT6757" s="57"/>
      <c r="AU6757" s="57"/>
      <c r="AV6757" s="57"/>
      <c r="AW6757" s="57"/>
      <c r="AX6757" s="57"/>
      <c r="AY6757" s="57"/>
      <c r="AZ6757" s="57"/>
      <c r="BA6757" s="57"/>
      <c r="BB6757" s="57"/>
      <c r="BC6757" s="57"/>
      <c r="BD6757" s="57"/>
      <c r="BE6757" s="57"/>
      <c r="BF6757" s="57"/>
      <c r="BG6757" s="57"/>
      <c r="BH6757" s="57"/>
      <c r="BI6757" s="57"/>
      <c r="BJ6757" s="57"/>
      <c r="BK6757" s="57"/>
      <c r="BL6757" s="57"/>
    </row>
    <row r="6758" spans="1:64" s="50" customFormat="1" ht="13.5" customHeight="1" x14ac:dyDescent="0.15">
      <c r="A6758" s="42" t="s">
        <v>17728</v>
      </c>
      <c r="B6758" s="42">
        <v>20</v>
      </c>
      <c r="C6758" s="42" t="s">
        <v>14</v>
      </c>
      <c r="D6758" s="42" t="s">
        <v>24</v>
      </c>
      <c r="E6758" s="42"/>
      <c r="F6758" s="55">
        <v>41296</v>
      </c>
      <c r="G6758" s="42" t="s">
        <v>17729</v>
      </c>
      <c r="H6758" s="42" t="s">
        <v>17730</v>
      </c>
      <c r="I6758" s="42" t="s">
        <v>203</v>
      </c>
      <c r="J6758" s="42" t="s">
        <v>17731</v>
      </c>
      <c r="K6758" s="42" t="s">
        <v>17732</v>
      </c>
      <c r="L6758" s="42" t="s">
        <v>17733</v>
      </c>
      <c r="M6758" s="42" t="s">
        <v>21</v>
      </c>
      <c r="N6758" s="42" t="s">
        <v>17734</v>
      </c>
      <c r="O6758" s="42" t="s">
        <v>537</v>
      </c>
      <c r="P6758" s="42" t="s">
        <v>395</v>
      </c>
      <c r="Q6758" s="56" t="s">
        <v>17735</v>
      </c>
      <c r="R6758" s="42" t="s">
        <v>94</v>
      </c>
      <c r="S6758" s="42" t="s">
        <v>22</v>
      </c>
      <c r="T6758" s="42"/>
      <c r="V6758" s="42"/>
      <c r="W6758" s="42"/>
      <c r="Y6758" s="57"/>
      <c r="Z6758" s="57"/>
      <c r="AA6758" s="57"/>
      <c r="AB6758" s="57"/>
      <c r="AC6758" s="57"/>
      <c r="AD6758" s="57"/>
      <c r="AE6758" s="57"/>
      <c r="AF6758" s="57"/>
      <c r="AG6758" s="57"/>
      <c r="AH6758" s="57"/>
      <c r="AI6758" s="57"/>
      <c r="AJ6758" s="57"/>
      <c r="AK6758" s="57"/>
      <c r="AL6758" s="57"/>
      <c r="AM6758" s="57"/>
      <c r="AN6758" s="57"/>
      <c r="AO6758" s="57"/>
      <c r="AP6758" s="57"/>
      <c r="AQ6758" s="57"/>
      <c r="AR6758" s="57"/>
      <c r="AS6758" s="57"/>
      <c r="AT6758" s="57"/>
      <c r="AU6758" s="57"/>
      <c r="AV6758" s="57"/>
      <c r="AW6758" s="57"/>
      <c r="AX6758" s="57"/>
      <c r="AY6758" s="57"/>
      <c r="AZ6758" s="57"/>
      <c r="BA6758" s="57"/>
      <c r="BB6758" s="57"/>
      <c r="BC6758" s="57"/>
      <c r="BD6758" s="57"/>
      <c r="BE6758" s="57"/>
      <c r="BF6758" s="57"/>
      <c r="BG6758" s="57"/>
      <c r="BH6758" s="57"/>
      <c r="BI6758" s="57"/>
      <c r="BJ6758" s="57"/>
      <c r="BK6758" s="57"/>
      <c r="BL6758" s="57"/>
    </row>
    <row r="6759" spans="1:64" s="50" customFormat="1" ht="13.5" customHeight="1" x14ac:dyDescent="0.15">
      <c r="A6759" s="42" t="s">
        <v>17723</v>
      </c>
      <c r="B6759" s="42">
        <v>33</v>
      </c>
      <c r="C6759" s="42" t="s">
        <v>14</v>
      </c>
      <c r="D6759" s="42" t="s">
        <v>24</v>
      </c>
      <c r="E6759" s="42"/>
      <c r="F6759" s="55">
        <v>41296</v>
      </c>
      <c r="G6759" s="42" t="s">
        <v>17724</v>
      </c>
      <c r="H6759" s="42" t="s">
        <v>12253</v>
      </c>
      <c r="I6759" s="42" t="s">
        <v>189</v>
      </c>
      <c r="J6759" s="42" t="s">
        <v>17725</v>
      </c>
      <c r="K6759" s="42" t="s">
        <v>5627</v>
      </c>
      <c r="L6759" s="42" t="s">
        <v>12255</v>
      </c>
      <c r="M6759" s="42" t="s">
        <v>21</v>
      </c>
      <c r="N6759" s="42" t="s">
        <v>17726</v>
      </c>
      <c r="O6759" s="42" t="s">
        <v>994</v>
      </c>
      <c r="P6759" s="42" t="s">
        <v>395</v>
      </c>
      <c r="Q6759" s="56" t="s">
        <v>17727</v>
      </c>
      <c r="R6759" s="42" t="s">
        <v>94</v>
      </c>
      <c r="S6759" s="42" t="s">
        <v>22</v>
      </c>
      <c r="T6759" s="42"/>
      <c r="V6759" s="42"/>
      <c r="W6759" s="42"/>
      <c r="Y6759" s="57"/>
      <c r="Z6759" s="57"/>
      <c r="AA6759" s="57"/>
      <c r="AB6759" s="57"/>
      <c r="AC6759" s="57"/>
      <c r="AD6759" s="57"/>
      <c r="AE6759" s="57"/>
      <c r="AF6759" s="57"/>
      <c r="AG6759" s="57"/>
      <c r="AH6759" s="57"/>
      <c r="AI6759" s="57"/>
      <c r="AJ6759" s="57"/>
      <c r="AK6759" s="57"/>
      <c r="AL6759" s="57"/>
      <c r="AM6759" s="57"/>
      <c r="AN6759" s="57"/>
      <c r="AO6759" s="57"/>
      <c r="AP6759" s="57"/>
      <c r="AQ6759" s="57"/>
      <c r="AR6759" s="57"/>
      <c r="AS6759" s="57"/>
      <c r="AT6759" s="57"/>
      <c r="AU6759" s="57"/>
      <c r="AV6759" s="57"/>
      <c r="AW6759" s="57"/>
      <c r="AX6759" s="57"/>
      <c r="AY6759" s="57"/>
      <c r="AZ6759" s="57"/>
      <c r="BA6759" s="57"/>
      <c r="BB6759" s="57"/>
      <c r="BC6759" s="57"/>
      <c r="BD6759" s="57"/>
      <c r="BE6759" s="57"/>
      <c r="BF6759" s="57"/>
      <c r="BG6759" s="57"/>
      <c r="BH6759" s="57"/>
      <c r="BI6759" s="57"/>
      <c r="BJ6759" s="57"/>
      <c r="BK6759" s="57"/>
      <c r="BL6759" s="57"/>
    </row>
    <row r="6760" spans="1:64" s="50" customFormat="1" ht="13.5" customHeight="1" x14ac:dyDescent="0.15">
      <c r="A6760" s="42" t="s">
        <v>17736</v>
      </c>
      <c r="B6760" s="42">
        <v>5</v>
      </c>
      <c r="C6760" s="42" t="s">
        <v>14</v>
      </c>
      <c r="D6760" s="42" t="s">
        <v>31</v>
      </c>
      <c r="E6760" s="42"/>
      <c r="F6760" s="55">
        <v>41296</v>
      </c>
      <c r="G6760" s="42" t="s">
        <v>24014</v>
      </c>
      <c r="H6760" s="42" t="s">
        <v>3144</v>
      </c>
      <c r="I6760" s="42" t="s">
        <v>263</v>
      </c>
      <c r="J6760" s="42" t="s">
        <v>3145</v>
      </c>
      <c r="K6760" s="42" t="s">
        <v>557</v>
      </c>
      <c r="L6760" s="42" t="s">
        <v>558</v>
      </c>
      <c r="M6760" s="42" t="s">
        <v>21</v>
      </c>
      <c r="N6760" s="42" t="s">
        <v>17737</v>
      </c>
      <c r="O6760" s="42" t="s">
        <v>597</v>
      </c>
      <c r="P6760" s="42" t="s">
        <v>395</v>
      </c>
      <c r="Q6760" s="56" t="s">
        <v>17738</v>
      </c>
      <c r="R6760" s="42" t="s">
        <v>94</v>
      </c>
      <c r="S6760" s="42" t="s">
        <v>12</v>
      </c>
      <c r="T6760" s="42"/>
      <c r="V6760" s="42"/>
      <c r="W6760" s="42"/>
      <c r="Y6760" s="57"/>
      <c r="Z6760" s="57"/>
      <c r="AA6760" s="57"/>
      <c r="AB6760" s="57"/>
      <c r="AC6760" s="57"/>
      <c r="AD6760" s="57"/>
      <c r="AE6760" s="57"/>
      <c r="AF6760" s="57"/>
      <c r="AG6760" s="57"/>
      <c r="AH6760" s="57"/>
      <c r="AI6760" s="57"/>
      <c r="AJ6760" s="57"/>
      <c r="AK6760" s="57"/>
      <c r="AL6760" s="57"/>
      <c r="AM6760" s="57"/>
      <c r="AN6760" s="57"/>
      <c r="AO6760" s="57"/>
      <c r="AP6760" s="57"/>
      <c r="AQ6760" s="57"/>
      <c r="AR6760" s="57"/>
      <c r="AS6760" s="57"/>
      <c r="AT6760" s="57"/>
      <c r="AU6760" s="57"/>
      <c r="AV6760" s="57"/>
      <c r="AW6760" s="57"/>
      <c r="AX6760" s="57"/>
      <c r="AY6760" s="57"/>
      <c r="AZ6760" s="57"/>
      <c r="BA6760" s="57"/>
      <c r="BB6760" s="57"/>
      <c r="BC6760" s="57"/>
      <c r="BD6760" s="57"/>
      <c r="BE6760" s="57"/>
      <c r="BF6760" s="57"/>
      <c r="BG6760" s="57"/>
      <c r="BH6760" s="57"/>
      <c r="BI6760" s="57"/>
      <c r="BJ6760" s="57"/>
      <c r="BK6760" s="57"/>
      <c r="BL6760" s="57"/>
    </row>
    <row r="6761" spans="1:64" s="50" customFormat="1" ht="13.5" customHeight="1" x14ac:dyDescent="0.15">
      <c r="A6761" s="42" t="s">
        <v>17742</v>
      </c>
      <c r="B6761" s="42">
        <v>50</v>
      </c>
      <c r="C6761" s="42" t="s">
        <v>14</v>
      </c>
      <c r="D6761" s="42" t="s">
        <v>79</v>
      </c>
      <c r="E6761" s="42" t="s">
        <v>17743</v>
      </c>
      <c r="F6761" s="55">
        <v>41295</v>
      </c>
      <c r="G6761" s="42" t="s">
        <v>17744</v>
      </c>
      <c r="H6761" s="42" t="s">
        <v>17745</v>
      </c>
      <c r="I6761" s="42" t="s">
        <v>19</v>
      </c>
      <c r="J6761" s="42" t="s">
        <v>17746</v>
      </c>
      <c r="K6761" s="42" t="s">
        <v>17747</v>
      </c>
      <c r="L6761" s="42" t="s">
        <v>17748</v>
      </c>
      <c r="M6761" s="42" t="s">
        <v>21</v>
      </c>
      <c r="N6761" s="42" t="s">
        <v>17749</v>
      </c>
      <c r="O6761" s="42" t="s">
        <v>23</v>
      </c>
      <c r="P6761" s="42" t="s">
        <v>395</v>
      </c>
      <c r="Q6761" s="56" t="s">
        <v>17750</v>
      </c>
      <c r="R6761" s="42" t="s">
        <v>94</v>
      </c>
      <c r="S6761" s="42" t="s">
        <v>22</v>
      </c>
      <c r="T6761" s="42"/>
      <c r="V6761" s="42"/>
      <c r="W6761" s="42"/>
      <c r="Y6761" s="57"/>
      <c r="Z6761" s="57"/>
      <c r="AA6761" s="57"/>
      <c r="AB6761" s="57"/>
      <c r="AC6761" s="57"/>
      <c r="AD6761" s="57"/>
      <c r="AE6761" s="57"/>
      <c r="AF6761" s="57"/>
      <c r="AG6761" s="57"/>
      <c r="AH6761" s="57"/>
      <c r="AI6761" s="57"/>
      <c r="AJ6761" s="57"/>
      <c r="AK6761" s="57"/>
      <c r="AL6761" s="57"/>
      <c r="AM6761" s="57"/>
      <c r="AN6761" s="57"/>
      <c r="AO6761" s="57"/>
      <c r="AP6761" s="57"/>
      <c r="AQ6761" s="57"/>
      <c r="AR6761" s="57"/>
      <c r="AS6761" s="57"/>
      <c r="AT6761" s="57"/>
      <c r="AU6761" s="57"/>
      <c r="AV6761" s="57"/>
      <c r="AW6761" s="57"/>
      <c r="AX6761" s="57"/>
      <c r="AY6761" s="57"/>
      <c r="AZ6761" s="57"/>
      <c r="BA6761" s="57"/>
      <c r="BB6761" s="57"/>
      <c r="BC6761" s="57"/>
      <c r="BD6761" s="57"/>
      <c r="BE6761" s="57"/>
      <c r="BF6761" s="57"/>
      <c r="BG6761" s="57"/>
      <c r="BH6761" s="57"/>
      <c r="BI6761" s="57"/>
      <c r="BJ6761" s="57"/>
      <c r="BK6761" s="57"/>
      <c r="BL6761" s="57"/>
    </row>
    <row r="6762" spans="1:64" s="50" customFormat="1" ht="13.5" customHeight="1" x14ac:dyDescent="0.15">
      <c r="A6762" s="42" t="s">
        <v>17751</v>
      </c>
      <c r="B6762" s="42">
        <v>18</v>
      </c>
      <c r="C6762" s="42" t="s">
        <v>14</v>
      </c>
      <c r="D6762" s="42" t="s">
        <v>42</v>
      </c>
      <c r="E6762" s="42" t="s">
        <v>17752</v>
      </c>
      <c r="F6762" s="55">
        <v>41295</v>
      </c>
      <c r="G6762" s="42" t="s">
        <v>17753</v>
      </c>
      <c r="H6762" s="42" t="s">
        <v>15542</v>
      </c>
      <c r="I6762" s="42" t="s">
        <v>432</v>
      </c>
      <c r="J6762" s="42" t="s">
        <v>15543</v>
      </c>
      <c r="K6762" s="42" t="s">
        <v>15544</v>
      </c>
      <c r="L6762" s="42" t="s">
        <v>15545</v>
      </c>
      <c r="M6762" s="42" t="s">
        <v>21</v>
      </c>
      <c r="N6762" s="42" t="s">
        <v>17754</v>
      </c>
      <c r="O6762" s="42" t="s">
        <v>537</v>
      </c>
      <c r="P6762" s="42" t="s">
        <v>395</v>
      </c>
      <c r="Q6762" s="56" t="s">
        <v>17755</v>
      </c>
      <c r="R6762" s="42" t="s">
        <v>94</v>
      </c>
      <c r="S6762" s="42" t="s">
        <v>22</v>
      </c>
      <c r="T6762" s="42"/>
      <c r="V6762" s="42"/>
      <c r="W6762" s="42"/>
      <c r="Y6762" s="57"/>
      <c r="Z6762" s="57"/>
      <c r="AA6762" s="57"/>
      <c r="AB6762" s="57"/>
      <c r="AC6762" s="57"/>
      <c r="AD6762" s="57"/>
      <c r="AE6762" s="57"/>
      <c r="AF6762" s="57"/>
      <c r="AG6762" s="57"/>
      <c r="AH6762" s="57"/>
      <c r="AI6762" s="57"/>
      <c r="AJ6762" s="57"/>
      <c r="AK6762" s="57"/>
      <c r="AL6762" s="57"/>
      <c r="AM6762" s="57"/>
      <c r="AN6762" s="57"/>
      <c r="AO6762" s="57"/>
      <c r="AP6762" s="57"/>
      <c r="AQ6762" s="57"/>
      <c r="AR6762" s="57"/>
      <c r="AS6762" s="57"/>
      <c r="AT6762" s="57"/>
      <c r="AU6762" s="57"/>
      <c r="AV6762" s="57"/>
      <c r="AW6762" s="57"/>
      <c r="AX6762" s="57"/>
      <c r="AY6762" s="57"/>
      <c r="AZ6762" s="57"/>
      <c r="BA6762" s="57"/>
      <c r="BB6762" s="57"/>
      <c r="BC6762" s="57"/>
      <c r="BD6762" s="57"/>
      <c r="BE6762" s="57"/>
      <c r="BF6762" s="57"/>
      <c r="BG6762" s="57"/>
      <c r="BH6762" s="57"/>
      <c r="BI6762" s="57"/>
      <c r="BJ6762" s="57"/>
      <c r="BK6762" s="57"/>
      <c r="BL6762" s="57"/>
    </row>
    <row r="6763" spans="1:64" s="50" customFormat="1" ht="13.5" customHeight="1" x14ac:dyDescent="0.15">
      <c r="A6763" s="42" t="s">
        <v>17756</v>
      </c>
      <c r="B6763" s="42">
        <v>22</v>
      </c>
      <c r="C6763" s="42" t="s">
        <v>14</v>
      </c>
      <c r="D6763" s="42" t="s">
        <v>79</v>
      </c>
      <c r="E6763" s="42"/>
      <c r="F6763" s="55">
        <v>41293</v>
      </c>
      <c r="G6763" s="42" t="s">
        <v>17757</v>
      </c>
      <c r="H6763" s="42" t="s">
        <v>693</v>
      </c>
      <c r="I6763" s="42" t="s">
        <v>425</v>
      </c>
      <c r="J6763" s="42" t="s">
        <v>11353</v>
      </c>
      <c r="K6763" s="42" t="s">
        <v>693</v>
      </c>
      <c r="L6763" s="42" t="s">
        <v>4419</v>
      </c>
      <c r="M6763" s="42" t="s">
        <v>21</v>
      </c>
      <c r="N6763" s="42" t="s">
        <v>17758</v>
      </c>
      <c r="O6763" s="42" t="s">
        <v>537</v>
      </c>
      <c r="P6763" s="42" t="s">
        <v>395</v>
      </c>
      <c r="Q6763" s="56" t="s">
        <v>17759</v>
      </c>
      <c r="R6763" s="42" t="s">
        <v>94</v>
      </c>
      <c r="S6763" s="42" t="s">
        <v>12</v>
      </c>
      <c r="T6763" s="42"/>
      <c r="V6763" s="42"/>
      <c r="W6763" s="42"/>
      <c r="Y6763" s="57"/>
      <c r="Z6763" s="57"/>
      <c r="AA6763" s="57"/>
      <c r="AB6763" s="57"/>
      <c r="AC6763" s="57"/>
      <c r="AD6763" s="57"/>
      <c r="AE6763" s="57"/>
      <c r="AF6763" s="57"/>
      <c r="AG6763" s="57"/>
      <c r="AH6763" s="57"/>
      <c r="AI6763" s="57"/>
      <c r="AJ6763" s="57"/>
      <c r="AK6763" s="57"/>
      <c r="AL6763" s="57"/>
      <c r="AM6763" s="57"/>
      <c r="AN6763" s="57"/>
      <c r="AO6763" s="57"/>
      <c r="AP6763" s="57"/>
      <c r="AQ6763" s="57"/>
      <c r="AR6763" s="57"/>
      <c r="AS6763" s="57"/>
      <c r="AT6763" s="57"/>
      <c r="AU6763" s="57"/>
      <c r="AV6763" s="57"/>
      <c r="AW6763" s="57"/>
      <c r="AX6763" s="57"/>
      <c r="AY6763" s="57"/>
      <c r="AZ6763" s="57"/>
      <c r="BA6763" s="57"/>
      <c r="BB6763" s="57"/>
      <c r="BC6763" s="57"/>
      <c r="BD6763" s="57"/>
      <c r="BE6763" s="57"/>
      <c r="BF6763" s="57"/>
      <c r="BG6763" s="57"/>
      <c r="BH6763" s="57"/>
      <c r="BI6763" s="57"/>
      <c r="BJ6763" s="57"/>
      <c r="BK6763" s="57"/>
      <c r="BL6763" s="57"/>
    </row>
    <row r="6764" spans="1:64" s="50" customFormat="1" ht="13.5" customHeight="1" x14ac:dyDescent="0.15">
      <c r="A6764" s="42" t="s">
        <v>17760</v>
      </c>
      <c r="B6764" s="42">
        <v>20</v>
      </c>
      <c r="C6764" s="42" t="s">
        <v>14</v>
      </c>
      <c r="D6764" s="42" t="s">
        <v>79</v>
      </c>
      <c r="E6764" s="42"/>
      <c r="F6764" s="55">
        <v>41292</v>
      </c>
      <c r="G6764" s="42" t="s">
        <v>17761</v>
      </c>
      <c r="H6764" s="42" t="s">
        <v>17762</v>
      </c>
      <c r="I6764" s="42" t="s">
        <v>167</v>
      </c>
      <c r="J6764" s="42" t="s">
        <v>17763</v>
      </c>
      <c r="K6764" s="42" t="s">
        <v>1279</v>
      </c>
      <c r="L6764" s="42" t="s">
        <v>17764</v>
      </c>
      <c r="M6764" s="42" t="s">
        <v>21</v>
      </c>
      <c r="N6764" s="42" t="s">
        <v>17765</v>
      </c>
      <c r="O6764" s="42" t="s">
        <v>394</v>
      </c>
      <c r="P6764" s="42" t="s">
        <v>395</v>
      </c>
      <c r="Q6764" s="56" t="s">
        <v>17766</v>
      </c>
      <c r="R6764" s="42" t="s">
        <v>94</v>
      </c>
      <c r="S6764" s="42" t="s">
        <v>22</v>
      </c>
      <c r="T6764" s="42"/>
      <c r="V6764" s="42"/>
      <c r="W6764" s="42"/>
      <c r="Y6764" s="57"/>
      <c r="Z6764" s="57"/>
      <c r="AA6764" s="57"/>
      <c r="AB6764" s="57"/>
      <c r="AC6764" s="57"/>
      <c r="AD6764" s="57"/>
      <c r="AE6764" s="57"/>
      <c r="AF6764" s="57"/>
      <c r="AG6764" s="57"/>
      <c r="AH6764" s="57"/>
      <c r="AI6764" s="57"/>
      <c r="AJ6764" s="57"/>
      <c r="AK6764" s="57"/>
      <c r="AL6764" s="57"/>
      <c r="AM6764" s="57"/>
      <c r="AN6764" s="57"/>
      <c r="AO6764" s="57"/>
      <c r="AP6764" s="57"/>
      <c r="AQ6764" s="57"/>
      <c r="AR6764" s="57"/>
      <c r="AS6764" s="57"/>
      <c r="AT6764" s="57"/>
      <c r="AU6764" s="57"/>
      <c r="AV6764" s="57"/>
      <c r="AW6764" s="57"/>
      <c r="AX6764" s="57"/>
      <c r="AY6764" s="57"/>
      <c r="AZ6764" s="57"/>
      <c r="BA6764" s="57"/>
      <c r="BB6764" s="57"/>
      <c r="BC6764" s="57"/>
      <c r="BD6764" s="57"/>
      <c r="BE6764" s="57"/>
      <c r="BF6764" s="57"/>
      <c r="BG6764" s="57"/>
      <c r="BH6764" s="57"/>
      <c r="BI6764" s="57"/>
      <c r="BJ6764" s="57"/>
      <c r="BK6764" s="57"/>
      <c r="BL6764" s="57"/>
    </row>
    <row r="6765" spans="1:64" s="50" customFormat="1" ht="13.5" customHeight="1" x14ac:dyDescent="0.15">
      <c r="A6765" s="42" t="s">
        <v>17767</v>
      </c>
      <c r="B6765" s="42">
        <v>38</v>
      </c>
      <c r="C6765" s="42" t="s">
        <v>14</v>
      </c>
      <c r="D6765" s="42" t="s">
        <v>79</v>
      </c>
      <c r="E6765" s="42" t="s">
        <v>17768</v>
      </c>
      <c r="F6765" s="55">
        <v>41292</v>
      </c>
      <c r="G6765" s="42" t="s">
        <v>17769</v>
      </c>
      <c r="H6765" s="42" t="s">
        <v>17770</v>
      </c>
      <c r="I6765" s="42" t="s">
        <v>360</v>
      </c>
      <c r="J6765" s="42" t="s">
        <v>17771</v>
      </c>
      <c r="K6765" s="42" t="s">
        <v>2359</v>
      </c>
      <c r="L6765" s="42" t="s">
        <v>17772</v>
      </c>
      <c r="M6765" s="42" t="s">
        <v>21</v>
      </c>
      <c r="N6765" s="42" t="s">
        <v>17773</v>
      </c>
      <c r="O6765" s="42" t="s">
        <v>994</v>
      </c>
      <c r="P6765" s="42" t="s">
        <v>395</v>
      </c>
      <c r="Q6765" s="56" t="s">
        <v>17774</v>
      </c>
      <c r="R6765" s="42" t="s">
        <v>94</v>
      </c>
      <c r="S6765" s="42" t="s">
        <v>22</v>
      </c>
      <c r="T6765" s="42"/>
      <c r="V6765" s="42"/>
      <c r="W6765" s="42"/>
      <c r="Y6765" s="57"/>
      <c r="Z6765" s="57"/>
      <c r="AA6765" s="57"/>
      <c r="AB6765" s="57"/>
      <c r="AC6765" s="57"/>
      <c r="AD6765" s="57"/>
      <c r="AE6765" s="57"/>
      <c r="AF6765" s="57"/>
      <c r="AG6765" s="57"/>
      <c r="AH6765" s="57"/>
      <c r="AI6765" s="57"/>
      <c r="AJ6765" s="57"/>
      <c r="AK6765" s="57"/>
      <c r="AL6765" s="57"/>
      <c r="AM6765" s="57"/>
      <c r="AN6765" s="57"/>
      <c r="AO6765" s="57"/>
      <c r="AP6765" s="57"/>
      <c r="AQ6765" s="57"/>
      <c r="AR6765" s="57"/>
      <c r="AS6765" s="57"/>
      <c r="AT6765" s="57"/>
      <c r="AU6765" s="57"/>
      <c r="AV6765" s="57"/>
      <c r="AW6765" s="57"/>
      <c r="AX6765" s="57"/>
      <c r="AY6765" s="57"/>
      <c r="AZ6765" s="57"/>
      <c r="BA6765" s="57"/>
      <c r="BB6765" s="57"/>
      <c r="BC6765" s="57"/>
      <c r="BD6765" s="57"/>
      <c r="BE6765" s="57"/>
      <c r="BF6765" s="57"/>
      <c r="BG6765" s="57"/>
      <c r="BH6765" s="57"/>
      <c r="BI6765" s="57"/>
      <c r="BJ6765" s="57"/>
      <c r="BK6765" s="57"/>
      <c r="BL6765" s="57"/>
    </row>
    <row r="6766" spans="1:64" s="50" customFormat="1" ht="13.5" customHeight="1" x14ac:dyDescent="0.15">
      <c r="A6766" s="42" t="s">
        <v>17775</v>
      </c>
      <c r="B6766" s="42">
        <v>50</v>
      </c>
      <c r="C6766" s="42" t="s">
        <v>14</v>
      </c>
      <c r="D6766" s="42" t="s">
        <v>31</v>
      </c>
      <c r="E6766" s="42" t="s">
        <v>17776</v>
      </c>
      <c r="F6766" s="55">
        <v>41292</v>
      </c>
      <c r="G6766" s="42" t="s">
        <v>17777</v>
      </c>
      <c r="H6766" s="42" t="s">
        <v>7690</v>
      </c>
      <c r="I6766" s="42" t="s">
        <v>88</v>
      </c>
      <c r="J6766" s="42" t="s">
        <v>17778</v>
      </c>
      <c r="K6766" s="42" t="s">
        <v>5995</v>
      </c>
      <c r="L6766" s="42" t="s">
        <v>17779</v>
      </c>
      <c r="M6766" s="42" t="s">
        <v>21</v>
      </c>
      <c r="N6766" s="42" t="s">
        <v>17780</v>
      </c>
      <c r="O6766" s="42" t="s">
        <v>23</v>
      </c>
      <c r="P6766" s="42" t="s">
        <v>395</v>
      </c>
      <c r="Q6766" s="56" t="s">
        <v>17781</v>
      </c>
      <c r="R6766" s="42" t="s">
        <v>94</v>
      </c>
      <c r="S6766" s="42" t="s">
        <v>22</v>
      </c>
      <c r="T6766" s="42"/>
      <c r="V6766" s="42"/>
      <c r="W6766" s="42"/>
      <c r="Y6766" s="57"/>
      <c r="Z6766" s="57"/>
      <c r="AA6766" s="57"/>
      <c r="AB6766" s="57"/>
      <c r="AC6766" s="57"/>
      <c r="AD6766" s="57"/>
      <c r="AE6766" s="57"/>
      <c r="AF6766" s="57"/>
      <c r="AG6766" s="57"/>
      <c r="AH6766" s="57"/>
      <c r="AI6766" s="57"/>
      <c r="AJ6766" s="57"/>
      <c r="AK6766" s="57"/>
      <c r="AL6766" s="57"/>
      <c r="AM6766" s="57"/>
      <c r="AN6766" s="57"/>
      <c r="AO6766" s="57"/>
      <c r="AP6766" s="57"/>
      <c r="AQ6766" s="57"/>
      <c r="AR6766" s="57"/>
      <c r="AS6766" s="57"/>
      <c r="AT6766" s="57"/>
      <c r="AU6766" s="57"/>
      <c r="AV6766" s="57"/>
      <c r="AW6766" s="57"/>
      <c r="AX6766" s="57"/>
      <c r="AY6766" s="57"/>
      <c r="AZ6766" s="57"/>
      <c r="BA6766" s="57"/>
      <c r="BB6766" s="57"/>
      <c r="BC6766" s="57"/>
      <c r="BD6766" s="57"/>
      <c r="BE6766" s="57"/>
      <c r="BF6766" s="57"/>
      <c r="BG6766" s="57"/>
      <c r="BH6766" s="57"/>
      <c r="BI6766" s="57"/>
      <c r="BJ6766" s="57"/>
      <c r="BK6766" s="57"/>
      <c r="BL6766" s="57"/>
    </row>
    <row r="6767" spans="1:64" s="50" customFormat="1" ht="13.5" customHeight="1" x14ac:dyDescent="0.15">
      <c r="A6767" s="42" t="s">
        <v>17791</v>
      </c>
      <c r="B6767" s="42">
        <v>21</v>
      </c>
      <c r="C6767" s="42" t="s">
        <v>14</v>
      </c>
      <c r="D6767" s="42" t="s">
        <v>31</v>
      </c>
      <c r="E6767" s="42" t="s">
        <v>17792</v>
      </c>
      <c r="F6767" s="55">
        <v>41292</v>
      </c>
      <c r="G6767" s="42" t="s">
        <v>17793</v>
      </c>
      <c r="H6767" s="42" t="s">
        <v>17794</v>
      </c>
      <c r="I6767" s="42" t="s">
        <v>357</v>
      </c>
      <c r="J6767" s="42" t="s">
        <v>17795</v>
      </c>
      <c r="K6767" s="42" t="s">
        <v>3216</v>
      </c>
      <c r="L6767" s="42" t="s">
        <v>17796</v>
      </c>
      <c r="M6767" s="42" t="s">
        <v>21</v>
      </c>
      <c r="N6767" s="42" t="s">
        <v>17797</v>
      </c>
      <c r="O6767" s="42" t="s">
        <v>537</v>
      </c>
      <c r="P6767" s="42" t="s">
        <v>395</v>
      </c>
      <c r="Q6767" s="56" t="s">
        <v>17798</v>
      </c>
      <c r="R6767" s="42" t="s">
        <v>23</v>
      </c>
      <c r="S6767" s="42" t="s">
        <v>22</v>
      </c>
      <c r="T6767" s="42"/>
      <c r="V6767" s="42"/>
      <c r="W6767" s="42"/>
      <c r="Y6767" s="57"/>
      <c r="Z6767" s="57"/>
      <c r="AA6767" s="57"/>
      <c r="AB6767" s="57"/>
      <c r="AC6767" s="57"/>
      <c r="AD6767" s="57"/>
      <c r="AE6767" s="57"/>
      <c r="AF6767" s="57"/>
      <c r="AG6767" s="57"/>
      <c r="AH6767" s="57"/>
      <c r="AI6767" s="57"/>
      <c r="AJ6767" s="57"/>
      <c r="AK6767" s="57"/>
      <c r="AL6767" s="57"/>
      <c r="AM6767" s="57"/>
      <c r="AN6767" s="57"/>
      <c r="AO6767" s="57"/>
      <c r="AP6767" s="57"/>
      <c r="AQ6767" s="57"/>
      <c r="AR6767" s="57"/>
      <c r="AS6767" s="57"/>
      <c r="AT6767" s="57"/>
      <c r="AU6767" s="57"/>
      <c r="AV6767" s="57"/>
      <c r="AW6767" s="57"/>
      <c r="AX6767" s="57"/>
      <c r="AY6767" s="57"/>
      <c r="AZ6767" s="57"/>
      <c r="BA6767" s="57"/>
      <c r="BB6767" s="57"/>
      <c r="BC6767" s="57"/>
      <c r="BD6767" s="57"/>
      <c r="BE6767" s="57"/>
      <c r="BF6767" s="57"/>
      <c r="BG6767" s="57"/>
      <c r="BH6767" s="57"/>
      <c r="BI6767" s="57"/>
      <c r="BJ6767" s="57"/>
      <c r="BK6767" s="57"/>
      <c r="BL6767" s="57"/>
    </row>
    <row r="6768" spans="1:64" s="50" customFormat="1" ht="14.25" customHeight="1" x14ac:dyDescent="0.15">
      <c r="A6768" s="42" t="s">
        <v>17782</v>
      </c>
      <c r="B6768" s="42">
        <v>41</v>
      </c>
      <c r="C6768" s="42" t="s">
        <v>14</v>
      </c>
      <c r="D6768" s="42" t="s">
        <v>31</v>
      </c>
      <c r="E6768" s="42" t="s">
        <v>17783</v>
      </c>
      <c r="F6768" s="55">
        <v>41292</v>
      </c>
      <c r="G6768" s="42" t="s">
        <v>17784</v>
      </c>
      <c r="H6768" s="42" t="s">
        <v>17785</v>
      </c>
      <c r="I6768" s="42" t="s">
        <v>39</v>
      </c>
      <c r="J6768" s="42" t="s">
        <v>17786</v>
      </c>
      <c r="K6768" s="42" t="s">
        <v>17787</v>
      </c>
      <c r="L6768" s="42" t="s">
        <v>17788</v>
      </c>
      <c r="M6768" s="42" t="s">
        <v>21</v>
      </c>
      <c r="N6768" s="42" t="s">
        <v>17789</v>
      </c>
      <c r="O6768" s="42" t="s">
        <v>537</v>
      </c>
      <c r="P6768" s="42" t="s">
        <v>395</v>
      </c>
      <c r="Q6768" s="56" t="s">
        <v>17790</v>
      </c>
      <c r="R6768" s="42" t="s">
        <v>94</v>
      </c>
      <c r="S6768" s="42" t="s">
        <v>22</v>
      </c>
      <c r="T6768" s="42"/>
      <c r="V6768" s="42"/>
      <c r="W6768" s="42"/>
      <c r="Y6768" s="57"/>
      <c r="Z6768" s="57"/>
      <c r="AA6768" s="57"/>
      <c r="AB6768" s="57"/>
      <c r="AC6768" s="57"/>
      <c r="AD6768" s="57"/>
      <c r="AE6768" s="57"/>
      <c r="AF6768" s="57"/>
      <c r="AG6768" s="57"/>
      <c r="AH6768" s="57"/>
      <c r="AI6768" s="57"/>
      <c r="AJ6768" s="57"/>
      <c r="AK6768" s="57"/>
      <c r="AL6768" s="57"/>
      <c r="AM6768" s="57"/>
      <c r="AN6768" s="57"/>
      <c r="AO6768" s="57"/>
      <c r="AP6768" s="57"/>
      <c r="AQ6768" s="57"/>
      <c r="AR6768" s="57"/>
      <c r="AS6768" s="57"/>
      <c r="AT6768" s="57"/>
      <c r="AU6768" s="57"/>
      <c r="AV6768" s="57"/>
      <c r="AW6768" s="57"/>
      <c r="AX6768" s="57"/>
      <c r="AY6768" s="57"/>
      <c r="AZ6768" s="57"/>
      <c r="BA6768" s="57"/>
      <c r="BB6768" s="57"/>
      <c r="BC6768" s="57"/>
      <c r="BD6768" s="57"/>
      <c r="BE6768" s="57"/>
      <c r="BF6768" s="57"/>
      <c r="BG6768" s="57"/>
      <c r="BH6768" s="57"/>
      <c r="BI6768" s="57"/>
      <c r="BJ6768" s="57"/>
      <c r="BK6768" s="57"/>
      <c r="BL6768" s="57"/>
    </row>
    <row r="6769" spans="1:64" s="50" customFormat="1" ht="13.5" customHeight="1" x14ac:dyDescent="0.15">
      <c r="A6769" s="42" t="s">
        <v>17799</v>
      </c>
      <c r="B6769" s="42">
        <v>29</v>
      </c>
      <c r="C6769" s="42" t="s">
        <v>14</v>
      </c>
      <c r="D6769" s="42" t="s">
        <v>31</v>
      </c>
      <c r="E6769" s="42" t="s">
        <v>17800</v>
      </c>
      <c r="F6769" s="55">
        <v>41292</v>
      </c>
      <c r="G6769" s="42" t="s">
        <v>17801</v>
      </c>
      <c r="H6769" s="42" t="s">
        <v>3273</v>
      </c>
      <c r="I6769" s="42" t="s">
        <v>297</v>
      </c>
      <c r="J6769" s="42" t="s">
        <v>17802</v>
      </c>
      <c r="K6769" s="42" t="s">
        <v>557</v>
      </c>
      <c r="L6769" s="42" t="s">
        <v>5525</v>
      </c>
      <c r="M6769" s="42" t="s">
        <v>21</v>
      </c>
      <c r="N6769" s="42" t="s">
        <v>17803</v>
      </c>
      <c r="O6769" s="42" t="s">
        <v>994</v>
      </c>
      <c r="P6769" s="42" t="s">
        <v>395</v>
      </c>
      <c r="Q6769" s="56" t="s">
        <v>17804</v>
      </c>
      <c r="R6769" s="42" t="s">
        <v>94</v>
      </c>
      <c r="S6769" s="42" t="s">
        <v>22</v>
      </c>
      <c r="T6769" s="42"/>
      <c r="V6769" s="42"/>
      <c r="W6769" s="42"/>
      <c r="Y6769" s="57"/>
      <c r="Z6769" s="57"/>
      <c r="AA6769" s="57"/>
      <c r="AB6769" s="57"/>
      <c r="AC6769" s="57"/>
      <c r="AD6769" s="57"/>
      <c r="AE6769" s="57"/>
      <c r="AF6769" s="57"/>
      <c r="AG6769" s="57"/>
      <c r="AH6769" s="57"/>
      <c r="AI6769" s="57"/>
      <c r="AJ6769" s="57"/>
      <c r="AK6769" s="57"/>
      <c r="AL6769" s="57"/>
      <c r="AM6769" s="57"/>
      <c r="AN6769" s="57"/>
      <c r="AO6769" s="57"/>
      <c r="AP6769" s="57"/>
      <c r="AQ6769" s="57"/>
      <c r="AR6769" s="57"/>
      <c r="AS6769" s="57"/>
      <c r="AT6769" s="57"/>
      <c r="AU6769" s="57"/>
      <c r="AV6769" s="57"/>
      <c r="AW6769" s="57"/>
      <c r="AX6769" s="57"/>
      <c r="AY6769" s="57"/>
      <c r="AZ6769" s="57"/>
      <c r="BA6769" s="57"/>
      <c r="BB6769" s="57"/>
      <c r="BC6769" s="57"/>
      <c r="BD6769" s="57"/>
      <c r="BE6769" s="57"/>
      <c r="BF6769" s="57"/>
      <c r="BG6769" s="57"/>
      <c r="BH6769" s="57"/>
      <c r="BI6769" s="57"/>
      <c r="BJ6769" s="57"/>
      <c r="BK6769" s="57"/>
      <c r="BL6769" s="57"/>
    </row>
    <row r="6770" spans="1:64" s="50" customFormat="1" ht="13.5" customHeight="1" x14ac:dyDescent="0.15">
      <c r="A6770" s="42" t="s">
        <v>17809</v>
      </c>
      <c r="B6770" s="42">
        <v>27</v>
      </c>
      <c r="C6770" s="42" t="s">
        <v>14</v>
      </c>
      <c r="D6770" s="42" t="s">
        <v>42</v>
      </c>
      <c r="E6770" s="42" t="s">
        <v>17810</v>
      </c>
      <c r="F6770" s="55">
        <v>41291</v>
      </c>
      <c r="G6770" s="42" t="s">
        <v>24015</v>
      </c>
      <c r="H6770" s="42" t="s">
        <v>150</v>
      </c>
      <c r="I6770" s="42" t="s">
        <v>39</v>
      </c>
      <c r="J6770" s="42" t="s">
        <v>17811</v>
      </c>
      <c r="K6770" s="42" t="s">
        <v>150</v>
      </c>
      <c r="L6770" s="42" t="s">
        <v>151</v>
      </c>
      <c r="M6770" s="42" t="s">
        <v>21</v>
      </c>
      <c r="N6770" s="42" t="s">
        <v>17812</v>
      </c>
      <c r="O6770" s="42" t="s">
        <v>394</v>
      </c>
      <c r="P6770" s="42" t="s">
        <v>395</v>
      </c>
      <c r="Q6770" s="56" t="s">
        <v>17813</v>
      </c>
      <c r="R6770" s="42" t="s">
        <v>94</v>
      </c>
      <c r="S6770" s="42" t="s">
        <v>22</v>
      </c>
      <c r="T6770" s="42"/>
      <c r="V6770" s="42"/>
      <c r="W6770" s="42"/>
      <c r="Y6770" s="57"/>
      <c r="Z6770" s="57"/>
      <c r="AA6770" s="57"/>
      <c r="AB6770" s="57"/>
      <c r="AC6770" s="57"/>
      <c r="AD6770" s="57"/>
      <c r="AE6770" s="57"/>
      <c r="AF6770" s="57"/>
      <c r="AG6770" s="57"/>
      <c r="AH6770" s="57"/>
      <c r="AI6770" s="57"/>
      <c r="AJ6770" s="57"/>
      <c r="AK6770" s="57"/>
      <c r="AL6770" s="57"/>
      <c r="AM6770" s="57"/>
      <c r="AN6770" s="57"/>
      <c r="AO6770" s="57"/>
      <c r="AP6770" s="57"/>
      <c r="AQ6770" s="57"/>
      <c r="AR6770" s="57"/>
      <c r="AS6770" s="57"/>
      <c r="AT6770" s="57"/>
      <c r="AU6770" s="57"/>
      <c r="AV6770" s="57"/>
      <c r="AW6770" s="57"/>
      <c r="AX6770" s="57"/>
      <c r="AY6770" s="57"/>
      <c r="AZ6770" s="57"/>
      <c r="BA6770" s="57"/>
      <c r="BB6770" s="57"/>
      <c r="BC6770" s="57"/>
      <c r="BD6770" s="57"/>
      <c r="BE6770" s="57"/>
      <c r="BF6770" s="57"/>
      <c r="BG6770" s="57"/>
      <c r="BH6770" s="57"/>
      <c r="BI6770" s="57"/>
      <c r="BJ6770" s="57"/>
      <c r="BK6770" s="57"/>
      <c r="BL6770" s="57"/>
    </row>
    <row r="6771" spans="1:64" s="50" customFormat="1" ht="13.5" customHeight="1" x14ac:dyDescent="0.15">
      <c r="A6771" s="42" t="s">
        <v>17814</v>
      </c>
      <c r="B6771" s="42">
        <v>44</v>
      </c>
      <c r="C6771" s="42" t="s">
        <v>14</v>
      </c>
      <c r="D6771" s="42" t="s">
        <v>42</v>
      </c>
      <c r="E6771" s="42" t="s">
        <v>17815</v>
      </c>
      <c r="F6771" s="55">
        <v>41291</v>
      </c>
      <c r="G6771" s="42" t="s">
        <v>24016</v>
      </c>
      <c r="H6771" s="42" t="s">
        <v>1139</v>
      </c>
      <c r="I6771" s="42" t="s">
        <v>39</v>
      </c>
      <c r="J6771" s="42" t="s">
        <v>17816</v>
      </c>
      <c r="K6771" s="42" t="s">
        <v>1139</v>
      </c>
      <c r="L6771" s="42" t="s">
        <v>17817</v>
      </c>
      <c r="M6771" s="42" t="s">
        <v>21</v>
      </c>
      <c r="N6771" s="42" t="s">
        <v>17818</v>
      </c>
      <c r="O6771" s="42" t="s">
        <v>537</v>
      </c>
      <c r="P6771" s="42" t="s">
        <v>395</v>
      </c>
      <c r="Q6771" s="56" t="s">
        <v>17819</v>
      </c>
      <c r="R6771" s="42" t="s">
        <v>23</v>
      </c>
      <c r="S6771" s="42" t="s">
        <v>22</v>
      </c>
      <c r="T6771" s="42"/>
      <c r="V6771" s="42"/>
      <c r="W6771" s="42"/>
      <c r="Y6771" s="57"/>
      <c r="Z6771" s="57"/>
      <c r="AA6771" s="57"/>
      <c r="AB6771" s="57"/>
      <c r="AC6771" s="57"/>
      <c r="AD6771" s="57"/>
      <c r="AE6771" s="57"/>
      <c r="AF6771" s="57"/>
      <c r="AG6771" s="57"/>
      <c r="AH6771" s="57"/>
      <c r="AI6771" s="57"/>
      <c r="AJ6771" s="57"/>
      <c r="AK6771" s="57"/>
      <c r="AL6771" s="57"/>
      <c r="AM6771" s="57"/>
      <c r="AN6771" s="57"/>
      <c r="AO6771" s="57"/>
      <c r="AP6771" s="57"/>
      <c r="AQ6771" s="57"/>
      <c r="AR6771" s="57"/>
      <c r="AS6771" s="57"/>
      <c r="AT6771" s="57"/>
      <c r="AU6771" s="57"/>
      <c r="AV6771" s="57"/>
      <c r="AW6771" s="57"/>
      <c r="AX6771" s="57"/>
      <c r="AY6771" s="57"/>
      <c r="AZ6771" s="57"/>
      <c r="BA6771" s="57"/>
      <c r="BB6771" s="57"/>
      <c r="BC6771" s="57"/>
      <c r="BD6771" s="57"/>
      <c r="BE6771" s="57"/>
      <c r="BF6771" s="57"/>
      <c r="BG6771" s="57"/>
      <c r="BH6771" s="57"/>
      <c r="BI6771" s="57"/>
      <c r="BJ6771" s="57"/>
      <c r="BK6771" s="57"/>
      <c r="BL6771" s="57"/>
    </row>
    <row r="6772" spans="1:64" s="50" customFormat="1" ht="13.5" customHeight="1" x14ac:dyDescent="0.15">
      <c r="A6772" s="42" t="s">
        <v>17821</v>
      </c>
      <c r="B6772" s="42">
        <v>30</v>
      </c>
      <c r="C6772" s="42" t="s">
        <v>14</v>
      </c>
      <c r="D6772" s="42" t="s">
        <v>24</v>
      </c>
      <c r="E6772" s="42"/>
      <c r="F6772" s="55">
        <v>41291</v>
      </c>
      <c r="G6772" s="42" t="s">
        <v>17822</v>
      </c>
      <c r="H6772" s="42" t="s">
        <v>17823</v>
      </c>
      <c r="I6772" s="42" t="s">
        <v>51</v>
      </c>
      <c r="J6772" s="42" t="s">
        <v>17824</v>
      </c>
      <c r="K6772" s="42" t="s">
        <v>11047</v>
      </c>
      <c r="L6772" s="42" t="s">
        <v>17825</v>
      </c>
      <c r="M6772" s="42" t="s">
        <v>21</v>
      </c>
      <c r="N6772" s="42" t="s">
        <v>17826</v>
      </c>
      <c r="O6772" s="42" t="s">
        <v>537</v>
      </c>
      <c r="P6772" s="42" t="s">
        <v>395</v>
      </c>
      <c r="Q6772" s="56" t="s">
        <v>17827</v>
      </c>
      <c r="R6772" s="42" t="s">
        <v>94</v>
      </c>
      <c r="S6772" s="42" t="s">
        <v>22</v>
      </c>
      <c r="T6772" s="42"/>
      <c r="V6772" s="42"/>
      <c r="W6772" s="42"/>
      <c r="Y6772" s="57"/>
      <c r="Z6772" s="57"/>
      <c r="AA6772" s="57"/>
      <c r="AB6772" s="57"/>
      <c r="AC6772" s="57"/>
      <c r="AD6772" s="57"/>
      <c r="AE6772" s="57"/>
      <c r="AF6772" s="57"/>
      <c r="AG6772" s="57"/>
      <c r="AH6772" s="57"/>
      <c r="AI6772" s="57"/>
      <c r="AJ6772" s="57"/>
      <c r="AK6772" s="57"/>
      <c r="AL6772" s="57"/>
      <c r="AM6772" s="57"/>
      <c r="AN6772" s="57"/>
      <c r="AO6772" s="57"/>
      <c r="AP6772" s="57"/>
      <c r="AQ6772" s="57"/>
      <c r="AR6772" s="57"/>
      <c r="AS6772" s="57"/>
      <c r="AT6772" s="57"/>
      <c r="AU6772" s="57"/>
      <c r="AV6772" s="57"/>
      <c r="AW6772" s="57"/>
      <c r="AX6772" s="57"/>
      <c r="AY6772" s="57"/>
      <c r="AZ6772" s="57"/>
      <c r="BA6772" s="57"/>
      <c r="BB6772" s="57"/>
      <c r="BC6772" s="57"/>
      <c r="BD6772" s="57"/>
      <c r="BE6772" s="57"/>
      <c r="BF6772" s="57"/>
      <c r="BG6772" s="57"/>
      <c r="BH6772" s="57"/>
      <c r="BI6772" s="57"/>
      <c r="BJ6772" s="57"/>
      <c r="BK6772" s="57"/>
      <c r="BL6772" s="57"/>
    </row>
    <row r="6773" spans="1:64" s="50" customFormat="1" ht="13.5" customHeight="1" x14ac:dyDescent="0.15">
      <c r="A6773" s="42" t="s">
        <v>17828</v>
      </c>
      <c r="B6773" s="42">
        <v>83</v>
      </c>
      <c r="C6773" s="42" t="s">
        <v>14</v>
      </c>
      <c r="D6773" s="42" t="s">
        <v>31</v>
      </c>
      <c r="E6773" s="42" t="s">
        <v>17829</v>
      </c>
      <c r="F6773" s="55">
        <v>41291</v>
      </c>
      <c r="G6773" s="42" t="s">
        <v>17830</v>
      </c>
      <c r="H6773" s="42" t="s">
        <v>17831</v>
      </c>
      <c r="I6773" s="42" t="s">
        <v>127</v>
      </c>
      <c r="J6773" s="42" t="s">
        <v>17832</v>
      </c>
      <c r="K6773" s="42" t="s">
        <v>17833</v>
      </c>
      <c r="L6773" s="42" t="s">
        <v>17834</v>
      </c>
      <c r="M6773" s="42" t="s">
        <v>21</v>
      </c>
      <c r="N6773" s="42" t="s">
        <v>17835</v>
      </c>
      <c r="O6773" s="42" t="s">
        <v>537</v>
      </c>
      <c r="P6773" s="42" t="s">
        <v>395</v>
      </c>
      <c r="Q6773" s="56" t="s">
        <v>17836</v>
      </c>
      <c r="R6773" s="42" t="s">
        <v>542</v>
      </c>
      <c r="S6773" s="42" t="s">
        <v>22</v>
      </c>
      <c r="T6773" s="42"/>
      <c r="V6773" s="42"/>
      <c r="W6773" s="42"/>
      <c r="Y6773" s="57"/>
      <c r="Z6773" s="57"/>
      <c r="AA6773" s="57"/>
      <c r="AB6773" s="57"/>
      <c r="AC6773" s="57"/>
      <c r="AD6773" s="57"/>
      <c r="AE6773" s="57"/>
      <c r="AF6773" s="57"/>
      <c r="AG6773" s="57"/>
      <c r="AH6773" s="57"/>
      <c r="AI6773" s="57"/>
      <c r="AJ6773" s="57"/>
      <c r="AK6773" s="57"/>
      <c r="AL6773" s="57"/>
      <c r="AM6773" s="57"/>
      <c r="AN6773" s="57"/>
      <c r="AO6773" s="57"/>
      <c r="AP6773" s="57"/>
      <c r="AQ6773" s="57"/>
      <c r="AR6773" s="57"/>
      <c r="AS6773" s="57"/>
      <c r="AT6773" s="57"/>
      <c r="AU6773" s="57"/>
      <c r="AV6773" s="57"/>
      <c r="AW6773" s="57"/>
      <c r="AX6773" s="57"/>
      <c r="AY6773" s="57"/>
      <c r="AZ6773" s="57"/>
      <c r="BA6773" s="57"/>
      <c r="BB6773" s="57"/>
      <c r="BC6773" s="57"/>
      <c r="BD6773" s="57"/>
      <c r="BE6773" s="57"/>
      <c r="BF6773" s="57"/>
      <c r="BG6773" s="57"/>
      <c r="BH6773" s="57"/>
      <c r="BI6773" s="57"/>
      <c r="BJ6773" s="57"/>
      <c r="BK6773" s="57"/>
      <c r="BL6773" s="57"/>
    </row>
    <row r="6774" spans="1:64" s="50" customFormat="1" ht="13.5" customHeight="1" x14ac:dyDescent="0.15">
      <c r="A6774" s="42" t="s">
        <v>17805</v>
      </c>
      <c r="B6774" s="42" t="s">
        <v>9802</v>
      </c>
      <c r="C6774" s="42" t="s">
        <v>14</v>
      </c>
      <c r="D6774" s="42" t="s">
        <v>79</v>
      </c>
      <c r="E6774" s="42" t="s">
        <v>17806</v>
      </c>
      <c r="F6774" s="55">
        <v>41291</v>
      </c>
      <c r="G6774" s="42" t="s">
        <v>17807</v>
      </c>
      <c r="H6774" s="42" t="s">
        <v>1168</v>
      </c>
      <c r="I6774" s="42" t="s">
        <v>313</v>
      </c>
      <c r="J6774" s="42">
        <v>38118</v>
      </c>
      <c r="K6774" s="42" t="s">
        <v>1169</v>
      </c>
      <c r="L6774" s="42" t="s">
        <v>1170</v>
      </c>
      <c r="M6774" s="42" t="s">
        <v>21</v>
      </c>
      <c r="N6774" s="42" t="s">
        <v>17808</v>
      </c>
      <c r="O6774" s="42" t="s">
        <v>537</v>
      </c>
      <c r="P6774" s="42" t="s">
        <v>395</v>
      </c>
      <c r="Q6774" s="56" t="str">
        <f>HYPERLINK("http://wreg.com/2013/01/18/man-shot-killed-by-memphis-police/","http://wreg.com/2013/01/18/man-shot-killed-by-memphis-police/")</f>
        <v>http://wreg.com/2013/01/18/man-shot-killed-by-memphis-police/</v>
      </c>
      <c r="R6774" s="42" t="s">
        <v>94</v>
      </c>
      <c r="S6774" s="42" t="s">
        <v>29</v>
      </c>
      <c r="T6774" s="42"/>
      <c r="V6774" s="42"/>
      <c r="W6774" s="42"/>
      <c r="Y6774" s="57"/>
      <c r="Z6774" s="57"/>
      <c r="AA6774" s="57"/>
      <c r="AB6774" s="57"/>
      <c r="AC6774" s="57"/>
      <c r="AD6774" s="57"/>
      <c r="AE6774" s="57"/>
      <c r="AF6774" s="57"/>
      <c r="AG6774" s="57"/>
      <c r="AH6774" s="57"/>
      <c r="AI6774" s="57"/>
      <c r="AJ6774" s="57"/>
      <c r="AK6774" s="57"/>
      <c r="AL6774" s="57"/>
      <c r="AM6774" s="57"/>
      <c r="AN6774" s="57"/>
      <c r="AO6774" s="57"/>
      <c r="AP6774" s="57"/>
      <c r="AQ6774" s="57"/>
      <c r="AR6774" s="57"/>
      <c r="AS6774" s="57"/>
      <c r="AT6774" s="57"/>
      <c r="AU6774" s="57"/>
      <c r="AV6774" s="57"/>
      <c r="AW6774" s="57"/>
      <c r="AX6774" s="57"/>
      <c r="AY6774" s="57"/>
      <c r="AZ6774" s="57"/>
      <c r="BA6774" s="57"/>
      <c r="BB6774" s="57"/>
      <c r="BC6774" s="57"/>
      <c r="BD6774" s="57"/>
      <c r="BE6774" s="57"/>
      <c r="BF6774" s="57"/>
      <c r="BG6774" s="57"/>
      <c r="BH6774" s="57"/>
      <c r="BI6774" s="57"/>
      <c r="BJ6774" s="57"/>
      <c r="BK6774" s="57"/>
      <c r="BL6774" s="57"/>
    </row>
    <row r="6775" spans="1:64" s="50" customFormat="1" ht="13.5" customHeight="1" x14ac:dyDescent="0.15">
      <c r="A6775" s="42" t="s">
        <v>17837</v>
      </c>
      <c r="B6775" s="42">
        <v>19</v>
      </c>
      <c r="C6775" s="42" t="s">
        <v>14</v>
      </c>
      <c r="D6775" s="42" t="s">
        <v>79</v>
      </c>
      <c r="E6775" s="42" t="s">
        <v>17838</v>
      </c>
      <c r="F6775" s="55">
        <v>41290</v>
      </c>
      <c r="G6775" s="42" t="s">
        <v>17839</v>
      </c>
      <c r="H6775" s="42" t="s">
        <v>1043</v>
      </c>
      <c r="I6775" s="42" t="s">
        <v>56</v>
      </c>
      <c r="J6775" s="42" t="s">
        <v>7372</v>
      </c>
      <c r="K6775" s="42" t="s">
        <v>1044</v>
      </c>
      <c r="L6775" s="42" t="s">
        <v>1045</v>
      </c>
      <c r="M6775" s="42" t="s">
        <v>21</v>
      </c>
      <c r="N6775" s="42" t="s">
        <v>17840</v>
      </c>
      <c r="O6775" s="42" t="s">
        <v>994</v>
      </c>
      <c r="P6775" s="42" t="s">
        <v>395</v>
      </c>
      <c r="Q6775" s="56" t="s">
        <v>17841</v>
      </c>
      <c r="R6775" s="42" t="s">
        <v>94</v>
      </c>
      <c r="S6775" s="42" t="s">
        <v>22</v>
      </c>
      <c r="T6775" s="42"/>
      <c r="V6775" s="42"/>
      <c r="W6775" s="42"/>
      <c r="Y6775" s="57"/>
      <c r="Z6775" s="57"/>
      <c r="AA6775" s="57"/>
      <c r="AB6775" s="57"/>
      <c r="AC6775" s="57"/>
      <c r="AD6775" s="57"/>
      <c r="AE6775" s="57"/>
      <c r="AF6775" s="57"/>
      <c r="AG6775" s="57"/>
      <c r="AH6775" s="57"/>
      <c r="AI6775" s="57"/>
      <c r="AJ6775" s="57"/>
      <c r="AK6775" s="57"/>
      <c r="AL6775" s="57"/>
      <c r="AM6775" s="57"/>
      <c r="AN6775" s="57"/>
      <c r="AO6775" s="57"/>
      <c r="AP6775" s="57"/>
      <c r="AQ6775" s="57"/>
      <c r="AR6775" s="57"/>
      <c r="AS6775" s="57"/>
      <c r="AT6775" s="57"/>
      <c r="AU6775" s="57"/>
      <c r="AV6775" s="57"/>
      <c r="AW6775" s="57"/>
      <c r="AX6775" s="57"/>
      <c r="AY6775" s="57"/>
      <c r="AZ6775" s="57"/>
      <c r="BA6775" s="57"/>
      <c r="BB6775" s="57"/>
      <c r="BC6775" s="57"/>
      <c r="BD6775" s="57"/>
      <c r="BE6775" s="57"/>
      <c r="BF6775" s="57"/>
      <c r="BG6775" s="57"/>
      <c r="BH6775" s="57"/>
      <c r="BI6775" s="57"/>
      <c r="BJ6775" s="57"/>
      <c r="BK6775" s="57"/>
      <c r="BL6775" s="57"/>
    </row>
    <row r="6776" spans="1:64" s="50" customFormat="1" ht="13.5" customHeight="1" x14ac:dyDescent="0.15">
      <c r="A6776" s="42" t="s">
        <v>17846</v>
      </c>
      <c r="B6776" s="42">
        <v>48</v>
      </c>
      <c r="C6776" s="42" t="s">
        <v>14</v>
      </c>
      <c r="D6776" s="42" t="s">
        <v>24</v>
      </c>
      <c r="E6776" s="42"/>
      <c r="F6776" s="55">
        <v>41290</v>
      </c>
      <c r="G6776" s="42" t="s">
        <v>17847</v>
      </c>
      <c r="H6776" s="42" t="s">
        <v>5995</v>
      </c>
      <c r="I6776" s="42" t="s">
        <v>167</v>
      </c>
      <c r="J6776" s="42" t="s">
        <v>17848</v>
      </c>
      <c r="K6776" s="42" t="s">
        <v>17849</v>
      </c>
      <c r="L6776" s="42" t="s">
        <v>17850</v>
      </c>
      <c r="M6776" s="42" t="s">
        <v>21</v>
      </c>
      <c r="N6776" s="42" t="s">
        <v>17851</v>
      </c>
      <c r="O6776" s="42" t="s">
        <v>537</v>
      </c>
      <c r="P6776" s="42" t="s">
        <v>395</v>
      </c>
      <c r="Q6776" s="56" t="s">
        <v>17852</v>
      </c>
      <c r="R6776" s="42" t="s">
        <v>542</v>
      </c>
      <c r="S6776" s="42" t="s">
        <v>22</v>
      </c>
      <c r="T6776" s="42"/>
      <c r="V6776" s="42"/>
      <c r="W6776" s="42"/>
      <c r="Y6776" s="57"/>
      <c r="Z6776" s="57"/>
      <c r="AA6776" s="57"/>
      <c r="AB6776" s="57"/>
      <c r="AC6776" s="57"/>
      <c r="AD6776" s="57"/>
      <c r="AE6776" s="57"/>
      <c r="AF6776" s="57"/>
      <c r="AG6776" s="57"/>
      <c r="AH6776" s="57"/>
      <c r="AI6776" s="57"/>
      <c r="AJ6776" s="57"/>
      <c r="AK6776" s="57"/>
      <c r="AL6776" s="57"/>
      <c r="AM6776" s="57"/>
      <c r="AN6776" s="57"/>
      <c r="AO6776" s="57"/>
      <c r="AP6776" s="57"/>
      <c r="AQ6776" s="57"/>
      <c r="AR6776" s="57"/>
      <c r="AS6776" s="57"/>
      <c r="AT6776" s="57"/>
      <c r="AU6776" s="57"/>
      <c r="AV6776" s="57"/>
      <c r="AW6776" s="57"/>
      <c r="AX6776" s="57"/>
      <c r="AY6776" s="57"/>
      <c r="AZ6776" s="57"/>
      <c r="BA6776" s="57"/>
      <c r="BB6776" s="57"/>
      <c r="BC6776" s="57"/>
      <c r="BD6776" s="57"/>
      <c r="BE6776" s="57"/>
      <c r="BF6776" s="57"/>
      <c r="BG6776" s="57"/>
      <c r="BH6776" s="57"/>
      <c r="BI6776" s="57"/>
      <c r="BJ6776" s="57"/>
      <c r="BK6776" s="57"/>
      <c r="BL6776" s="57"/>
    </row>
    <row r="6777" spans="1:64" s="50" customFormat="1" ht="13.5" customHeight="1" x14ac:dyDescent="0.15">
      <c r="A6777" s="42" t="s">
        <v>17842</v>
      </c>
      <c r="B6777" s="42" t="s">
        <v>10822</v>
      </c>
      <c r="C6777" s="42" t="s">
        <v>14</v>
      </c>
      <c r="D6777" s="42" t="s">
        <v>24</v>
      </c>
      <c r="E6777" s="42"/>
      <c r="F6777" s="55">
        <v>41290</v>
      </c>
      <c r="G6777" s="42" t="s">
        <v>17843</v>
      </c>
      <c r="H6777" s="42" t="s">
        <v>1273</v>
      </c>
      <c r="I6777" s="42" t="s">
        <v>203</v>
      </c>
      <c r="J6777" s="42" t="s">
        <v>8639</v>
      </c>
      <c r="K6777" s="42" t="s">
        <v>1273</v>
      </c>
      <c r="L6777" s="42" t="s">
        <v>1274</v>
      </c>
      <c r="M6777" s="42" t="s">
        <v>21</v>
      </c>
      <c r="N6777" s="42" t="s">
        <v>17844</v>
      </c>
      <c r="O6777" s="42" t="s">
        <v>537</v>
      </c>
      <c r="P6777" s="42" t="s">
        <v>395</v>
      </c>
      <c r="Q6777" s="56" t="s">
        <v>17845</v>
      </c>
      <c r="R6777" s="42" t="s">
        <v>94</v>
      </c>
      <c r="S6777" s="42" t="s">
        <v>22</v>
      </c>
      <c r="T6777" s="42"/>
      <c r="V6777" s="42"/>
      <c r="W6777" s="42"/>
      <c r="Y6777" s="57"/>
      <c r="Z6777" s="57"/>
      <c r="AA6777" s="57"/>
      <c r="AB6777" s="57"/>
      <c r="AC6777" s="57"/>
      <c r="AD6777" s="57"/>
      <c r="AE6777" s="57"/>
      <c r="AF6777" s="57"/>
      <c r="AG6777" s="57"/>
      <c r="AH6777" s="57"/>
      <c r="AI6777" s="57"/>
      <c r="AJ6777" s="57"/>
      <c r="AK6777" s="57"/>
      <c r="AL6777" s="57"/>
      <c r="AM6777" s="57"/>
      <c r="AN6777" s="57"/>
      <c r="AO6777" s="57"/>
      <c r="AP6777" s="57"/>
      <c r="AQ6777" s="57"/>
      <c r="AR6777" s="57"/>
      <c r="AS6777" s="57"/>
      <c r="AT6777" s="57"/>
      <c r="AU6777" s="57"/>
      <c r="AV6777" s="57"/>
      <c r="AW6777" s="57"/>
      <c r="AX6777" s="57"/>
      <c r="AY6777" s="57"/>
      <c r="AZ6777" s="57"/>
      <c r="BA6777" s="57"/>
      <c r="BB6777" s="57"/>
      <c r="BC6777" s="57"/>
      <c r="BD6777" s="57"/>
      <c r="BE6777" s="57"/>
      <c r="BF6777" s="57"/>
      <c r="BG6777" s="57"/>
      <c r="BH6777" s="57"/>
      <c r="BI6777" s="57"/>
      <c r="BJ6777" s="57"/>
      <c r="BK6777" s="57"/>
      <c r="BL6777" s="57"/>
    </row>
    <row r="6778" spans="1:64" s="50" customFormat="1" ht="13.5" customHeight="1" x14ac:dyDescent="0.15">
      <c r="A6778" s="42" t="s">
        <v>17860</v>
      </c>
      <c r="B6778" s="42">
        <v>27</v>
      </c>
      <c r="C6778" s="42" t="s">
        <v>14</v>
      </c>
      <c r="D6778" s="42" t="s">
        <v>31</v>
      </c>
      <c r="E6778" s="42" t="s">
        <v>17861</v>
      </c>
      <c r="F6778" s="55">
        <v>41290</v>
      </c>
      <c r="G6778" s="42" t="s">
        <v>17862</v>
      </c>
      <c r="H6778" s="42" t="s">
        <v>616</v>
      </c>
      <c r="I6778" s="42" t="s">
        <v>117</v>
      </c>
      <c r="J6778" s="42" t="s">
        <v>17863</v>
      </c>
      <c r="K6778" s="42" t="s">
        <v>617</v>
      </c>
      <c r="L6778" s="42" t="s">
        <v>618</v>
      </c>
      <c r="M6778" s="42" t="s">
        <v>21</v>
      </c>
      <c r="N6778" s="42" t="s">
        <v>17864</v>
      </c>
      <c r="O6778" s="42" t="s">
        <v>537</v>
      </c>
      <c r="P6778" s="42" t="s">
        <v>395</v>
      </c>
      <c r="Q6778" s="56" t="s">
        <v>17865</v>
      </c>
      <c r="R6778" s="42" t="s">
        <v>94</v>
      </c>
      <c r="S6778" s="42" t="s">
        <v>22</v>
      </c>
      <c r="T6778" s="42"/>
      <c r="V6778" s="42"/>
      <c r="W6778" s="42"/>
      <c r="Y6778" s="57"/>
      <c r="Z6778" s="57"/>
      <c r="AA6778" s="57"/>
      <c r="AB6778" s="57"/>
      <c r="AC6778" s="57"/>
      <c r="AD6778" s="57"/>
      <c r="AE6778" s="57"/>
      <c r="AF6778" s="57"/>
      <c r="AG6778" s="57"/>
      <c r="AH6778" s="57"/>
      <c r="AI6778" s="57"/>
      <c r="AJ6778" s="57"/>
      <c r="AK6778" s="57"/>
      <c r="AL6778" s="57"/>
      <c r="AM6778" s="57"/>
      <c r="AN6778" s="57"/>
      <c r="AO6778" s="57"/>
      <c r="AP6778" s="57"/>
      <c r="AQ6778" s="57"/>
      <c r="AR6778" s="57"/>
      <c r="AS6778" s="57"/>
      <c r="AT6778" s="57"/>
      <c r="AU6778" s="57"/>
      <c r="AV6778" s="57"/>
      <c r="AW6778" s="57"/>
      <c r="AX6778" s="57"/>
      <c r="AY6778" s="57"/>
      <c r="AZ6778" s="57"/>
      <c r="BA6778" s="57"/>
      <c r="BB6778" s="57"/>
      <c r="BC6778" s="57"/>
      <c r="BD6778" s="57"/>
      <c r="BE6778" s="57"/>
      <c r="BF6778" s="57"/>
      <c r="BG6778" s="57"/>
      <c r="BH6778" s="57"/>
      <c r="BI6778" s="57"/>
      <c r="BJ6778" s="57"/>
      <c r="BK6778" s="57"/>
      <c r="BL6778" s="57"/>
    </row>
    <row r="6779" spans="1:64" s="50" customFormat="1" ht="13.5" customHeight="1" x14ac:dyDescent="0.15">
      <c r="A6779" s="42" t="s">
        <v>17853</v>
      </c>
      <c r="B6779" s="42">
        <v>21</v>
      </c>
      <c r="C6779" s="42" t="s">
        <v>14</v>
      </c>
      <c r="D6779" s="42" t="s">
        <v>31</v>
      </c>
      <c r="E6779" s="42" t="s">
        <v>17854</v>
      </c>
      <c r="F6779" s="55">
        <v>41290</v>
      </c>
      <c r="G6779" s="42" t="s">
        <v>17855</v>
      </c>
      <c r="H6779" s="42" t="s">
        <v>17856</v>
      </c>
      <c r="I6779" s="42" t="s">
        <v>117</v>
      </c>
      <c r="J6779" s="42">
        <v>85326</v>
      </c>
      <c r="K6779" s="42" t="s">
        <v>617</v>
      </c>
      <c r="L6779" s="42" t="s">
        <v>17857</v>
      </c>
      <c r="M6779" s="42" t="s">
        <v>21</v>
      </c>
      <c r="N6779" s="42" t="s">
        <v>17858</v>
      </c>
      <c r="O6779" s="42" t="s">
        <v>23</v>
      </c>
      <c r="P6779" s="42" t="s">
        <v>395</v>
      </c>
      <c r="Q6779" s="56" t="s">
        <v>17859</v>
      </c>
      <c r="R6779" s="42" t="s">
        <v>94</v>
      </c>
      <c r="S6779" s="42" t="s">
        <v>22</v>
      </c>
      <c r="T6779" s="42"/>
      <c r="V6779" s="42"/>
      <c r="W6779" s="42"/>
      <c r="Y6779" s="57"/>
      <c r="Z6779" s="57"/>
      <c r="AA6779" s="57"/>
      <c r="AB6779" s="57"/>
      <c r="AC6779" s="57"/>
      <c r="AD6779" s="57"/>
      <c r="AE6779" s="57"/>
      <c r="AF6779" s="57"/>
      <c r="AG6779" s="57"/>
      <c r="AH6779" s="57"/>
      <c r="AI6779" s="57"/>
      <c r="AJ6779" s="57"/>
      <c r="AK6779" s="57"/>
      <c r="AL6779" s="57"/>
      <c r="AM6779" s="57"/>
      <c r="AN6779" s="57"/>
      <c r="AO6779" s="57"/>
      <c r="AP6779" s="57"/>
      <c r="AQ6779" s="57"/>
      <c r="AR6779" s="57"/>
      <c r="AS6779" s="57"/>
      <c r="AT6779" s="57"/>
      <c r="AU6779" s="57"/>
      <c r="AV6779" s="57"/>
      <c r="AW6779" s="57"/>
      <c r="AX6779" s="57"/>
      <c r="AY6779" s="57"/>
      <c r="AZ6779" s="57"/>
      <c r="BA6779" s="57"/>
      <c r="BB6779" s="57"/>
      <c r="BC6779" s="57"/>
      <c r="BD6779" s="57"/>
      <c r="BE6779" s="57"/>
      <c r="BF6779" s="57"/>
      <c r="BG6779" s="57"/>
      <c r="BH6779" s="57"/>
      <c r="BI6779" s="57"/>
      <c r="BJ6779" s="57"/>
      <c r="BK6779" s="57"/>
      <c r="BL6779" s="57"/>
    </row>
    <row r="6780" spans="1:64" s="50" customFormat="1" ht="13.5" customHeight="1" x14ac:dyDescent="0.15">
      <c r="A6780" s="42" t="s">
        <v>17866</v>
      </c>
      <c r="B6780" s="42" t="s">
        <v>13059</v>
      </c>
      <c r="C6780" s="42" t="s">
        <v>14</v>
      </c>
      <c r="D6780" s="42" t="s">
        <v>24</v>
      </c>
      <c r="E6780" s="42"/>
      <c r="F6780" s="55">
        <v>41289</v>
      </c>
      <c r="G6780" s="42" t="s">
        <v>17867</v>
      </c>
      <c r="H6780" s="42" t="s">
        <v>194</v>
      </c>
      <c r="I6780" s="42" t="s">
        <v>39</v>
      </c>
      <c r="J6780" s="42">
        <v>93728</v>
      </c>
      <c r="K6780" s="42" t="s">
        <v>194</v>
      </c>
      <c r="L6780" s="42" t="s">
        <v>195</v>
      </c>
      <c r="M6780" s="42" t="s">
        <v>21</v>
      </c>
      <c r="N6780" s="42" t="s">
        <v>17868</v>
      </c>
      <c r="O6780" s="42" t="s">
        <v>23</v>
      </c>
      <c r="P6780" s="42" t="s">
        <v>395</v>
      </c>
      <c r="Q6780" s="56" t="s">
        <v>17869</v>
      </c>
      <c r="R6780" s="42" t="s">
        <v>948</v>
      </c>
      <c r="S6780" s="42" t="s">
        <v>22</v>
      </c>
      <c r="T6780" s="42"/>
      <c r="V6780" s="42"/>
      <c r="W6780" s="42"/>
      <c r="Y6780" s="57"/>
      <c r="Z6780" s="57"/>
      <c r="AA6780" s="57"/>
      <c r="AB6780" s="57"/>
      <c r="AC6780" s="57"/>
      <c r="AD6780" s="57"/>
      <c r="AE6780" s="57"/>
      <c r="AF6780" s="57"/>
      <c r="AG6780" s="57"/>
      <c r="AH6780" s="57"/>
      <c r="AI6780" s="57"/>
      <c r="AJ6780" s="57"/>
      <c r="AK6780" s="57"/>
      <c r="AL6780" s="57"/>
      <c r="AM6780" s="57"/>
      <c r="AN6780" s="57"/>
      <c r="AO6780" s="57"/>
      <c r="AP6780" s="57"/>
      <c r="AQ6780" s="57"/>
      <c r="AR6780" s="57"/>
      <c r="AS6780" s="57"/>
      <c r="AT6780" s="57"/>
      <c r="AU6780" s="57"/>
      <c r="AV6780" s="57"/>
      <c r="AW6780" s="57"/>
      <c r="AX6780" s="57"/>
      <c r="AY6780" s="57"/>
      <c r="AZ6780" s="57"/>
      <c r="BA6780" s="57"/>
      <c r="BB6780" s="57"/>
      <c r="BC6780" s="57"/>
      <c r="BD6780" s="57"/>
      <c r="BE6780" s="57"/>
      <c r="BF6780" s="57"/>
      <c r="BG6780" s="57"/>
      <c r="BH6780" s="57"/>
      <c r="BI6780" s="57"/>
      <c r="BJ6780" s="57"/>
      <c r="BK6780" s="57"/>
      <c r="BL6780" s="57"/>
    </row>
    <row r="6781" spans="1:64" s="50" customFormat="1" ht="13.5" customHeight="1" x14ac:dyDescent="0.15">
      <c r="A6781" s="42" t="s">
        <v>17881</v>
      </c>
      <c r="B6781" s="42">
        <v>30</v>
      </c>
      <c r="C6781" s="42" t="s">
        <v>14</v>
      </c>
      <c r="D6781" s="42" t="s">
        <v>31</v>
      </c>
      <c r="E6781" s="42" t="s">
        <v>17882</v>
      </c>
      <c r="F6781" s="55">
        <v>41289</v>
      </c>
      <c r="G6781" s="42" t="s">
        <v>17883</v>
      </c>
      <c r="H6781" s="42" t="s">
        <v>548</v>
      </c>
      <c r="I6781" s="42" t="s">
        <v>117</v>
      </c>
      <c r="J6781" s="42" t="s">
        <v>17884</v>
      </c>
      <c r="K6781" s="42" t="s">
        <v>549</v>
      </c>
      <c r="L6781" s="42" t="s">
        <v>550</v>
      </c>
      <c r="M6781" s="42" t="s">
        <v>21</v>
      </c>
      <c r="N6781" s="42" t="s">
        <v>17885</v>
      </c>
      <c r="O6781" s="42" t="s">
        <v>994</v>
      </c>
      <c r="P6781" s="42" t="s">
        <v>395</v>
      </c>
      <c r="Q6781" s="56" t="s">
        <v>17886</v>
      </c>
      <c r="R6781" s="42" t="s">
        <v>542</v>
      </c>
      <c r="S6781" s="42" t="s">
        <v>22</v>
      </c>
      <c r="T6781" s="42"/>
      <c r="V6781" s="42"/>
      <c r="W6781" s="42"/>
      <c r="Y6781" s="57"/>
      <c r="Z6781" s="57"/>
      <c r="AA6781" s="57"/>
      <c r="AB6781" s="57"/>
      <c r="AC6781" s="57"/>
      <c r="AD6781" s="57"/>
      <c r="AE6781" s="57"/>
      <c r="AF6781" s="57"/>
      <c r="AG6781" s="57"/>
      <c r="AH6781" s="57"/>
      <c r="AI6781" s="57"/>
      <c r="AJ6781" s="57"/>
      <c r="AK6781" s="57"/>
      <c r="AL6781" s="57"/>
      <c r="AM6781" s="57"/>
      <c r="AN6781" s="57"/>
      <c r="AO6781" s="57"/>
      <c r="AP6781" s="57"/>
      <c r="AQ6781" s="57"/>
      <c r="AR6781" s="57"/>
      <c r="AS6781" s="57"/>
      <c r="AT6781" s="57"/>
      <c r="AU6781" s="57"/>
      <c r="AV6781" s="57"/>
      <c r="AW6781" s="57"/>
      <c r="AX6781" s="57"/>
      <c r="AY6781" s="57"/>
      <c r="AZ6781" s="57"/>
      <c r="BA6781" s="57"/>
      <c r="BB6781" s="57"/>
      <c r="BC6781" s="57"/>
      <c r="BD6781" s="57"/>
      <c r="BE6781" s="57"/>
      <c r="BF6781" s="57"/>
      <c r="BG6781" s="57"/>
      <c r="BH6781" s="57"/>
      <c r="BI6781" s="57"/>
      <c r="BJ6781" s="57"/>
      <c r="BK6781" s="57"/>
      <c r="BL6781" s="57"/>
    </row>
    <row r="6782" spans="1:64" s="50" customFormat="1" ht="13.5" customHeight="1" x14ac:dyDescent="0.15">
      <c r="A6782" s="42" t="s">
        <v>17870</v>
      </c>
      <c r="B6782" s="42">
        <v>22</v>
      </c>
      <c r="C6782" s="42" t="s">
        <v>14</v>
      </c>
      <c r="D6782" s="42" t="s">
        <v>31</v>
      </c>
      <c r="E6782" s="42" t="s">
        <v>17871</v>
      </c>
      <c r="F6782" s="55">
        <v>41289</v>
      </c>
      <c r="G6782" s="42" t="s">
        <v>17872</v>
      </c>
      <c r="H6782" s="42" t="s">
        <v>2317</v>
      </c>
      <c r="I6782" s="42" t="s">
        <v>854</v>
      </c>
      <c r="J6782" s="42" t="s">
        <v>8103</v>
      </c>
      <c r="K6782" s="42" t="s">
        <v>2317</v>
      </c>
      <c r="L6782" s="42" t="s">
        <v>3493</v>
      </c>
      <c r="M6782" s="42" t="s">
        <v>21</v>
      </c>
      <c r="N6782" s="42" t="s">
        <v>17873</v>
      </c>
      <c r="O6782" s="42" t="s">
        <v>994</v>
      </c>
      <c r="P6782" s="42" t="s">
        <v>395</v>
      </c>
      <c r="Q6782" s="56" t="s">
        <v>17874</v>
      </c>
      <c r="R6782" s="42" t="s">
        <v>94</v>
      </c>
      <c r="S6782" s="42" t="s">
        <v>22</v>
      </c>
      <c r="T6782" s="42"/>
      <c r="V6782" s="42"/>
      <c r="W6782" s="42"/>
      <c r="Y6782" s="57"/>
      <c r="Z6782" s="57"/>
      <c r="AA6782" s="57"/>
      <c r="AB6782" s="57"/>
      <c r="AC6782" s="57"/>
      <c r="AD6782" s="57"/>
      <c r="AE6782" s="57"/>
      <c r="AF6782" s="57"/>
      <c r="AG6782" s="57"/>
      <c r="AH6782" s="57"/>
      <c r="AI6782" s="57"/>
      <c r="AJ6782" s="57"/>
      <c r="AK6782" s="57"/>
      <c r="AL6782" s="57"/>
      <c r="AM6782" s="57"/>
      <c r="AN6782" s="57"/>
      <c r="AO6782" s="57"/>
      <c r="AP6782" s="57"/>
      <c r="AQ6782" s="57"/>
      <c r="AR6782" s="57"/>
      <c r="AS6782" s="57"/>
      <c r="AT6782" s="57"/>
      <c r="AU6782" s="57"/>
      <c r="AV6782" s="57"/>
      <c r="AW6782" s="57"/>
      <c r="AX6782" s="57"/>
      <c r="AY6782" s="57"/>
      <c r="AZ6782" s="57"/>
      <c r="BA6782" s="57"/>
      <c r="BB6782" s="57"/>
      <c r="BC6782" s="57"/>
      <c r="BD6782" s="57"/>
      <c r="BE6782" s="57"/>
      <c r="BF6782" s="57"/>
      <c r="BG6782" s="57"/>
      <c r="BH6782" s="57"/>
      <c r="BI6782" s="57"/>
      <c r="BJ6782" s="57"/>
      <c r="BK6782" s="57"/>
      <c r="BL6782" s="57"/>
    </row>
    <row r="6783" spans="1:64" s="50" customFormat="1" ht="13.5" customHeight="1" x14ac:dyDescent="0.15">
      <c r="A6783" s="42" t="s">
        <v>17875</v>
      </c>
      <c r="B6783" s="42">
        <v>38</v>
      </c>
      <c r="C6783" s="42" t="s">
        <v>14</v>
      </c>
      <c r="D6783" s="42" t="s">
        <v>31</v>
      </c>
      <c r="E6783" s="42" t="s">
        <v>17876</v>
      </c>
      <c r="F6783" s="55">
        <v>41289</v>
      </c>
      <c r="G6783" s="42" t="s">
        <v>17877</v>
      </c>
      <c r="H6783" s="42" t="s">
        <v>424</v>
      </c>
      <c r="I6783" s="42" t="s">
        <v>425</v>
      </c>
      <c r="J6783" s="42" t="s">
        <v>17878</v>
      </c>
      <c r="K6783" s="42" t="s">
        <v>427</v>
      </c>
      <c r="L6783" s="42" t="s">
        <v>428</v>
      </c>
      <c r="M6783" s="42" t="s">
        <v>21</v>
      </c>
      <c r="N6783" s="42" t="s">
        <v>17879</v>
      </c>
      <c r="O6783" s="42" t="s">
        <v>994</v>
      </c>
      <c r="P6783" s="42" t="s">
        <v>395</v>
      </c>
      <c r="Q6783" s="56" t="s">
        <v>17880</v>
      </c>
      <c r="R6783" s="42" t="s">
        <v>94</v>
      </c>
      <c r="S6783" s="42" t="s">
        <v>22</v>
      </c>
      <c r="T6783" s="42"/>
      <c r="V6783" s="42"/>
      <c r="W6783" s="42"/>
      <c r="Y6783" s="57"/>
      <c r="Z6783" s="57"/>
      <c r="AA6783" s="57"/>
      <c r="AB6783" s="57"/>
      <c r="AC6783" s="57"/>
      <c r="AD6783" s="57"/>
      <c r="AE6783" s="57"/>
      <c r="AF6783" s="57"/>
      <c r="AG6783" s="57"/>
      <c r="AH6783" s="57"/>
      <c r="AI6783" s="57"/>
      <c r="AJ6783" s="57"/>
      <c r="AK6783" s="57"/>
      <c r="AL6783" s="57"/>
      <c r="AM6783" s="57"/>
      <c r="AN6783" s="57"/>
      <c r="AO6783" s="57"/>
      <c r="AP6783" s="57"/>
      <c r="AQ6783" s="57"/>
      <c r="AR6783" s="57"/>
      <c r="AS6783" s="57"/>
      <c r="AT6783" s="57"/>
      <c r="AU6783" s="57"/>
      <c r="AV6783" s="57"/>
      <c r="AW6783" s="57"/>
      <c r="AX6783" s="57"/>
      <c r="AY6783" s="57"/>
      <c r="AZ6783" s="57"/>
      <c r="BA6783" s="57"/>
      <c r="BB6783" s="57"/>
      <c r="BC6783" s="57"/>
      <c r="BD6783" s="57"/>
      <c r="BE6783" s="57"/>
      <c r="BF6783" s="57"/>
      <c r="BG6783" s="57"/>
      <c r="BH6783" s="57"/>
      <c r="BI6783" s="57"/>
      <c r="BJ6783" s="57"/>
      <c r="BK6783" s="57"/>
      <c r="BL6783" s="57"/>
    </row>
    <row r="6784" spans="1:64" s="50" customFormat="1" ht="13.5" customHeight="1" x14ac:dyDescent="0.15">
      <c r="A6784" s="42" t="s">
        <v>17893</v>
      </c>
      <c r="B6784" s="42">
        <v>32</v>
      </c>
      <c r="C6784" s="42" t="s">
        <v>14</v>
      </c>
      <c r="D6784" s="42" t="s">
        <v>24</v>
      </c>
      <c r="E6784" s="42"/>
      <c r="F6784" s="55">
        <v>41288</v>
      </c>
      <c r="G6784" s="42" t="s">
        <v>24017</v>
      </c>
      <c r="H6784" s="42" t="s">
        <v>17894</v>
      </c>
      <c r="I6784" s="42" t="s">
        <v>75</v>
      </c>
      <c r="J6784" s="42" t="s">
        <v>12785</v>
      </c>
      <c r="K6784" s="42" t="s">
        <v>515</v>
      </c>
      <c r="L6784" s="42" t="s">
        <v>17895</v>
      </c>
      <c r="M6784" s="42" t="s">
        <v>21</v>
      </c>
      <c r="N6784" s="42" t="s">
        <v>17896</v>
      </c>
      <c r="O6784" s="42" t="s">
        <v>994</v>
      </c>
      <c r="P6784" s="42" t="s">
        <v>395</v>
      </c>
      <c r="Q6784" s="56" t="s">
        <v>17897</v>
      </c>
      <c r="R6784" s="42" t="s">
        <v>94</v>
      </c>
      <c r="S6784" s="42" t="s">
        <v>22</v>
      </c>
      <c r="T6784" s="42"/>
      <c r="V6784" s="42"/>
      <c r="W6784" s="42"/>
      <c r="Y6784" s="57"/>
      <c r="Z6784" s="57"/>
      <c r="AA6784" s="57"/>
      <c r="AB6784" s="57"/>
      <c r="AC6784" s="57"/>
      <c r="AD6784" s="57"/>
      <c r="AE6784" s="57"/>
      <c r="AF6784" s="57"/>
      <c r="AG6784" s="57"/>
      <c r="AH6784" s="57"/>
      <c r="AI6784" s="57"/>
      <c r="AJ6784" s="57"/>
      <c r="AK6784" s="57"/>
      <c r="AL6784" s="57"/>
      <c r="AM6784" s="57"/>
      <c r="AN6784" s="57"/>
      <c r="AO6784" s="57"/>
      <c r="AP6784" s="57"/>
      <c r="AQ6784" s="57"/>
      <c r="AR6784" s="57"/>
      <c r="AS6784" s="57"/>
      <c r="AT6784" s="57"/>
      <c r="AU6784" s="57"/>
      <c r="AV6784" s="57"/>
      <c r="AW6784" s="57"/>
      <c r="AX6784" s="57"/>
      <c r="AY6784" s="57"/>
      <c r="AZ6784" s="57"/>
      <c r="BA6784" s="57"/>
      <c r="BB6784" s="57"/>
      <c r="BC6784" s="57"/>
      <c r="BD6784" s="57"/>
      <c r="BE6784" s="57"/>
      <c r="BF6784" s="57"/>
      <c r="BG6784" s="57"/>
      <c r="BH6784" s="57"/>
      <c r="BI6784" s="57"/>
      <c r="BJ6784" s="57"/>
      <c r="BK6784" s="57"/>
      <c r="BL6784" s="57"/>
    </row>
    <row r="6785" spans="1:64" s="50" customFormat="1" ht="13.5" customHeight="1" x14ac:dyDescent="0.15">
      <c r="A6785" s="42" t="s">
        <v>17887</v>
      </c>
      <c r="B6785" s="42">
        <v>45</v>
      </c>
      <c r="C6785" s="42" t="s">
        <v>14</v>
      </c>
      <c r="D6785" s="42" t="s">
        <v>24</v>
      </c>
      <c r="E6785" s="42"/>
      <c r="F6785" s="55">
        <v>41288</v>
      </c>
      <c r="G6785" s="42" t="s">
        <v>17888</v>
      </c>
      <c r="H6785" s="42" t="s">
        <v>11940</v>
      </c>
      <c r="I6785" s="42" t="s">
        <v>203</v>
      </c>
      <c r="J6785" s="42" t="s">
        <v>17889</v>
      </c>
      <c r="K6785" s="42" t="s">
        <v>1883</v>
      </c>
      <c r="L6785" s="42" t="s">
        <v>17890</v>
      </c>
      <c r="M6785" s="42" t="s">
        <v>21</v>
      </c>
      <c r="N6785" s="42" t="s">
        <v>17891</v>
      </c>
      <c r="O6785" s="42" t="s">
        <v>537</v>
      </c>
      <c r="P6785" s="42" t="s">
        <v>395</v>
      </c>
      <c r="Q6785" s="56" t="s">
        <v>17892</v>
      </c>
      <c r="R6785" s="42" t="s">
        <v>948</v>
      </c>
      <c r="S6785" s="42" t="s">
        <v>22</v>
      </c>
      <c r="T6785" s="42"/>
      <c r="V6785" s="42"/>
      <c r="W6785" s="42"/>
      <c r="Y6785" s="57"/>
      <c r="Z6785" s="57"/>
      <c r="AA6785" s="57"/>
      <c r="AB6785" s="57"/>
      <c r="AC6785" s="57"/>
      <c r="AD6785" s="57"/>
      <c r="AE6785" s="57"/>
      <c r="AF6785" s="57"/>
      <c r="AG6785" s="57"/>
      <c r="AH6785" s="57"/>
      <c r="AI6785" s="57"/>
      <c r="AJ6785" s="57"/>
      <c r="AK6785" s="57"/>
      <c r="AL6785" s="57"/>
      <c r="AM6785" s="57"/>
      <c r="AN6785" s="57"/>
      <c r="AO6785" s="57"/>
      <c r="AP6785" s="57"/>
      <c r="AQ6785" s="57"/>
      <c r="AR6785" s="57"/>
      <c r="AS6785" s="57"/>
      <c r="AT6785" s="57"/>
      <c r="AU6785" s="57"/>
      <c r="AV6785" s="57"/>
      <c r="AW6785" s="57"/>
      <c r="AX6785" s="57"/>
      <c r="AY6785" s="57"/>
      <c r="AZ6785" s="57"/>
      <c r="BA6785" s="57"/>
      <c r="BB6785" s="57"/>
      <c r="BC6785" s="57"/>
      <c r="BD6785" s="57"/>
      <c r="BE6785" s="57"/>
      <c r="BF6785" s="57"/>
      <c r="BG6785" s="57"/>
      <c r="BH6785" s="57"/>
      <c r="BI6785" s="57"/>
      <c r="BJ6785" s="57"/>
      <c r="BK6785" s="57"/>
      <c r="BL6785" s="57"/>
    </row>
    <row r="6786" spans="1:64" s="50" customFormat="1" ht="13.5" customHeight="1" x14ac:dyDescent="0.15">
      <c r="A6786" s="42" t="s">
        <v>17898</v>
      </c>
      <c r="B6786" s="42">
        <v>31</v>
      </c>
      <c r="C6786" s="42" t="s">
        <v>14</v>
      </c>
      <c r="D6786" s="42" t="s">
        <v>24</v>
      </c>
      <c r="E6786" s="42"/>
      <c r="F6786" s="55">
        <v>41288</v>
      </c>
      <c r="G6786" s="42" t="s">
        <v>17899</v>
      </c>
      <c r="H6786" s="42" t="s">
        <v>27</v>
      </c>
      <c r="I6786" s="42" t="s">
        <v>26</v>
      </c>
      <c r="J6786" s="42" t="s">
        <v>17900</v>
      </c>
      <c r="K6786" s="42" t="s">
        <v>27</v>
      </c>
      <c r="L6786" s="42" t="s">
        <v>28</v>
      </c>
      <c r="M6786" s="42" t="s">
        <v>21</v>
      </c>
      <c r="N6786" s="42" t="s">
        <v>17901</v>
      </c>
      <c r="O6786" s="42" t="s">
        <v>537</v>
      </c>
      <c r="P6786" s="42" t="s">
        <v>395</v>
      </c>
      <c r="Q6786" s="56" t="s">
        <v>17902</v>
      </c>
      <c r="R6786" s="42" t="s">
        <v>94</v>
      </c>
      <c r="S6786" s="42" t="s">
        <v>22</v>
      </c>
      <c r="T6786" s="42"/>
      <c r="V6786" s="42"/>
      <c r="W6786" s="42"/>
      <c r="Y6786" s="57"/>
      <c r="Z6786" s="57"/>
      <c r="AA6786" s="57"/>
      <c r="AB6786" s="57"/>
      <c r="AC6786" s="57"/>
      <c r="AD6786" s="57"/>
      <c r="AE6786" s="57"/>
      <c r="AF6786" s="57"/>
      <c r="AG6786" s="57"/>
      <c r="AH6786" s="57"/>
      <c r="AI6786" s="57"/>
      <c r="AJ6786" s="57"/>
      <c r="AK6786" s="57"/>
      <c r="AL6786" s="57"/>
      <c r="AM6786" s="57"/>
      <c r="AN6786" s="57"/>
      <c r="AO6786" s="57"/>
      <c r="AP6786" s="57"/>
      <c r="AQ6786" s="57"/>
      <c r="AR6786" s="57"/>
      <c r="AS6786" s="57"/>
      <c r="AT6786" s="57"/>
      <c r="AU6786" s="57"/>
      <c r="AV6786" s="57"/>
      <c r="AW6786" s="57"/>
      <c r="AX6786" s="57"/>
      <c r="AY6786" s="57"/>
      <c r="AZ6786" s="57"/>
      <c r="BA6786" s="57"/>
      <c r="BB6786" s="57"/>
      <c r="BC6786" s="57"/>
      <c r="BD6786" s="57"/>
      <c r="BE6786" s="57"/>
      <c r="BF6786" s="57"/>
      <c r="BG6786" s="57"/>
      <c r="BH6786" s="57"/>
      <c r="BI6786" s="57"/>
      <c r="BJ6786" s="57"/>
      <c r="BK6786" s="57"/>
      <c r="BL6786" s="57"/>
    </row>
    <row r="6787" spans="1:64" s="50" customFormat="1" ht="13.5" customHeight="1" x14ac:dyDescent="0.15">
      <c r="A6787" s="42" t="s">
        <v>17909</v>
      </c>
      <c r="B6787" s="42" t="s">
        <v>13393</v>
      </c>
      <c r="C6787" s="42" t="s">
        <v>14</v>
      </c>
      <c r="D6787" s="42" t="s">
        <v>79</v>
      </c>
      <c r="E6787" s="42" t="s">
        <v>17910</v>
      </c>
      <c r="F6787" s="55">
        <v>41287</v>
      </c>
      <c r="G6787" s="42" t="s">
        <v>17911</v>
      </c>
      <c r="H6787" s="42" t="s">
        <v>17912</v>
      </c>
      <c r="I6787" s="42" t="s">
        <v>238</v>
      </c>
      <c r="J6787" s="42" t="s">
        <v>17913</v>
      </c>
      <c r="K6787" s="42" t="s">
        <v>11616</v>
      </c>
      <c r="L6787" s="42" t="s">
        <v>17914</v>
      </c>
      <c r="M6787" s="42" t="s">
        <v>21</v>
      </c>
      <c r="N6787" s="42" t="s">
        <v>17915</v>
      </c>
      <c r="O6787" s="42" t="s">
        <v>537</v>
      </c>
      <c r="P6787" s="42" t="s">
        <v>395</v>
      </c>
      <c r="Q6787" s="56" t="s">
        <v>17916</v>
      </c>
      <c r="R6787" s="42" t="s">
        <v>94</v>
      </c>
      <c r="S6787" s="42" t="s">
        <v>22</v>
      </c>
      <c r="T6787" s="42"/>
      <c r="V6787" s="42"/>
      <c r="W6787" s="42"/>
      <c r="Y6787" s="57"/>
      <c r="Z6787" s="57"/>
      <c r="AA6787" s="57"/>
      <c r="AB6787" s="57"/>
      <c r="AC6787" s="57"/>
      <c r="AD6787" s="57"/>
      <c r="AE6787" s="57"/>
      <c r="AF6787" s="57"/>
      <c r="AG6787" s="57"/>
      <c r="AH6787" s="57"/>
      <c r="AI6787" s="57"/>
      <c r="AJ6787" s="57"/>
      <c r="AK6787" s="57"/>
      <c r="AL6787" s="57"/>
      <c r="AM6787" s="57"/>
      <c r="AN6787" s="57"/>
      <c r="AO6787" s="57"/>
      <c r="AP6787" s="57"/>
      <c r="AQ6787" s="57"/>
      <c r="AR6787" s="57"/>
      <c r="AS6787" s="57"/>
      <c r="AT6787" s="57"/>
      <c r="AU6787" s="57"/>
      <c r="AV6787" s="57"/>
      <c r="AW6787" s="57"/>
      <c r="AX6787" s="57"/>
      <c r="AY6787" s="57"/>
      <c r="AZ6787" s="57"/>
      <c r="BA6787" s="57"/>
      <c r="BB6787" s="57"/>
      <c r="BC6787" s="57"/>
      <c r="BD6787" s="57"/>
      <c r="BE6787" s="57"/>
      <c r="BF6787" s="57"/>
      <c r="BG6787" s="57"/>
      <c r="BH6787" s="57"/>
      <c r="BI6787" s="57"/>
      <c r="BJ6787" s="57"/>
      <c r="BK6787" s="57"/>
      <c r="BL6787" s="57"/>
    </row>
    <row r="6788" spans="1:64" s="50" customFormat="1" ht="13.5" customHeight="1" x14ac:dyDescent="0.15">
      <c r="A6788" s="42" t="s">
        <v>17917</v>
      </c>
      <c r="B6788" s="42">
        <v>50</v>
      </c>
      <c r="C6788" s="42" t="s">
        <v>14</v>
      </c>
      <c r="D6788" s="42" t="s">
        <v>42</v>
      </c>
      <c r="E6788" s="42" t="s">
        <v>17918</v>
      </c>
      <c r="F6788" s="55">
        <v>41287</v>
      </c>
      <c r="G6788" s="42" t="s">
        <v>24018</v>
      </c>
      <c r="H6788" s="42" t="s">
        <v>1910</v>
      </c>
      <c r="I6788" s="42" t="s">
        <v>39</v>
      </c>
      <c r="J6788" s="42" t="s">
        <v>17919</v>
      </c>
      <c r="K6788" s="42" t="s">
        <v>1912</v>
      </c>
      <c r="L6788" s="42" t="s">
        <v>1913</v>
      </c>
      <c r="M6788" s="42" t="s">
        <v>21</v>
      </c>
      <c r="N6788" s="42" t="s">
        <v>17920</v>
      </c>
      <c r="O6788" s="42" t="s">
        <v>537</v>
      </c>
      <c r="P6788" s="42" t="s">
        <v>395</v>
      </c>
      <c r="Q6788" s="56" t="s">
        <v>17921</v>
      </c>
      <c r="R6788" s="42" t="s">
        <v>23</v>
      </c>
      <c r="S6788" s="42" t="s">
        <v>22</v>
      </c>
      <c r="T6788" s="42"/>
      <c r="V6788" s="42"/>
      <c r="W6788" s="42"/>
      <c r="Y6788" s="57"/>
      <c r="Z6788" s="57"/>
      <c r="AA6788" s="57"/>
      <c r="AB6788" s="57"/>
      <c r="AC6788" s="57"/>
      <c r="AD6788" s="57"/>
      <c r="AE6788" s="57"/>
      <c r="AF6788" s="57"/>
      <c r="AG6788" s="57"/>
      <c r="AH6788" s="57"/>
      <c r="AI6788" s="57"/>
      <c r="AJ6788" s="57"/>
      <c r="AK6788" s="57"/>
      <c r="AL6788" s="57"/>
      <c r="AM6788" s="57"/>
      <c r="AN6788" s="57"/>
      <c r="AO6788" s="57"/>
      <c r="AP6788" s="57"/>
      <c r="AQ6788" s="57"/>
      <c r="AR6788" s="57"/>
      <c r="AS6788" s="57"/>
      <c r="AT6788" s="57"/>
      <c r="AU6788" s="57"/>
      <c r="AV6788" s="57"/>
      <c r="AW6788" s="57"/>
      <c r="AX6788" s="57"/>
      <c r="AY6788" s="57"/>
      <c r="AZ6788" s="57"/>
      <c r="BA6788" s="57"/>
      <c r="BB6788" s="57"/>
      <c r="BC6788" s="57"/>
      <c r="BD6788" s="57"/>
      <c r="BE6788" s="57"/>
      <c r="BF6788" s="57"/>
      <c r="BG6788" s="57"/>
      <c r="BH6788" s="57"/>
      <c r="BI6788" s="57"/>
      <c r="BJ6788" s="57"/>
      <c r="BK6788" s="57"/>
      <c r="BL6788" s="57"/>
    </row>
    <row r="6789" spans="1:64" s="50" customFormat="1" ht="13.5" customHeight="1" x14ac:dyDescent="0.15">
      <c r="A6789" s="42" t="s">
        <v>17922</v>
      </c>
      <c r="B6789" s="42">
        <v>40</v>
      </c>
      <c r="C6789" s="42" t="s">
        <v>14</v>
      </c>
      <c r="D6789" s="42" t="s">
        <v>24</v>
      </c>
      <c r="E6789" s="42"/>
      <c r="F6789" s="55">
        <v>41287</v>
      </c>
      <c r="G6789" s="42" t="s">
        <v>17923</v>
      </c>
      <c r="H6789" s="42" t="s">
        <v>17924</v>
      </c>
      <c r="I6789" s="42" t="s">
        <v>56</v>
      </c>
      <c r="J6789" s="42" t="s">
        <v>17925</v>
      </c>
      <c r="K6789" s="42" t="s">
        <v>1738</v>
      </c>
      <c r="L6789" s="42" t="s">
        <v>3674</v>
      </c>
      <c r="M6789" s="42" t="s">
        <v>21</v>
      </c>
      <c r="N6789" s="42" t="s">
        <v>17926</v>
      </c>
      <c r="O6789" s="42" t="s">
        <v>537</v>
      </c>
      <c r="P6789" s="42" t="s">
        <v>395</v>
      </c>
      <c r="Q6789" s="56" t="s">
        <v>17927</v>
      </c>
      <c r="R6789" s="42" t="s">
        <v>23</v>
      </c>
      <c r="S6789" s="42" t="s">
        <v>22</v>
      </c>
      <c r="T6789" s="42"/>
      <c r="V6789" s="42"/>
      <c r="W6789" s="42"/>
      <c r="Y6789" s="57"/>
      <c r="Z6789" s="57"/>
      <c r="AA6789" s="57"/>
      <c r="AB6789" s="57"/>
      <c r="AC6789" s="57"/>
      <c r="AD6789" s="57"/>
      <c r="AE6789" s="57"/>
      <c r="AF6789" s="57"/>
      <c r="AG6789" s="57"/>
      <c r="AH6789" s="57"/>
      <c r="AI6789" s="57"/>
      <c r="AJ6789" s="57"/>
      <c r="AK6789" s="57"/>
      <c r="AL6789" s="57"/>
      <c r="AM6789" s="57"/>
      <c r="AN6789" s="57"/>
      <c r="AO6789" s="57"/>
      <c r="AP6789" s="57"/>
      <c r="AQ6789" s="57"/>
      <c r="AR6789" s="57"/>
      <c r="AS6789" s="57"/>
      <c r="AT6789" s="57"/>
      <c r="AU6789" s="57"/>
      <c r="AV6789" s="57"/>
      <c r="AW6789" s="57"/>
      <c r="AX6789" s="57"/>
      <c r="AY6789" s="57"/>
      <c r="AZ6789" s="57"/>
      <c r="BA6789" s="57"/>
      <c r="BB6789" s="57"/>
      <c r="BC6789" s="57"/>
      <c r="BD6789" s="57"/>
      <c r="BE6789" s="57"/>
      <c r="BF6789" s="57"/>
      <c r="BG6789" s="57"/>
      <c r="BH6789" s="57"/>
      <c r="BI6789" s="57"/>
      <c r="BJ6789" s="57"/>
      <c r="BK6789" s="57"/>
      <c r="BL6789" s="57"/>
    </row>
    <row r="6790" spans="1:64" s="50" customFormat="1" ht="13.5" customHeight="1" x14ac:dyDescent="0.15">
      <c r="A6790" s="42" t="s">
        <v>17928</v>
      </c>
      <c r="B6790" s="42"/>
      <c r="C6790" s="42" t="s">
        <v>14</v>
      </c>
      <c r="D6790" s="42" t="s">
        <v>24</v>
      </c>
      <c r="E6790" s="42"/>
      <c r="F6790" s="55">
        <v>41287</v>
      </c>
      <c r="G6790" s="42" t="s">
        <v>17929</v>
      </c>
      <c r="H6790" s="42" t="s">
        <v>17930</v>
      </c>
      <c r="I6790" s="42" t="s">
        <v>425</v>
      </c>
      <c r="J6790" s="42" t="s">
        <v>17931</v>
      </c>
      <c r="K6790" s="42" t="s">
        <v>5819</v>
      </c>
      <c r="L6790" s="42" t="s">
        <v>17932</v>
      </c>
      <c r="M6790" s="42" t="s">
        <v>21</v>
      </c>
      <c r="N6790" s="42" t="s">
        <v>17933</v>
      </c>
      <c r="O6790" s="42" t="s">
        <v>994</v>
      </c>
      <c r="P6790" s="42" t="s">
        <v>395</v>
      </c>
      <c r="Q6790" s="56" t="s">
        <v>17934</v>
      </c>
      <c r="R6790" s="42" t="s">
        <v>23</v>
      </c>
      <c r="S6790" s="42" t="s">
        <v>22</v>
      </c>
      <c r="T6790" s="42"/>
      <c r="V6790" s="42"/>
      <c r="W6790" s="42"/>
      <c r="Y6790" s="57"/>
      <c r="Z6790" s="57"/>
      <c r="AA6790" s="57"/>
      <c r="AB6790" s="57"/>
      <c r="AC6790" s="57"/>
      <c r="AD6790" s="57"/>
      <c r="AE6790" s="57"/>
      <c r="AF6790" s="57"/>
      <c r="AG6790" s="57"/>
      <c r="AH6790" s="57"/>
      <c r="AI6790" s="57"/>
      <c r="AJ6790" s="57"/>
      <c r="AK6790" s="57"/>
      <c r="AL6790" s="57"/>
      <c r="AM6790" s="57"/>
      <c r="AN6790" s="57"/>
      <c r="AO6790" s="57"/>
      <c r="AP6790" s="57"/>
      <c r="AQ6790" s="57"/>
      <c r="AR6790" s="57"/>
      <c r="AS6790" s="57"/>
      <c r="AT6790" s="57"/>
      <c r="AU6790" s="57"/>
      <c r="AV6790" s="57"/>
      <c r="AW6790" s="57"/>
      <c r="AX6790" s="57"/>
      <c r="AY6790" s="57"/>
      <c r="AZ6790" s="57"/>
      <c r="BA6790" s="57"/>
      <c r="BB6790" s="57"/>
      <c r="BC6790" s="57"/>
      <c r="BD6790" s="57"/>
      <c r="BE6790" s="57"/>
      <c r="BF6790" s="57"/>
      <c r="BG6790" s="57"/>
      <c r="BH6790" s="57"/>
      <c r="BI6790" s="57"/>
      <c r="BJ6790" s="57"/>
      <c r="BK6790" s="57"/>
      <c r="BL6790" s="57"/>
    </row>
    <row r="6791" spans="1:64" s="50" customFormat="1" ht="13.5" customHeight="1" x14ac:dyDescent="0.15">
      <c r="A6791" s="42" t="s">
        <v>17903</v>
      </c>
      <c r="B6791" s="42">
        <v>43</v>
      </c>
      <c r="C6791" s="42" t="s">
        <v>14</v>
      </c>
      <c r="D6791" s="42" t="s">
        <v>79</v>
      </c>
      <c r="E6791" s="42"/>
      <c r="F6791" s="55">
        <v>41287</v>
      </c>
      <c r="G6791" s="42" t="s">
        <v>17904</v>
      </c>
      <c r="H6791" s="42" t="s">
        <v>616</v>
      </c>
      <c r="I6791" s="42" t="s">
        <v>117</v>
      </c>
      <c r="J6791" s="42" t="s">
        <v>17905</v>
      </c>
      <c r="K6791" s="42" t="s">
        <v>617</v>
      </c>
      <c r="L6791" s="42" t="s">
        <v>17906</v>
      </c>
      <c r="M6791" s="42" t="s">
        <v>21</v>
      </c>
      <c r="N6791" s="42" t="s">
        <v>17907</v>
      </c>
      <c r="O6791" s="42" t="s">
        <v>537</v>
      </c>
      <c r="P6791" s="42" t="s">
        <v>395</v>
      </c>
      <c r="Q6791" s="56" t="s">
        <v>17908</v>
      </c>
      <c r="R6791" s="42" t="s">
        <v>94</v>
      </c>
      <c r="S6791" s="42" t="s">
        <v>12</v>
      </c>
      <c r="T6791" s="42"/>
      <c r="V6791" s="42"/>
      <c r="W6791" s="42"/>
      <c r="Y6791" s="57"/>
      <c r="Z6791" s="57"/>
      <c r="AA6791" s="57"/>
      <c r="AB6791" s="57"/>
      <c r="AC6791" s="57"/>
      <c r="AD6791" s="57"/>
      <c r="AE6791" s="57"/>
      <c r="AF6791" s="57"/>
      <c r="AG6791" s="57"/>
      <c r="AH6791" s="57"/>
      <c r="AI6791" s="57"/>
      <c r="AJ6791" s="57"/>
      <c r="AK6791" s="57"/>
      <c r="AL6791" s="57"/>
      <c r="AM6791" s="57"/>
      <c r="AN6791" s="57"/>
      <c r="AO6791" s="57"/>
      <c r="AP6791" s="57"/>
      <c r="AQ6791" s="57"/>
      <c r="AR6791" s="57"/>
      <c r="AS6791" s="57"/>
      <c r="AT6791" s="57"/>
      <c r="AU6791" s="57"/>
      <c r="AV6791" s="57"/>
      <c r="AW6791" s="57"/>
      <c r="AX6791" s="57"/>
      <c r="AY6791" s="57"/>
      <c r="AZ6791" s="57"/>
      <c r="BA6791" s="57"/>
      <c r="BB6791" s="57"/>
      <c r="BC6791" s="57"/>
      <c r="BD6791" s="57"/>
      <c r="BE6791" s="57"/>
      <c r="BF6791" s="57"/>
      <c r="BG6791" s="57"/>
      <c r="BH6791" s="57"/>
      <c r="BI6791" s="57"/>
      <c r="BJ6791" s="57"/>
      <c r="BK6791" s="57"/>
      <c r="BL6791" s="57"/>
    </row>
    <row r="6792" spans="1:64" s="50" customFormat="1" ht="13.5" customHeight="1" x14ac:dyDescent="0.15">
      <c r="A6792" s="42" t="s">
        <v>17938</v>
      </c>
      <c r="B6792" s="42">
        <v>49</v>
      </c>
      <c r="C6792" s="42" t="s">
        <v>14</v>
      </c>
      <c r="D6792" s="42" t="s">
        <v>24</v>
      </c>
      <c r="E6792" s="42"/>
      <c r="F6792" s="55">
        <v>41286</v>
      </c>
      <c r="G6792" s="42" t="s">
        <v>17939</v>
      </c>
      <c r="H6792" s="42" t="s">
        <v>17940</v>
      </c>
      <c r="I6792" s="42" t="s">
        <v>144</v>
      </c>
      <c r="J6792" s="42" t="s">
        <v>17941</v>
      </c>
      <c r="K6792" s="42" t="s">
        <v>899</v>
      </c>
      <c r="L6792" s="42" t="s">
        <v>17942</v>
      </c>
      <c r="M6792" s="42" t="s">
        <v>21</v>
      </c>
      <c r="N6792" s="42" t="s">
        <v>17943</v>
      </c>
      <c r="O6792" s="42" t="s">
        <v>537</v>
      </c>
      <c r="P6792" s="42" t="s">
        <v>395</v>
      </c>
      <c r="Q6792" s="56" t="s">
        <v>17944</v>
      </c>
      <c r="R6792" s="42" t="s">
        <v>23</v>
      </c>
      <c r="S6792" s="42" t="s">
        <v>22</v>
      </c>
      <c r="T6792" s="42"/>
      <c r="V6792" s="42"/>
      <c r="W6792" s="42"/>
      <c r="Y6792" s="57"/>
      <c r="Z6792" s="57"/>
      <c r="AA6792" s="57"/>
      <c r="AB6792" s="57"/>
      <c r="AC6792" s="57"/>
      <c r="AD6792" s="57"/>
      <c r="AE6792" s="57"/>
      <c r="AF6792" s="57"/>
      <c r="AG6792" s="57"/>
      <c r="AH6792" s="57"/>
      <c r="AI6792" s="57"/>
      <c r="AJ6792" s="57"/>
      <c r="AK6792" s="57"/>
      <c r="AL6792" s="57"/>
      <c r="AM6792" s="57"/>
      <c r="AN6792" s="57"/>
      <c r="AO6792" s="57"/>
      <c r="AP6792" s="57"/>
      <c r="AQ6792" s="57"/>
      <c r="AR6792" s="57"/>
      <c r="AS6792" s="57"/>
      <c r="AT6792" s="57"/>
      <c r="AU6792" s="57"/>
      <c r="AV6792" s="57"/>
      <c r="AW6792" s="57"/>
      <c r="AX6792" s="57"/>
      <c r="AY6792" s="57"/>
      <c r="AZ6792" s="57"/>
      <c r="BA6792" s="57"/>
      <c r="BB6792" s="57"/>
      <c r="BC6792" s="57"/>
      <c r="BD6792" s="57"/>
      <c r="BE6792" s="57"/>
      <c r="BF6792" s="57"/>
      <c r="BG6792" s="57"/>
      <c r="BH6792" s="57"/>
      <c r="BI6792" s="57"/>
      <c r="BJ6792" s="57"/>
      <c r="BK6792" s="57"/>
      <c r="BL6792" s="57"/>
    </row>
    <row r="6793" spans="1:64" s="50" customFormat="1" ht="13.5" customHeight="1" x14ac:dyDescent="0.15">
      <c r="A6793" s="42" t="s">
        <v>17956</v>
      </c>
      <c r="B6793" s="42">
        <v>31</v>
      </c>
      <c r="C6793" s="42" t="s">
        <v>14</v>
      </c>
      <c r="D6793" s="42" t="s">
        <v>31</v>
      </c>
      <c r="E6793" s="42" t="s">
        <v>17957</v>
      </c>
      <c r="F6793" s="55">
        <v>41286</v>
      </c>
      <c r="G6793" s="42" t="s">
        <v>17958</v>
      </c>
      <c r="H6793" s="42" t="s">
        <v>530</v>
      </c>
      <c r="I6793" s="42" t="s">
        <v>144</v>
      </c>
      <c r="J6793" s="42" t="s">
        <v>531</v>
      </c>
      <c r="K6793" s="42" t="s">
        <v>2845</v>
      </c>
      <c r="L6793" s="42" t="s">
        <v>17959</v>
      </c>
      <c r="M6793" s="42" t="s">
        <v>21</v>
      </c>
      <c r="N6793" s="42" t="s">
        <v>17960</v>
      </c>
      <c r="O6793" s="42" t="s">
        <v>994</v>
      </c>
      <c r="P6793" s="42" t="s">
        <v>395</v>
      </c>
      <c r="Q6793" s="56" t="s">
        <v>17961</v>
      </c>
      <c r="R6793" s="42" t="s">
        <v>23</v>
      </c>
      <c r="S6793" s="42" t="s">
        <v>22</v>
      </c>
      <c r="T6793" s="42"/>
      <c r="V6793" s="42"/>
      <c r="W6793" s="42"/>
      <c r="Y6793" s="57"/>
      <c r="Z6793" s="57"/>
      <c r="AA6793" s="57"/>
      <c r="AB6793" s="57"/>
      <c r="AC6793" s="57"/>
      <c r="AD6793" s="57"/>
      <c r="AE6793" s="57"/>
      <c r="AF6793" s="57"/>
      <c r="AG6793" s="57"/>
      <c r="AH6793" s="57"/>
      <c r="AI6793" s="57"/>
      <c r="AJ6793" s="57"/>
      <c r="AK6793" s="57"/>
      <c r="AL6793" s="57"/>
      <c r="AM6793" s="57"/>
      <c r="AN6793" s="57"/>
      <c r="AO6793" s="57"/>
      <c r="AP6793" s="57"/>
      <c r="AQ6793" s="57"/>
      <c r="AR6793" s="57"/>
      <c r="AS6793" s="57"/>
      <c r="AT6793" s="57"/>
      <c r="AU6793" s="57"/>
      <c r="AV6793" s="57"/>
      <c r="AW6793" s="57"/>
      <c r="AX6793" s="57"/>
      <c r="AY6793" s="57"/>
      <c r="AZ6793" s="57"/>
      <c r="BA6793" s="57"/>
      <c r="BB6793" s="57"/>
      <c r="BC6793" s="57"/>
      <c r="BD6793" s="57"/>
      <c r="BE6793" s="57"/>
      <c r="BF6793" s="57"/>
      <c r="BG6793" s="57"/>
      <c r="BH6793" s="57"/>
      <c r="BI6793" s="57"/>
      <c r="BJ6793" s="57"/>
      <c r="BK6793" s="57"/>
      <c r="BL6793" s="57"/>
    </row>
    <row r="6794" spans="1:64" s="50" customFormat="1" ht="13.5" customHeight="1" x14ac:dyDescent="0.15">
      <c r="A6794" s="42" t="s">
        <v>17950</v>
      </c>
      <c r="B6794" s="42" t="s">
        <v>8600</v>
      </c>
      <c r="C6794" s="42" t="s">
        <v>14</v>
      </c>
      <c r="D6794" s="42" t="s">
        <v>31</v>
      </c>
      <c r="E6794" s="42" t="s">
        <v>17951</v>
      </c>
      <c r="F6794" s="55">
        <v>41286</v>
      </c>
      <c r="G6794" s="42" t="s">
        <v>17952</v>
      </c>
      <c r="H6794" s="42" t="s">
        <v>3037</v>
      </c>
      <c r="I6794" s="42" t="s">
        <v>46</v>
      </c>
      <c r="J6794" s="42" t="s">
        <v>17953</v>
      </c>
      <c r="K6794" s="42" t="s">
        <v>3037</v>
      </c>
      <c r="L6794" s="42" t="s">
        <v>3038</v>
      </c>
      <c r="M6794" s="42" t="s">
        <v>12501</v>
      </c>
      <c r="N6794" s="42" t="s">
        <v>17954</v>
      </c>
      <c r="O6794" s="42" t="s">
        <v>537</v>
      </c>
      <c r="P6794" s="42" t="s">
        <v>395</v>
      </c>
      <c r="Q6794" s="56" t="s">
        <v>17955</v>
      </c>
      <c r="R6794" s="42" t="s">
        <v>94</v>
      </c>
      <c r="S6794" s="42" t="s">
        <v>22</v>
      </c>
      <c r="T6794" s="42"/>
      <c r="V6794" s="42"/>
      <c r="W6794" s="42"/>
      <c r="Y6794" s="57"/>
      <c r="Z6794" s="57"/>
      <c r="AA6794" s="57"/>
      <c r="AB6794" s="57"/>
      <c r="AC6794" s="57"/>
      <c r="AD6794" s="57"/>
      <c r="AE6794" s="57"/>
      <c r="AF6794" s="57"/>
      <c r="AG6794" s="57"/>
      <c r="AH6794" s="57"/>
      <c r="AI6794" s="57"/>
      <c r="AJ6794" s="57"/>
      <c r="AK6794" s="57"/>
      <c r="AL6794" s="57"/>
      <c r="AM6794" s="57"/>
      <c r="AN6794" s="57"/>
      <c r="AO6794" s="57"/>
      <c r="AP6794" s="57"/>
      <c r="AQ6794" s="57"/>
      <c r="AR6794" s="57"/>
      <c r="AS6794" s="57"/>
      <c r="AT6794" s="57"/>
      <c r="AU6794" s="57"/>
      <c r="AV6794" s="57"/>
      <c r="AW6794" s="57"/>
      <c r="AX6794" s="57"/>
      <c r="AY6794" s="57"/>
      <c r="AZ6794" s="57"/>
      <c r="BA6794" s="57"/>
      <c r="BB6794" s="57"/>
      <c r="BC6794" s="57"/>
      <c r="BD6794" s="57"/>
      <c r="BE6794" s="57"/>
      <c r="BF6794" s="57"/>
      <c r="BG6794" s="57"/>
      <c r="BH6794" s="57"/>
      <c r="BI6794" s="57"/>
      <c r="BJ6794" s="57"/>
      <c r="BK6794" s="57"/>
      <c r="BL6794" s="57"/>
    </row>
    <row r="6795" spans="1:64" s="50" customFormat="1" ht="13.5" customHeight="1" x14ac:dyDescent="0.15">
      <c r="A6795" s="42" t="s">
        <v>17935</v>
      </c>
      <c r="B6795" s="42">
        <v>21</v>
      </c>
      <c r="C6795" s="42" t="s">
        <v>14</v>
      </c>
      <c r="D6795" s="42" t="s">
        <v>42</v>
      </c>
      <c r="E6795" s="42"/>
      <c r="F6795" s="55">
        <v>41286</v>
      </c>
      <c r="G6795" s="42" t="s">
        <v>24020</v>
      </c>
      <c r="H6795" s="42" t="s">
        <v>150</v>
      </c>
      <c r="I6795" s="42" t="s">
        <v>39</v>
      </c>
      <c r="J6795" s="42" t="s">
        <v>16008</v>
      </c>
      <c r="K6795" s="42" t="s">
        <v>150</v>
      </c>
      <c r="L6795" s="42" t="s">
        <v>151</v>
      </c>
      <c r="M6795" s="42" t="s">
        <v>21</v>
      </c>
      <c r="N6795" s="42" t="s">
        <v>17936</v>
      </c>
      <c r="O6795" s="42" t="s">
        <v>537</v>
      </c>
      <c r="P6795" s="42" t="s">
        <v>395</v>
      </c>
      <c r="Q6795" s="56" t="s">
        <v>17937</v>
      </c>
      <c r="R6795" s="42" t="s">
        <v>94</v>
      </c>
      <c r="S6795" s="42" t="s">
        <v>373</v>
      </c>
      <c r="T6795" s="42"/>
      <c r="V6795" s="42"/>
      <c r="W6795" s="42"/>
      <c r="Y6795" s="57"/>
      <c r="Z6795" s="57"/>
      <c r="AA6795" s="57"/>
      <c r="AB6795" s="57"/>
      <c r="AC6795" s="57"/>
      <c r="AD6795" s="57"/>
      <c r="AE6795" s="57"/>
      <c r="AF6795" s="57"/>
      <c r="AG6795" s="57"/>
      <c r="AH6795" s="57"/>
      <c r="AI6795" s="57"/>
      <c r="AJ6795" s="57"/>
      <c r="AK6795" s="57"/>
      <c r="AL6795" s="57"/>
      <c r="AM6795" s="57"/>
      <c r="AN6795" s="57"/>
      <c r="AO6795" s="57"/>
      <c r="AP6795" s="57"/>
      <c r="AQ6795" s="57"/>
      <c r="AR6795" s="57"/>
      <c r="AS6795" s="57"/>
      <c r="AT6795" s="57"/>
      <c r="AU6795" s="57"/>
      <c r="AV6795" s="57"/>
      <c r="AW6795" s="57"/>
      <c r="AX6795" s="57"/>
      <c r="AY6795" s="57"/>
      <c r="AZ6795" s="57"/>
      <c r="BA6795" s="57"/>
      <c r="BB6795" s="57"/>
      <c r="BC6795" s="57"/>
      <c r="BD6795" s="57"/>
      <c r="BE6795" s="57"/>
      <c r="BF6795" s="57"/>
      <c r="BG6795" s="57"/>
      <c r="BH6795" s="57"/>
      <c r="BI6795" s="57"/>
      <c r="BJ6795" s="57"/>
      <c r="BK6795" s="57"/>
      <c r="BL6795" s="57"/>
    </row>
    <row r="6796" spans="1:64" s="50" customFormat="1" ht="13.5" customHeight="1" x14ac:dyDescent="0.15">
      <c r="A6796" s="42" t="s">
        <v>17945</v>
      </c>
      <c r="B6796" s="42">
        <v>33</v>
      </c>
      <c r="C6796" s="42" t="s">
        <v>14</v>
      </c>
      <c r="D6796" s="42" t="s">
        <v>24</v>
      </c>
      <c r="E6796" s="42"/>
      <c r="F6796" s="55">
        <v>41286</v>
      </c>
      <c r="G6796" s="42" t="s">
        <v>24019</v>
      </c>
      <c r="H6796" s="42" t="s">
        <v>17946</v>
      </c>
      <c r="I6796" s="42" t="s">
        <v>88</v>
      </c>
      <c r="J6796" s="42" t="s">
        <v>17947</v>
      </c>
      <c r="K6796" s="42" t="s">
        <v>5429</v>
      </c>
      <c r="L6796" s="42" t="s">
        <v>7595</v>
      </c>
      <c r="M6796" s="42" t="s">
        <v>21</v>
      </c>
      <c r="N6796" s="42" t="s">
        <v>17948</v>
      </c>
      <c r="O6796" s="42" t="s">
        <v>994</v>
      </c>
      <c r="P6796" s="42" t="s">
        <v>395</v>
      </c>
      <c r="Q6796" s="56" t="s">
        <v>17949</v>
      </c>
      <c r="R6796" s="42" t="s">
        <v>23</v>
      </c>
      <c r="S6796" s="42" t="s">
        <v>373</v>
      </c>
      <c r="T6796" s="42"/>
      <c r="V6796" s="42"/>
      <c r="W6796" s="42"/>
      <c r="Y6796" s="57"/>
      <c r="Z6796" s="57"/>
      <c r="AA6796" s="57"/>
      <c r="AB6796" s="57"/>
      <c r="AC6796" s="57"/>
      <c r="AD6796" s="57"/>
      <c r="AE6796" s="57"/>
      <c r="AF6796" s="57"/>
      <c r="AG6796" s="57"/>
      <c r="AH6796" s="57"/>
      <c r="AI6796" s="57"/>
      <c r="AJ6796" s="57"/>
      <c r="AK6796" s="57"/>
      <c r="AL6796" s="57"/>
      <c r="AM6796" s="57"/>
      <c r="AN6796" s="57"/>
      <c r="AO6796" s="57"/>
      <c r="AP6796" s="57"/>
      <c r="AQ6796" s="57"/>
      <c r="AR6796" s="57"/>
      <c r="AS6796" s="57"/>
      <c r="AT6796" s="57"/>
      <c r="AU6796" s="57"/>
      <c r="AV6796" s="57"/>
      <c r="AW6796" s="57"/>
      <c r="AX6796" s="57"/>
      <c r="AY6796" s="57"/>
      <c r="AZ6796" s="57"/>
      <c r="BA6796" s="57"/>
      <c r="BB6796" s="57"/>
      <c r="BC6796" s="57"/>
      <c r="BD6796" s="57"/>
      <c r="BE6796" s="57"/>
      <c r="BF6796" s="57"/>
      <c r="BG6796" s="57"/>
      <c r="BH6796" s="57"/>
      <c r="BI6796" s="57"/>
      <c r="BJ6796" s="57"/>
      <c r="BK6796" s="57"/>
      <c r="BL6796" s="57"/>
    </row>
    <row r="6797" spans="1:64" s="50" customFormat="1" ht="13.5" customHeight="1" x14ac:dyDescent="0.15">
      <c r="A6797" s="42" t="s">
        <v>17962</v>
      </c>
      <c r="B6797" s="42">
        <v>39</v>
      </c>
      <c r="C6797" s="42" t="s">
        <v>14</v>
      </c>
      <c r="D6797" s="42" t="s">
        <v>15</v>
      </c>
      <c r="E6797" s="42" t="s">
        <v>17963</v>
      </c>
      <c r="F6797" s="55">
        <v>41285</v>
      </c>
      <c r="G6797" s="42" t="s">
        <v>24021</v>
      </c>
      <c r="H6797" s="42" t="s">
        <v>3599</v>
      </c>
      <c r="I6797" s="42" t="s">
        <v>39</v>
      </c>
      <c r="J6797" s="42" t="s">
        <v>3913</v>
      </c>
      <c r="K6797" s="42" t="s">
        <v>1044</v>
      </c>
      <c r="L6797" s="42" t="s">
        <v>3601</v>
      </c>
      <c r="M6797" s="42" t="s">
        <v>21</v>
      </c>
      <c r="N6797" s="42" t="s">
        <v>17964</v>
      </c>
      <c r="O6797" s="42" t="s">
        <v>537</v>
      </c>
      <c r="P6797" s="42" t="s">
        <v>395</v>
      </c>
      <c r="Q6797" s="56" t="s">
        <v>17965</v>
      </c>
      <c r="R6797" s="42" t="s">
        <v>94</v>
      </c>
      <c r="S6797" s="42" t="s">
        <v>22</v>
      </c>
      <c r="T6797" s="42"/>
      <c r="V6797" s="42"/>
      <c r="W6797" s="42"/>
      <c r="Y6797" s="57"/>
      <c r="Z6797" s="57"/>
      <c r="AA6797" s="57"/>
      <c r="AB6797" s="57"/>
      <c r="AC6797" s="57"/>
      <c r="AD6797" s="57"/>
      <c r="AE6797" s="57"/>
      <c r="AF6797" s="57"/>
      <c r="AG6797" s="57"/>
      <c r="AH6797" s="57"/>
      <c r="AI6797" s="57"/>
      <c r="AJ6797" s="57"/>
      <c r="AK6797" s="57"/>
      <c r="AL6797" s="57"/>
      <c r="AM6797" s="57"/>
      <c r="AN6797" s="57"/>
      <c r="AO6797" s="57"/>
      <c r="AP6797" s="57"/>
      <c r="AQ6797" s="57"/>
      <c r="AR6797" s="57"/>
      <c r="AS6797" s="57"/>
      <c r="AT6797" s="57"/>
      <c r="AU6797" s="57"/>
      <c r="AV6797" s="57"/>
      <c r="AW6797" s="57"/>
      <c r="AX6797" s="57"/>
      <c r="AY6797" s="57"/>
      <c r="AZ6797" s="57"/>
      <c r="BA6797" s="57"/>
      <c r="BB6797" s="57"/>
      <c r="BC6797" s="57"/>
      <c r="BD6797" s="57"/>
      <c r="BE6797" s="57"/>
      <c r="BF6797" s="57"/>
      <c r="BG6797" s="57"/>
      <c r="BH6797" s="57"/>
      <c r="BI6797" s="57"/>
      <c r="BJ6797" s="57"/>
      <c r="BK6797" s="57"/>
      <c r="BL6797" s="57"/>
    </row>
    <row r="6798" spans="1:64" s="50" customFormat="1" ht="13.5" customHeight="1" x14ac:dyDescent="0.15">
      <c r="A6798" s="42" t="s">
        <v>17966</v>
      </c>
      <c r="B6798" s="42">
        <v>25</v>
      </c>
      <c r="C6798" s="42" t="s">
        <v>14</v>
      </c>
      <c r="D6798" s="42" t="s">
        <v>79</v>
      </c>
      <c r="E6798" s="42" t="s">
        <v>17967</v>
      </c>
      <c r="F6798" s="55">
        <v>41285</v>
      </c>
      <c r="G6798" s="42" t="s">
        <v>17968</v>
      </c>
      <c r="H6798" s="42" t="s">
        <v>9559</v>
      </c>
      <c r="I6798" s="42" t="s">
        <v>324</v>
      </c>
      <c r="J6798" s="42" t="s">
        <v>14880</v>
      </c>
      <c r="K6798" s="42" t="s">
        <v>2450</v>
      </c>
      <c r="L6798" s="42" t="s">
        <v>9561</v>
      </c>
      <c r="M6798" s="42" t="s">
        <v>21</v>
      </c>
      <c r="N6798" s="42" t="s">
        <v>17969</v>
      </c>
      <c r="O6798" s="42" t="s">
        <v>994</v>
      </c>
      <c r="P6798" s="42" t="s">
        <v>395</v>
      </c>
      <c r="Q6798" s="56" t="s">
        <v>17970</v>
      </c>
      <c r="R6798" s="42" t="s">
        <v>94</v>
      </c>
      <c r="S6798" s="42" t="s">
        <v>22</v>
      </c>
      <c r="T6798" s="42"/>
      <c r="V6798" s="42"/>
      <c r="W6798" s="42"/>
      <c r="Y6798" s="57"/>
      <c r="Z6798" s="57"/>
      <c r="AA6798" s="57"/>
      <c r="AB6798" s="57"/>
      <c r="AC6798" s="57"/>
      <c r="AD6798" s="57"/>
      <c r="AE6798" s="57"/>
      <c r="AF6798" s="57"/>
      <c r="AG6798" s="57"/>
      <c r="AH6798" s="57"/>
      <c r="AI6798" s="57"/>
      <c r="AJ6798" s="57"/>
      <c r="AK6798" s="57"/>
      <c r="AL6798" s="57"/>
      <c r="AM6798" s="57"/>
      <c r="AN6798" s="57"/>
      <c r="AO6798" s="57"/>
      <c r="AP6798" s="57"/>
      <c r="AQ6798" s="57"/>
      <c r="AR6798" s="57"/>
      <c r="AS6798" s="57"/>
      <c r="AT6798" s="57"/>
      <c r="AU6798" s="57"/>
      <c r="AV6798" s="57"/>
      <c r="AW6798" s="57"/>
      <c r="AX6798" s="57"/>
      <c r="AY6798" s="57"/>
      <c r="AZ6798" s="57"/>
      <c r="BA6798" s="57"/>
      <c r="BB6798" s="57"/>
      <c r="BC6798" s="57"/>
      <c r="BD6798" s="57"/>
      <c r="BE6798" s="57"/>
      <c r="BF6798" s="57"/>
      <c r="BG6798" s="57"/>
      <c r="BH6798" s="57"/>
      <c r="BI6798" s="57"/>
      <c r="BJ6798" s="57"/>
      <c r="BK6798" s="57"/>
      <c r="BL6798" s="57"/>
    </row>
    <row r="6799" spans="1:64" s="50" customFormat="1" ht="13.5" customHeight="1" x14ac:dyDescent="0.15">
      <c r="A6799" s="42" t="s">
        <v>17971</v>
      </c>
      <c r="B6799" s="42">
        <v>34</v>
      </c>
      <c r="C6799" s="42" t="s">
        <v>14</v>
      </c>
      <c r="D6799" s="42" t="s">
        <v>31</v>
      </c>
      <c r="E6799" s="42" t="s">
        <v>17972</v>
      </c>
      <c r="F6799" s="55">
        <v>41285</v>
      </c>
      <c r="G6799" s="42" t="s">
        <v>17973</v>
      </c>
      <c r="H6799" s="42" t="s">
        <v>5054</v>
      </c>
      <c r="I6799" s="42" t="s">
        <v>167</v>
      </c>
      <c r="J6799" s="42">
        <v>31326</v>
      </c>
      <c r="K6799" s="42" t="s">
        <v>17974</v>
      </c>
      <c r="L6799" s="42" t="s">
        <v>17975</v>
      </c>
      <c r="M6799" s="42" t="s">
        <v>21</v>
      </c>
      <c r="N6799" s="42" t="s">
        <v>17976</v>
      </c>
      <c r="O6799" s="42" t="s">
        <v>537</v>
      </c>
      <c r="P6799" s="42" t="s">
        <v>395</v>
      </c>
      <c r="Q6799" s="56" t="s">
        <v>17977</v>
      </c>
      <c r="R6799" s="42" t="s">
        <v>94</v>
      </c>
      <c r="S6799" s="42" t="s">
        <v>22</v>
      </c>
      <c r="T6799" s="42"/>
      <c r="V6799" s="42"/>
      <c r="W6799" s="42"/>
      <c r="Y6799" s="57"/>
      <c r="Z6799" s="57"/>
      <c r="AA6799" s="57"/>
      <c r="AB6799" s="57"/>
      <c r="AC6799" s="57"/>
      <c r="AD6799" s="57"/>
      <c r="AE6799" s="57"/>
      <c r="AF6799" s="57"/>
      <c r="AG6799" s="57"/>
      <c r="AH6799" s="57"/>
      <c r="AI6799" s="57"/>
      <c r="AJ6799" s="57"/>
      <c r="AK6799" s="57"/>
      <c r="AL6799" s="57"/>
      <c r="AM6799" s="57"/>
      <c r="AN6799" s="57"/>
      <c r="AO6799" s="57"/>
      <c r="AP6799" s="57"/>
      <c r="AQ6799" s="57"/>
      <c r="AR6799" s="57"/>
      <c r="AS6799" s="57"/>
      <c r="AT6799" s="57"/>
      <c r="AU6799" s="57"/>
      <c r="AV6799" s="57"/>
      <c r="AW6799" s="57"/>
      <c r="AX6799" s="57"/>
      <c r="AY6799" s="57"/>
      <c r="AZ6799" s="57"/>
      <c r="BA6799" s="57"/>
      <c r="BB6799" s="57"/>
      <c r="BC6799" s="57"/>
      <c r="BD6799" s="57"/>
      <c r="BE6799" s="57"/>
      <c r="BF6799" s="57"/>
      <c r="BG6799" s="57"/>
      <c r="BH6799" s="57"/>
      <c r="BI6799" s="57"/>
      <c r="BJ6799" s="57"/>
      <c r="BK6799" s="57"/>
      <c r="BL6799" s="57"/>
    </row>
    <row r="6800" spans="1:64" s="50" customFormat="1" ht="13.5" customHeight="1" x14ac:dyDescent="0.15">
      <c r="A6800" s="42" t="s">
        <v>17978</v>
      </c>
      <c r="B6800" s="42" t="s">
        <v>17820</v>
      </c>
      <c r="C6800" s="42" t="s">
        <v>14</v>
      </c>
      <c r="D6800" s="42" t="s">
        <v>31</v>
      </c>
      <c r="E6800" s="42" t="s">
        <v>17979</v>
      </c>
      <c r="F6800" s="55">
        <v>41285</v>
      </c>
      <c r="G6800" s="42" t="s">
        <v>17980</v>
      </c>
      <c r="H6800" s="42" t="s">
        <v>1168</v>
      </c>
      <c r="I6800" s="42" t="s">
        <v>313</v>
      </c>
      <c r="J6800" s="42">
        <v>38126</v>
      </c>
      <c r="K6800" s="42" t="s">
        <v>1169</v>
      </c>
      <c r="L6800" s="42" t="s">
        <v>1170</v>
      </c>
      <c r="M6800" s="42" t="s">
        <v>21</v>
      </c>
      <c r="N6800" s="42" t="s">
        <v>17981</v>
      </c>
      <c r="O6800" s="42" t="s">
        <v>23</v>
      </c>
      <c r="P6800" s="42" t="s">
        <v>395</v>
      </c>
      <c r="Q6800" s="56" t="s">
        <v>17982</v>
      </c>
      <c r="R6800" s="42" t="s">
        <v>542</v>
      </c>
      <c r="S6800" s="42" t="s">
        <v>22</v>
      </c>
      <c r="T6800" s="42"/>
      <c r="V6800" s="42"/>
      <c r="W6800" s="42"/>
      <c r="Y6800" s="57"/>
      <c r="Z6800" s="57"/>
      <c r="AA6800" s="57"/>
      <c r="AB6800" s="57"/>
      <c r="AC6800" s="57"/>
      <c r="AD6800" s="57"/>
      <c r="AE6800" s="57"/>
      <c r="AF6800" s="57"/>
      <c r="AG6800" s="57"/>
      <c r="AH6800" s="57"/>
      <c r="AI6800" s="57"/>
      <c r="AJ6800" s="57"/>
      <c r="AK6800" s="57"/>
      <c r="AL6800" s="57"/>
      <c r="AM6800" s="57"/>
      <c r="AN6800" s="57"/>
      <c r="AO6800" s="57"/>
      <c r="AP6800" s="57"/>
      <c r="AQ6800" s="57"/>
      <c r="AR6800" s="57"/>
      <c r="AS6800" s="57"/>
      <c r="AT6800" s="57"/>
      <c r="AU6800" s="57"/>
      <c r="AV6800" s="57"/>
      <c r="AW6800" s="57"/>
      <c r="AX6800" s="57"/>
      <c r="AY6800" s="57"/>
      <c r="AZ6800" s="57"/>
      <c r="BA6800" s="57"/>
      <c r="BB6800" s="57"/>
      <c r="BC6800" s="57"/>
      <c r="BD6800" s="57"/>
      <c r="BE6800" s="57"/>
      <c r="BF6800" s="57"/>
      <c r="BG6800" s="57"/>
      <c r="BH6800" s="57"/>
      <c r="BI6800" s="57"/>
      <c r="BJ6800" s="57"/>
      <c r="BK6800" s="57"/>
      <c r="BL6800" s="57"/>
    </row>
    <row r="6801" spans="1:64" s="50" customFormat="1" ht="13.5" customHeight="1" x14ac:dyDescent="0.15">
      <c r="A6801" s="42" t="s">
        <v>17989</v>
      </c>
      <c r="B6801" s="42">
        <v>19</v>
      </c>
      <c r="C6801" s="42" t="s">
        <v>14</v>
      </c>
      <c r="D6801" s="42" t="s">
        <v>31</v>
      </c>
      <c r="E6801" s="42" t="s">
        <v>17990</v>
      </c>
      <c r="F6801" s="55">
        <v>41284</v>
      </c>
      <c r="G6801" s="42" t="s">
        <v>24022</v>
      </c>
      <c r="H6801" s="42" t="s">
        <v>17991</v>
      </c>
      <c r="I6801" s="42" t="s">
        <v>46</v>
      </c>
      <c r="J6801" s="42" t="s">
        <v>17992</v>
      </c>
      <c r="K6801" s="42" t="s">
        <v>3037</v>
      </c>
      <c r="L6801" s="42" t="s">
        <v>3038</v>
      </c>
      <c r="M6801" s="42" t="s">
        <v>21</v>
      </c>
      <c r="N6801" s="42" t="s">
        <v>17993</v>
      </c>
      <c r="O6801" s="42" t="s">
        <v>537</v>
      </c>
      <c r="P6801" s="42" t="s">
        <v>395</v>
      </c>
      <c r="Q6801" s="56" t="s">
        <v>17994</v>
      </c>
      <c r="R6801" s="42" t="s">
        <v>94</v>
      </c>
      <c r="S6801" s="42" t="s">
        <v>22</v>
      </c>
      <c r="T6801" s="42"/>
      <c r="V6801" s="42"/>
      <c r="W6801" s="42"/>
      <c r="Y6801" s="57"/>
      <c r="Z6801" s="57"/>
      <c r="AA6801" s="57"/>
      <c r="AB6801" s="57"/>
      <c r="AC6801" s="57"/>
      <c r="AD6801" s="57"/>
      <c r="AE6801" s="57"/>
      <c r="AF6801" s="57"/>
      <c r="AG6801" s="57"/>
      <c r="AH6801" s="57"/>
      <c r="AI6801" s="57"/>
      <c r="AJ6801" s="57"/>
      <c r="AK6801" s="57"/>
      <c r="AL6801" s="57"/>
      <c r="AM6801" s="57"/>
      <c r="AN6801" s="57"/>
      <c r="AO6801" s="57"/>
      <c r="AP6801" s="57"/>
      <c r="AQ6801" s="57"/>
      <c r="AR6801" s="57"/>
      <c r="AS6801" s="57"/>
      <c r="AT6801" s="57"/>
      <c r="AU6801" s="57"/>
      <c r="AV6801" s="57"/>
      <c r="AW6801" s="57"/>
      <c r="AX6801" s="57"/>
      <c r="AY6801" s="57"/>
      <c r="AZ6801" s="57"/>
      <c r="BA6801" s="57"/>
      <c r="BB6801" s="57"/>
      <c r="BC6801" s="57"/>
      <c r="BD6801" s="57"/>
      <c r="BE6801" s="57"/>
      <c r="BF6801" s="57"/>
      <c r="BG6801" s="57"/>
      <c r="BH6801" s="57"/>
      <c r="BI6801" s="57"/>
      <c r="BJ6801" s="57"/>
      <c r="BK6801" s="57"/>
      <c r="BL6801" s="57"/>
    </row>
    <row r="6802" spans="1:64" s="50" customFormat="1" ht="13.5" customHeight="1" x14ac:dyDescent="0.15">
      <c r="A6802" s="42" t="s">
        <v>17995</v>
      </c>
      <c r="B6802" s="42">
        <v>37</v>
      </c>
      <c r="C6802" s="42" t="s">
        <v>14</v>
      </c>
      <c r="D6802" s="42" t="s">
        <v>31</v>
      </c>
      <c r="E6802" s="42" t="s">
        <v>17996</v>
      </c>
      <c r="F6802" s="55">
        <v>41284</v>
      </c>
      <c r="G6802" s="42" t="s">
        <v>17997</v>
      </c>
      <c r="H6802" s="42" t="s">
        <v>17998</v>
      </c>
      <c r="I6802" s="42" t="s">
        <v>144</v>
      </c>
      <c r="J6802" s="42" t="s">
        <v>17999</v>
      </c>
      <c r="K6802" s="42" t="s">
        <v>974</v>
      </c>
      <c r="L6802" s="42" t="s">
        <v>16759</v>
      </c>
      <c r="M6802" s="42" t="s">
        <v>21</v>
      </c>
      <c r="N6802" s="42" t="s">
        <v>18000</v>
      </c>
      <c r="O6802" s="42" t="s">
        <v>23</v>
      </c>
      <c r="P6802" s="42" t="s">
        <v>395</v>
      </c>
      <c r="Q6802" s="56" t="s">
        <v>18001</v>
      </c>
      <c r="R6802" s="42" t="s">
        <v>542</v>
      </c>
      <c r="S6802" s="42" t="s">
        <v>22</v>
      </c>
      <c r="T6802" s="42"/>
      <c r="V6802" s="42"/>
      <c r="W6802" s="42"/>
      <c r="Y6802" s="57"/>
      <c r="Z6802" s="57"/>
      <c r="AA6802" s="57"/>
      <c r="AB6802" s="57"/>
      <c r="AC6802" s="57"/>
      <c r="AD6802" s="57"/>
      <c r="AE6802" s="57"/>
      <c r="AF6802" s="57"/>
      <c r="AG6802" s="57"/>
      <c r="AH6802" s="57"/>
      <c r="AI6802" s="57"/>
      <c r="AJ6802" s="57"/>
      <c r="AK6802" s="57"/>
      <c r="AL6802" s="57"/>
      <c r="AM6802" s="57"/>
      <c r="AN6802" s="57"/>
      <c r="AO6802" s="57"/>
      <c r="AP6802" s="57"/>
      <c r="AQ6802" s="57"/>
      <c r="AR6802" s="57"/>
      <c r="AS6802" s="57"/>
      <c r="AT6802" s="57"/>
      <c r="AU6802" s="57"/>
      <c r="AV6802" s="57"/>
      <c r="AW6802" s="57"/>
      <c r="AX6802" s="57"/>
      <c r="AY6802" s="57"/>
      <c r="AZ6802" s="57"/>
      <c r="BA6802" s="57"/>
      <c r="BB6802" s="57"/>
      <c r="BC6802" s="57"/>
      <c r="BD6802" s="57"/>
      <c r="BE6802" s="57"/>
      <c r="BF6802" s="57"/>
      <c r="BG6802" s="57"/>
      <c r="BH6802" s="57"/>
      <c r="BI6802" s="57"/>
      <c r="BJ6802" s="57"/>
      <c r="BK6802" s="57"/>
      <c r="BL6802" s="57"/>
    </row>
    <row r="6803" spans="1:64" s="50" customFormat="1" ht="13.5" customHeight="1" x14ac:dyDescent="0.15">
      <c r="A6803" s="42" t="s">
        <v>17983</v>
      </c>
      <c r="B6803" s="42">
        <v>18</v>
      </c>
      <c r="C6803" s="42" t="s">
        <v>14</v>
      </c>
      <c r="D6803" s="42" t="s">
        <v>31</v>
      </c>
      <c r="E6803" s="42" t="s">
        <v>17984</v>
      </c>
      <c r="F6803" s="55">
        <v>41284</v>
      </c>
      <c r="G6803" s="42" t="s">
        <v>17985</v>
      </c>
      <c r="H6803" s="42" t="s">
        <v>552</v>
      </c>
      <c r="I6803" s="42" t="s">
        <v>389</v>
      </c>
      <c r="J6803" s="42" t="s">
        <v>17986</v>
      </c>
      <c r="K6803" s="42" t="s">
        <v>553</v>
      </c>
      <c r="L6803" s="42" t="s">
        <v>554</v>
      </c>
      <c r="M6803" s="42" t="s">
        <v>21</v>
      </c>
      <c r="N6803" s="42" t="s">
        <v>17987</v>
      </c>
      <c r="O6803" s="42" t="s">
        <v>537</v>
      </c>
      <c r="P6803" s="42" t="s">
        <v>395</v>
      </c>
      <c r="Q6803" s="56" t="s">
        <v>17988</v>
      </c>
      <c r="R6803" s="42" t="s">
        <v>23</v>
      </c>
      <c r="S6803" s="42" t="s">
        <v>22</v>
      </c>
      <c r="T6803" s="42"/>
      <c r="V6803" s="42"/>
      <c r="W6803" s="42"/>
      <c r="Y6803" s="57"/>
      <c r="Z6803" s="57"/>
      <c r="AA6803" s="57"/>
      <c r="AB6803" s="57"/>
      <c r="AC6803" s="57"/>
      <c r="AD6803" s="57"/>
      <c r="AE6803" s="57"/>
      <c r="AF6803" s="57"/>
      <c r="AG6803" s="57"/>
      <c r="AH6803" s="57"/>
      <c r="AI6803" s="57"/>
      <c r="AJ6803" s="57"/>
      <c r="AK6803" s="57"/>
      <c r="AL6803" s="57"/>
      <c r="AM6803" s="57"/>
      <c r="AN6803" s="57"/>
      <c r="AO6803" s="57"/>
      <c r="AP6803" s="57"/>
      <c r="AQ6803" s="57"/>
      <c r="AR6803" s="57"/>
      <c r="AS6803" s="57"/>
      <c r="AT6803" s="57"/>
      <c r="AU6803" s="57"/>
      <c r="AV6803" s="57"/>
      <c r="AW6803" s="57"/>
      <c r="AX6803" s="57"/>
      <c r="AY6803" s="57"/>
      <c r="AZ6803" s="57"/>
      <c r="BA6803" s="57"/>
      <c r="BB6803" s="57"/>
      <c r="BC6803" s="57"/>
      <c r="BD6803" s="57"/>
      <c r="BE6803" s="57"/>
      <c r="BF6803" s="57"/>
      <c r="BG6803" s="57"/>
      <c r="BH6803" s="57"/>
      <c r="BI6803" s="57"/>
      <c r="BJ6803" s="57"/>
      <c r="BK6803" s="57"/>
      <c r="BL6803" s="57"/>
    </row>
    <row r="6804" spans="1:64" s="50" customFormat="1" ht="13.5" customHeight="1" x14ac:dyDescent="0.15">
      <c r="A6804" s="42" t="s">
        <v>18006</v>
      </c>
      <c r="B6804" s="42">
        <v>60</v>
      </c>
      <c r="C6804" s="42" t="s">
        <v>108</v>
      </c>
      <c r="D6804" s="42" t="s">
        <v>24</v>
      </c>
      <c r="E6804" s="42"/>
      <c r="F6804" s="55">
        <v>41283</v>
      </c>
      <c r="G6804" s="42" t="s">
        <v>24023</v>
      </c>
      <c r="H6804" s="42" t="s">
        <v>18007</v>
      </c>
      <c r="I6804" s="42" t="s">
        <v>56</v>
      </c>
      <c r="J6804" s="42" t="s">
        <v>18008</v>
      </c>
      <c r="K6804" s="42" t="s">
        <v>1102</v>
      </c>
      <c r="L6804" s="42" t="s">
        <v>4287</v>
      </c>
      <c r="M6804" s="42" t="s">
        <v>21</v>
      </c>
      <c r="N6804" s="42" t="s">
        <v>18009</v>
      </c>
      <c r="O6804" s="42" t="s">
        <v>994</v>
      </c>
      <c r="P6804" s="42" t="s">
        <v>395</v>
      </c>
      <c r="Q6804" s="56" t="s">
        <v>18010</v>
      </c>
      <c r="R6804" s="42" t="s">
        <v>542</v>
      </c>
      <c r="S6804" s="42" t="s">
        <v>22</v>
      </c>
      <c r="T6804" s="42"/>
      <c r="V6804" s="42"/>
      <c r="W6804" s="42"/>
      <c r="Y6804" s="57"/>
      <c r="Z6804" s="57"/>
      <c r="AA6804" s="57"/>
      <c r="AB6804" s="57"/>
      <c r="AC6804" s="57"/>
      <c r="AD6804" s="57"/>
      <c r="AE6804" s="57"/>
      <c r="AF6804" s="57"/>
      <c r="AG6804" s="57"/>
      <c r="AH6804" s="57"/>
      <c r="AI6804" s="57"/>
      <c r="AJ6804" s="57"/>
      <c r="AK6804" s="57"/>
      <c r="AL6804" s="57"/>
      <c r="AM6804" s="57"/>
      <c r="AN6804" s="57"/>
      <c r="AO6804" s="57"/>
      <c r="AP6804" s="57"/>
      <c r="AQ6804" s="57"/>
      <c r="AR6804" s="57"/>
      <c r="AS6804" s="57"/>
      <c r="AT6804" s="57"/>
      <c r="AU6804" s="57"/>
      <c r="AV6804" s="57"/>
      <c r="AW6804" s="57"/>
      <c r="AX6804" s="57"/>
      <c r="AY6804" s="57"/>
      <c r="AZ6804" s="57"/>
      <c r="BA6804" s="57"/>
      <c r="BB6804" s="57"/>
      <c r="BC6804" s="57"/>
      <c r="BD6804" s="57"/>
      <c r="BE6804" s="57"/>
      <c r="BF6804" s="57"/>
      <c r="BG6804" s="57"/>
      <c r="BH6804" s="57"/>
      <c r="BI6804" s="57"/>
      <c r="BJ6804" s="57"/>
      <c r="BK6804" s="57"/>
      <c r="BL6804" s="57"/>
    </row>
    <row r="6805" spans="1:64" s="50" customFormat="1" ht="13.5" customHeight="1" x14ac:dyDescent="0.15">
      <c r="A6805" s="42" t="s">
        <v>18011</v>
      </c>
      <c r="B6805" s="42">
        <v>38</v>
      </c>
      <c r="C6805" s="42" t="s">
        <v>108</v>
      </c>
      <c r="D6805" s="42" t="s">
        <v>31</v>
      </c>
      <c r="E6805" s="42" t="s">
        <v>18012</v>
      </c>
      <c r="F6805" s="55">
        <v>41283</v>
      </c>
      <c r="G6805" s="42" t="s">
        <v>18013</v>
      </c>
      <c r="H6805" s="42" t="s">
        <v>233</v>
      </c>
      <c r="I6805" s="42" t="s">
        <v>234</v>
      </c>
      <c r="J6805" s="42" t="s">
        <v>18014</v>
      </c>
      <c r="K6805" s="42" t="s">
        <v>595</v>
      </c>
      <c r="L6805" s="42" t="s">
        <v>16971</v>
      </c>
      <c r="M6805" s="42" t="s">
        <v>21</v>
      </c>
      <c r="N6805" s="42" t="s">
        <v>18015</v>
      </c>
      <c r="O6805" s="42" t="s">
        <v>537</v>
      </c>
      <c r="P6805" s="42" t="s">
        <v>395</v>
      </c>
      <c r="Q6805" s="56" t="s">
        <v>18016</v>
      </c>
      <c r="R6805" s="42" t="s">
        <v>94</v>
      </c>
      <c r="S6805" s="42" t="s">
        <v>22</v>
      </c>
      <c r="T6805" s="42"/>
      <c r="V6805" s="42"/>
      <c r="W6805" s="42"/>
      <c r="Y6805" s="57"/>
      <c r="Z6805" s="57"/>
      <c r="AA6805" s="57"/>
      <c r="AB6805" s="57"/>
      <c r="AC6805" s="57"/>
      <c r="AD6805" s="57"/>
      <c r="AE6805" s="57"/>
      <c r="AF6805" s="57"/>
      <c r="AG6805" s="57"/>
      <c r="AH6805" s="57"/>
      <c r="AI6805" s="57"/>
      <c r="AJ6805" s="57"/>
      <c r="AK6805" s="57"/>
      <c r="AL6805" s="57"/>
      <c r="AM6805" s="57"/>
      <c r="AN6805" s="57"/>
      <c r="AO6805" s="57"/>
      <c r="AP6805" s="57"/>
      <c r="AQ6805" s="57"/>
      <c r="AR6805" s="57"/>
      <c r="AS6805" s="57"/>
      <c r="AT6805" s="57"/>
      <c r="AU6805" s="57"/>
      <c r="AV6805" s="57"/>
      <c r="AW6805" s="57"/>
      <c r="AX6805" s="57"/>
      <c r="AY6805" s="57"/>
      <c r="AZ6805" s="57"/>
      <c r="BA6805" s="57"/>
      <c r="BB6805" s="57"/>
      <c r="BC6805" s="57"/>
      <c r="BD6805" s="57"/>
      <c r="BE6805" s="57"/>
      <c r="BF6805" s="57"/>
      <c r="BG6805" s="57"/>
      <c r="BH6805" s="57"/>
      <c r="BI6805" s="57"/>
      <c r="BJ6805" s="57"/>
      <c r="BK6805" s="57"/>
      <c r="BL6805" s="57"/>
    </row>
    <row r="6806" spans="1:64" s="50" customFormat="1" ht="13.5" customHeight="1" x14ac:dyDescent="0.15">
      <c r="A6806" s="42" t="s">
        <v>18002</v>
      </c>
      <c r="B6806" s="42">
        <v>31</v>
      </c>
      <c r="C6806" s="42" t="s">
        <v>14</v>
      </c>
      <c r="D6806" s="42" t="s">
        <v>79</v>
      </c>
      <c r="E6806" s="42" t="str">
        <f>HYPERLINK("http://www.baynews9.com/content/dam/news/images/2012/12/Suspect-killed-110.jpg","http://www.baynews9.com/content/dam/news/images/2012/12/Suspect-killed-110.jpg")</f>
        <v>http://www.baynews9.com/content/dam/news/images/2012/12/Suspect-killed-110.jpg</v>
      </c>
      <c r="F6806" s="55">
        <v>41283</v>
      </c>
      <c r="G6806" s="42" t="s">
        <v>18003</v>
      </c>
      <c r="H6806" s="42" t="s">
        <v>1537</v>
      </c>
      <c r="I6806" s="42" t="s">
        <v>56</v>
      </c>
      <c r="J6806" s="42" t="s">
        <v>18004</v>
      </c>
      <c r="K6806" s="42" t="s">
        <v>622</v>
      </c>
      <c r="L6806" s="42" t="s">
        <v>623</v>
      </c>
      <c r="M6806" s="42" t="s">
        <v>21</v>
      </c>
      <c r="N6806" s="42" t="s">
        <v>18005</v>
      </c>
      <c r="O6806" s="42" t="s">
        <v>994</v>
      </c>
      <c r="P6806" s="42" t="s">
        <v>395</v>
      </c>
      <c r="Q6806" s="56"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6806" s="42" t="s">
        <v>94</v>
      </c>
      <c r="S6806" s="42" t="s">
        <v>22</v>
      </c>
      <c r="T6806" s="42"/>
      <c r="V6806" s="42"/>
      <c r="W6806" s="42"/>
      <c r="Y6806" s="57"/>
      <c r="Z6806" s="57"/>
      <c r="AA6806" s="57"/>
      <c r="AB6806" s="57"/>
      <c r="AC6806" s="57"/>
      <c r="AD6806" s="57"/>
      <c r="AE6806" s="57"/>
      <c r="AF6806" s="57"/>
      <c r="AG6806" s="57"/>
      <c r="AH6806" s="57"/>
      <c r="AI6806" s="57"/>
      <c r="AJ6806" s="57"/>
      <c r="AK6806" s="57"/>
      <c r="AL6806" s="57"/>
      <c r="AM6806" s="57"/>
      <c r="AN6806" s="57"/>
      <c r="AO6806" s="57"/>
      <c r="AP6806" s="57"/>
      <c r="AQ6806" s="57"/>
      <c r="AR6806" s="57"/>
      <c r="AS6806" s="57"/>
      <c r="AT6806" s="57"/>
      <c r="AU6806" s="57"/>
      <c r="AV6806" s="57"/>
      <c r="AW6806" s="57"/>
      <c r="AX6806" s="57"/>
      <c r="AY6806" s="57"/>
      <c r="AZ6806" s="57"/>
      <c r="BA6806" s="57"/>
      <c r="BB6806" s="57"/>
      <c r="BC6806" s="57"/>
      <c r="BD6806" s="57"/>
      <c r="BE6806" s="57"/>
      <c r="BF6806" s="57"/>
      <c r="BG6806" s="57"/>
      <c r="BH6806" s="57"/>
      <c r="BI6806" s="57"/>
      <c r="BJ6806" s="57"/>
      <c r="BK6806" s="57"/>
      <c r="BL6806" s="57"/>
    </row>
    <row r="6807" spans="1:64" s="50" customFormat="1" ht="13.5" customHeight="1" x14ac:dyDescent="0.15">
      <c r="A6807" s="42" t="s">
        <v>18023</v>
      </c>
      <c r="B6807" s="42">
        <v>24</v>
      </c>
      <c r="C6807" s="42" t="s">
        <v>108</v>
      </c>
      <c r="D6807" s="42" t="s">
        <v>31</v>
      </c>
      <c r="E6807" s="42" t="s">
        <v>18024</v>
      </c>
      <c r="F6807" s="55">
        <v>41282</v>
      </c>
      <c r="G6807" s="42" t="s">
        <v>24024</v>
      </c>
      <c r="H6807" s="42" t="s">
        <v>18025</v>
      </c>
      <c r="I6807" s="42" t="s">
        <v>56</v>
      </c>
      <c r="J6807" s="42" t="s">
        <v>18026</v>
      </c>
      <c r="K6807" s="42" t="s">
        <v>5214</v>
      </c>
      <c r="L6807" s="42" t="s">
        <v>57</v>
      </c>
      <c r="M6807" s="42" t="s">
        <v>21</v>
      </c>
      <c r="N6807" s="42" t="s">
        <v>18027</v>
      </c>
      <c r="O6807" s="42" t="s">
        <v>23</v>
      </c>
      <c r="P6807" s="42" t="s">
        <v>395</v>
      </c>
      <c r="Q6807" s="56" t="s">
        <v>18028</v>
      </c>
      <c r="R6807" s="42" t="s">
        <v>23</v>
      </c>
      <c r="S6807" s="42" t="s">
        <v>22</v>
      </c>
      <c r="T6807" s="42"/>
      <c r="V6807" s="42"/>
      <c r="W6807" s="42"/>
      <c r="Y6807" s="57"/>
      <c r="Z6807" s="57"/>
      <c r="AA6807" s="57"/>
      <c r="AB6807" s="57"/>
      <c r="AC6807" s="57"/>
      <c r="AD6807" s="57"/>
      <c r="AE6807" s="57"/>
      <c r="AF6807" s="57"/>
      <c r="AG6807" s="57"/>
      <c r="AH6807" s="57"/>
      <c r="AI6807" s="57"/>
      <c r="AJ6807" s="57"/>
      <c r="AK6807" s="57"/>
      <c r="AL6807" s="57"/>
      <c r="AM6807" s="57"/>
      <c r="AN6807" s="57"/>
      <c r="AO6807" s="57"/>
      <c r="AP6807" s="57"/>
      <c r="AQ6807" s="57"/>
      <c r="AR6807" s="57"/>
      <c r="AS6807" s="57"/>
      <c r="AT6807" s="57"/>
      <c r="AU6807" s="57"/>
      <c r="AV6807" s="57"/>
      <c r="AW6807" s="57"/>
      <c r="AX6807" s="57"/>
      <c r="AY6807" s="57"/>
      <c r="AZ6807" s="57"/>
      <c r="BA6807" s="57"/>
      <c r="BB6807" s="57"/>
      <c r="BC6807" s="57"/>
      <c r="BD6807" s="57"/>
      <c r="BE6807" s="57"/>
      <c r="BF6807" s="57"/>
      <c r="BG6807" s="57"/>
      <c r="BH6807" s="57"/>
      <c r="BI6807" s="57"/>
      <c r="BJ6807" s="57"/>
      <c r="BK6807" s="57"/>
      <c r="BL6807" s="57"/>
    </row>
    <row r="6808" spans="1:64" s="50" customFormat="1" ht="13.5" customHeight="1" x14ac:dyDescent="0.15">
      <c r="A6808" s="42" t="s">
        <v>18017</v>
      </c>
      <c r="B6808" s="42">
        <v>54</v>
      </c>
      <c r="C6808" s="42" t="s">
        <v>14</v>
      </c>
      <c r="D6808" s="42" t="s">
        <v>31</v>
      </c>
      <c r="E6808" s="42" t="s">
        <v>18018</v>
      </c>
      <c r="F6808" s="55">
        <v>41282</v>
      </c>
      <c r="G6808" s="42" t="s">
        <v>18019</v>
      </c>
      <c r="H6808" s="42" t="s">
        <v>3431</v>
      </c>
      <c r="I6808" s="42" t="s">
        <v>117</v>
      </c>
      <c r="J6808" s="42" t="s">
        <v>18020</v>
      </c>
      <c r="K6808" s="42" t="s">
        <v>617</v>
      </c>
      <c r="L6808" s="42" t="s">
        <v>1858</v>
      </c>
      <c r="M6808" s="42" t="s">
        <v>21</v>
      </c>
      <c r="N6808" s="42" t="s">
        <v>18021</v>
      </c>
      <c r="O6808" s="42" t="s">
        <v>537</v>
      </c>
      <c r="P6808" s="42" t="s">
        <v>395</v>
      </c>
      <c r="Q6808" s="56" t="s">
        <v>18022</v>
      </c>
      <c r="R6808" s="42" t="s">
        <v>542</v>
      </c>
      <c r="S6808" s="42" t="s">
        <v>22</v>
      </c>
      <c r="T6808" s="42"/>
      <c r="V6808" s="42"/>
      <c r="W6808" s="42"/>
      <c r="Y6808" s="57"/>
      <c r="Z6808" s="57"/>
      <c r="AA6808" s="57"/>
      <c r="AB6808" s="57"/>
      <c r="AC6808" s="57"/>
      <c r="AD6808" s="57"/>
      <c r="AE6808" s="57"/>
      <c r="AF6808" s="57"/>
      <c r="AG6808" s="57"/>
      <c r="AH6808" s="57"/>
      <c r="AI6808" s="57"/>
      <c r="AJ6808" s="57"/>
      <c r="AK6808" s="57"/>
      <c r="AL6808" s="57"/>
      <c r="AM6808" s="57"/>
      <c r="AN6808" s="57"/>
      <c r="AO6808" s="57"/>
      <c r="AP6808" s="57"/>
      <c r="AQ6808" s="57"/>
      <c r="AR6808" s="57"/>
      <c r="AS6808" s="57"/>
      <c r="AT6808" s="57"/>
      <c r="AU6808" s="57"/>
      <c r="AV6808" s="57"/>
      <c r="AW6808" s="57"/>
      <c r="AX6808" s="57"/>
      <c r="AY6808" s="57"/>
      <c r="AZ6808" s="57"/>
      <c r="BA6808" s="57"/>
      <c r="BB6808" s="57"/>
      <c r="BC6808" s="57"/>
      <c r="BD6808" s="57"/>
      <c r="BE6808" s="57"/>
      <c r="BF6808" s="57"/>
      <c r="BG6808" s="57"/>
      <c r="BH6808" s="57"/>
      <c r="BI6808" s="57"/>
      <c r="BJ6808" s="57"/>
      <c r="BK6808" s="57"/>
      <c r="BL6808" s="57"/>
    </row>
    <row r="6809" spans="1:64" s="50" customFormat="1" ht="13.5" customHeight="1" x14ac:dyDescent="0.15">
      <c r="A6809" s="42" t="s">
        <v>18038</v>
      </c>
      <c r="B6809" s="42">
        <v>44</v>
      </c>
      <c r="C6809" s="42" t="s">
        <v>14</v>
      </c>
      <c r="D6809" s="42" t="s">
        <v>31</v>
      </c>
      <c r="E6809" s="42" t="s">
        <v>18039</v>
      </c>
      <c r="F6809" s="55">
        <v>41281</v>
      </c>
      <c r="G6809" s="42" t="s">
        <v>18040</v>
      </c>
      <c r="H6809" s="42" t="s">
        <v>18041</v>
      </c>
      <c r="I6809" s="42" t="s">
        <v>144</v>
      </c>
      <c r="J6809" s="42" t="s">
        <v>18042</v>
      </c>
      <c r="K6809" s="42" t="s">
        <v>18043</v>
      </c>
      <c r="L6809" s="42" t="s">
        <v>16759</v>
      </c>
      <c r="M6809" s="42" t="s">
        <v>21</v>
      </c>
      <c r="N6809" s="42" t="s">
        <v>18044</v>
      </c>
      <c r="O6809" s="42" t="s">
        <v>537</v>
      </c>
      <c r="P6809" s="42" t="s">
        <v>395</v>
      </c>
      <c r="Q6809" s="56" t="s">
        <v>18045</v>
      </c>
      <c r="R6809" s="42" t="s">
        <v>542</v>
      </c>
      <c r="S6809" s="42" t="s">
        <v>22</v>
      </c>
      <c r="T6809" s="42"/>
      <c r="V6809" s="42"/>
      <c r="W6809" s="42"/>
      <c r="Y6809" s="57"/>
      <c r="Z6809" s="57"/>
      <c r="AA6809" s="57"/>
      <c r="AB6809" s="57"/>
      <c r="AC6809" s="57"/>
      <c r="AD6809" s="57"/>
      <c r="AE6809" s="57"/>
      <c r="AF6809" s="57"/>
      <c r="AG6809" s="57"/>
      <c r="AH6809" s="57"/>
      <c r="AI6809" s="57"/>
      <c r="AJ6809" s="57"/>
      <c r="AK6809" s="57"/>
      <c r="AL6809" s="57"/>
      <c r="AM6809" s="57"/>
      <c r="AN6809" s="57"/>
      <c r="AO6809" s="57"/>
      <c r="AP6809" s="57"/>
      <c r="AQ6809" s="57"/>
      <c r="AR6809" s="57"/>
      <c r="AS6809" s="57"/>
      <c r="AT6809" s="57"/>
      <c r="AU6809" s="57"/>
      <c r="AV6809" s="57"/>
      <c r="AW6809" s="57"/>
      <c r="AX6809" s="57"/>
      <c r="AY6809" s="57"/>
      <c r="AZ6809" s="57"/>
      <c r="BA6809" s="57"/>
      <c r="BB6809" s="57"/>
      <c r="BC6809" s="57"/>
      <c r="BD6809" s="57"/>
      <c r="BE6809" s="57"/>
      <c r="BF6809" s="57"/>
      <c r="BG6809" s="57"/>
      <c r="BH6809" s="57"/>
      <c r="BI6809" s="57"/>
      <c r="BJ6809" s="57"/>
      <c r="BK6809" s="57"/>
      <c r="BL6809" s="57"/>
    </row>
    <row r="6810" spans="1:64" s="50" customFormat="1" ht="13.5" customHeight="1" x14ac:dyDescent="0.15">
      <c r="A6810" s="42" t="s">
        <v>18034</v>
      </c>
      <c r="B6810" s="42">
        <v>17</v>
      </c>
      <c r="C6810" s="42" t="s">
        <v>14</v>
      </c>
      <c r="D6810" s="42" t="s">
        <v>79</v>
      </c>
      <c r="E6810" s="42" t="s">
        <v>20613</v>
      </c>
      <c r="F6810" s="55">
        <v>41281</v>
      </c>
      <c r="G6810" s="42" t="s">
        <v>18035</v>
      </c>
      <c r="H6810" s="42" t="s">
        <v>81</v>
      </c>
      <c r="I6810" s="42" t="s">
        <v>38</v>
      </c>
      <c r="J6810" s="42" t="s">
        <v>1647</v>
      </c>
      <c r="K6810" s="42" t="s">
        <v>82</v>
      </c>
      <c r="L6810" s="42" t="s">
        <v>83</v>
      </c>
      <c r="M6810" s="42" t="s">
        <v>21</v>
      </c>
      <c r="N6810" s="42" t="s">
        <v>18036</v>
      </c>
      <c r="O6810" s="42" t="s">
        <v>994</v>
      </c>
      <c r="P6810" s="42" t="s">
        <v>395</v>
      </c>
      <c r="Q6810" s="56" t="s">
        <v>18037</v>
      </c>
      <c r="R6810" s="42" t="s">
        <v>94</v>
      </c>
      <c r="S6810" s="42" t="s">
        <v>12</v>
      </c>
      <c r="T6810" s="42"/>
      <c r="V6810" s="42"/>
      <c r="W6810" s="42"/>
      <c r="Y6810" s="57"/>
      <c r="Z6810" s="57"/>
      <c r="AA6810" s="57"/>
      <c r="AB6810" s="57"/>
      <c r="AC6810" s="57"/>
      <c r="AD6810" s="57"/>
      <c r="AE6810" s="57"/>
      <c r="AF6810" s="57"/>
      <c r="AG6810" s="57"/>
      <c r="AH6810" s="57"/>
      <c r="AI6810" s="57"/>
      <c r="AJ6810" s="57"/>
      <c r="AK6810" s="57"/>
      <c r="AL6810" s="57"/>
      <c r="AM6810" s="57"/>
      <c r="AN6810" s="57"/>
      <c r="AO6810" s="57"/>
      <c r="AP6810" s="57"/>
      <c r="AQ6810" s="57"/>
      <c r="AR6810" s="57"/>
      <c r="AS6810" s="57"/>
      <c r="AT6810" s="57"/>
      <c r="AU6810" s="57"/>
      <c r="AV6810" s="57"/>
      <c r="AW6810" s="57"/>
      <c r="AX6810" s="57"/>
      <c r="AY6810" s="57"/>
      <c r="AZ6810" s="57"/>
      <c r="BA6810" s="57"/>
      <c r="BB6810" s="57"/>
      <c r="BC6810" s="57"/>
      <c r="BD6810" s="57"/>
      <c r="BE6810" s="57"/>
      <c r="BF6810" s="57"/>
      <c r="BG6810" s="57"/>
      <c r="BH6810" s="57"/>
      <c r="BI6810" s="57"/>
      <c r="BJ6810" s="57"/>
      <c r="BK6810" s="57"/>
      <c r="BL6810" s="57"/>
    </row>
    <row r="6811" spans="1:64" s="50" customFormat="1" ht="13.5" customHeight="1" x14ac:dyDescent="0.15">
      <c r="A6811" s="42" t="s">
        <v>18029</v>
      </c>
      <c r="B6811" s="42" t="s">
        <v>13059</v>
      </c>
      <c r="C6811" s="42" t="s">
        <v>14</v>
      </c>
      <c r="D6811" s="42" t="s">
        <v>42</v>
      </c>
      <c r="E6811" s="42" t="s">
        <v>18030</v>
      </c>
      <c r="F6811" s="55">
        <v>41281</v>
      </c>
      <c r="G6811" s="42" t="s">
        <v>18031</v>
      </c>
      <c r="H6811" s="42" t="s">
        <v>616</v>
      </c>
      <c r="I6811" s="42" t="s">
        <v>117</v>
      </c>
      <c r="J6811" s="42">
        <v>85009</v>
      </c>
      <c r="K6811" s="42" t="s">
        <v>617</v>
      </c>
      <c r="L6811" s="42" t="s">
        <v>618</v>
      </c>
      <c r="M6811" s="42" t="s">
        <v>21</v>
      </c>
      <c r="N6811" s="42" t="s">
        <v>18032</v>
      </c>
      <c r="O6811" s="42" t="s">
        <v>23</v>
      </c>
      <c r="P6811" s="42" t="s">
        <v>395</v>
      </c>
      <c r="Q6811" s="56" t="s">
        <v>18033</v>
      </c>
      <c r="R6811" s="42" t="s">
        <v>94</v>
      </c>
      <c r="S6811" s="42" t="s">
        <v>373</v>
      </c>
      <c r="T6811" s="42"/>
      <c r="V6811" s="42"/>
      <c r="W6811" s="42"/>
      <c r="Y6811" s="57"/>
      <c r="Z6811" s="57"/>
      <c r="AA6811" s="57"/>
      <c r="AB6811" s="57"/>
      <c r="AC6811" s="57"/>
      <c r="AD6811" s="57"/>
      <c r="AE6811" s="57"/>
      <c r="AF6811" s="57"/>
      <c r="AG6811" s="57"/>
      <c r="AH6811" s="57"/>
      <c r="AI6811" s="57"/>
      <c r="AJ6811" s="57"/>
      <c r="AK6811" s="57"/>
      <c r="AL6811" s="57"/>
      <c r="AM6811" s="57"/>
      <c r="AN6811" s="57"/>
      <c r="AO6811" s="57"/>
      <c r="AP6811" s="57"/>
      <c r="AQ6811" s="57"/>
      <c r="AR6811" s="57"/>
      <c r="AS6811" s="57"/>
      <c r="AT6811" s="57"/>
      <c r="AU6811" s="57"/>
      <c r="AV6811" s="57"/>
      <c r="AW6811" s="57"/>
      <c r="AX6811" s="57"/>
      <c r="AY6811" s="57"/>
      <c r="AZ6811" s="57"/>
      <c r="BA6811" s="57"/>
      <c r="BB6811" s="57"/>
      <c r="BC6811" s="57"/>
      <c r="BD6811" s="57"/>
      <c r="BE6811" s="57"/>
      <c r="BF6811" s="57"/>
      <c r="BG6811" s="57"/>
      <c r="BH6811" s="57"/>
      <c r="BI6811" s="57"/>
      <c r="BJ6811" s="57"/>
      <c r="BK6811" s="57"/>
      <c r="BL6811" s="57"/>
    </row>
    <row r="6812" spans="1:64" s="50" customFormat="1" ht="13.5" customHeight="1" x14ac:dyDescent="0.15">
      <c r="A6812" s="42" t="s">
        <v>18062</v>
      </c>
      <c r="B6812" s="42">
        <v>31</v>
      </c>
      <c r="C6812" s="42" t="s">
        <v>14</v>
      </c>
      <c r="D6812" s="42" t="s">
        <v>31</v>
      </c>
      <c r="E6812" s="42" t="s">
        <v>18063</v>
      </c>
      <c r="F6812" s="55">
        <v>41280</v>
      </c>
      <c r="G6812" s="42" t="s">
        <v>18064</v>
      </c>
      <c r="H6812" s="42" t="s">
        <v>18065</v>
      </c>
      <c r="I6812" s="42" t="s">
        <v>398</v>
      </c>
      <c r="J6812" s="42" t="s">
        <v>18066</v>
      </c>
      <c r="K6812" s="42" t="s">
        <v>1087</v>
      </c>
      <c r="L6812" s="42" t="s">
        <v>18067</v>
      </c>
      <c r="M6812" s="42" t="s">
        <v>21</v>
      </c>
      <c r="N6812" s="42" t="s">
        <v>18068</v>
      </c>
      <c r="O6812" s="42" t="s">
        <v>994</v>
      </c>
      <c r="P6812" s="42" t="s">
        <v>395</v>
      </c>
      <c r="Q6812" s="56" t="s">
        <v>18069</v>
      </c>
      <c r="R6812" s="42" t="s">
        <v>94</v>
      </c>
      <c r="S6812" s="42" t="s">
        <v>22</v>
      </c>
      <c r="T6812" s="42"/>
      <c r="V6812" s="42"/>
      <c r="W6812" s="42"/>
      <c r="Y6812" s="57"/>
      <c r="Z6812" s="57"/>
      <c r="AA6812" s="57"/>
      <c r="AB6812" s="57"/>
      <c r="AC6812" s="57"/>
      <c r="AD6812" s="57"/>
      <c r="AE6812" s="57"/>
      <c r="AF6812" s="57"/>
      <c r="AG6812" s="57"/>
      <c r="AH6812" s="57"/>
      <c r="AI6812" s="57"/>
      <c r="AJ6812" s="57"/>
      <c r="AK6812" s="57"/>
      <c r="AL6812" s="57"/>
      <c r="AM6812" s="57"/>
      <c r="AN6812" s="57"/>
      <c r="AO6812" s="57"/>
      <c r="AP6812" s="57"/>
      <c r="AQ6812" s="57"/>
      <c r="AR6812" s="57"/>
      <c r="AS6812" s="57"/>
      <c r="AT6812" s="57"/>
      <c r="AU6812" s="57"/>
      <c r="AV6812" s="57"/>
      <c r="AW6812" s="57"/>
      <c r="AX6812" s="57"/>
      <c r="AY6812" s="57"/>
      <c r="AZ6812" s="57"/>
      <c r="BA6812" s="57"/>
      <c r="BB6812" s="57"/>
      <c r="BC6812" s="57"/>
      <c r="BD6812" s="57"/>
      <c r="BE6812" s="57"/>
      <c r="BF6812" s="57"/>
      <c r="BG6812" s="57"/>
      <c r="BH6812" s="57"/>
      <c r="BI6812" s="57"/>
      <c r="BJ6812" s="57"/>
      <c r="BK6812" s="57"/>
      <c r="BL6812" s="57"/>
    </row>
    <row r="6813" spans="1:64" s="50" customFormat="1" ht="13.5" customHeight="1" x14ac:dyDescent="0.15">
      <c r="A6813" s="42" t="s">
        <v>18046</v>
      </c>
      <c r="B6813" s="42">
        <v>29</v>
      </c>
      <c r="C6813" s="42" t="s">
        <v>14</v>
      </c>
      <c r="D6813" s="42" t="s">
        <v>31</v>
      </c>
      <c r="E6813" s="42" t="s">
        <v>18047</v>
      </c>
      <c r="F6813" s="55">
        <v>41280</v>
      </c>
      <c r="G6813" s="42" t="s">
        <v>18048</v>
      </c>
      <c r="H6813" s="42" t="s">
        <v>4476</v>
      </c>
      <c r="I6813" s="42" t="s">
        <v>838</v>
      </c>
      <c r="J6813" s="42" t="s">
        <v>4477</v>
      </c>
      <c r="K6813" s="42" t="s">
        <v>4478</v>
      </c>
      <c r="L6813" s="42" t="s">
        <v>10222</v>
      </c>
      <c r="M6813" s="42" t="s">
        <v>21</v>
      </c>
      <c r="N6813" s="42" t="s">
        <v>18049</v>
      </c>
      <c r="O6813" s="42" t="s">
        <v>537</v>
      </c>
      <c r="P6813" s="42" t="s">
        <v>395</v>
      </c>
      <c r="Q6813" s="56" t="s">
        <v>18050</v>
      </c>
      <c r="R6813" s="42" t="s">
        <v>94</v>
      </c>
      <c r="S6813" s="42" t="s">
        <v>22</v>
      </c>
      <c r="T6813" s="42"/>
      <c r="V6813" s="42"/>
      <c r="W6813" s="42"/>
      <c r="Y6813" s="57"/>
      <c r="Z6813" s="57"/>
      <c r="AA6813" s="57"/>
      <c r="AB6813" s="57"/>
      <c r="AC6813" s="57"/>
      <c r="AD6813" s="57"/>
      <c r="AE6813" s="57"/>
      <c r="AF6813" s="57"/>
      <c r="AG6813" s="57"/>
      <c r="AH6813" s="57"/>
      <c r="AI6813" s="57"/>
      <c r="AJ6813" s="57"/>
      <c r="AK6813" s="57"/>
      <c r="AL6813" s="57"/>
      <c r="AM6813" s="57"/>
      <c r="AN6813" s="57"/>
      <c r="AO6813" s="57"/>
      <c r="AP6813" s="57"/>
      <c r="AQ6813" s="57"/>
      <c r="AR6813" s="57"/>
      <c r="AS6813" s="57"/>
      <c r="AT6813" s="57"/>
      <c r="AU6813" s="57"/>
      <c r="AV6813" s="57"/>
      <c r="AW6813" s="57"/>
      <c r="AX6813" s="57"/>
      <c r="AY6813" s="57"/>
      <c r="AZ6813" s="57"/>
      <c r="BA6813" s="57"/>
      <c r="BB6813" s="57"/>
      <c r="BC6813" s="57"/>
      <c r="BD6813" s="57"/>
      <c r="BE6813" s="57"/>
      <c r="BF6813" s="57"/>
      <c r="BG6813" s="57"/>
      <c r="BH6813" s="57"/>
      <c r="BI6813" s="57"/>
      <c r="BJ6813" s="57"/>
      <c r="BK6813" s="57"/>
      <c r="BL6813" s="57"/>
    </row>
    <row r="6814" spans="1:64" s="50" customFormat="1" ht="13.5" customHeight="1" x14ac:dyDescent="0.15">
      <c r="A6814" s="42" t="s">
        <v>18056</v>
      </c>
      <c r="B6814" s="42">
        <v>38</v>
      </c>
      <c r="C6814" s="42" t="s">
        <v>14</v>
      </c>
      <c r="D6814" s="42" t="s">
        <v>31</v>
      </c>
      <c r="E6814" s="42"/>
      <c r="F6814" s="55">
        <v>41280</v>
      </c>
      <c r="G6814" s="42" t="s">
        <v>24026</v>
      </c>
      <c r="H6814" s="42" t="s">
        <v>18057</v>
      </c>
      <c r="I6814" s="42" t="s">
        <v>51</v>
      </c>
      <c r="J6814" s="42" t="s">
        <v>18058</v>
      </c>
      <c r="K6814" s="42" t="s">
        <v>588</v>
      </c>
      <c r="L6814" s="42" t="s">
        <v>18059</v>
      </c>
      <c r="M6814" s="42" t="s">
        <v>21</v>
      </c>
      <c r="N6814" s="42" t="s">
        <v>18060</v>
      </c>
      <c r="O6814" s="42" t="s">
        <v>537</v>
      </c>
      <c r="P6814" s="42" t="s">
        <v>395</v>
      </c>
      <c r="Q6814" s="56" t="s">
        <v>18061</v>
      </c>
      <c r="R6814" s="42" t="s">
        <v>542</v>
      </c>
      <c r="S6814" s="42" t="s">
        <v>22</v>
      </c>
      <c r="T6814" s="42"/>
      <c r="V6814" s="42"/>
      <c r="W6814" s="42"/>
      <c r="Y6814" s="57"/>
      <c r="Z6814" s="57"/>
      <c r="AA6814" s="57"/>
      <c r="AB6814" s="57"/>
      <c r="AC6814" s="57"/>
      <c r="AD6814" s="57"/>
      <c r="AE6814" s="57"/>
      <c r="AF6814" s="57"/>
      <c r="AG6814" s="57"/>
      <c r="AH6814" s="57"/>
      <c r="AI6814" s="57"/>
      <c r="AJ6814" s="57"/>
      <c r="AK6814" s="57"/>
      <c r="AL6814" s="57"/>
      <c r="AM6814" s="57"/>
      <c r="AN6814" s="57"/>
      <c r="AO6814" s="57"/>
      <c r="AP6814" s="57"/>
      <c r="AQ6814" s="57"/>
      <c r="AR6814" s="57"/>
      <c r="AS6814" s="57"/>
      <c r="AT6814" s="57"/>
      <c r="AU6814" s="57"/>
      <c r="AV6814" s="57"/>
      <c r="AW6814" s="57"/>
      <c r="AX6814" s="57"/>
      <c r="AY6814" s="57"/>
      <c r="AZ6814" s="57"/>
      <c r="BA6814" s="57"/>
      <c r="BB6814" s="57"/>
      <c r="BC6814" s="57"/>
      <c r="BD6814" s="57"/>
      <c r="BE6814" s="57"/>
      <c r="BF6814" s="57"/>
      <c r="BG6814" s="57"/>
      <c r="BH6814" s="57"/>
      <c r="BI6814" s="57"/>
      <c r="BJ6814" s="57"/>
      <c r="BK6814" s="57"/>
      <c r="BL6814" s="57"/>
    </row>
    <row r="6815" spans="1:64" s="50" customFormat="1" ht="13.5" customHeight="1" x14ac:dyDescent="0.15">
      <c r="A6815" s="42" t="s">
        <v>18051</v>
      </c>
      <c r="B6815" s="42">
        <v>55</v>
      </c>
      <c r="C6815" s="42" t="s">
        <v>14</v>
      </c>
      <c r="D6815" s="42" t="s">
        <v>31</v>
      </c>
      <c r="E6815" s="42" t="s">
        <v>18052</v>
      </c>
      <c r="F6815" s="55">
        <v>41280</v>
      </c>
      <c r="G6815" s="42" t="s">
        <v>24025</v>
      </c>
      <c r="H6815" s="42" t="s">
        <v>4094</v>
      </c>
      <c r="I6815" s="42" t="s">
        <v>360</v>
      </c>
      <c r="J6815" s="42" t="s">
        <v>18053</v>
      </c>
      <c r="K6815" s="42" t="s">
        <v>4096</v>
      </c>
      <c r="L6815" s="42" t="s">
        <v>4097</v>
      </c>
      <c r="M6815" s="42" t="s">
        <v>21</v>
      </c>
      <c r="N6815" s="42" t="s">
        <v>18054</v>
      </c>
      <c r="O6815" s="42" t="s">
        <v>994</v>
      </c>
      <c r="P6815" s="42" t="s">
        <v>395</v>
      </c>
      <c r="Q6815" s="56" t="s">
        <v>18055</v>
      </c>
      <c r="R6815" s="42" t="s">
        <v>94</v>
      </c>
      <c r="S6815" s="42" t="s">
        <v>22</v>
      </c>
      <c r="T6815" s="42"/>
      <c r="V6815" s="42"/>
      <c r="W6815" s="42"/>
      <c r="Y6815" s="57"/>
      <c r="Z6815" s="57"/>
      <c r="AA6815" s="57"/>
      <c r="AB6815" s="57"/>
      <c r="AC6815" s="57"/>
      <c r="AD6815" s="57"/>
      <c r="AE6815" s="57"/>
      <c r="AF6815" s="57"/>
      <c r="AG6815" s="57"/>
      <c r="AH6815" s="57"/>
      <c r="AI6815" s="57"/>
      <c r="AJ6815" s="57"/>
      <c r="AK6815" s="57"/>
      <c r="AL6815" s="57"/>
      <c r="AM6815" s="57"/>
      <c r="AN6815" s="57"/>
      <c r="AO6815" s="57"/>
      <c r="AP6815" s="57"/>
      <c r="AQ6815" s="57"/>
      <c r="AR6815" s="57"/>
      <c r="AS6815" s="57"/>
      <c r="AT6815" s="57"/>
      <c r="AU6815" s="57"/>
      <c r="AV6815" s="57"/>
      <c r="AW6815" s="57"/>
      <c r="AX6815" s="57"/>
      <c r="AY6815" s="57"/>
      <c r="AZ6815" s="57"/>
      <c r="BA6815" s="57"/>
      <c r="BB6815" s="57"/>
      <c r="BC6815" s="57"/>
      <c r="BD6815" s="57"/>
      <c r="BE6815" s="57"/>
      <c r="BF6815" s="57"/>
      <c r="BG6815" s="57"/>
      <c r="BH6815" s="57"/>
      <c r="BI6815" s="57"/>
      <c r="BJ6815" s="57"/>
      <c r="BK6815" s="57"/>
      <c r="BL6815" s="57"/>
    </row>
    <row r="6816" spans="1:64" s="50" customFormat="1" ht="13.5" customHeight="1" x14ac:dyDescent="0.15">
      <c r="A6816" s="42" t="s">
        <v>18070</v>
      </c>
      <c r="B6816" s="42">
        <v>27</v>
      </c>
      <c r="C6816" s="42" t="s">
        <v>14</v>
      </c>
      <c r="D6816" s="42" t="s">
        <v>15</v>
      </c>
      <c r="E6816" s="42" t="s">
        <v>18071</v>
      </c>
      <c r="F6816" s="55">
        <v>41279</v>
      </c>
      <c r="G6816" s="42" t="s">
        <v>18072</v>
      </c>
      <c r="H6816" s="42" t="s">
        <v>18073</v>
      </c>
      <c r="I6816" s="42" t="s">
        <v>75</v>
      </c>
      <c r="J6816" s="42" t="s">
        <v>18074</v>
      </c>
      <c r="K6816" s="42" t="s">
        <v>18075</v>
      </c>
      <c r="L6816" s="42" t="s">
        <v>18076</v>
      </c>
      <c r="M6816" s="42" t="s">
        <v>21</v>
      </c>
      <c r="N6816" s="42" t="s">
        <v>18077</v>
      </c>
      <c r="O6816" s="42" t="s">
        <v>1134</v>
      </c>
      <c r="P6816" s="42" t="s">
        <v>1135</v>
      </c>
      <c r="Q6816" s="56" t="s">
        <v>18078</v>
      </c>
      <c r="R6816" s="42" t="s">
        <v>94</v>
      </c>
      <c r="S6816" s="42" t="s">
        <v>22</v>
      </c>
      <c r="T6816" s="42"/>
      <c r="V6816" s="42"/>
      <c r="W6816" s="42"/>
      <c r="Y6816" s="57"/>
      <c r="Z6816" s="57"/>
      <c r="AA6816" s="57"/>
      <c r="AB6816" s="57"/>
      <c r="AC6816" s="57"/>
      <c r="AD6816" s="57"/>
      <c r="AE6816" s="57"/>
      <c r="AF6816" s="57"/>
      <c r="AG6816" s="57"/>
      <c r="AH6816" s="57"/>
      <c r="AI6816" s="57"/>
      <c r="AJ6816" s="57"/>
      <c r="AK6816" s="57"/>
      <c r="AL6816" s="57"/>
      <c r="AM6816" s="57"/>
      <c r="AN6816" s="57"/>
      <c r="AO6816" s="57"/>
      <c r="AP6816" s="57"/>
      <c r="AQ6816" s="57"/>
      <c r="AR6816" s="57"/>
      <c r="AS6816" s="57"/>
      <c r="AT6816" s="57"/>
      <c r="AU6816" s="57"/>
      <c r="AV6816" s="57"/>
      <c r="AW6816" s="57"/>
      <c r="AX6816" s="57"/>
      <c r="AY6816" s="57"/>
      <c r="AZ6816" s="57"/>
      <c r="BA6816" s="57"/>
      <c r="BB6816" s="57"/>
      <c r="BC6816" s="57"/>
      <c r="BD6816" s="57"/>
      <c r="BE6816" s="57"/>
      <c r="BF6816" s="57"/>
      <c r="BG6816" s="57"/>
      <c r="BH6816" s="57"/>
      <c r="BI6816" s="57"/>
      <c r="BJ6816" s="57"/>
      <c r="BK6816" s="57"/>
      <c r="BL6816" s="57"/>
    </row>
    <row r="6817" spans="1:64" s="50" customFormat="1" ht="13.5" customHeight="1" x14ac:dyDescent="0.15">
      <c r="A6817" s="42" t="s">
        <v>18079</v>
      </c>
      <c r="B6817" s="42">
        <v>39</v>
      </c>
      <c r="C6817" s="42" t="s">
        <v>14</v>
      </c>
      <c r="D6817" s="42" t="s">
        <v>24</v>
      </c>
      <c r="E6817" s="42"/>
      <c r="F6817" s="55">
        <v>41279</v>
      </c>
      <c r="G6817" s="42" t="s">
        <v>18080</v>
      </c>
      <c r="H6817" s="42" t="s">
        <v>616</v>
      </c>
      <c r="I6817" s="42" t="s">
        <v>117</v>
      </c>
      <c r="J6817" s="42" t="s">
        <v>7711</v>
      </c>
      <c r="K6817" s="42" t="s">
        <v>617</v>
      </c>
      <c r="L6817" s="42" t="s">
        <v>618</v>
      </c>
      <c r="M6817" s="42" t="s">
        <v>21</v>
      </c>
      <c r="N6817" s="42" t="s">
        <v>18081</v>
      </c>
      <c r="O6817" s="42" t="s">
        <v>994</v>
      </c>
      <c r="P6817" s="42" t="s">
        <v>395</v>
      </c>
      <c r="Q6817" s="56" t="s">
        <v>18082</v>
      </c>
      <c r="R6817" s="42" t="s">
        <v>94</v>
      </c>
      <c r="S6817" s="42" t="s">
        <v>22</v>
      </c>
      <c r="T6817" s="42"/>
      <c r="V6817" s="42"/>
      <c r="W6817" s="42"/>
      <c r="Y6817" s="57"/>
      <c r="Z6817" s="57"/>
      <c r="AA6817" s="57"/>
      <c r="AB6817" s="57"/>
      <c r="AC6817" s="57"/>
      <c r="AD6817" s="57"/>
      <c r="AE6817" s="57"/>
      <c r="AF6817" s="57"/>
      <c r="AG6817" s="57"/>
      <c r="AH6817" s="57"/>
      <c r="AI6817" s="57"/>
      <c r="AJ6817" s="57"/>
      <c r="AK6817" s="57"/>
      <c r="AL6817" s="57"/>
      <c r="AM6817" s="57"/>
      <c r="AN6817" s="57"/>
      <c r="AO6817" s="57"/>
      <c r="AP6817" s="57"/>
      <c r="AQ6817" s="57"/>
      <c r="AR6817" s="57"/>
      <c r="AS6817" s="57"/>
      <c r="AT6817" s="57"/>
      <c r="AU6817" s="57"/>
      <c r="AV6817" s="57"/>
      <c r="AW6817" s="57"/>
      <c r="AX6817" s="57"/>
      <c r="AY6817" s="57"/>
      <c r="AZ6817" s="57"/>
      <c r="BA6817" s="57"/>
      <c r="BB6817" s="57"/>
      <c r="BC6817" s="57"/>
      <c r="BD6817" s="57"/>
      <c r="BE6817" s="57"/>
      <c r="BF6817" s="57"/>
      <c r="BG6817" s="57"/>
      <c r="BH6817" s="57"/>
      <c r="BI6817" s="57"/>
      <c r="BJ6817" s="57"/>
      <c r="BK6817" s="57"/>
      <c r="BL6817" s="57"/>
    </row>
    <row r="6818" spans="1:64" s="50" customFormat="1" ht="13.5" customHeight="1" x14ac:dyDescent="0.15">
      <c r="A6818" s="42" t="s">
        <v>18088</v>
      </c>
      <c r="B6818" s="42">
        <v>55</v>
      </c>
      <c r="C6818" s="42" t="s">
        <v>14</v>
      </c>
      <c r="D6818" s="42" t="s">
        <v>31</v>
      </c>
      <c r="E6818" s="42" t="s">
        <v>18089</v>
      </c>
      <c r="F6818" s="55">
        <v>41279</v>
      </c>
      <c r="G6818" s="42" t="s">
        <v>18090</v>
      </c>
      <c r="H6818" s="42" t="s">
        <v>18091</v>
      </c>
      <c r="I6818" s="42" t="s">
        <v>51</v>
      </c>
      <c r="J6818" s="42" t="s">
        <v>18092</v>
      </c>
      <c r="K6818" s="42" t="s">
        <v>9817</v>
      </c>
      <c r="L6818" s="42" t="s">
        <v>18093</v>
      </c>
      <c r="M6818" s="42" t="s">
        <v>21</v>
      </c>
      <c r="N6818" s="42" t="s">
        <v>18094</v>
      </c>
      <c r="O6818" s="42" t="s">
        <v>537</v>
      </c>
      <c r="P6818" s="42" t="s">
        <v>395</v>
      </c>
      <c r="Q6818" s="56" t="s">
        <v>18095</v>
      </c>
      <c r="R6818" s="42" t="s">
        <v>23</v>
      </c>
      <c r="S6818" s="42" t="s">
        <v>22</v>
      </c>
      <c r="T6818" s="42"/>
      <c r="V6818" s="42"/>
      <c r="W6818" s="42"/>
      <c r="Y6818" s="57"/>
      <c r="Z6818" s="57"/>
      <c r="AA6818" s="57"/>
      <c r="AB6818" s="57"/>
      <c r="AC6818" s="57"/>
      <c r="AD6818" s="57"/>
      <c r="AE6818" s="57"/>
      <c r="AF6818" s="57"/>
      <c r="AG6818" s="57"/>
      <c r="AH6818" s="57"/>
      <c r="AI6818" s="57"/>
      <c r="AJ6818" s="57"/>
      <c r="AK6818" s="57"/>
      <c r="AL6818" s="57"/>
      <c r="AM6818" s="57"/>
      <c r="AN6818" s="57"/>
      <c r="AO6818" s="57"/>
      <c r="AP6818" s="57"/>
      <c r="AQ6818" s="57"/>
      <c r="AR6818" s="57"/>
      <c r="AS6818" s="57"/>
      <c r="AT6818" s="57"/>
      <c r="AU6818" s="57"/>
      <c r="AV6818" s="57"/>
      <c r="AW6818" s="57"/>
      <c r="AX6818" s="57"/>
      <c r="AY6818" s="57"/>
      <c r="AZ6818" s="57"/>
      <c r="BA6818" s="57"/>
      <c r="BB6818" s="57"/>
      <c r="BC6818" s="57"/>
      <c r="BD6818" s="57"/>
      <c r="BE6818" s="57"/>
      <c r="BF6818" s="57"/>
      <c r="BG6818" s="57"/>
      <c r="BH6818" s="57"/>
      <c r="BI6818" s="57"/>
      <c r="BJ6818" s="57"/>
      <c r="BK6818" s="57"/>
      <c r="BL6818" s="57"/>
    </row>
    <row r="6819" spans="1:64" s="50" customFormat="1" ht="13.5" customHeight="1" x14ac:dyDescent="0.15">
      <c r="A6819" s="42" t="s">
        <v>18101</v>
      </c>
      <c r="B6819" s="42">
        <v>52</v>
      </c>
      <c r="C6819" s="42" t="s">
        <v>14</v>
      </c>
      <c r="D6819" s="42" t="s">
        <v>31</v>
      </c>
      <c r="E6819" s="42" t="s">
        <v>18102</v>
      </c>
      <c r="F6819" s="55">
        <v>41279</v>
      </c>
      <c r="G6819" s="42" t="s">
        <v>18103</v>
      </c>
      <c r="H6819" s="42" t="s">
        <v>18104</v>
      </c>
      <c r="I6819" s="42" t="s">
        <v>117</v>
      </c>
      <c r="J6819" s="42" t="s">
        <v>18105</v>
      </c>
      <c r="K6819" s="42" t="s">
        <v>617</v>
      </c>
      <c r="L6819" s="42" t="s">
        <v>18106</v>
      </c>
      <c r="M6819" s="42" t="s">
        <v>21</v>
      </c>
      <c r="N6819" s="42" t="s">
        <v>18107</v>
      </c>
      <c r="O6819" s="42" t="s">
        <v>994</v>
      </c>
      <c r="P6819" s="42" t="s">
        <v>395</v>
      </c>
      <c r="Q6819" s="56" t="s">
        <v>18108</v>
      </c>
      <c r="R6819" s="42" t="s">
        <v>542</v>
      </c>
      <c r="S6819" s="42" t="s">
        <v>22</v>
      </c>
      <c r="T6819" s="42"/>
      <c r="V6819" s="42"/>
      <c r="W6819" s="42"/>
      <c r="Y6819" s="57"/>
      <c r="Z6819" s="57"/>
      <c r="AA6819" s="57"/>
      <c r="AB6819" s="57"/>
      <c r="AC6819" s="57"/>
      <c r="AD6819" s="57"/>
      <c r="AE6819" s="57"/>
      <c r="AF6819" s="57"/>
      <c r="AG6819" s="57"/>
      <c r="AH6819" s="57"/>
      <c r="AI6819" s="57"/>
      <c r="AJ6819" s="57"/>
      <c r="AK6819" s="57"/>
      <c r="AL6819" s="57"/>
      <c r="AM6819" s="57"/>
      <c r="AN6819" s="57"/>
      <c r="AO6819" s="57"/>
      <c r="AP6819" s="57"/>
      <c r="AQ6819" s="57"/>
      <c r="AR6819" s="57"/>
      <c r="AS6819" s="57"/>
      <c r="AT6819" s="57"/>
      <c r="AU6819" s="57"/>
      <c r="AV6819" s="57"/>
      <c r="AW6819" s="57"/>
      <c r="AX6819" s="57"/>
      <c r="AY6819" s="57"/>
      <c r="AZ6819" s="57"/>
      <c r="BA6819" s="57"/>
      <c r="BB6819" s="57"/>
      <c r="BC6819" s="57"/>
      <c r="BD6819" s="57"/>
      <c r="BE6819" s="57"/>
      <c r="BF6819" s="57"/>
      <c r="BG6819" s="57"/>
      <c r="BH6819" s="57"/>
      <c r="BI6819" s="57"/>
      <c r="BJ6819" s="57"/>
      <c r="BK6819" s="57"/>
      <c r="BL6819" s="57"/>
    </row>
    <row r="6820" spans="1:64" s="50" customFormat="1" ht="13.5" customHeight="1" x14ac:dyDescent="0.15">
      <c r="A6820" s="42" t="s">
        <v>18083</v>
      </c>
      <c r="B6820" s="42">
        <v>33</v>
      </c>
      <c r="C6820" s="42" t="s">
        <v>14</v>
      </c>
      <c r="D6820" s="42" t="s">
        <v>31</v>
      </c>
      <c r="E6820" s="42" t="s">
        <v>18084</v>
      </c>
      <c r="F6820" s="55">
        <v>41279</v>
      </c>
      <c r="G6820" s="42" t="s">
        <v>18085</v>
      </c>
      <c r="H6820" s="42" t="s">
        <v>3732</v>
      </c>
      <c r="I6820" s="42" t="s">
        <v>203</v>
      </c>
      <c r="J6820" s="42" t="s">
        <v>9167</v>
      </c>
      <c r="K6820" s="42" t="s">
        <v>3734</v>
      </c>
      <c r="L6820" s="42" t="s">
        <v>3735</v>
      </c>
      <c r="M6820" s="42" t="s">
        <v>21</v>
      </c>
      <c r="N6820" s="42" t="s">
        <v>18086</v>
      </c>
      <c r="O6820" s="42" t="s">
        <v>994</v>
      </c>
      <c r="P6820" s="42" t="s">
        <v>395</v>
      </c>
      <c r="Q6820" s="56" t="s">
        <v>18087</v>
      </c>
      <c r="R6820" s="42" t="s">
        <v>94</v>
      </c>
      <c r="S6820" s="42" t="s">
        <v>22</v>
      </c>
      <c r="T6820" s="42"/>
      <c r="V6820" s="42"/>
      <c r="W6820" s="42"/>
      <c r="Y6820" s="57"/>
      <c r="Z6820" s="57"/>
      <c r="AA6820" s="57"/>
      <c r="AB6820" s="57"/>
      <c r="AC6820" s="57"/>
      <c r="AD6820" s="57"/>
      <c r="AE6820" s="57"/>
      <c r="AF6820" s="57"/>
      <c r="AG6820" s="57"/>
      <c r="AH6820" s="57"/>
      <c r="AI6820" s="57"/>
      <c r="AJ6820" s="57"/>
      <c r="AK6820" s="57"/>
      <c r="AL6820" s="57"/>
      <c r="AM6820" s="57"/>
      <c r="AN6820" s="57"/>
      <c r="AO6820" s="57"/>
      <c r="AP6820" s="57"/>
      <c r="AQ6820" s="57"/>
      <c r="AR6820" s="57"/>
      <c r="AS6820" s="57"/>
      <c r="AT6820" s="57"/>
      <c r="AU6820" s="57"/>
      <c r="AV6820" s="57"/>
      <c r="AW6820" s="57"/>
      <c r="AX6820" s="57"/>
      <c r="AY6820" s="57"/>
      <c r="AZ6820" s="57"/>
      <c r="BA6820" s="57"/>
      <c r="BB6820" s="57"/>
      <c r="BC6820" s="57"/>
      <c r="BD6820" s="57"/>
      <c r="BE6820" s="57"/>
      <c r="BF6820" s="57"/>
      <c r="BG6820" s="57"/>
      <c r="BH6820" s="57"/>
      <c r="BI6820" s="57"/>
      <c r="BJ6820" s="57"/>
      <c r="BK6820" s="57"/>
      <c r="BL6820" s="57"/>
    </row>
    <row r="6821" spans="1:64" s="50" customFormat="1" ht="13.5" customHeight="1" x14ac:dyDescent="0.15">
      <c r="A6821" s="42" t="s">
        <v>18096</v>
      </c>
      <c r="B6821" s="42">
        <v>58</v>
      </c>
      <c r="C6821" s="42" t="s">
        <v>14</v>
      </c>
      <c r="D6821" s="42" t="s">
        <v>31</v>
      </c>
      <c r="E6821" s="42" t="s">
        <v>18097</v>
      </c>
      <c r="F6821" s="55">
        <v>41279</v>
      </c>
      <c r="G6821" s="42" t="s">
        <v>18098</v>
      </c>
      <c r="H6821" s="42" t="s">
        <v>3169</v>
      </c>
      <c r="I6821" s="42" t="s">
        <v>39</v>
      </c>
      <c r="J6821" s="42" t="s">
        <v>13880</v>
      </c>
      <c r="K6821" s="42" t="s">
        <v>3169</v>
      </c>
      <c r="L6821" s="42" t="s">
        <v>941</v>
      </c>
      <c r="M6821" s="42" t="s">
        <v>21</v>
      </c>
      <c r="N6821" s="42" t="s">
        <v>18099</v>
      </c>
      <c r="O6821" s="42" t="s">
        <v>537</v>
      </c>
      <c r="P6821" s="42" t="s">
        <v>395</v>
      </c>
      <c r="Q6821" s="56" t="s">
        <v>18100</v>
      </c>
      <c r="R6821" s="42" t="s">
        <v>23</v>
      </c>
      <c r="S6821" s="42" t="s">
        <v>22</v>
      </c>
      <c r="T6821" s="42"/>
      <c r="V6821" s="42"/>
      <c r="W6821" s="42"/>
      <c r="Y6821" s="57"/>
      <c r="Z6821" s="57"/>
      <c r="AA6821" s="57"/>
      <c r="AB6821" s="57"/>
      <c r="AC6821" s="57"/>
      <c r="AD6821" s="57"/>
      <c r="AE6821" s="57"/>
      <c r="AF6821" s="57"/>
      <c r="AG6821" s="57"/>
      <c r="AH6821" s="57"/>
      <c r="AI6821" s="57"/>
      <c r="AJ6821" s="57"/>
      <c r="AK6821" s="57"/>
      <c r="AL6821" s="57"/>
      <c r="AM6821" s="57"/>
      <c r="AN6821" s="57"/>
      <c r="AO6821" s="57"/>
      <c r="AP6821" s="57"/>
      <c r="AQ6821" s="57"/>
      <c r="AR6821" s="57"/>
      <c r="AS6821" s="57"/>
      <c r="AT6821" s="57"/>
      <c r="AU6821" s="57"/>
      <c r="AV6821" s="57"/>
      <c r="AW6821" s="57"/>
      <c r="AX6821" s="57"/>
      <c r="AY6821" s="57"/>
      <c r="AZ6821" s="57"/>
      <c r="BA6821" s="57"/>
      <c r="BB6821" s="57"/>
      <c r="BC6821" s="57"/>
      <c r="BD6821" s="57"/>
      <c r="BE6821" s="57"/>
      <c r="BF6821" s="57"/>
      <c r="BG6821" s="57"/>
      <c r="BH6821" s="57"/>
      <c r="BI6821" s="57"/>
      <c r="BJ6821" s="57"/>
      <c r="BK6821" s="57"/>
      <c r="BL6821" s="57"/>
    </row>
    <row r="6822" spans="1:64" s="50" customFormat="1" ht="13.5" customHeight="1" x14ac:dyDescent="0.15">
      <c r="A6822" s="42" t="s">
        <v>18113</v>
      </c>
      <c r="B6822" s="42">
        <v>34</v>
      </c>
      <c r="C6822" s="42" t="s">
        <v>108</v>
      </c>
      <c r="D6822" s="42" t="s">
        <v>79</v>
      </c>
      <c r="E6822" s="42"/>
      <c r="F6822" s="55">
        <v>41278</v>
      </c>
      <c r="G6822" s="42" t="s">
        <v>18110</v>
      </c>
      <c r="H6822" s="42" t="s">
        <v>18111</v>
      </c>
      <c r="I6822" s="42" t="s">
        <v>56</v>
      </c>
      <c r="J6822" s="42" t="s">
        <v>12331</v>
      </c>
      <c r="K6822" s="42" t="s">
        <v>155</v>
      </c>
      <c r="L6822" s="42" t="s">
        <v>156</v>
      </c>
      <c r="M6822" s="42" t="s">
        <v>21</v>
      </c>
      <c r="N6822" s="42" t="s">
        <v>18112</v>
      </c>
      <c r="O6822" s="42" t="s">
        <v>994</v>
      </c>
      <c r="P6822" s="42" t="s">
        <v>395</v>
      </c>
      <c r="Q6822" s="56" t="s">
        <v>18114</v>
      </c>
      <c r="R6822" s="42" t="s">
        <v>94</v>
      </c>
      <c r="S6822" s="42" t="s">
        <v>373</v>
      </c>
      <c r="T6822" s="42"/>
      <c r="V6822" s="42"/>
      <c r="W6822" s="42"/>
      <c r="Y6822" s="57"/>
      <c r="Z6822" s="57"/>
      <c r="AA6822" s="57"/>
      <c r="AB6822" s="57"/>
      <c r="AC6822" s="57"/>
      <c r="AD6822" s="57"/>
      <c r="AE6822" s="57"/>
      <c r="AF6822" s="57"/>
      <c r="AG6822" s="57"/>
      <c r="AH6822" s="57"/>
      <c r="AI6822" s="57"/>
      <c r="AJ6822" s="57"/>
      <c r="AK6822" s="57"/>
      <c r="AL6822" s="57"/>
      <c r="AM6822" s="57"/>
      <c r="AN6822" s="57"/>
      <c r="AO6822" s="57"/>
      <c r="AP6822" s="57"/>
      <c r="AQ6822" s="57"/>
      <c r="AR6822" s="57"/>
      <c r="AS6822" s="57"/>
      <c r="AT6822" s="57"/>
      <c r="AU6822" s="57"/>
      <c r="AV6822" s="57"/>
      <c r="AW6822" s="57"/>
      <c r="AX6822" s="57"/>
      <c r="AY6822" s="57"/>
      <c r="AZ6822" s="57"/>
      <c r="BA6822" s="57"/>
      <c r="BB6822" s="57"/>
      <c r="BC6822" s="57"/>
      <c r="BD6822" s="57"/>
      <c r="BE6822" s="57"/>
      <c r="BF6822" s="57"/>
      <c r="BG6822" s="57"/>
      <c r="BH6822" s="57"/>
      <c r="BI6822" s="57"/>
      <c r="BJ6822" s="57"/>
      <c r="BK6822" s="57"/>
      <c r="BL6822" s="57"/>
    </row>
    <row r="6823" spans="1:64" s="50" customFormat="1" ht="13.5" customHeight="1" x14ac:dyDescent="0.15">
      <c r="A6823" s="42" t="s">
        <v>18115</v>
      </c>
      <c r="B6823" s="42" t="s">
        <v>13209</v>
      </c>
      <c r="C6823" s="42" t="s">
        <v>14</v>
      </c>
      <c r="D6823" s="42" t="s">
        <v>79</v>
      </c>
      <c r="E6823" s="42"/>
      <c r="F6823" s="55">
        <v>41278</v>
      </c>
      <c r="G6823" s="42" t="s">
        <v>24028</v>
      </c>
      <c r="H6823" s="42" t="s">
        <v>1083</v>
      </c>
      <c r="I6823" s="42" t="s">
        <v>398</v>
      </c>
      <c r="J6823" s="42">
        <v>19132</v>
      </c>
      <c r="K6823" s="42" t="s">
        <v>1083</v>
      </c>
      <c r="L6823" s="42" t="s">
        <v>1084</v>
      </c>
      <c r="M6823" s="42" t="s">
        <v>21</v>
      </c>
      <c r="N6823" s="42" t="s">
        <v>18116</v>
      </c>
      <c r="O6823" s="42" t="s">
        <v>23</v>
      </c>
      <c r="P6823" s="42" t="s">
        <v>395</v>
      </c>
      <c r="Q6823" s="56" t="s">
        <v>18117</v>
      </c>
      <c r="R6823" s="42" t="s">
        <v>94</v>
      </c>
      <c r="S6823" s="42" t="s">
        <v>22</v>
      </c>
      <c r="T6823" s="42"/>
      <c r="V6823" s="42"/>
      <c r="W6823" s="42"/>
      <c r="Y6823" s="57"/>
      <c r="Z6823" s="57"/>
      <c r="AA6823" s="57"/>
      <c r="AB6823" s="57"/>
      <c r="AC6823" s="57"/>
      <c r="AD6823" s="57"/>
      <c r="AE6823" s="57"/>
      <c r="AF6823" s="57"/>
      <c r="AG6823" s="57"/>
      <c r="AH6823" s="57"/>
      <c r="AI6823" s="57"/>
      <c r="AJ6823" s="57"/>
      <c r="AK6823" s="57"/>
      <c r="AL6823" s="57"/>
      <c r="AM6823" s="57"/>
      <c r="AN6823" s="57"/>
      <c r="AO6823" s="57"/>
      <c r="AP6823" s="57"/>
      <c r="AQ6823" s="57"/>
      <c r="AR6823" s="57"/>
      <c r="AS6823" s="57"/>
      <c r="AT6823" s="57"/>
      <c r="AU6823" s="57"/>
      <c r="AV6823" s="57"/>
      <c r="AW6823" s="57"/>
      <c r="AX6823" s="57"/>
      <c r="AY6823" s="57"/>
      <c r="AZ6823" s="57"/>
      <c r="BA6823" s="57"/>
      <c r="BB6823" s="57"/>
      <c r="BC6823" s="57"/>
      <c r="BD6823" s="57"/>
      <c r="BE6823" s="57"/>
      <c r="BF6823" s="57"/>
      <c r="BG6823" s="57"/>
      <c r="BH6823" s="57"/>
      <c r="BI6823" s="57"/>
      <c r="BJ6823" s="57"/>
      <c r="BK6823" s="57"/>
      <c r="BL6823" s="57"/>
    </row>
    <row r="6824" spans="1:64" s="50" customFormat="1" ht="13.5" customHeight="1" x14ac:dyDescent="0.15">
      <c r="A6824" s="42" t="s">
        <v>18125</v>
      </c>
      <c r="B6824" s="42">
        <v>51</v>
      </c>
      <c r="C6824" s="42" t="s">
        <v>14</v>
      </c>
      <c r="D6824" s="42" t="s">
        <v>31</v>
      </c>
      <c r="E6824" s="42" t="s">
        <v>18126</v>
      </c>
      <c r="F6824" s="55">
        <v>41278</v>
      </c>
      <c r="G6824" s="42" t="s">
        <v>24027</v>
      </c>
      <c r="H6824" s="42" t="s">
        <v>18127</v>
      </c>
      <c r="I6824" s="42" t="s">
        <v>38</v>
      </c>
      <c r="J6824" s="42" t="s">
        <v>18128</v>
      </c>
      <c r="K6824" s="42" t="s">
        <v>2119</v>
      </c>
      <c r="L6824" s="42" t="s">
        <v>6866</v>
      </c>
      <c r="M6824" s="42" t="s">
        <v>21</v>
      </c>
      <c r="N6824" s="42" t="s">
        <v>18129</v>
      </c>
      <c r="O6824" s="42" t="s">
        <v>537</v>
      </c>
      <c r="P6824" s="42" t="s">
        <v>395</v>
      </c>
      <c r="Q6824" s="56" t="s">
        <v>18130</v>
      </c>
      <c r="R6824" s="42" t="s">
        <v>948</v>
      </c>
      <c r="S6824" s="42" t="s">
        <v>22</v>
      </c>
      <c r="T6824" s="42"/>
      <c r="V6824" s="42"/>
      <c r="W6824" s="42"/>
      <c r="Y6824" s="57"/>
      <c r="Z6824" s="57"/>
      <c r="AA6824" s="57"/>
      <c r="AB6824" s="57"/>
      <c r="AC6824" s="57"/>
      <c r="AD6824" s="57"/>
      <c r="AE6824" s="57"/>
      <c r="AF6824" s="57"/>
      <c r="AG6824" s="57"/>
      <c r="AH6824" s="57"/>
      <c r="AI6824" s="57"/>
      <c r="AJ6824" s="57"/>
      <c r="AK6824" s="57"/>
      <c r="AL6824" s="57"/>
      <c r="AM6824" s="57"/>
      <c r="AN6824" s="57"/>
      <c r="AO6824" s="57"/>
      <c r="AP6824" s="57"/>
      <c r="AQ6824" s="57"/>
      <c r="AR6824" s="57"/>
      <c r="AS6824" s="57"/>
      <c r="AT6824" s="57"/>
      <c r="AU6824" s="57"/>
      <c r="AV6824" s="57"/>
      <c r="AW6824" s="57"/>
      <c r="AX6824" s="57"/>
      <c r="AY6824" s="57"/>
      <c r="AZ6824" s="57"/>
      <c r="BA6824" s="57"/>
      <c r="BB6824" s="57"/>
      <c r="BC6824" s="57"/>
      <c r="BD6824" s="57"/>
      <c r="BE6824" s="57"/>
      <c r="BF6824" s="57"/>
      <c r="BG6824" s="57"/>
      <c r="BH6824" s="57"/>
      <c r="BI6824" s="57"/>
      <c r="BJ6824" s="57"/>
      <c r="BK6824" s="57"/>
      <c r="BL6824" s="57"/>
    </row>
    <row r="6825" spans="1:64" s="50" customFormat="1" ht="13.5" customHeight="1" x14ac:dyDescent="0.15">
      <c r="A6825" s="42" t="s">
        <v>18118</v>
      </c>
      <c r="B6825" s="42">
        <v>21</v>
      </c>
      <c r="C6825" s="42" t="s">
        <v>14</v>
      </c>
      <c r="D6825" s="42" t="s">
        <v>31</v>
      </c>
      <c r="E6825" s="42" t="s">
        <v>18119</v>
      </c>
      <c r="F6825" s="55">
        <v>41278</v>
      </c>
      <c r="G6825" s="42" t="s">
        <v>18120</v>
      </c>
      <c r="H6825" s="42" t="s">
        <v>18121</v>
      </c>
      <c r="I6825" s="42" t="s">
        <v>56</v>
      </c>
      <c r="J6825" s="42" t="s">
        <v>18122</v>
      </c>
      <c r="K6825" s="42" t="s">
        <v>5429</v>
      </c>
      <c r="L6825" s="42" t="s">
        <v>7595</v>
      </c>
      <c r="M6825" s="42" t="s">
        <v>21</v>
      </c>
      <c r="N6825" s="42" t="s">
        <v>18123</v>
      </c>
      <c r="O6825" s="42" t="s">
        <v>537</v>
      </c>
      <c r="P6825" s="42" t="s">
        <v>395</v>
      </c>
      <c r="Q6825" s="56" t="s">
        <v>18124</v>
      </c>
      <c r="R6825" s="42" t="s">
        <v>23</v>
      </c>
      <c r="S6825" s="42" t="s">
        <v>22</v>
      </c>
      <c r="T6825" s="42"/>
      <c r="V6825" s="42"/>
      <c r="W6825" s="42"/>
      <c r="Y6825" s="57"/>
      <c r="Z6825" s="57"/>
      <c r="AA6825" s="57"/>
      <c r="AB6825" s="57"/>
      <c r="AC6825" s="57"/>
      <c r="AD6825" s="57"/>
      <c r="AE6825" s="57"/>
      <c r="AF6825" s="57"/>
      <c r="AG6825" s="57"/>
      <c r="AH6825" s="57"/>
      <c r="AI6825" s="57"/>
      <c r="AJ6825" s="57"/>
      <c r="AK6825" s="57"/>
      <c r="AL6825" s="57"/>
      <c r="AM6825" s="57"/>
      <c r="AN6825" s="57"/>
      <c r="AO6825" s="57"/>
      <c r="AP6825" s="57"/>
      <c r="AQ6825" s="57"/>
      <c r="AR6825" s="57"/>
      <c r="AS6825" s="57"/>
      <c r="AT6825" s="57"/>
      <c r="AU6825" s="57"/>
      <c r="AV6825" s="57"/>
      <c r="AW6825" s="57"/>
      <c r="AX6825" s="57"/>
      <c r="AY6825" s="57"/>
      <c r="AZ6825" s="57"/>
      <c r="BA6825" s="57"/>
      <c r="BB6825" s="57"/>
      <c r="BC6825" s="57"/>
      <c r="BD6825" s="57"/>
      <c r="BE6825" s="57"/>
      <c r="BF6825" s="57"/>
      <c r="BG6825" s="57"/>
      <c r="BH6825" s="57"/>
      <c r="BI6825" s="57"/>
      <c r="BJ6825" s="57"/>
      <c r="BK6825" s="57"/>
      <c r="BL6825" s="57"/>
    </row>
    <row r="6826" spans="1:64" s="50" customFormat="1" ht="13.5" customHeight="1" x14ac:dyDescent="0.15">
      <c r="A6826" s="42" t="s">
        <v>18131</v>
      </c>
      <c r="B6826" s="42">
        <v>26</v>
      </c>
      <c r="C6826" s="42" t="s">
        <v>14</v>
      </c>
      <c r="D6826" s="42" t="s">
        <v>31</v>
      </c>
      <c r="E6826" s="42" t="s">
        <v>18132</v>
      </c>
      <c r="F6826" s="55">
        <v>41278</v>
      </c>
      <c r="G6826" s="42" t="s">
        <v>18133</v>
      </c>
      <c r="H6826" s="42" t="s">
        <v>18134</v>
      </c>
      <c r="I6826" s="42" t="s">
        <v>398</v>
      </c>
      <c r="J6826" s="42" t="s">
        <v>18135</v>
      </c>
      <c r="K6826" s="42" t="s">
        <v>11722</v>
      </c>
      <c r="L6826" s="42" t="s">
        <v>9162</v>
      </c>
      <c r="M6826" s="42" t="s">
        <v>21</v>
      </c>
      <c r="N6826" s="42" t="s">
        <v>18136</v>
      </c>
      <c r="O6826" s="42" t="s">
        <v>537</v>
      </c>
      <c r="P6826" s="42" t="s">
        <v>395</v>
      </c>
      <c r="Q6826" s="56" t="s">
        <v>18137</v>
      </c>
      <c r="R6826" s="42" t="s">
        <v>542</v>
      </c>
      <c r="S6826" s="42" t="s">
        <v>22</v>
      </c>
      <c r="T6826" s="42"/>
      <c r="V6826" s="42"/>
      <c r="W6826" s="42"/>
      <c r="Y6826" s="57"/>
      <c r="Z6826" s="57"/>
      <c r="AA6826" s="57"/>
      <c r="AB6826" s="57"/>
      <c r="AC6826" s="57"/>
      <c r="AD6826" s="57"/>
      <c r="AE6826" s="57"/>
      <c r="AF6826" s="57"/>
      <c r="AG6826" s="57"/>
      <c r="AH6826" s="57"/>
      <c r="AI6826" s="57"/>
      <c r="AJ6826" s="57"/>
      <c r="AK6826" s="57"/>
      <c r="AL6826" s="57"/>
      <c r="AM6826" s="57"/>
      <c r="AN6826" s="57"/>
      <c r="AO6826" s="57"/>
      <c r="AP6826" s="57"/>
      <c r="AQ6826" s="57"/>
      <c r="AR6826" s="57"/>
      <c r="AS6826" s="57"/>
      <c r="AT6826" s="57"/>
      <c r="AU6826" s="57"/>
      <c r="AV6826" s="57"/>
      <c r="AW6826" s="57"/>
      <c r="AX6826" s="57"/>
      <c r="AY6826" s="57"/>
      <c r="AZ6826" s="57"/>
      <c r="BA6826" s="57"/>
      <c r="BB6826" s="57"/>
      <c r="BC6826" s="57"/>
      <c r="BD6826" s="57"/>
      <c r="BE6826" s="57"/>
      <c r="BF6826" s="57"/>
      <c r="BG6826" s="57"/>
      <c r="BH6826" s="57"/>
      <c r="BI6826" s="57"/>
      <c r="BJ6826" s="57"/>
      <c r="BK6826" s="57"/>
      <c r="BL6826" s="57"/>
    </row>
    <row r="6827" spans="1:64" s="50" customFormat="1" ht="13.5" customHeight="1" x14ac:dyDescent="0.15">
      <c r="A6827" s="42" t="s">
        <v>18109</v>
      </c>
      <c r="B6827" s="42">
        <v>31</v>
      </c>
      <c r="C6827" s="42" t="s">
        <v>14</v>
      </c>
      <c r="D6827" s="42" t="s">
        <v>79</v>
      </c>
      <c r="E6827" s="42"/>
      <c r="F6827" s="55">
        <v>41278</v>
      </c>
      <c r="G6827" s="42" t="s">
        <v>18110</v>
      </c>
      <c r="H6827" s="42" t="s">
        <v>18111</v>
      </c>
      <c r="I6827" s="42" t="s">
        <v>56</v>
      </c>
      <c r="J6827" s="42" t="s">
        <v>12331</v>
      </c>
      <c r="K6827" s="42" t="s">
        <v>155</v>
      </c>
      <c r="L6827" s="42" t="s">
        <v>156</v>
      </c>
      <c r="M6827" s="42" t="s">
        <v>21</v>
      </c>
      <c r="N6827" s="42" t="s">
        <v>18112</v>
      </c>
      <c r="O6827" s="42" t="s">
        <v>994</v>
      </c>
      <c r="P6827" s="42" t="s">
        <v>395</v>
      </c>
      <c r="Q6827" s="56" t="str">
        <f>HYPERLINK("http://miami.cbslocal.com/2013/01/07/family-of-man-killed-in-police-involved-shooting-demands-answers/","http://miami.cbslocal.com/2013/01/07/family-of-man-killed-in-police-involved-shooting-demands-answers/")</f>
        <v>http://miami.cbslocal.com/2013/01/07/family-of-man-killed-in-police-involved-shooting-demands-answers/</v>
      </c>
      <c r="R6827" s="42" t="s">
        <v>94</v>
      </c>
      <c r="S6827" s="42" t="s">
        <v>12</v>
      </c>
      <c r="T6827" s="42"/>
      <c r="V6827" s="42"/>
      <c r="W6827" s="42"/>
      <c r="Y6827" s="57"/>
      <c r="Z6827" s="57"/>
      <c r="AA6827" s="57"/>
      <c r="AB6827" s="57"/>
      <c r="AC6827" s="57"/>
      <c r="AD6827" s="57"/>
      <c r="AE6827" s="57"/>
      <c r="AF6827" s="57"/>
      <c r="AG6827" s="57"/>
      <c r="AH6827" s="57"/>
      <c r="AI6827" s="57"/>
      <c r="AJ6827" s="57"/>
      <c r="AK6827" s="57"/>
      <c r="AL6827" s="57"/>
      <c r="AM6827" s="57"/>
      <c r="AN6827" s="57"/>
      <c r="AO6827" s="57"/>
      <c r="AP6827" s="57"/>
      <c r="AQ6827" s="57"/>
      <c r="AR6827" s="57"/>
      <c r="AS6827" s="57"/>
      <c r="AT6827" s="57"/>
      <c r="AU6827" s="57"/>
      <c r="AV6827" s="57"/>
      <c r="AW6827" s="57"/>
      <c r="AX6827" s="57"/>
      <c r="AY6827" s="57"/>
      <c r="AZ6827" s="57"/>
      <c r="BA6827" s="57"/>
      <c r="BB6827" s="57"/>
      <c r="BC6827" s="57"/>
      <c r="BD6827" s="57"/>
      <c r="BE6827" s="57"/>
      <c r="BF6827" s="57"/>
      <c r="BG6827" s="57"/>
      <c r="BH6827" s="57"/>
      <c r="BI6827" s="57"/>
      <c r="BJ6827" s="57"/>
      <c r="BK6827" s="57"/>
      <c r="BL6827" s="57"/>
    </row>
    <row r="6828" spans="1:64" s="50" customFormat="1" ht="13.5" customHeight="1" x14ac:dyDescent="0.15">
      <c r="A6828" s="42" t="s">
        <v>18143</v>
      </c>
      <c r="B6828" s="42">
        <v>21</v>
      </c>
      <c r="C6828" s="42" t="s">
        <v>108</v>
      </c>
      <c r="D6828" s="42" t="s">
        <v>79</v>
      </c>
      <c r="E6828" s="42" t="s">
        <v>18144</v>
      </c>
      <c r="F6828" s="55">
        <v>41277</v>
      </c>
      <c r="G6828" s="42" t="s">
        <v>18145</v>
      </c>
      <c r="H6828" s="42" t="s">
        <v>6344</v>
      </c>
      <c r="I6828" s="42" t="s">
        <v>360</v>
      </c>
      <c r="J6828" s="42" t="s">
        <v>10474</v>
      </c>
      <c r="K6828" s="42" t="s">
        <v>631</v>
      </c>
      <c r="L6828" s="42" t="s">
        <v>10619</v>
      </c>
      <c r="M6828" s="42" t="s">
        <v>373</v>
      </c>
      <c r="N6828" s="42" t="s">
        <v>18146</v>
      </c>
      <c r="O6828" s="42" t="s">
        <v>994</v>
      </c>
      <c r="P6828" s="42" t="s">
        <v>395</v>
      </c>
      <c r="Q6828" s="56" t="s">
        <v>18147</v>
      </c>
      <c r="R6828" s="42" t="s">
        <v>94</v>
      </c>
      <c r="S6828" s="42" t="s">
        <v>22</v>
      </c>
      <c r="T6828" s="42"/>
      <c r="V6828" s="42"/>
      <c r="W6828" s="42"/>
      <c r="Y6828" s="57"/>
      <c r="Z6828" s="57"/>
      <c r="AA6828" s="57"/>
      <c r="AB6828" s="57"/>
      <c r="AC6828" s="57"/>
      <c r="AD6828" s="57"/>
      <c r="AE6828" s="57"/>
      <c r="AF6828" s="57"/>
      <c r="AG6828" s="57"/>
      <c r="AH6828" s="57"/>
      <c r="AI6828" s="57"/>
      <c r="AJ6828" s="57"/>
      <c r="AK6828" s="57"/>
      <c r="AL6828" s="57"/>
      <c r="AM6828" s="57"/>
      <c r="AN6828" s="57"/>
      <c r="AO6828" s="57"/>
      <c r="AP6828" s="57"/>
      <c r="AQ6828" s="57"/>
      <c r="AR6828" s="57"/>
      <c r="AS6828" s="57"/>
      <c r="AT6828" s="57"/>
      <c r="AU6828" s="57"/>
      <c r="AV6828" s="57"/>
      <c r="AW6828" s="57"/>
      <c r="AX6828" s="57"/>
      <c r="AY6828" s="57"/>
      <c r="AZ6828" s="57"/>
      <c r="BA6828" s="57"/>
      <c r="BB6828" s="57"/>
      <c r="BC6828" s="57"/>
      <c r="BD6828" s="57"/>
      <c r="BE6828" s="57"/>
      <c r="BF6828" s="57"/>
      <c r="BG6828" s="57"/>
      <c r="BH6828" s="57"/>
      <c r="BI6828" s="57"/>
      <c r="BJ6828" s="57"/>
      <c r="BK6828" s="57"/>
      <c r="BL6828" s="57"/>
    </row>
    <row r="6829" spans="1:64" s="50" customFormat="1" ht="13.5" customHeight="1" x14ac:dyDescent="0.15">
      <c r="A6829" s="42" t="s">
        <v>18138</v>
      </c>
      <c r="B6829" s="42">
        <v>37</v>
      </c>
      <c r="C6829" s="42" t="s">
        <v>14</v>
      </c>
      <c r="D6829" s="42" t="s">
        <v>79</v>
      </c>
      <c r="E6829" s="42" t="str">
        <f>HYPERLINK("http://www.trbimg.com/img-50e7a90e/turbine/peter-jourdan-of-allentown.jpg-20130104/600","http://www.trbimg.com/img-50e7a90e/turbine/peter-jourdan-of-allentown.jpg-20130104/600")</f>
        <v>http://www.trbimg.com/img-50e7a90e/turbine/peter-jourdan-of-allentown.jpg-20130104/600</v>
      </c>
      <c r="F6829" s="55">
        <v>41277</v>
      </c>
      <c r="G6829" s="42" t="s">
        <v>18139</v>
      </c>
      <c r="H6829" s="42" t="s">
        <v>1679</v>
      </c>
      <c r="I6829" s="42" t="s">
        <v>417</v>
      </c>
      <c r="J6829" s="42" t="s">
        <v>18140</v>
      </c>
      <c r="K6829" s="42" t="s">
        <v>1681</v>
      </c>
      <c r="L6829" s="42" t="s">
        <v>569</v>
      </c>
      <c r="M6829" s="42" t="s">
        <v>21</v>
      </c>
      <c r="N6829" s="42" t="s">
        <v>18141</v>
      </c>
      <c r="O6829" s="42" t="s">
        <v>537</v>
      </c>
      <c r="P6829" s="42" t="s">
        <v>395</v>
      </c>
      <c r="Q6829" s="56" t="s">
        <v>18142</v>
      </c>
      <c r="R6829" s="42" t="s">
        <v>94</v>
      </c>
      <c r="S6829" s="42" t="s">
        <v>22</v>
      </c>
      <c r="T6829" s="42"/>
      <c r="V6829" s="42"/>
      <c r="W6829" s="42"/>
      <c r="Y6829" s="57"/>
      <c r="Z6829" s="57"/>
      <c r="AA6829" s="57"/>
      <c r="AB6829" s="57"/>
      <c r="AC6829" s="57"/>
      <c r="AD6829" s="57"/>
      <c r="AE6829" s="57"/>
      <c r="AF6829" s="57"/>
      <c r="AG6829" s="57"/>
      <c r="AH6829" s="57"/>
      <c r="AI6829" s="57"/>
      <c r="AJ6829" s="57"/>
      <c r="AK6829" s="57"/>
      <c r="AL6829" s="57"/>
      <c r="AM6829" s="57"/>
      <c r="AN6829" s="57"/>
      <c r="AO6829" s="57"/>
      <c r="AP6829" s="57"/>
      <c r="AQ6829" s="57"/>
      <c r="AR6829" s="57"/>
      <c r="AS6829" s="57"/>
      <c r="AT6829" s="57"/>
      <c r="AU6829" s="57"/>
      <c r="AV6829" s="57"/>
      <c r="AW6829" s="57"/>
      <c r="AX6829" s="57"/>
      <c r="AY6829" s="57"/>
      <c r="AZ6829" s="57"/>
      <c r="BA6829" s="57"/>
      <c r="BB6829" s="57"/>
      <c r="BC6829" s="57"/>
      <c r="BD6829" s="57"/>
      <c r="BE6829" s="57"/>
      <c r="BF6829" s="57"/>
      <c r="BG6829" s="57"/>
      <c r="BH6829" s="57"/>
      <c r="BI6829" s="57"/>
      <c r="BJ6829" s="57"/>
      <c r="BK6829" s="57"/>
      <c r="BL6829" s="57"/>
    </row>
    <row r="6830" spans="1:64" s="50" customFormat="1" ht="15" customHeight="1" x14ac:dyDescent="0.15">
      <c r="A6830" s="42" t="s">
        <v>18148</v>
      </c>
      <c r="B6830" s="42">
        <v>20</v>
      </c>
      <c r="C6830" s="42" t="s">
        <v>14</v>
      </c>
      <c r="D6830" s="42" t="s">
        <v>31</v>
      </c>
      <c r="E6830" s="42" t="s">
        <v>18149</v>
      </c>
      <c r="F6830" s="55">
        <v>41277</v>
      </c>
      <c r="G6830" s="42" t="s">
        <v>24029</v>
      </c>
      <c r="H6830" s="42" t="s">
        <v>1610</v>
      </c>
      <c r="I6830" s="42" t="s">
        <v>39</v>
      </c>
      <c r="J6830" s="42" t="s">
        <v>1611</v>
      </c>
      <c r="K6830" s="42" t="s">
        <v>1612</v>
      </c>
      <c r="L6830" s="42" t="s">
        <v>1613</v>
      </c>
      <c r="M6830" s="42" t="s">
        <v>21</v>
      </c>
      <c r="N6830" s="42" t="s">
        <v>18150</v>
      </c>
      <c r="O6830" s="42" t="s">
        <v>994</v>
      </c>
      <c r="P6830" s="42" t="s">
        <v>395</v>
      </c>
      <c r="Q6830" s="56" t="s">
        <v>18151</v>
      </c>
      <c r="R6830" s="42" t="s">
        <v>94</v>
      </c>
      <c r="S6830" s="42" t="s">
        <v>22</v>
      </c>
      <c r="T6830" s="42"/>
      <c r="V6830" s="42"/>
      <c r="W6830" s="42"/>
      <c r="Y6830" s="57"/>
      <c r="Z6830" s="57"/>
      <c r="AA6830" s="57"/>
      <c r="AB6830" s="57"/>
      <c r="AC6830" s="57"/>
      <c r="AD6830" s="57"/>
      <c r="AE6830" s="57"/>
      <c r="AF6830" s="57"/>
      <c r="AG6830" s="57"/>
      <c r="AH6830" s="57"/>
      <c r="AI6830" s="57"/>
      <c r="AJ6830" s="57"/>
      <c r="AK6830" s="57"/>
      <c r="AL6830" s="57"/>
      <c r="AM6830" s="57"/>
      <c r="AN6830" s="57"/>
      <c r="AO6830" s="57"/>
      <c r="AP6830" s="57"/>
      <c r="AQ6830" s="57"/>
      <c r="AR6830" s="57"/>
      <c r="AS6830" s="57"/>
      <c r="AT6830" s="57"/>
      <c r="AU6830" s="57"/>
      <c r="AV6830" s="57"/>
      <c r="AW6830" s="57"/>
      <c r="AX6830" s="57"/>
      <c r="AY6830" s="57"/>
      <c r="AZ6830" s="57"/>
      <c r="BA6830" s="57"/>
      <c r="BB6830" s="57"/>
      <c r="BC6830" s="57"/>
      <c r="BD6830" s="57"/>
      <c r="BE6830" s="57"/>
      <c r="BF6830" s="57"/>
      <c r="BG6830" s="57"/>
      <c r="BH6830" s="57"/>
      <c r="BI6830" s="57"/>
      <c r="BJ6830" s="57"/>
      <c r="BK6830" s="57"/>
      <c r="BL6830" s="57"/>
    </row>
    <row r="6831" spans="1:64" s="50" customFormat="1" ht="15" customHeight="1" x14ac:dyDescent="0.15">
      <c r="A6831" s="42" t="s">
        <v>18152</v>
      </c>
      <c r="B6831" s="42">
        <v>52</v>
      </c>
      <c r="C6831" s="42" t="s">
        <v>14</v>
      </c>
      <c r="D6831" s="42" t="s">
        <v>24</v>
      </c>
      <c r="E6831" s="42"/>
      <c r="F6831" s="55">
        <v>41276</v>
      </c>
      <c r="G6831" s="42" t="s">
        <v>18153</v>
      </c>
      <c r="H6831" s="42" t="s">
        <v>18154</v>
      </c>
      <c r="I6831" s="42" t="s">
        <v>56</v>
      </c>
      <c r="J6831" s="42" t="s">
        <v>18155</v>
      </c>
      <c r="K6831" s="42" t="s">
        <v>3800</v>
      </c>
      <c r="L6831" s="42" t="s">
        <v>255</v>
      </c>
      <c r="M6831" s="42" t="s">
        <v>21</v>
      </c>
      <c r="N6831" s="42" t="s">
        <v>18156</v>
      </c>
      <c r="O6831" s="42" t="s">
        <v>994</v>
      </c>
      <c r="P6831" s="42" t="s">
        <v>395</v>
      </c>
      <c r="Q6831" s="56" t="s">
        <v>18157</v>
      </c>
      <c r="R6831" s="42" t="s">
        <v>542</v>
      </c>
      <c r="S6831" s="42" t="s">
        <v>22</v>
      </c>
      <c r="T6831" s="42"/>
      <c r="V6831" s="42"/>
      <c r="W6831" s="42"/>
      <c r="Y6831" s="57"/>
      <c r="Z6831" s="57"/>
      <c r="AA6831" s="57"/>
      <c r="AB6831" s="57"/>
      <c r="AC6831" s="57"/>
      <c r="AD6831" s="57"/>
      <c r="AE6831" s="57"/>
      <c r="AF6831" s="57"/>
      <c r="AG6831" s="57"/>
      <c r="AH6831" s="57"/>
      <c r="AI6831" s="57"/>
      <c r="AJ6831" s="57"/>
      <c r="AK6831" s="57"/>
      <c r="AL6831" s="57"/>
      <c r="AM6831" s="57"/>
      <c r="AN6831" s="57"/>
      <c r="AO6831" s="57"/>
      <c r="AP6831" s="57"/>
      <c r="AQ6831" s="57"/>
      <c r="AR6831" s="57"/>
      <c r="AS6831" s="57"/>
      <c r="AT6831" s="57"/>
      <c r="AU6831" s="57"/>
      <c r="AV6831" s="57"/>
      <c r="AW6831" s="57"/>
      <c r="AX6831" s="57"/>
      <c r="AY6831" s="57"/>
      <c r="AZ6831" s="57"/>
      <c r="BA6831" s="57"/>
      <c r="BB6831" s="57"/>
      <c r="BC6831" s="57"/>
      <c r="BD6831" s="57"/>
      <c r="BE6831" s="57"/>
      <c r="BF6831" s="57"/>
      <c r="BG6831" s="57"/>
      <c r="BH6831" s="57"/>
      <c r="BI6831" s="57"/>
      <c r="BJ6831" s="57"/>
      <c r="BK6831" s="57"/>
      <c r="BL6831" s="57"/>
    </row>
    <row r="6832" spans="1:64" s="50" customFormat="1" ht="15" customHeight="1" x14ac:dyDescent="0.15">
      <c r="A6832" s="42" t="s">
        <v>18158</v>
      </c>
      <c r="B6832" s="42">
        <v>31</v>
      </c>
      <c r="C6832" s="42" t="s">
        <v>14</v>
      </c>
      <c r="D6832" s="42" t="s">
        <v>79</v>
      </c>
      <c r="E6832" s="42" t="s">
        <v>18159</v>
      </c>
      <c r="F6832" s="55">
        <v>41275</v>
      </c>
      <c r="G6832" s="42" t="s">
        <v>18160</v>
      </c>
      <c r="H6832" s="42" t="s">
        <v>1597</v>
      </c>
      <c r="I6832" s="42" t="s">
        <v>457</v>
      </c>
      <c r="J6832" s="42" t="s">
        <v>18161</v>
      </c>
      <c r="K6832" s="42" t="s">
        <v>922</v>
      </c>
      <c r="L6832" s="42" t="s">
        <v>2212</v>
      </c>
      <c r="M6832" s="42" t="s">
        <v>21</v>
      </c>
      <c r="N6832" s="42" t="s">
        <v>18162</v>
      </c>
      <c r="O6832" s="42" t="s">
        <v>537</v>
      </c>
      <c r="P6832" s="42" t="s">
        <v>395</v>
      </c>
      <c r="Q6832" s="56" t="s">
        <v>18163</v>
      </c>
      <c r="R6832" s="42" t="s">
        <v>542</v>
      </c>
      <c r="S6832" s="42" t="s">
        <v>22</v>
      </c>
      <c r="T6832" s="42"/>
      <c r="V6832" s="42"/>
      <c r="W6832" s="42"/>
      <c r="Y6832" s="57"/>
      <c r="Z6832" s="57"/>
      <c r="AA6832" s="57"/>
      <c r="AB6832" s="57"/>
      <c r="AC6832" s="57"/>
      <c r="AD6832" s="57"/>
      <c r="AE6832" s="57"/>
      <c r="AF6832" s="57"/>
      <c r="AG6832" s="57"/>
      <c r="AH6832" s="57"/>
      <c r="AI6832" s="57"/>
      <c r="AJ6832" s="57"/>
      <c r="AK6832" s="57"/>
      <c r="AL6832" s="57"/>
      <c r="AM6832" s="57"/>
      <c r="AN6832" s="57"/>
      <c r="AO6832" s="57"/>
      <c r="AP6832" s="57"/>
      <c r="AQ6832" s="57"/>
      <c r="AR6832" s="57"/>
      <c r="AS6832" s="57"/>
      <c r="AT6832" s="57"/>
      <c r="AU6832" s="57"/>
      <c r="AV6832" s="57"/>
      <c r="AW6832" s="57"/>
      <c r="AX6832" s="57"/>
      <c r="AY6832" s="57"/>
      <c r="AZ6832" s="57"/>
      <c r="BA6832" s="57"/>
      <c r="BB6832" s="57"/>
      <c r="BC6832" s="57"/>
      <c r="BD6832" s="57"/>
      <c r="BE6832" s="57"/>
      <c r="BF6832" s="57"/>
      <c r="BG6832" s="57"/>
      <c r="BH6832" s="57"/>
      <c r="BI6832" s="57"/>
      <c r="BJ6832" s="57"/>
      <c r="BK6832" s="57"/>
      <c r="BL6832" s="57"/>
    </row>
    <row r="6833" spans="1:64" s="50" customFormat="1" ht="15" customHeight="1" x14ac:dyDescent="0.15">
      <c r="A6833" s="42" t="s">
        <v>18164</v>
      </c>
      <c r="B6833" s="42">
        <v>26</v>
      </c>
      <c r="C6833" s="42" t="s">
        <v>14</v>
      </c>
      <c r="D6833" s="42" t="s">
        <v>42</v>
      </c>
      <c r="E6833" s="42" t="s">
        <v>18165</v>
      </c>
      <c r="F6833" s="55">
        <v>41275</v>
      </c>
      <c r="G6833" s="42" t="s">
        <v>18166</v>
      </c>
      <c r="H6833" s="42" t="s">
        <v>663</v>
      </c>
      <c r="I6833" s="42" t="s">
        <v>39</v>
      </c>
      <c r="J6833" s="42" t="s">
        <v>15413</v>
      </c>
      <c r="K6833" s="42" t="s">
        <v>664</v>
      </c>
      <c r="L6833" s="42" t="s">
        <v>665</v>
      </c>
      <c r="M6833" s="42" t="s">
        <v>21</v>
      </c>
      <c r="N6833" s="42" t="s">
        <v>18167</v>
      </c>
      <c r="O6833" s="42" t="s">
        <v>537</v>
      </c>
      <c r="P6833" s="42" t="s">
        <v>395</v>
      </c>
      <c r="Q6833" s="56" t="s">
        <v>18168</v>
      </c>
      <c r="R6833" s="42" t="s">
        <v>94</v>
      </c>
      <c r="S6833" s="42" t="s">
        <v>22</v>
      </c>
      <c r="T6833" s="42"/>
      <c r="V6833" s="42"/>
      <c r="W6833" s="42"/>
      <c r="Y6833" s="57"/>
      <c r="Z6833" s="57"/>
      <c r="AA6833" s="57"/>
      <c r="AB6833" s="57"/>
      <c r="AC6833" s="57"/>
      <c r="AD6833" s="57"/>
      <c r="AE6833" s="57"/>
      <c r="AF6833" s="57"/>
      <c r="AG6833" s="57"/>
      <c r="AH6833" s="57"/>
      <c r="AI6833" s="57"/>
      <c r="AJ6833" s="57"/>
      <c r="AK6833" s="57"/>
      <c r="AL6833" s="57"/>
      <c r="AM6833" s="57"/>
      <c r="AN6833" s="57"/>
      <c r="AO6833" s="57"/>
      <c r="AP6833" s="57"/>
      <c r="AQ6833" s="57"/>
      <c r="AR6833" s="57"/>
      <c r="AS6833" s="57"/>
      <c r="AT6833" s="57"/>
      <c r="AU6833" s="57"/>
      <c r="AV6833" s="57"/>
      <c r="AW6833" s="57"/>
      <c r="AX6833" s="57"/>
      <c r="AY6833" s="57"/>
      <c r="AZ6833" s="57"/>
      <c r="BA6833" s="57"/>
      <c r="BB6833" s="57"/>
      <c r="BC6833" s="57"/>
      <c r="BD6833" s="57"/>
      <c r="BE6833" s="57"/>
      <c r="BF6833" s="57"/>
      <c r="BG6833" s="57"/>
      <c r="BH6833" s="57"/>
      <c r="BI6833" s="57"/>
      <c r="BJ6833" s="57"/>
      <c r="BK6833" s="57"/>
      <c r="BL6833" s="57"/>
    </row>
    <row r="6834" spans="1:64" s="50" customFormat="1" ht="15" customHeight="1" x14ac:dyDescent="0.15">
      <c r="A6834" s="42" t="s">
        <v>18173</v>
      </c>
      <c r="B6834" s="42">
        <v>21</v>
      </c>
      <c r="C6834" s="42" t="s">
        <v>14</v>
      </c>
      <c r="D6834" s="42" t="s">
        <v>42</v>
      </c>
      <c r="E6834" s="42" t="s">
        <v>18174</v>
      </c>
      <c r="F6834" s="55">
        <v>41275</v>
      </c>
      <c r="G6834" s="42" t="s">
        <v>18175</v>
      </c>
      <c r="H6834" s="42" t="s">
        <v>4577</v>
      </c>
      <c r="I6834" s="42" t="s">
        <v>203</v>
      </c>
      <c r="J6834" s="42" t="s">
        <v>18176</v>
      </c>
      <c r="K6834" s="42" t="s">
        <v>4577</v>
      </c>
      <c r="L6834" s="42" t="s">
        <v>4579</v>
      </c>
      <c r="M6834" s="42" t="s">
        <v>21</v>
      </c>
      <c r="N6834" s="42" t="s">
        <v>18177</v>
      </c>
      <c r="O6834" s="42" t="s">
        <v>537</v>
      </c>
      <c r="P6834" s="42" t="s">
        <v>395</v>
      </c>
      <c r="Q6834" s="56" t="s">
        <v>18178</v>
      </c>
      <c r="R6834" s="42" t="s">
        <v>94</v>
      </c>
      <c r="S6834" s="42" t="s">
        <v>22</v>
      </c>
      <c r="T6834" s="42"/>
      <c r="V6834" s="42"/>
      <c r="W6834" s="42"/>
      <c r="Y6834" s="57"/>
      <c r="Z6834" s="57"/>
      <c r="AA6834" s="57"/>
      <c r="AB6834" s="57"/>
      <c r="AC6834" s="57"/>
      <c r="AD6834" s="57"/>
      <c r="AE6834" s="57"/>
      <c r="AF6834" s="57"/>
      <c r="AG6834" s="57"/>
      <c r="AH6834" s="57"/>
      <c r="AI6834" s="57"/>
      <c r="AJ6834" s="57"/>
      <c r="AK6834" s="57"/>
      <c r="AL6834" s="57"/>
      <c r="AM6834" s="57"/>
      <c r="AN6834" s="57"/>
      <c r="AO6834" s="57"/>
      <c r="AP6834" s="57"/>
      <c r="AQ6834" s="57"/>
      <c r="AR6834" s="57"/>
      <c r="AS6834" s="57"/>
      <c r="AT6834" s="57"/>
      <c r="AU6834" s="57"/>
      <c r="AV6834" s="57"/>
      <c r="AW6834" s="57"/>
      <c r="AX6834" s="57"/>
      <c r="AY6834" s="57"/>
      <c r="AZ6834" s="57"/>
      <c r="BA6834" s="57"/>
      <c r="BB6834" s="57"/>
      <c r="BC6834" s="57"/>
      <c r="BD6834" s="57"/>
      <c r="BE6834" s="57"/>
      <c r="BF6834" s="57"/>
      <c r="BG6834" s="57"/>
      <c r="BH6834" s="57"/>
      <c r="BI6834" s="57"/>
      <c r="BJ6834" s="57"/>
      <c r="BK6834" s="57"/>
      <c r="BL6834" s="57"/>
    </row>
    <row r="6835" spans="1:64" s="50" customFormat="1" ht="15" customHeight="1" x14ac:dyDescent="0.15">
      <c r="A6835" s="42" t="s">
        <v>18169</v>
      </c>
      <c r="B6835" s="42">
        <v>49</v>
      </c>
      <c r="C6835" s="42" t="s">
        <v>14</v>
      </c>
      <c r="D6835" s="42" t="s">
        <v>42</v>
      </c>
      <c r="E6835" s="42" t="str">
        <f>HYPERLINK("http://www.tricitytribuneusa.com/wp-content/uploads/Chavez_Mug0642-300x300.jpg","http://www.tricitytribuneusa.com/wp-content/uploads/Chavez_Mug0642-300x300.jpg")</f>
        <v>http://www.tricitytribuneusa.com/wp-content/uploads/Chavez_Mug0642-300x300.jpg</v>
      </c>
      <c r="F6835" s="55">
        <v>41275</v>
      </c>
      <c r="G6835" s="42" t="s">
        <v>18170</v>
      </c>
      <c r="H6835" s="42" t="s">
        <v>12253</v>
      </c>
      <c r="I6835" s="42" t="s">
        <v>189</v>
      </c>
      <c r="J6835" s="42" t="s">
        <v>17725</v>
      </c>
      <c r="K6835" s="42" t="s">
        <v>5627</v>
      </c>
      <c r="L6835" s="42" t="s">
        <v>12255</v>
      </c>
      <c r="M6835" s="42" t="s">
        <v>21</v>
      </c>
      <c r="N6835" s="42" t="s">
        <v>18171</v>
      </c>
      <c r="O6835" s="42" t="s">
        <v>994</v>
      </c>
      <c r="P6835" s="42" t="s">
        <v>395</v>
      </c>
      <c r="Q6835" s="56" t="s">
        <v>18172</v>
      </c>
      <c r="R6835" s="42" t="s">
        <v>94</v>
      </c>
      <c r="S6835" s="42" t="s">
        <v>22</v>
      </c>
      <c r="T6835" s="42"/>
      <c r="V6835" s="42"/>
      <c r="W6835" s="42"/>
      <c r="Y6835" s="57"/>
      <c r="Z6835" s="57"/>
      <c r="AA6835" s="57"/>
      <c r="AB6835" s="57"/>
      <c r="AC6835" s="57"/>
      <c r="AD6835" s="57"/>
      <c r="AE6835" s="57"/>
      <c r="AF6835" s="57"/>
      <c r="AG6835" s="57"/>
      <c r="AH6835" s="57"/>
      <c r="AI6835" s="57"/>
      <c r="AJ6835" s="57"/>
      <c r="AK6835" s="57"/>
      <c r="AL6835" s="57"/>
      <c r="AM6835" s="57"/>
      <c r="AN6835" s="57"/>
      <c r="AO6835" s="57"/>
      <c r="AP6835" s="57"/>
      <c r="AQ6835" s="57"/>
      <c r="AR6835" s="57"/>
      <c r="AS6835" s="57"/>
      <c r="AT6835" s="57"/>
      <c r="AU6835" s="57"/>
      <c r="AV6835" s="57"/>
      <c r="AW6835" s="57"/>
      <c r="AX6835" s="57"/>
      <c r="AY6835" s="57"/>
      <c r="AZ6835" s="57"/>
      <c r="BA6835" s="57"/>
      <c r="BB6835" s="57"/>
      <c r="BC6835" s="57"/>
      <c r="BD6835" s="57"/>
      <c r="BE6835" s="57"/>
      <c r="BF6835" s="57"/>
      <c r="BG6835" s="57"/>
      <c r="BH6835" s="57"/>
      <c r="BI6835" s="57"/>
      <c r="BJ6835" s="57"/>
      <c r="BK6835" s="57"/>
      <c r="BL6835" s="57"/>
    </row>
    <row r="6836" spans="1:64" s="50" customFormat="1" ht="15" customHeight="1" x14ac:dyDescent="0.15">
      <c r="A6836" s="42" t="s">
        <v>18179</v>
      </c>
      <c r="B6836" s="42">
        <v>21</v>
      </c>
      <c r="C6836" s="42" t="s">
        <v>14</v>
      </c>
      <c r="D6836" s="42" t="s">
        <v>31</v>
      </c>
      <c r="E6836" s="42" t="s">
        <v>18180</v>
      </c>
      <c r="F6836" s="55">
        <v>41275</v>
      </c>
      <c r="G6836" s="42" t="s">
        <v>18181</v>
      </c>
      <c r="H6836" s="42" t="s">
        <v>17849</v>
      </c>
      <c r="I6836" s="42" t="s">
        <v>432</v>
      </c>
      <c r="J6836" s="42" t="s">
        <v>18182</v>
      </c>
      <c r="K6836" s="42" t="s">
        <v>922</v>
      </c>
      <c r="L6836" s="42" t="s">
        <v>1599</v>
      </c>
      <c r="M6836" s="42" t="s">
        <v>21</v>
      </c>
      <c r="N6836" s="42" t="s">
        <v>18183</v>
      </c>
      <c r="O6836" s="42" t="s">
        <v>537</v>
      </c>
      <c r="P6836" s="42" t="s">
        <v>395</v>
      </c>
      <c r="Q6836" s="56" t="s">
        <v>18184</v>
      </c>
      <c r="R6836" s="42" t="s">
        <v>948</v>
      </c>
      <c r="S6836" s="42" t="s">
        <v>22</v>
      </c>
      <c r="T6836" s="42"/>
      <c r="V6836" s="42"/>
      <c r="W6836" s="42"/>
      <c r="Y6836" s="57"/>
      <c r="Z6836" s="57"/>
      <c r="AA6836" s="57"/>
      <c r="AB6836" s="57"/>
      <c r="AC6836" s="57"/>
      <c r="AD6836" s="57"/>
      <c r="AE6836" s="57"/>
      <c r="AF6836" s="57"/>
      <c r="AG6836" s="57"/>
      <c r="AH6836" s="57"/>
      <c r="AI6836" s="57"/>
      <c r="AJ6836" s="57"/>
      <c r="AK6836" s="57"/>
      <c r="AL6836" s="57"/>
      <c r="AM6836" s="57"/>
      <c r="AN6836" s="57"/>
      <c r="AO6836" s="57"/>
      <c r="AP6836" s="57"/>
      <c r="AQ6836" s="57"/>
      <c r="AR6836" s="57"/>
      <c r="AS6836" s="57"/>
      <c r="AT6836" s="57"/>
      <c r="AU6836" s="57"/>
      <c r="AV6836" s="57"/>
      <c r="AW6836" s="57"/>
      <c r="AX6836" s="57"/>
      <c r="AY6836" s="57"/>
      <c r="AZ6836" s="57"/>
      <c r="BA6836" s="57"/>
      <c r="BB6836" s="57"/>
      <c r="BC6836" s="57"/>
      <c r="BD6836" s="57"/>
      <c r="BE6836" s="57"/>
      <c r="BF6836" s="57"/>
      <c r="BG6836" s="57"/>
      <c r="BH6836" s="57"/>
      <c r="BI6836" s="57"/>
      <c r="BJ6836" s="57"/>
      <c r="BK6836" s="57"/>
      <c r="BL6836" s="57"/>
    </row>
    <row r="6837" spans="1:64" s="50" customFormat="1" ht="15" customHeight="1" x14ac:dyDescent="0.15">
      <c r="A6837" s="42" t="s">
        <v>18185</v>
      </c>
      <c r="B6837" s="42">
        <v>26</v>
      </c>
      <c r="C6837" s="42" t="s">
        <v>14</v>
      </c>
      <c r="D6837" s="42" t="s">
        <v>31</v>
      </c>
      <c r="E6837" s="42" t="s">
        <v>18186</v>
      </c>
      <c r="F6837" s="55">
        <v>41275</v>
      </c>
      <c r="G6837" s="42" t="s">
        <v>18187</v>
      </c>
      <c r="H6837" s="42" t="s">
        <v>17831</v>
      </c>
      <c r="I6837" s="42" t="s">
        <v>127</v>
      </c>
      <c r="J6837" s="42" t="s">
        <v>18188</v>
      </c>
      <c r="K6837" s="42" t="s">
        <v>18189</v>
      </c>
      <c r="L6837" s="42" t="s">
        <v>18190</v>
      </c>
      <c r="M6837" s="42" t="s">
        <v>385</v>
      </c>
      <c r="N6837" s="42" t="s">
        <v>18191</v>
      </c>
      <c r="O6837" s="42" t="s">
        <v>994</v>
      </c>
      <c r="P6837" s="42" t="s">
        <v>395</v>
      </c>
      <c r="Q6837" s="56" t="s">
        <v>18192</v>
      </c>
      <c r="R6837" s="42" t="s">
        <v>94</v>
      </c>
      <c r="S6837" s="42" t="s">
        <v>22</v>
      </c>
      <c r="T6837" s="42"/>
      <c r="V6837" s="42"/>
      <c r="W6837" s="42"/>
      <c r="Y6837" s="57"/>
      <c r="Z6837" s="57"/>
      <c r="AA6837" s="57"/>
      <c r="AB6837" s="57"/>
      <c r="AC6837" s="57"/>
      <c r="AD6837" s="57"/>
      <c r="AE6837" s="57"/>
      <c r="AF6837" s="57"/>
      <c r="AG6837" s="57"/>
      <c r="AH6837" s="57"/>
      <c r="AI6837" s="57"/>
      <c r="AJ6837" s="57"/>
      <c r="AK6837" s="57"/>
      <c r="AL6837" s="57"/>
      <c r="AM6837" s="57"/>
      <c r="AN6837" s="57"/>
      <c r="AO6837" s="57"/>
      <c r="AP6837" s="57"/>
      <c r="AQ6837" s="57"/>
      <c r="AR6837" s="57"/>
      <c r="AS6837" s="57"/>
      <c r="AT6837" s="57"/>
      <c r="AU6837" s="57"/>
      <c r="AV6837" s="57"/>
      <c r="AW6837" s="57"/>
      <c r="AX6837" s="57"/>
      <c r="AY6837" s="57"/>
      <c r="AZ6837" s="57"/>
      <c r="BA6837" s="57"/>
      <c r="BB6837" s="57"/>
      <c r="BC6837" s="57"/>
      <c r="BD6837" s="57"/>
      <c r="BE6837" s="57"/>
      <c r="BF6837" s="57"/>
      <c r="BG6837" s="57"/>
      <c r="BH6837" s="57"/>
      <c r="BI6837" s="57"/>
      <c r="BJ6837" s="57"/>
      <c r="BK6837" s="57"/>
      <c r="BL6837" s="57"/>
    </row>
    <row r="6838" spans="1:64" s="50" customFormat="1" ht="15" customHeight="1" x14ac:dyDescent="0.15">
      <c r="E6838" s="51"/>
      <c r="F6838" s="52"/>
      <c r="O6838" s="42"/>
      <c r="Q6838" s="51"/>
    </row>
    <row r="6839" spans="1:64" s="50" customFormat="1" ht="15" customHeight="1" x14ac:dyDescent="0.15">
      <c r="F6839" s="52"/>
      <c r="O6839" s="42"/>
      <c r="Q6839" s="51"/>
    </row>
    <row r="6840" spans="1:64" s="50" customFormat="1" ht="15" customHeight="1" x14ac:dyDescent="0.15">
      <c r="E6840" s="51"/>
      <c r="F6840" s="52"/>
      <c r="O6840" s="42"/>
      <c r="Q6840" s="51"/>
    </row>
    <row r="6841" spans="1:64" s="50" customFormat="1" ht="15" customHeight="1" x14ac:dyDescent="0.15"/>
    <row r="6842" spans="1:64" s="50" customFormat="1" ht="15" customHeight="1" x14ac:dyDescent="0.15"/>
    <row r="6843" spans="1:64" s="50" customFormat="1" ht="15" customHeight="1" x14ac:dyDescent="0.15"/>
    <row r="6844" spans="1:64" s="50" customFormat="1" ht="15" customHeight="1" x14ac:dyDescent="0.15"/>
    <row r="6845" spans="1:64" s="50" customFormat="1" ht="15" customHeight="1" x14ac:dyDescent="0.15"/>
    <row r="6846" spans="1:64" s="50" customFormat="1" ht="15" customHeight="1" x14ac:dyDescent="0.15"/>
  </sheetData>
  <sortState xmlns:xlrd2="http://schemas.microsoft.com/office/spreadsheetml/2017/richdata2" ref="A2:BL6847">
    <sortCondition descending="1" ref="F2:F6847"/>
  </sortState>
  <hyperlinks>
    <hyperlink ref="E3710" r:id="rId1" xr:uid="{00000000-0004-0000-0000-000000000000}"/>
    <hyperlink ref="E3715" r:id="rId2" xr:uid="{00000000-0004-0000-0000-000001000000}"/>
    <hyperlink ref="E3721" r:id="rId3" xr:uid="{00000000-0004-0000-0000-000002000000}"/>
    <hyperlink ref="E3716" r:id="rId4" xr:uid="{00000000-0004-0000-0000-000003000000}"/>
    <hyperlink ref="E3725" r:id="rId5" xr:uid="{00000000-0004-0000-0000-000004000000}"/>
    <hyperlink ref="E3728" r:id="rId6" xr:uid="{00000000-0004-0000-0000-000005000000}"/>
    <hyperlink ref="Q3732" r:id="rId7" xr:uid="{00000000-0004-0000-0000-000006000000}"/>
    <hyperlink ref="E3733" r:id="rId8" xr:uid="{00000000-0004-0000-0000-000007000000}"/>
    <hyperlink ref="E3737" r:id="rId9" xr:uid="{00000000-0004-0000-0000-000008000000}"/>
    <hyperlink ref="E3738" r:id="rId10" xr:uid="{00000000-0004-0000-0000-000009000000}"/>
    <hyperlink ref="Q3788" r:id="rId11" display="http://www.local10.com/news/man-killed-in-policeinvolved-shooting-in-sw-miamidade/35298042" xr:uid="{00000000-0004-0000-0000-00000A000000}"/>
    <hyperlink ref="Q3792" r:id="rId12" display="http://www.vvng.com/barstow-man-killed-in-officer-involved-shooting/" xr:uid="{00000000-0004-0000-0000-00000B000000}"/>
    <hyperlink ref="Q3787" r:id="rId13" display="http://abc7.com/news/suspect-killed-in-panorama-city-officer-involved-shooting/986303/" xr:uid="{00000000-0004-0000-0000-00000C000000}"/>
    <hyperlink ref="Q3795" r:id="rId14" display="http://www.kwwl.com/story/30019391/2015/09/13/officer-involved-shooting-near-wellman-leaves-one-person-dead" xr:uid="{00000000-0004-0000-0000-00000D000000}"/>
    <hyperlink ref="Q3794" r:id="rId15" display="http://www.tylerpaper.com/TP-Breaking+Silent/224089/jeffrey-brooks-fugitive-shot-and-killed-by-law-enforcement-officers-near-clute" xr:uid="{00000000-0004-0000-0000-00000E000000}"/>
    <hyperlink ref="Q3811" r:id="rId16" display="http://wreg.com/2015/09/24/paris-police-officer-charged-for-murdering-his-own-son/" xr:uid="{00000000-0004-0000-0000-00000F000000}"/>
    <hyperlink ref="Q3816" r:id="rId17" display="http://www.omaha.com/news/metro/man-who-had-trouble-breathing-while-being-arrested-has-died/article_6868fb7c-54f8-11e5-bf00-0f25174cd9cb.html" xr:uid="{00000000-0004-0000-0000-000010000000}"/>
    <hyperlink ref="Q3842" r:id="rId18" display="http://www.kltv.com/story/29931923/man-shot-by-longview-officer-dies" xr:uid="{00000000-0004-0000-0000-000011000000}"/>
    <hyperlink ref="E3939" r:id="rId19" display="http://www.killedbypolice.net/victims/150680.jpg" xr:uid="{00000000-0004-0000-0000-000012000000}"/>
    <hyperlink ref="E3942" r:id="rId20" display="http://www.star-telegram.com/news/local/community/fort-worth/rat54p/picture29706625/ALTERNATES/FREE_640/Flip Vallejo" xr:uid="{00000000-0004-0000-0000-000013000000}"/>
    <hyperlink ref="E3943" r:id="rId21" display="http://media.graytvinc.com/images/Mark+Perkins.jpg" xr:uid="{00000000-0004-0000-0000-000014000000}"/>
    <hyperlink ref="Q3946" r:id="rId22" display="http://www.sfgate.com/crime/article/Dead-body-probe-on-Lombard-Street-in-S-F-6414831.php" xr:uid="{00000000-0004-0000-0000-000015000000}"/>
    <hyperlink ref="E3945" r:id="rId23" display="http://media.masslive.com/mass_river_worcester_news/photo/screen-shot-2015-07-30-at-14303-pmpng-3c8d20217be5ac12.png" xr:uid="{00000000-0004-0000-0000-000016000000}"/>
    <hyperlink ref="E3944" r:id="rId24" display="http://www.killedbypolice.net/victims/150676.jpg" xr:uid="{00000000-0004-0000-0000-000017000000}"/>
    <hyperlink ref="E3949" r:id="rId25" display="http://bloximages.chicago2.vip.townnews.com/news.hjnews.com/content/tncms/assets/v3/editorial/c/a4/ca4f81e2-cf7d-5033-933f-f993eb1d4c29/55ba527445ee0.image.jpg" xr:uid="{00000000-0004-0000-0000-000018000000}"/>
    <hyperlink ref="E3952" r:id="rId26" display="http://images1.westword.com/imager/u/745xauto/6970529/sam.forgy.portrait.800.cropped.jpg" xr:uid="{00000000-0004-0000-0000-000019000000}"/>
    <hyperlink ref="Q3952" r:id="rId27" display="http://www.thedenverchannel.com/news/local-news/naked-man-shot-and-killed-by-boulder-police-was-reportedly-high-on-lsd" xr:uid="{00000000-0004-0000-0000-00001A000000}"/>
    <hyperlink ref="E3954" r:id="rId28" display="http://bayoutimelive.com/wp-content/uploads/2013/04/Jean-P.-Falgout.jpg" xr:uid="{00000000-0004-0000-0000-00001B000000}"/>
    <hyperlink ref="Q3954" r:id="rId29" display="http://www.houmatoday.com/article/20150728/ARTICLES/150729727/1319?p=1&amp;tc=pg" xr:uid="{00000000-0004-0000-0000-00001C000000}"/>
    <hyperlink ref="Q3953" r:id="rId30" display="http://www.wistv.com/story/29644189/sled-investigating-deputy-involved-shooting-in-lexington-county" xr:uid="{00000000-0004-0000-0000-00001D000000}"/>
    <hyperlink ref="E3956" r:id="rId31" display="http://www.independent.co.uk/incoming/article10446695.ece/alternates/w620/Zach-hammond.jpg" xr:uid="{00000000-0004-0000-0000-00001E000000}"/>
    <hyperlink ref="Q3956" r:id="rId32" display="http://www.independentmail.com/news/man-killed-by-seneca-police-officer" xr:uid="{00000000-0004-0000-0000-00001F000000}"/>
    <hyperlink ref="Q3958" r:id="rId33" display="http://www.walb.com/story/29631891/1-dead-after-officer-involved-shooting-in-decatur-co" xr:uid="{00000000-0004-0000-0000-000020000000}"/>
    <hyperlink ref="Q3960" r:id="rId34" location="incart_river" display="http://www.nola.com/crime/index.ssf/2015/07/breaking_new_orleans_police_sh.html - incart_river" xr:uid="{00000000-0004-0000-0000-000021000000}"/>
    <hyperlink ref="E3962" r:id="rId35" display="http://cdn.abclocal.go.com/content/kabc/images/cms/889902_1280x720.jpg" xr:uid="{00000000-0004-0000-0000-000022000000}"/>
    <hyperlink ref="Q3962" r:id="rId36" display="http://www.latimes.com/local/lanow/la-me-ln-report-of-gunman-opening-fire-bring-lapd-swarm-in-studio-city-20150724-story.html" xr:uid="{00000000-0004-0000-0000-000023000000}"/>
    <hyperlink ref="E3980" r:id="rId37" display="http://www.killedbypolice.net/victims/150642.jpg" xr:uid="{00000000-0004-0000-0000-000024000000}"/>
    <hyperlink ref="Q3985" r:id="rId38" display="http://www.visaliatimesdelta.com/story/news/local/2015/07/22/single-bullet-killed-farmersville-man/30501679/" xr:uid="{00000000-0004-0000-0000-000025000000}"/>
    <hyperlink ref="Q3984" r:id="rId39" display="http://www.azcentral.com/story/news/local/phoenix/2015/07/18/west-phoenix-fatal-officer-involved-shooting-abrk/30349421/" xr:uid="{00000000-0004-0000-0000-000026000000}"/>
    <hyperlink ref="Q3983" r:id="rId40" display="http://www.thedenverchannel.com/news/local-news/man-dead-shot-by-fort-collins-officers-after-suspect-tried-to-attack-them-with-knife" xr:uid="{00000000-0004-0000-0000-000027000000}"/>
    <hyperlink ref="Q3982" r:id="rId41" display="http://www.kake.com/home/headlines/KBI-investigating-officer-involved-shooting-in-northwest-Kansas-316960821.html" xr:uid="{00000000-0004-0000-0000-000028000000}"/>
    <hyperlink ref="Q3991" r:id="rId42" display="http://www.click2houston.com/news/hpd-investigating-after-possible-incustody-death-in-southeast-houston/34238632" xr:uid="{00000000-0004-0000-0000-000029000000}"/>
    <hyperlink ref="Q3987" r:id="rId43" display="http://www.sbsun.com/general-news/20150718/sheriffs-deputies-shoot-kill-highland-man-in-needles" xr:uid="{00000000-0004-0000-0000-00002A000000}"/>
    <hyperlink ref="Q3992" r:id="rId44" display="http://www.cnn.com/2015/07/17/us/tennessee-shooter-mohammad-youssuf-abdulazeez/" xr:uid="{00000000-0004-0000-0000-00002B000000}"/>
    <hyperlink ref="E3994" r:id="rId45" display="https://localtvwiti.files.wordpress.com/2015/07/antonio-gonzales2.jpeg" xr:uid="{00000000-0004-0000-0000-00002C000000}"/>
    <hyperlink ref="Q3994" r:id="rId46" display="http://www.nbc15.com/home/headlines/Reports-of-shooting-in-Monroe-318229761.html" xr:uid="{00000000-0004-0000-0000-00002D000000}"/>
    <hyperlink ref="E3995" r:id="rId47" display="http://media.graytvinc.com/images/saige+hack+2.jpg" xr:uid="{00000000-0004-0000-0000-00002E000000}"/>
    <hyperlink ref="Q3995" r:id="rId48" display="http://trib.com/news/local/crime-and-courts/authorities-identify-man-killed-in-law-enforcement-shooting/article_6d603afc-e1e5-5d5c-a156-708cc4078263.html" xr:uid="{00000000-0004-0000-0000-00002F000000}"/>
    <hyperlink ref="Q3997" r:id="rId49" display="http://www.myfoxal.com/story/29566625/man-in-opp-officer-involved-shooting-dies" xr:uid="{00000000-0004-0000-0000-000030000000}"/>
    <hyperlink ref="Q4004" r:id="rId50" display="http://homicide.latimes.com/post/jason-charles-davis/" xr:uid="{00000000-0004-0000-0000-000031000000}"/>
    <hyperlink ref="E3999" r:id="rId51" display="http://media.mlive.com/grpress/news_impact/photo/eugene-kailingjpg-1325419215b33c26.jpg" xr:uid="{00000000-0004-0000-0000-000032000000}"/>
    <hyperlink ref="Q4001" r:id="rId52" display="http://wkbn.com/2015/07/14/man-dies-in-shootout-with-police-in-southington/" xr:uid="{00000000-0004-0000-0000-000033000000}"/>
    <hyperlink ref="Q4009" r:id="rId53" display="http://www.rawstory.com/2015/07/denver-police-shoot-and-kill-a-mentally-ill-native-american-man-holding-a-knife-to-his-own-throat/" xr:uid="{00000000-0004-0000-0000-000034000000}"/>
    <hyperlink ref="Q4012" r:id="rId54" display="http://www.oakpark.com/News/Articles/7-13-2015/Three-injured,-two-killed-in-River-Forest/" xr:uid="{00000000-0004-0000-0000-000035000000}"/>
    <hyperlink ref="E4011" r:id="rId55" display="http://media.cmgdigital.com/shared/lt/lt_cache/thumbnail/600/img/photos/2015/07/13/35/c5/DavidLepine_1.jpg" xr:uid="{00000000-0004-0000-0000-000036000000}"/>
    <hyperlink ref="Q4011" r:id="rId56" display="http://www.statesman.com/news/news/crime-law/man-killed-by-austin-police-officer-sunday-had-a-v/nmyKL/" xr:uid="{00000000-0004-0000-0000-000037000000}"/>
    <hyperlink ref="E4010" r:id="rId57" display="http://wac.450f.edgecastcdn.net/80450F/k2radio.com/files/2015/07/chris-benton.jpg" xr:uid="{00000000-0004-0000-0000-000038000000}"/>
    <hyperlink ref="Q4010" r:id="rId58" location=".Vdo9r_ZVikq" display="http://www.wyomingnews.com/articles/2015/07/16/breaking_news/01breaking_7-16-15.txt - .Vdo9r_ZVikq" xr:uid="{00000000-0004-0000-0000-000039000000}"/>
    <hyperlink ref="E4014" r:id="rId59" display="http://bloximages.newyork1.vip.townnews.com/appeal-democrat.com/content/tncms/assets/v3/editorial/a/50/a5039184-2b6b-11e5-b28b-c7b5c40fdd3d/55a726cc3856f.image.jpg?resize=631%2C760" xr:uid="{00000000-0004-0000-0000-00003A000000}"/>
    <hyperlink ref="Q4018" r:id="rId60" display="http://lasvegassun.com/news/2015/jul/15/police-body-cam-video-shows-traffic-stop-turn-dead/" xr:uid="{00000000-0004-0000-0000-00003B000000}"/>
    <hyperlink ref="Q4023" r:id="rId61" display="http://www.scpr.org/news/2015/07/10/53025/mid-wilshire-police-shooting-suspect-in-skateboard/" xr:uid="{00000000-0004-0000-0000-00003C000000}"/>
    <hyperlink ref="Q4024" r:id="rId62" display="http://www.azcentral.com/story/news/local/phoenix/2015/07/10/phoenix-police-shooting-suspect-cactus-abrk/29978125/" xr:uid="{00000000-0004-0000-0000-00003D000000}"/>
    <hyperlink ref="Q4022" r:id="rId63" display="http://www.santacruzsentinel.com/20150714/memorial-fund-started-for-boulder-creek-teen-killed-by-deputies" xr:uid="{00000000-0004-0000-0000-00003E000000}"/>
    <hyperlink ref="E4025" r:id="rId64" display="http://matchbin-assets.s3.amazonaws.com/public/sites/990/assets/26J5_1625924_profile_pic.jpg" xr:uid="{00000000-0004-0000-0000-00003F000000}"/>
    <hyperlink ref="Q4025" r:id="rId65" location=".VbobCM2hNfs.twitter" display="http://www.cachevalleydaily.com/news/local/article_95847b98-36af-11e5-a21d-5381b6067a1e.html - .VbobCM2hNfs.twitter" xr:uid="{00000000-0004-0000-0000-000040000000}"/>
    <hyperlink ref="E4026" r:id="rId66" display="http://media.oregonlive.com/beaverton_news/photo/westrichjpg-51507199625e81e6.jpg" xr:uid="{00000000-0004-0000-0000-000041000000}"/>
    <hyperlink ref="Q4026" r:id="rId67" display="http://www.kgw.com/story/news/local/washington-county/2015/07/08/beaverton-officer-shot-trailer-hidden-estate/29857719/" xr:uid="{00000000-0004-0000-0000-000042000000}"/>
    <hyperlink ref="Q4031" r:id="rId68" display="http://www.bakersfield.com/news/2015/07/09/bakersfield-police-man-fatally-shot-tuesday-pointed-gun-at-officers.html" xr:uid="{00000000-0004-0000-0000-000043000000}"/>
    <hyperlink ref="Q4032" r:id="rId69" display="http://www.themonitor.com/news/local/authorities-armed-man-in-edinburg-standoff-killed-in-officer-involved/article_62b2b456-24f2-11e5-b79b-6b2f14f63dc2.html" xr:uid="{00000000-0004-0000-0000-000044000000}"/>
    <hyperlink ref="Q4035" r:id="rId70" display="http://www.wlky.com/news/man-dies-after-being-shot-by-elizabethtown-police/34052212" xr:uid="{00000000-0004-0000-0000-000045000000}"/>
    <hyperlink ref="E4036" r:id="rId71" display="http://www.kansascity.com/news/local/crime/iwklhy/picture26752486/ALTERNATES/FREE_640/Booth" xr:uid="{00000000-0004-0000-0000-000046000000}"/>
    <hyperlink ref="E4034" r:id="rId72" display="http://www.homefacts.com/images/offenders/texas/thumb/01958213.jpg" xr:uid="{00000000-0004-0000-0000-000047000000}"/>
    <hyperlink ref="Q4034" r:id="rId73" display="http://crimeblog.dallasnews.com/2015/07/authorities-man-shot-by-dallas-police-was-racist-killer-rapist-family-he-was-kind-loving.html/" xr:uid="{00000000-0004-0000-0000-000048000000}"/>
    <hyperlink ref="Q4038" r:id="rId74" display="http://www.mercedsunstar.com/news/local/crime/article26705443.html" xr:uid="{00000000-0004-0000-0000-000049000000}"/>
    <hyperlink ref="Q4033" r:id="rId75" display="http://www.fox10phoenix.com/story/29484924/2015/07/06/suspect-hospitalized-after-officer-involved-shooting-in-mesa" xr:uid="{00000000-0004-0000-0000-00004A000000}"/>
    <hyperlink ref="Q4042" r:id="rId76" display="http://homicide.latimes.com/post/john-leonard-berry/" xr:uid="{00000000-0004-0000-0000-00004B000000}"/>
    <hyperlink ref="E4040" r:id="rId77" display="https://localtvkfor.files.wordpress.com/2015/07/rogers-tyler.jpg" xr:uid="{00000000-0004-0000-0000-00004C000000}"/>
    <hyperlink ref="E4041" r:id="rId78" display="https://localtvkstu.files.wordpress.com/2015/07/gormley.jpg" xr:uid="{00000000-0004-0000-0000-00004D000000}"/>
    <hyperlink ref="Q4044" r:id="rId79" display="http://www.loscerritosnews.net/2015/07/12/hundreds-protest-johnny-ray-andersons-shooting-death-in-hawaiian-gardens/" xr:uid="{00000000-0004-0000-0000-00004E000000}"/>
    <hyperlink ref="E4045" r:id="rId80" display="http://cdn.patch.com/users/1372433/2015/07/T800x600/201507559ff12e799d0.png" xr:uid="{00000000-0004-0000-0000-00004F000000}"/>
    <hyperlink ref="Q4045" r:id="rId81" display="http://www.mercurynews.com/crime-courts/ci_28445274/pleasanton-investigation-continues-into-fatal-police-shooting-19" xr:uid="{00000000-0004-0000-0000-000050000000}"/>
    <hyperlink ref="E4043" r:id="rId82" display="https://media.licdn.com/media/p/3/000/0d2/16d/29b38bd.jpg" xr:uid="{00000000-0004-0000-0000-000051000000}"/>
    <hyperlink ref="Q4043" r:id="rId83" display="http://www.dallasnews.com/news/crime/headlines/20150706-austin-police-id-gunman-victim-at-sundays-hotel-shooting.ece" xr:uid="{00000000-0004-0000-0000-000052000000}"/>
    <hyperlink ref="Q4046" r:id="rId84" display="http://kxan.com/2015/07/06/police-say-man-killed-in-north-austin-aimed-a-bb-pistol-at-officers/" xr:uid="{00000000-0004-0000-0000-000053000000}"/>
    <hyperlink ref="Q4051" r:id="rId85" display="http://www.reviewjournal.com/news/las-vegas/gunman-killed-police-henderson-hotel-identified" xr:uid="{00000000-0004-0000-0000-000054000000}"/>
    <hyperlink ref="Q4052" r:id="rId86" display="http://www.standardbanner.com/news/morristown-man-shot-by-police-was-also-wanted-here/article_e6215eb4-242a-11e5-b876-3f8c02fbda9f.html" xr:uid="{00000000-0004-0000-0000-000055000000}"/>
    <hyperlink ref="E4056" r:id="rId87" display="http://victimsofpolice.com/2015/images/Julian-Joseph.jpg" xr:uid="{00000000-0004-0000-0000-000056000000}"/>
    <hyperlink ref="E4060" r:id="rId88" display="http://www.enterprisenews.com/galleryimage/WL/20150702/PHOTOGALLERY/702009988/PH/0/6/PH-702009988.jpg" xr:uid="{00000000-0004-0000-0000-000057000000}"/>
    <hyperlink ref="Q4061" r:id="rId89" display="http://www.oregonlive.com/pacific-northwest-news/index.ssf/2015/07/oregon_state_police_shoot_and.html" xr:uid="{00000000-0004-0000-0000-000058000000}"/>
    <hyperlink ref="E4062" r:id="rId90" display="http://www.killedbypolice.net/victims/150628.jpg" xr:uid="{00000000-0004-0000-0000-000059000000}"/>
    <hyperlink ref="E4064" r:id="rId91" display="http://www.wyff4.com/image/view/-/33914720/highRes/1/-/maxh/630/maxw/1200/-/157k9k3/-/Clay-Alan-Lickteig-jpg.jpg" xr:uid="{00000000-0004-0000-0000-00005A000000}"/>
    <hyperlink ref="Q4064" r:id="rId92" display="http://www.wyff4.com/news/police-man-killed-after-shootout-with-officers/33901040" xr:uid="{00000000-0004-0000-0000-00005B000000}"/>
    <hyperlink ref="Q4065" r:id="rId93" location="photo-8239735" display="http://www.timesunion.com/news/article/Sheriff-Edinburgh-resident-dead-in-officer-6357460.php - photo-8239735" xr:uid="{00000000-0004-0000-0000-00005C000000}"/>
    <hyperlink ref="E4066" r:id="rId94" display="http://www.portlandmercury.com/images/blogimages/2015/06/29/1435620050-screen_shot_2015-06-29_at_4.20.07_pm.png" xr:uid="{00000000-0004-0000-0000-00005D000000}"/>
    <hyperlink ref="Q4066" r:id="rId95" display="http://www.kgw.com/story/news/local/2015/06/29/police-shooting-winco-parking-lot-portland/29455487/" xr:uid="{00000000-0004-0000-0000-00005E000000}"/>
    <hyperlink ref="Q4068" r:id="rId96" display="http://www.news9.com/story/29443076/tahlequah-police-release-body-cam-video-in-fatal-officer-involved-shooting" xr:uid="{00000000-0004-0000-0000-00005F000000}"/>
    <hyperlink ref="Q4069" r:id="rId97" display="http://www.mysanantonio.com/news/local/article/Suspect-killed-by-polcie-during-chase-identified-6355557.php" xr:uid="{00000000-0004-0000-0000-000060000000}"/>
    <hyperlink ref="E4070" r:id="rId98" display="http://a.abcnews.com/images/US/HT_richard_matt_jt_150606_4x3_992.jpg" xr:uid="{00000000-0004-0000-0000-000061000000}"/>
    <hyperlink ref="Q4070" r:id="rId99" display="http://www.nbcnews.com/storyline/new-york-prison-escape/autopsy-shows-prison-escapee-richard-matt-was-drunk-when-he-n404676" xr:uid="{00000000-0004-0000-0000-000062000000}"/>
    <hyperlink ref="Q4071" r:id="rId100" display="http://abc30.com/news/man-wanted-after-deadly-fresno-county-deputy-involved-shooting-identified/808781/" xr:uid="{00000000-0004-0000-0000-000063000000}"/>
    <hyperlink ref="Q4074" r:id="rId101" display="http://www.kansas.com/news/local/article25221067.html" xr:uid="{00000000-0004-0000-0000-000064000000}"/>
    <hyperlink ref="Q4077" r:id="rId102" display="http://www.wthr.com/story/29391400/impd-officer-involved-in-shooting-after-short-pursuit" xr:uid="{00000000-0004-0000-0000-000065000000}"/>
    <hyperlink ref="E4075" r:id="rId103" display="http://bloximages.chicago2.vip.townnews.com/weatherforddemocrat.com/content/tncms/assets/v3/editorial/c/9c/c9c251be-1a8f-11e5-9a9f-0358863fe83b/558addd0ba8d6.image.jpg?resize=300%2C300" xr:uid="{00000000-0004-0000-0000-000066000000}"/>
    <hyperlink ref="Q4075" r:id="rId104" display="http://www.star-telegram.com/news/local/community/fort-worth/article25340344.html" xr:uid="{00000000-0004-0000-0000-000067000000}"/>
    <hyperlink ref="E4076" r:id="rId105" display="http://bloximages.newyork1.vip.townnews.com/omaha.com/content/tncms/assets/v3/editorial/d/d0/dd0b9724-19c9-11e5-93b4-936ae8b833ff/558991a743529.image.jpg" xr:uid="{00000000-0004-0000-0000-000068000000}"/>
    <hyperlink ref="Q4076" r:id="rId106" display="http://journalstar.com/news/local/911/man-shot-by-deputy-has-died-sheriff-s-office-says/article_6edae1e6-0eba-5846-8dc1-79a7a3a032da.html" xr:uid="{00000000-0004-0000-0000-000069000000}"/>
    <hyperlink ref="Q4079" r:id="rId107" display="http://www.sacbee.com/news/local/crime/article25297567.html" xr:uid="{00000000-0004-0000-0000-00006A000000}"/>
    <hyperlink ref="E4081" r:id="rId108" display="http://chronicle.augusta.com/sites/default/files/imagecache/superphoto/14501857.jpg" xr:uid="{00000000-0004-0000-0000-00006B000000}"/>
    <hyperlink ref="Q4081" r:id="rId109" display="http://chronicle.augusta.com/news/crime-courts/2015-06-23/deputy-shoots-man-who-had-rifle-standoff-victim-died-monday-georgia" xr:uid="{00000000-0004-0000-0000-00006C000000}"/>
    <hyperlink ref="E4080" r:id="rId110" display="http://bloximages.newyork1.vip.townnews.com/journalnow.com/content/tncms/assets/v3/editorial/4/1f/41fb4001-cb7b-5850-8587-b8e9677b73a9/558828f92bfd8.image.jpg" xr:uid="{00000000-0004-0000-0000-00006D000000}"/>
    <hyperlink ref="Q4080" r:id="rId111" display="http://www.wxii12.com/news/sheriffs-deputy-shot-in-wilkes-county/33705684" xr:uid="{00000000-0004-0000-0000-00006E000000}"/>
    <hyperlink ref="E4083" r:id="rId112" display="http://www.gannett-cdn.com/-mm-/9084052019203598504c1c2c8d284ed18b0eeeb0/c=95-0-659-424&amp;r=x404&amp;c=534x401/local/-/media/2015/06/25/KTVB/KTVB/635708443303175916-Allen-Hernandez.jpg" xr:uid="{00000000-0004-0000-0000-00006F000000}"/>
    <hyperlink ref="Q4083" r:id="rId113" display="http://www.ktvb.com/story/news/crime/2015/06/25/allen--hernandez-owyhee-sheriff/29283099/" xr:uid="{00000000-0004-0000-0000-000070000000}"/>
    <hyperlink ref="E4082" r:id="rId114" display="http://homicide.latimes.com.s3.amazonaws.com/media/homicide/72c81404-df51-4024-b054-47809e5bc39a.jpeg" xr:uid="{00000000-0004-0000-0000-000071000000}"/>
    <hyperlink ref="Q4082" r:id="rId115" display="http://homicide.latimes.com/post/adrian-simental/" xr:uid="{00000000-0004-0000-0000-000072000000}"/>
    <hyperlink ref="E4084" r:id="rId116" display="http://d3trabu2dfbdfb.cloudfront.net/4/6/4658528_300x300.jpeg" xr:uid="{00000000-0004-0000-0000-000073000000}"/>
    <hyperlink ref="Q4084" r:id="rId117" display="http://www.chron.com/news/houston-texas/article/Deputy-fatally-shoots-man-after-he-charges-6340675.php" xr:uid="{00000000-0004-0000-0000-000074000000}"/>
    <hyperlink ref="Q4090" r:id="rId118" display="http://www.necn.com/news/new-england/Sister-Speaks-Out-About-Police-Involved-Shooting-308721631.html" xr:uid="{00000000-0004-0000-0000-000075000000}"/>
    <hyperlink ref="Q4089" r:id="rId119" display="http://www.greeleytribune.com/news/16932384-113/weld-district-attorney-releases-names-of-man-woman" xr:uid="{00000000-0004-0000-0000-000076000000}"/>
    <hyperlink ref="Q4091" r:id="rId120" display="http://www.nydailynews.com/new-york/suspect-shot-killed-cops-stabbing-officer-police-article-1.2262745" xr:uid="{00000000-0004-0000-0000-000077000000}"/>
    <hyperlink ref="Q4096" r:id="rId121" display="http://www.grandforksherald.com/news/region/3770087-family-alleged-police-shooting-victim-speaks-out" xr:uid="{00000000-0004-0000-0000-000078000000}"/>
    <hyperlink ref="Q4092" r:id="rId122" display="http://www.montgomeryadvertiser.com/story/news/local/progress/2015/06/18/sbi-investigate-officer-involved-shooting/28954689/" xr:uid="{00000000-0004-0000-0000-000079000000}"/>
    <hyperlink ref="Q4093" r:id="rId123" location=".Vem0QNNVhBc" display="http://www.kob.com/article/stories/s3831288.shtml - .Vem0QNNVhBc" xr:uid="{00000000-0004-0000-0000-00007A000000}"/>
    <hyperlink ref="Q4094" r:id="rId124" display="http://newyork.cbslocal.com/2015/06/17/neptune-police-officer-shooting/" xr:uid="{00000000-0004-0000-0000-00007B000000}"/>
    <hyperlink ref="Q4095" r:id="rId125" display="http://abc30.com/news/visalia-police-shoot-and-kill-man-shortly-after-arriving-at-vacant-business-complex/789315/" xr:uid="{00000000-0004-0000-0000-00007C000000}"/>
    <hyperlink ref="E4101" r:id="rId126" display="https://tribfox40.files.wordpress.com/2015/06/kenneth-garcia.jpg" xr:uid="{00000000-0004-0000-0000-00007D000000}"/>
    <hyperlink ref="Q4101" r:id="rId127" display="http://www.kcra.com/news/local-news/news-stockton/stockton-police-investigate-officerinvolved-shooting-1-suspect-dead/33578792" xr:uid="{00000000-0004-0000-0000-00007E000000}"/>
    <hyperlink ref="E4100" r:id="rId128" display="http://media.cmgdigital.com/shared/img/photos/2015/06/15/08/8a/Zane_Terryn.jpg" xr:uid="{00000000-0004-0000-0000-00007F000000}"/>
    <hyperlink ref="Q4100" r:id="rId129" display="http://www.wftv.com/news/news/local/trooper-teens-idd-brevard-county-shooting/nmdGr/" xr:uid="{00000000-0004-0000-0000-000080000000}"/>
    <hyperlink ref="E4102" r:id="rId130" display="https://5f0ad1906cfcc43aa1e6-196c176a9165c4fb91294bcccfeafde1.ssl.cf1.rackcdn.com/b383b173-9988-4244-8538-f5128397eb44_profile.jpg" xr:uid="{00000000-0004-0000-0000-000081000000}"/>
    <hyperlink ref="Q4102" r:id="rId131" display="http://www.wrdw.com/home/headlines/Shooting-on-Coulter-Drive-in-North-Augusta-307293011.html" xr:uid="{00000000-0004-0000-0000-000082000000}"/>
    <hyperlink ref="E4104" r:id="rId132" display="http://www.dallasnews.com/incoming/20150613-james-lance-boulware-1-.jpg.ece/BINARY/James-Lance-Boulware+%281%29.jpg" xr:uid="{00000000-0004-0000-0000-000083000000}"/>
    <hyperlink ref="Q4104" r:id="rId133" display="http://www.dallasnews.com/news/local-news/20150613-report-of-shots-fired-near-dallas-police-headquarters-prompts-chase.ece" xr:uid="{00000000-0004-0000-0000-000084000000}"/>
    <hyperlink ref="E4103" r:id="rId134" display="http://assets.mediaspanonline.com/prod/11889528/7206529_h400.jpg" xr:uid="{00000000-0004-0000-0000-000085000000}"/>
    <hyperlink ref="Q4103" r:id="rId135" display="http://wane.com/2015/06/15/coroner-releases-identity-of-man-shot-by-officer/" xr:uid="{00000000-0004-0000-0000-000086000000}"/>
    <hyperlink ref="E4108" r:id="rId136" display="http://bloximages.chicago2.vip.townnews.com/kokomotribune.com/content/tncms/assets/v3/editorial/7/fc/7fcd4704-6af4-59a9-8f7e-42671ea7d7cd/557df996651c8.image.jpg?resize=300%2C400" xr:uid="{00000000-0004-0000-0000-000087000000}"/>
    <hyperlink ref="Q4108" r:id="rId137" display="http://www.kokomotribune.com/news/update-name-of-officer-involved-in-shooting-released/article_fac3c076-121b-11e5-91a2-63f77d795bb0.html" xr:uid="{00000000-0004-0000-0000-000088000000}"/>
    <hyperlink ref="E4110" r:id="rId138" display="http://victimsofpolice.com/2015/images/Mark-Flores-Jr.jpg" xr:uid="{00000000-0004-0000-0000-000089000000}"/>
    <hyperlink ref="Q4110" r:id="rId139" display="http://www.ksat.com/news/father-says-mental-issues-triggered-gun-fight-with-son" xr:uid="{00000000-0004-0000-0000-00008A000000}"/>
    <hyperlink ref="E4111" r:id="rId140" display="http://www.northjersey.com/polopoly_fs/1.1355145.1434164980!/fileImage/httpImage/image.jpg_gen/derivatives/landscape_300/hackensackshooting.jpg" xr:uid="{00000000-0004-0000-0000-00008B000000}"/>
    <hyperlink ref="Q4111" r:id="rId141" display="http://www.northjersey.com/news/hackensack-man-killed-in-police-involved-shooting-had-knife-officials-say-1.1354435" xr:uid="{00000000-0004-0000-0000-00008C000000}"/>
    <hyperlink ref="Q4112" r:id="rId142" display="http://www.wsmv.com/story/29298752/officer-involved-fatal-shooting-reported-in-columbia" xr:uid="{00000000-0004-0000-0000-00008D000000}"/>
    <hyperlink ref="Q4116" r:id="rId143" display="http://www.yourhoustonnews.com/courier/news/one-dead-after-officer-involved-shooting/article_1cfb859f-d481-5895-abe3-9f10b2b50423.html" xr:uid="{00000000-0004-0000-0000-00008E000000}"/>
    <hyperlink ref="A4119" r:id="rId144" display="http://www.killedbypolice.net/victims/150505.jpg" xr:uid="{00000000-0004-0000-0000-00008F000000}"/>
    <hyperlink ref="Q4119" r:id="rId145" display="http://www.desmoinesregister.com/story/news/crime-and-courts/2015/06/10/fatal-shooting-officer-involved-merle-hay-urbandale/28779873/" xr:uid="{00000000-0004-0000-0000-000090000000}"/>
    <hyperlink ref="A4117" r:id="rId146" display="http://www.killedbypolice.net/victims/150501.jpg" xr:uid="{00000000-0004-0000-0000-000091000000}"/>
    <hyperlink ref="Q4117" r:id="rId147" display="https://www.toledoblade.com/Police-Fire/2015/06/09/Findlay-officer-involved-in-shooting.html" xr:uid="{00000000-0004-0000-0000-000092000000}"/>
    <hyperlink ref="A4124" r:id="rId148" display="http://www.killedbypolice.net/victims/150496.jpg" xr:uid="{00000000-0004-0000-0000-000093000000}"/>
    <hyperlink ref="Q4124" r:id="rId149" display="http://www.wftv.com/news/news/local/police-person-interest-killed-melbourne-officer-in/nmX7b/" xr:uid="{00000000-0004-0000-0000-000094000000}"/>
    <hyperlink ref="A4120" r:id="rId150" display="http://www.killedbypolice.net/victims/150498.jpg" xr:uid="{00000000-0004-0000-0000-000095000000}"/>
    <hyperlink ref="Q4120" r:id="rId151" display="http://www.ocregister.com/articles/shooting-665164-personnel-dispatchers.html" xr:uid="{00000000-0004-0000-0000-000096000000}"/>
    <hyperlink ref="Q4121" r:id="rId152" display="http://www.indystar.com/story/news/crime/2015/06/08/police-shooting-suspect-dead-beech-grove/28700455/" xr:uid="{00000000-0004-0000-0000-000097000000}"/>
    <hyperlink ref="Q4122" r:id="rId153" display="http://www.azfamily.com/story/29270558/deputy-involved-shooting-in-sun-city" xr:uid="{00000000-0004-0000-0000-000098000000}"/>
    <hyperlink ref="A4123" r:id="rId154" display="http://www.killedbypolice.net/victims/150499.jpg" xr:uid="{00000000-0004-0000-0000-000099000000}"/>
    <hyperlink ref="Q4123" r:id="rId155" display="http://www.nydailynews.com/new-york/bronx/bronx-man-shocked-taser-cops-dies-sources-article-1.2250703" xr:uid="{00000000-0004-0000-0000-00009A000000}"/>
    <hyperlink ref="Q4129" r:id="rId156" display="http://www.wfla.com/story/29258795/suspect-dead-after-deputy-involved-shooting-in-sarasota" xr:uid="{00000000-0004-0000-0000-00009B000000}"/>
    <hyperlink ref="Q4125" r:id="rId157" display="http://www.komonews.com/news/local/Police-officer-in-Woodland-shoots-kills-58-year-old-man-306422811.html" xr:uid="{00000000-0004-0000-0000-00009C000000}"/>
    <hyperlink ref="A4128" r:id="rId158" display="http://www.killedbypolice.net/victims/150489.jpg" xr:uid="{00000000-0004-0000-0000-00009D000000}"/>
    <hyperlink ref="Q4128" r:id="rId159" display="http://www.denverpost.com/news/ci_28264788/man-was-fatally-shot-following-high-speed-chase" xr:uid="{00000000-0004-0000-0000-00009E000000}"/>
    <hyperlink ref="A4127" r:id="rId160" display="http://www.killedbypolice.net/victims/150491.jpg" xr:uid="{00000000-0004-0000-0000-00009F000000}"/>
    <hyperlink ref="Q4127" r:id="rId161" display="http://www.kionrightnow.com/news/local-news/officer-involvedshooting-in-watsonville-saturday-night-police-said/33444158" xr:uid="{00000000-0004-0000-0000-0000A0000000}"/>
    <hyperlink ref="Q4131" r:id="rId162" display="http://www.mrt.com/news/crime/article_eccc8aa0-0ccd-11e5-92a5-e30a35ff1af1.html" xr:uid="{00000000-0004-0000-0000-0000A1000000}"/>
    <hyperlink ref="Q4130" r:id="rId163" display="http://www.wboy.com/story/29256189/monongalia-county-deputies-shoot-suspect-after-vehicle-pursuit" xr:uid="{00000000-0004-0000-0000-0000A2000000}"/>
    <hyperlink ref="Q4133" r:id="rId164" display="http://www.keyt.com/news/officer-involved-shooting-in-santa-maria-following-domestic-abuse-call/33434948" xr:uid="{00000000-0004-0000-0000-0000A3000000}"/>
    <hyperlink ref="Q4137" r:id="rId165" display="http://www.turnto23.com/news/local-news/delano-pd-shoot-kill-man-after-he-fires-at-police" xr:uid="{00000000-0004-0000-0000-0000A4000000}"/>
    <hyperlink ref="A4140" r:id="rId166" display="http://www.killedbypolice.net/victims/150485.jpg" xr:uid="{00000000-0004-0000-0000-0000A5000000}"/>
    <hyperlink ref="Q4140" r:id="rId167" display="http://www.koat.com/news/valencia-county-deputy-involved-in-shooting/33383626" xr:uid="{00000000-0004-0000-0000-0000A6000000}"/>
    <hyperlink ref="Q4138" r:id="rId168" display="http://crimeblog.dallasnews.com/2015/06/two-men-dead-i-35e-shut-down-in-ellis-county-after-three-hour-chase.html/" xr:uid="{00000000-0004-0000-0000-0000A7000000}"/>
    <hyperlink ref="Q4136" r:id="rId169" display="http://www.khou.com/story/news/crime/2015/06/03/chase-ends--shooting-southeast-houston/28402107/" xr:uid="{00000000-0004-0000-0000-0000A8000000}"/>
    <hyperlink ref="Q4139" r:id="rId170" display="http://www.nj.com/sussex-county/index.ssf/2015/06/man_killed_in_sussex_county_police_shooting_authorities_say.html" xr:uid="{00000000-0004-0000-0000-0000A9000000}"/>
    <hyperlink ref="A4141" r:id="rId171" display="http://www.killedbypolice.net/victims/150479.jpg" xr:uid="{00000000-0004-0000-0000-0000AA000000}"/>
    <hyperlink ref="Q4141" r:id="rId172" display="http://crimeblog.dallasnews.com/2015/06/tarrant-county-sheriffs-deputy-fatally-shoots-azle-man-who-stabbed-three-relatives.html/" xr:uid="{00000000-0004-0000-0000-0000AB000000}"/>
    <hyperlink ref="A4143" r:id="rId173" display="http://www.killedbypolice.net/victims/150476.jpg" xr:uid="{00000000-0004-0000-0000-0000AC000000}"/>
    <hyperlink ref="Q4143" r:id="rId174" display="http://www.democratandchronicle.com/story/news/2015/06/01/police-investigate-near-sears-mall-greece-ridge/28314217/" xr:uid="{00000000-0004-0000-0000-0000AD000000}"/>
    <hyperlink ref="A4147" r:id="rId175" display="http://www.killedbypolice.net/victims/150475.jpg" xr:uid="{00000000-0004-0000-0000-0000AE000000}"/>
    <hyperlink ref="Q4147" r:id="rId176" display="http://www.kplctv.com/story/29203366/palestine-police-id-victim-in-officer-involved-shooting" xr:uid="{00000000-0004-0000-0000-0000AF000000}"/>
    <hyperlink ref="Q4148" r:id="rId177" display="http://www.scrippsmedia.com/newschannel5/news/Investigation-Ongoing-At-Scene-Of-Alleged-Shooting-305572891.html" xr:uid="{00000000-0004-0000-0000-0000B0000000}"/>
    <hyperlink ref="Q4152" r:id="rId178" display="http://koin.com/2015/05/30/osp-troopers-shoot-kill-man-in-wilderville/" xr:uid="{00000000-0004-0000-0000-0000B1000000}"/>
    <hyperlink ref="A4151" r:id="rId179" display="http://www.killedbypolice.net/victims/150477.jpg" xr:uid="{00000000-0004-0000-0000-0000B2000000}"/>
    <hyperlink ref="Q4151" r:id="rId180" display="http://www.thelevisalazer.com/news/local-news/11484-louisa-man-dies-after-being-tasered-by-police-during-arrest.html" xr:uid="{00000000-0004-0000-0000-0000B3000000}"/>
    <hyperlink ref="Q4161" r:id="rId181" display="http://www.presstelegram.com/general-news/20150528/man-dies-after-long-beach-officer-involved-shooting" xr:uid="{00000000-0004-0000-0000-0000B4000000}"/>
    <hyperlink ref="Q4159" r:id="rId182" display="http://www.macon.com/2015/05/28/3768612/putnam-deputy-shoots-and-kills.html" xr:uid="{00000000-0004-0000-0000-0000B5000000}"/>
    <hyperlink ref="Q4158" r:id="rId183" display="http://www.clickondetroit.com/news/man-attacks-officer-shot-by-police-trenton/33276844" xr:uid="{00000000-0004-0000-0000-0000B6000000}"/>
    <hyperlink ref="Q4157" r:id="rId184" display="http://www.wsoctv.com/news/news/local/sled-responding-possible-officer-involved-shooting/nmQSJ/" xr:uid="{00000000-0004-0000-0000-0000B7000000}"/>
    <hyperlink ref="Q4164" r:id="rId185" display="http://www.nbcsandiego.com/news/local/Reported-Shots-Fired-Alpine-305259931.html" xr:uid="{00000000-0004-0000-0000-0000B8000000}"/>
    <hyperlink ref="Q4163" r:id="rId186" display="http://www.kmbc.com/news/person-taken-to-hospital-after-kck-officer-uses-force-at-family-dollar/33249942" xr:uid="{00000000-0004-0000-0000-0000B9000000}"/>
    <hyperlink ref="Q4160" r:id="rId187" display="http://7online.com/news/man-holding-17-month-old-son-hostage-killed-in-middletown-police-shooting/744277/" xr:uid="{00000000-0004-0000-0000-0000BA000000}"/>
    <hyperlink ref="Q4162" r:id="rId188" display="http://kfor.com/2015/05/27/breaking-news-officer-involved-shooting-in-edmond/" xr:uid="{00000000-0004-0000-0000-0000BB000000}"/>
    <hyperlink ref="Q4167" r:id="rId189" display="http://www.nbcdfw.com/news/local/9-Year-Old-Child-Reported-Missing-in-Benbrook-304947651.html" xr:uid="{00000000-0004-0000-0000-0000BC000000}"/>
    <hyperlink ref="Q4166" r:id="rId190" display="http://www.kirotv.com/news/news/breaking-news-deputy-shoots-kills-man-near-monroe/nmNnq/" xr:uid="{00000000-0004-0000-0000-0000BD000000}"/>
    <hyperlink ref="Q4168" r:id="rId191" display="http://kxan.com/2015/05/25/woman-shot-dead-after-five-hour-standoff-with-apd-swat-officers/" xr:uid="{00000000-0004-0000-0000-0000BE000000}"/>
    <hyperlink ref="Q4171" r:id="rId192" display="http://www.kpho.com/story/29143797/suspect-dead-following-police-shooting-in-eagar-ariz" xr:uid="{00000000-0004-0000-0000-0000BF000000}"/>
    <hyperlink ref="Q4172" r:id="rId193" display="http://www.kshb.com/news/crime/james-horn-man-who-locked-woman-in-box-wanted-in-connection-to-double-murder" xr:uid="{00000000-0004-0000-0000-0000C0000000}"/>
    <hyperlink ref="Q4173" r:id="rId194" display="http://www.wpxi.com/news/news/local/troopers-shoot-person-inside-grocery-store/nmMF2/" xr:uid="{00000000-0004-0000-0000-0000C1000000}"/>
    <hyperlink ref="Q4177" r:id="rId195" display="http://www.nj.com/bergen/index.ssf/2015/05/police-involved_shooting_under_investigation_in_ha.html" xr:uid="{00000000-0004-0000-0000-0000C2000000}"/>
    <hyperlink ref="Q4176" r:id="rId196" display="http://www.elpasotimes.com/latestnews/ci_28159979/officer-involved-shooting-northeast-el-paso" xr:uid="{00000000-0004-0000-0000-0000C3000000}"/>
    <hyperlink ref="Q4195" r:id="rId197" display="http://jacksonville.com/news/crime/2015-05-21/story/suspect-shot-deputies-st-augustine-beach-has-died" xr:uid="{00000000-0004-0000-0000-0000C4000000}"/>
    <hyperlink ref="Q4178" r:id="rId198" display="http://www.postandcourier.com/article/20150521/PC16/150529889/man-shot-last-night-after-cutting-deputy-dies" xr:uid="{00000000-0004-0000-0000-0000C5000000}"/>
    <hyperlink ref="Q4180" r:id="rId199" display="http://www.gillettenewsrecord.com/news/local/article_8ce9749e-ffea-11e4-b7e5-5f207815da4f.html" xr:uid="{00000000-0004-0000-0000-0000C6000000}"/>
    <hyperlink ref="Q4186" r:id="rId200" display="http://www.thv11.com/story/news/crime/2015/05/19/police-respond-to-cabot-shooting/27627629/" xr:uid="{00000000-0004-0000-0000-0000C7000000}"/>
    <hyperlink ref="Q4184" r:id="rId201" display="http://www.newsnet5.com/news/local-news/oh-summit/summit-county-sheriffs-deputy-fatally-shoots-man-with-knife-in-green" xr:uid="{00000000-0004-0000-0000-0000C8000000}"/>
    <hyperlink ref="Q4187" r:id="rId202" display="http://www.arlnow.com/2015/05/19/breaking-officer-involved-shooting-in-buckingham/" xr:uid="{00000000-0004-0000-0000-0000C9000000}"/>
    <hyperlink ref="Q4185" r:id="rId203" display="http://www.kjct8.com/news/headlines/Officer-involved-shooting-near-downtown-Grand-Junction-304404101.html" xr:uid="{00000000-0004-0000-0000-0000CA000000}"/>
    <hyperlink ref="Q4189" r:id="rId204" display="http://www.utsandiego.com/news/2015/may/17/sdpd-ois-officer-shot-kearny-mesa-hospital/" xr:uid="{00000000-0004-0000-0000-0000CB000000}"/>
    <hyperlink ref="Q4188" r:id="rId205" display="http://www.baynews9.com/content/news/baynews9/news/article.html/content/news/articles/bn9/2015/5/17/st_pete_officer_shot.html" xr:uid="{00000000-0004-0000-0000-0000CC000000}"/>
    <hyperlink ref="Q4190" r:id="rId206" location=".VVkL0zY4nTY" display="http://www.kob.com/article/stories/s3798987.shtml - .VVkL0zY4nTY" xr:uid="{00000000-0004-0000-0000-0000CD000000}"/>
    <hyperlink ref="Q4194" r:id="rId207" display="http://www.kcra.com/news/local-news/news-sacramento/sacramento-police-investigating-officerinvolved-shooting/33053756" xr:uid="{00000000-0004-0000-0000-0000CE000000}"/>
    <hyperlink ref="Q4193" r:id="rId208" display="http://www.nydailynews.com/new-york/bronx-man-died-custody-drinking-sources-article-1.2224115" xr:uid="{00000000-0004-0000-0000-0000CF000000}"/>
    <hyperlink ref="Q4192" r:id="rId209" display="http://www.wrex.com/story/29079166/2015/05/15/officer-involved-shooting-in-rockford" xr:uid="{00000000-0004-0000-0000-0000D0000000}"/>
    <hyperlink ref="Q4196" r:id="rId210" display="http://www.mlive.com/news/kalamazoo/index.ssf/2015/05/police_kill_1_man_injure_anoth.html" xr:uid="{00000000-0004-0000-0000-0000D1000000}"/>
    <hyperlink ref="Q4199" r:id="rId211" display="http://www.staradvertiser.com/news/breaking/20150512_Man_fatally_shot_at_Chinatown_Gateway_Plaza.html?id=303517261" xr:uid="{00000000-0004-0000-0000-0000D2000000}"/>
    <hyperlink ref="Q4202" r:id="rId212" display="http://www.ocregister.com/articles/santa-661469-involved-margarita.html" xr:uid="{00000000-0004-0000-0000-0000D3000000}"/>
    <hyperlink ref="Q4210" r:id="rId213" display="http://www.kpho.com/story/29033947/man-dead-after-officer-involved-shooting-in-kearny" xr:uid="{00000000-0004-0000-0000-0000D4000000}"/>
    <hyperlink ref="Q4203" r:id="rId214" display="http://www.news4jax.com/news/st-johns-county-investiges-deputy-involved-shooting/32947972" xr:uid="{00000000-0004-0000-0000-0000D5000000}"/>
    <hyperlink ref="Q4204" r:id="rId215" display="http://www.wral.com/man-dies-while-in-police-custody-in-enfield/14637653/" xr:uid="{00000000-0004-0000-0000-0000D6000000}"/>
    <hyperlink ref="Q4206" r:id="rId216" display="http://www.kirotv.com/news/news/tacoma-police-shoot-and-kill-armed-man-outside-his/nmDNM/" xr:uid="{00000000-0004-0000-0000-0000D7000000}"/>
    <hyperlink ref="Q4209" r:id="rId217" display="http://www.localsyr.com/story/d/story/authorities-investigating-fatal-officer-involved-s/67882/io8DUgiTsEG_yMWZyCVbHw" xr:uid="{00000000-0004-0000-0000-0000D8000000}"/>
    <hyperlink ref="Q4214" r:id="rId218" display="http://www.heraldtribune.com/article/20150507/ARTICLE/150509754/2416/NEWS" xr:uid="{00000000-0004-0000-0000-0000D9000000}"/>
    <hyperlink ref="Q4212" r:id="rId219" display="http://www.wsbtv.com/news/news/local/gwinnett-county-police-investigate-officer-involve/nmBY5/" xr:uid="{00000000-0004-0000-0000-0000DA000000}"/>
    <hyperlink ref="Q4217" r:id="rId220" display="http://www.wsoctv.com/news/news/local/police-investigate-officer-involved-shooting-wake-/nmBQL/" xr:uid="{00000000-0004-0000-0000-0000DB000000}"/>
    <hyperlink ref="Q4213" r:id="rId221" display="http://www.recordonline.com/article/20150507/NEWS/150509481" xr:uid="{00000000-0004-0000-0000-0000DC000000}"/>
    <hyperlink ref="Q4220" r:id="rId222" display="http://www.sgvtribune.com/general-news/20150505/2-dead-1-injured-in-south-el-monte-stabbing-deputy-involved-shooting" xr:uid="{00000000-0004-0000-0000-0000DD000000}"/>
    <hyperlink ref="Q4221" r:id="rId223" display="http://www.wsls.com/story/28977735/vsp-investigating-officer-involved-shooting-in-pulaski" xr:uid="{00000000-0004-0000-0000-0000DE000000}"/>
    <hyperlink ref="Q4229" r:id="rId224" display="http://www.wkyt.com/wymt/home/headlines/Police-investigating-officer-involved-shooting-in-Perry-County-302391481.html" xr:uid="{00000000-0004-0000-0000-0000DF000000}"/>
    <hyperlink ref="Q4223" r:id="rId225" display="http://www.keprtv.com/SWAT-on-scene-of-standoff-in-Kennewick-302418671.html" xr:uid="{00000000-0004-0000-0000-0000E0000000}"/>
    <hyperlink ref="Q4225" r:id="rId226" display="http://facebook.com/KilledByPolice/posts/1034785363216267" xr:uid="{00000000-0004-0000-0000-0000E1000000}"/>
    <hyperlink ref="Q4227" r:id="rId227" display="http://krqe.com/2015/05/03/suspect-from-deputy-involved-shooting-dies/" xr:uid="{00000000-0004-0000-0000-0000E2000000}"/>
    <hyperlink ref="Q4228" r:id="rId228" display="http://www.deseretnews.com/article/865627866/Roosevelt-police-shoot-kill-man-wielding-handgun-near-hospital.html?pg=all" xr:uid="{00000000-0004-0000-0000-0000E3000000}"/>
    <hyperlink ref="Q4230" r:id="rId229" display="http://www.wboc.com/story/28959278/police-investigating-officer-involved-shooting" xr:uid="{00000000-0004-0000-0000-0000E4000000}"/>
    <hyperlink ref="E4238" r:id="rId230" display="http://www.wsmv.com/story/28940658/police-investigating-shooting-in-south-nashville" xr:uid="{00000000-0004-0000-0000-0000E5000000}"/>
    <hyperlink ref="Q4238" r:id="rId231" display="http://www.wsmv.com/story/28940658/police-investigating-shooting-in-south-nashville" xr:uid="{00000000-0004-0000-0000-0000E6000000}"/>
    <hyperlink ref="Q4231" r:id="rId232" display="http://www.cbs8.com/story/28940667/homicide-detectives-on-scene-after-officer-involved-shooting-in-midway" xr:uid="{00000000-0004-0000-0000-0000E7000000}"/>
    <hyperlink ref="Q4237" r:id="rId233" display="http://www.azcentral.com/story/news/local/mesa/2015/04/29/mesa-police-officer-involved-fatal-shooting-abrk/26610825/" xr:uid="{00000000-0004-0000-0000-0000E8000000}"/>
    <hyperlink ref="Q4232" r:id="rId234" display="http://www.elpasotimes.com/news/ci_28023272/el-paso-police-officer-shot-and-killed-burglary" xr:uid="{00000000-0004-0000-0000-0000E9000000}"/>
    <hyperlink ref="Q4236" r:id="rId235" display="http://kfor.com/2015/04/29/oklahoma-police-officer-involved-in-fatal-shooting/" xr:uid="{00000000-0004-0000-0000-0000EA000000}"/>
    <hyperlink ref="Q4235" r:id="rId236" display="http://www.sacbee.com/news/local/crime/article19860156.html" xr:uid="{00000000-0004-0000-0000-0000EB000000}"/>
    <hyperlink ref="E4241" r:id="rId237" display="http://www.kfvs12.com/story/28915534/1-dead-after-standoff-in-marion" xr:uid="{00000000-0004-0000-0000-0000EC000000}"/>
    <hyperlink ref="Q4241" r:id="rId238" display="http://www.kfvs12.com/story/28915534/1-dead-after-standoff-in-marion" xr:uid="{00000000-0004-0000-0000-0000ED000000}"/>
    <hyperlink ref="E4240" r:id="rId239" display="http://www.mansfieldnewsjournal.com/story/news/local/2015/04/27/mansfield-police-scene-standoff/26457727/" xr:uid="{00000000-0004-0000-0000-0000EE000000}"/>
    <hyperlink ref="Q4240" r:id="rId240" display="http://www.mansfieldnewsjournal.com/story/news/local/2015/04/27/mansfield-police-scene-standoff/26457727/" xr:uid="{00000000-0004-0000-0000-0000EF000000}"/>
    <hyperlink ref="Q4245" r:id="rId241" display="http://abc7.com/news/burglary-suspect-killed-in-officer-involved-shooting-in-fountain-valley/682399/" xr:uid="{00000000-0004-0000-0000-0000F0000000}"/>
    <hyperlink ref="E4246" r:id="rId242" display="http://www.guns.com/2015/04/30/game-warden-shoots-kills-man-who-tried-to-drown-him-after-checking-fishing-license/" xr:uid="{00000000-0004-0000-0000-0000F1000000}"/>
    <hyperlink ref="E4247" r:id="rId243" display="https://www.victoriaadvocate.com/news/2015/apr/27/parents-of-veteran-fatally-shot-by-police-seek-ans/" xr:uid="{00000000-0004-0000-0000-0000F2000000}"/>
    <hyperlink ref="Q4247" r:id="rId244" display="https://www.victoriaadvocate.com/news/2015/apr/27/parents-of-veteran-fatally-shot-by-police-seek-ans/" xr:uid="{00000000-0004-0000-0000-0000F3000000}"/>
    <hyperlink ref="Q4248" r:id="rId245" display="http://www.wftv.com/news/news/local/1-fatally-shot-lake-county-deputy-involved-shootin/nk3ng/" xr:uid="{00000000-0004-0000-0000-0000F4000000}"/>
    <hyperlink ref="Q4252" r:id="rId246" display="http://www.miamiok.com/news/article_7116fd15-d23e-59c9-aa7e-043ec0f3871f.html" xr:uid="{00000000-0004-0000-0000-0000F5000000}"/>
    <hyperlink ref="E4253" r:id="rId247" display="http://www.statesmanjournal.com/story/news/2015/04/25/man-shot-killed-salem-police-identified/26377897/" xr:uid="{00000000-0004-0000-0000-0000F6000000}"/>
    <hyperlink ref="Q4253" r:id="rId248" display="http://www.oregonlive.com/pacific-northwest-news/index.ssf/2015/04/salem_police_wound_armed_man_e.html" xr:uid="{00000000-0004-0000-0000-0000F7000000}"/>
    <hyperlink ref="Q4257" r:id="rId249" display="http://www.presstelegram.com/general-news/20150424/police-no-weapon-found-at-scene-of-officer-involved-shooting-in-long-beach-thursday" xr:uid="{00000000-0004-0000-0000-0000F8000000}"/>
    <hyperlink ref="Q4254" r:id="rId250" display="http://www.latimes.com/local/lanow/la-me-ln-lapd-shoots-sylmar-gunman-20150423-story.html" xr:uid="{00000000-0004-0000-0000-0000F9000000}"/>
    <hyperlink ref="Q4250" r:id="rId251" display="http://sanfrancisco.cbslocal.com/2015/04/24/woman-shot-deputies-sonoma-county-chase-dies/" xr:uid="{00000000-0004-0000-0000-0000FA000000}"/>
    <hyperlink ref="E4263" r:id="rId252" display="http://www.nytimes.com/2015/04/24/nyregion/man-killed-by-police-in-queens-had-a-history-of-instability.html?_r=0" xr:uid="{00000000-0004-0000-0000-0000FB000000}"/>
    <hyperlink ref="Q4263" r:id="rId253" display="http://www.nytimes.com/2015/04/24/nyregion/man-killed-by-police-in-queens-had-a-history-of-instability.html?_r=0" xr:uid="{00000000-0004-0000-0000-0000FC000000}"/>
    <hyperlink ref="Q4258" r:id="rId254" display="http://www.dispatch.com/content/stories/local/2015/04/27/Knox_County_jail_death.html" xr:uid="{00000000-0004-0000-0000-0000FD000000}"/>
    <hyperlink ref="E4255" r:id="rId255" display="http://www.newson6.com/story/28881786/choctaw-county-law-enforcement-officers-shot-serving-warrant" xr:uid="{00000000-0004-0000-0000-0000FE000000}"/>
    <hyperlink ref="Q4255" r:id="rId256" display="http://www.newson6.com/story/28881786/choctaw-county-law-enforcement-officers-shot-serving-warrant" xr:uid="{00000000-0004-0000-0000-0000FF000000}"/>
    <hyperlink ref="Q4264" r:id="rId257" display="http://www.bakersfieldnow.com/news/local/Man-shot-in-Delano-300955291.html" xr:uid="{00000000-0004-0000-0000-000000010000}"/>
    <hyperlink ref="Q4265" r:id="rId258" display="http://www.latimes.com/local/lanow/la-me-ln-lapd-lincoln-heights-shooting-20150422-story.html" xr:uid="{00000000-0004-0000-0000-000001010000}"/>
    <hyperlink ref="Q4269" r:id="rId259" display="http://www.wtok.com/news/headlines/Lauderdale-County-Man-Dies-after-Arrest-300851931.html" xr:uid="{00000000-0004-0000-0000-000002010000}"/>
    <hyperlink ref="Q4273" r:id="rId260" display="http://www.suntelegraph.com/story/2015/04/21/community/leasa-hlavinka-husband-was-a-doting-father/6849.html" xr:uid="{00000000-0004-0000-0000-000003010000}"/>
    <hyperlink ref="Q4274" r:id="rId261" display="http://www.kentucky.com/2015/04/19/3809168/wilmore-man-killed-by-police-had.html" xr:uid="{00000000-0004-0000-0000-000004010000}"/>
    <hyperlink ref="Q4276" r:id="rId262" display="http://www.azfamily.com/story/28852387/phoenix-pds-mental-health-squad-looks-to-reduce-violent-encounters" xr:uid="{00000000-0004-0000-0000-000005010000}"/>
    <hyperlink ref="Q4281" r:id="rId263" display="http://www.pe.com/articles/car-765208-officers-sheriff.html" xr:uid="{00000000-0004-0000-0000-000006010000}"/>
    <hyperlink ref="Q4283" r:id="rId264" display="http://www.bakersfieldnow.com/news/local/Questions-raised-after-officer-involved-shooting-in-Shafter-300410121.html" xr:uid="{00000000-0004-0000-0000-000007010000}"/>
    <hyperlink ref="Q4284" r:id="rId265" display="http://www.detroitnews.com/story/news/local/wayne-county/2015/04/17/assault-suspect-died-hit-taser-identified/25947299/" xr:uid="{00000000-0004-0000-0000-000008010000}"/>
    <hyperlink ref="Q4291" r:id="rId266" display="http://www.abc17news.com/news/suspect-shot-and-killed-by-police/32394506" xr:uid="{00000000-0004-0000-0000-000009010000}"/>
    <hyperlink ref="Q4289" r:id="rId267" display="http://www.dailybulletin.com/government-and-politics/20150416/man-fatally-shot-by-deputies-near-montclair-had-bb-gun" xr:uid="{00000000-0004-0000-0000-00000A010000}"/>
    <hyperlink ref="Q4292" r:id="rId268" display="http://wreg.com/2015/04/15/man-wielding-machete-is-shot-and-killed-by-jonesboro-patrolman/" xr:uid="{00000000-0004-0000-0000-00000B010000}"/>
    <hyperlink ref="Q4290" r:id="rId269" display="http://www.nbclosangeles.com/news/local/Highland-In-Custody-Death-Investigation-300128821.html" xr:uid="{00000000-0004-0000-0000-00000C010000}"/>
    <hyperlink ref="Q4287" r:id="rId270" display="http://denver.cbslocal.com/2015/04/16/marriage-down-the-tubes-i-hope-they-kill-me-says-killed-standoff-suspect-on-facebook/" xr:uid="{00000000-0004-0000-0000-00000D010000}"/>
    <hyperlink ref="Q4332" r:id="rId271" display="http://www.nj.com/mercer/index.ssf/2015/04/man_shot_by_hamilton_police_in_stabbing_incident_d.html" xr:uid="{00000000-0004-0000-0000-00000E010000}"/>
    <hyperlink ref="E4295" r:id="rId272" display="http://fox2now.com/2015/04/14/man-identified-in-alton-officer-involved-shooting/" xr:uid="{00000000-0004-0000-0000-00000F010000}"/>
    <hyperlink ref="Q4295" r:id="rId273" display="http://fox2now.com/2015/04/14/man-identified-in-alton-officer-involved-shooting/" xr:uid="{00000000-0004-0000-0000-000010010000}"/>
    <hyperlink ref="Q4297" r:id="rId274" display="http://abc11.com/news/sampson-county-sheriffs-deputy-shoots-and-kills-robbery-suspect/654777/" xr:uid="{00000000-0004-0000-0000-000011010000}"/>
    <hyperlink ref="Q4298" r:id="rId275" display="http://www.koco.com/news/police-investigating-reported-shooting-in-newalla/32332484" xr:uid="{00000000-0004-0000-0000-000012010000}"/>
    <hyperlink ref="Q4299" r:id="rId276" display="http://www.dailymail.co.uk/news/article-3051433/Bodycam-footage-shows-Sand-Springs-Officer-Brian-Barnett-killing-Donald-Allen.html" xr:uid="{00000000-0004-0000-0000-000013010000}"/>
    <hyperlink ref="Q4300" r:id="rId277" display="http://www.appeal-democrat.com/corning_observer/deputy-shoots-kills-corning-man-stabbing-father/article_800aa990-e23b-11e4-9469-435eb6fa3396.html" xr:uid="{00000000-0004-0000-0000-000014010000}"/>
    <hyperlink ref="Q4304" r:id="rId278" display="http://www.pennlive.com/midstate/index.ssf/2015/04/adams_county_prison_gunman_die.html" xr:uid="{00000000-0004-0000-0000-000015010000}"/>
    <hyperlink ref="Q4303" r:id="rId279" display="http://www.northescambia.com/2015/04/santa-rosa-deputy-attacked-by-man-with-sword-suspect-shot-and-killed" xr:uid="{00000000-0004-0000-0000-000016010000}"/>
    <hyperlink ref="Q4306" r:id="rId280" display="http://newsok.com/oklahoma-agents-investigate-fatal-deputy-involved-shooting-in-creek-county/article/5408706" xr:uid="{00000000-0004-0000-0000-000017010000}"/>
    <hyperlink ref="Q4305" r:id="rId281" display="http://www.wyff4.com/news/family-of-man-killed-by-deputies-hires-attorney/32601896" xr:uid="{00000000-0004-0000-0000-000018010000}"/>
    <hyperlink ref="Q4308" r:id="rId282" display="http://www.latimes.com/local/lanow/la-me-ln-boyle-heights-ois-man-identified-20150410-story.html" xr:uid="{00000000-0004-0000-0000-000019010000}"/>
    <hyperlink ref="Q4310" r:id="rId283" display="http://www.kerngoldenempire.com/news/top-stories/new-information-on-kcso-in-custody-death" xr:uid="{00000000-0004-0000-0000-00001A010000}"/>
    <hyperlink ref="Q4307" r:id="rId284" display="http://sanfrancisco.cbslocal.com/2015/04/14/armed-robbery-suspect-killed-by-sunnyvale-police-was-army-veteran/" xr:uid="{00000000-0004-0000-0000-00001B010000}"/>
    <hyperlink ref="E4309" r:id="rId285" display="http://www.ksat.com/content/pns/ksat/news/2015/04/10/man-shot--killed-by-police-id-d.html" xr:uid="{00000000-0004-0000-0000-00001C010000}"/>
    <hyperlink ref="Q4309" r:id="rId286" display="http://www.ksat.com/content/pns/ksat/news/2015/04/10/man-shot--killed-by-police-id-d.html" xr:uid="{00000000-0004-0000-0000-00001D010000}"/>
    <hyperlink ref="Q4315" r:id="rId287" display="http://www.ktvb.com/story/news/crime/2015/04/07/deputy-shoots-kills-man-rifle/25414923/" xr:uid="{00000000-0004-0000-0000-00001E010000}"/>
    <hyperlink ref="Q4312" r:id="rId288" display="http://kfor.com/2015/04/08/officer-involved-shooting-in-shawnee-leaves-one-dead/" xr:uid="{00000000-0004-0000-0000-00001F010000}"/>
    <hyperlink ref="Q4319" r:id="rId289" display="http://www.turnto23.com/news/local-news/suspect-dies-after-officer-involved-shooting-in-tehachapi-040615" xr:uid="{00000000-0004-0000-0000-000020010000}"/>
    <hyperlink ref="Q4316" r:id="rId290" display="http://www.seattletimes.com/seattle-news/coulee-dam-man-dies-following-taser-incident/" xr:uid="{00000000-0004-0000-0000-000021010000}"/>
    <hyperlink ref="Q4317" r:id="rId291" display="http://www.ocala.com/article/20150429/ARTICLES/150429614" xr:uid="{00000000-0004-0000-0000-000022010000}"/>
    <hyperlink ref="Q4314" r:id="rId292" display="http://www.indystar.com/story/news/crime/2015/04/06/armed-man-shot-and-killed-by-police-on-southwestside/25348529/" xr:uid="{00000000-0004-0000-0000-000023010000}"/>
    <hyperlink ref="E4318" r:id="rId293" display="http://mugshot-record-search.com/mugshot/AZ/Maricopa-County-Sheriff-Office/2015-Mar-16/8155067/Kenneth-Cockerel" xr:uid="{00000000-0004-0000-0000-000024010000}"/>
    <hyperlink ref="Q4318" r:id="rId294" display="http://www.abc15.com/news/region-phoenix-metro/north-phoenix/police-identify-ken-cockerel-as-man-who-stabbed-himself-then-threatened-officers-with-knives" xr:uid="{00000000-0004-0000-0000-000025010000}"/>
    <hyperlink ref="Q4323" r:id="rId295" display="http://www.koat.com/news/state-police-officers-fatally-shoot-east-mountains-man/32197688" xr:uid="{00000000-0004-0000-0000-000026010000}"/>
    <hyperlink ref="Q4324" r:id="rId296" display="http://www.newson6.com/story/28722322/sheriff-man-who-died-after-being-tasered-broke-warner-officers-eye-bone-first" xr:uid="{00000000-0004-0000-0000-000027010000}"/>
    <hyperlink ref="Q4325" r:id="rId297" display="http://www.winchesterstar.com/article/040615br" xr:uid="{00000000-0004-0000-0000-000028010000}"/>
    <hyperlink ref="Q4329" r:id="rId298" display="http://www.kfvs12.com/story/28708976/man-identified-following-officer-involved-shooting-in-metropolis" xr:uid="{00000000-0004-0000-0000-000029010000}"/>
    <hyperlink ref="Q4328" r:id="rId299" display="http://www.thetowntalk.com/story/news/local/2015/04/04/pineville-man-killed-deputy-idd-la-guardsman/25296693/" xr:uid="{00000000-0004-0000-0000-00002A010000}"/>
    <hyperlink ref="Q4337" r:id="rId300" display="http://www.click2houston.com/news/pd-man-with-pellet-gun-shot-dead-by-baytown-police-officer/32108156" xr:uid="{00000000-0004-0000-0000-00002B010000}"/>
    <hyperlink ref="Q4342" r:id="rId301" display="http://www.nwitimes.com/news/local/lake/hobart-man-dies-while-in-police-custody/article_8c40ecd0-25ee-537c-a247-168e9f79d438.html" xr:uid="{00000000-0004-0000-0000-00002C010000}"/>
    <hyperlink ref="Q4343" r:id="rId302" display="http://www.10tv.com/content/stories/2015/03/29/pike-county-ohio--officer-involved-shooting-leaves-one-dead.html" xr:uid="{00000000-0004-0000-0000-00002D010000}"/>
    <hyperlink ref="Q4364" r:id="rId303" display="http://www.oregonlive.com/clark-county/index.ssf/2015/03/clark_county_jail_inmate_dies_1.html" xr:uid="{00000000-0004-0000-0000-00002E010000}"/>
    <hyperlink ref="Q4435" r:id="rId304" display="http://www.ksstradio.com/2015/03/09/texas-rangers-investigate-death-of-inmate/" xr:uid="{00000000-0004-0000-0000-00002F010000}"/>
    <hyperlink ref="Q4463" r:id="rId305" display="http://www.tristatehomepage.com/story/d/story/isp-investigating-officer-involved-shooting-in-ter/40703/pV4yrq5qR0S3uTbJYNfJsQ" xr:uid="{00000000-0004-0000-0000-000030010000}"/>
    <hyperlink ref="Q4476" r:id="rId306" display="http://www.theindychannel.com/news/local-news/suspect-fatally-shot-by-impd-officer-on-east-side" xr:uid="{00000000-0004-0000-0000-000031010000}"/>
    <hyperlink ref="Q4499" r:id="rId307" location="section/-1/article/p2p-82809119/" display="http://touch.mcall.com/ - section/-1/article/p2p-82809119/" xr:uid="{00000000-0004-0000-0000-000032010000}"/>
    <hyperlink ref="Q4503" r:id="rId308" display="http://www.starfl.com/news/local-news/officer-involved-shooting-under-investigation-1.440104" xr:uid="{00000000-0004-0000-0000-000033010000}"/>
    <hyperlink ref="Q4514" r:id="rId309" display="http://www.cbsnews.com/news/texas-officer-responding-to-home-fatally-shoots-off-duty-deputy/" xr:uid="{00000000-0004-0000-0000-000034010000}"/>
    <hyperlink ref="Q4539" r:id="rId310" display="http://woodtv.com/2015/02/07/suspect-in-officer-shooting-to-be-taken-off-life-support/" xr:uid="{00000000-0004-0000-0000-000035010000}"/>
    <hyperlink ref="A4527" r:id="rId311" display="http://www.killedbypolice.net/victims/150102.jpg" xr:uid="{00000000-0004-0000-0000-000036010000}"/>
    <hyperlink ref="Q4524" r:id="rId312" display="http://losangeles.cbslocal.com/2015/02/04/police-fatally-shoot-bank-robbery-suspect-in-chino-following-high-speed-chase/" xr:uid="{00000000-0004-0000-0000-000037010000}"/>
    <hyperlink ref="Q4540" r:id="rId313" display="http://newsok.com/new-details-released-in-stillwater-homicide-officer-shooting/article/5389230" xr:uid="{00000000-0004-0000-0000-000038010000}"/>
    <hyperlink ref="Q4544" r:id="rId314" display="http://alaska-native-news.com/inmate-dies-intake-anchorage-correctional-complex-15705" xr:uid="{00000000-0004-0000-0000-000039010000}"/>
    <hyperlink ref="Q4560" r:id="rId315" display="http://www.statesman.com/news/news/local/officer-involved-shooting-being-investigated/njtpW/" xr:uid="{00000000-0004-0000-0000-00003A010000}"/>
    <hyperlink ref="Q4586" r:id="rId316" display="http://theadvocate.com/news/11346884-123/evangeline-parish-man-shot-killed" xr:uid="{00000000-0004-0000-0000-00003B010000}"/>
    <hyperlink ref="Q4611" r:id="rId317" display="http://www.washingtonpost.com/news/the-watch/wp/2015/01/09/iowa-cop-reportedly-tries-to-shoot-dog-kills-woman-instead/" xr:uid="{00000000-0004-0000-0000-00003C010000}"/>
    <hyperlink ref="E4626" r:id="rId318" display="http://www.miamiherald.com/news/local/community/florida-keys/tfsh2c/picture5621952/ALTERNATES/FREE_960/Roberto.jpg" xr:uid="{00000000-0004-0000-0000-00003D010000}"/>
    <hyperlink ref="Q4626" r:id="rId319" display="http://www.miamiherald.com/news/local/community/florida-keys/article5621958.html" xr:uid="{00000000-0004-0000-0000-00003E010000}"/>
    <hyperlink ref="E4631" r:id="rId320" display="http://i.guim.co.uk/static/w-620/h--/q-95/sys-images/Guardian/Pix/pictures/2015/2/12/1423748301468/7245d83a-eba5-4117-8f2b-584fc9f566e8-bestSizeAvailable.jpeg" xr:uid="{00000000-0004-0000-0000-00003F010000}"/>
    <hyperlink ref="Q4631" r:id="rId321" display="http://www.alternet.org/news-amp-politics/kevin-davis-called-cops-help-out-friend-trouble-and-was-shot-death-police-his" xr:uid="{00000000-0004-0000-0000-000040010000}"/>
    <hyperlink ref="E4630" r:id="rId322" display="http://www.miamiherald.com/news/local/crime/2xyin4/picture5303859/ALTERNATES/FREE_960/Eric Tyrone Forbes.jpg" xr:uid="{00000000-0004-0000-0000-000041010000}"/>
    <hyperlink ref="Q4630" r:id="rId323" display="http://www.local10.com/news/1-dead-in-new-years-eve-policeinvolved-shooting-in-miami/30477214" xr:uid="{00000000-0004-0000-0000-000042010000}"/>
    <hyperlink ref="Q4629" r:id="rId324" display="http://www.presstelegram.com/general-news/20150101/armed-woman-killed-in-compton-deputy-involved-shooting" xr:uid="{00000000-0004-0000-0000-000043010000}"/>
    <hyperlink ref="Q4638" r:id="rId325" display="http://6abc.com/news/sources-suspect-shot-killed-by-police-in-drexel-hill/455767/" xr:uid="{00000000-0004-0000-0000-000044010000}"/>
    <hyperlink ref="Q4635" r:id="rId326" display="http://www.firstcoastnews.com/story/news/local/2014/12/29/st-johns-county-armed-suspect-killed/21031459/" xr:uid="{00000000-0004-0000-0000-000045010000}"/>
    <hyperlink ref="Q4639" r:id="rId327" display="http://www.chicoer.com/general-news/20141229/man-shot-killed-by-sheriffs-deputy-in-paradise" xr:uid="{00000000-0004-0000-0000-000046010000}"/>
    <hyperlink ref="E4643" r:id="rId328" display="http://edge.liveleak.com/80281E/ll_a_s/2014/Dec/29/LiveLeak-dot-com-ebe_1419888575-davidandrescott_1419888592.jpg.resized.jpg?d5e8cc8eccfb6039332f41f6249e92b06c91b4db65f5e99818bdd5924c40ded7397e&amp;ec_rate=230" xr:uid="{00000000-0004-0000-0000-000047010000}"/>
    <hyperlink ref="Q4643" r:id="rId329" display="http://www.actionnewsjax.com/news/news/local/swat-called-out-fort-caroline-area/njbtC/" xr:uid="{00000000-0004-0000-0000-000048010000}"/>
    <hyperlink ref="Q4646" r:id="rId330" display="http://www.al.com/news/birmingham/index.ssf/2014/12/51-year-old_man_shot_to_death.html" xr:uid="{00000000-0004-0000-0000-000049010000}"/>
    <hyperlink ref="E4648" r:id="rId331" display="http://www.wesh.com/image/view/-/30418970/medRes/2/-/maxh/220/maxw/220/-/o2mpgg/-/Quinten-Jamal-Smith-jpg.jpg" xr:uid="{00000000-0004-0000-0000-00004A010000}"/>
    <hyperlink ref="Q4648" r:id="rId332" display="http://www.wesh.com/news/sheriff-brevard-deputy-fatally-shoots-armed-wanted-man/30415088" xr:uid="{00000000-0004-0000-0000-00004B010000}"/>
    <hyperlink ref="E4647" r:id="rId333" display="http://ww3.hdnux.com/photos/33/73/31/7321166/3/622x350.jpg" xr:uid="{00000000-0004-0000-0000-00004C010000}"/>
    <hyperlink ref="Q4647" r:id="rId334" display="http://www.kvue.com/story/news/state/2014/12/26/police-shoot-kill-man-firing-gun-in-texas-city-parking-lot/20907475/" xr:uid="{00000000-0004-0000-0000-00004D010000}"/>
    <hyperlink ref="Q4649" r:id="rId335" display="http://www.19actionnews.com/story/27709268/bedford-resident-shot-and-killed-during-confrontation-with-police" xr:uid="{00000000-0004-0000-0000-00004E010000}"/>
    <hyperlink ref="Q4654" r:id="rId336" display="http://www.oregonlive.com/portland/index.ssf/2014/12/man_dies_after_officer-involve.html" xr:uid="{00000000-0004-0000-0000-00004F010000}"/>
    <hyperlink ref="Q4655" r:id="rId337" display="http://pickens.fetchyournews.com/archives/5043-UPDATED-Authorities-Confirm-Suspect-Has-Died,-Domestic-Call-Ends-in-Gun-Fire.html" xr:uid="{00000000-0004-0000-0000-000050010000}"/>
    <hyperlink ref="Q4657" r:id="rId338" display="http://www.huffingtonpost.com/2014/12/24/antonio-martin-police-shooting_n_6376210.html" xr:uid="{00000000-0004-0000-0000-000051010000}"/>
    <hyperlink ref="Q4664" r:id="rId339" display="http://www.doverpost.com/article/20141221/NEWS/141229971/13421/NEWS" xr:uid="{00000000-0004-0000-0000-000052010000}"/>
    <hyperlink ref="Q4663" r:id="rId340" display="http://www.sacbee.com/news/local/crime/article4774815.html" xr:uid="{00000000-0004-0000-0000-000053010000}"/>
    <hyperlink ref="Q4669" r:id="rId341" display="http://www.kpho.com/story/27660383/pd-phoenix-officer-involved-in-shooting" xr:uid="{00000000-0004-0000-0000-000054010000}"/>
    <hyperlink ref="Q4672" r:id="rId342" display="http://www.wthr.com/story/27658447/police-pursuit-standoff-shuts-down-state-road-67-at-owen-morgan-county-line" xr:uid="{00000000-0004-0000-0000-000055010000}"/>
    <hyperlink ref="Q4674" r:id="rId343" display="http://www.kirotv.com/news/news/deputy-involved-shooting-tacoma/njTnD/" xr:uid="{00000000-0004-0000-0000-000056010000}"/>
    <hyperlink ref="Q4676" r:id="rId344" display="http://www.pnj.com/story/news/crime/2014/12/17/man-dies-two-weeks-tased/20545199/" xr:uid="{00000000-0004-0000-0000-000057010000}"/>
    <hyperlink ref="Q4679" r:id="rId345" display="http://www.azcentral.com/story/news/local/phoenix/2014/12/17/phoenix-officer-shooting-teen-dies-abrk/20530475/" xr:uid="{00000000-0004-0000-0000-000058010000}"/>
    <hyperlink ref="E4677" r:id="rId346" display="http://www.muellersfuneralhomes.com/obituaries/Johnathon-Jd-Mar/Print/Wall" xr:uid="{00000000-0004-0000-0000-000059010000}"/>
    <hyperlink ref="Q4678" r:id="rId347" display="http://www.ocregister.com/articles/mesa-645510-costa-warrants.html" xr:uid="{00000000-0004-0000-0000-00005A010000}"/>
    <hyperlink ref="Q4675" r:id="rId348" display="http://whotv.com/2014/12/17/marshalltown-police-critically-wound-armed-suspect-overnight/" xr:uid="{00000000-0004-0000-0000-00005B010000}"/>
    <hyperlink ref="Q4682" r:id="rId349" display="http://www.nbcphiladelphia.com/news/local/Mayfair-Police-Shooting-285796911.html" xr:uid="{00000000-0004-0000-0000-00005C010000}"/>
    <hyperlink ref="Q4683" r:id="rId350" display="http://www.tennessean.com/story/news/crime/2014/12/14/suspect-killed-officer-injured-south-nashville/20418519/" xr:uid="{00000000-0004-0000-0000-00005D010000}"/>
    <hyperlink ref="E4684" r:id="rId351" display="http://www.arklatexhomepage.com/media/lib/186/8/4/d/84d8a85a-cc51-4371-b6d1-6a6fb81977f1/Story.jpg" xr:uid="{00000000-0004-0000-0000-00005E010000}"/>
    <hyperlink ref="E4681" r:id="rId352" display="http://www.everythinglubbock.com/media/lib/197/b/e/9/be97488a-220f-42d4-a656-82afae53b037/Story.jpg" xr:uid="{00000000-0004-0000-0000-00005F010000}"/>
    <hyperlink ref="Q4681" r:id="rId353" display="http://www.newswest9.com/story/27643563/midland-police-identify-officer-killed-in-murder-suicide" xr:uid="{00000000-0004-0000-0000-000060010000}"/>
    <hyperlink ref="Q4685" r:id="rId354" display="http://www.msnewsnow.com/story/27625936/madison-coroner-called-to-hwy-51-for-officer-involved-shooting" xr:uid="{00000000-0004-0000-0000-000061010000}"/>
    <hyperlink ref="Q4689" r:id="rId355" display="http://www.wbir.com/story/news/local/sevierville-sevier/2014/12/13/spd-officer-shoots-kills-man-standoff/20349589/" xr:uid="{00000000-0004-0000-0000-000062010000}"/>
    <hyperlink ref="Q4694" r:id="rId356" display="http://www.kktv.com/home/headlines/One-Man-Hospialized-After-Officer-Involved-Shooting-285508201.html" xr:uid="{00000000-0004-0000-0000-000063010000}"/>
    <hyperlink ref="Q4696" r:id="rId357" display="http://wvtm.membercenter.worldnow.com/story/27598792/1-dead-in-sanford-officer-involved-shooting" xr:uid="{00000000-0004-0000-0000-000064010000}"/>
    <hyperlink ref="Q4700" r:id="rId358" display="http://abc7chicago.com/news/armed-man-84-fatally-shot-by-police-in-lake-station-ind/428887/" xr:uid="{00000000-0004-0000-0000-000065010000}"/>
    <hyperlink ref="Q4702" r:id="rId359" display="http://www.lansingstatejournal.com/story/news/local/2014/12/08/shooting-lansing-township/20101031/" xr:uid="{00000000-0004-0000-0000-000066010000}"/>
    <hyperlink ref="Q4707" r:id="rId360" display="http://www.mynews3.com/content/specials/crimetracker/story/One-dead-in-shooting-inside-Rio-casino-early-today/cN46O5Q68ky6b5gwzcAquQ.cspx" xr:uid="{00000000-0004-0000-0000-000067010000}"/>
    <hyperlink ref="Q4709" r:id="rId361" display="http://ktla.com/2014/12/05/armed-man-shot-by-officers-near-hollywood-and-highland-lapd/" xr:uid="{00000000-0004-0000-0000-000068010000}"/>
    <hyperlink ref="E4710" r:id="rId362" display="http://wistv.images.worldnow.com/images/6145354_G.jpg" xr:uid="{00000000-0004-0000-0000-000069010000}"/>
    <hyperlink ref="Q4710" r:id="rId363" display="http://www.wltx.com/story/news/local/2014/12/05/sled-investigating-officer-involved-shooting/19980013/" xr:uid="{00000000-0004-0000-0000-00006A010000}"/>
    <hyperlink ref="Q4714" r:id="rId364" display="http://www.thenewsstar.com/story/news/local/2014/12/23/officer-involved-shooting-named-separate-case/20814039/" xr:uid="{00000000-0004-0000-0000-00006B010000}"/>
    <hyperlink ref="Q4718" r:id="rId365" display="http://www.star-telegram.com/2014/12/03/6335890/fort-worth-police-fatally-shoot.html?rh=1" xr:uid="{00000000-0004-0000-0000-00006C010000}"/>
    <hyperlink ref="E4719" r:id="rId366" display="https://encrypted-tbn1.gstatic.com/images?q=tbn:ANd9GcReseSA89ykdECqZfgRZGCtXTy03nbwQN7mgVVimHD6HxveTuXMkCVC4Q" xr:uid="{00000000-0004-0000-0000-00006D010000}"/>
    <hyperlink ref="Q4719" r:id="rId367" display="http://newsok.com/officer-involved-shooting-reported-in-northwest-oklahoma-city/article/5372084" xr:uid="{00000000-0004-0000-0000-00006E010000}"/>
    <hyperlink ref="Q4723" r:id="rId368" display="http://www.chron.com/news/houston-texas/article/1-dead-in-officer-involved-shooting-in-NW-Harris-5928188.php" xr:uid="{00000000-0004-0000-0000-00006F010000}"/>
    <hyperlink ref="Q4738" r:id="rId369" display="http://crimeblog.dallasnews.com/2014/11/balch-springs-police-say-man-died-in-custody-tuesday-after-he-fought-arresting-officers.html/" xr:uid="{00000000-0004-0000-0000-000070010000}"/>
    <hyperlink ref="Q4740" r:id="rId370" display="http://www.firstcoastnews.com/story/news/local/2014/11/24/jso-involved-incident-gate-gas-station/70068030/" xr:uid="{00000000-0004-0000-0000-000071010000}"/>
    <hyperlink ref="Q4749" r:id="rId371" location=".VHT3q4vF9R4" display="http://www.kutv.com/news/features/top-stories/stories/South-Jordan-police-give-more-details-in-shooting-death-of-1-man-59617.shtml - .VHT3q4vF9R4" xr:uid="{00000000-0004-0000-0000-000072010000}"/>
    <hyperlink ref="Q4747" r:id="rId372" display="http://sacramento.cbslocal.com/2014/11/23/suspect-dead-after-shootout-in-downtown-sonora-officer-bystander-hurt/" xr:uid="{00000000-0004-0000-0000-000073010000}"/>
    <hyperlink ref="Q4759" r:id="rId373" display="http://www.wral.com/family-man-who-shot-fayetteville-officer-suffered-from-mental-illness/14200793/" xr:uid="{00000000-0004-0000-0000-000074010000}"/>
    <hyperlink ref="E4764" r:id="rId374" display="http://www.revelsfh.com/obituaries/uploads/OI1223286732_FullSizeRender.jpg" xr:uid="{00000000-0004-0000-0000-000075010000}"/>
    <hyperlink ref="Q4765" r:id="rId375" display="http://www.mcall.com/news/breaking/mc-d-phillipsburg-officer-involved-shooting-suspect-dies-20141118-story.html" xr:uid="{00000000-0004-0000-0000-000076010000}"/>
    <hyperlink ref="Q4774" r:id="rId376" display="http://www.weau.com/home/headlines/Female-suspect-killed-in-Boyceville-officer-involved-shooting-282832071.html" xr:uid="{00000000-0004-0000-0000-000077010000}"/>
    <hyperlink ref="Q4782" r:id="rId377" display="http://www.local8now.com/home/headlines/Shooting-investigation-in-South-Knox-County-282637501.html" xr:uid="{00000000-0004-0000-0000-000078010000}"/>
    <hyperlink ref="E4789" r:id="rId378" display="http://imgick.nj.com/home/njo-media/width620/img/middlesex_impact/photo/16419415-mmmain.png" xr:uid="{00000000-0004-0000-0000-000079010000}"/>
    <hyperlink ref="Q4789" r:id="rId379" display="http://www.nj.com/middlesex/index.ssf/2014/11/middlesex_county_death_jail_inmate_family_wait_for_answers.html" xr:uid="{00000000-0004-0000-0000-00007A010000}"/>
    <hyperlink ref="Q4804" r:id="rId380" display="http://www.jacksonsun.com/story/news/local/2014/11/11/parents-man-shot-officer-speak-tbi-investigate/18836355/" xr:uid="{00000000-0004-0000-0000-00007B010000}"/>
    <hyperlink ref="Q4805" r:id="rId381" display="http://magicvalley.com/news/local/crime-and-courts/update-man-fatally-shot-by-jerome-county-deputies-identified/article_4355b3bd-44b7-5e74-8937-16ad1d7d96cc.html" xr:uid="{00000000-0004-0000-0000-00007C010000}"/>
    <hyperlink ref="Q4808" r:id="rId382" display="http://www.rgj.com/story/news/crime/2014/11/05/police-officer-involved-shooting-near-unr/18563353/" xr:uid="{00000000-0004-0000-0000-00007D010000}"/>
    <hyperlink ref="E4809" r:id="rId383" display="https://www.facebook.com/groups/387178151407408/" xr:uid="{00000000-0004-0000-0000-00007E010000}"/>
    <hyperlink ref="Q4809" r:id="rId384" display="http://www.yakimaherald.com/news/latestlocalnews/2632541-8/man-fatally-shot-by-yakima-county-deputy" xr:uid="{00000000-0004-0000-0000-00007F010000}"/>
    <hyperlink ref="Q4810" r:id="rId385" display="http://www.wsaz.com/home/headlines/Officers-Shoot-and-Kill-Suspect-During-Drug-Raid-in-Lawrence-County-Ohiog---281476761.html" xr:uid="{00000000-0004-0000-0000-000080010000}"/>
    <hyperlink ref="Q4818" r:id="rId386" display="http://www.kshb.com/news/crime/deputy-fatally-shot-in-cedar-county" xr:uid="{00000000-0004-0000-0000-000081010000}"/>
    <hyperlink ref="Q4819" r:id="rId387" display="http://www.tucsonnewsnow.com/story/27187359/bicyclist-fatally-struck-by-police-officer-in-unmarked-vehicle" xr:uid="{00000000-0004-0000-0000-000082010000}"/>
    <hyperlink ref="Q4830" r:id="rId388" display="http://www.wdbj7.com/news/local/lynchburg-bedford/deputy-involved-in-bedford-county-shooting/29390802" xr:uid="{00000000-0004-0000-0000-000083010000}"/>
    <hyperlink ref="Q4834" r:id="rId389" display="http://www.wsvn.com/story/27025232/1-dead-in-hialeah-police-involved-shooting" xr:uid="{00000000-0004-0000-0000-000084010000}"/>
    <hyperlink ref="Q4846" r:id="rId390" display="http://www.fayobserver.com/news/local/man-shot-killed-when-cumberland-county-deputies-try-to-serve/article_f253b5ae-7298-5362-8caf-84520ea48f26.html" xr:uid="{00000000-0004-0000-0000-000085010000}"/>
    <hyperlink ref="Q4847" r:id="rId391" display="http://www.tucsonsentinel.com/local/report/102914_bp_shooting/update-man-fatally-shot-by-border-patrol-identified/" xr:uid="{00000000-0004-0000-0000-000086010000}"/>
    <hyperlink ref="Q4853" r:id="rId392" display="http://www.nydailynews.com/new-york/nyc-crime/police-shoots-kills-man-ax-queens-article-1.1984914" xr:uid="{00000000-0004-0000-0000-000087010000}"/>
    <hyperlink ref="Q4898" r:id="rId393" location="incart_2box" display="http://www.al.com/news/huntsville/index.ssf/2014/10/officer-involved_shooting_at_m.html - incart_2box" xr:uid="{00000000-0004-0000-0000-000088010000}"/>
    <hyperlink ref="E4894" r:id="rId394" display="http://bloximages.chicago2.vip.townnews.com/wacotrib.com/content/tncms/assets/v3/editorial/d/8f/d8f5c52a-c474-5323-bbcf-9da3b5d574a5/543498624ad06.image.jpg" xr:uid="{00000000-0004-0000-0000-000089010000}"/>
    <hyperlink ref="Q4894" r:id="rId395" display="http://www.wacotrib.com/news/courts_and_trials/woman-dies-in-mclennan-county-jail/article_295a2448-47f5-565b-b08b-7d0104877301.html" xr:uid="{00000000-0004-0000-0000-00008A010000}"/>
    <hyperlink ref="E4895" r:id="rId396" display="http://www.miamiherald.com/news/state/florida/mqonpy/picture2628797/ALTERNATES/FREE_960/latandraellington" xr:uid="{00000000-0004-0000-0000-00008B010000}"/>
    <hyperlink ref="Q4895" r:id="rId397" display="http://www.miamiherald.com/news/state/florida/article2564576.html" xr:uid="{00000000-0004-0000-0000-00008C010000}"/>
    <hyperlink ref="Q4896" r:id="rId398" display="http://www.jrn.com/ktnv/news/Family-speaks-out-after-man-killed-by-police-in-shootout-278597311.html" xr:uid="{00000000-0004-0000-0000-00008D010000}"/>
    <hyperlink ref="Q4902" r:id="rId399" display="http://www.washingtonpost.com/local/man-shot-and-killed-by-officers-trying-to-serve-a-warrant-in-southeast-dc/2014/10/05/b755dfea-4c9b-11e4-aa5e-7153e466a02d_story.html" xr:uid="{00000000-0004-0000-0000-00008E010000}"/>
    <hyperlink ref="E4908" r:id="rId400" display="http://www.gannett-cdn.com/-mm-/90407faa708f948b3bc41ed885ae0b6dbee7db9f/c=0-743-2448-2587&amp;r=x383&amp;c=540x380/local/-/media/WXIA/None/2014/10/03/1412363614000-photo-2-.JPG" xr:uid="{00000000-0004-0000-0000-00008F010000}"/>
    <hyperlink ref="Q4910" r:id="rId401" display="http://www.wlky.com/news/woman-shot-by-lmpd-officers-in-swat-situation-dies/28371462" xr:uid="{00000000-0004-0000-0000-000090010000}"/>
    <hyperlink ref="Q4917" r:id="rId402" display="http://www.houstontx.gov/police/nr/2014/oct/nr141001-3.htm" xr:uid="{00000000-0004-0000-0000-000091010000}"/>
    <hyperlink ref="Q4939" r:id="rId403" display="http://www.wfaa.com/story/news/crime/2014/09/23/man-death-police-custody-pepper-spray-dallas-university-park-police/16100715/" xr:uid="{00000000-0004-0000-0000-000092010000}"/>
    <hyperlink ref="Q4937" r:id="rId404" display="http://www.elkharttruth.com/news/crime-fire-courts/2014/09/29/Joseph-Adam-Lee-died-from-multiple-gunshot-wounds-shooting-investigation-continues.html" xr:uid="{00000000-0004-0000-0000-000093010000}"/>
    <hyperlink ref="Q4947" r:id="rId405" display="http://www.demingheadlight.com/deming-news/ci_26572049/pursuit-through-luna-county-ends-stand-off-las" xr:uid="{00000000-0004-0000-0000-000094010000}"/>
    <hyperlink ref="Q4949" r:id="rId406" display="http://www.northwestgeorgianews.com/polkfishwrap/news/local/authorities--year-old-levi-weaver-shot-killed-by-polk/article_b26d6dba-408c-11e4-ba96-0017a43b2370.html" xr:uid="{00000000-0004-0000-0000-000095010000}"/>
    <hyperlink ref="Q4950" r:id="rId407" display="http://www.twincities.com/localnews/ci_26675527/hermantown-man-dies-after-police-use-taser" xr:uid="{00000000-0004-0000-0000-000096010000}"/>
    <hyperlink ref="Q4953" r:id="rId408" display="http://www.ajc.com/news/news/man-fatally-shot-by-police-on-savannah-street/nhP97/" xr:uid="{00000000-0004-0000-0000-000097010000}"/>
    <hyperlink ref="Q4961" r:id="rId409" display="http://www.wwltv.com/story/news/local/orleans/2014/09/15/officer-shot-on-duty-in-good-spirits/15700815/" xr:uid="{00000000-0004-0000-0000-000098010000}"/>
    <hyperlink ref="E4967" r:id="rId410" display="http://www.copblock.org/wp-content/uploads/2014/09/ricky-deangelo-hinkle-jefferson-county-alabama-copblock.png" xr:uid="{00000000-0004-0000-0000-000099010000}"/>
    <hyperlink ref="Q4967" r:id="rId411" display="http://www.al.com/news/birmingham/index.ssf/2014/09/jefferson_county_inmate_dies_a.html" xr:uid="{00000000-0004-0000-0000-00009A010000}"/>
    <hyperlink ref="Q4965" r:id="rId412" display="http://www.wkyt.com/home/headlines/Police-dealing-with-developing-situation-in-Madison-County-275029661.html" xr:uid="{00000000-0004-0000-0000-00009B010000}"/>
    <hyperlink ref="Q4991" r:id="rId413" display="http://www.kolotv.com/home/headlines/Officer-Involved-Shooting-Shuts-Down-Sutro-and-So-273796761.html" xr:uid="{00000000-0004-0000-0000-00009C010000}"/>
    <hyperlink ref="Q4992" r:id="rId414" display="http://www.cleveland.com/metro/index.ssf/2014/09/man_shot_killed_by_cleveland_p.html" xr:uid="{00000000-0004-0000-0000-00009D010000}"/>
    <hyperlink ref="Q4998" r:id="rId415" display="http://nypost.com/2014/09/06/man-who-shot-nypd-cop-dies-after-surgery/" xr:uid="{00000000-0004-0000-0000-00009E010000}"/>
    <hyperlink ref="Q5003" r:id="rId416" display="http://www.king5.com/story/news/local/seattle/2014/09/01/police-find-gun-arsenal-queen-anne-home-shooting/14946055/" xr:uid="{00000000-0004-0000-0000-00009F010000}"/>
    <hyperlink ref="E5007" r:id="rId417" display="https://cbsnewyork.files.wordpress.com/2014/08/singelton2.jpg?w=620&amp;h=349&amp;crop=1" xr:uid="{00000000-0004-0000-0000-0000A0010000}"/>
    <hyperlink ref="Q5007" r:id="rId418" display="http://www.nydailynews.com/new-york/nyc-crime/death-man-high-pcp-restrained-cops-ruled-homicide-article-1.1922055" xr:uid="{00000000-0004-0000-0000-0000A1010000}"/>
    <hyperlink ref="Q5011" r:id="rId419" display="http://www.mprnews.org/story/2014/11/17/police-justified-in-ramsey-shooting" xr:uid="{00000000-0004-0000-0000-0000A2010000}"/>
    <hyperlink ref="Q5012" r:id="rId420" display="http://www.redding.com/news/local-news/deputies-person-shot-on-fig-tree-lane" xr:uid="{00000000-0004-0000-0000-0000A3010000}"/>
    <hyperlink ref="Q5042" r:id="rId421" display="http://www.baltimoresun.com/news/maryland/baltimore-county/bs-md-co-in-custody-death-20140821-story.html" xr:uid="{00000000-0004-0000-0000-0000A4010000}"/>
    <hyperlink ref="Q5047" r:id="rId422" display="http://www.philly.com/philly/news/20140820_Cop_grazed_by_bullet__suspect_killed.html" xr:uid="{00000000-0004-0000-0000-0000A5010000}"/>
    <hyperlink ref="Q5050" r:id="rId423" display="http://homicide.latimes.com/post/andre-maurice-jones/" xr:uid="{00000000-0004-0000-0000-0000A6010000}"/>
    <hyperlink ref="Q5067" r:id="rId424" display="http://www.9news.com/story/news/crime/2014/08/13/greeley-officer-involved-shoot-veteran-shoot-out-call/14006469/" xr:uid="{00000000-0004-0000-0000-0000A7010000}"/>
    <hyperlink ref="Q5069" r:id="rId425" display="http://neshobademocrat.com/main.asp?SectionID=2&amp;SubSectionID=297&amp;ArticleID=33427" xr:uid="{00000000-0004-0000-0000-0000A8010000}"/>
    <hyperlink ref="E5070" r:id="rId426" display="http://obits.dignitymemorial.com/dignity-memorial/obituary.aspx?n=James-DeVito&amp;lc=7339&amp;pid=172110208&amp;mid=6085341" xr:uid="{00000000-0004-0000-0000-0000A9010000}"/>
    <hyperlink ref="E5077" r:id="rId427" display="http://kbmt.images.worldnow.com/images/4452029_G.jpg" xr:uid="{00000000-0004-0000-0000-0000AA010000}"/>
    <hyperlink ref="Q5077" r:id="rId428" display="http://www.12newsnow.com/story/26251863/family-seeks-answers-after-police-release-unconscious-man-who-died-moments-later" xr:uid="{00000000-0004-0000-0000-0000AB010000}"/>
    <hyperlink ref="Q5079" r:id="rId429" display="http://www.shreveporttimes.com/story/news/crime/2014/08/11/state-fbi-investigate-doc-prisoners-death/13931967/%22His death was reported July 15 to state police investigators by the Claiborne Parish Sheriff's Office.%22" xr:uid="{00000000-0004-0000-0000-0000AC010000}"/>
    <hyperlink ref="Q5073" r:id="rId430" display="http://www.arklatexhomepage.com/story/d/story/man-killed-in-overnight-shooting-has-been-identifi/42931/M-T9-BnlDEKC3eIlvgv1Xg" xr:uid="{00000000-0004-0000-0000-0000AD010000}"/>
    <hyperlink ref="Q5076" r:id="rId431" display="http://kpel965.com/la-state-police-handling-shooting-involving-crowley-police-officers/" xr:uid="{00000000-0004-0000-0000-0000AE010000}"/>
    <hyperlink ref="Q5101" r:id="rId432" display="http://www.local10.com/news/1-killed-in-policeinvolved-shooting-in-miami-springs/26847256" xr:uid="{00000000-0004-0000-0000-0000AF010000}"/>
    <hyperlink ref="Q5098" r:id="rId433" display="http://www.cincinnati.com/story/news/2014/08/05/cincinnati-police-officer-shoots-man-killed-traffic-stop/13611479/" xr:uid="{00000000-0004-0000-0000-0000B0010000}"/>
    <hyperlink ref="Q5099" r:id="rId434" display="http://www.newsherald.com/news/crime-public-safety/man-shot-during-standoff-dies-1.357594" xr:uid="{00000000-0004-0000-0000-0000B1010000}"/>
    <hyperlink ref="Q5108" r:id="rId435" display="http://bangordailynews.com/2014/08/04/news/penobscot/lagrange-man-49-killed-by-state-trooper-after-3-hour-standoff/" xr:uid="{00000000-0004-0000-0000-0000B2010000}"/>
    <hyperlink ref="Q5117" r:id="rId436" display="http://www.ajc.com/news/news/police-investigating-shooting-in-east-point/ngsX4/" xr:uid="{00000000-0004-0000-0000-0000B3010000}"/>
    <hyperlink ref="Q5128" r:id="rId437" display="http://www.8newsnow.com/story/26137424/breaking-news-police-investigate-officer-involved-shooting" xr:uid="{00000000-0004-0000-0000-0000B4010000}"/>
    <hyperlink ref="Q5129" r:id="rId438" display="http://www.tri-cityherald.com/2014/07/29/3083195_pasco-man-with-knife-killed-by.html?rh=1" xr:uid="{00000000-0004-0000-0000-0000B5010000}"/>
    <hyperlink ref="Q5137" r:id="rId439" display="http://www.knoxnews.com/news/local-news/parolee-killed-in-fight-with-officer-had-a-syringe-narcotic-on-him_07147175" xr:uid="{00000000-0004-0000-0000-0000B6010000}"/>
    <hyperlink ref="Q5141" r:id="rId440" display="http://www.sltrib.com/news/justice/1618808-155/officers-shot-lister-police-gill-gun" xr:uid="{00000000-0004-0000-0000-0000B7010000}"/>
    <hyperlink ref="Q5152" r:id="rId441" display="http://www.northwestgeorgianews.com/rome/adairsville-officer-on-administrative-leave-after-fatal-shooting/article_7082a720-119e-11e4-8eb9-001a4bcf6878.html" xr:uid="{00000000-0004-0000-0000-0000B8010000}"/>
    <hyperlink ref="Q5150" r:id="rId442" display="http://www.koat.com/news/apd-involved-in-shooting-near-eubank-central/27095580" xr:uid="{00000000-0004-0000-0000-0000B9010000}"/>
    <hyperlink ref="Q5155" r:id="rId443" display="http://www.kentreporter.com/news/272307371.html" xr:uid="{00000000-0004-0000-0000-0000BA010000}"/>
    <hyperlink ref="Q5158" r:id="rId444" display="http://www.azcentral.com/story/news/local/tempe/2014/07/20/tempe-officer-involved-shooting-jonathan-williams-dead/12922577/" xr:uid="{00000000-0004-0000-0000-0000BB010000}"/>
    <hyperlink ref="Q5159" r:id="rId445" display="http://www.fox5vegas.com/story/26071249/coroner-identifies-man-shot-by-nlv-police" xr:uid="{00000000-0004-0000-0000-0000BC010000}"/>
    <hyperlink ref="Q5174" r:id="rId446" display="http://www.citizen-times.com/story/news/crime/2014/07/14/hendersonville-police-shoot-kill-suspect/12640863/" xr:uid="{00000000-0004-0000-0000-0000BD010000}"/>
    <hyperlink ref="Q5183" r:id="rId447" display="http://www.12newsnow.com/story/26796642/vidor-officers-cleared-by-grand-jury-will-return-to-work-friday" xr:uid="{00000000-0004-0000-0000-0000BE010000}"/>
    <hyperlink ref="Q5186" r:id="rId448" display="http://www.10tv.com/content/stories/2014/07/10/columbus-ohio-probation-officer-among-2-people-shot-in-southeast-columbus.html" xr:uid="{00000000-0004-0000-0000-0000BF010000}"/>
    <hyperlink ref="Q5194" r:id="rId449" display="http://journaltimes.com/news/local/crime-and-courts/man-fatally-shot-by-police-identified/article_9983c98a-0620-11e4-8f7e-0019bb2963f4.html" xr:uid="{00000000-0004-0000-0000-0000C0010000}"/>
    <hyperlink ref="Q5206" r:id="rId450" display="http://www.wcyb.com/news/tbi-investigating-death-of-man-in-custody/26809334" xr:uid="{00000000-0004-0000-0000-0000C1010000}"/>
    <hyperlink ref="Q5209" r:id="rId451" location="__federated=1" display="http://www.ajc.com/news/news/officer-involved-shooting-in-se-atlanta/ngYcr/ - __federated=1" xr:uid="{00000000-0004-0000-0000-0000C2010000}"/>
    <hyperlink ref="Q5220" r:id="rId452" display="http://www.nbcnewyork.com/news/local/Long-Island-Suffolk-County-Bay-Shore-Police-Involved-Shooting-Fatal-264868841.html" xr:uid="{00000000-0004-0000-0000-0000C3010000}"/>
    <hyperlink ref="Q5223" r:id="rId453" display="http://www.wcyb.com/news/shooting-investigated-in-damascus/26694690" xr:uid="{00000000-0004-0000-0000-0000C4010000}"/>
    <hyperlink ref="Q5235" r:id="rId454" display="http://www.nj.com/hudson/index.ssf/2014/06/authorities_release_identity_of_20-year-old_man_shot_by_police.html" xr:uid="{00000000-0004-0000-0000-0000C5010000}"/>
    <hyperlink ref="Q5236" r:id="rId455" display="http://www.wusa9.com/story/news/local/upper-marlboro/2014/06/23/man-dies-in-prince-georges-county-jail/11267077/" xr:uid="{00000000-0004-0000-0000-0000C6010000}"/>
    <hyperlink ref="Q5245" r:id="rId456" display="http://www.myfoxdfw.com/story/25833600/suspect-killed-in-garland-officer-involved-shooting" xr:uid="{00000000-0004-0000-0000-0000C7010000}"/>
    <hyperlink ref="Q5253" r:id="rId457" display="http://blogs.seattletimes.com/today/2014/06/man-killed-by-port-orchard-police-identified/" xr:uid="{00000000-0004-0000-0000-0000C8010000}"/>
    <hyperlink ref="Q5263" r:id="rId458" display="http://www.wsp.wa.gov/information/releases/2014_archive/mr061714.htm" xr:uid="{00000000-0004-0000-0000-0000C9010000}"/>
    <hyperlink ref="Q5281" r:id="rId459" display="http://www.ky3.com/news/local/deadly-offiverinvolved-shooting-kills-cassville-man-officer-injured/21048998_26424836" xr:uid="{00000000-0004-0000-0000-0000CA010000}"/>
    <hyperlink ref="Q5286" r:id="rId460" display="http://www.nbcnews.com/storyline/vegas-cop-killers/police-fatally-shot-las-vegas-gunman-jerad-miller-during-gunfight-n128546" xr:uid="{00000000-0004-0000-0000-0000CB010000}"/>
    <hyperlink ref="Q5290" r:id="rId461" display="http://www.local8now.com/home/headlines/KPD-officer-shot-in-East-KNoxville-262228291.html" xr:uid="{00000000-0004-0000-0000-0000CC010000}"/>
    <hyperlink ref="Q5289" r:id="rId462" location="!V4xVM" display="http://www.wbaltv.com/news/police-investigate-mta-officerinvolved-shooting-at-cromwell-light-rail-station/26384134 - !V4xVM" xr:uid="{00000000-0004-0000-0000-0000CD010000}"/>
    <hyperlink ref="Q5299" r:id="rId463" display="http://www.mlive.com/news/flint/index.ssf/2013/10/prosecutor_says_michigan_state.html" xr:uid="{00000000-0004-0000-0000-0000CE010000}"/>
    <hyperlink ref="Q5301" r:id="rId464" display="http://www.firstcoastnews.com/story/news/local/2014/06/04/westside-jso-officer-involved-shooting/9985499/" xr:uid="{00000000-0004-0000-0000-0000CF010000}"/>
    <hyperlink ref="Q5302" r:id="rId465" display="http://rapidcityjournal.com/news/local/police-rapid-city-man-shot-and-killed-by-officer-had/article_262374b9-bd2f-569a-9635-2170734ac0d0.html" xr:uid="{00000000-0004-0000-0000-0000D0010000}"/>
    <hyperlink ref="Q5307" r:id="rId466" display="http://6abc.com/news/officer-released-from-hospital-suspect-dead-in-chester/89060/" xr:uid="{00000000-0004-0000-0000-0000D1010000}"/>
    <hyperlink ref="Q5308" r:id="rId467" display="http://www.hickoryrecord.com/news/hickory-police-man-killed-in-officer-involved-shooting/article_701d15ba-ea50-11e3-ad29-001a4bcf6878.html" xr:uid="{00000000-0004-0000-0000-0000D2010000}"/>
    <hyperlink ref="Q5309" r:id="rId468" location="!TFnpq" display="http://www.wyff4.com/news/dispatchers-deputyinvolved-shooting-under-investigation-at-gas-station/26282954 - !TFnpq" xr:uid="{00000000-0004-0000-0000-0000D3010000}"/>
    <hyperlink ref="Q5312" r:id="rId469" display="http://www.kake.com/home/headlines/Officer-involved-shooting-reported-south-of-Dexter-in-Cowley-County-261401221.html" xr:uid="{00000000-0004-0000-0000-0000D4010000}"/>
    <hyperlink ref="Q5311" r:id="rId470" display="http://patersontimes.com/2014/05/31/armed-city-man-killed-by-city-detective-on-montgomery-street/" xr:uid="{00000000-0004-0000-0000-0000D5010000}"/>
    <hyperlink ref="Q5327" r:id="rId471" display="http://www.tricities.com/news/article_0ec2ddf4-e749-11e3-a6a8-0017a43b2370.html" xr:uid="{00000000-0004-0000-0000-0000D6010000}"/>
    <hyperlink ref="Q5332" r:id="rId472" display="http://www.daytondailynews.com/news/news/crime-law/police-involved-shooting-reported-udf-dayton/nf7f7/?__federated=1" xr:uid="{00000000-0004-0000-0000-0000D7010000}"/>
    <hyperlink ref="Q5340" r:id="rId473" display="http://www.bakersfieldnow.com/news/local/1-shot-killed-by-KC-deputy-in-Lebec-260562651.html" xr:uid="{00000000-0004-0000-0000-0000D8010000}"/>
    <hyperlink ref="E5355" r:id="rId474" display="https://www.facebook.com/curtise.welford" xr:uid="{00000000-0004-0000-0000-0000D9010000}"/>
    <hyperlink ref="Q5356" r:id="rId475" display="http://www.expressnews.com/news/local/article/Officer-shoots-kills-woman-who-police-said-5490353.php" xr:uid="{00000000-0004-0000-0000-0000DA010000}"/>
    <hyperlink ref="E5360" r:id="rId476" display="http://nrvnews.com/wp-content/uploads/2014/05/saunders_thomas_neil.jpg" xr:uid="{00000000-0004-0000-0000-0000DB010000}"/>
    <hyperlink ref="Q5360" r:id="rId477" display="http://www.wdbj7.com/news/local/developing-story-officerinvolved-shooting-in-giles-county/26045058" xr:uid="{00000000-0004-0000-0000-0000DC010000}"/>
    <hyperlink ref="Q5363" r:id="rId478" display="http://www.kansascity.com/2014/05/20/5035276/kck-standoff-suspect-killed-by.html" xr:uid="{00000000-0004-0000-0000-0000DD010000}"/>
    <hyperlink ref="Q5364" r:id="rId479" display="http://www.nbcnewyork.com/news/local/NYPD-Shooting-FDR-Drive-96-Street-259556971.html" xr:uid="{00000000-0004-0000-0000-0000DE010000}"/>
    <hyperlink ref="Q5370" r:id="rId480" display="http://www.mercurynews.com/my-town/ci_25773669/concord-police-shoot-kill-suspect-thursday-evening" xr:uid="{00000000-0004-0000-0000-0000DF010000}"/>
    <hyperlink ref="Q5376" r:id="rId481" display="http://www.houstontx.gov/police/nr/2014/may/nr051314-3.htm" xr:uid="{00000000-0004-0000-0000-0000E0010000}"/>
    <hyperlink ref="Q5383" r:id="rId482" display="http://www.dcclothesline.com/2014/05/19/veteran-stopped-front-license-plate-beat-death-5-cops/" xr:uid="{00000000-0004-0000-0000-0000E1010000}"/>
    <hyperlink ref="Q5381" r:id="rId483" location=".U3DGe-hX-uY" display="http://www.suntimes.com/27377311-761/armed-man-shot-by-police-on-west-side-dies.html - .U3DGe-hX-uY" xr:uid="{00000000-0004-0000-0000-0000E2010000}"/>
    <hyperlink ref="Q5386" r:id="rId484" display="http://www.10tv.com/content/stories/2014/05/10/columbus-jonathan-drive-officer-involved-shooting.html" xr:uid="{00000000-0004-0000-0000-0000E3010000}"/>
    <hyperlink ref="Q5389" r:id="rId485" display="http://www.nbclosangeles.com/news/local/Man-Killed-in-Fatal-Officer-Involved-Shooting-in-Ontario-258815701.html" xr:uid="{00000000-0004-0000-0000-0000E4010000}"/>
    <hyperlink ref="Q5390" r:id="rId486" display="http://www.statesmanjournal.com/story/news/crime/2014/05/19/grand-jury-officer-justified-shooting-killing-armed-suspect/9307783/" xr:uid="{00000000-0004-0000-0000-0000E5010000}"/>
    <hyperlink ref="Q5397" r:id="rId487" display="http://www.mlive.com/news/grand-rapids/index.ssf/2014/05/two_troopers_one_deputy_on_lea.html" xr:uid="{00000000-0004-0000-0000-0000E6010000}"/>
    <hyperlink ref="Q5402" r:id="rId488" display="http://www.nydailynews.com/news/national/fired-fatally-shot-93-year-old-woman-rips-knee-jerk-reaction-article-1.1789207" xr:uid="{00000000-0004-0000-0000-0000E7010000}"/>
    <hyperlink ref="Q5423" r:id="rId489" display="http://m.union-bulletin.com/news/2014/apr/29/update-investigation-continues-athena-mans-fatal-s/?templates=mobile" xr:uid="{00000000-0004-0000-0000-0000E8010000}"/>
    <hyperlink ref="E5425" r:id="rId490" display="http://www.news-graphic.com/image_5c8d94e0-b110-11e2-af2b-001a4bcf887a.html" xr:uid="{00000000-0004-0000-0000-0000E9010000}"/>
    <hyperlink ref="Q5432" r:id="rId491" display="http://www.natchezdemocrat.com/2014/04/25/man-dies-after-stun-gun-shock-state-agency-inspecting-acso-traffic-stop-death/" xr:uid="{00000000-0004-0000-0000-0000EA010000}"/>
    <hyperlink ref="Q5429" r:id="rId492" display="http://www.wtok.com/news/headlines/Update-on-Emmanuel-Wooten-Search-256704901.html" xr:uid="{00000000-0004-0000-0000-0000EB010000}"/>
    <hyperlink ref="Q5441" r:id="rId493" location="axzz3Gj9fLtSM" display="http://triblive.com/news/allegheny/6036085-74/zappala-officer-police - axzz3Gj9fLtSM" xr:uid="{00000000-0004-0000-0000-0000EC010000}"/>
    <hyperlink ref="Q5468" r:id="rId494" display="http://www.wwaytv3.com/2014/04/14/updated-sbi-investigating-officer-involved-shooting-pender-county" xr:uid="{00000000-0004-0000-0000-0000ED010000}"/>
    <hyperlink ref="Q5481" r:id="rId495" display="http://www.miamiherald.com/news/local/crime/article2176191.html" xr:uid="{00000000-0004-0000-0000-0000EE010000}"/>
    <hyperlink ref="Q5483" r:id="rId496" display="http://www.kansas.com/2014/04/10/3396426/man-dead-after-officer-involved.html" xr:uid="{00000000-0004-0000-0000-0000EF010000}"/>
    <hyperlink ref="E5488" r:id="rId497" display="http://www.wrhi.com/2014/04/officer-involved-shooting-in-york-county-leaves-one-man-dead-91986" xr:uid="{00000000-0004-0000-0000-0000F0010000}"/>
    <hyperlink ref="Q5488" r:id="rId498" location=".VD2-WVewUSc" display="http://www.charlotteobserver.com/2014/04/09/4830144_experts-weigh-in-on-york-county.html - .VD2-WVewUSc" xr:uid="{00000000-0004-0000-0000-0000F1010000}"/>
    <hyperlink ref="Q5491" r:id="rId499" display="http://www.palmbeachpost.com/news/news/pbso-investigating-officer-involved-shooting-in-su/nfTT5/" xr:uid="{00000000-0004-0000-0000-0000F2010000}"/>
    <hyperlink ref="Q5496" r:id="rId500" display="http://www.click2houston.com/news/man-killed-after-pulling-gun-on-deputies-serving-warrant/25349872" xr:uid="{00000000-0004-0000-0000-0000F3010000}"/>
    <hyperlink ref="Q5498" r:id="rId501" display="http://www.washingtonpost.com/local/crime/man-killed-in-police-shooting-in-prince-georges-county/2014/04/05/114eb076-bcc3-11e3-b195-dd0c1174052c_allComments.html?ctab=all" xr:uid="{00000000-0004-0000-0000-0000F4010000}"/>
    <hyperlink ref="Q5502" r:id="rId502" display="http://whnt.com/2014/04/04/breaking-huntsville-police-confirm-officer-shot-residents-being-evacuated/" xr:uid="{00000000-0004-0000-0000-0000F5010000}"/>
    <hyperlink ref="Q5507" r:id="rId503" display="http://www.wsbtv.com/news/news/local/officer-injured-suspect-killed-lawrenceville-apart/nfQTQ/" xr:uid="{00000000-0004-0000-0000-0000F6010000}"/>
    <hyperlink ref="Q5513" r:id="rId504" display="http://www.washingtonpost.com/national/police-officer-fatally-shot-in-upstate-new-york/2014/03/31/ad349cc6-b8f4-11e3-80de-2ff8801f27af_story.html" xr:uid="{00000000-0004-0000-0000-0000F7010000}"/>
    <hyperlink ref="Q5515" r:id="rId505" display="http://www.myfoxchicago.com/story/25108986/raason-shaw-man-shot-to-death-by-police-in-woodlawn" xr:uid="{00000000-0004-0000-0000-0000F8010000}"/>
    <hyperlink ref="Q5516" r:id="rId506" display="http://www.wcti12.com/news/city-official-two-officers-injured-one-suspect-dead-in-shooting/25226556" xr:uid="{00000000-0004-0000-0000-0000F9010000}"/>
    <hyperlink ref="E5518" r:id="rId507" display="http://fox13now.com/2014/03/28/2-police-officers-hurt-1-man-dead-after-salt-lake-city-shooting/" xr:uid="{00000000-0004-0000-0000-0000FA010000}"/>
    <hyperlink ref="E5540" r:id="rId508" display="http://www.gannett-cdn.com/-mm-/cbbdacfe4e1c4318f635c9789244aebac3fd509e/c=0-526-968-1254&amp;r=x404&amp;c=534x401/local/-/media/Westchester/Westchester/2014/09/07/1410147536000-TJN-0901-tenadeath-1-(2).jpg" xr:uid="{00000000-0004-0000-0000-0000FB010000}"/>
    <hyperlink ref="Q5539" r:id="rId509" display="http://www.tennessean.com/story/news/crime/2014/03/21/dozens-officers-scene-elliston-place-shooting/6716709/" xr:uid="{00000000-0004-0000-0000-0000FC010000}"/>
    <hyperlink ref="Q5547" r:id="rId510" display="http://blogs.ocweekly.com/navelgazing/2014/03/police_shooting_in_anaheim_lea.php?page=2" xr:uid="{00000000-0004-0000-0000-0000FD010000}"/>
    <hyperlink ref="Q5548" r:id="rId511" location="!bIoKti" display="http://www.ketv.com/news/police-id-man-killed-in-officer-involved-shooting/25060968 - !bIoKti" xr:uid="{00000000-0004-0000-0000-0000FE010000}"/>
    <hyperlink ref="Q5552" r:id="rId512" display="http://www.washingtonpost.com/local/crime/police-involved-in-shooting-person-in-nw/2014/03/18/7f80b924-ae8e-11e3-96dc-d6ea14c099f9_story.html" xr:uid="{00000000-0004-0000-0000-0000FF010000}"/>
    <hyperlink ref="E5554" r:id="rId513" display="http://www.peacefulalternatives.com/fh/obituaries/obituary.cfm?o_id=2458194&amp;fh_id=14153" xr:uid="{00000000-0004-0000-0000-000000020000}"/>
    <hyperlink ref="Q5556" r:id="rId514" display="http://www.ajc.com/news/news/local/man-shot-and-killed-by-forsyth-county-deputies/nfFC8/" xr:uid="{00000000-0004-0000-0000-000001020000}"/>
    <hyperlink ref="Q5565" r:id="rId515" display="http://www.firstcoastnews.com/story/news/crime/2014/03/15/lake-city-killed-police/6457449/" xr:uid="{00000000-0004-0000-0000-000002020000}"/>
    <hyperlink ref="Q5573" r:id="rId516" display="http://www.reviewjournal.com/news/las-vegas/north-las-vegas-police-face-lawsuit-deadly-shooting-homeless-man" xr:uid="{00000000-0004-0000-0000-000003020000}"/>
    <hyperlink ref="Q5580" r:id="rId517" display="http://www.newssun.com/news/article_513fe971-a208-543b-8a5c-71ff2376804d.html" xr:uid="{00000000-0004-0000-0000-000004020000}"/>
    <hyperlink ref="Q5588" r:id="rId518" display="http://collegian.csufresno.edu/2014/03/07/woman-shot-twice-killed-by-fresno-police-officer-in-apartment-complex-west-of-campus/" xr:uid="{00000000-0004-0000-0000-000005020000}"/>
    <hyperlink ref="Q5599" r:id="rId519" display="http://www.indystar.com/story/news/crime/2014/03/05/4-indianapolis-swat-officers-shot-suspect-is-killed/6097619/" xr:uid="{00000000-0004-0000-0000-000006020000}"/>
    <hyperlink ref="Q5620" r:id="rId520" display="http://www.utsandiego.com/news/2014/feb/26/suicidal-man-rifle-downtown-san-diego/" xr:uid="{00000000-0004-0000-0000-000007020000}"/>
    <hyperlink ref="Q5621" r:id="rId521" display="http://www.news-gazette.com/news/local/2014-02-26/state-police-investigate-fatal-shooting-after-chase-danville.html" xr:uid="{00000000-0004-0000-0000-000008020000}"/>
    <hyperlink ref="Q5622" r:id="rId522" display="http://thenewsherald.com/articles/2014/02/28/news/doc5310a54ba9b5b176742526.txt" xr:uid="{00000000-0004-0000-0000-000009020000}"/>
    <hyperlink ref="Q5646" r:id="rId523" display="http://www.abc15.com/dpp/news/region_phoenix_metro/central_phoenix/phoenix-police-investigating-officer-involved-shooting-near-19th-avenue-and-culver-street" xr:uid="{00000000-0004-0000-0000-00000A020000}"/>
    <hyperlink ref="Q5647" r:id="rId524" display="http://www.chronline.com/article_b54aecd0-94b9-11e3-8b34-001a4bcf887a.html" xr:uid="{00000000-0004-0000-0000-00000B020000}"/>
    <hyperlink ref="Q5649" r:id="rId525" display="http://chippewa.com/dunnconnect/news/local/suspect-shot-during-search-warrant-in-town-of-red-cedar/article_c7a4ae88-2f57-59fd-a566-2ee0bef8573b.html" xr:uid="{00000000-0004-0000-0000-00000C020000}"/>
    <hyperlink ref="Q5651" r:id="rId526" display="http://www.spokesman.com/stories/2014/feb/11/possible-officer-involved-shooting-spokane-valley/" xr:uid="{00000000-0004-0000-0000-00000D020000}"/>
    <hyperlink ref="Q5652" r:id="rId527" display="http://www.washingtonpost.com/news/morning-mix/wp/2015/04/08/south-carolina-cop-now-faces-felony-charge-for-fatally-shooting-a-black-man-in-his-driveway/" xr:uid="{00000000-0004-0000-0000-00000E020000}"/>
    <hyperlink ref="E5653" r:id="rId528" display="http://kollegekidd.com/news/friends-family-remember-slain-robbery-suspect-deonta-mackey/" xr:uid="{00000000-0004-0000-0000-00000F020000}"/>
    <hyperlink ref="Q5660" r:id="rId529" display="http://www.ktbs.com/story/24667057/officer-involved-shooting-in-ruston-leaves-one-dead" xr:uid="{00000000-0004-0000-0000-000010020000}"/>
    <hyperlink ref="Q5665" r:id="rId530" display="http://www.delmarvanow.com/article/20140205/NEWS/302050037" xr:uid="{00000000-0004-0000-0000-000011020000}"/>
    <hyperlink ref="Q5666" r:id="rId531" display="http://www.wtxl.com/news/update-officer-involved-shooting-at-taylor-county-car-dealership/article_a27a9ab0-8e83-11e3-8e81-0017a43b2370.html" xr:uid="{00000000-0004-0000-0000-000012020000}"/>
    <hyperlink ref="Q5668" r:id="rId532" display="http://www.sfgate.com/crime/article/Hayward-police-shoot-and-kill-armed-woman-5205798.php" xr:uid="{00000000-0004-0000-0000-000013020000}"/>
    <hyperlink ref="E5674" r:id="rId533" display="http://thumbs.mugshots.com/gallery/images/8d/63/Kevin-Dejon-Grissett-mugshot-24130338.400x800.jpg" xr:uid="{00000000-0004-0000-0000-000014020000}"/>
    <hyperlink ref="E5677" r:id="rId534" display="http://bloximages.newyork1.vip.townnews.com/scnow.com/content/tncms/assets/v3/editorial/9/af/9af467d9-6895-55d0-a65f-5d532b203c84/52f5bad3778ea.preview-300.jpg" xr:uid="{00000000-0004-0000-0000-000015020000}"/>
    <hyperlink ref="Q5680" r:id="rId535" display="http://www.ivpressonline.com/news/local/one-suspect-dead-in-el-centro-shooting/article_8fb45b2a-8a44-11e3-8222-001a4bcf6878.html" xr:uid="{00000000-0004-0000-0000-000016020000}"/>
    <hyperlink ref="Q5697" r:id="rId536" display="http://www.goupstate.com/article/20140124/ARTICLES/140129757?p=1&amp;tc=pg" xr:uid="{00000000-0004-0000-0000-000017020000}"/>
    <hyperlink ref="Q5703" r:id="rId537" display="http://www.wdef.com/news/story/Sequatchie-Community-Mourns-Loss-Of-Josh-Layne/r6DlJk-F4kOv8aqGvHyA1g.cspx" xr:uid="{00000000-0004-0000-0000-000018020000}"/>
    <hyperlink ref="Q5722" r:id="rId538" display="http://www.wptv.com/news/state/gregory-vaughn-hill-jr-fort-pierce-man-ided-in-fatal-deputy-involved-shooting" xr:uid="{00000000-0004-0000-0000-000019020000}"/>
    <hyperlink ref="E5728" r:id="rId539" display="http://www.wyliefh.com/printguestbook.php?id=2166&amp;rid=15392" xr:uid="{00000000-0004-0000-0000-00001A020000}"/>
    <hyperlink ref="Q5728" r:id="rId540" display="http://www.baltimoresun.com/news/maryland/crime/blog/bal-police-investigating-officerinvolved-shooting-in-east-baltimore-20140113,0,4169034.story" xr:uid="{00000000-0004-0000-0000-00001B020000}"/>
    <hyperlink ref="Q5749" r:id="rId541" display="http://newsok.com/police-release-name-of-man-killed-in-officer-involved-shooting/article/3920773" xr:uid="{00000000-0004-0000-0000-00001C020000}"/>
    <hyperlink ref="Q5755" r:id="rId542" display="http://www.nwfdailynews.com/local/suspect-killed-officers-shot-in-crestview-incident-1.257150" xr:uid="{00000000-0004-0000-0000-00001D020000}"/>
    <hyperlink ref="Q5760" r:id="rId543" display="http://www.wilsontimes.com/News/Feature/Story/28048226---Deputies--Man-fatally-shot-after-killing-2" xr:uid="{00000000-0004-0000-0000-00001E020000}"/>
    <hyperlink ref="Q5774" r:id="rId544" display="http://newsok.com/man-shot-by-oklahoma-highway-patrol-trooper-was-correction-center-escapee/article/3919183" xr:uid="{00000000-0004-0000-0000-00001F020000}"/>
    <hyperlink ref="Q5784" r:id="rId545" display="http://newsok.com/oklahoma-parents-say-son-needed-help-instead-custer-county-sheriffs-deputies-shot-him/article/3929841" xr:uid="{00000000-0004-0000-0000-000020020000}"/>
    <hyperlink ref="Q5787" r:id="rId546" display="http://www.kens5.com/story/local/2014/09/26/10621720/" xr:uid="{00000000-0004-0000-0000-000021020000}"/>
    <hyperlink ref="Q5788" r:id="rId547" display="http://blog.al.com/montgomery/2013/12/phenix_city_police_fatally_sho.html" xr:uid="{00000000-0004-0000-0000-000022020000}"/>
    <hyperlink ref="Q5789" r:id="rId548" display="http://www.indystar.com/story/news/crime/2013/12/18/impd-officer-fatally-shoots-man-on-southeastside/4110911/" xr:uid="{00000000-0004-0000-0000-000023020000}"/>
    <hyperlink ref="Q5812" r:id="rId549" display="http://www.local10.com/news/man-dead-after-shootout-with-swat/23386254" xr:uid="{00000000-0004-0000-0000-000024020000}"/>
    <hyperlink ref="Q5822" r:id="rId550" display="http://www.today.com/news/unjustified-family-student-killed-campus-police-speaks-out-2D11723684" xr:uid="{00000000-0004-0000-0000-000025020000}"/>
    <hyperlink ref="Q5845" r:id="rId551" display="http://whnt.com/2013/12/02/grand-jury-to-review-shooting-involving-corrections-officer/" xr:uid="{00000000-0004-0000-0000-000026020000}"/>
    <hyperlink ref="Q5871" r:id="rId552" display="http://www.presstelegram.com/general-news/20131120/man-shot-killed-by-long-beach-police-identified-as-from-rialto" xr:uid="{00000000-0004-0000-0000-000027020000}"/>
    <hyperlink ref="Q5885" r:id="rId553" display="http://www.startribune.com/local/west/232358621.html" xr:uid="{00000000-0004-0000-0000-000028020000}"/>
    <hyperlink ref="Q5892" r:id="rId554" display="http://www.jsonline.com/news/crime/shots-fired-in-downtown-milwaukee-b99139596z1-231430101.html" xr:uid="{00000000-0004-0000-0000-000029020000}"/>
    <hyperlink ref="Q5927" r:id="rId555" display="http://crimeblog.dallasnews.com/2013/10/duncanville-police-fatally-shoot-suspect-monday-morning.html/" xr:uid="{00000000-0004-0000-0000-00002A020000}"/>
    <hyperlink ref="Q5959" r:id="rId556" display="http://sfappeal.com/2013/10/sf-man-shot-to-death-by-san-mateo-police/" xr:uid="{00000000-0004-0000-0000-00002B020000}"/>
    <hyperlink ref="Q5960" r:id="rId557" display="http://www.koat.com/news/fatal-roswell-shootout-caught-on-camera/22577824" xr:uid="{00000000-0004-0000-0000-00002C020000}"/>
    <hyperlink ref="Q5980" r:id="rId558" display="http://www.myfoxmemphis.com/story/24329596/medical-examiner-rules-cause-of-death-aaron-dumas" xr:uid="{00000000-0004-0000-0000-00002D020000}"/>
    <hyperlink ref="Q5997" r:id="rId559" display="http://bangordailynews.com/2013/10/10/news/bangor/police-identify-2-dead-in-old-town-stabbing-standoff/" xr:uid="{00000000-0004-0000-0000-00002E020000}"/>
    <hyperlink ref="Q6005" r:id="rId560" display="http://www.chicagotribune.com/news/local/breaking/chi-at-least-1-wounded-in-policeinvolved-shooting-in-posen-20131004,0,7140004.story" xr:uid="{00000000-0004-0000-0000-00002F020000}"/>
    <hyperlink ref="Q6017" r:id="rId561" display="http://pgpolice.blogspot.com/2013/10/pgpd-investigates-police-involved.html" xr:uid="{00000000-0004-0000-0000-000030020000}"/>
    <hyperlink ref="Q6021" r:id="rId562" display="http://abc13.com/archive/9270067/" xr:uid="{00000000-0004-0000-0000-000031020000}"/>
    <hyperlink ref="Q6027" r:id="rId563" display="http://www.presstelegram.com/general-news/20130926/long-beach-police-kill-man-in-departments-third-ois-in-past-week" xr:uid="{00000000-0004-0000-0000-000032020000}"/>
    <hyperlink ref="Q6047" r:id="rId564" display="http://www.denverpost.com/breakingnews/ci_24147149/police-fatally-shoot-denver-bank-robbery-suspect" xr:uid="{00000000-0004-0000-0000-000033020000}"/>
    <hyperlink ref="Q6044" r:id="rId565" display="http://www.culvercityobserver.com/story/2013/10/10/news/man-shot-at-ccpd-hq-identified/3089.html" xr:uid="{00000000-0004-0000-0000-000034020000}"/>
    <hyperlink ref="Q6053" r:id="rId566" display="http://homicide.latimes.com/post/ruben-ramos-escobedo/" xr:uid="{00000000-0004-0000-0000-000035020000}"/>
    <hyperlink ref="Q6052" r:id="rId567" display="http://articles.orlandosentinel.com/2013-09-18/news/os-winter-garden-officer-involved-shooting-20130918_1_winter-garden-man-unarmed-man-roommate" xr:uid="{00000000-0004-0000-0000-000036020000}"/>
    <hyperlink ref="Q6073" r:id="rId568" location="axzz2eJeAaiTJ" display="http://triblive.com/news/allegheny/4669466-74/officer-police-victim - axzz2eJeAaiTJ" xr:uid="{00000000-0004-0000-0000-000037020000}"/>
    <hyperlink ref="Q6092" r:id="rId569" display="http://www.wtva.com/news/national/story/Grand-jury-no-indictments-in-officer-involved/EE5Am7KlmUmIECC8X0k4Wg.cspx" xr:uid="{00000000-0004-0000-0000-000038020000}"/>
    <hyperlink ref="Q6110" r:id="rId570" display="http://www.washingtonpost.com/blogs/local/wp/2014/07/08/ten-months-of-silence-in-the-fairfax-police-shooting-death-of-john-geer/" xr:uid="{00000000-0004-0000-0000-000039020000}"/>
    <hyperlink ref="Q6118" r:id="rId571" display="http://homicide.latimes.com/post/dennis-hakeen-vasquez/" xr:uid="{00000000-0004-0000-0000-00003A020000}"/>
    <hyperlink ref="Q6131" r:id="rId572" display="http://www.pe.com/articles/palmer-674426-deputies-phillips.html" xr:uid="{00000000-0004-0000-0000-00003B020000}"/>
    <hyperlink ref="Q6132" r:id="rId573" display="http://www.khq.com/story/23228789/officer-involved-shooting-in-n-spokane" xr:uid="{00000000-0004-0000-0000-00003C020000}"/>
    <hyperlink ref="Q6170" r:id="rId574" display="http://blog.gulflive.com/mississippi-press-news/2013/10/gloster_police_offer_reinstate.html" xr:uid="{00000000-0004-0000-0000-00003D020000}"/>
    <hyperlink ref="Q6177" r:id="rId575" display="http://www.huffingtonpost.com/2013/08/08/james-lee-dimaggio_n_3724734.html" xr:uid="{00000000-0004-0000-0000-00003E020000}"/>
    <hyperlink ref="Q6181" r:id="rId576" display="http://hamptonroads.com/2013/08/man-killed-deputyinvolved-isle-wight-shooting" xr:uid="{00000000-0004-0000-0000-00003F020000}"/>
    <hyperlink ref="Q6185" r:id="rId577" display="http://www.theindychannel.com/news/local-news/impd-suspect-dies-while-being-arrested" xr:uid="{00000000-0004-0000-0000-000040020000}"/>
    <hyperlink ref="Q6193" r:id="rId578" display="http://www.huffingtonpost.com/2013/08/05/shaaliver-douse-shooting_n_3705623.html" xr:uid="{00000000-0004-0000-0000-000041020000}"/>
    <hyperlink ref="Q6198" r:id="rId579" display="http://kfor.com/2013/08/02/warr-acres-police-involved-in-chase-shooting-reported/" xr:uid="{00000000-0004-0000-0000-000042020000}"/>
    <hyperlink ref="Q6205" r:id="rId580" display="http://www.nola.com/crime/index.ssf/2014/04/report_doj_drops_probe_of_fbi-.html" xr:uid="{00000000-0004-0000-0000-000043020000}"/>
    <hyperlink ref="Q6224" r:id="rId581" display="http://pjmedia.com/tatler/2013/07/30/the-strange-killing-of-larry-eugene-jackson-jr-by-an-austin-police-detective/" xr:uid="{00000000-0004-0000-0000-000044020000}"/>
    <hyperlink ref="Q6235" r:id="rId582" display="http://www.wral.com/suspect-killed-in-officer-involved-shooting-identified/12688890/" xr:uid="{00000000-0004-0000-0000-000045020000}"/>
    <hyperlink ref="Q6250" r:id="rId583" display="http://crimeblog.dallasnews.com/2013/07/police-shoot-burglary-suspect-in-confrontation-in-southeast-dallas.html/" xr:uid="{00000000-0004-0000-0000-000046020000}"/>
    <hyperlink ref="Q6251" r:id="rId584" display="http://explorevenango.com/vigil-rally-held-for-oil-city-woman-fatally-shot-by-police/" xr:uid="{00000000-0004-0000-0000-000047020000}"/>
    <hyperlink ref="Q6255" r:id="rId585" display="http://hiphopwired.com/2013/07/17/arkansas-cop-kills-wrongfully-suspected-in-car-thief-claims-self-defense/" xr:uid="{00000000-0004-0000-0000-000048020000}"/>
    <hyperlink ref="Q6261" r:id="rId586" display="http://newsok.com/family-member-identifies-man-shot-by-oklahoma-city-police/article/3861642" xr:uid="{00000000-0004-0000-0000-000049020000}"/>
    <hyperlink ref="Q6270" r:id="rId587" display="http://www.nj.com/essex/index.ssf/2013/09/woman_files_multi-million_dollar_suit_against_belleville_after_police_shot_husband_24_times.html" xr:uid="{00000000-0004-0000-0000-00004A020000}"/>
    <hyperlink ref="Q6278" r:id="rId588" display="http://www.post-gazette.com/stories/local/neighborhoods-north/man-shot-to-death-in-sewickley-694786/" xr:uid="{00000000-0004-0000-0000-00004B020000}"/>
    <hyperlink ref="Q6383" r:id="rId589" display="http://articles.baltimoresun.com/2013-06-11/news/bs-md-ar-road-rage-bail-20130610_1_police-officer-documents-hudson-county" xr:uid="{00000000-0004-0000-0000-00004C020000}"/>
    <hyperlink ref="Q6412" r:id="rId590" display="http://www.wsfa.com/story/22481859/selma-police-stunned-that-off-duty-officer-killed-two-then-self-over-the-weekend" xr:uid="{00000000-0004-0000-0000-00004D020000}"/>
    <hyperlink ref="Q6451" r:id="rId591" display="http://www.nydailynews.com/new-york/brooklyn/crazed-brooklyn-man-shot-cops-bad-mouthed-article-1.1297528" xr:uid="{00000000-0004-0000-0000-00004E020000}"/>
    <hyperlink ref="Q6461" r:id="rId592" display="http://wreg.com/2013/05/30/funeral-escort-riders-say-farewell-to-one-of-their-own/" xr:uid="{00000000-0004-0000-0000-00004F020000}"/>
    <hyperlink ref="Q6571" r:id="rId593" display="http://www.palmbeachpost.com/news/news/man-shot-and-killed-by-deputies-near-marriott-in-w/nXR2K/" xr:uid="{00000000-0004-0000-0000-000050020000}"/>
    <hyperlink ref="Q6603" r:id="rId594" display="http://www.daytondailynews.com/news/news/crime-law/fbi-working-at-shooting-site/nXDWH/" xr:uid="{00000000-0004-0000-0000-000051020000}"/>
    <hyperlink ref="Q6627" r:id="rId595" display="http://www.chron.com/news/houston-texas/houston/article/HPD-officer-wounded-suspect-killed-in-shootout-4362891.php" xr:uid="{00000000-0004-0000-0000-000052020000}"/>
    <hyperlink ref="Q6650" r:id="rId596" display="http://crimeblog.dallasnews.com/2013/03/dallas-police-officer-fatally-shoots-suspect-after-major-disturbance-at-apartment-complex.html/" xr:uid="{00000000-0004-0000-0000-000053020000}"/>
    <hyperlink ref="Q6645" r:id="rId597" display="http://www.dnainfo.com/new-york/20130310/east-flatbush/police-fatally-shoot-allegedly-armed-teenager-brooklyn" xr:uid="{00000000-0004-0000-0000-000054020000}"/>
    <hyperlink ref="Q6653" r:id="rId598" display="http://articles.sun-sentinel.com/2013-03-12/news/fl-boca-officer-involved-named-20130311_1_boca-raton-police-police-officers-facebook-profile" xr:uid="{00000000-0004-0000-0000-000055020000}"/>
    <hyperlink ref="Q6680" r:id="rId599" display="http://www.myfoxhouston.com/story/21431932/suspected-purse-snatcher-shot-by-houston-police-officer" xr:uid="{00000000-0004-0000-0000-000056020000}"/>
    <hyperlink ref="Q6702" r:id="rId600" display="http://www.phillyburbs.com/news/crime/da-warminster-officer-accidentally-shot-year-old-during-standoff/article_2e02c0de-13d0-54ef-88d7-e00c66713ba5.html" xr:uid="{00000000-0004-0000-0000-000057020000}"/>
    <hyperlink ref="Q6717" r:id="rId601" display="http://www.chron.com/news/houston-texas/houston/article/HPD-kills-person-at-westside-complex-4276703.php" xr:uid="{00000000-0004-0000-0000-000058020000}"/>
    <hyperlink ref="Q6736" r:id="rId602" display="http://www.wrdw.com/home/headlines/Deputies-respond-to-reports-of-a-shooting-at-Fox-Trace-189340421.html" xr:uid="{00000000-0004-0000-0000-000059020000}"/>
    <hyperlink ref="Q6746" r:id="rId603" display="http://jacksonville.com/news/crime/2014-09-06/story/lawsuit-pits-family-against-jacksonville-police-over-fatal-police" xr:uid="{00000000-0004-0000-0000-00005A020000}"/>
    <hyperlink ref="Q6774" r:id="rId604" display="http://wreg.com/2013/01/18/man-shot-killed-by-memphis-police/" xr:uid="{00000000-0004-0000-0000-00005B020000}"/>
    <hyperlink ref="E6806" r:id="rId605" display="http://www.baynews9.com/content/dam/news/images/2012/12/Suspect-killed-110.jpg" xr:uid="{00000000-0004-0000-0000-00005C020000}"/>
    <hyperlink ref="Q6806" r:id="rId606" display="http://www.baynews9.com/content/news/baynews9/news/article.html/content/news/articles/bn9/2013/1/10/with_deputy_in_fight.html" xr:uid="{00000000-0004-0000-0000-00005D020000}"/>
    <hyperlink ref="Q6827" r:id="rId607" display="http://miami.cbslocal.com/2013/01/07/family-of-man-killed-in-police-involved-shooting-demands-answers/" xr:uid="{00000000-0004-0000-0000-00005E020000}"/>
    <hyperlink ref="E6829" r:id="rId608" display="http://www.trbimg.com/img-50e7a90e/turbine/peter-jourdan-of-allentown.jpg-20130104/600" xr:uid="{00000000-0004-0000-0000-00005F020000}"/>
    <hyperlink ref="E6835" r:id="rId609" display="http://www.tricitytribuneusa.com/wp-content/uploads/Chavez_Mug0642-300x300.jpg" xr:uid="{00000000-0004-0000-0000-000060020000}"/>
    <hyperlink ref="Q3641" r:id="rId610" xr:uid="{00000000-0004-0000-0000-000061020000}"/>
    <hyperlink ref="A3642" r:id="rId611" xr:uid="{00000000-0004-0000-0000-000062020000}"/>
    <hyperlink ref="A3645" r:id="rId612" xr:uid="{00000000-0004-0000-0000-000063020000}"/>
    <hyperlink ref="Q3645" r:id="rId613" xr:uid="{00000000-0004-0000-0000-000064020000}"/>
    <hyperlink ref="A3648" r:id="rId614" xr:uid="{00000000-0004-0000-0000-000065020000}"/>
    <hyperlink ref="Q3648" r:id="rId615" xr:uid="{00000000-0004-0000-0000-000066020000}"/>
    <hyperlink ref="A3649" r:id="rId616" xr:uid="{00000000-0004-0000-0000-000067020000}"/>
    <hyperlink ref="A3653" r:id="rId617" xr:uid="{00000000-0004-0000-0000-000068020000}"/>
    <hyperlink ref="A3654" r:id="rId618" xr:uid="{00000000-0004-0000-0000-000069020000}"/>
    <hyperlink ref="A3660" r:id="rId619" xr:uid="{00000000-0004-0000-0000-00006A020000}"/>
    <hyperlink ref="Q3660" r:id="rId620" xr:uid="{00000000-0004-0000-0000-00006B020000}"/>
    <hyperlink ref="A3657" r:id="rId621" xr:uid="{00000000-0004-0000-0000-00006C020000}"/>
    <hyperlink ref="Q3657" r:id="rId622" xr:uid="{00000000-0004-0000-0000-00006D020000}"/>
    <hyperlink ref="Q3659" r:id="rId623" xr:uid="{00000000-0004-0000-0000-00006E020000}"/>
    <hyperlink ref="A3671" r:id="rId624" xr:uid="{00000000-0004-0000-0000-00006F020000}"/>
    <hyperlink ref="Q3672" r:id="rId625" xr:uid="{00000000-0004-0000-0000-000070020000}"/>
    <hyperlink ref="A3673" r:id="rId626" xr:uid="{00000000-0004-0000-0000-000071020000}"/>
    <hyperlink ref="A3670" r:id="rId627" xr:uid="{00000000-0004-0000-0000-000072020000}"/>
    <hyperlink ref="A3678" r:id="rId628" xr:uid="{00000000-0004-0000-0000-000073020000}"/>
    <hyperlink ref="Q3678" r:id="rId629" xr:uid="{00000000-0004-0000-0000-000074020000}"/>
    <hyperlink ref="A3676" r:id="rId630" xr:uid="{00000000-0004-0000-0000-000075020000}"/>
    <hyperlink ref="A3675" r:id="rId631" xr:uid="{00000000-0004-0000-0000-000076020000}"/>
    <hyperlink ref="A3674" r:id="rId632" xr:uid="{00000000-0004-0000-0000-000077020000}"/>
    <hyperlink ref="Q3674" r:id="rId633" xr:uid="{00000000-0004-0000-0000-000078020000}"/>
    <hyperlink ref="A3679" r:id="rId634" xr:uid="{00000000-0004-0000-0000-000079020000}"/>
    <hyperlink ref="A3684" r:id="rId635" xr:uid="{00000000-0004-0000-0000-00007A020000}"/>
    <hyperlink ref="A3683" r:id="rId636" xr:uid="{00000000-0004-0000-0000-00007B020000}"/>
    <hyperlink ref="A3682" r:id="rId637" xr:uid="{00000000-0004-0000-0000-00007C020000}"/>
    <hyperlink ref="Q3682" r:id="rId638" xr:uid="{00000000-0004-0000-0000-00007D020000}"/>
    <hyperlink ref="A3688" r:id="rId639" xr:uid="{00000000-0004-0000-0000-00007E020000}"/>
    <hyperlink ref="Q3689" r:id="rId640" xr:uid="{00000000-0004-0000-0000-00007F020000}"/>
    <hyperlink ref="Q3690" r:id="rId641" xr:uid="{00000000-0004-0000-0000-000080020000}"/>
    <hyperlink ref="Q3691" r:id="rId642" xr:uid="{00000000-0004-0000-0000-000081020000}"/>
    <hyperlink ref="A3701" r:id="rId643" xr:uid="{00000000-0004-0000-0000-000082020000}"/>
    <hyperlink ref="Q3701" r:id="rId644" xr:uid="{00000000-0004-0000-0000-000083020000}"/>
    <hyperlink ref="A3699" r:id="rId645" xr:uid="{00000000-0004-0000-0000-000084020000}"/>
    <hyperlink ref="A3702" r:id="rId646" xr:uid="{00000000-0004-0000-0000-000085020000}"/>
    <hyperlink ref="A3698" r:id="rId647" xr:uid="{00000000-0004-0000-0000-000086020000}"/>
    <hyperlink ref="A3706" r:id="rId648" xr:uid="{00000000-0004-0000-0000-000087020000}"/>
    <hyperlink ref="A3709" r:id="rId649" xr:uid="{00000000-0004-0000-0000-000088020000}"/>
    <hyperlink ref="Q3713" r:id="rId650" xr:uid="{00000000-0004-0000-0000-000089020000}"/>
    <hyperlink ref="A3719" r:id="rId651" xr:uid="{00000000-0004-0000-0000-00008A020000}"/>
    <hyperlink ref="A3717" r:id="rId652" xr:uid="{00000000-0004-0000-0000-00008B020000}"/>
    <hyperlink ref="A3718" r:id="rId653" xr:uid="{00000000-0004-0000-0000-00008C020000}"/>
    <hyperlink ref="A3726" r:id="rId654" xr:uid="{00000000-0004-0000-0000-00008D020000}"/>
    <hyperlink ref="A3636" r:id="rId655" xr:uid="{00000000-0004-0000-0000-00008E020000}"/>
    <hyperlink ref="A3712" r:id="rId656" xr:uid="{00000000-0004-0000-0000-00008F020000}"/>
    <hyperlink ref="A3694" r:id="rId657" display="Linda Lee Lush, 50" xr:uid="{00000000-0004-0000-0000-000090020000}"/>
    <hyperlink ref="A3552" r:id="rId658" display="Zachary Grigsby, 29" xr:uid="{00000000-0004-0000-0000-000091020000}"/>
    <hyperlink ref="A3551" r:id="rId659" display="Lionel Kerns, 53" xr:uid="{00000000-0004-0000-0000-000092020000}"/>
    <hyperlink ref="A3550" r:id="rId660" display="Justin D. McHenry, 22" xr:uid="{00000000-0004-0000-0000-000093020000}"/>
    <hyperlink ref="A3548" r:id="rId661" display="Hugo Fernando Celio, 23" xr:uid="{00000000-0004-0000-0000-000094020000}"/>
    <hyperlink ref="A3559" r:id="rId662" display="Magnum Edgar Phillips, 23" xr:uid="{00000000-0004-0000-0000-000095020000}"/>
    <hyperlink ref="A3556" r:id="rId663" display="Somer Brook Speer, 37" xr:uid="{00000000-0004-0000-0000-000096020000}"/>
    <hyperlink ref="A3561" r:id="rId664" display="Michael Gerald Ray Kirvelay, 45" xr:uid="{00000000-0004-0000-0000-000097020000}"/>
    <hyperlink ref="A3562" r:id="rId665" display="Thomas Joseph McEniry, 32" xr:uid="{00000000-0004-0000-0000-000098020000}"/>
    <hyperlink ref="A3564" r:id="rId666" display="Barry Kirk, 50" xr:uid="{00000000-0004-0000-0000-000099020000}"/>
    <hyperlink ref="A3563" r:id="rId667" display="Henry Reyna, 49" xr:uid="{00000000-0004-0000-0000-00009A020000}"/>
    <hyperlink ref="A3567" r:id="rId668" display="Mathew Grows, 45" xr:uid="{00000000-0004-0000-0000-00009B020000}"/>
    <hyperlink ref="A3568" r:id="rId669" display="Christopher Lynn Nichols, 24" xr:uid="{00000000-0004-0000-0000-00009C020000}"/>
    <hyperlink ref="A3566" r:id="rId670" display="James Daniel Hall, 46" xr:uid="{00000000-0004-0000-0000-00009D020000}"/>
    <hyperlink ref="A3572" r:id="rId671" display="Chase Alan Sherman, 32" xr:uid="{00000000-0004-0000-0000-00009E020000}"/>
    <hyperlink ref="A3570" r:id="rId672" display="William Tarrant, 39" xr:uid="{00000000-0004-0000-0000-00009F020000}"/>
    <hyperlink ref="A3583" r:id="rId673" display="Francis Hartnett, 47" xr:uid="{00000000-0004-0000-0000-0000A0020000}"/>
    <hyperlink ref="A3607" r:id="rId674" display="Andrew Blake, 22" xr:uid="{00000000-0004-0000-0000-0000A1020000}"/>
    <hyperlink ref="A3587" r:id="rId675" display="Brett Kelby Noblitt, 25" xr:uid="{00000000-0004-0000-0000-0000A2020000}"/>
    <hyperlink ref="A3589" r:id="rId676" display="John Livingston, 33" xr:uid="{00000000-0004-0000-0000-0000A3020000}"/>
    <hyperlink ref="A3597" r:id="rId677" display="Ernesto Gamino, 25" xr:uid="{00000000-0004-0000-0000-0000A4020000}"/>
    <hyperlink ref="A3595" r:id="rId678" display="Matthew Eric Coleman, 25" xr:uid="{00000000-0004-0000-0000-0000A5020000}"/>
    <hyperlink ref="A3598" r:id="rId679" display="Moises Nerio, 42" xr:uid="{00000000-0004-0000-0000-0000A6020000}"/>
    <hyperlink ref="A3602" r:id="rId680" display="Brian H. Gavin Sr., 57" xr:uid="{00000000-0004-0000-0000-0000A7020000}"/>
    <hyperlink ref="A3601" r:id="rId681" display="Javier Lopez Garcia, 25" xr:uid="{00000000-0004-0000-0000-0000A8020000}"/>
    <hyperlink ref="A3604" r:id="rId682" display="Joseph Jaramillo, 31" xr:uid="{00000000-0004-0000-0000-0000A9020000}"/>
    <hyperlink ref="A3606" r:id="rId683" display="Jason Leanard Mesaros, 36" xr:uid="{00000000-0004-0000-0000-0000AA020000}"/>
    <hyperlink ref="A3605" r:id="rId684" display="Eddie Gabriel Sanchez Jr., 34" xr:uid="{00000000-0004-0000-0000-0000AB020000}"/>
    <hyperlink ref="A3610" r:id="rId685" display="Leonel Acevedo, 45" xr:uid="{00000000-0004-0000-0000-0000AC020000}"/>
    <hyperlink ref="A3612" r:id="rId686" display="Dale Maverick Hudson, 26" xr:uid="{00000000-0004-0000-0000-0000AD020000}"/>
    <hyperlink ref="A3618" r:id="rId687" display="Kim Lee Long, 48" xr:uid="{00000000-0004-0000-0000-0000AE020000}"/>
    <hyperlink ref="A3611" r:id="rId688" display="Miguel Cano, 34" xr:uid="{00000000-0004-0000-0000-0000AF020000}"/>
    <hyperlink ref="A3609" r:id="rId689" display="Cesar Cuellar Jr., 25" xr:uid="{00000000-0004-0000-0000-0000B0020000}"/>
    <hyperlink ref="A3619" r:id="rId690" display="James Francis Smyth, 55" xr:uid="{00000000-0004-0000-0000-0000B1020000}"/>
    <hyperlink ref="A3616" r:id="rId691" display="Michael Gregory Johnson, 51" xr:uid="{00000000-0004-0000-0000-0000B2020000}"/>
    <hyperlink ref="A3621" r:id="rId692" display="David Michael Romanoski, 48" xr:uid="{00000000-0004-0000-0000-0000B3020000}"/>
    <hyperlink ref="A3623" r:id="rId693" display="James Wayne Bigley, 20" xr:uid="{00000000-0004-0000-0000-0000B4020000}"/>
    <hyperlink ref="A3627" r:id="rId694" display="Timothy Gene Smith, 47" xr:uid="{00000000-0004-0000-0000-0000B5020000}"/>
    <hyperlink ref="A3624" r:id="rId695" display="Faisal Mohammad, 18" xr:uid="{00000000-0004-0000-0000-0000B6020000}"/>
    <hyperlink ref="A3626" r:id="rId696" display="Joseph M. Tyndall, 30" xr:uid="{00000000-0004-0000-0000-0000B7020000}"/>
    <hyperlink ref="A3628" r:id="rId697" display="Jeremy David Mardis, 6" xr:uid="{00000000-0004-0000-0000-0000B8020000}"/>
    <hyperlink ref="A3631" r:id="rId698" display="Jack Yantis, 62" xr:uid="{00000000-0004-0000-0000-0000B9020000}"/>
    <hyperlink ref="A3633" r:id="rId699" display="Luverne Roy Christensen, 49" xr:uid="{00000000-0004-0000-0000-0000BA020000}"/>
    <hyperlink ref="A3632" r:id="rId700" display="Killian O’Quinn, 20" xr:uid="{00000000-0004-0000-0000-0000BB020000}"/>
    <hyperlink ref="Q3547" r:id="rId701" xr:uid="{00000000-0004-0000-0000-0000BC020000}"/>
    <hyperlink ref="Q3552" r:id="rId702" xr:uid="{00000000-0004-0000-0000-0000BD020000}"/>
    <hyperlink ref="Q3549" r:id="rId703" xr:uid="{00000000-0004-0000-0000-0000BE020000}"/>
    <hyperlink ref="Q3551" r:id="rId704" xr:uid="{00000000-0004-0000-0000-0000BF020000}"/>
    <hyperlink ref="Q3550" r:id="rId705" xr:uid="{00000000-0004-0000-0000-0000C0020000}"/>
    <hyperlink ref="Q3548" r:id="rId706" xr:uid="{00000000-0004-0000-0000-0000C1020000}"/>
    <hyperlink ref="Q3553" r:id="rId707" xr:uid="{00000000-0004-0000-0000-0000C2020000}"/>
    <hyperlink ref="Q3554" r:id="rId708" xr:uid="{00000000-0004-0000-0000-0000C3020000}"/>
    <hyperlink ref="Q3559" r:id="rId709" xr:uid="{00000000-0004-0000-0000-0000C4020000}"/>
    <hyperlink ref="Q3556" r:id="rId710" xr:uid="{00000000-0004-0000-0000-0000C5020000}"/>
    <hyperlink ref="Q3558" r:id="rId711" xr:uid="{00000000-0004-0000-0000-0000C6020000}"/>
    <hyperlink ref="Q3561" r:id="rId712" xr:uid="{00000000-0004-0000-0000-0000C7020000}"/>
    <hyperlink ref="Q3562" r:id="rId713" xr:uid="{00000000-0004-0000-0000-0000C8020000}"/>
    <hyperlink ref="Q3564" r:id="rId714" xr:uid="{00000000-0004-0000-0000-0000C9020000}"/>
    <hyperlink ref="Q3563" r:id="rId715" xr:uid="{00000000-0004-0000-0000-0000CA020000}"/>
    <hyperlink ref="Q3565" r:id="rId716" xr:uid="{00000000-0004-0000-0000-0000CB020000}"/>
    <hyperlink ref="Q3567" r:id="rId717" xr:uid="{00000000-0004-0000-0000-0000CC020000}"/>
    <hyperlink ref="Q3568" r:id="rId718" xr:uid="{00000000-0004-0000-0000-0000CD020000}"/>
    <hyperlink ref="Q3566" r:id="rId719" xr:uid="{00000000-0004-0000-0000-0000CE020000}"/>
    <hyperlink ref="Q3569" r:id="rId720" xr:uid="{00000000-0004-0000-0000-0000CF020000}"/>
    <hyperlink ref="Q3570" r:id="rId721" xr:uid="{00000000-0004-0000-0000-0000D0020000}"/>
    <hyperlink ref="Q3583" r:id="rId722" xr:uid="{00000000-0004-0000-0000-0000D1020000}"/>
    <hyperlink ref="Q3584" r:id="rId723" xr:uid="{00000000-0004-0000-0000-0000D2020000}"/>
    <hyperlink ref="Q3585" r:id="rId724" xr:uid="{00000000-0004-0000-0000-0000D3020000}"/>
    <hyperlink ref="Q3607" r:id="rId725" xr:uid="{00000000-0004-0000-0000-0000D4020000}"/>
    <hyperlink ref="Q3587" r:id="rId726" xr:uid="{00000000-0004-0000-0000-0000D5020000}"/>
    <hyperlink ref="Q3589" r:id="rId727" xr:uid="{00000000-0004-0000-0000-0000D6020000}"/>
    <hyperlink ref="Q3594" r:id="rId728" xr:uid="{00000000-0004-0000-0000-0000D7020000}"/>
    <hyperlink ref="Q3596" r:id="rId729" xr:uid="{00000000-0004-0000-0000-0000D8020000}"/>
    <hyperlink ref="Q3597" r:id="rId730" xr:uid="{00000000-0004-0000-0000-0000D9020000}"/>
    <hyperlink ref="Q3595" r:id="rId731" xr:uid="{00000000-0004-0000-0000-0000DA020000}"/>
    <hyperlink ref="Q3598" r:id="rId732" xr:uid="{00000000-0004-0000-0000-0000DB020000}"/>
    <hyperlink ref="Q3602" r:id="rId733" xr:uid="{00000000-0004-0000-0000-0000DC020000}"/>
    <hyperlink ref="Q3601" r:id="rId734" xr:uid="{00000000-0004-0000-0000-0000DD020000}"/>
    <hyperlink ref="Q3604" r:id="rId735" xr:uid="{00000000-0004-0000-0000-0000DE020000}"/>
    <hyperlink ref="Q3606" r:id="rId736" xr:uid="{00000000-0004-0000-0000-0000DF020000}"/>
    <hyperlink ref="Q3605" r:id="rId737" xr:uid="{00000000-0004-0000-0000-0000E0020000}"/>
    <hyperlink ref="Q3610" r:id="rId738" xr:uid="{00000000-0004-0000-0000-0000E1020000}"/>
    <hyperlink ref="Q3612" r:id="rId739" xr:uid="{00000000-0004-0000-0000-0000E2020000}"/>
    <hyperlink ref="Q3618" r:id="rId740" xr:uid="{00000000-0004-0000-0000-0000E3020000}"/>
    <hyperlink ref="Q3611" r:id="rId741" xr:uid="{00000000-0004-0000-0000-0000E4020000}"/>
    <hyperlink ref="Q3609" r:id="rId742" xr:uid="{00000000-0004-0000-0000-0000E5020000}"/>
    <hyperlink ref="Q3617" r:id="rId743" xr:uid="{00000000-0004-0000-0000-0000E6020000}"/>
    <hyperlink ref="Q3619" r:id="rId744" xr:uid="{00000000-0004-0000-0000-0000E7020000}"/>
    <hyperlink ref="Q3616" r:id="rId745" xr:uid="{00000000-0004-0000-0000-0000E8020000}"/>
    <hyperlink ref="Q3622" r:id="rId746" xr:uid="{00000000-0004-0000-0000-0000E9020000}"/>
    <hyperlink ref="Q3620" r:id="rId747" xr:uid="{00000000-0004-0000-0000-0000EA020000}"/>
    <hyperlink ref="Q3621" r:id="rId748" xr:uid="{00000000-0004-0000-0000-0000EB020000}"/>
    <hyperlink ref="Q3623" r:id="rId749" xr:uid="{00000000-0004-0000-0000-0000EC020000}"/>
    <hyperlink ref="Q3627" r:id="rId750" xr:uid="{00000000-0004-0000-0000-0000ED020000}"/>
    <hyperlink ref="Q3624" r:id="rId751" xr:uid="{00000000-0004-0000-0000-0000EE020000}"/>
    <hyperlink ref="Q3626" r:id="rId752" xr:uid="{00000000-0004-0000-0000-0000EF020000}"/>
    <hyperlink ref="Q3628" r:id="rId753" xr:uid="{00000000-0004-0000-0000-0000F0020000}"/>
    <hyperlink ref="Q3631" r:id="rId754" xr:uid="{00000000-0004-0000-0000-0000F1020000}"/>
    <hyperlink ref="Q3633" r:id="rId755" xr:uid="{00000000-0004-0000-0000-0000F2020000}"/>
    <hyperlink ref="Q3632" r:id="rId756" xr:uid="{00000000-0004-0000-0000-0000F3020000}"/>
    <hyperlink ref="Q4039" r:id="rId757" display="http://www.vnews.com/news/newsletter/17857473-95/haverhill-officers-unnamed-nh-ag-wont-give-any-shooting-details" xr:uid="{00000000-0004-0000-0000-0000F4020000}"/>
    <hyperlink ref="Q3961" r:id="rId758" display="http://www.wxii12.com/news/stabbing-standoff-reported-in-stokes-co/34345684" xr:uid="{00000000-0004-0000-0000-0000F5020000}"/>
    <hyperlink ref="Q4036" r:id="rId759" display="http://www.kctv5.com/story/29494552/armed-carjacking-suspect-dead-in-police-shooting" xr:uid="{00000000-0004-0000-0000-0000F6020000}"/>
    <hyperlink ref="Q3966" r:id="rId760" display="http://www.startribune.com/officer-involved-shooting-at-plymouth-arby-s-leaves-one-man-dead/318383701/" xr:uid="{00000000-0004-0000-0000-0000F7020000}"/>
    <hyperlink ref="Q4005" r:id="rId761" display="http://www.redding.com/homepage-showcase/matthew-graham-killed-in-dunsmuir-shootout-with-officers_38935482" xr:uid="{00000000-0004-0000-0000-0000F8020000}"/>
    <hyperlink ref="Q4054" r:id="rId762" display="http://abc7.com/news/suspect-holding-knife-killed-in-west-covina-officer-involved-shooting/828284/" xr:uid="{00000000-0004-0000-0000-0000F9020000}"/>
    <hyperlink ref="Q4057" r:id="rId763" display="http://www.nbcsandiego.com/news/local/Man-with-Knife-Shot-Killed-by-San-Diego-Police-Officer-Identified-311679131.html" xr:uid="{00000000-0004-0000-0000-0000FA020000}"/>
    <hyperlink ref="Q3986" r:id="rId764" display="http://www.ksdk.com/story/news/nation/2015/07/20/man-hogtied-police-death/30433375/" xr:uid="{00000000-0004-0000-0000-0000FB020000}"/>
    <hyperlink ref="Q3999" r:id="rId765" display="http://www.mlive.com/news/grand-rapids/index.ssf/2015/07/no_reason_to_shoot_him_step-da.html" xr:uid="{00000000-0004-0000-0000-0000FC020000}"/>
    <hyperlink ref="Q4007" r:id="rId766" display="https://www.bostonglobe.com/metro/2015/07/14/roxbury-man-identified-person-fatally-shot-lynn-police-officer-during-drug-investigation/HluhRMJJeFBqMqtUt3gNWP/story.html" xr:uid="{00000000-0004-0000-0000-0000FD020000}"/>
    <hyperlink ref="Q4006" r:id="rId767" xr:uid="{00000000-0004-0000-0000-0000FE020000}"/>
    <hyperlink ref="E3869" r:id="rId768" xr:uid="{00000000-0004-0000-0000-0000FF020000}"/>
    <hyperlink ref="E3926" r:id="rId769" xr:uid="{00000000-0004-0000-0000-000000030000}"/>
    <hyperlink ref="E3935" r:id="rId770" xr:uid="{00000000-0004-0000-0000-000001030000}"/>
    <hyperlink ref="E3932" r:id="rId771" xr:uid="{00000000-0004-0000-0000-000002030000}"/>
    <hyperlink ref="E3933" r:id="rId772" xr:uid="{00000000-0004-0000-0000-000003030000}"/>
    <hyperlink ref="E3934" r:id="rId773" xr:uid="{00000000-0004-0000-0000-000004030000}"/>
    <hyperlink ref="E3910" r:id="rId774" xr:uid="{00000000-0004-0000-0000-000005030000}"/>
    <hyperlink ref="E3911" r:id="rId775" xr:uid="{00000000-0004-0000-0000-000006030000}"/>
    <hyperlink ref="E3905" r:id="rId776" xr:uid="{00000000-0004-0000-0000-000007030000}"/>
    <hyperlink ref="E3903" r:id="rId777" xr:uid="{00000000-0004-0000-0000-000008030000}"/>
    <hyperlink ref="E3902" r:id="rId778" xr:uid="{00000000-0004-0000-0000-000009030000}"/>
    <hyperlink ref="E3899" r:id="rId779" xr:uid="{00000000-0004-0000-0000-00000A030000}"/>
    <hyperlink ref="E3893" r:id="rId780" xr:uid="{00000000-0004-0000-0000-00000B030000}"/>
    <hyperlink ref="E3887" r:id="rId781" xr:uid="{00000000-0004-0000-0000-00000C030000}"/>
    <hyperlink ref="E3889" r:id="rId782" xr:uid="{00000000-0004-0000-0000-00000D030000}"/>
    <hyperlink ref="E3884" r:id="rId783" xr:uid="{00000000-0004-0000-0000-00000E030000}"/>
    <hyperlink ref="E3885" r:id="rId784" xr:uid="{00000000-0004-0000-0000-00000F030000}"/>
    <hyperlink ref="E3879" r:id="rId785" xr:uid="{00000000-0004-0000-0000-000010030000}"/>
    <hyperlink ref="E3866" r:id="rId786" xr:uid="{00000000-0004-0000-0000-000011030000}"/>
    <hyperlink ref="E3860" r:id="rId787" xr:uid="{00000000-0004-0000-0000-000012030000}"/>
    <hyperlink ref="E3861" r:id="rId788" xr:uid="{00000000-0004-0000-0000-000013030000}"/>
    <hyperlink ref="E3928" r:id="rId789" xr:uid="{00000000-0004-0000-0000-000014030000}"/>
    <hyperlink ref="E3925" r:id="rId790" xr:uid="{00000000-0004-0000-0000-000015030000}"/>
    <hyperlink ref="E3921" r:id="rId791" xr:uid="{00000000-0004-0000-0000-000016030000}"/>
    <hyperlink ref="E3915" r:id="rId792" xr:uid="{00000000-0004-0000-0000-000017030000}"/>
    <hyperlink ref="E3917" r:id="rId793" xr:uid="{00000000-0004-0000-0000-000018030000}"/>
    <hyperlink ref="E3836" r:id="rId794" xr:uid="{00000000-0004-0000-0000-000019030000}"/>
    <hyperlink ref="E3834" r:id="rId795" xr:uid="{00000000-0004-0000-0000-00001A030000}"/>
    <hyperlink ref="E3845" r:id="rId796" xr:uid="{00000000-0004-0000-0000-00001B030000}"/>
    <hyperlink ref="E3840" r:id="rId797" xr:uid="{00000000-0004-0000-0000-00001C030000}"/>
    <hyperlink ref="E3843" r:id="rId798" xr:uid="{00000000-0004-0000-0000-00001D030000}"/>
    <hyperlink ref="E3851" r:id="rId799" xr:uid="{00000000-0004-0000-0000-00001E030000}"/>
    <hyperlink ref="E3852" r:id="rId800" xr:uid="{00000000-0004-0000-0000-00001F030000}"/>
    <hyperlink ref="E3853" r:id="rId801" xr:uid="{00000000-0004-0000-0000-000020030000}"/>
    <hyperlink ref="E3856" r:id="rId802" xr:uid="{00000000-0004-0000-0000-000021030000}"/>
    <hyperlink ref="E3862" r:id="rId803" xr:uid="{00000000-0004-0000-0000-000022030000}"/>
    <hyperlink ref="E3865" r:id="rId804" xr:uid="{00000000-0004-0000-0000-000023030000}"/>
    <hyperlink ref="E3870" r:id="rId805" xr:uid="{00000000-0004-0000-0000-000024030000}"/>
    <hyperlink ref="E3874" r:id="rId806" xr:uid="{00000000-0004-0000-0000-000025030000}"/>
    <hyperlink ref="E3882" r:id="rId807" xr:uid="{00000000-0004-0000-0000-000026030000}"/>
    <hyperlink ref="Q3936" r:id="rId808" xr:uid="{00000000-0004-0000-0000-000027030000}"/>
    <hyperlink ref="Q3906" r:id="rId809" xr:uid="{00000000-0004-0000-0000-000028030000}"/>
    <hyperlink ref="Q3869" r:id="rId810" xr:uid="{00000000-0004-0000-0000-000029030000}"/>
    <hyperlink ref="Q3935" r:id="rId811" xr:uid="{00000000-0004-0000-0000-00002A030000}"/>
    <hyperlink ref="Q3932" r:id="rId812" xr:uid="{00000000-0004-0000-0000-00002B030000}"/>
    <hyperlink ref="Q3918" r:id="rId813" xr:uid="{00000000-0004-0000-0000-00002C030000}"/>
    <hyperlink ref="Q3916" r:id="rId814" xr:uid="{00000000-0004-0000-0000-00002D030000}"/>
    <hyperlink ref="Q3910" r:id="rId815" xr:uid="{00000000-0004-0000-0000-00002E030000}"/>
    <hyperlink ref="Q3911" r:id="rId816" xr:uid="{00000000-0004-0000-0000-00002F030000}"/>
    <hyperlink ref="Q3909" r:id="rId817" xr:uid="{00000000-0004-0000-0000-000030030000}"/>
    <hyperlink ref="Q3898" r:id="rId818" xr:uid="{00000000-0004-0000-0000-000031030000}"/>
    <hyperlink ref="Q3904" r:id="rId819" xr:uid="{00000000-0004-0000-0000-000032030000}"/>
    <hyperlink ref="Q3905" r:id="rId820" xr:uid="{00000000-0004-0000-0000-000033030000}"/>
    <hyperlink ref="Q3903" r:id="rId821" xr:uid="{00000000-0004-0000-0000-000034030000}"/>
    <hyperlink ref="Q3901" r:id="rId822" xr:uid="{00000000-0004-0000-0000-000035030000}"/>
    <hyperlink ref="Q3902" r:id="rId823" xr:uid="{00000000-0004-0000-0000-000036030000}"/>
    <hyperlink ref="Q3899" r:id="rId824" xr:uid="{00000000-0004-0000-0000-000037030000}"/>
    <hyperlink ref="Q3900" r:id="rId825" location=".VgXutctVikp" xr:uid="{00000000-0004-0000-0000-000038030000}"/>
    <hyperlink ref="Q3893" r:id="rId826" xr:uid="{00000000-0004-0000-0000-000039030000}"/>
    <hyperlink ref="Q3892" r:id="rId827" xr:uid="{00000000-0004-0000-0000-00003A030000}"/>
    <hyperlink ref="Q3887" r:id="rId828" xr:uid="{00000000-0004-0000-0000-00003B030000}"/>
    <hyperlink ref="Q3890" r:id="rId829" xr:uid="{00000000-0004-0000-0000-00003C030000}"/>
    <hyperlink ref="Q3888" r:id="rId830" xr:uid="{00000000-0004-0000-0000-00003D030000}"/>
    <hyperlink ref="Q3889" r:id="rId831" xr:uid="{00000000-0004-0000-0000-00003E030000}"/>
    <hyperlink ref="Q3884" r:id="rId832" xr:uid="{00000000-0004-0000-0000-00003F030000}"/>
    <hyperlink ref="Q3885" r:id="rId833" xr:uid="{00000000-0004-0000-0000-000040030000}"/>
    <hyperlink ref="Q3878" r:id="rId834" xr:uid="{00000000-0004-0000-0000-000041030000}"/>
    <hyperlink ref="Q3879" r:id="rId835" xr:uid="{00000000-0004-0000-0000-000042030000}"/>
    <hyperlink ref="Q3866" r:id="rId836" xr:uid="{00000000-0004-0000-0000-000043030000}"/>
    <hyperlink ref="Q3859" r:id="rId837" xr:uid="{00000000-0004-0000-0000-000044030000}"/>
    <hyperlink ref="Q3860" r:id="rId838" xr:uid="{00000000-0004-0000-0000-000045030000}"/>
    <hyperlink ref="Q3863" r:id="rId839" xr:uid="{00000000-0004-0000-0000-000046030000}"/>
    <hyperlink ref="Q3861" r:id="rId840" xr:uid="{00000000-0004-0000-0000-000047030000}"/>
    <hyperlink ref="Q3928" r:id="rId841" xr:uid="{00000000-0004-0000-0000-000048030000}"/>
    <hyperlink ref="Q3925" r:id="rId842" xr:uid="{00000000-0004-0000-0000-000049030000}"/>
    <hyperlink ref="Q3921" r:id="rId843" xr:uid="{00000000-0004-0000-0000-00004A030000}"/>
    <hyperlink ref="Q3915" r:id="rId844" xr:uid="{00000000-0004-0000-0000-00004B030000}"/>
    <hyperlink ref="Q3917" r:id="rId845" xr:uid="{00000000-0004-0000-0000-00004C030000}"/>
    <hyperlink ref="Q3836" r:id="rId846" xr:uid="{00000000-0004-0000-0000-00004D030000}"/>
    <hyperlink ref="Q3834" r:id="rId847" xr:uid="{00000000-0004-0000-0000-00004E030000}"/>
    <hyperlink ref="Q3837" r:id="rId848" xr:uid="{00000000-0004-0000-0000-00004F030000}"/>
    <hyperlink ref="Q3838" r:id="rId849" xr:uid="{00000000-0004-0000-0000-000050030000}"/>
    <hyperlink ref="Q3845" r:id="rId850" xr:uid="{00000000-0004-0000-0000-000051030000}"/>
    <hyperlink ref="Q3848" r:id="rId851" xr:uid="{00000000-0004-0000-0000-000052030000}"/>
    <hyperlink ref="Q3840" r:id="rId852" xr:uid="{00000000-0004-0000-0000-000053030000}"/>
    <hyperlink ref="Q3843" r:id="rId853" xr:uid="{00000000-0004-0000-0000-000054030000}"/>
    <hyperlink ref="Q3849" r:id="rId854" xr:uid="{00000000-0004-0000-0000-000055030000}"/>
    <hyperlink ref="Q3851" r:id="rId855" xr:uid="{00000000-0004-0000-0000-000056030000}"/>
    <hyperlink ref="Q3852" r:id="rId856" xr:uid="{00000000-0004-0000-0000-000057030000}"/>
    <hyperlink ref="Q3853" r:id="rId857" xr:uid="{00000000-0004-0000-0000-000058030000}"/>
    <hyperlink ref="Q3855" r:id="rId858" xr:uid="{00000000-0004-0000-0000-000059030000}"/>
    <hyperlink ref="Q3856" r:id="rId859" xr:uid="{00000000-0004-0000-0000-00005A030000}"/>
    <hyperlink ref="Q3857" r:id="rId860" xr:uid="{00000000-0004-0000-0000-00005B030000}"/>
    <hyperlink ref="Q3858" r:id="rId861" xr:uid="{00000000-0004-0000-0000-00005C030000}"/>
    <hyperlink ref="Q3862" r:id="rId862" xr:uid="{00000000-0004-0000-0000-00005D030000}"/>
    <hyperlink ref="Q3867" r:id="rId863" xr:uid="{00000000-0004-0000-0000-00005E030000}"/>
    <hyperlink ref="Q3865" r:id="rId864" xr:uid="{00000000-0004-0000-0000-00005F030000}"/>
    <hyperlink ref="Q3870" r:id="rId865" xr:uid="{00000000-0004-0000-0000-000060030000}"/>
    <hyperlink ref="Q3873" r:id="rId866" xr:uid="{00000000-0004-0000-0000-000061030000}"/>
    <hyperlink ref="Q3871" r:id="rId867" xr:uid="{00000000-0004-0000-0000-000062030000}"/>
    <hyperlink ref="Q3876" r:id="rId868" xr:uid="{00000000-0004-0000-0000-000063030000}"/>
    <hyperlink ref="Q3874" r:id="rId869" xr:uid="{00000000-0004-0000-0000-000064030000}"/>
    <hyperlink ref="Q3875" r:id="rId870" xr:uid="{00000000-0004-0000-0000-000065030000}"/>
    <hyperlink ref="Q3882" r:id="rId871" xr:uid="{00000000-0004-0000-0000-000066030000}"/>
    <hyperlink ref="Q3841" r:id="rId872" xr:uid="{00000000-0004-0000-0000-000067030000}"/>
    <hyperlink ref="Q3741" r:id="rId873" xr:uid="{00000000-0004-0000-0000-000068030000}"/>
    <hyperlink ref="Q3744" r:id="rId874" xr:uid="{00000000-0004-0000-0000-000069030000}"/>
    <hyperlink ref="Q3742" r:id="rId875" xr:uid="{00000000-0004-0000-0000-00006A030000}"/>
    <hyperlink ref="Q3743" r:id="rId876" xr:uid="{00000000-0004-0000-0000-00006B030000}"/>
    <hyperlink ref="Q3748" r:id="rId877" location=".ViQiFitENIr" xr:uid="{00000000-0004-0000-0000-00006C030000}"/>
    <hyperlink ref="Q3752" r:id="rId878" xr:uid="{00000000-0004-0000-0000-00006D030000}"/>
    <hyperlink ref="Q3796" r:id="rId879" xr:uid="{00000000-0004-0000-0000-00006E030000}"/>
    <hyperlink ref="Q3798" r:id="rId880" xr:uid="{00000000-0004-0000-0000-00006F030000}"/>
    <hyperlink ref="Q3804" r:id="rId881" xr:uid="{00000000-0004-0000-0000-000070030000}"/>
    <hyperlink ref="Q3802" r:id="rId882" xr:uid="{00000000-0004-0000-0000-000071030000}"/>
    <hyperlink ref="Q3800" r:id="rId883" xr:uid="{00000000-0004-0000-0000-000072030000}"/>
    <hyperlink ref="Q3808" r:id="rId884" xr:uid="{00000000-0004-0000-0000-000073030000}"/>
    <hyperlink ref="Q3807" r:id="rId885" xr:uid="{00000000-0004-0000-0000-000074030000}"/>
    <hyperlink ref="Q3805" r:id="rId886" xr:uid="{00000000-0004-0000-0000-000075030000}"/>
    <hyperlink ref="Q3810" r:id="rId887" xr:uid="{00000000-0004-0000-0000-000076030000}"/>
    <hyperlink ref="Q3809" r:id="rId888" xr:uid="{00000000-0004-0000-0000-000077030000}"/>
    <hyperlink ref="Q3812" r:id="rId889" xr:uid="{00000000-0004-0000-0000-000078030000}"/>
    <hyperlink ref="Q3817" r:id="rId890" xr:uid="{00000000-0004-0000-0000-000079030000}"/>
    <hyperlink ref="Q3815" r:id="rId891" xr:uid="{00000000-0004-0000-0000-00007A030000}"/>
    <hyperlink ref="Q3814" r:id="rId892" xr:uid="{00000000-0004-0000-0000-00007B030000}"/>
    <hyperlink ref="Q3822" r:id="rId893" xr:uid="{00000000-0004-0000-0000-00007C030000}"/>
    <hyperlink ref="Q3823" r:id="rId894" xr:uid="{00000000-0004-0000-0000-00007D030000}"/>
    <hyperlink ref="Q3828" r:id="rId895" xr:uid="{00000000-0004-0000-0000-00007E030000}"/>
    <hyperlink ref="Q3824" r:id="rId896" xr:uid="{00000000-0004-0000-0000-00007F030000}"/>
    <hyperlink ref="Q3826" r:id="rId897" xr:uid="{00000000-0004-0000-0000-000080030000}"/>
    <hyperlink ref="Q3827" r:id="rId898" xr:uid="{00000000-0004-0000-0000-000081030000}"/>
    <hyperlink ref="Q3829" r:id="rId899" xr:uid="{00000000-0004-0000-0000-000082030000}"/>
    <hyperlink ref="Q3825" r:id="rId900" xr:uid="{00000000-0004-0000-0000-000083030000}"/>
    <hyperlink ref="Q3831" r:id="rId901" xr:uid="{00000000-0004-0000-0000-000084030000}"/>
    <hyperlink ref="Q3832" r:id="rId902" xr:uid="{00000000-0004-0000-0000-000085030000}"/>
    <hyperlink ref="Q3750" r:id="rId903" xr:uid="{00000000-0004-0000-0000-000086030000}"/>
    <hyperlink ref="Q3738" r:id="rId904" xr:uid="{00000000-0004-0000-0000-000087030000}"/>
    <hyperlink ref="Q3737" r:id="rId905" xr:uid="{00000000-0004-0000-0000-000088030000}"/>
    <hyperlink ref="Q3726" r:id="rId906" xr:uid="{00000000-0004-0000-0000-000089030000}"/>
    <hyperlink ref="Q3775" r:id="rId907" xr:uid="{00000000-0004-0000-0000-00008A030000}"/>
    <hyperlink ref="Q3797" r:id="rId908" xr:uid="{00000000-0004-0000-0000-00008B030000}"/>
    <hyperlink ref="Q3776" r:id="rId909" xr:uid="{00000000-0004-0000-0000-00008C030000}"/>
    <hyperlink ref="Q3786" r:id="rId910" xr:uid="{00000000-0004-0000-0000-00008D030000}"/>
    <hyperlink ref="Q3777" r:id="rId911" xr:uid="{00000000-0004-0000-0000-00008E030000}"/>
    <hyperlink ref="Q3770" r:id="rId912" xr:uid="{00000000-0004-0000-0000-00008F030000}"/>
    <hyperlink ref="Q3763" r:id="rId913" xr:uid="{00000000-0004-0000-0000-000090030000}"/>
    <hyperlink ref="Q3767" r:id="rId914" xr:uid="{00000000-0004-0000-0000-000091030000}"/>
    <hyperlink ref="Q3778" r:id="rId915" xr:uid="{00000000-0004-0000-0000-000092030000}"/>
    <hyperlink ref="Q3773" r:id="rId916" xr:uid="{00000000-0004-0000-0000-000093030000}"/>
    <hyperlink ref="Q3764" r:id="rId917" xr:uid="{00000000-0004-0000-0000-000094030000}"/>
    <hyperlink ref="Q3759" r:id="rId918" xr:uid="{00000000-0004-0000-0000-000095030000}"/>
    <hyperlink ref="Q3760" r:id="rId919" xr:uid="{00000000-0004-0000-0000-000096030000}"/>
    <hyperlink ref="Q3780" r:id="rId920" xr:uid="{00000000-0004-0000-0000-000097030000}"/>
    <hyperlink ref="Q3781" r:id="rId921" xr:uid="{00000000-0004-0000-0000-000098030000}"/>
    <hyperlink ref="Q3774" r:id="rId922" xr:uid="{00000000-0004-0000-0000-000099030000}"/>
    <hyperlink ref="Q3779" r:id="rId923" xr:uid="{00000000-0004-0000-0000-00009A030000}"/>
    <hyperlink ref="Q3754" r:id="rId924" xr:uid="{00000000-0004-0000-0000-00009B030000}"/>
    <hyperlink ref="Q3756" r:id="rId925" xr:uid="{00000000-0004-0000-0000-00009C030000}"/>
    <hyperlink ref="Q3782" r:id="rId926" xr:uid="{00000000-0004-0000-0000-00009D030000}"/>
    <hyperlink ref="Q3771" r:id="rId927" xr:uid="{00000000-0004-0000-0000-00009E030000}"/>
    <hyperlink ref="Q3768" r:id="rId928" xr:uid="{00000000-0004-0000-0000-00009F030000}"/>
    <hyperlink ref="Q3766" r:id="rId929" xr:uid="{00000000-0004-0000-0000-0000A0030000}"/>
    <hyperlink ref="Q3820" r:id="rId930" xr:uid="{00000000-0004-0000-0000-0000A1030000}"/>
    <hyperlink ref="Q3769" r:id="rId931" xr:uid="{00000000-0004-0000-0000-0000A2030000}"/>
    <hyperlink ref="Q3799" r:id="rId932" xr:uid="{00000000-0004-0000-0000-0000A3030000}"/>
    <hyperlink ref="Q3803" r:id="rId933" xr:uid="{00000000-0004-0000-0000-0000A4030000}"/>
    <hyperlink ref="Q3723" r:id="rId934" xr:uid="{00000000-0004-0000-0000-0000A5030000}"/>
    <hyperlink ref="Q3731" r:id="rId935" xr:uid="{00000000-0004-0000-0000-0000A6030000}"/>
    <hyperlink ref="Q3733" r:id="rId936" xr:uid="{00000000-0004-0000-0000-0000A7030000}"/>
    <hyperlink ref="Q3728" r:id="rId937" xr:uid="{00000000-0004-0000-0000-0000A8030000}"/>
    <hyperlink ref="Q3734" r:id="rId938" xr:uid="{00000000-0004-0000-0000-0000A9030000}"/>
    <hyperlink ref="Q3725" r:id="rId939" xr:uid="{00000000-0004-0000-0000-0000AA030000}"/>
    <hyperlink ref="Q3722" r:id="rId940" xr:uid="{00000000-0004-0000-0000-0000AB030000}"/>
    <hyperlink ref="Q3721" r:id="rId941" xr:uid="{00000000-0004-0000-0000-0000AC030000}"/>
    <hyperlink ref="Q3715" r:id="rId942" xr:uid="{00000000-0004-0000-0000-0000AD030000}"/>
    <hyperlink ref="Q3716" r:id="rId943" xr:uid="{00000000-0004-0000-0000-0000AE030000}"/>
    <hyperlink ref="Q3710" r:id="rId944" xr:uid="{00000000-0004-0000-0000-0000AF030000}"/>
    <hyperlink ref="Q3729" r:id="rId945" xr:uid="{00000000-0004-0000-0000-0000B0030000}"/>
    <hyperlink ref="Q3699" r:id="rId946" xr:uid="{00000000-0004-0000-0000-0000B1030000}"/>
    <hyperlink ref="Q3724" r:id="rId947" xr:uid="{00000000-0004-0000-0000-0000B2030000}"/>
    <hyperlink ref="Q3718" r:id="rId948" xr:uid="{00000000-0004-0000-0000-0000B3030000}"/>
    <hyperlink ref="Q3714" r:id="rId949" xr:uid="{00000000-0004-0000-0000-0000B4030000}"/>
    <hyperlink ref="Q3717" r:id="rId950" xr:uid="{00000000-0004-0000-0000-0000B5030000}"/>
    <hyperlink ref="Q3719" r:id="rId951" xr:uid="{00000000-0004-0000-0000-0000B6030000}"/>
    <hyperlink ref="Q3712" r:id="rId952" xr:uid="{00000000-0004-0000-0000-0000B7030000}"/>
    <hyperlink ref="Q3709" r:id="rId953" xr:uid="{00000000-0004-0000-0000-0000B8030000}"/>
    <hyperlink ref="Q3706" r:id="rId954" xr:uid="{00000000-0004-0000-0000-0000B9030000}"/>
    <hyperlink ref="Q3698" r:id="rId955" xr:uid="{00000000-0004-0000-0000-0000BA030000}"/>
    <hyperlink ref="Q3694" r:id="rId956" xr:uid="{00000000-0004-0000-0000-0000BB030000}"/>
    <hyperlink ref="Q3707" r:id="rId957" xr:uid="{00000000-0004-0000-0000-0000BC030000}"/>
    <hyperlink ref="Q3705" r:id="rId958" xr:uid="{00000000-0004-0000-0000-0000BD030000}"/>
    <hyperlink ref="Q3697" r:id="rId959" xr:uid="{00000000-0004-0000-0000-0000BE030000}"/>
    <hyperlink ref="Q3702" r:id="rId960" location="incart_m-rpt-1" xr:uid="{00000000-0004-0000-0000-0000BF030000}"/>
    <hyperlink ref="Q3720" r:id="rId961" xr:uid="{00000000-0004-0000-0000-0000C0030000}"/>
    <hyperlink ref="Q3692" r:id="rId962" xr:uid="{00000000-0004-0000-0000-0000C1030000}"/>
    <hyperlink ref="Q3688" r:id="rId963" xr:uid="{00000000-0004-0000-0000-0000C2030000}"/>
    <hyperlink ref="Q3683" r:id="rId964" xr:uid="{00000000-0004-0000-0000-0000C3030000}"/>
    <hyperlink ref="Q3675" r:id="rId965" xr:uid="{00000000-0004-0000-0000-0000C4030000}"/>
    <hyperlink ref="Q3676" r:id="rId966" xr:uid="{00000000-0004-0000-0000-0000C5030000}"/>
    <hyperlink ref="Q3679" r:id="rId967" xr:uid="{00000000-0004-0000-0000-0000C6030000}"/>
    <hyperlink ref="Q3670" r:id="rId968" xr:uid="{00000000-0004-0000-0000-0000C7030000}"/>
    <hyperlink ref="Q3673" r:id="rId969" xr:uid="{00000000-0004-0000-0000-0000C8030000}"/>
    <hyperlink ref="Q3671" r:id="rId970" xr:uid="{00000000-0004-0000-0000-0000C9030000}"/>
    <hyperlink ref="Q3669" r:id="rId971" xr:uid="{00000000-0004-0000-0000-0000CA030000}"/>
    <hyperlink ref="Q3661" r:id="rId972" xr:uid="{00000000-0004-0000-0000-0000CB030000}"/>
    <hyperlink ref="Q3664" r:id="rId973" xr:uid="{00000000-0004-0000-0000-0000CC030000}"/>
    <hyperlink ref="Q3653" r:id="rId974" xr:uid="{00000000-0004-0000-0000-0000CD030000}"/>
    <hyperlink ref="Q3649" r:id="rId975" xr:uid="{00000000-0004-0000-0000-0000CE030000}"/>
    <hyperlink ref="Q3646" r:id="rId976" xr:uid="{00000000-0004-0000-0000-0000CF030000}"/>
    <hyperlink ref="Q3642" r:id="rId977" xr:uid="{00000000-0004-0000-0000-0000D0030000}"/>
    <hyperlink ref="Q3640" r:id="rId978" xr:uid="{00000000-0004-0000-0000-0000D1030000}"/>
    <hyperlink ref="Q3636" r:id="rId979" xr:uid="{00000000-0004-0000-0000-0000D2030000}"/>
    <hyperlink ref="Q3644" r:id="rId980" xr:uid="{00000000-0004-0000-0000-0000D3030000}"/>
    <hyperlink ref="E3868" r:id="rId981" display="http://www.killedbypolice.net/victims/150755.jpg" xr:uid="{00000000-0004-0000-0000-0000D4030000}"/>
    <hyperlink ref="Q3868" r:id="rId982" display="https://djournal.com/news/man-dies-after-police-chase-2/" xr:uid="{00000000-0004-0000-0000-0000D5030000}"/>
    <hyperlink ref="E3736" r:id="rId983" xr:uid="{00000000-0004-0000-0000-0000D6030000}"/>
    <hyperlink ref="Q3736" r:id="rId984" display="http://www.kristv.com/story/30147782/texas-rangers-investigating-aransas-co-death" xr:uid="{00000000-0004-0000-0000-0000D7030000}"/>
    <hyperlink ref="Q3739" r:id="rId985" display="http://www.mercurynews.com/crime-courts/ci_28894656/san-jose-latest-inmate-jail-death-sparks-internal" xr:uid="{00000000-0004-0000-0000-0000D8030000}"/>
    <hyperlink ref="Q3751" r:id="rId986" display="http://www.fresnobee.com/news/local/crime/article37140321.html" xr:uid="{00000000-0004-0000-0000-0000D9030000}"/>
    <hyperlink ref="Q3765" r:id="rId987" display="http://www.redding.com/news/local-news/happy-valley-road-closing-in-search-for-armed-suspect" xr:uid="{00000000-0004-0000-0000-0000DA030000}"/>
    <hyperlink ref="A3703" r:id="rId988" xr:uid="{00000000-0004-0000-0000-0000DB030000}"/>
    <hyperlink ref="Q3703" r:id="rId989" xr:uid="{00000000-0004-0000-0000-0000DC030000}"/>
    <hyperlink ref="E3508" r:id="rId990" xr:uid="{00000000-0004-0000-0000-0000DD030000}"/>
    <hyperlink ref="Q3508" r:id="rId991" xr:uid="{00000000-0004-0000-0000-0000DE030000}"/>
    <hyperlink ref="E3453" r:id="rId992" xr:uid="{00000000-0004-0000-0000-0000DF030000}"/>
    <hyperlink ref="E3537" r:id="rId993" xr:uid="{00000000-0004-0000-0000-0000E0030000}"/>
    <hyperlink ref="Q3537" r:id="rId994" xr:uid="{00000000-0004-0000-0000-0000E1030000}"/>
    <hyperlink ref="Q3546" r:id="rId995" xr:uid="{00000000-0004-0000-0000-0000E2030000}"/>
    <hyperlink ref="E3727" r:id="rId996" xr:uid="{00000000-0004-0000-0000-0000E3030000}"/>
    <hyperlink ref="Q3791" r:id="rId997" display="http://ksn.com/2015/09/14/inmate-death-reported-at-hutchinson-correctional-facility/" xr:uid="{00000000-0004-0000-0000-0000E4030000}"/>
    <hyperlink ref="Q3789" r:id="rId998" display="http://wncn.com/2015/09/14/man-dies-while-in-custody-of-raleigh-police-investigation-underway/" xr:uid="{00000000-0004-0000-0000-0000E5030000}"/>
    <hyperlink ref="Q3790" r:id="rId999" display="http://www.courier-journal.com/story/news/local/2015/09/14/ky-trooper-shot-western-kentucky-after-chase/72241764/" xr:uid="{00000000-0004-0000-0000-0000E6030000}"/>
    <hyperlink ref="Q3955" r:id="rId1000" display="http://www.ksla.com/story/29634844/spd-officers-involved-in-shooting-while-responding-to-hostage-situation" xr:uid="{00000000-0004-0000-0000-0000E7030000}"/>
    <hyperlink ref="Q3957" r:id="rId1001" display="http://www.miamiherald.com/news/local/crime/article28915918.html" xr:uid="{00000000-0004-0000-0000-0000E8030000}"/>
    <hyperlink ref="Q3959" r:id="rId1002" display="http://www.reviewjournal.com/news/las-vegas/metro-officer-wounded-suspect-shot-death" xr:uid="{00000000-0004-0000-0000-0000E9030000}"/>
    <hyperlink ref="E3972" r:id="rId1003" display="http://ksla.images.worldnow.com/images/8474631_G.jpg" xr:uid="{00000000-0004-0000-0000-0000EA030000}"/>
    <hyperlink ref="Q3969" r:id="rId1004" display="http://www.koco.com/news/okc-police-investigating-officerinvolved-shooting-on-northeast-side/34302646" xr:uid="{00000000-0004-0000-0000-0000EB030000}"/>
    <hyperlink ref="Q3970" r:id="rId1005" display="http://philadelphia.cbslocal.com/2014/09/16/police-id-suspect-in-shooting-death-of-pregnant-woman-unborn-child/" xr:uid="{00000000-0004-0000-0000-0000EC030000}"/>
    <hyperlink ref="Q3981" r:id="rId1006" display="http://www.cincinnati.com/story/news/2015/07/29/publish/30830777/" xr:uid="{00000000-0004-0000-0000-0000ED030000}"/>
    <hyperlink ref="Q3989" r:id="rId1007" display="http://www.orlandosentinel.com/news/breaking-news/os-orlando-police-suspect-shooting-20150717-story.html" xr:uid="{00000000-0004-0000-0000-0000EE030000}"/>
    <hyperlink ref="Q3990" r:id="rId1008" display="http://www.wmcactionnews5.com/story/29578116/man-dead-after-struggle-with-mpd-officer" xr:uid="{00000000-0004-0000-0000-0000EF030000}"/>
    <hyperlink ref="Q3993" r:id="rId1009" display="http://www.miamiherald.com/news/local/crime/article27524482.html" xr:uid="{00000000-0004-0000-0000-0000F0030000}"/>
    <hyperlink ref="Q4000" r:id="rId1010" display="http://www.clickorlando.com/news/1-dead-in-deputyinvolved-shooting-in-lake-county/34153664" xr:uid="{00000000-0004-0000-0000-0000F1030000}"/>
    <hyperlink ref="Q4002" r:id="rId1011" location=".Vao7U4FnKBE.twitter" display="http://www.brownsvilleherald.com/news/local/article_d17faf7e-2cfe-11e5-b74c-2b2b278cba62.html - .Vao7U4FnKBE.twitter" xr:uid="{00000000-0004-0000-0000-0000F2030000}"/>
    <hyperlink ref="E4013" r:id="rId1012" display="http://www.trbimg.com/img-55a686d0/turbine/fl-plantation-cop-homeless-shooting-id-2015071-001/304/304x171" xr:uid="{00000000-0004-0000-0000-0000F3030000}"/>
    <hyperlink ref="Q4013" r:id="rId1013" display="http://www.sun-sentinel.com/local/broward/fl-plantation-cop-homeless-shooting-id-20150715-story.html" xr:uid="{00000000-0004-0000-0000-0000F4030000}"/>
    <hyperlink ref="Q4015" r:id="rId1014" display="http://www.11alive.com/story/news/local/lawrenceville/2015/07/14/family-questions-procedures-in-gwinnett-police-taser-death/30160171/" xr:uid="{00000000-0004-0000-0000-0000F5030000}"/>
    <hyperlink ref="Q4016" r:id="rId1015" display="http://www.al.com/news/tuscaloosa/index.ssf/2015/07/tuscaloosa_police_release_more.html" xr:uid="{00000000-0004-0000-0000-0000F6030000}"/>
    <hyperlink ref="Q4019" r:id="rId1016" display="http://www.ajc.com/news/news/crime-law/man-dies-after-being-shot-by-newton-deputies/nmxjG/" xr:uid="{00000000-0004-0000-0000-0000F7030000}"/>
    <hyperlink ref="Q4021" r:id="rId1017" display="http://chicago.suntimes.com/crime/7/71/759984/chicago-police-involved-grand-crossing-shooting" xr:uid="{00000000-0004-0000-0000-0000F8030000}"/>
    <hyperlink ref="E4027" r:id="rId1018" display="http://www.gannett-cdn.com/-mm-/444b6b00164f56950327b2368f293f2ce83db955/c=0-295-1304-1032&amp;r=x633&amp;c=1200x630/local/-/media/2015/07/10/JacksonMS/JacksonMS/635721442175293352-IMG-0825.JPG.jpg" xr:uid="{00000000-0004-0000-0000-0000F9030000}"/>
    <hyperlink ref="Q4029" r:id="rId1019" display="http://www.chron.com/news/houston-texas/houston/article/New-details-emerge-in-HPD-shooting-and-chase-6373997.php" xr:uid="{00000000-0004-0000-0000-0000FA030000}"/>
    <hyperlink ref="Q4030" r:id="rId1020" display="http://www.pressofatlanticcity.com/eedition/news/grand-jury-may-decide-fate-of-cop/article_d75e1ab1-8f1e-5086-b543-3243f95fc088.html" xr:uid="{00000000-0004-0000-0000-0000FB030000}"/>
    <hyperlink ref="Q4037" r:id="rId1021" display="http://homicide.latimes.com/post/jason-m-hendley/" xr:uid="{00000000-0004-0000-0000-0000FC030000}"/>
    <hyperlink ref="Q4049" r:id="rId1022" display="http://www.miamiherald.com/news/local/community/miami-dade/little-havana/article26604022.html" xr:uid="{00000000-0004-0000-0000-0000FD030000}"/>
    <hyperlink ref="E4050" r:id="rId1023" display="http://kwtv.images.worldnow.com/images/8241047_G.jpg" xr:uid="{00000000-0004-0000-0000-0000FE030000}"/>
    <hyperlink ref="E4048" r:id="rId1024" display="http://i.guim.co.uk/img/media/6b8d2e8197fcd13bf1efa55dde76f7af6401fdfb/0_188_600_360/master/600.jpg?w=620&amp;q=85&amp;auto=format&amp;sharp=10&amp;s=cd2d313d4e808218cd2fff1e044bc896" xr:uid="{00000000-0004-0000-0000-0000FF030000}"/>
    <hyperlink ref="E4059" r:id="rId1025" display="http://jacksonville.com/sites/default/files/imagecache/premium_415_wide_scale/Suspect_1.jpg" xr:uid="{00000000-0004-0000-0000-000000040000}"/>
    <hyperlink ref="E4063" r:id="rId1026" display="http://images.bimedia.net/images/150701_Kevin_Lamont_Judson_story_insert.jpg" xr:uid="{00000000-0004-0000-0000-000001040000}"/>
    <hyperlink ref="Q4063" r:id="rId1027" display="http://www.katu.com/news/local/DA-clears-deputy-in-deadly-McMinnville-shooting-316055961.html" xr:uid="{00000000-0004-0000-0000-000002040000}"/>
    <hyperlink ref="Q4072" r:id="rId1028" display="http://www.baltimoresun.com/news/maryland/crime/blog/bs-md-baltimore-county-0628-20150627-story.html" xr:uid="{00000000-0004-0000-0000-000003040000}"/>
    <hyperlink ref="E4073" r:id="rId1029" display="http://www.gannett-cdn.com/-mm-/8334042135d7f679c06190b7cdf533ced74a407e/c=15-0-465-600&amp;r=537&amp;c=0-0-534-712/local/-/media/2015/06/24/WVEC/WVEC/635707581920059394-DamienAlexanderHarrell.jpg" xr:uid="{00000000-0004-0000-0000-000004040000}"/>
    <hyperlink ref="Q4073" r:id="rId1030" display="http://www.13newsnow.com/story/news/local/peninsulanow/2015/06/24/incident-closes-part-of-ft-eustis-blvd-in-york-co/29204021/" xr:uid="{00000000-0004-0000-0000-000005040000}"/>
    <hyperlink ref="E4078" r:id="rId1031" display="http://www.post-gazette.com/image/2015/06/23/420x_q90_cMC_z_ca0,37,614,753/HarrisTyrone.jpg" xr:uid="{00000000-0004-0000-0000-000006040000}"/>
    <hyperlink ref="Q4078" r:id="rId1032" display="http://www.post-gazette.com/local/city/2015/06/22/Shooting-incident-blocks-traffic-on-Route-51-near-Bausman-pittsburgh/stories/201506220143" xr:uid="{00000000-0004-0000-0000-000007040000}"/>
    <hyperlink ref="Q4085" r:id="rId1033" display="http://www.chicagotribune.com/news/local/breaking/ct-alfontish-cockerham-shot-by-police-20150626-story.html" xr:uid="{00000000-0004-0000-0000-000008040000}"/>
    <hyperlink ref="Q4086" r:id="rId1034" display="http://theadvocate.com/news/12712188-123/father-at-a-loss-for" xr:uid="{00000000-0004-0000-0000-000009040000}"/>
    <hyperlink ref="E4087" r:id="rId1035" display="http://ak-cache.legacy.net/legacy/images/cobrands/birmingham/Photos/photo_20150625_AL0069125_0_danteljelks2015_20150625.jpg?v=0x00000000308a6237" xr:uid="{00000000-0004-0000-0000-00000A040000}"/>
    <hyperlink ref="Q4087" r:id="rId1036" display="http://www.tuscaloosanews.com/article/20150622/news/150629934?p=1&amp;tc=pg" xr:uid="{00000000-0004-0000-0000-00000B040000}"/>
    <hyperlink ref="E4088" r:id="rId1037" display="http://www.gannett-cdn.com/-mm-/15e60ce64e0a486e11e80fc1732b57a8401a0831/c=1-0-179-238&amp;r=537&amp;c=0-0-534-712/local/-/media/2015/06/19/Cincinnati/B9317795377Z.1_20150619211539_000_GCBB4NLT3.1-0.jpg" xr:uid="{00000000-0004-0000-0000-00000C040000}"/>
    <hyperlink ref="Q4088" r:id="rId1038" display="http://www.cincinnati.com/story/news/2015/06/19/trepierre-hummons-past/29018599/" xr:uid="{00000000-0004-0000-0000-00000D040000}"/>
    <hyperlink ref="Q4097" r:id="rId1039" display="http://www.wptv.com/news/region-indian-river-county/drug-related-death-investigated-in-indian-river-county" xr:uid="{00000000-0004-0000-0000-00000E040000}"/>
    <hyperlink ref="E4099" r:id="rId1040" display="http://www.kcra.com/image/view/-/33606430/medRes/1/-/maxh/460/maxw/620/-/xldfqjz/-/Kris-Jackson-061615-jpg.jpg" xr:uid="{00000000-0004-0000-0000-00000F040000}"/>
    <hyperlink ref="E4105" r:id="rId1041" display="http://www.gannett-cdn.com/-mm-/4a6db3c9477f4109c4cdeac9a88f4baf6e2f228c/c=0-5-305-412&amp;r=537&amp;c=0-0-534-712/local/-/media/2015/06/15/Louisville/B9317735012Z.1_20150615164435_000_GG6B398IT.1-0.jpg" xr:uid="{00000000-0004-0000-0000-000010040000}"/>
    <hyperlink ref="Q4105" r:id="rId1042" display="http://www.washingtonpost.com/news/morning-mix/wp/2015/06/14/new-video-shows-kentucky-police-officer-killing-flagpole-wielding-man/" xr:uid="{00000000-0004-0000-0000-000011040000}"/>
    <hyperlink ref="E4109" r:id="rId1043" display="http://www.trbimg.com/img-557a9e9e/turbine/fl-pompano-beach-fatal-shoot-bso-20150611-003/550/550x309" xr:uid="{00000000-0004-0000-0000-000012040000}"/>
    <hyperlink ref="Q4109" r:id="rId1044" display="http://www.local10.com/news/bso-investigates-deputyinvolved-shooting-in-pompano-beach/33522974" xr:uid="{00000000-0004-0000-0000-000013040000}"/>
    <hyperlink ref="E4113" r:id="rId1045" display="http://i.dailymail.co.uk/i/pix/2015/06/12/08/298F3F8200000578-3120464-image-m-3_1434095771297.jpg" xr:uid="{00000000-0004-0000-0000-000014040000}"/>
    <hyperlink ref="Q4113" r:id="rId1046" display="http://miami.cbslocal.com/2015/06/11/witnesses-police-officer-shoots-homeless-man-five-times-in-miami/" xr:uid="{00000000-0004-0000-0000-000015040000}"/>
    <hyperlink ref="E4114" r:id="rId1047" display="http://assets.dnainfo.com/generated/photo/2015/06/hampton-isaiah-13a2575-11-1433968556.jpg/extralarge.jpg" xr:uid="{00000000-0004-0000-0000-000016040000}"/>
    <hyperlink ref="Q4114" r:id="rId1048" display="http://www.nydailynews.com/new-york/bronx/bronx-man-shot-police-responding-domestic-dispute-article-1.2253127" xr:uid="{00000000-0004-0000-0000-000017040000}"/>
    <hyperlink ref="A4115" r:id="rId1049" display="http://www.killedbypolice.net/victims/150504.jpg" xr:uid="{00000000-0004-0000-0000-000018040000}"/>
    <hyperlink ref="E4115" r:id="rId1050" display="http://media2.wcpo.com/photo/2015/06/10/16x9/Cincinnati_fatal_officer_involved_shooti_3047750000_19584286_ver1.0_640_480.jpg" xr:uid="{00000000-0004-0000-0000-000019040000}"/>
    <hyperlink ref="Q4115" r:id="rId1051" display="http://www.cincinnati.com/story/news/crime/2015/06/09/officer-involved-shooting-northside/28778129/" xr:uid="{00000000-0004-0000-0000-00001A040000}"/>
    <hyperlink ref="Q4118" r:id="rId1052" display="http://www.dallasnews.com/news/metro/20150609-man-who-died-after-police-used-stun-gun-identified.ece" xr:uid="{00000000-0004-0000-0000-00001B040000}"/>
    <hyperlink ref="A4126" r:id="rId1053" display="http://www.killedbypolice.net/victims/150490.jpg" xr:uid="{00000000-0004-0000-0000-00001C040000}"/>
    <hyperlink ref="Q4126" r:id="rId1054" display="http://www.sfgate.com/crime/article/Oakland-police-shoot-suspect-near-Lake-Merritt-6311221.php" xr:uid="{00000000-0004-0000-0000-00001D040000}"/>
    <hyperlink ref="Q4132" r:id="rId1055" display="http://www.nbcphiladelphia.com/news/breaking/Rising-Sun-Pizza-Robbery-Shooting-306241121.html" xr:uid="{00000000-0004-0000-0000-00001E040000}"/>
    <hyperlink ref="A4135" r:id="rId1056" display="http://www.killedbypolice.net/victims/150483.jpg" xr:uid="{00000000-0004-0000-0000-00001F040000}"/>
    <hyperlink ref="Q4135" r:id="rId1057" display="http://philadelphia.cbslocal.com/2015/06/04/police-cruiser-hits-kills-man-fleeing-officers-in-chester/" xr:uid="{00000000-0004-0000-0000-000020040000}"/>
    <hyperlink ref="A4142" r:id="rId1058" display="http://www.killedbypolice.net/victims/150478.jpg" xr:uid="{00000000-0004-0000-0000-000021040000}"/>
    <hyperlink ref="Q4142" r:id="rId1059" display="http://www.whdh.com/story/29215946/one-dead-after-officer-involved-shooting-in-roslindale" xr:uid="{00000000-0004-0000-0000-000022040000}"/>
    <hyperlink ref="Q4146" r:id="rId1060" display="http://www.democratandchronicle.com/story/news/2015/05/31/police-holding-press-briefing-tremont-st-incident/28263079/" xr:uid="{00000000-0004-0000-0000-000023040000}"/>
    <hyperlink ref="Q4150" r:id="rId1061" display="http://newyork.cbslocal.com/2015/05/29/lyndhurst-library-police-shooting/" xr:uid="{00000000-0004-0000-0000-000024040000}"/>
    <hyperlink ref="Q4156" r:id="rId1062" display="http://www.11alive.com/story/news/local/carrollton/2015/05/28/carrolton-officer-involved-shooting/28130059/" xr:uid="{00000000-0004-0000-0000-000025040000}"/>
    <hyperlink ref="Q4165" r:id="rId1063" display="http://pix11.com/2015/05/26/police-shoot-man-in-brooklyn-school-parking-lot/" xr:uid="{00000000-0004-0000-0000-000026040000}"/>
    <hyperlink ref="Q4169" r:id="rId1064" display="http://www.waaytv.com/appnews/huntsville-police-investigate-fatal-officer-involved-shooting/article_ed55e3aa-035d-11e5-86b1-a7abaa619c23.html" xr:uid="{00000000-0004-0000-0000-000027040000}"/>
    <hyperlink ref="Q4170" r:id="rId1065" display="http://www.freep.com/story/news/local/michigan/detroit/2015/05/23/barricaded-standoff-detroit/27839681/" xr:uid="{00000000-0004-0000-0000-000028040000}"/>
    <hyperlink ref="Q4179" r:id="rId1066" display="http://www.local10.com/news/markus-clark-dies-at-florida-medical-center-after-arrest/33152392" xr:uid="{00000000-0004-0000-0000-000029040000}"/>
    <hyperlink ref="Q4174" r:id="rId1067" display="http://www.wsvn.com/story/29128211/man-dead-after-barricading-himself-inside-fort-lauderdale-home" xr:uid="{00000000-0004-0000-0000-00002A040000}"/>
    <hyperlink ref="Q4182" r:id="rId1068" display="http://www.wave3.com/story/29120867/shooting-investigation-in-owensboro" xr:uid="{00000000-0004-0000-0000-00002B040000}"/>
    <hyperlink ref="Q4175" r:id="rId1069" display="http://www.abcnews4.com/story/29122044/police-close-off-downtown-charleston-streets-believe-lt-rogers-shooting-suspect-inside" xr:uid="{00000000-0004-0000-0000-00002C040000}"/>
    <hyperlink ref="Q4183" r:id="rId1070" display="http://www.wowt.com/home/headlines/Police-Officer-Shot-304450711.html?ref=711" xr:uid="{00000000-0004-0000-0000-00002D040000}"/>
    <hyperlink ref="Q4181" r:id="rId1071" display="http://www.wgal.com/news/breaking-news-officer-shot-in-lancaster/33104470" xr:uid="{00000000-0004-0000-0000-00002E040000}"/>
    <hyperlink ref="Q4191" r:id="rId1072" display="http://www.chicagotribune.com/news/local/breaking/ct-officials-robbery-suspect-shot-dead-after-opening-fire-on-cops-20150517-story.html" xr:uid="{00000000-0004-0000-0000-00002F040000}"/>
    <hyperlink ref="Q4198" r:id="rId1073" display="http://www.spokesman.com/stories/2015/may/13/jail-inmate-dies-shortly-after-arrest/" xr:uid="{00000000-0004-0000-0000-000030040000}"/>
    <hyperlink ref="Q4201" r:id="rId1074" display="http://wtop.com/montgomery-county/2015/05/death-of-man-after-police-tasing-investigated-in-montgomery-county/" xr:uid="{00000000-0004-0000-0000-000031040000}"/>
    <hyperlink ref="Q4207" r:id="rId1075" display="http://www.nbcwashington.com/news/local/Prince-Georges-County-Sheriffs-Deputy-Involved-in-Fatal-Shooting-303283731.html" xr:uid="{00000000-0004-0000-0000-000032040000}"/>
    <hyperlink ref="Q4205" r:id="rId1076" display="http://www.wfaa.com/story/news/crime/2015/05/11/fort-worth-police-report-officer-involved-shooting/27141917/" xr:uid="{00000000-0004-0000-0000-000033040000}"/>
    <hyperlink ref="Q4211" r:id="rId1077" display="http://www.kare11.com/story/news/2015/05/09/694-shut-down-man-dies-in-officer-involved-shooting/27034515/" xr:uid="{00000000-0004-0000-0000-000034040000}"/>
    <hyperlink ref="Q4208" r:id="rId1078" display="http://www.nola.com/crime/index.ssf/2015/05/officer-involved_shooting_repo.html" xr:uid="{00000000-0004-0000-0000-000035040000}"/>
    <hyperlink ref="Q4215" r:id="rId1079" display="http://ktla.com/2015/05/07/apparent-deputy-involved-shooting-prompts-emergency-response-in-cerritos/" xr:uid="{00000000-0004-0000-0000-000036040000}"/>
    <hyperlink ref="Q4222" r:id="rId1080" display="http://abc7.com/news/man-shot-to-death-by-lapd-in-venice-after-disturbing-the-peace-call/699856/" xr:uid="{00000000-0004-0000-0000-000037040000}"/>
    <hyperlink ref="Q4226" r:id="rId1081" display="http://www.wfaa.com/story/news/local/2015/05/03/garland-curtis-culwell-center-swat/26848435/" xr:uid="{00000000-0004-0000-0000-000038040000}"/>
    <hyperlink ref="E4233" r:id="rId1082" display="http://mugshots.com/search.html?q=alexia christian&amp;c=119250" xr:uid="{00000000-0004-0000-0000-000039040000}"/>
    <hyperlink ref="Q4233" r:id="rId1083" display="http://www.ajc.com/news/news/shots-fired-in-downtown-atlanta/nk6jp/" xr:uid="{00000000-0004-0000-0000-00003A040000}"/>
    <hyperlink ref="E4234" r:id="rId1084" display="http://wtvr.com/2015/04/30/greensville-county-sheriff-shooting/" xr:uid="{00000000-0004-0000-0000-00003B040000}"/>
    <hyperlink ref="Q4234" r:id="rId1085" display="http://www.13newsnow.com/story/news/local/virginia/2015/04/30/greensville-co-man-killed-in-officer-involved-shooting/26633591/" xr:uid="{00000000-0004-0000-0000-00003C040000}"/>
    <hyperlink ref="Q4239" r:id="rId1086" display="http://www.wwltv.com/story/news/crime/2015/04/28/nopd-on-scene-of-officer-needing-assistance/26555847/" xr:uid="{00000000-0004-0000-0000-00003D040000}"/>
    <hyperlink ref="Q4243" r:id="rId1087" display="http://america.aljazeera.com/articles/2015/4/29/terrance-kellom-shot-dead-in-detroit-by-ice-agent.html" xr:uid="{00000000-0004-0000-0000-00003E040000}"/>
    <hyperlink ref="E4249" r:id="rId1088" display="http://www.democracynow.org/2015/4/27/headlines/new_york_police_kill_mentally_ill_african_american_man" xr:uid="{00000000-0004-0000-0000-00003F040000}"/>
    <hyperlink ref="Q4249" r:id="rId1089" display="http://www.nydailynews.com/new-york/cops-shoot-man-east-village-altercation-police-article-1.2198797" xr:uid="{00000000-0004-0000-0000-000040040000}"/>
    <hyperlink ref="Q4251" r:id="rId1090" display="http://www.kktv.com/home/headlines/Deadly-Officer-Involved-Shooting-in-Trinidad-301252451.html" xr:uid="{00000000-0004-0000-0000-000041040000}"/>
    <hyperlink ref="E4267" r:id="rId1091" display="http://www.midhudsonnews.com/News/2015/April/24/Fishkill_inmate_Harrell-24Apr15.htm" xr:uid="{00000000-0004-0000-0000-000042040000}"/>
    <hyperlink ref="Q4270" r:id="rId1092" display="http://www.nj.com/middlesex/index.ssf/2015/04/man_killed_by_state_trooper_released_from_state_pr.html" xr:uid="{00000000-0004-0000-0000-000043040000}"/>
    <hyperlink ref="Q4279" r:id="rId1093" display="http://www.chicagotribune.com/news/local/breaking/chi-man-fatally-shot-by-police-in-south-shore-20150417-story.html" xr:uid="{00000000-0004-0000-0000-000044040000}"/>
    <hyperlink ref="Q4286" r:id="rId1094" display="http://www.nbcmiami.com/news/local/FDLE-Investigating-Fatal-Police-Involved-Shooting-in-Miami-Dade-300173991.html" xr:uid="{00000000-0004-0000-0000-000045040000}"/>
    <hyperlink ref="E4285" r:id="rId1095" display="http://www.brownrobinson.com/obituary/4199/Donte_Noble" xr:uid="{00000000-0004-0000-0000-000046040000}"/>
    <hyperlink ref="Q4285" r:id="rId1096" display="http://www.wyff4.com/news/police-find-man-stabbing-wife-shoot-kill-him/32384112" xr:uid="{00000000-0004-0000-0000-000047040000}"/>
    <hyperlink ref="Q4293" r:id="rId1097" display="http://www.oregonlive.com/portland/index.ssf/2015/04/se_portland_double_murder_susp.html" xr:uid="{00000000-0004-0000-0000-000048040000}"/>
    <hyperlink ref="Q4296" r:id="rId1098" display="http://www.indystar.com/story/news/crime/2015/04/12/officer-involved-shooting-reported-indys-eastside/25678213/" xr:uid="{00000000-0004-0000-0000-000049040000}"/>
    <hyperlink ref="Q4302" r:id="rId1099" display="http://www.jconline.com/story/news/2015/05/01/officers-justified-use-lethal-force/26708803/" xr:uid="{00000000-0004-0000-0000-00004A040000}"/>
    <hyperlink ref="Q4311" r:id="rId1100" display="http://www.wctv.tv/home/headlines/Police-Respond-to-Apparent-Shooting-in-Valdosta-299123481.html" xr:uid="{00000000-0004-0000-0000-00004B040000}"/>
    <hyperlink ref="Q4313" r:id="rId1101" display="http://www.wdsu.com/news/local-news/new-orleans/jpso-officer-involved-in-shooting-in-harvey/32215908" xr:uid="{00000000-0004-0000-0000-00004C040000}"/>
    <hyperlink ref="Q4322" r:id="rId1102" display="http://ktla.com/2015/04/05/armed-man-is-fatally-shot-by-anaheim-police-1-day-after-posting-bail/" xr:uid="{00000000-0004-0000-0000-00004D040000}"/>
    <hyperlink ref="Q4321" r:id="rId1103" display="http://www.huffingtonpost.com/2015/04/29/justus-howell_n_7172814.html" xr:uid="{00000000-0004-0000-0000-00004E040000}"/>
    <hyperlink ref="E4327" r:id="rId1104" display="http://www.killedbypolice.net/victims/150297.jpg" xr:uid="{00000000-0004-0000-0000-00004F040000}"/>
    <hyperlink ref="Q4327" r:id="rId1105" display="http://kwqc.com/2015/04/03/r-i-county-coroner-identifies-man-killed-in-officer-involved-shooting/" xr:uid="{00000000-0004-0000-0000-000050040000}"/>
    <hyperlink ref="Q4330" r:id="rId1106" display="http://www.timesunion.com/news/article/Taser-victim-Dontay-Ivy-to-be-laid-to-rest-6187858.php" xr:uid="{00000000-0004-0000-0000-000051040000}"/>
    <hyperlink ref="Q4326" r:id="rId1107" display="http://www.inquisitr.com/2003038/oklahoma-shooting-videos-reveal-eric-courtney-harris-last-moments-alive/" xr:uid="{00000000-0004-0000-0000-000052040000}"/>
    <hyperlink ref="E4331" r:id="rId1108" display="http://www.killedbypolice.net/victims/150292.jpg" xr:uid="{00000000-0004-0000-0000-000053040000}"/>
    <hyperlink ref="Q4331" r:id="rId1109" display="http://www.nbclosangeles.com/news/local/Fatal-Shooting-May-Have-Started-Over-Laugh-298532211.html" xr:uid="{00000000-0004-0000-0000-000054040000}"/>
    <hyperlink ref="A4346" r:id="rId1110" display="http://www.killedbypolice.net/victims/150279.jpg" xr:uid="{00000000-0004-0000-0000-000055040000}"/>
    <hyperlink ref="Q4346" r:id="rId1111" display="http://www.vcstar.com/news/local-news/oxnard/oxnard-woman-killed-by-police-after-domestic-dispute-call_34372240" xr:uid="{00000000-0004-0000-0000-000056040000}"/>
    <hyperlink ref="Q4408" r:id="rId1112" display="http://crimeblog.dallasnews.com/2015/03/man-in-arlington-police-custody-hospitazlied.html/" xr:uid="{00000000-0004-0000-0000-000057040000}"/>
    <hyperlink ref="Q4418" r:id="rId1113" display="http://www.19actionnews.com/story/28380324/one-dead-after-officer-involved-shooting-in-cleveland" xr:uid="{00000000-0004-0000-0000-000058040000}"/>
    <hyperlink ref="Q4510" r:id="rId1114" display="http://crimeblog.dallasnews.com/2015/02/live-video-dallas-police-on-the-scene-of-officer-involved-shooting-at-bonnie-view-and-i-20.html/" xr:uid="{00000000-0004-0000-0000-000059040000}"/>
    <hyperlink ref="Q4511" r:id="rId1115" display="http://www.washingtonpost.com/local/crime/woman-dies-after-a-stun-gun-was-used-on-her-in-the-fairfax-county-jail/2015/02/08/14a7f498-4987-4e47-be50-5d31b39825ef_story.html" xr:uid="{00000000-0004-0000-0000-00005A040000}"/>
    <hyperlink ref="E4512" r:id="rId1116" display="http://www.trbimg.com/img-54da5444/turbine/os-joseph-paffen-20150210/243/243x137" xr:uid="{00000000-0004-0000-0000-00005B040000}"/>
    <hyperlink ref="Q4512" r:id="rId1117" display="http://www.orlandosentinel.com/news/breaking-news/os-sovereign-citizen-deputy-shooting-20150210-story.html" xr:uid="{00000000-0004-0000-0000-00005C040000}"/>
    <hyperlink ref="Q4517" r:id="rId1118" display="http://www.wcnc.com/story/news/crime/2015/02/08/gastoina-police-officer-involved-in-deadly-shooting/23075073/" xr:uid="{00000000-0004-0000-0000-00005D040000}"/>
    <hyperlink ref="Q4520" r:id="rId1119" display="http://www.wacotrib.com/news/traffic/officers-shoot-kill-suspected-waco-area-robber-after-high-speed/article_0ad98762-1641-5888-80b2-3797f0b5c9f6.html" xr:uid="{00000000-0004-0000-0000-00005E040000}"/>
    <hyperlink ref="Q4579" r:id="rId1120" display="http://kfor.com/2015/01/17/update-on-off-duty-officer-shooting-at-garth-brooks-concert-in-tulsa/" xr:uid="{00000000-0004-0000-0000-00005F040000}"/>
    <hyperlink ref="Q4602" r:id="rId1121" display="http://www.greenfieldreporter.com/view/story/f769fa01fc134dab9ebc78994015adf8/AR--Fatal-Pharmacy-Robbery" xr:uid="{00000000-0004-0000-0000-000060040000}"/>
    <hyperlink ref="Q4609" r:id="rId1122" display="http://www.omaha.com/news/crime/autopsy-results-to-be-released-soon-in-case-of-man/article_57e6f9c6-981e-11e4-84ef-dfff4d2c6e13.html" xr:uid="{00000000-0004-0000-0000-000061040000}"/>
    <hyperlink ref="Q4614" r:id="rId1123" display="http://www.latimes.com/local/lanow/la-me-ln-taser-death-20150107-story.html" xr:uid="{00000000-0004-0000-0000-000062040000}"/>
    <hyperlink ref="Q3638" r:id="rId1124" xr:uid="{00000000-0004-0000-0000-000063040000}"/>
    <hyperlink ref="A3643" r:id="rId1125" xr:uid="{00000000-0004-0000-0000-000064040000}"/>
    <hyperlink ref="A3647" r:id="rId1126" xr:uid="{00000000-0004-0000-0000-000065040000}"/>
    <hyperlink ref="A3651" r:id="rId1127" xr:uid="{00000000-0004-0000-0000-000066040000}"/>
    <hyperlink ref="A3650" r:id="rId1128" xr:uid="{00000000-0004-0000-0000-000067040000}"/>
    <hyperlink ref="A3652" r:id="rId1129" xr:uid="{00000000-0004-0000-0000-000068040000}"/>
    <hyperlink ref="A3663" r:id="rId1130" xr:uid="{00000000-0004-0000-0000-000069040000}"/>
    <hyperlink ref="A3658" r:id="rId1131" xr:uid="{00000000-0004-0000-0000-00006A040000}"/>
    <hyperlink ref="A3665" r:id="rId1132" xr:uid="{00000000-0004-0000-0000-00006B040000}"/>
    <hyperlink ref="A3667" r:id="rId1133" xr:uid="{00000000-0004-0000-0000-00006C040000}"/>
    <hyperlink ref="A3668" r:id="rId1134" xr:uid="{00000000-0004-0000-0000-00006D040000}"/>
    <hyperlink ref="A3677" r:id="rId1135" xr:uid="{00000000-0004-0000-0000-00006E040000}"/>
    <hyperlink ref="A3681" r:id="rId1136" xr:uid="{00000000-0004-0000-0000-00006F040000}"/>
    <hyperlink ref="A3685" r:id="rId1137" xr:uid="{00000000-0004-0000-0000-000070040000}"/>
    <hyperlink ref="A3687" r:id="rId1138" xr:uid="{00000000-0004-0000-0000-000071040000}"/>
    <hyperlink ref="A3686" r:id="rId1139" xr:uid="{00000000-0004-0000-0000-000072040000}"/>
    <hyperlink ref="A3693" r:id="rId1140" xr:uid="{00000000-0004-0000-0000-000073040000}"/>
    <hyperlink ref="A3696" r:id="rId1141" xr:uid="{00000000-0004-0000-0000-000074040000}"/>
    <hyperlink ref="A3695" r:id="rId1142" xr:uid="{00000000-0004-0000-0000-000075040000}"/>
    <hyperlink ref="A3708" r:id="rId1143" xr:uid="{00000000-0004-0000-0000-000076040000}"/>
    <hyperlink ref="A3711" r:id="rId1144" xr:uid="{00000000-0004-0000-0000-000077040000}"/>
    <hyperlink ref="Q3647" r:id="rId1145" xr:uid="{00000000-0004-0000-0000-000078040000}"/>
    <hyperlink ref="Q3650" r:id="rId1146" xr:uid="{00000000-0004-0000-0000-000079040000}"/>
    <hyperlink ref="Q3652" r:id="rId1147" xr:uid="{00000000-0004-0000-0000-00007A040000}"/>
    <hyperlink ref="Q3665" r:id="rId1148" xr:uid="{00000000-0004-0000-0000-00007B040000}"/>
    <hyperlink ref="Q3687" r:id="rId1149" xr:uid="{00000000-0004-0000-0000-00007C040000}"/>
    <hyperlink ref="Q3696" r:id="rId1150" xr:uid="{00000000-0004-0000-0000-00007D040000}"/>
    <hyperlink ref="E3635" r:id="rId1151" xr:uid="{00000000-0004-0000-0000-00007E040000}"/>
    <hyperlink ref="Q3635" r:id="rId1152" xr:uid="{00000000-0004-0000-0000-00007F040000}"/>
    <hyperlink ref="E3575" r:id="rId1153" xr:uid="{00000000-0004-0000-0000-000080040000}"/>
    <hyperlink ref="Q3575" r:id="rId1154" xr:uid="{00000000-0004-0000-0000-000081040000}"/>
    <hyperlink ref="E3576" r:id="rId1155" xr:uid="{00000000-0004-0000-0000-000082040000}"/>
    <hyperlink ref="Q3571" r:id="rId1156" xr:uid="{00000000-0004-0000-0000-000083040000}"/>
    <hyperlink ref="E3579" r:id="rId1157" xr:uid="{00000000-0004-0000-0000-000084040000}"/>
    <hyperlink ref="Q3579" r:id="rId1158" xr:uid="{00000000-0004-0000-0000-000085040000}"/>
    <hyperlink ref="E3634" r:id="rId1159" xr:uid="{00000000-0004-0000-0000-000086040000}"/>
    <hyperlink ref="Q3634" r:id="rId1160" xr:uid="{00000000-0004-0000-0000-000087040000}"/>
    <hyperlink ref="Q3629" r:id="rId1161" xr:uid="{00000000-0004-0000-0000-000088040000}"/>
    <hyperlink ref="E3615" r:id="rId1162" xr:uid="{00000000-0004-0000-0000-000089040000}"/>
    <hyperlink ref="Q3615" r:id="rId1163" xr:uid="{00000000-0004-0000-0000-00008A040000}"/>
    <hyperlink ref="E3581" r:id="rId1164" xr:uid="{00000000-0004-0000-0000-00008B040000}"/>
    <hyperlink ref="Q3581" r:id="rId1165" xr:uid="{00000000-0004-0000-0000-00008C040000}"/>
    <hyperlink ref="E3590" r:id="rId1166" xr:uid="{00000000-0004-0000-0000-00008D040000}"/>
    <hyperlink ref="Q3590" r:id="rId1167" xr:uid="{00000000-0004-0000-0000-00008E040000}"/>
    <hyperlink ref="E3586" r:id="rId1168" xr:uid="{00000000-0004-0000-0000-00008F040000}"/>
    <hyperlink ref="Q3586" r:id="rId1169" xr:uid="{00000000-0004-0000-0000-000090040000}"/>
    <hyperlink ref="E3625" r:id="rId1170" xr:uid="{00000000-0004-0000-0000-000091040000}"/>
    <hyperlink ref="Q3625" r:id="rId1171" xr:uid="{00000000-0004-0000-0000-000092040000}"/>
    <hyperlink ref="E3578" r:id="rId1172" xr:uid="{00000000-0004-0000-0000-000093040000}"/>
    <hyperlink ref="Q3578" r:id="rId1173" xr:uid="{00000000-0004-0000-0000-000094040000}"/>
    <hyperlink ref="E3600" r:id="rId1174" xr:uid="{00000000-0004-0000-0000-000095040000}"/>
    <hyperlink ref="Q3600" r:id="rId1175" xr:uid="{00000000-0004-0000-0000-000096040000}"/>
    <hyperlink ref="E3582" r:id="rId1176" xr:uid="{00000000-0004-0000-0000-000097040000}"/>
    <hyperlink ref="Q3582" r:id="rId1177" xr:uid="{00000000-0004-0000-0000-000098040000}"/>
    <hyperlink ref="Q4449" r:id="rId1178" xr:uid="{00000000-0004-0000-0000-000099040000}"/>
    <hyperlink ref="A3560" r:id="rId1179" display="Freddy Baez, 24" xr:uid="{00000000-0004-0000-0000-00009A040000}"/>
    <hyperlink ref="Q3545" r:id="rId1180" xr:uid="{00000000-0004-0000-0000-00009B040000}"/>
    <hyperlink ref="Q3560" r:id="rId1181" xr:uid="{00000000-0004-0000-0000-00009C040000}"/>
    <hyperlink ref="Q3592" r:id="rId1182" xr:uid="{00000000-0004-0000-0000-00009D040000}"/>
    <hyperlink ref="A3545" r:id="rId1183" display="Darius Smith, 18" xr:uid="{00000000-0004-0000-0000-00009E040000}"/>
    <hyperlink ref="Q4027" r:id="rId1184" display="http://www.wtok.com/home/headlines/New-Details-in-Stonewall-Death-Investigation-313047501.html" xr:uid="{00000000-0004-0000-0000-00009F040000}"/>
    <hyperlink ref="Q3998" r:id="rId1185" xr:uid="{00000000-0004-0000-0000-0000A0040000}"/>
    <hyperlink ref="Q4020" r:id="rId1186" xr:uid="{00000000-0004-0000-0000-0000A1040000}"/>
    <hyperlink ref="E3929" r:id="rId1187" xr:uid="{00000000-0004-0000-0000-0000A2040000}"/>
    <hyperlink ref="E3931" r:id="rId1188" xr:uid="{00000000-0004-0000-0000-0000A3040000}"/>
    <hyperlink ref="E3914" r:id="rId1189" xr:uid="{00000000-0004-0000-0000-0000A4040000}"/>
    <hyperlink ref="E3912" r:id="rId1190" xr:uid="{00000000-0004-0000-0000-0000A5040000}"/>
    <hyperlink ref="E3908" r:id="rId1191" xr:uid="{00000000-0004-0000-0000-0000A6040000}"/>
    <hyperlink ref="E3913" r:id="rId1192" xr:uid="{00000000-0004-0000-0000-0000A7040000}"/>
    <hyperlink ref="E3907" r:id="rId1193" xr:uid="{00000000-0004-0000-0000-0000A8040000}"/>
    <hyperlink ref="E3891" r:id="rId1194" xr:uid="{00000000-0004-0000-0000-0000A9040000}"/>
    <hyperlink ref="E3886" r:id="rId1195" xr:uid="{00000000-0004-0000-0000-0000AA040000}"/>
    <hyperlink ref="E3881" r:id="rId1196" xr:uid="{00000000-0004-0000-0000-0000AB040000}"/>
    <hyperlink ref="E3880" r:id="rId1197" xr:uid="{00000000-0004-0000-0000-0000AC040000}"/>
    <hyperlink ref="E3864" r:id="rId1198" xr:uid="{00000000-0004-0000-0000-0000AD040000}"/>
    <hyperlink ref="E3923" r:id="rId1199" xr:uid="{00000000-0004-0000-0000-0000AE040000}"/>
    <hyperlink ref="E3924" r:id="rId1200" xr:uid="{00000000-0004-0000-0000-0000AF040000}"/>
    <hyperlink ref="E3919" r:id="rId1201" xr:uid="{00000000-0004-0000-0000-0000B0040000}"/>
    <hyperlink ref="E3922" r:id="rId1202" xr:uid="{00000000-0004-0000-0000-0000B1040000}"/>
    <hyperlink ref="E3835" r:id="rId1203" xr:uid="{00000000-0004-0000-0000-0000B2040000}"/>
    <hyperlink ref="E3839" r:id="rId1204" xr:uid="{00000000-0004-0000-0000-0000B3040000}"/>
    <hyperlink ref="E3846" r:id="rId1205" xr:uid="{00000000-0004-0000-0000-0000B4040000}"/>
    <hyperlink ref="E3854" r:id="rId1206" xr:uid="{00000000-0004-0000-0000-0000B5040000}"/>
    <hyperlink ref="E3877" r:id="rId1207" xr:uid="{00000000-0004-0000-0000-0000B6040000}"/>
    <hyperlink ref="E3896" r:id="rId1208" xr:uid="{00000000-0004-0000-0000-0000B7040000}"/>
    <hyperlink ref="E3897" r:id="rId1209" xr:uid="{00000000-0004-0000-0000-0000B8040000}"/>
    <hyperlink ref="Q3895" r:id="rId1210" xr:uid="{00000000-0004-0000-0000-0000B9040000}"/>
    <hyperlink ref="Q3914" r:id="rId1211" xr:uid="{00000000-0004-0000-0000-0000BA040000}"/>
    <hyperlink ref="Q3912" r:id="rId1212" xr:uid="{00000000-0004-0000-0000-0000BB040000}"/>
    <hyperlink ref="Q3908" r:id="rId1213" xr:uid="{00000000-0004-0000-0000-0000BC040000}"/>
    <hyperlink ref="Q3913" r:id="rId1214" xr:uid="{00000000-0004-0000-0000-0000BD040000}"/>
    <hyperlink ref="Q3907" r:id="rId1215" xr:uid="{00000000-0004-0000-0000-0000BE040000}"/>
    <hyperlink ref="Q3891" r:id="rId1216" xr:uid="{00000000-0004-0000-0000-0000BF040000}"/>
    <hyperlink ref="Q3886" r:id="rId1217" xr:uid="{00000000-0004-0000-0000-0000C0040000}"/>
    <hyperlink ref="Q3881" r:id="rId1218" xr:uid="{00000000-0004-0000-0000-0000C1040000}"/>
    <hyperlink ref="Q3880" r:id="rId1219" xr:uid="{00000000-0004-0000-0000-0000C2040000}"/>
    <hyperlink ref="Q3864" r:id="rId1220" xr:uid="{00000000-0004-0000-0000-0000C3040000}"/>
    <hyperlink ref="Q3923" r:id="rId1221" xr:uid="{00000000-0004-0000-0000-0000C4040000}"/>
    <hyperlink ref="Q3924" r:id="rId1222" xr:uid="{00000000-0004-0000-0000-0000C5040000}"/>
    <hyperlink ref="Q3919" r:id="rId1223" xr:uid="{00000000-0004-0000-0000-0000C6040000}"/>
    <hyperlink ref="Q3922" r:id="rId1224" xr:uid="{00000000-0004-0000-0000-0000C7040000}"/>
    <hyperlink ref="Q3835" r:id="rId1225" xr:uid="{00000000-0004-0000-0000-0000C8040000}"/>
    <hyperlink ref="Q3839" r:id="rId1226" xr:uid="{00000000-0004-0000-0000-0000C9040000}"/>
    <hyperlink ref="Q3844" r:id="rId1227" xr:uid="{00000000-0004-0000-0000-0000CA040000}"/>
    <hyperlink ref="Q3846" r:id="rId1228" xr:uid="{00000000-0004-0000-0000-0000CB040000}"/>
    <hyperlink ref="Q3847" r:id="rId1229" xr:uid="{00000000-0004-0000-0000-0000CC040000}"/>
    <hyperlink ref="Q3854" r:id="rId1230" xr:uid="{00000000-0004-0000-0000-0000CD040000}"/>
    <hyperlink ref="Q3877" r:id="rId1231" xr:uid="{00000000-0004-0000-0000-0000CE040000}"/>
    <hyperlink ref="Q3894" r:id="rId1232" xr:uid="{00000000-0004-0000-0000-0000CF040000}"/>
    <hyperlink ref="Q3896" r:id="rId1233" xr:uid="{00000000-0004-0000-0000-0000D0040000}"/>
    <hyperlink ref="Q3897" r:id="rId1234" xr:uid="{00000000-0004-0000-0000-0000D1040000}"/>
    <hyperlink ref="Q3806" r:id="rId1235" xr:uid="{00000000-0004-0000-0000-0000D2040000}"/>
    <hyperlink ref="Q3740" r:id="rId1236" xr:uid="{00000000-0004-0000-0000-0000D3040000}"/>
    <hyperlink ref="Q3747" r:id="rId1237" xr:uid="{00000000-0004-0000-0000-0000D4040000}"/>
    <hyperlink ref="Q3749" r:id="rId1238" xr:uid="{00000000-0004-0000-0000-0000D5040000}"/>
    <hyperlink ref="Q3801" r:id="rId1239" xr:uid="{00000000-0004-0000-0000-0000D6040000}"/>
    <hyperlink ref="Q3813" r:id="rId1240" xr:uid="{00000000-0004-0000-0000-0000D7040000}"/>
    <hyperlink ref="Q3819" r:id="rId1241" xr:uid="{00000000-0004-0000-0000-0000D8040000}"/>
    <hyperlink ref="Q3818" r:id="rId1242" xr:uid="{00000000-0004-0000-0000-0000D9040000}"/>
    <hyperlink ref="Q3821" r:id="rId1243" xr:uid="{00000000-0004-0000-0000-0000DA040000}"/>
    <hyperlink ref="Q3830" r:id="rId1244" xr:uid="{00000000-0004-0000-0000-0000DB040000}"/>
    <hyperlink ref="Q3735" r:id="rId1245" xr:uid="{00000000-0004-0000-0000-0000DC040000}"/>
    <hyperlink ref="Q3785" r:id="rId1246" xr:uid="{00000000-0004-0000-0000-0000DD040000}"/>
    <hyperlink ref="Q3784" r:id="rId1247" xr:uid="{00000000-0004-0000-0000-0000DE040000}"/>
    <hyperlink ref="Q3762" r:id="rId1248" xr:uid="{00000000-0004-0000-0000-0000DF040000}"/>
    <hyperlink ref="Q3753" r:id="rId1249" xr:uid="{00000000-0004-0000-0000-0000E0040000}"/>
    <hyperlink ref="Q3757" r:id="rId1250" xr:uid="{00000000-0004-0000-0000-0000E1040000}"/>
    <hyperlink ref="Q3761" r:id="rId1251" xr:uid="{00000000-0004-0000-0000-0000E2040000}"/>
    <hyperlink ref="Q3758" r:id="rId1252" xr:uid="{00000000-0004-0000-0000-0000E3040000}"/>
    <hyperlink ref="Q3727" r:id="rId1253" xr:uid="{00000000-0004-0000-0000-0000E4040000}"/>
    <hyperlink ref="Q3711" r:id="rId1254" xr:uid="{00000000-0004-0000-0000-0000E5040000}"/>
    <hyperlink ref="Q3680" r:id="rId1255" xr:uid="{00000000-0004-0000-0000-0000E6040000}"/>
    <hyperlink ref="Q3708" r:id="rId1256" xr:uid="{00000000-0004-0000-0000-0000E7040000}"/>
    <hyperlink ref="Q3695" r:id="rId1257" xr:uid="{00000000-0004-0000-0000-0000E8040000}"/>
    <hyperlink ref="Q3693" r:id="rId1258" xr:uid="{00000000-0004-0000-0000-0000E9040000}"/>
    <hyperlink ref="Q3704" r:id="rId1259" xr:uid="{00000000-0004-0000-0000-0000EA040000}"/>
    <hyperlink ref="Q3686" r:id="rId1260" xr:uid="{00000000-0004-0000-0000-0000EB040000}"/>
    <hyperlink ref="Q3685" r:id="rId1261" xr:uid="{00000000-0004-0000-0000-0000EC040000}"/>
    <hyperlink ref="Q3681" r:id="rId1262" xr:uid="{00000000-0004-0000-0000-0000ED040000}"/>
    <hyperlink ref="Q3677" r:id="rId1263" xr:uid="{00000000-0004-0000-0000-0000EE040000}"/>
    <hyperlink ref="Q3667" r:id="rId1264" xr:uid="{00000000-0004-0000-0000-0000EF040000}"/>
    <hyperlink ref="Q3668" r:id="rId1265" xr:uid="{00000000-0004-0000-0000-0000F0040000}"/>
    <hyperlink ref="Q3663" r:id="rId1266" xr:uid="{00000000-0004-0000-0000-0000F1040000}"/>
    <hyperlink ref="Q3658" r:id="rId1267" xr:uid="{00000000-0004-0000-0000-0000F2040000}"/>
    <hyperlink ref="Q3655" r:id="rId1268" xr:uid="{00000000-0004-0000-0000-0000F3040000}"/>
    <hyperlink ref="Q3651" r:id="rId1269" xr:uid="{00000000-0004-0000-0000-0000F4040000}"/>
    <hyperlink ref="Q3643" r:id="rId1270" xr:uid="{00000000-0004-0000-0000-0000F5040000}"/>
    <hyperlink ref="E4278" r:id="rId1271" xr:uid="{00000000-0004-0000-0000-0000F6040000}"/>
    <hyperlink ref="Q4278" r:id="rId1272" xr:uid="{00000000-0004-0000-0000-0000F7040000}"/>
    <hyperlink ref="Q3639" r:id="rId1273" xr:uid="{00000000-0004-0000-0000-0000F8040000}"/>
    <hyperlink ref="Q4155" r:id="rId1274" display="http://www.thedenverchannel.com/news/local-news/injured-northglenn-police-officer-taken-to-hospital" xr:uid="{00000000-0004-0000-0000-0000F9040000}"/>
    <hyperlink ref="E3440" r:id="rId1275" xr:uid="{00000000-0004-0000-0000-0000FA040000}"/>
    <hyperlink ref="E3438" r:id="rId1276" xr:uid="{00000000-0004-0000-0000-0000FB040000}"/>
    <hyperlink ref="E3430" r:id="rId1277" xr:uid="{00000000-0004-0000-0000-0000FC040000}"/>
    <hyperlink ref="E3431" r:id="rId1278" xr:uid="{00000000-0004-0000-0000-0000FD040000}"/>
    <hyperlink ref="E3429" r:id="rId1279" xr:uid="{00000000-0004-0000-0000-0000FE040000}"/>
    <hyperlink ref="E3426" r:id="rId1280" xr:uid="{00000000-0004-0000-0000-0000FF040000}"/>
    <hyperlink ref="E3424" r:id="rId1281" xr:uid="{00000000-0004-0000-0000-000000050000}"/>
    <hyperlink ref="E3425" r:id="rId1282" xr:uid="{00000000-0004-0000-0000-000001050000}"/>
    <hyperlink ref="E3416" r:id="rId1283" xr:uid="{00000000-0004-0000-0000-000002050000}"/>
    <hyperlink ref="E3414" r:id="rId1284" xr:uid="{00000000-0004-0000-0000-000003050000}"/>
    <hyperlink ref="E3415" r:id="rId1285" xr:uid="{00000000-0004-0000-0000-000004050000}"/>
    <hyperlink ref="E3413" r:id="rId1286" xr:uid="{00000000-0004-0000-0000-000005050000}"/>
    <hyperlink ref="E3404" r:id="rId1287" xr:uid="{00000000-0004-0000-0000-000006050000}"/>
    <hyperlink ref="E3400" r:id="rId1288" xr:uid="{00000000-0004-0000-0000-000007050000}"/>
    <hyperlink ref="E3398" r:id="rId1289" xr:uid="{00000000-0004-0000-0000-000008050000}"/>
    <hyperlink ref="E3394" r:id="rId1290" xr:uid="{00000000-0004-0000-0000-000009050000}"/>
    <hyperlink ref="E3397" r:id="rId1291" xr:uid="{00000000-0004-0000-0000-00000A050000}"/>
    <hyperlink ref="E3399" r:id="rId1292" xr:uid="{00000000-0004-0000-0000-00000B050000}"/>
    <hyperlink ref="E3391" r:id="rId1293" xr:uid="{00000000-0004-0000-0000-00000C050000}"/>
    <hyperlink ref="E3392" r:id="rId1294" xr:uid="{00000000-0004-0000-0000-00000D050000}"/>
    <hyperlink ref="E3393" r:id="rId1295" xr:uid="{00000000-0004-0000-0000-00000E050000}"/>
    <hyperlink ref="E3385" r:id="rId1296" xr:uid="{00000000-0004-0000-0000-00000F050000}"/>
    <hyperlink ref="E3384" r:id="rId1297" xr:uid="{00000000-0004-0000-0000-000010050000}"/>
    <hyperlink ref="E3383" r:id="rId1298" xr:uid="{00000000-0004-0000-0000-000011050000}"/>
    <hyperlink ref="E3374" r:id="rId1299" xr:uid="{00000000-0004-0000-0000-000012050000}"/>
    <hyperlink ref="E3372" r:id="rId1300" xr:uid="{00000000-0004-0000-0000-000013050000}"/>
    <hyperlink ref="E3368" r:id="rId1301" xr:uid="{00000000-0004-0000-0000-000014050000}"/>
    <hyperlink ref="E3371" r:id="rId1302" xr:uid="{00000000-0004-0000-0000-000015050000}"/>
    <hyperlink ref="E3369" r:id="rId1303" xr:uid="{00000000-0004-0000-0000-000016050000}"/>
    <hyperlink ref="E3361" r:id="rId1304" xr:uid="{00000000-0004-0000-0000-000017050000}"/>
    <hyperlink ref="E3363" r:id="rId1305" xr:uid="{00000000-0004-0000-0000-000018050000}"/>
    <hyperlink ref="E3344" r:id="rId1306" xr:uid="{00000000-0004-0000-0000-000019050000}"/>
    <hyperlink ref="E3343" r:id="rId1307" xr:uid="{00000000-0004-0000-0000-00001A050000}"/>
    <hyperlink ref="E3342" r:id="rId1308" xr:uid="{00000000-0004-0000-0000-00001B050000}"/>
    <hyperlink ref="E3340" r:id="rId1309" xr:uid="{00000000-0004-0000-0000-00001C050000}"/>
    <hyperlink ref="E3339" r:id="rId1310" xr:uid="{00000000-0004-0000-0000-00001D050000}"/>
    <hyperlink ref="E3331" r:id="rId1311" xr:uid="{00000000-0004-0000-0000-00001E050000}"/>
    <hyperlink ref="E3335" r:id="rId1312" xr:uid="{00000000-0004-0000-0000-00001F050000}"/>
    <hyperlink ref="E3318" r:id="rId1313" xr:uid="{00000000-0004-0000-0000-000020050000}"/>
    <hyperlink ref="E3315" r:id="rId1314" xr:uid="{00000000-0004-0000-0000-000021050000}"/>
    <hyperlink ref="E3313" r:id="rId1315" xr:uid="{00000000-0004-0000-0000-000022050000}"/>
    <hyperlink ref="E3308" r:id="rId1316" xr:uid="{00000000-0004-0000-0000-000023050000}"/>
    <hyperlink ref="E3305" r:id="rId1317" xr:uid="{00000000-0004-0000-0000-000024050000}"/>
    <hyperlink ref="E3294" r:id="rId1318" xr:uid="{00000000-0004-0000-0000-000025050000}"/>
    <hyperlink ref="E3288" r:id="rId1319" xr:uid="{00000000-0004-0000-0000-000026050000}"/>
    <hyperlink ref="E3283" r:id="rId1320" xr:uid="{00000000-0004-0000-0000-000027050000}"/>
    <hyperlink ref="E3282" r:id="rId1321" xr:uid="{00000000-0004-0000-0000-000028050000}"/>
    <hyperlink ref="E3281" r:id="rId1322" xr:uid="{00000000-0004-0000-0000-000029050000}"/>
    <hyperlink ref="E3279" r:id="rId1323" xr:uid="{00000000-0004-0000-0000-00002A050000}"/>
    <hyperlink ref="E3278" r:id="rId1324" xr:uid="{00000000-0004-0000-0000-00002B050000}"/>
    <hyperlink ref="E3272" r:id="rId1325" xr:uid="{00000000-0004-0000-0000-00002C050000}"/>
    <hyperlink ref="E3269" r:id="rId1326" xr:uid="{00000000-0004-0000-0000-00002D050000}"/>
    <hyperlink ref="E3266" r:id="rId1327" xr:uid="{00000000-0004-0000-0000-00002E050000}"/>
    <hyperlink ref="E3258" r:id="rId1328" xr:uid="{00000000-0004-0000-0000-00002F050000}"/>
    <hyperlink ref="E3259" r:id="rId1329" xr:uid="{00000000-0004-0000-0000-000030050000}"/>
    <hyperlink ref="E3255" r:id="rId1330" xr:uid="{00000000-0004-0000-0000-000031050000}"/>
    <hyperlink ref="E3248" r:id="rId1331" xr:uid="{00000000-0004-0000-0000-000032050000}"/>
    <hyperlink ref="E3243" r:id="rId1332" xr:uid="{00000000-0004-0000-0000-000033050000}"/>
    <hyperlink ref="E3244" r:id="rId1333" xr:uid="{00000000-0004-0000-0000-000034050000}"/>
    <hyperlink ref="E3237" r:id="rId1334" xr:uid="{00000000-0004-0000-0000-000035050000}"/>
    <hyperlink ref="E3236" r:id="rId1335" xr:uid="{00000000-0004-0000-0000-000036050000}"/>
    <hyperlink ref="E3234" r:id="rId1336" xr:uid="{00000000-0004-0000-0000-000037050000}"/>
    <hyperlink ref="E3233" r:id="rId1337" xr:uid="{00000000-0004-0000-0000-000038050000}"/>
    <hyperlink ref="E3231" r:id="rId1338" xr:uid="{00000000-0004-0000-0000-000039050000}"/>
    <hyperlink ref="E3225" r:id="rId1339" xr:uid="{00000000-0004-0000-0000-00003A050000}"/>
    <hyperlink ref="E3230" r:id="rId1340" xr:uid="{00000000-0004-0000-0000-00003B050000}"/>
    <hyperlink ref="E3222" r:id="rId1341" xr:uid="{00000000-0004-0000-0000-00003C050000}"/>
    <hyperlink ref="E3216" r:id="rId1342" xr:uid="{00000000-0004-0000-0000-00003D050000}"/>
    <hyperlink ref="Q3440" r:id="rId1343" xr:uid="{00000000-0004-0000-0000-00003E050000}"/>
    <hyperlink ref="Q3439" r:id="rId1344" xr:uid="{00000000-0004-0000-0000-00003F050000}"/>
    <hyperlink ref="Q3438" r:id="rId1345" xr:uid="{00000000-0004-0000-0000-000040050000}"/>
    <hyperlink ref="Q3437" r:id="rId1346" xr:uid="{00000000-0004-0000-0000-000041050000}"/>
    <hyperlink ref="Q3430" r:id="rId1347" xr:uid="{00000000-0004-0000-0000-000042050000}"/>
    <hyperlink ref="Q3431" r:id="rId1348" xr:uid="{00000000-0004-0000-0000-000043050000}"/>
    <hyperlink ref="Q3428" r:id="rId1349" xr:uid="{00000000-0004-0000-0000-000044050000}"/>
    <hyperlink ref="Q3429" r:id="rId1350" xr:uid="{00000000-0004-0000-0000-000045050000}"/>
    <hyperlink ref="Q3433" r:id="rId1351" xr:uid="{00000000-0004-0000-0000-000046050000}"/>
    <hyperlink ref="Q3426" r:id="rId1352" xr:uid="{00000000-0004-0000-0000-000047050000}"/>
    <hyperlink ref="Q3424" r:id="rId1353" location=".VpBJdfkrLIU" xr:uid="{00000000-0004-0000-0000-000048050000}"/>
    <hyperlink ref="Q3425" r:id="rId1354" xr:uid="{00000000-0004-0000-0000-000049050000}"/>
    <hyperlink ref="Q3421" r:id="rId1355" xr:uid="{00000000-0004-0000-0000-00004A050000}"/>
    <hyperlink ref="Q3422" r:id="rId1356" xr:uid="{00000000-0004-0000-0000-00004B050000}"/>
    <hyperlink ref="Q3420" r:id="rId1357" xr:uid="{00000000-0004-0000-0000-00004C050000}"/>
    <hyperlink ref="Q3419" r:id="rId1358" xr:uid="{00000000-0004-0000-0000-00004D050000}"/>
    <hyperlink ref="Q3416" r:id="rId1359" display="http://local12.com/news/local/cpd-outline-events-leading-up-to-deadly-officer-involved-shooting" xr:uid="{00000000-0004-0000-0000-00004E050000}"/>
    <hyperlink ref="Q3417" r:id="rId1360" xr:uid="{00000000-0004-0000-0000-00004F050000}"/>
    <hyperlink ref="Q3414" r:id="rId1361" xr:uid="{00000000-0004-0000-0000-000050050000}"/>
    <hyperlink ref="Q3415" r:id="rId1362" xr:uid="{00000000-0004-0000-0000-000051050000}"/>
    <hyperlink ref="Q3413" r:id="rId1363" xr:uid="{00000000-0004-0000-0000-000052050000}"/>
    <hyperlink ref="Q3412" r:id="rId1364" xr:uid="{00000000-0004-0000-0000-000053050000}"/>
    <hyperlink ref="Q3410" r:id="rId1365" xr:uid="{00000000-0004-0000-0000-000054050000}"/>
    <hyperlink ref="Q3411" r:id="rId1366" xr:uid="{00000000-0004-0000-0000-000055050000}"/>
    <hyperlink ref="Q3408" r:id="rId1367" xr:uid="{00000000-0004-0000-0000-000056050000}"/>
    <hyperlink ref="Q3409" r:id="rId1368" xr:uid="{00000000-0004-0000-0000-000057050000}"/>
    <hyperlink ref="Q3407" r:id="rId1369" xr:uid="{00000000-0004-0000-0000-000058050000}"/>
    <hyperlink ref="Q3404" r:id="rId1370" xr:uid="{00000000-0004-0000-0000-000059050000}"/>
    <hyperlink ref="Q3403" r:id="rId1371" xr:uid="{00000000-0004-0000-0000-00005A050000}"/>
    <hyperlink ref="Q3400" r:id="rId1372" xr:uid="{00000000-0004-0000-0000-00005B050000}"/>
    <hyperlink ref="Q3405" r:id="rId1373" xr:uid="{00000000-0004-0000-0000-00005C050000}"/>
    <hyperlink ref="Q3398" r:id="rId1374" xr:uid="{00000000-0004-0000-0000-00005D050000}"/>
    <hyperlink ref="Q3394" r:id="rId1375" xr:uid="{00000000-0004-0000-0000-00005E050000}"/>
    <hyperlink ref="Q3397" r:id="rId1376" xr:uid="{00000000-0004-0000-0000-00005F050000}"/>
    <hyperlink ref="Q3399" r:id="rId1377" xr:uid="{00000000-0004-0000-0000-000060050000}"/>
    <hyperlink ref="Q3402" r:id="rId1378" xr:uid="{00000000-0004-0000-0000-000061050000}"/>
    <hyperlink ref="Q3396" r:id="rId1379" xr:uid="{00000000-0004-0000-0000-000062050000}"/>
    <hyperlink ref="Q3390" r:id="rId1380" xr:uid="{00000000-0004-0000-0000-000063050000}"/>
    <hyperlink ref="Q3391" r:id="rId1381" xr:uid="{00000000-0004-0000-0000-000064050000}"/>
    <hyperlink ref="Q3392" r:id="rId1382" xr:uid="{00000000-0004-0000-0000-000065050000}"/>
    <hyperlink ref="Q3389" r:id="rId1383" xr:uid="{00000000-0004-0000-0000-000066050000}"/>
    <hyperlink ref="Q3393" r:id="rId1384" xr:uid="{00000000-0004-0000-0000-000067050000}"/>
    <hyperlink ref="Q3387" r:id="rId1385" xr:uid="{00000000-0004-0000-0000-000068050000}"/>
    <hyperlink ref="Q3386" r:id="rId1386" xr:uid="{00000000-0004-0000-0000-000069050000}"/>
    <hyperlink ref="Q3385" r:id="rId1387" xr:uid="{00000000-0004-0000-0000-00006A050000}"/>
    <hyperlink ref="Q3388" r:id="rId1388" xr:uid="{00000000-0004-0000-0000-00006B050000}"/>
    <hyperlink ref="Q3384" r:id="rId1389" xr:uid="{00000000-0004-0000-0000-00006C050000}"/>
    <hyperlink ref="Q3383" r:id="rId1390" xr:uid="{00000000-0004-0000-0000-00006D050000}"/>
    <hyperlink ref="Q3379" r:id="rId1391" xr:uid="{00000000-0004-0000-0000-00006E050000}"/>
    <hyperlink ref="Q3377" r:id="rId1392" location="incart_river_index" xr:uid="{00000000-0004-0000-0000-00006F050000}"/>
    <hyperlink ref="Q3375" r:id="rId1393" xr:uid="{00000000-0004-0000-0000-000070050000}"/>
    <hyperlink ref="Q3374" r:id="rId1394" xr:uid="{00000000-0004-0000-0000-000071050000}"/>
    <hyperlink ref="Q3373" r:id="rId1395" xr:uid="{00000000-0004-0000-0000-000072050000}"/>
    <hyperlink ref="Q3367" r:id="rId1396" xr:uid="{00000000-0004-0000-0000-000073050000}"/>
    <hyperlink ref="Q3372" r:id="rId1397" xr:uid="{00000000-0004-0000-0000-000074050000}"/>
    <hyperlink ref="Q3368" r:id="rId1398" xr:uid="{00000000-0004-0000-0000-000075050000}"/>
    <hyperlink ref="Q3371" r:id="rId1399" xr:uid="{00000000-0004-0000-0000-000076050000}"/>
    <hyperlink ref="Q3369" r:id="rId1400" xr:uid="{00000000-0004-0000-0000-000077050000}"/>
    <hyperlink ref="Q3370" r:id="rId1401" xr:uid="{00000000-0004-0000-0000-000078050000}"/>
    <hyperlink ref="Q3361" r:id="rId1402" xr:uid="{00000000-0004-0000-0000-000079050000}"/>
    <hyperlink ref="Q3363" r:id="rId1403" xr:uid="{00000000-0004-0000-0000-00007A050000}"/>
    <hyperlink ref="Q3358" r:id="rId1404" xr:uid="{00000000-0004-0000-0000-00007B050000}"/>
    <hyperlink ref="Q3355" r:id="rId1405" xr:uid="{00000000-0004-0000-0000-00007C050000}"/>
    <hyperlink ref="Q3353" r:id="rId1406" xr:uid="{00000000-0004-0000-0000-00007D050000}"/>
    <hyperlink ref="Q3356" r:id="rId1407" xr:uid="{00000000-0004-0000-0000-00007E050000}"/>
    <hyperlink ref="Q3357" r:id="rId1408" xr:uid="{00000000-0004-0000-0000-00007F050000}"/>
    <hyperlink ref="Q3350" r:id="rId1409" xr:uid="{00000000-0004-0000-0000-000080050000}"/>
    <hyperlink ref="Q3351" r:id="rId1410" xr:uid="{00000000-0004-0000-0000-000081050000}"/>
    <hyperlink ref="Q3352" r:id="rId1411" xr:uid="{00000000-0004-0000-0000-000082050000}"/>
    <hyperlink ref="Q3344" r:id="rId1412" xr:uid="{00000000-0004-0000-0000-000083050000}"/>
    <hyperlink ref="Q3345" r:id="rId1413" xr:uid="{00000000-0004-0000-0000-000084050000}"/>
    <hyperlink ref="Q3347" r:id="rId1414" location=".VrFlKfkrLIU" xr:uid="{00000000-0004-0000-0000-000085050000}"/>
    <hyperlink ref="Q3343" r:id="rId1415" xr:uid="{00000000-0004-0000-0000-000086050000}"/>
    <hyperlink ref="Q3341" r:id="rId1416" xr:uid="{00000000-0004-0000-0000-000087050000}"/>
    <hyperlink ref="Q3342" r:id="rId1417" xr:uid="{00000000-0004-0000-0000-000088050000}"/>
    <hyperlink ref="Q3340" r:id="rId1418" xr:uid="{00000000-0004-0000-0000-000089050000}"/>
    <hyperlink ref="Q3337" r:id="rId1419" xr:uid="{00000000-0004-0000-0000-00008A050000}"/>
    <hyperlink ref="Q3339" r:id="rId1420" xr:uid="{00000000-0004-0000-0000-00008B050000}"/>
    <hyperlink ref="Q3336" r:id="rId1421" location=".Vs-IW5wrJvY" xr:uid="{00000000-0004-0000-0000-00008C050000}"/>
    <hyperlink ref="Q3333" r:id="rId1422" xr:uid="{00000000-0004-0000-0000-00008D050000}"/>
    <hyperlink ref="Q3330" r:id="rId1423" xr:uid="{00000000-0004-0000-0000-00008E050000}"/>
    <hyperlink ref="Q3332" r:id="rId1424" xr:uid="{00000000-0004-0000-0000-00008F050000}"/>
    <hyperlink ref="Q3331" r:id="rId1425" xr:uid="{00000000-0004-0000-0000-000090050000}"/>
    <hyperlink ref="Q3335" r:id="rId1426" xr:uid="{00000000-0004-0000-0000-000091050000}"/>
    <hyperlink ref="Q3326" r:id="rId1427" xr:uid="{00000000-0004-0000-0000-000092050000}"/>
    <hyperlink ref="Q3323" r:id="rId1428" xr:uid="{00000000-0004-0000-0000-000093050000}"/>
    <hyperlink ref="Q3324" r:id="rId1429" xr:uid="{00000000-0004-0000-0000-000094050000}"/>
    <hyperlink ref="Q3318" r:id="rId1430" xr:uid="{00000000-0004-0000-0000-000095050000}"/>
    <hyperlink ref="Q3315" r:id="rId1431" xr:uid="{00000000-0004-0000-0000-000096050000}"/>
    <hyperlink ref="Q3316" r:id="rId1432" xr:uid="{00000000-0004-0000-0000-000097050000}"/>
    <hyperlink ref="Q3317" r:id="rId1433" xr:uid="{00000000-0004-0000-0000-000098050000}"/>
    <hyperlink ref="Q3313" r:id="rId1434" xr:uid="{00000000-0004-0000-0000-000099050000}"/>
    <hyperlink ref="Q3310" r:id="rId1435" xr:uid="{00000000-0004-0000-0000-00009A050000}"/>
    <hyperlink ref="Q3312" r:id="rId1436" xr:uid="{00000000-0004-0000-0000-00009B050000}"/>
    <hyperlink ref="Q3314" r:id="rId1437" xr:uid="{00000000-0004-0000-0000-00009C050000}"/>
    <hyperlink ref="Q3311" r:id="rId1438" xr:uid="{00000000-0004-0000-0000-00009D050000}"/>
    <hyperlink ref="Q3308" r:id="rId1439" xr:uid="{00000000-0004-0000-0000-00009E050000}"/>
    <hyperlink ref="Q3309" r:id="rId1440" xr:uid="{00000000-0004-0000-0000-00009F050000}"/>
    <hyperlink ref="Q3305" r:id="rId1441" xr:uid="{00000000-0004-0000-0000-0000A0050000}"/>
    <hyperlink ref="Q3296" r:id="rId1442" xr:uid="{00000000-0004-0000-0000-0000A1050000}"/>
    <hyperlink ref="Q3295" r:id="rId1443" xr:uid="{00000000-0004-0000-0000-0000A2050000}"/>
    <hyperlink ref="Q3297" r:id="rId1444" xr:uid="{00000000-0004-0000-0000-0000A3050000}"/>
    <hyperlink ref="Q3294" r:id="rId1445" xr:uid="{00000000-0004-0000-0000-0000A4050000}"/>
    <hyperlink ref="Q3292" r:id="rId1446" xr:uid="{00000000-0004-0000-0000-0000A5050000}"/>
    <hyperlink ref="Q3288" r:id="rId1447" xr:uid="{00000000-0004-0000-0000-0000A6050000}"/>
    <hyperlink ref="Q3289" r:id="rId1448" xr:uid="{00000000-0004-0000-0000-0000A7050000}"/>
    <hyperlink ref="Q3290" r:id="rId1449" xr:uid="{00000000-0004-0000-0000-0000A8050000}"/>
    <hyperlink ref="Q3286" r:id="rId1450" xr:uid="{00000000-0004-0000-0000-0000A9050000}"/>
    <hyperlink ref="Q3285" r:id="rId1451" xr:uid="{00000000-0004-0000-0000-0000AA050000}"/>
    <hyperlink ref="Q3284" r:id="rId1452" xr:uid="{00000000-0004-0000-0000-0000AB050000}"/>
    <hyperlink ref="Q3283" r:id="rId1453" xr:uid="{00000000-0004-0000-0000-0000AC050000}"/>
    <hyperlink ref="Q3282" r:id="rId1454" xr:uid="{00000000-0004-0000-0000-0000AD050000}"/>
    <hyperlink ref="Q3281" r:id="rId1455" xr:uid="{00000000-0004-0000-0000-0000AE050000}"/>
    <hyperlink ref="Q3279" r:id="rId1456" xr:uid="{00000000-0004-0000-0000-0000AF050000}"/>
    <hyperlink ref="Q3277" r:id="rId1457" xr:uid="{00000000-0004-0000-0000-0000B0050000}"/>
    <hyperlink ref="Q3278" r:id="rId1458" xr:uid="{00000000-0004-0000-0000-0000B1050000}"/>
    <hyperlink ref="Q3273" r:id="rId1459" xr:uid="{00000000-0004-0000-0000-0000B2050000}"/>
    <hyperlink ref="Q3272" r:id="rId1460" xr:uid="{00000000-0004-0000-0000-0000B3050000}"/>
    <hyperlink ref="Q3267" r:id="rId1461" xr:uid="{00000000-0004-0000-0000-0000B4050000}"/>
    <hyperlink ref="Q3269" r:id="rId1462" xr:uid="{00000000-0004-0000-0000-0000B5050000}"/>
    <hyperlink ref="Q3270" r:id="rId1463" xr:uid="{00000000-0004-0000-0000-0000B6050000}"/>
    <hyperlink ref="Q3266" r:id="rId1464" xr:uid="{00000000-0004-0000-0000-0000B7050000}"/>
    <hyperlink ref="Q3264" r:id="rId1465" xr:uid="{00000000-0004-0000-0000-0000B8050000}"/>
    <hyperlink ref="Q3262" r:id="rId1466" xr:uid="{00000000-0004-0000-0000-0000B9050000}"/>
    <hyperlink ref="Q3263" r:id="rId1467" xr:uid="{00000000-0004-0000-0000-0000BA050000}"/>
    <hyperlink ref="Q3261" r:id="rId1468" xr:uid="{00000000-0004-0000-0000-0000BB050000}"/>
    <hyperlink ref="Q3258" r:id="rId1469" xr:uid="{00000000-0004-0000-0000-0000BC050000}"/>
    <hyperlink ref="Q3259" r:id="rId1470" xr:uid="{00000000-0004-0000-0000-0000BD050000}"/>
    <hyperlink ref="Q3257" r:id="rId1471" xr:uid="{00000000-0004-0000-0000-0000BE050000}"/>
    <hyperlink ref="Q3255" r:id="rId1472" xr:uid="{00000000-0004-0000-0000-0000BF050000}"/>
    <hyperlink ref="Q3254" r:id="rId1473" xr:uid="{00000000-0004-0000-0000-0000C0050000}"/>
    <hyperlink ref="Q3251" r:id="rId1474" xr:uid="{00000000-0004-0000-0000-0000C1050000}"/>
    <hyperlink ref="Q3249" r:id="rId1475" xr:uid="{00000000-0004-0000-0000-0000C2050000}"/>
    <hyperlink ref="Q3248" r:id="rId1476" xr:uid="{00000000-0004-0000-0000-0000C3050000}"/>
    <hyperlink ref="Q3247" r:id="rId1477" xr:uid="{00000000-0004-0000-0000-0000C4050000}"/>
    <hyperlink ref="Q3245" r:id="rId1478" xr:uid="{00000000-0004-0000-0000-0000C5050000}"/>
    <hyperlink ref="Q3243" r:id="rId1479" xr:uid="{00000000-0004-0000-0000-0000C6050000}"/>
    <hyperlink ref="Q3244" r:id="rId1480" xr:uid="{00000000-0004-0000-0000-0000C7050000}"/>
    <hyperlink ref="Q3242" r:id="rId1481" xr:uid="{00000000-0004-0000-0000-0000C8050000}"/>
    <hyperlink ref="Q3241" r:id="rId1482" xr:uid="{00000000-0004-0000-0000-0000C9050000}"/>
    <hyperlink ref="Q3240" r:id="rId1483" xr:uid="{00000000-0004-0000-0000-0000CA050000}"/>
    <hyperlink ref="Q3237" r:id="rId1484" xr:uid="{00000000-0004-0000-0000-0000CB050000}"/>
    <hyperlink ref="Q3238" r:id="rId1485" xr:uid="{00000000-0004-0000-0000-0000CC050000}"/>
    <hyperlink ref="Q3236" r:id="rId1486" xr:uid="{00000000-0004-0000-0000-0000CD050000}"/>
    <hyperlink ref="Q3235" r:id="rId1487" xr:uid="{00000000-0004-0000-0000-0000CE050000}"/>
    <hyperlink ref="Q3234" r:id="rId1488" xr:uid="{00000000-0004-0000-0000-0000CF050000}"/>
    <hyperlink ref="Q3233" r:id="rId1489" xr:uid="{00000000-0004-0000-0000-0000D0050000}"/>
    <hyperlink ref="Q3232" r:id="rId1490" xr:uid="{00000000-0004-0000-0000-0000D1050000}"/>
    <hyperlink ref="Q3226" r:id="rId1491" xr:uid="{00000000-0004-0000-0000-0000D2050000}"/>
    <hyperlink ref="Q3227" r:id="rId1492" xr:uid="{00000000-0004-0000-0000-0000D3050000}"/>
    <hyperlink ref="Q3231" r:id="rId1493" xr:uid="{00000000-0004-0000-0000-0000D4050000}"/>
    <hyperlink ref="Q3225" r:id="rId1494" xr:uid="{00000000-0004-0000-0000-0000D5050000}"/>
    <hyperlink ref="Q3230" r:id="rId1495" xr:uid="{00000000-0004-0000-0000-0000D6050000}"/>
    <hyperlink ref="Q3224" r:id="rId1496" xr:uid="{00000000-0004-0000-0000-0000D7050000}"/>
    <hyperlink ref="Q3222" r:id="rId1497" xr:uid="{00000000-0004-0000-0000-0000D8050000}"/>
    <hyperlink ref="Q3219" r:id="rId1498" xr:uid="{00000000-0004-0000-0000-0000D9050000}"/>
    <hyperlink ref="Q3220" r:id="rId1499" xr:uid="{00000000-0004-0000-0000-0000DA050000}"/>
    <hyperlink ref="Q3223" r:id="rId1500" xr:uid="{00000000-0004-0000-0000-0000DB050000}"/>
    <hyperlink ref="Q3217" r:id="rId1501" xr:uid="{00000000-0004-0000-0000-0000DC050000}"/>
    <hyperlink ref="Q3218" r:id="rId1502" xr:uid="{00000000-0004-0000-0000-0000DD050000}"/>
    <hyperlink ref="Q3216" r:id="rId1503" xr:uid="{00000000-0004-0000-0000-0000DE050000}"/>
    <hyperlink ref="Q3212" r:id="rId1504" xr:uid="{00000000-0004-0000-0000-0000DF050000}"/>
    <hyperlink ref="E3252" r:id="rId1505" xr:uid="{00000000-0004-0000-0000-0000E0050000}"/>
    <hyperlink ref="E3246" r:id="rId1506" xr:uid="{00000000-0004-0000-0000-0000E1050000}"/>
    <hyperlink ref="Q3252" r:id="rId1507" xr:uid="{00000000-0004-0000-0000-0000E2050000}"/>
    <hyperlink ref="Q3246" r:id="rId1508" xr:uid="{00000000-0004-0000-0000-0000E3050000}"/>
    <hyperlink ref="E3436" r:id="rId1509" xr:uid="{00000000-0004-0000-0000-0000E4050000}"/>
    <hyperlink ref="E3434" r:id="rId1510" xr:uid="{00000000-0004-0000-0000-0000E5050000}"/>
    <hyperlink ref="E3406" r:id="rId1511" xr:uid="{00000000-0004-0000-0000-0000E6050000}"/>
    <hyperlink ref="E3401" r:id="rId1512" location="8587986" xr:uid="{00000000-0004-0000-0000-0000E7050000}"/>
    <hyperlink ref="E3395" r:id="rId1513" xr:uid="{00000000-0004-0000-0000-0000E8050000}"/>
    <hyperlink ref="E3382" r:id="rId1514" xr:uid="{00000000-0004-0000-0000-0000E9050000}"/>
    <hyperlink ref="E3380" r:id="rId1515" xr:uid="{00000000-0004-0000-0000-0000EA050000}"/>
    <hyperlink ref="E3362" r:id="rId1516" xr:uid="{00000000-0004-0000-0000-0000EB050000}"/>
    <hyperlink ref="E3360" r:id="rId1517" xr:uid="{00000000-0004-0000-0000-0000EC050000}"/>
    <hyperlink ref="E3359" r:id="rId1518" xr:uid="{00000000-0004-0000-0000-0000ED050000}"/>
    <hyperlink ref="E3302" r:id="rId1519" xr:uid="{00000000-0004-0000-0000-0000EE050000}"/>
    <hyperlink ref="E3299" r:id="rId1520" xr:uid="{00000000-0004-0000-0000-0000EF050000}"/>
    <hyperlink ref="E3298" r:id="rId1521" xr:uid="{00000000-0004-0000-0000-0000F0050000}"/>
    <hyperlink ref="E3276" r:id="rId1522" xr:uid="{00000000-0004-0000-0000-0000F1050000}"/>
    <hyperlink ref="E3271" r:id="rId1523" xr:uid="{00000000-0004-0000-0000-0000F2050000}"/>
    <hyperlink ref="E3253" r:id="rId1524" xr:uid="{00000000-0004-0000-0000-0000F3050000}"/>
    <hyperlink ref="E3215" r:id="rId1525" xr:uid="{00000000-0004-0000-0000-0000F4050000}"/>
    <hyperlink ref="E3205" r:id="rId1526" xr:uid="{00000000-0004-0000-0000-0000F5050000}"/>
    <hyperlink ref="Q3436" r:id="rId1527" xr:uid="{00000000-0004-0000-0000-0000F6050000}"/>
    <hyperlink ref="Q3434" r:id="rId1528" xr:uid="{00000000-0004-0000-0000-0000F7050000}"/>
    <hyperlink ref="Q3427" r:id="rId1529" xr:uid="{00000000-0004-0000-0000-0000F8050000}"/>
    <hyperlink ref="Q3406" r:id="rId1530" xr:uid="{00000000-0004-0000-0000-0000F9050000}"/>
    <hyperlink ref="Q3401" r:id="rId1531" xr:uid="{00000000-0004-0000-0000-0000FA050000}"/>
    <hyperlink ref="Q3395" r:id="rId1532" xr:uid="{00000000-0004-0000-0000-0000FB050000}"/>
    <hyperlink ref="Q3382" r:id="rId1533" xr:uid="{00000000-0004-0000-0000-0000FC050000}"/>
    <hyperlink ref="Q3380" r:id="rId1534" xr:uid="{00000000-0004-0000-0000-0000FD050000}"/>
    <hyperlink ref="Q3362" r:id="rId1535" xr:uid="{00000000-0004-0000-0000-0000FE050000}"/>
    <hyperlink ref="Q3360" r:id="rId1536" xr:uid="{00000000-0004-0000-0000-0000FF050000}"/>
    <hyperlink ref="Q3359" r:id="rId1537" xr:uid="{00000000-0004-0000-0000-000000060000}"/>
    <hyperlink ref="Q3354" r:id="rId1538" xr:uid="{00000000-0004-0000-0000-000001060000}"/>
    <hyperlink ref="Q3322" r:id="rId1539" xr:uid="{00000000-0004-0000-0000-000002060000}"/>
    <hyperlink ref="Q3319" r:id="rId1540" xr:uid="{00000000-0004-0000-0000-000003060000}"/>
    <hyperlink ref="Q3304" r:id="rId1541" xr:uid="{00000000-0004-0000-0000-000004060000}"/>
    <hyperlink ref="Q3302" r:id="rId1542" xr:uid="{00000000-0004-0000-0000-000005060000}"/>
    <hyperlink ref="Q3299" r:id="rId1543" xr:uid="{00000000-0004-0000-0000-000006060000}"/>
    <hyperlink ref="Q3298" r:id="rId1544" xr:uid="{00000000-0004-0000-0000-000007060000}"/>
    <hyperlink ref="Q3276" r:id="rId1545" xr:uid="{00000000-0004-0000-0000-000008060000}"/>
    <hyperlink ref="Q3271" r:id="rId1546" xr:uid="{00000000-0004-0000-0000-000009060000}"/>
    <hyperlink ref="Q3274" r:id="rId1547" location="038;utm_medium=Referral&amp;#038;utm_campaign=RSS_seattle-news" xr:uid="{00000000-0004-0000-0000-00000A060000}"/>
    <hyperlink ref="Q3253" r:id="rId1548" xr:uid="{00000000-0004-0000-0000-00000B060000}"/>
    <hyperlink ref="Q3215" r:id="rId1549" xr:uid="{00000000-0004-0000-0000-00000C060000}"/>
    <hyperlink ref="Q3206" r:id="rId1550" xr:uid="{00000000-0004-0000-0000-00000D060000}"/>
    <hyperlink ref="Q3205" r:id="rId1551" xr:uid="{00000000-0004-0000-0000-00000E060000}"/>
    <hyperlink ref="Q3349" r:id="rId1552" xr:uid="{00000000-0004-0000-0000-00000F060000}"/>
    <hyperlink ref="Q3338" r:id="rId1553" xr:uid="{00000000-0004-0000-0000-000010060000}"/>
    <hyperlink ref="Q3320" r:id="rId1554" xr:uid="{00000000-0004-0000-0000-000011060000}"/>
    <hyperlink ref="Q3300" r:id="rId1555" xr:uid="{00000000-0004-0000-0000-000012060000}"/>
    <hyperlink ref="Q3211" r:id="rId1556" xr:uid="{00000000-0004-0000-0000-000013060000}"/>
    <hyperlink ref="E3250" r:id="rId1557" xr:uid="{00000000-0004-0000-0000-000014060000}"/>
    <hyperlink ref="E3221" r:id="rId1558" xr:uid="{00000000-0004-0000-0000-000015060000}"/>
    <hyperlink ref="Q3348" r:id="rId1559" xr:uid="{00000000-0004-0000-0000-000016060000}"/>
    <hyperlink ref="Q3287" r:id="rId1560" xr:uid="{00000000-0004-0000-0000-000017060000}"/>
    <hyperlink ref="Q3250" r:id="rId1561" xr:uid="{00000000-0004-0000-0000-000018060000}"/>
    <hyperlink ref="Q3221" r:id="rId1562" xr:uid="{00000000-0004-0000-0000-000019060000}"/>
    <hyperlink ref="Q3307" r:id="rId1563" xr:uid="{00000000-0004-0000-0000-00001A060000}"/>
    <hyperlink ref="E3435" r:id="rId1564" xr:uid="{00000000-0004-0000-0000-00001B060000}"/>
    <hyperlink ref="E3366" r:id="rId1565" xr:uid="{00000000-0004-0000-0000-00001C060000}"/>
    <hyperlink ref="E3301" r:id="rId1566" xr:uid="{00000000-0004-0000-0000-00001D060000}"/>
    <hyperlink ref="E3275" r:id="rId1567" xr:uid="{00000000-0004-0000-0000-00001E060000}"/>
    <hyperlink ref="Q3435" r:id="rId1568" xr:uid="{00000000-0004-0000-0000-00001F060000}"/>
    <hyperlink ref="Q3366" r:id="rId1569" xr:uid="{00000000-0004-0000-0000-000020060000}"/>
    <hyperlink ref="Q3301" r:id="rId1570" xr:uid="{00000000-0004-0000-0000-000021060000}"/>
    <hyperlink ref="Q3275" r:id="rId1571" xr:uid="{00000000-0004-0000-0000-000022060000}"/>
    <hyperlink ref="Q3260" r:id="rId1572" xr:uid="{00000000-0004-0000-0000-000023060000}"/>
    <hyperlink ref="E3365" r:id="rId1573" xr:uid="{00000000-0004-0000-0000-000024060000}"/>
    <hyperlink ref="Q3365" r:id="rId1574" location="incart_river_home" xr:uid="{00000000-0004-0000-0000-000025060000}"/>
    <hyperlink ref="Q3321" r:id="rId1575" xr:uid="{00000000-0004-0000-0000-000026060000}"/>
    <hyperlink ref="Q3265" r:id="rId1576" xr:uid="{00000000-0004-0000-0000-000027060000}"/>
    <hyperlink ref="E3303" r:id="rId1577" display="http://www.fatalencounters.org/wp-content/uploads/2013/10/Allen.jpg" xr:uid="{00000000-0004-0000-0000-000028060000}"/>
    <hyperlink ref="Q3076" r:id="rId1578" xr:uid="{00000000-0004-0000-0000-000029060000}"/>
    <hyperlink ref="Q3078" r:id="rId1579" xr:uid="{00000000-0004-0000-0000-00002A060000}"/>
    <hyperlink ref="Q3082" r:id="rId1580" xr:uid="{00000000-0004-0000-0000-00002B060000}"/>
    <hyperlink ref="Q3081" r:id="rId1581" xr:uid="{00000000-0004-0000-0000-00002C060000}"/>
    <hyperlink ref="Q3080" r:id="rId1582" xr:uid="{00000000-0004-0000-0000-00002D060000}"/>
    <hyperlink ref="Q3079" r:id="rId1583" xr:uid="{00000000-0004-0000-0000-00002E060000}"/>
    <hyperlink ref="Q3084" r:id="rId1584" xr:uid="{00000000-0004-0000-0000-00002F060000}"/>
    <hyperlink ref="Q3085" r:id="rId1585" xr:uid="{00000000-0004-0000-0000-000030060000}"/>
    <hyperlink ref="Q3087" r:id="rId1586" xr:uid="{00000000-0004-0000-0000-000031060000}"/>
    <hyperlink ref="Q3088" r:id="rId1587" xr:uid="{00000000-0004-0000-0000-000032060000}"/>
    <hyperlink ref="Q3090" r:id="rId1588" xr:uid="{00000000-0004-0000-0000-000033060000}"/>
    <hyperlink ref="Q3091" r:id="rId1589" xr:uid="{00000000-0004-0000-0000-000034060000}"/>
    <hyperlink ref="Q3092" r:id="rId1590" xr:uid="{00000000-0004-0000-0000-000035060000}"/>
    <hyperlink ref="Q3093" r:id="rId1591" xr:uid="{00000000-0004-0000-0000-000036060000}"/>
    <hyperlink ref="Q3094" r:id="rId1592" xr:uid="{00000000-0004-0000-0000-000037060000}"/>
    <hyperlink ref="Q3097" r:id="rId1593" xr:uid="{00000000-0004-0000-0000-000038060000}"/>
    <hyperlink ref="Q3098" r:id="rId1594" xr:uid="{00000000-0004-0000-0000-000039060000}"/>
    <hyperlink ref="Q3099" r:id="rId1595" xr:uid="{00000000-0004-0000-0000-00003A060000}"/>
    <hyperlink ref="Q3095" r:id="rId1596" xr:uid="{00000000-0004-0000-0000-00003B060000}"/>
    <hyperlink ref="Q3096" r:id="rId1597" xr:uid="{00000000-0004-0000-0000-00003C060000}"/>
    <hyperlink ref="Q3100" r:id="rId1598" xr:uid="{00000000-0004-0000-0000-00003D060000}"/>
    <hyperlink ref="Q3104" r:id="rId1599" xr:uid="{00000000-0004-0000-0000-00003E060000}"/>
    <hyperlink ref="Q3102" r:id="rId1600" xr:uid="{00000000-0004-0000-0000-00003F060000}"/>
    <hyperlink ref="Q3105" r:id="rId1601" xr:uid="{00000000-0004-0000-0000-000040060000}"/>
    <hyperlink ref="Q3106" r:id="rId1602" xr:uid="{00000000-0004-0000-0000-000041060000}"/>
    <hyperlink ref="Q3107" r:id="rId1603" xr:uid="{00000000-0004-0000-0000-000042060000}"/>
    <hyperlink ref="Q3108" r:id="rId1604" xr:uid="{00000000-0004-0000-0000-000043060000}"/>
    <hyperlink ref="Q3109" r:id="rId1605" xr:uid="{00000000-0004-0000-0000-000044060000}"/>
    <hyperlink ref="Q3111" r:id="rId1606" xr:uid="{00000000-0004-0000-0000-000045060000}"/>
    <hyperlink ref="Q3110" r:id="rId1607" xr:uid="{00000000-0004-0000-0000-000046060000}"/>
    <hyperlink ref="Q3113" r:id="rId1608" xr:uid="{00000000-0004-0000-0000-000047060000}"/>
    <hyperlink ref="Q3112" r:id="rId1609" xr:uid="{00000000-0004-0000-0000-000048060000}"/>
    <hyperlink ref="Q3117" r:id="rId1610" xr:uid="{00000000-0004-0000-0000-000049060000}"/>
    <hyperlink ref="Q3116" r:id="rId1611" xr:uid="{00000000-0004-0000-0000-00004A060000}"/>
    <hyperlink ref="Q3115" r:id="rId1612" xr:uid="{00000000-0004-0000-0000-00004B060000}"/>
    <hyperlink ref="Q3114" r:id="rId1613" xr:uid="{00000000-0004-0000-0000-00004C060000}"/>
    <hyperlink ref="Q3119" r:id="rId1614" xr:uid="{00000000-0004-0000-0000-00004D060000}"/>
    <hyperlink ref="Q3118" r:id="rId1615" xr:uid="{00000000-0004-0000-0000-00004E060000}"/>
    <hyperlink ref="Q3120" r:id="rId1616" xr:uid="{00000000-0004-0000-0000-00004F060000}"/>
    <hyperlink ref="Q3122" r:id="rId1617" xr:uid="{00000000-0004-0000-0000-000050060000}"/>
    <hyperlink ref="Q3121" r:id="rId1618" xr:uid="{00000000-0004-0000-0000-000051060000}"/>
    <hyperlink ref="Q3126" r:id="rId1619" xr:uid="{00000000-0004-0000-0000-000052060000}"/>
    <hyperlink ref="Q3123" r:id="rId1620" xr:uid="{00000000-0004-0000-0000-000053060000}"/>
    <hyperlink ref="Q3127" r:id="rId1621" xr:uid="{00000000-0004-0000-0000-000054060000}"/>
    <hyperlink ref="Q3129" r:id="rId1622" xr:uid="{00000000-0004-0000-0000-000055060000}"/>
    <hyperlink ref="Q3128" r:id="rId1623" xr:uid="{00000000-0004-0000-0000-000056060000}"/>
    <hyperlink ref="Q3131" r:id="rId1624" xr:uid="{00000000-0004-0000-0000-000057060000}"/>
    <hyperlink ref="Q3132" r:id="rId1625" xr:uid="{00000000-0004-0000-0000-000058060000}"/>
    <hyperlink ref="Q3133" r:id="rId1626" xr:uid="{00000000-0004-0000-0000-000059060000}"/>
    <hyperlink ref="Q3136" r:id="rId1627" xr:uid="{00000000-0004-0000-0000-00005A060000}"/>
    <hyperlink ref="Q3135" r:id="rId1628" xr:uid="{00000000-0004-0000-0000-00005B060000}"/>
    <hyperlink ref="Q3134" r:id="rId1629" xr:uid="{00000000-0004-0000-0000-00005C060000}"/>
    <hyperlink ref="Q3138" r:id="rId1630" xr:uid="{00000000-0004-0000-0000-00005D060000}"/>
    <hyperlink ref="Q3141" r:id="rId1631" xr:uid="{00000000-0004-0000-0000-00005E060000}"/>
    <hyperlink ref="Q3142" r:id="rId1632" xr:uid="{00000000-0004-0000-0000-00005F060000}"/>
    <hyperlink ref="E3078" r:id="rId1633" xr:uid="{00000000-0004-0000-0000-000060060000}"/>
    <hyperlink ref="Q3192" r:id="rId1634" xr:uid="{00000000-0004-0000-0000-000061060000}"/>
    <hyperlink ref="Q3191" r:id="rId1635" xr:uid="{00000000-0004-0000-0000-000062060000}"/>
    <hyperlink ref="Q3168" r:id="rId1636" xr:uid="{00000000-0004-0000-0000-000063060000}"/>
    <hyperlink ref="Q3181" r:id="rId1637" display="http://www.wcjb.com/local-news/2016/03/16-year-old-dies-after-standoff-police" xr:uid="{00000000-0004-0000-0000-000064060000}"/>
    <hyperlink ref="Q3182" r:id="rId1638" xr:uid="{00000000-0004-0000-0000-000065060000}"/>
    <hyperlink ref="E3168" r:id="rId1639" xr:uid="{00000000-0004-0000-0000-000066060000}"/>
    <hyperlink ref="E3181" r:id="rId1640" xr:uid="{00000000-0004-0000-0000-000067060000}"/>
    <hyperlink ref="E3182" r:id="rId1641" xr:uid="{00000000-0004-0000-0000-000068060000}"/>
    <hyperlink ref="Q3155" r:id="rId1642" xr:uid="{00000000-0004-0000-0000-000069060000}"/>
    <hyperlink ref="Q3163" r:id="rId1643" xr:uid="{00000000-0004-0000-0000-00006A060000}"/>
    <hyperlink ref="Q3170" r:id="rId1644" xr:uid="{00000000-0004-0000-0000-00006B060000}"/>
    <hyperlink ref="Q3183" r:id="rId1645" xr:uid="{00000000-0004-0000-0000-00006C060000}"/>
    <hyperlink ref="Q3202" r:id="rId1646" xr:uid="{00000000-0004-0000-0000-00006D060000}"/>
    <hyperlink ref="E3155" r:id="rId1647" xr:uid="{00000000-0004-0000-0000-00006E060000}"/>
    <hyperlink ref="E3163" r:id="rId1648" xr:uid="{00000000-0004-0000-0000-00006F060000}"/>
    <hyperlink ref="E3170" r:id="rId1649" xr:uid="{00000000-0004-0000-0000-000070060000}"/>
    <hyperlink ref="E3183" r:id="rId1650" xr:uid="{00000000-0004-0000-0000-000071060000}"/>
    <hyperlink ref="E3202" r:id="rId1651" xr:uid="{00000000-0004-0000-0000-000072060000}"/>
    <hyperlink ref="Q3152" r:id="rId1652" xr:uid="{00000000-0004-0000-0000-000073060000}"/>
    <hyperlink ref="Q3156" r:id="rId1653" xr:uid="{00000000-0004-0000-0000-000074060000}"/>
    <hyperlink ref="Q3154" r:id="rId1654" xr:uid="{00000000-0004-0000-0000-000075060000}"/>
    <hyperlink ref="Q3157" r:id="rId1655" xr:uid="{00000000-0004-0000-0000-000076060000}"/>
    <hyperlink ref="Q3162" r:id="rId1656" xr:uid="{00000000-0004-0000-0000-000077060000}"/>
    <hyperlink ref="Q3160" r:id="rId1657" xr:uid="{00000000-0004-0000-0000-000078060000}"/>
    <hyperlink ref="Q3159" r:id="rId1658" xr:uid="{00000000-0004-0000-0000-000079060000}"/>
    <hyperlink ref="Q3161" r:id="rId1659" xr:uid="{00000000-0004-0000-0000-00007A060000}"/>
    <hyperlink ref="Q3158" r:id="rId1660" xr:uid="{00000000-0004-0000-0000-00007B060000}"/>
    <hyperlink ref="Q3167" r:id="rId1661" xr:uid="{00000000-0004-0000-0000-00007C060000}"/>
    <hyperlink ref="Q3164" r:id="rId1662" xr:uid="{00000000-0004-0000-0000-00007D060000}"/>
    <hyperlink ref="Q3166" r:id="rId1663" xr:uid="{00000000-0004-0000-0000-00007E060000}"/>
    <hyperlink ref="Q3165" r:id="rId1664" xr:uid="{00000000-0004-0000-0000-00007F060000}"/>
    <hyperlink ref="Q3172" r:id="rId1665" xr:uid="{00000000-0004-0000-0000-000080060000}"/>
    <hyperlink ref="Q3171" r:id="rId1666" xr:uid="{00000000-0004-0000-0000-000081060000}"/>
    <hyperlink ref="Q3174" r:id="rId1667" xr:uid="{00000000-0004-0000-0000-000082060000}"/>
    <hyperlink ref="Q3173" r:id="rId1668" xr:uid="{00000000-0004-0000-0000-000083060000}"/>
    <hyperlink ref="Q3175" r:id="rId1669" xr:uid="{00000000-0004-0000-0000-000084060000}"/>
    <hyperlink ref="Q3177" r:id="rId1670" xr:uid="{00000000-0004-0000-0000-000085060000}"/>
    <hyperlink ref="Q3176" r:id="rId1671" xr:uid="{00000000-0004-0000-0000-000086060000}"/>
    <hyperlink ref="Q3178" r:id="rId1672" xr:uid="{00000000-0004-0000-0000-000087060000}"/>
    <hyperlink ref="Q3179" r:id="rId1673" xr:uid="{00000000-0004-0000-0000-000088060000}"/>
    <hyperlink ref="Q3180" r:id="rId1674" xr:uid="{00000000-0004-0000-0000-000089060000}"/>
    <hyperlink ref="Q3184" r:id="rId1675" xr:uid="{00000000-0004-0000-0000-00008A060000}"/>
    <hyperlink ref="Q3186" r:id="rId1676" xr:uid="{00000000-0004-0000-0000-00008B060000}"/>
    <hyperlink ref="Q3187" r:id="rId1677" xr:uid="{00000000-0004-0000-0000-00008C060000}"/>
    <hyperlink ref="Q3193" r:id="rId1678" xr:uid="{00000000-0004-0000-0000-00008D060000}"/>
    <hyperlink ref="Q3190" r:id="rId1679" xr:uid="{00000000-0004-0000-0000-00008E060000}"/>
    <hyperlink ref="Q3189" r:id="rId1680" xr:uid="{00000000-0004-0000-0000-00008F060000}"/>
    <hyperlink ref="Q3196" r:id="rId1681" xr:uid="{00000000-0004-0000-0000-000090060000}"/>
    <hyperlink ref="Q3194" r:id="rId1682" xr:uid="{00000000-0004-0000-0000-000091060000}"/>
    <hyperlink ref="Q3195" r:id="rId1683" xr:uid="{00000000-0004-0000-0000-000092060000}"/>
    <hyperlink ref="Q3199" r:id="rId1684" xr:uid="{00000000-0004-0000-0000-000093060000}"/>
    <hyperlink ref="Q3201" r:id="rId1685" xr:uid="{00000000-0004-0000-0000-000094060000}"/>
    <hyperlink ref="Q3200" r:id="rId1686" xr:uid="{00000000-0004-0000-0000-000095060000}"/>
    <hyperlink ref="Q3210" r:id="rId1687" xr:uid="{00000000-0004-0000-0000-000096060000}"/>
    <hyperlink ref="Q3203" r:id="rId1688" xr:uid="{00000000-0004-0000-0000-000097060000}"/>
    <hyperlink ref="Q3209" r:id="rId1689" xr:uid="{00000000-0004-0000-0000-000098060000}"/>
    <hyperlink ref="Q3207" r:id="rId1690" xr:uid="{00000000-0004-0000-0000-000099060000}"/>
    <hyperlink ref="E3156" r:id="rId1691" xr:uid="{00000000-0004-0000-0000-00009A060000}"/>
    <hyperlink ref="E3154" r:id="rId1692" xr:uid="{00000000-0004-0000-0000-00009B060000}"/>
    <hyperlink ref="E3157" r:id="rId1693" xr:uid="{00000000-0004-0000-0000-00009C060000}"/>
    <hyperlink ref="E3162" r:id="rId1694" xr:uid="{00000000-0004-0000-0000-00009D060000}"/>
    <hyperlink ref="E3161" r:id="rId1695" xr:uid="{00000000-0004-0000-0000-00009E060000}"/>
    <hyperlink ref="E3158" r:id="rId1696" xr:uid="{00000000-0004-0000-0000-00009F060000}"/>
    <hyperlink ref="E3165" r:id="rId1697" xr:uid="{00000000-0004-0000-0000-0000A0060000}"/>
    <hyperlink ref="E3174" r:id="rId1698" xr:uid="{00000000-0004-0000-0000-0000A1060000}"/>
    <hyperlink ref="E3173" r:id="rId1699" xr:uid="{00000000-0004-0000-0000-0000A2060000}"/>
    <hyperlink ref="E3175" r:id="rId1700" xr:uid="{00000000-0004-0000-0000-0000A3060000}"/>
    <hyperlink ref="E3177" r:id="rId1701" xr:uid="{00000000-0004-0000-0000-0000A4060000}"/>
    <hyperlink ref="E3176" r:id="rId1702" xr:uid="{00000000-0004-0000-0000-0000A5060000}"/>
    <hyperlink ref="E3180" r:id="rId1703" xr:uid="{00000000-0004-0000-0000-0000A6060000}"/>
    <hyperlink ref="E3184" r:id="rId1704" xr:uid="{00000000-0004-0000-0000-0000A7060000}"/>
    <hyperlink ref="E3193" r:id="rId1705" xr:uid="{00000000-0004-0000-0000-0000A8060000}"/>
    <hyperlink ref="E3190" r:id="rId1706" xr:uid="{00000000-0004-0000-0000-0000A9060000}"/>
    <hyperlink ref="E3189" r:id="rId1707" xr:uid="{00000000-0004-0000-0000-0000AA060000}"/>
    <hyperlink ref="E3199" r:id="rId1708" xr:uid="{00000000-0004-0000-0000-0000AB060000}"/>
    <hyperlink ref="E3200" r:id="rId1709" xr:uid="{00000000-0004-0000-0000-0000AC060000}"/>
    <hyperlink ref="E3209" r:id="rId1710" xr:uid="{00000000-0004-0000-0000-0000AD060000}"/>
    <hyperlink ref="E3204" r:id="rId1711" xr:uid="{00000000-0004-0000-0000-0000AE060000}"/>
    <hyperlink ref="E3207" r:id="rId1712" xr:uid="{00000000-0004-0000-0000-0000AF060000}"/>
    <hyperlink ref="Q3056" r:id="rId1713" xr:uid="{00000000-0004-0000-0000-0000B0060000}"/>
    <hyperlink ref="E3057" r:id="rId1714" xr:uid="{00000000-0004-0000-0000-0000B1060000}"/>
    <hyperlink ref="Q3057" r:id="rId1715" xr:uid="{00000000-0004-0000-0000-0000B2060000}"/>
    <hyperlink ref="Q3055" r:id="rId1716" xr:uid="{00000000-0004-0000-0000-0000B3060000}"/>
    <hyperlink ref="E3054" r:id="rId1717" xr:uid="{00000000-0004-0000-0000-0000B4060000}"/>
    <hyperlink ref="Q3054" r:id="rId1718" xr:uid="{00000000-0004-0000-0000-0000B5060000}"/>
    <hyperlink ref="Q3052" r:id="rId1719" xr:uid="{00000000-0004-0000-0000-0000B6060000}"/>
    <hyperlink ref="Q3048" r:id="rId1720" xr:uid="{00000000-0004-0000-0000-0000B7060000}"/>
    <hyperlink ref="Q3049" r:id="rId1721" xr:uid="{00000000-0004-0000-0000-0000B8060000}"/>
    <hyperlink ref="Q3050" r:id="rId1722" xr:uid="{00000000-0004-0000-0000-0000B9060000}"/>
    <hyperlink ref="Q3051" r:id="rId1723" xr:uid="{00000000-0004-0000-0000-0000BA060000}"/>
    <hyperlink ref="E3045" r:id="rId1724" xr:uid="{00000000-0004-0000-0000-0000BB060000}"/>
    <hyperlink ref="Q3045" r:id="rId1725" xr:uid="{00000000-0004-0000-0000-0000BC060000}"/>
    <hyperlink ref="E3047" r:id="rId1726" xr:uid="{00000000-0004-0000-0000-0000BD060000}"/>
    <hyperlink ref="Q3047" r:id="rId1727" xr:uid="{00000000-0004-0000-0000-0000BE060000}"/>
    <hyperlink ref="Q3046" r:id="rId1728" xr:uid="{00000000-0004-0000-0000-0000BF060000}"/>
    <hyperlink ref="Q3044" r:id="rId1729" xr:uid="{00000000-0004-0000-0000-0000C0060000}"/>
    <hyperlink ref="E3038" r:id="rId1730" xr:uid="{00000000-0004-0000-0000-0000C1060000}"/>
    <hyperlink ref="Q3038" r:id="rId1731" xr:uid="{00000000-0004-0000-0000-0000C2060000}"/>
    <hyperlink ref="E3040" r:id="rId1732" xr:uid="{00000000-0004-0000-0000-0000C3060000}"/>
    <hyperlink ref="Q3040" r:id="rId1733" xr:uid="{00000000-0004-0000-0000-0000C4060000}"/>
    <hyperlink ref="E3041" r:id="rId1734" xr:uid="{00000000-0004-0000-0000-0000C5060000}"/>
    <hyperlink ref="Q3041" r:id="rId1735" xr:uid="{00000000-0004-0000-0000-0000C6060000}"/>
    <hyperlink ref="Q3042" r:id="rId1736" xr:uid="{00000000-0004-0000-0000-0000C7060000}"/>
    <hyperlink ref="Q3031" r:id="rId1737" xr:uid="{00000000-0004-0000-0000-0000C8060000}"/>
    <hyperlink ref="Q3030" r:id="rId1738" xr:uid="{00000000-0004-0000-0000-0000C9060000}"/>
    <hyperlink ref="E3035" r:id="rId1739" xr:uid="{00000000-0004-0000-0000-0000CA060000}"/>
    <hyperlink ref="Q3035" r:id="rId1740" xr:uid="{00000000-0004-0000-0000-0000CB060000}"/>
    <hyperlink ref="Q3033" r:id="rId1741" xr:uid="{00000000-0004-0000-0000-0000CC060000}"/>
    <hyperlink ref="E3034" r:id="rId1742" xr:uid="{00000000-0004-0000-0000-0000CD060000}"/>
    <hyperlink ref="Q3034" r:id="rId1743" xr:uid="{00000000-0004-0000-0000-0000CE060000}"/>
    <hyperlink ref="E3032" r:id="rId1744" xr:uid="{00000000-0004-0000-0000-0000CF060000}"/>
    <hyperlink ref="Q3032" r:id="rId1745" xr:uid="{00000000-0004-0000-0000-0000D0060000}"/>
    <hyperlink ref="E3029" r:id="rId1746" xr:uid="{00000000-0004-0000-0000-0000D1060000}"/>
    <hyperlink ref="Q3029" r:id="rId1747" xr:uid="{00000000-0004-0000-0000-0000D2060000}"/>
    <hyperlink ref="E3027" r:id="rId1748" xr:uid="{00000000-0004-0000-0000-0000D3060000}"/>
    <hyperlink ref="Q3027" r:id="rId1749" xr:uid="{00000000-0004-0000-0000-0000D4060000}"/>
    <hyperlink ref="Q3026" r:id="rId1750" xr:uid="{00000000-0004-0000-0000-0000D5060000}"/>
    <hyperlink ref="E3024" r:id="rId1751" xr:uid="{00000000-0004-0000-0000-0000D6060000}"/>
    <hyperlink ref="Q3024" r:id="rId1752" xr:uid="{00000000-0004-0000-0000-0000D7060000}"/>
    <hyperlink ref="Q3025" r:id="rId1753" xr:uid="{00000000-0004-0000-0000-0000D8060000}"/>
    <hyperlink ref="E3023" r:id="rId1754" xr:uid="{00000000-0004-0000-0000-0000D9060000}"/>
    <hyperlink ref="Q3023" r:id="rId1755" xr:uid="{00000000-0004-0000-0000-0000DA060000}"/>
    <hyperlink ref="Q3022" r:id="rId1756" xr:uid="{00000000-0004-0000-0000-0000DB060000}"/>
    <hyperlink ref="E3021" r:id="rId1757" xr:uid="{00000000-0004-0000-0000-0000DC060000}"/>
    <hyperlink ref="Q3021" r:id="rId1758" xr:uid="{00000000-0004-0000-0000-0000DD060000}"/>
    <hyperlink ref="E3016" r:id="rId1759" xr:uid="{00000000-0004-0000-0000-0000DE060000}"/>
    <hyperlink ref="Q3016" r:id="rId1760" xr:uid="{00000000-0004-0000-0000-0000DF060000}"/>
    <hyperlink ref="Q3018" r:id="rId1761" xr:uid="{00000000-0004-0000-0000-0000E0060000}"/>
    <hyperlink ref="E3017" r:id="rId1762" xr:uid="{00000000-0004-0000-0000-0000E1060000}"/>
    <hyperlink ref="Q3017" r:id="rId1763" xr:uid="{00000000-0004-0000-0000-0000E2060000}"/>
    <hyperlink ref="E3019" r:id="rId1764" xr:uid="{00000000-0004-0000-0000-0000E3060000}"/>
    <hyperlink ref="Q3019" r:id="rId1765" xr:uid="{00000000-0004-0000-0000-0000E4060000}"/>
    <hyperlink ref="E3015" r:id="rId1766" xr:uid="{00000000-0004-0000-0000-0000E5060000}"/>
    <hyperlink ref="Q3015" r:id="rId1767" xr:uid="{00000000-0004-0000-0000-0000E6060000}"/>
    <hyperlink ref="E3014" r:id="rId1768" xr:uid="{00000000-0004-0000-0000-0000E7060000}"/>
    <hyperlink ref="Q3014" r:id="rId1769" xr:uid="{00000000-0004-0000-0000-0000E8060000}"/>
    <hyperlink ref="E3013" r:id="rId1770" xr:uid="{00000000-0004-0000-0000-0000E9060000}"/>
    <hyperlink ref="Q3013" r:id="rId1771" xr:uid="{00000000-0004-0000-0000-0000EA060000}"/>
    <hyperlink ref="Q3011" r:id="rId1772" xr:uid="{00000000-0004-0000-0000-0000EB060000}"/>
    <hyperlink ref="E3012" r:id="rId1773" xr:uid="{00000000-0004-0000-0000-0000EC060000}"/>
    <hyperlink ref="Q3012" r:id="rId1774" xr:uid="{00000000-0004-0000-0000-0000ED060000}"/>
    <hyperlink ref="E3008" r:id="rId1775" xr:uid="{00000000-0004-0000-0000-0000EE060000}"/>
    <hyperlink ref="Q3008" r:id="rId1776" xr:uid="{00000000-0004-0000-0000-0000EF060000}"/>
    <hyperlink ref="Q3009" r:id="rId1777" xr:uid="{00000000-0004-0000-0000-0000F0060000}"/>
    <hyperlink ref="E3010" r:id="rId1778" xr:uid="{00000000-0004-0000-0000-0000F1060000}"/>
    <hyperlink ref="Q3010" r:id="rId1779" xr:uid="{00000000-0004-0000-0000-0000F2060000}"/>
    <hyperlink ref="E3003" r:id="rId1780" xr:uid="{00000000-0004-0000-0000-0000F3060000}"/>
    <hyperlink ref="Q3003" r:id="rId1781" xr:uid="{00000000-0004-0000-0000-0000F4060000}"/>
    <hyperlink ref="E3005" r:id="rId1782" xr:uid="{00000000-0004-0000-0000-0000F5060000}"/>
    <hyperlink ref="Q3005" r:id="rId1783" xr:uid="{00000000-0004-0000-0000-0000F6060000}"/>
    <hyperlink ref="E3004" r:id="rId1784" xr:uid="{00000000-0004-0000-0000-0000F7060000}"/>
    <hyperlink ref="Q3004" r:id="rId1785" xr:uid="{00000000-0004-0000-0000-0000F8060000}"/>
    <hyperlink ref="E3007" r:id="rId1786" xr:uid="{00000000-0004-0000-0000-0000F9060000}"/>
    <hyperlink ref="Q3007" r:id="rId1787" xr:uid="{00000000-0004-0000-0000-0000FA060000}"/>
    <hyperlink ref="Q3006" r:id="rId1788" xr:uid="{00000000-0004-0000-0000-0000FB060000}"/>
    <hyperlink ref="E3002" r:id="rId1789" xr:uid="{00000000-0004-0000-0000-0000FC060000}"/>
    <hyperlink ref="Q3002" r:id="rId1790" xr:uid="{00000000-0004-0000-0000-0000FD060000}"/>
    <hyperlink ref="E3001" r:id="rId1791" xr:uid="{00000000-0004-0000-0000-0000FE060000}"/>
    <hyperlink ref="Q3001" r:id="rId1792" xr:uid="{00000000-0004-0000-0000-0000FF060000}"/>
    <hyperlink ref="Q2997" r:id="rId1793" xr:uid="{00000000-0004-0000-0000-000000070000}"/>
    <hyperlink ref="E2999" r:id="rId1794" xr:uid="{00000000-0004-0000-0000-000001070000}"/>
    <hyperlink ref="Q2999" r:id="rId1795" xr:uid="{00000000-0004-0000-0000-000002070000}"/>
    <hyperlink ref="Q3000" r:id="rId1796" xr:uid="{00000000-0004-0000-0000-000003070000}"/>
    <hyperlink ref="Q2998" r:id="rId1797" xr:uid="{00000000-0004-0000-0000-000004070000}"/>
    <hyperlink ref="Q2994" r:id="rId1798" xr:uid="{00000000-0004-0000-0000-000005070000}"/>
    <hyperlink ref="E2995" r:id="rId1799" xr:uid="{00000000-0004-0000-0000-000006070000}"/>
    <hyperlink ref="Q2995" r:id="rId1800" xr:uid="{00000000-0004-0000-0000-000007070000}"/>
    <hyperlink ref="E2996" r:id="rId1801" xr:uid="{00000000-0004-0000-0000-000008070000}"/>
    <hyperlink ref="Q2996" r:id="rId1802" xr:uid="{00000000-0004-0000-0000-000009070000}"/>
    <hyperlink ref="Q2993" r:id="rId1803" xr:uid="{00000000-0004-0000-0000-00000A070000}"/>
    <hyperlink ref="E2992" r:id="rId1804" xr:uid="{00000000-0004-0000-0000-00000B070000}"/>
    <hyperlink ref="Q2992" r:id="rId1805" xr:uid="{00000000-0004-0000-0000-00000C070000}"/>
    <hyperlink ref="E2990" r:id="rId1806" xr:uid="{00000000-0004-0000-0000-00000D070000}"/>
    <hyperlink ref="Q2990" r:id="rId1807" xr:uid="{00000000-0004-0000-0000-00000E070000}"/>
    <hyperlink ref="Q2991" r:id="rId1808" xr:uid="{00000000-0004-0000-0000-00000F070000}"/>
    <hyperlink ref="Q2989" r:id="rId1809" location=".V0ya3ZErJOA" xr:uid="{00000000-0004-0000-0000-000010070000}"/>
    <hyperlink ref="E2988" r:id="rId1810" xr:uid="{00000000-0004-0000-0000-000011070000}"/>
    <hyperlink ref="Q2988" r:id="rId1811" xr:uid="{00000000-0004-0000-0000-000012070000}"/>
    <hyperlink ref="Q2987" r:id="rId1812" xr:uid="{00000000-0004-0000-0000-000013070000}"/>
    <hyperlink ref="Q2982" r:id="rId1813" xr:uid="{00000000-0004-0000-0000-000014070000}"/>
    <hyperlink ref="Q2980" r:id="rId1814" xr:uid="{00000000-0004-0000-0000-000015070000}"/>
    <hyperlink ref="Q2984" r:id="rId1815" xr:uid="{00000000-0004-0000-0000-000016070000}"/>
    <hyperlink ref="Q2986" r:id="rId1816" xr:uid="{00000000-0004-0000-0000-000017070000}"/>
    <hyperlink ref="Q2985" r:id="rId1817" xr:uid="{00000000-0004-0000-0000-000018070000}"/>
    <hyperlink ref="Q2981" r:id="rId1818" xr:uid="{00000000-0004-0000-0000-000019070000}"/>
    <hyperlink ref="Q2983" r:id="rId1819" xr:uid="{00000000-0004-0000-0000-00001A070000}"/>
    <hyperlink ref="Q2979" r:id="rId1820" xr:uid="{00000000-0004-0000-0000-00001B070000}"/>
    <hyperlink ref="Q2978" r:id="rId1821" xr:uid="{00000000-0004-0000-0000-00001C070000}"/>
    <hyperlink ref="Q2975" r:id="rId1822" location=".V0uoI5ErK00" xr:uid="{00000000-0004-0000-0000-00001D070000}"/>
    <hyperlink ref="E2976" r:id="rId1823" xr:uid="{00000000-0004-0000-0000-00001E070000}"/>
    <hyperlink ref="Q2976" r:id="rId1824" xr:uid="{00000000-0004-0000-0000-00001F070000}"/>
    <hyperlink ref="Q2977" r:id="rId1825" xr:uid="{00000000-0004-0000-0000-000020070000}"/>
    <hyperlink ref="Q2971" r:id="rId1826" xr:uid="{00000000-0004-0000-0000-000021070000}"/>
    <hyperlink ref="Q2970" r:id="rId1827" xr:uid="{00000000-0004-0000-0000-000022070000}"/>
    <hyperlink ref="E2973" r:id="rId1828" xr:uid="{00000000-0004-0000-0000-000023070000}"/>
    <hyperlink ref="Q2973" r:id="rId1829" xr:uid="{00000000-0004-0000-0000-000024070000}"/>
    <hyperlink ref="E2969" r:id="rId1830" xr:uid="{00000000-0004-0000-0000-000025070000}"/>
    <hyperlink ref="Q2969" r:id="rId1831" xr:uid="{00000000-0004-0000-0000-000026070000}"/>
    <hyperlink ref="E2967" r:id="rId1832" xr:uid="{00000000-0004-0000-0000-000027070000}"/>
    <hyperlink ref="Q2967" r:id="rId1833" xr:uid="{00000000-0004-0000-0000-000028070000}"/>
    <hyperlink ref="E2968" r:id="rId1834" xr:uid="{00000000-0004-0000-0000-000029070000}"/>
    <hyperlink ref="Q2968" r:id="rId1835" xr:uid="{00000000-0004-0000-0000-00002A070000}"/>
    <hyperlink ref="Q2966" r:id="rId1836" xr:uid="{00000000-0004-0000-0000-00002B070000}"/>
    <hyperlink ref="E2965" r:id="rId1837" xr:uid="{00000000-0004-0000-0000-00002C070000}"/>
    <hyperlink ref="Q2965" r:id="rId1838" xr:uid="{00000000-0004-0000-0000-00002D070000}"/>
    <hyperlink ref="Q2964" r:id="rId1839" xr:uid="{00000000-0004-0000-0000-00002E070000}"/>
    <hyperlink ref="E2962" r:id="rId1840" xr:uid="{00000000-0004-0000-0000-00002F070000}"/>
    <hyperlink ref="Q2962" r:id="rId1841" xr:uid="{00000000-0004-0000-0000-000030070000}"/>
    <hyperlink ref="E2963" r:id="rId1842" xr:uid="{00000000-0004-0000-0000-000031070000}"/>
    <hyperlink ref="Q2963" r:id="rId1843" xr:uid="{00000000-0004-0000-0000-000032070000}"/>
    <hyperlink ref="Q2958" r:id="rId1844" xr:uid="{00000000-0004-0000-0000-000033070000}"/>
    <hyperlink ref="Q2959" r:id="rId1845" xr:uid="{00000000-0004-0000-0000-000034070000}"/>
    <hyperlink ref="E2960" r:id="rId1846" xr:uid="{00000000-0004-0000-0000-000035070000}"/>
    <hyperlink ref="Q2960" r:id="rId1847" xr:uid="{00000000-0004-0000-0000-000036070000}"/>
    <hyperlink ref="Q2956" r:id="rId1848" xr:uid="{00000000-0004-0000-0000-000037070000}"/>
    <hyperlink ref="Q2957" r:id="rId1849" xr:uid="{00000000-0004-0000-0000-000038070000}"/>
    <hyperlink ref="E2953" r:id="rId1850" xr:uid="{00000000-0004-0000-0000-000039070000}"/>
    <hyperlink ref="Q2953" r:id="rId1851" xr:uid="{00000000-0004-0000-0000-00003A070000}"/>
    <hyperlink ref="Q2955" r:id="rId1852" xr:uid="{00000000-0004-0000-0000-00003B070000}"/>
    <hyperlink ref="Q2954" r:id="rId1853" xr:uid="{00000000-0004-0000-0000-00003C070000}"/>
    <hyperlink ref="Q2952" r:id="rId1854" xr:uid="{00000000-0004-0000-0000-00003D070000}"/>
    <hyperlink ref="Q2951" r:id="rId1855" xr:uid="{00000000-0004-0000-0000-00003E070000}"/>
    <hyperlink ref="E2950" r:id="rId1856" xr:uid="{00000000-0004-0000-0000-00003F070000}"/>
    <hyperlink ref="Q2950" r:id="rId1857" xr:uid="{00000000-0004-0000-0000-000040070000}"/>
    <hyperlink ref="Q2949" r:id="rId1858" xr:uid="{00000000-0004-0000-0000-000041070000}"/>
    <hyperlink ref="Q2947" r:id="rId1859" xr:uid="{00000000-0004-0000-0000-000042070000}"/>
    <hyperlink ref="E2945" r:id="rId1860" xr:uid="{00000000-0004-0000-0000-000043070000}"/>
    <hyperlink ref="Q2945" r:id="rId1861" xr:uid="{00000000-0004-0000-0000-000044070000}"/>
    <hyperlink ref="Q2946" r:id="rId1862" xr:uid="{00000000-0004-0000-0000-000045070000}"/>
    <hyperlink ref="Q2944" r:id="rId1863" xr:uid="{00000000-0004-0000-0000-000046070000}"/>
    <hyperlink ref="Q2943" r:id="rId1864" xr:uid="{00000000-0004-0000-0000-000047070000}"/>
    <hyperlink ref="Q2942" r:id="rId1865" xr:uid="{00000000-0004-0000-0000-000048070000}"/>
    <hyperlink ref="Q2939" r:id="rId1866" xr:uid="{00000000-0004-0000-0000-000049070000}"/>
    <hyperlink ref="Q2940" r:id="rId1867" xr:uid="{00000000-0004-0000-0000-00004A070000}"/>
    <hyperlink ref="Q2941" r:id="rId1868" xr:uid="{00000000-0004-0000-0000-00004B070000}"/>
    <hyperlink ref="E2937" r:id="rId1869" xr:uid="{00000000-0004-0000-0000-00004C070000}"/>
    <hyperlink ref="Q2937" r:id="rId1870" xr:uid="{00000000-0004-0000-0000-00004D070000}"/>
    <hyperlink ref="E2938" r:id="rId1871" xr:uid="{00000000-0004-0000-0000-00004E070000}"/>
    <hyperlink ref="Q2938" r:id="rId1872" xr:uid="{00000000-0004-0000-0000-00004F070000}"/>
    <hyperlink ref="Q2934" r:id="rId1873" xr:uid="{00000000-0004-0000-0000-000050070000}"/>
    <hyperlink ref="Q2936" r:id="rId1874" xr:uid="{00000000-0004-0000-0000-000051070000}"/>
    <hyperlink ref="Q2935" r:id="rId1875" xr:uid="{00000000-0004-0000-0000-000052070000}"/>
    <hyperlink ref="Q2932" r:id="rId1876" xr:uid="{00000000-0004-0000-0000-000053070000}"/>
    <hyperlink ref="Q2931" r:id="rId1877" xr:uid="{00000000-0004-0000-0000-000054070000}"/>
    <hyperlink ref="E2928" r:id="rId1878" xr:uid="{00000000-0004-0000-0000-000055070000}"/>
    <hyperlink ref="Q2928" r:id="rId1879" xr:uid="{00000000-0004-0000-0000-000056070000}"/>
    <hyperlink ref="Q2930" r:id="rId1880" xr:uid="{00000000-0004-0000-0000-000057070000}"/>
    <hyperlink ref="Q2929" r:id="rId1881" xr:uid="{00000000-0004-0000-0000-000058070000}"/>
    <hyperlink ref="Q2924" r:id="rId1882" xr:uid="{00000000-0004-0000-0000-000059070000}"/>
    <hyperlink ref="E2923" r:id="rId1883" xr:uid="{00000000-0004-0000-0000-00005A070000}"/>
    <hyperlink ref="Q2923" r:id="rId1884" xr:uid="{00000000-0004-0000-0000-00005B070000}"/>
    <hyperlink ref="E2926" r:id="rId1885" xr:uid="{00000000-0004-0000-0000-00005C070000}"/>
    <hyperlink ref="Q2926" r:id="rId1886" xr:uid="{00000000-0004-0000-0000-00005D070000}"/>
    <hyperlink ref="E2925" r:id="rId1887" xr:uid="{00000000-0004-0000-0000-00005E070000}"/>
    <hyperlink ref="Q2925" r:id="rId1888" xr:uid="{00000000-0004-0000-0000-00005F070000}"/>
    <hyperlink ref="E2927" r:id="rId1889" xr:uid="{00000000-0004-0000-0000-000060070000}"/>
    <hyperlink ref="Q2927" r:id="rId1890" xr:uid="{00000000-0004-0000-0000-000061070000}"/>
    <hyperlink ref="E2922" r:id="rId1891" xr:uid="{00000000-0004-0000-0000-000062070000}"/>
    <hyperlink ref="Q2922" r:id="rId1892" xr:uid="{00000000-0004-0000-0000-000063070000}"/>
    <hyperlink ref="Q2921" r:id="rId1893" xr:uid="{00000000-0004-0000-0000-000064070000}"/>
    <hyperlink ref="Q2920" r:id="rId1894" xr:uid="{00000000-0004-0000-0000-000065070000}"/>
    <hyperlink ref="E2919" r:id="rId1895" xr:uid="{00000000-0004-0000-0000-000066070000}"/>
    <hyperlink ref="Q2919" r:id="rId1896" xr:uid="{00000000-0004-0000-0000-000067070000}"/>
    <hyperlink ref="E2918" r:id="rId1897" xr:uid="{00000000-0004-0000-0000-000068070000}"/>
    <hyperlink ref="Q2918" r:id="rId1898" xr:uid="{00000000-0004-0000-0000-000069070000}"/>
    <hyperlink ref="Q2917" r:id="rId1899" xr:uid="{00000000-0004-0000-0000-00006A070000}"/>
    <hyperlink ref="E2913" r:id="rId1900" xr:uid="{00000000-0004-0000-0000-00006B070000}"/>
    <hyperlink ref="Q2913" r:id="rId1901" xr:uid="{00000000-0004-0000-0000-00006C070000}"/>
    <hyperlink ref="Q2916" r:id="rId1902" xr:uid="{00000000-0004-0000-0000-00006D070000}"/>
    <hyperlink ref="Q2915" r:id="rId1903" xr:uid="{00000000-0004-0000-0000-00006E070000}"/>
    <hyperlink ref="Q2914" r:id="rId1904" xr:uid="{00000000-0004-0000-0000-00006F070000}"/>
    <hyperlink ref="E2911" r:id="rId1905" xr:uid="{00000000-0004-0000-0000-000070070000}"/>
    <hyperlink ref="Q2911" r:id="rId1906" xr:uid="{00000000-0004-0000-0000-000071070000}"/>
    <hyperlink ref="Q2912" r:id="rId1907" xr:uid="{00000000-0004-0000-0000-000072070000}"/>
    <hyperlink ref="E2910" r:id="rId1908" xr:uid="{00000000-0004-0000-0000-000073070000}"/>
    <hyperlink ref="Q2910" r:id="rId1909" xr:uid="{00000000-0004-0000-0000-000074070000}"/>
    <hyperlink ref="Q2907" r:id="rId1910" xr:uid="{00000000-0004-0000-0000-000075070000}"/>
    <hyperlink ref="E2906" r:id="rId1911" xr:uid="{00000000-0004-0000-0000-000076070000}"/>
    <hyperlink ref="Q2906" r:id="rId1912" xr:uid="{00000000-0004-0000-0000-000077070000}"/>
    <hyperlink ref="E2908" r:id="rId1913" xr:uid="{00000000-0004-0000-0000-000078070000}"/>
    <hyperlink ref="Q2908" r:id="rId1914" xr:uid="{00000000-0004-0000-0000-000079070000}"/>
    <hyperlink ref="E2909" r:id="rId1915" xr:uid="{00000000-0004-0000-0000-00007A070000}"/>
    <hyperlink ref="Q2909" r:id="rId1916" location="incart_m-rpt-1" xr:uid="{00000000-0004-0000-0000-00007B070000}"/>
    <hyperlink ref="E2905" r:id="rId1917" xr:uid="{00000000-0004-0000-0000-00007C070000}"/>
    <hyperlink ref="Q2905" r:id="rId1918" xr:uid="{00000000-0004-0000-0000-00007D070000}"/>
    <hyperlink ref="Q2904" r:id="rId1919" xr:uid="{00000000-0004-0000-0000-00007E070000}"/>
    <hyperlink ref="E2902" r:id="rId1920" xr:uid="{00000000-0004-0000-0000-00007F070000}"/>
    <hyperlink ref="E2903" r:id="rId1921" xr:uid="{00000000-0004-0000-0000-000080070000}"/>
    <hyperlink ref="E2900" r:id="rId1922" xr:uid="{00000000-0004-0000-0000-000081070000}"/>
    <hyperlink ref="E2891" r:id="rId1923" xr:uid="{00000000-0004-0000-0000-000082070000}"/>
    <hyperlink ref="E2894" r:id="rId1924" xr:uid="{00000000-0004-0000-0000-000083070000}"/>
    <hyperlink ref="E2892" r:id="rId1925" xr:uid="{00000000-0004-0000-0000-000084070000}"/>
    <hyperlink ref="E2887" r:id="rId1926" xr:uid="{00000000-0004-0000-0000-000085070000}"/>
    <hyperlink ref="E2884" r:id="rId1927" xr:uid="{00000000-0004-0000-0000-000086070000}"/>
    <hyperlink ref="E2885" r:id="rId1928" xr:uid="{00000000-0004-0000-0000-000087070000}"/>
    <hyperlink ref="E2873" r:id="rId1929" xr:uid="{00000000-0004-0000-0000-000088070000}"/>
    <hyperlink ref="E2877" r:id="rId1930" xr:uid="{00000000-0004-0000-0000-000089070000}"/>
    <hyperlink ref="E2870" r:id="rId1931" xr:uid="{00000000-0004-0000-0000-00008A070000}"/>
    <hyperlink ref="E2869" r:id="rId1932" xr:uid="{00000000-0004-0000-0000-00008B070000}"/>
    <hyperlink ref="E2867" r:id="rId1933" xr:uid="{00000000-0004-0000-0000-00008C070000}"/>
    <hyperlink ref="E2864" r:id="rId1934" xr:uid="{00000000-0004-0000-0000-00008D070000}"/>
    <hyperlink ref="Q2901" r:id="rId1935" xr:uid="{00000000-0004-0000-0000-00008E070000}"/>
    <hyperlink ref="Q2902" r:id="rId1936" xr:uid="{00000000-0004-0000-0000-00008F070000}"/>
    <hyperlink ref="Q2903" r:id="rId1937" xr:uid="{00000000-0004-0000-0000-000090070000}"/>
    <hyperlink ref="Q2895" r:id="rId1938" xr:uid="{00000000-0004-0000-0000-000091070000}"/>
    <hyperlink ref="Q2900" r:id="rId1939" xr:uid="{00000000-0004-0000-0000-000092070000}"/>
    <hyperlink ref="Q2898" r:id="rId1940" xr:uid="{00000000-0004-0000-0000-000093070000}"/>
    <hyperlink ref="Q2896" r:id="rId1941" xr:uid="{00000000-0004-0000-0000-000094070000}"/>
    <hyperlink ref="Q2897" r:id="rId1942" xr:uid="{00000000-0004-0000-0000-000095070000}"/>
    <hyperlink ref="Q2899" r:id="rId1943" xr:uid="{00000000-0004-0000-0000-000096070000}"/>
    <hyperlink ref="Q2891" r:id="rId1944" xr:uid="{00000000-0004-0000-0000-000097070000}"/>
    <hyperlink ref="Q2894" r:id="rId1945" xr:uid="{00000000-0004-0000-0000-000098070000}"/>
    <hyperlink ref="Q2892" r:id="rId1946" xr:uid="{00000000-0004-0000-0000-000099070000}"/>
    <hyperlink ref="Q2893" r:id="rId1947" xr:uid="{00000000-0004-0000-0000-00009A070000}"/>
    <hyperlink ref="Q2886" r:id="rId1948" xr:uid="{00000000-0004-0000-0000-00009B070000}"/>
    <hyperlink ref="Q2887" r:id="rId1949" xr:uid="{00000000-0004-0000-0000-00009C070000}"/>
    <hyperlink ref="Q2890" r:id="rId1950" xr:uid="{00000000-0004-0000-0000-00009D070000}"/>
    <hyperlink ref="Q2889" r:id="rId1951" xr:uid="{00000000-0004-0000-0000-00009E070000}"/>
    <hyperlink ref="Q2884" r:id="rId1952" xr:uid="{00000000-0004-0000-0000-00009F070000}"/>
    <hyperlink ref="Q2885" r:id="rId1953" xr:uid="{00000000-0004-0000-0000-0000A0070000}"/>
    <hyperlink ref="Q2882" r:id="rId1954" xr:uid="{00000000-0004-0000-0000-0000A1070000}"/>
    <hyperlink ref="Q2880" r:id="rId1955" xr:uid="{00000000-0004-0000-0000-0000A2070000}"/>
    <hyperlink ref="Q2878" r:id="rId1956" xr:uid="{00000000-0004-0000-0000-0000A3070000}"/>
    <hyperlink ref="Q2879" r:id="rId1957" xr:uid="{00000000-0004-0000-0000-0000A4070000}"/>
    <hyperlink ref="Q2881" r:id="rId1958" xr:uid="{00000000-0004-0000-0000-0000A5070000}"/>
    <hyperlink ref="Q2872" r:id="rId1959" xr:uid="{00000000-0004-0000-0000-0000A6070000}"/>
    <hyperlink ref="Q2873" r:id="rId1960" xr:uid="{00000000-0004-0000-0000-0000A7070000}"/>
    <hyperlink ref="Q2874" r:id="rId1961" xr:uid="{00000000-0004-0000-0000-0000A8070000}"/>
    <hyperlink ref="Q2877" r:id="rId1962" xr:uid="{00000000-0004-0000-0000-0000A9070000}"/>
    <hyperlink ref="Q2876" r:id="rId1963" xr:uid="{00000000-0004-0000-0000-0000AA070000}"/>
    <hyperlink ref="Q2870" r:id="rId1964" xr:uid="{00000000-0004-0000-0000-0000AB070000}"/>
    <hyperlink ref="Q2871" r:id="rId1965" xr:uid="{00000000-0004-0000-0000-0000AC070000}"/>
    <hyperlink ref="Q2866" r:id="rId1966" xr:uid="{00000000-0004-0000-0000-0000AD070000}"/>
    <hyperlink ref="Q2869" r:id="rId1967" xr:uid="{00000000-0004-0000-0000-0000AE070000}"/>
    <hyperlink ref="Q2867" r:id="rId1968" xr:uid="{00000000-0004-0000-0000-0000AF070000}"/>
    <hyperlink ref="Q2863" r:id="rId1969" xr:uid="{00000000-0004-0000-0000-0000B0070000}"/>
    <hyperlink ref="Q2868" r:id="rId1970" xr:uid="{00000000-0004-0000-0000-0000B1070000}"/>
    <hyperlink ref="Q2865" r:id="rId1971" xr:uid="{00000000-0004-0000-0000-0000B2070000}"/>
    <hyperlink ref="Q2864" r:id="rId1972" xr:uid="{00000000-0004-0000-0000-0000B3070000}"/>
    <hyperlink ref="Q2860" r:id="rId1973" xr:uid="{00000000-0004-0000-0000-0000B4070000}"/>
    <hyperlink ref="Q2862" r:id="rId1974" xr:uid="{00000000-0004-0000-0000-0000B5070000}"/>
    <hyperlink ref="Q2861" r:id="rId1975" xr:uid="{00000000-0004-0000-0000-0000B6070000}"/>
    <hyperlink ref="Q2858" r:id="rId1976" xr:uid="{00000000-0004-0000-0000-0000B7070000}"/>
    <hyperlink ref="Q2859" r:id="rId1977" xr:uid="{00000000-0004-0000-0000-0000B8070000}"/>
    <hyperlink ref="E2857" r:id="rId1978" xr:uid="{00000000-0004-0000-0000-0000B9070000}"/>
    <hyperlink ref="Q2857" r:id="rId1979" xr:uid="{00000000-0004-0000-0000-0000BA070000}"/>
    <hyperlink ref="E2855" r:id="rId1980" xr:uid="{00000000-0004-0000-0000-0000BB070000}"/>
    <hyperlink ref="Q2855" r:id="rId1981" xr:uid="{00000000-0004-0000-0000-0000BC070000}"/>
    <hyperlink ref="Q2856" r:id="rId1982" xr:uid="{00000000-0004-0000-0000-0000BD070000}"/>
    <hyperlink ref="Q2852" r:id="rId1983" xr:uid="{00000000-0004-0000-0000-0000BE070000}"/>
    <hyperlink ref="Q2854" r:id="rId1984" xr:uid="{00000000-0004-0000-0000-0000BF070000}"/>
    <hyperlink ref="E2849" r:id="rId1985" xr:uid="{00000000-0004-0000-0000-0000C0070000}"/>
    <hyperlink ref="Q2849" r:id="rId1986" xr:uid="{00000000-0004-0000-0000-0000C1070000}"/>
    <hyperlink ref="Q2853" r:id="rId1987" xr:uid="{00000000-0004-0000-0000-0000C2070000}"/>
    <hyperlink ref="Q2848" r:id="rId1988" xr:uid="{00000000-0004-0000-0000-0000C3070000}"/>
    <hyperlink ref="E2847" r:id="rId1989" xr:uid="{00000000-0004-0000-0000-0000C4070000}"/>
    <hyperlink ref="Q2847" r:id="rId1990" xr:uid="{00000000-0004-0000-0000-0000C5070000}"/>
    <hyperlink ref="E2850" r:id="rId1991" xr:uid="{00000000-0004-0000-0000-0000C6070000}"/>
    <hyperlink ref="Q2850" r:id="rId1992" xr:uid="{00000000-0004-0000-0000-0000C7070000}"/>
    <hyperlink ref="Q2851" r:id="rId1993" xr:uid="{00000000-0004-0000-0000-0000C8070000}"/>
    <hyperlink ref="Q2843" r:id="rId1994" xr:uid="{00000000-0004-0000-0000-0000C9070000}"/>
    <hyperlink ref="Q2846" r:id="rId1995" xr:uid="{00000000-0004-0000-0000-0000CA070000}"/>
    <hyperlink ref="E2844" r:id="rId1996" xr:uid="{00000000-0004-0000-0000-0000CB070000}"/>
    <hyperlink ref="Q2844" r:id="rId1997" xr:uid="{00000000-0004-0000-0000-0000CC070000}"/>
    <hyperlink ref="E2845" r:id="rId1998" xr:uid="{00000000-0004-0000-0000-0000CD070000}"/>
    <hyperlink ref="Q2845" r:id="rId1999" xr:uid="{00000000-0004-0000-0000-0000CE070000}"/>
    <hyperlink ref="Q2841" r:id="rId2000" xr:uid="{00000000-0004-0000-0000-0000CF070000}"/>
    <hyperlink ref="E2839" r:id="rId2001" xr:uid="{00000000-0004-0000-0000-0000D0070000}"/>
    <hyperlink ref="Q2839" r:id="rId2002" xr:uid="{00000000-0004-0000-0000-0000D1070000}"/>
    <hyperlink ref="E2840" r:id="rId2003" xr:uid="{00000000-0004-0000-0000-0000D2070000}"/>
    <hyperlink ref="Q2840" r:id="rId2004" xr:uid="{00000000-0004-0000-0000-0000D3070000}"/>
    <hyperlink ref="Q2842" r:id="rId2005" xr:uid="{00000000-0004-0000-0000-0000D4070000}"/>
    <hyperlink ref="Q2835" r:id="rId2006" xr:uid="{00000000-0004-0000-0000-0000D5070000}"/>
    <hyperlink ref="Q2838" r:id="rId2007" xr:uid="{00000000-0004-0000-0000-0000D6070000}"/>
    <hyperlink ref="Q2837" r:id="rId2008" xr:uid="{00000000-0004-0000-0000-0000D7070000}"/>
    <hyperlink ref="E2836" r:id="rId2009" xr:uid="{00000000-0004-0000-0000-0000D8070000}"/>
    <hyperlink ref="Q2836" r:id="rId2010" xr:uid="{00000000-0004-0000-0000-0000D9070000}"/>
    <hyperlink ref="Q2834" r:id="rId2011" xr:uid="{00000000-0004-0000-0000-0000DA070000}"/>
    <hyperlink ref="E2833" r:id="rId2012" xr:uid="{00000000-0004-0000-0000-0000DB070000}"/>
    <hyperlink ref="Q2833" r:id="rId2013" xr:uid="{00000000-0004-0000-0000-0000DC070000}"/>
    <hyperlink ref="Q2832" r:id="rId2014" xr:uid="{00000000-0004-0000-0000-0000DD070000}"/>
    <hyperlink ref="E2831" r:id="rId2015" xr:uid="{00000000-0004-0000-0000-0000DE070000}"/>
    <hyperlink ref="Q2831" r:id="rId2016" xr:uid="{00000000-0004-0000-0000-0000DF070000}"/>
    <hyperlink ref="Q2827" r:id="rId2017" xr:uid="{00000000-0004-0000-0000-0000E0070000}"/>
    <hyperlink ref="Q2826" r:id="rId2018" xr:uid="{00000000-0004-0000-0000-0000E1070000}"/>
    <hyperlink ref="Q2829" r:id="rId2019" xr:uid="{00000000-0004-0000-0000-0000E2070000}"/>
    <hyperlink ref="E2830" r:id="rId2020" xr:uid="{00000000-0004-0000-0000-0000E3070000}"/>
    <hyperlink ref="Q2830" r:id="rId2021" xr:uid="{00000000-0004-0000-0000-0000E4070000}"/>
    <hyperlink ref="Q2828" r:id="rId2022" xr:uid="{00000000-0004-0000-0000-0000E5070000}"/>
    <hyperlink ref="Q2823" r:id="rId2023" xr:uid="{00000000-0004-0000-0000-0000E6070000}"/>
    <hyperlink ref="Q2824" r:id="rId2024" xr:uid="{00000000-0004-0000-0000-0000E7070000}"/>
    <hyperlink ref="Q2825" r:id="rId2025" xr:uid="{00000000-0004-0000-0000-0000E8070000}"/>
    <hyperlink ref="Q2821" r:id="rId2026" xr:uid="{00000000-0004-0000-0000-0000E9070000}"/>
    <hyperlink ref="E2822" r:id="rId2027" xr:uid="{00000000-0004-0000-0000-0000EA070000}"/>
    <hyperlink ref="Q2822" r:id="rId2028" xr:uid="{00000000-0004-0000-0000-0000EB070000}"/>
    <hyperlink ref="Q2820" r:id="rId2029" xr:uid="{00000000-0004-0000-0000-0000EC070000}"/>
    <hyperlink ref="E2819" r:id="rId2030" xr:uid="{00000000-0004-0000-0000-0000ED070000}"/>
    <hyperlink ref="Q2819" r:id="rId2031" xr:uid="{00000000-0004-0000-0000-0000EE070000}"/>
    <hyperlink ref="Q2818" r:id="rId2032" xr:uid="{00000000-0004-0000-0000-0000EF070000}"/>
    <hyperlink ref="E2817" r:id="rId2033" xr:uid="{00000000-0004-0000-0000-0000F0070000}"/>
    <hyperlink ref="Q2817" r:id="rId2034" xr:uid="{00000000-0004-0000-0000-0000F1070000}"/>
    <hyperlink ref="E2815" r:id="rId2035" xr:uid="{00000000-0004-0000-0000-0000F2070000}"/>
    <hyperlink ref="Q2815" r:id="rId2036" xr:uid="{00000000-0004-0000-0000-0000F3070000}"/>
    <hyperlink ref="Q2814" r:id="rId2037" xr:uid="{00000000-0004-0000-0000-0000F4070000}"/>
    <hyperlink ref="E2816" r:id="rId2038" xr:uid="{00000000-0004-0000-0000-0000F5070000}"/>
    <hyperlink ref="Q2816" r:id="rId2039" xr:uid="{00000000-0004-0000-0000-0000F6070000}"/>
    <hyperlink ref="E2807" r:id="rId2040" xr:uid="{00000000-0004-0000-0000-0000F7070000}"/>
    <hyperlink ref="Q2807" r:id="rId2041" xr:uid="{00000000-0004-0000-0000-0000F8070000}"/>
    <hyperlink ref="Q2809" r:id="rId2042" xr:uid="{00000000-0004-0000-0000-0000F9070000}"/>
    <hyperlink ref="Q2808" r:id="rId2043" xr:uid="{00000000-0004-0000-0000-0000FA070000}"/>
    <hyperlink ref="Q2812" r:id="rId2044" xr:uid="{00000000-0004-0000-0000-0000FB070000}"/>
    <hyperlink ref="Q2810" r:id="rId2045" xr:uid="{00000000-0004-0000-0000-0000FC070000}"/>
    <hyperlink ref="Q2806" r:id="rId2046" xr:uid="{00000000-0004-0000-0000-0000FD070000}"/>
    <hyperlink ref="Q2804" r:id="rId2047" xr:uid="{00000000-0004-0000-0000-0000FE070000}"/>
    <hyperlink ref="E2805" r:id="rId2048" xr:uid="{00000000-0004-0000-0000-0000FF070000}"/>
    <hyperlink ref="Q2805" r:id="rId2049" xr:uid="{00000000-0004-0000-0000-000000080000}"/>
    <hyperlink ref="E2803" r:id="rId2050" xr:uid="{00000000-0004-0000-0000-000001080000}"/>
    <hyperlink ref="Q2803" r:id="rId2051" xr:uid="{00000000-0004-0000-0000-000002080000}"/>
    <hyperlink ref="Q2802" r:id="rId2052" xr:uid="{00000000-0004-0000-0000-000003080000}"/>
    <hyperlink ref="Q2801" r:id="rId2053" xr:uid="{00000000-0004-0000-0000-000004080000}"/>
    <hyperlink ref="Q2799" r:id="rId2054" xr:uid="{00000000-0004-0000-0000-000005080000}"/>
    <hyperlink ref="Q2800" r:id="rId2055" xr:uid="{00000000-0004-0000-0000-000006080000}"/>
    <hyperlink ref="Q2798" r:id="rId2056" xr:uid="{00000000-0004-0000-0000-000007080000}"/>
    <hyperlink ref="Q2794" r:id="rId2057" xr:uid="{00000000-0004-0000-0000-000008080000}"/>
    <hyperlink ref="Q2797" r:id="rId2058" xr:uid="{00000000-0004-0000-0000-000009080000}"/>
    <hyperlink ref="E2796" r:id="rId2059" xr:uid="{00000000-0004-0000-0000-00000A080000}"/>
    <hyperlink ref="Q2796" r:id="rId2060" location=".V5WASEYrLnD" xr:uid="{00000000-0004-0000-0000-00000B080000}"/>
    <hyperlink ref="E2793" r:id="rId2061" xr:uid="{00000000-0004-0000-0000-00000C080000}"/>
    <hyperlink ref="Q2793" r:id="rId2062" xr:uid="{00000000-0004-0000-0000-00000D080000}"/>
    <hyperlink ref="E2795" r:id="rId2063" xr:uid="{00000000-0004-0000-0000-00000E080000}"/>
    <hyperlink ref="Q2795" r:id="rId2064" xr:uid="{00000000-0004-0000-0000-00000F080000}"/>
    <hyperlink ref="E2790" r:id="rId2065" xr:uid="{00000000-0004-0000-0000-000010080000}"/>
    <hyperlink ref="Q2790" r:id="rId2066" xr:uid="{00000000-0004-0000-0000-000011080000}"/>
    <hyperlink ref="Q2791" r:id="rId2067" xr:uid="{00000000-0004-0000-0000-000012080000}"/>
    <hyperlink ref="Q2782" r:id="rId2068" xr:uid="{00000000-0004-0000-0000-000013080000}"/>
    <hyperlink ref="Q2788" r:id="rId2069" xr:uid="{00000000-0004-0000-0000-000014080000}"/>
    <hyperlink ref="Q2789" r:id="rId2070" xr:uid="{00000000-0004-0000-0000-000015080000}"/>
    <hyperlink ref="E2787" r:id="rId2071" xr:uid="{00000000-0004-0000-0000-000016080000}"/>
    <hyperlink ref="Q2787" r:id="rId2072" xr:uid="{00000000-0004-0000-0000-000017080000}"/>
    <hyperlink ref="E2785" r:id="rId2073" xr:uid="{00000000-0004-0000-0000-000018080000}"/>
    <hyperlink ref="Q2785" r:id="rId2074" xr:uid="{00000000-0004-0000-0000-000019080000}"/>
    <hyperlink ref="Q2783" r:id="rId2075" xr:uid="{00000000-0004-0000-0000-00001A080000}"/>
    <hyperlink ref="Q2784" r:id="rId2076" xr:uid="{00000000-0004-0000-0000-00001B080000}"/>
    <hyperlink ref="Q2786" r:id="rId2077" xr:uid="{00000000-0004-0000-0000-00001C080000}"/>
    <hyperlink ref="E2776" r:id="rId2078" xr:uid="{00000000-0004-0000-0000-00001D080000}"/>
    <hyperlink ref="Q2776" r:id="rId2079" xr:uid="{00000000-0004-0000-0000-00001E080000}"/>
    <hyperlink ref="Q2777" r:id="rId2080" xr:uid="{00000000-0004-0000-0000-00001F080000}"/>
    <hyperlink ref="Q2780" r:id="rId2081" xr:uid="{00000000-0004-0000-0000-000020080000}"/>
    <hyperlink ref="Q2778" r:id="rId2082" xr:uid="{00000000-0004-0000-0000-000021080000}"/>
    <hyperlink ref="Q2781" r:id="rId2083" xr:uid="{00000000-0004-0000-0000-000022080000}"/>
    <hyperlink ref="Q2779" r:id="rId2084" xr:uid="{00000000-0004-0000-0000-000023080000}"/>
    <hyperlink ref="E2773" r:id="rId2085" xr:uid="{00000000-0004-0000-0000-000024080000}"/>
    <hyperlink ref="Q2773" r:id="rId2086" xr:uid="{00000000-0004-0000-0000-000025080000}"/>
    <hyperlink ref="E2774" r:id="rId2087" xr:uid="{00000000-0004-0000-0000-000026080000}"/>
    <hyperlink ref="Q2774" r:id="rId2088" xr:uid="{00000000-0004-0000-0000-000027080000}"/>
    <hyperlink ref="E2772" r:id="rId2089" xr:uid="{00000000-0004-0000-0000-000028080000}"/>
    <hyperlink ref="Q2772" r:id="rId2090" xr:uid="{00000000-0004-0000-0000-000029080000}"/>
    <hyperlink ref="Q2769" r:id="rId2091" xr:uid="{00000000-0004-0000-0000-00002A080000}"/>
    <hyperlink ref="Q2771" r:id="rId2092" xr:uid="{00000000-0004-0000-0000-00002B080000}"/>
    <hyperlink ref="Q2767" r:id="rId2093" xr:uid="{00000000-0004-0000-0000-00002C080000}"/>
    <hyperlink ref="E2764" r:id="rId2094" xr:uid="{00000000-0004-0000-0000-00002D080000}"/>
    <hyperlink ref="Q2764" r:id="rId2095" xr:uid="{00000000-0004-0000-0000-00002E080000}"/>
    <hyperlink ref="Q2768" r:id="rId2096" xr:uid="{00000000-0004-0000-0000-00002F080000}"/>
    <hyperlink ref="E2766" r:id="rId2097" xr:uid="{00000000-0004-0000-0000-000030080000}"/>
    <hyperlink ref="Q2766" r:id="rId2098" xr:uid="{00000000-0004-0000-0000-000031080000}"/>
    <hyperlink ref="E2765" r:id="rId2099" xr:uid="{00000000-0004-0000-0000-000032080000}"/>
    <hyperlink ref="Q2765" r:id="rId2100" xr:uid="{00000000-0004-0000-0000-000033080000}"/>
    <hyperlink ref="E2763" r:id="rId2101" xr:uid="{00000000-0004-0000-0000-000034080000}"/>
    <hyperlink ref="Q2763" r:id="rId2102" xr:uid="{00000000-0004-0000-0000-000035080000}"/>
    <hyperlink ref="E2759" r:id="rId2103" xr:uid="{00000000-0004-0000-0000-000036080000}"/>
    <hyperlink ref="Q2759" r:id="rId2104" xr:uid="{00000000-0004-0000-0000-000037080000}"/>
    <hyperlink ref="E2761" r:id="rId2105" xr:uid="{00000000-0004-0000-0000-000038080000}"/>
    <hyperlink ref="Q2761" r:id="rId2106" xr:uid="{00000000-0004-0000-0000-000039080000}"/>
    <hyperlink ref="E2760" r:id="rId2107" xr:uid="{00000000-0004-0000-0000-00003A080000}"/>
    <hyperlink ref="Q2760" r:id="rId2108" xr:uid="{00000000-0004-0000-0000-00003B080000}"/>
    <hyperlink ref="E2762" r:id="rId2109" xr:uid="{00000000-0004-0000-0000-00003C080000}"/>
    <hyperlink ref="Q2762" r:id="rId2110" xr:uid="{00000000-0004-0000-0000-00003D080000}"/>
    <hyperlink ref="E2757" r:id="rId2111" xr:uid="{00000000-0004-0000-0000-00003E080000}"/>
    <hyperlink ref="Q2757" r:id="rId2112" xr:uid="{00000000-0004-0000-0000-00003F080000}"/>
    <hyperlink ref="E2756" r:id="rId2113" xr:uid="{00000000-0004-0000-0000-000040080000}"/>
    <hyperlink ref="Q2756" r:id="rId2114" xr:uid="{00000000-0004-0000-0000-000041080000}"/>
    <hyperlink ref="Q2758" r:id="rId2115" xr:uid="{00000000-0004-0000-0000-000042080000}"/>
    <hyperlink ref="Q2751" r:id="rId2116" xr:uid="{00000000-0004-0000-0000-000043080000}"/>
    <hyperlink ref="E2754" r:id="rId2117" xr:uid="{00000000-0004-0000-0000-000044080000}"/>
    <hyperlink ref="Q2754" r:id="rId2118" xr:uid="{00000000-0004-0000-0000-000045080000}"/>
    <hyperlink ref="E2750" r:id="rId2119" xr:uid="{00000000-0004-0000-0000-000046080000}"/>
    <hyperlink ref="Q2750" r:id="rId2120" xr:uid="{00000000-0004-0000-0000-000047080000}"/>
    <hyperlink ref="Q2753" r:id="rId2121" xr:uid="{00000000-0004-0000-0000-000048080000}"/>
    <hyperlink ref="Q2752" r:id="rId2122" xr:uid="{00000000-0004-0000-0000-000049080000}"/>
    <hyperlink ref="E2749" r:id="rId2123" xr:uid="{00000000-0004-0000-0000-00004A080000}"/>
    <hyperlink ref="Q2749" r:id="rId2124" xr:uid="{00000000-0004-0000-0000-00004B080000}"/>
    <hyperlink ref="E2748" r:id="rId2125" xr:uid="{00000000-0004-0000-0000-00004C080000}"/>
    <hyperlink ref="Q2748" r:id="rId2126" xr:uid="{00000000-0004-0000-0000-00004D080000}"/>
    <hyperlink ref="Q2746" r:id="rId2127" xr:uid="{00000000-0004-0000-0000-00004E080000}"/>
    <hyperlink ref="Q2747" r:id="rId2128" xr:uid="{00000000-0004-0000-0000-00004F080000}"/>
    <hyperlink ref="E2743" r:id="rId2129" xr:uid="{00000000-0004-0000-0000-000050080000}"/>
    <hyperlink ref="Q2743" r:id="rId2130" xr:uid="{00000000-0004-0000-0000-000051080000}"/>
    <hyperlink ref="Q2744" r:id="rId2131" xr:uid="{00000000-0004-0000-0000-000052080000}"/>
    <hyperlink ref="Q2745" r:id="rId2132" xr:uid="{00000000-0004-0000-0000-000053080000}"/>
    <hyperlink ref="E2740" r:id="rId2133" xr:uid="{00000000-0004-0000-0000-000054080000}"/>
    <hyperlink ref="Q2740" r:id="rId2134" xr:uid="{00000000-0004-0000-0000-000055080000}"/>
    <hyperlink ref="E2739" r:id="rId2135" xr:uid="{00000000-0004-0000-0000-000056080000}"/>
    <hyperlink ref="Q2739" r:id="rId2136" xr:uid="{00000000-0004-0000-0000-000057080000}"/>
    <hyperlink ref="E2741" r:id="rId2137" xr:uid="{00000000-0004-0000-0000-000058080000}"/>
    <hyperlink ref="Q2741" r:id="rId2138" xr:uid="{00000000-0004-0000-0000-000059080000}"/>
    <hyperlink ref="E2742" r:id="rId2139" xr:uid="{00000000-0004-0000-0000-00005A080000}"/>
    <hyperlink ref="Q2742" r:id="rId2140" xr:uid="{00000000-0004-0000-0000-00005B080000}"/>
    <hyperlink ref="E2735" r:id="rId2141" xr:uid="{00000000-0004-0000-0000-00005C080000}"/>
    <hyperlink ref="Q2735" r:id="rId2142" xr:uid="{00000000-0004-0000-0000-00005D080000}"/>
    <hyperlink ref="E2738" r:id="rId2143" xr:uid="{00000000-0004-0000-0000-00005E080000}"/>
    <hyperlink ref="Q2738" r:id="rId2144" xr:uid="{00000000-0004-0000-0000-00005F080000}"/>
    <hyperlink ref="Q2736" r:id="rId2145" xr:uid="{00000000-0004-0000-0000-000060080000}"/>
    <hyperlink ref="Q2734" r:id="rId2146" xr:uid="{00000000-0004-0000-0000-000061080000}"/>
    <hyperlink ref="E2731" r:id="rId2147" xr:uid="{00000000-0004-0000-0000-000062080000}"/>
    <hyperlink ref="Q2731" r:id="rId2148" xr:uid="{00000000-0004-0000-0000-000063080000}"/>
    <hyperlink ref="E2733" r:id="rId2149" xr:uid="{00000000-0004-0000-0000-000064080000}"/>
    <hyperlink ref="Q2733" r:id="rId2150" xr:uid="{00000000-0004-0000-0000-000065080000}"/>
    <hyperlink ref="Q2727" r:id="rId2151" xr:uid="{00000000-0004-0000-0000-000066080000}"/>
    <hyperlink ref="Q2725" r:id="rId2152" xr:uid="{00000000-0004-0000-0000-000067080000}"/>
    <hyperlink ref="Q2730" r:id="rId2153" xr:uid="{00000000-0004-0000-0000-000068080000}"/>
    <hyperlink ref="Q2726" r:id="rId2154" xr:uid="{00000000-0004-0000-0000-000069080000}"/>
    <hyperlink ref="Q2729" r:id="rId2155" xr:uid="{00000000-0004-0000-0000-00006A080000}"/>
    <hyperlink ref="E2724" r:id="rId2156" xr:uid="{00000000-0004-0000-0000-00006B080000}"/>
    <hyperlink ref="Q2724" r:id="rId2157" xr:uid="{00000000-0004-0000-0000-00006C080000}"/>
    <hyperlink ref="E2723" r:id="rId2158" xr:uid="{00000000-0004-0000-0000-00006D080000}"/>
    <hyperlink ref="Q2723" r:id="rId2159" xr:uid="{00000000-0004-0000-0000-00006E080000}"/>
    <hyperlink ref="Q2722" r:id="rId2160" xr:uid="{00000000-0004-0000-0000-00006F080000}"/>
    <hyperlink ref="Q2721" r:id="rId2161" xr:uid="{00000000-0004-0000-0000-000070080000}"/>
    <hyperlink ref="Q2719" r:id="rId2162" xr:uid="{00000000-0004-0000-0000-000071080000}"/>
    <hyperlink ref="E2715" r:id="rId2163" xr:uid="{00000000-0004-0000-0000-000072080000}"/>
    <hyperlink ref="Q2715" r:id="rId2164" xr:uid="{00000000-0004-0000-0000-000073080000}"/>
    <hyperlink ref="Q2716" r:id="rId2165" xr:uid="{00000000-0004-0000-0000-000074080000}"/>
    <hyperlink ref="E2717" r:id="rId2166" xr:uid="{00000000-0004-0000-0000-000075080000}"/>
    <hyperlink ref="Q2717" r:id="rId2167" xr:uid="{00000000-0004-0000-0000-000076080000}"/>
    <hyperlink ref="Q2718" r:id="rId2168" xr:uid="{00000000-0004-0000-0000-000077080000}"/>
    <hyperlink ref="Q2720" r:id="rId2169" xr:uid="{00000000-0004-0000-0000-000078080000}"/>
    <hyperlink ref="Q2714" r:id="rId2170" xr:uid="{00000000-0004-0000-0000-000079080000}"/>
    <hyperlink ref="Q2707" r:id="rId2171" xr:uid="{00000000-0004-0000-0000-00007A080000}"/>
    <hyperlink ref="Q2708" r:id="rId2172" xr:uid="{00000000-0004-0000-0000-00007B080000}"/>
    <hyperlink ref="E2706" r:id="rId2173" xr:uid="{00000000-0004-0000-0000-00007C080000}"/>
    <hyperlink ref="Q2706" r:id="rId2174" xr:uid="{00000000-0004-0000-0000-00007D080000}"/>
    <hyperlink ref="Q2711" r:id="rId2175" xr:uid="{00000000-0004-0000-0000-00007E080000}"/>
    <hyperlink ref="E2710" r:id="rId2176" xr:uid="{00000000-0004-0000-0000-00007F080000}"/>
    <hyperlink ref="Q2710" r:id="rId2177" xr:uid="{00000000-0004-0000-0000-000080080000}"/>
    <hyperlink ref="E2713" r:id="rId2178" xr:uid="{00000000-0004-0000-0000-000081080000}"/>
    <hyperlink ref="Q2713" r:id="rId2179" xr:uid="{00000000-0004-0000-0000-000082080000}"/>
    <hyperlink ref="E2712" r:id="rId2180" xr:uid="{00000000-0004-0000-0000-000083080000}"/>
    <hyperlink ref="Q2712" r:id="rId2181" xr:uid="{00000000-0004-0000-0000-000084080000}"/>
    <hyperlink ref="Q2709" r:id="rId2182" xr:uid="{00000000-0004-0000-0000-000085080000}"/>
    <hyperlink ref="Q2703" r:id="rId2183" xr:uid="{00000000-0004-0000-0000-000086080000}"/>
    <hyperlink ref="E2701" r:id="rId2184" xr:uid="{00000000-0004-0000-0000-000087080000}"/>
    <hyperlink ref="Q2701" r:id="rId2185" xr:uid="{00000000-0004-0000-0000-000088080000}"/>
    <hyperlink ref="Q2705" r:id="rId2186" xr:uid="{00000000-0004-0000-0000-000089080000}"/>
    <hyperlink ref="Q2702" r:id="rId2187" xr:uid="{00000000-0004-0000-0000-00008A080000}"/>
    <hyperlink ref="Q2704" r:id="rId2188" xr:uid="{00000000-0004-0000-0000-00008B080000}"/>
    <hyperlink ref="Q2700" r:id="rId2189" xr:uid="{00000000-0004-0000-0000-00008C080000}"/>
    <hyperlink ref="Q2698" r:id="rId2190" xr:uid="{00000000-0004-0000-0000-00008D080000}"/>
    <hyperlink ref="Q2699" r:id="rId2191" xr:uid="{00000000-0004-0000-0000-00008E080000}"/>
    <hyperlink ref="E2697" r:id="rId2192" xr:uid="{00000000-0004-0000-0000-00008F080000}"/>
    <hyperlink ref="Q2697" r:id="rId2193" xr:uid="{00000000-0004-0000-0000-000090080000}"/>
    <hyperlink ref="E2696" r:id="rId2194" xr:uid="{00000000-0004-0000-0000-000091080000}"/>
    <hyperlink ref="Q2696" r:id="rId2195" xr:uid="{00000000-0004-0000-0000-000092080000}"/>
    <hyperlink ref="E2695" r:id="rId2196" xr:uid="{00000000-0004-0000-0000-000093080000}"/>
    <hyperlink ref="Q2695" r:id="rId2197" xr:uid="{00000000-0004-0000-0000-000094080000}"/>
    <hyperlink ref="Q2694" r:id="rId2198" xr:uid="{00000000-0004-0000-0000-000095080000}"/>
    <hyperlink ref="E2693" r:id="rId2199" xr:uid="{00000000-0004-0000-0000-000096080000}"/>
    <hyperlink ref="Q2693" r:id="rId2200" xr:uid="{00000000-0004-0000-0000-000097080000}"/>
    <hyperlink ref="Q2692" r:id="rId2201" xr:uid="{00000000-0004-0000-0000-000098080000}"/>
    <hyperlink ref="E2691" r:id="rId2202" xr:uid="{00000000-0004-0000-0000-000099080000}"/>
    <hyperlink ref="Q2691" r:id="rId2203" xr:uid="{00000000-0004-0000-0000-00009A080000}"/>
    <hyperlink ref="E2688" r:id="rId2204" xr:uid="{00000000-0004-0000-0000-00009B080000}"/>
    <hyperlink ref="Q2688" r:id="rId2205" xr:uid="{00000000-0004-0000-0000-00009C080000}"/>
    <hyperlink ref="Q2689" r:id="rId2206" xr:uid="{00000000-0004-0000-0000-00009D080000}"/>
    <hyperlink ref="E2690" r:id="rId2207" xr:uid="{00000000-0004-0000-0000-00009E080000}"/>
    <hyperlink ref="Q2690" r:id="rId2208" xr:uid="{00000000-0004-0000-0000-00009F080000}"/>
    <hyperlink ref="Q2686" r:id="rId2209" xr:uid="{00000000-0004-0000-0000-0000A0080000}"/>
    <hyperlink ref="E2687" r:id="rId2210" xr:uid="{00000000-0004-0000-0000-0000A1080000}"/>
    <hyperlink ref="Q2687" r:id="rId2211" xr:uid="{00000000-0004-0000-0000-0000A2080000}"/>
    <hyperlink ref="E2685" r:id="rId2212" xr:uid="{00000000-0004-0000-0000-0000A3080000}"/>
    <hyperlink ref="Q2685" r:id="rId2213" xr:uid="{00000000-0004-0000-0000-0000A4080000}"/>
    <hyperlink ref="E2682" r:id="rId2214" xr:uid="{00000000-0004-0000-0000-0000A5080000}"/>
    <hyperlink ref="Q2682" r:id="rId2215" xr:uid="{00000000-0004-0000-0000-0000A6080000}"/>
    <hyperlink ref="E2684" r:id="rId2216" xr:uid="{00000000-0004-0000-0000-0000A7080000}"/>
    <hyperlink ref="Q2684" r:id="rId2217" xr:uid="{00000000-0004-0000-0000-0000A8080000}"/>
    <hyperlink ref="E2683" r:id="rId2218" xr:uid="{00000000-0004-0000-0000-0000A9080000}"/>
    <hyperlink ref="Q2683" r:id="rId2219" xr:uid="{00000000-0004-0000-0000-0000AA080000}"/>
    <hyperlink ref="Q2681" r:id="rId2220" xr:uid="{00000000-0004-0000-0000-0000AB080000}"/>
    <hyperlink ref="Q2677" r:id="rId2221" xr:uid="{00000000-0004-0000-0000-0000AC080000}"/>
    <hyperlink ref="E2680" r:id="rId2222" xr:uid="{00000000-0004-0000-0000-0000AD080000}"/>
    <hyperlink ref="Q2680" r:id="rId2223" xr:uid="{00000000-0004-0000-0000-0000AE080000}"/>
    <hyperlink ref="E2678" r:id="rId2224" xr:uid="{00000000-0004-0000-0000-0000AF080000}"/>
    <hyperlink ref="Q2678" r:id="rId2225" xr:uid="{00000000-0004-0000-0000-0000B0080000}"/>
    <hyperlink ref="E2679" r:id="rId2226" xr:uid="{00000000-0004-0000-0000-0000B1080000}"/>
    <hyperlink ref="Q2679" r:id="rId2227" xr:uid="{00000000-0004-0000-0000-0000B2080000}"/>
    <hyperlink ref="E2676" r:id="rId2228" xr:uid="{00000000-0004-0000-0000-0000B3080000}"/>
    <hyperlink ref="Q2676" r:id="rId2229" xr:uid="{00000000-0004-0000-0000-0000B4080000}"/>
    <hyperlink ref="Q2675" r:id="rId2230" xr:uid="{00000000-0004-0000-0000-0000B5080000}"/>
    <hyperlink ref="E2673" r:id="rId2231" xr:uid="{00000000-0004-0000-0000-0000B6080000}"/>
    <hyperlink ref="Q2673" r:id="rId2232" xr:uid="{00000000-0004-0000-0000-0000B7080000}"/>
    <hyperlink ref="Q2674" r:id="rId2233" xr:uid="{00000000-0004-0000-0000-0000B8080000}"/>
    <hyperlink ref="E2671" r:id="rId2234" xr:uid="{00000000-0004-0000-0000-0000B9080000}"/>
    <hyperlink ref="Q2671" r:id="rId2235" xr:uid="{00000000-0004-0000-0000-0000BA080000}"/>
    <hyperlink ref="Q2672" r:id="rId2236" xr:uid="{00000000-0004-0000-0000-0000BB080000}"/>
    <hyperlink ref="Q2667" r:id="rId2237" xr:uid="{00000000-0004-0000-0000-0000BC080000}"/>
    <hyperlink ref="Q2668" r:id="rId2238" xr:uid="{00000000-0004-0000-0000-0000BD080000}"/>
    <hyperlink ref="Q2669" r:id="rId2239" xr:uid="{00000000-0004-0000-0000-0000BE080000}"/>
    <hyperlink ref="Q2670" r:id="rId2240" xr:uid="{00000000-0004-0000-0000-0000BF080000}"/>
    <hyperlink ref="Q2666" r:id="rId2241" xr:uid="{00000000-0004-0000-0000-0000C0080000}"/>
    <hyperlink ref="Q2665" r:id="rId2242" xr:uid="{00000000-0004-0000-0000-0000C1080000}"/>
    <hyperlink ref="Q2663" r:id="rId2243" xr:uid="{00000000-0004-0000-0000-0000C2080000}"/>
    <hyperlink ref="E2664" r:id="rId2244" xr:uid="{00000000-0004-0000-0000-0000C3080000}"/>
    <hyperlink ref="Q2664" r:id="rId2245" xr:uid="{00000000-0004-0000-0000-0000C4080000}"/>
    <hyperlink ref="Q2657" r:id="rId2246" xr:uid="{00000000-0004-0000-0000-0000C5080000}"/>
    <hyperlink ref="Q2660" r:id="rId2247" xr:uid="{00000000-0004-0000-0000-0000C6080000}"/>
    <hyperlink ref="Q2661" r:id="rId2248" xr:uid="{00000000-0004-0000-0000-0000C7080000}"/>
    <hyperlink ref="Q2659" r:id="rId2249" xr:uid="{00000000-0004-0000-0000-0000C8080000}"/>
    <hyperlink ref="Q2662" r:id="rId2250" xr:uid="{00000000-0004-0000-0000-0000C9080000}"/>
    <hyperlink ref="Q2658" r:id="rId2251" xr:uid="{00000000-0004-0000-0000-0000CA080000}"/>
    <hyperlink ref="Q2656" r:id="rId2252" xr:uid="{00000000-0004-0000-0000-0000CB080000}"/>
    <hyperlink ref="Q2655" r:id="rId2253" xr:uid="{00000000-0004-0000-0000-0000CC080000}"/>
    <hyperlink ref="E2650" r:id="rId2254" xr:uid="{00000000-0004-0000-0000-0000CD080000}"/>
    <hyperlink ref="Q2650" r:id="rId2255" xr:uid="{00000000-0004-0000-0000-0000CE080000}"/>
    <hyperlink ref="E2653" r:id="rId2256" xr:uid="{00000000-0004-0000-0000-0000CF080000}"/>
    <hyperlink ref="Q2653" r:id="rId2257" xr:uid="{00000000-0004-0000-0000-0000D0080000}"/>
    <hyperlink ref="Q2654" r:id="rId2258" xr:uid="{00000000-0004-0000-0000-0000D1080000}"/>
    <hyperlink ref="Q2652" r:id="rId2259" xr:uid="{00000000-0004-0000-0000-0000D2080000}"/>
    <hyperlink ref="Q2651" r:id="rId2260" xr:uid="{00000000-0004-0000-0000-0000D3080000}"/>
    <hyperlink ref="E2648" r:id="rId2261" xr:uid="{00000000-0004-0000-0000-0000D4080000}"/>
    <hyperlink ref="Q2648" r:id="rId2262" xr:uid="{00000000-0004-0000-0000-0000D5080000}"/>
    <hyperlink ref="E2644" r:id="rId2263" xr:uid="{00000000-0004-0000-0000-0000D6080000}"/>
    <hyperlink ref="Q2644" r:id="rId2264" xr:uid="{00000000-0004-0000-0000-0000D7080000}"/>
    <hyperlink ref="E2649" r:id="rId2265" xr:uid="{00000000-0004-0000-0000-0000D8080000}"/>
    <hyperlink ref="Q2649" r:id="rId2266" xr:uid="{00000000-0004-0000-0000-0000D9080000}"/>
    <hyperlink ref="Q2646" r:id="rId2267" xr:uid="{00000000-0004-0000-0000-0000DA080000}"/>
    <hyperlink ref="E2647" r:id="rId2268" xr:uid="{00000000-0004-0000-0000-0000DB080000}"/>
    <hyperlink ref="Q2647" r:id="rId2269" xr:uid="{00000000-0004-0000-0000-0000DC080000}"/>
    <hyperlink ref="Q2645" r:id="rId2270" xr:uid="{00000000-0004-0000-0000-0000DD080000}"/>
    <hyperlink ref="E2642" r:id="rId2271" xr:uid="{00000000-0004-0000-0000-0000DE080000}"/>
    <hyperlink ref="Q2642" r:id="rId2272" xr:uid="{00000000-0004-0000-0000-0000DF080000}"/>
    <hyperlink ref="E2641" r:id="rId2273" xr:uid="{00000000-0004-0000-0000-0000E0080000}"/>
    <hyperlink ref="Q2641" r:id="rId2274" xr:uid="{00000000-0004-0000-0000-0000E1080000}"/>
    <hyperlink ref="Q2643" r:id="rId2275" xr:uid="{00000000-0004-0000-0000-0000E2080000}"/>
    <hyperlink ref="Q2640" r:id="rId2276" xr:uid="{00000000-0004-0000-0000-0000E3080000}"/>
    <hyperlink ref="Q2638" r:id="rId2277" xr:uid="{00000000-0004-0000-0000-0000E4080000}"/>
    <hyperlink ref="Q2637" r:id="rId2278" xr:uid="{00000000-0004-0000-0000-0000E5080000}"/>
    <hyperlink ref="Q2635" r:id="rId2279" xr:uid="{00000000-0004-0000-0000-0000E6080000}"/>
    <hyperlink ref="E2591" r:id="rId2280" xr:uid="{00000000-0004-0000-0000-0000E7080000}"/>
    <hyperlink ref="Q2591" r:id="rId2281" xr:uid="{00000000-0004-0000-0000-0000E8080000}"/>
    <hyperlink ref="E2584" r:id="rId2282" xr:uid="{00000000-0004-0000-0000-0000E9080000}"/>
    <hyperlink ref="Q2584" r:id="rId2283" xr:uid="{00000000-0004-0000-0000-0000EA080000}"/>
    <hyperlink ref="Q2585" r:id="rId2284" xr:uid="{00000000-0004-0000-0000-0000EB080000}"/>
    <hyperlink ref="Q2581" r:id="rId2285" xr:uid="{00000000-0004-0000-0000-0000EC080000}"/>
    <hyperlink ref="Q2582" r:id="rId2286" xr:uid="{00000000-0004-0000-0000-0000ED080000}"/>
    <hyperlink ref="E2579" r:id="rId2287" xr:uid="{00000000-0004-0000-0000-0000EE080000}"/>
    <hyperlink ref="Q2579" r:id="rId2288" xr:uid="{00000000-0004-0000-0000-0000EF080000}"/>
    <hyperlink ref="E2577" r:id="rId2289" xr:uid="{00000000-0004-0000-0000-0000F0080000}"/>
    <hyperlink ref="Q2577" r:id="rId2290" xr:uid="{00000000-0004-0000-0000-0000F1080000}"/>
    <hyperlink ref="E2580" r:id="rId2291" xr:uid="{00000000-0004-0000-0000-0000F2080000}"/>
    <hyperlink ref="Q2580" r:id="rId2292" xr:uid="{00000000-0004-0000-0000-0000F3080000}"/>
    <hyperlink ref="E2578" r:id="rId2293" xr:uid="{00000000-0004-0000-0000-0000F4080000}"/>
    <hyperlink ref="Q2578" r:id="rId2294" xr:uid="{00000000-0004-0000-0000-0000F5080000}"/>
    <hyperlink ref="E2575" r:id="rId2295" xr:uid="{00000000-0004-0000-0000-0000F6080000}"/>
    <hyperlink ref="Q2575" r:id="rId2296" xr:uid="{00000000-0004-0000-0000-0000F7080000}"/>
    <hyperlink ref="Q2574" r:id="rId2297" xr:uid="{00000000-0004-0000-0000-0000F8080000}"/>
    <hyperlink ref="E2576" r:id="rId2298" xr:uid="{00000000-0004-0000-0000-0000F9080000}"/>
    <hyperlink ref="Q2576" r:id="rId2299" xr:uid="{00000000-0004-0000-0000-0000FA080000}"/>
    <hyperlink ref="E2573" r:id="rId2300" xr:uid="{00000000-0004-0000-0000-0000FB080000}"/>
    <hyperlink ref="Q2573" r:id="rId2301" xr:uid="{00000000-0004-0000-0000-0000FC080000}"/>
    <hyperlink ref="Q2568" r:id="rId2302" xr:uid="{00000000-0004-0000-0000-0000FD080000}"/>
    <hyperlink ref="E2572" r:id="rId2303" xr:uid="{00000000-0004-0000-0000-0000FE080000}"/>
    <hyperlink ref="Q2572" r:id="rId2304" xr:uid="{00000000-0004-0000-0000-0000FF080000}"/>
    <hyperlink ref="E2571" r:id="rId2305" xr:uid="{00000000-0004-0000-0000-000000090000}"/>
    <hyperlink ref="Q2571" r:id="rId2306" xr:uid="{00000000-0004-0000-0000-000001090000}"/>
    <hyperlink ref="E2570" r:id="rId2307" xr:uid="{00000000-0004-0000-0000-000002090000}"/>
    <hyperlink ref="Q2570" r:id="rId2308" xr:uid="{00000000-0004-0000-0000-000003090000}"/>
    <hyperlink ref="Q2569" r:id="rId2309" xr:uid="{00000000-0004-0000-0000-000004090000}"/>
    <hyperlink ref="Q2565" r:id="rId2310" xr:uid="{00000000-0004-0000-0000-000005090000}"/>
    <hyperlink ref="E2566" r:id="rId2311" xr:uid="{00000000-0004-0000-0000-000006090000}"/>
    <hyperlink ref="Q2566" r:id="rId2312" xr:uid="{00000000-0004-0000-0000-000007090000}"/>
    <hyperlink ref="Q2564" r:id="rId2313" xr:uid="{00000000-0004-0000-0000-000008090000}"/>
    <hyperlink ref="E2567" r:id="rId2314" xr:uid="{00000000-0004-0000-0000-000009090000}"/>
    <hyperlink ref="Q2567" r:id="rId2315" xr:uid="{00000000-0004-0000-0000-00000A090000}"/>
    <hyperlink ref="E2563" r:id="rId2316" xr:uid="{00000000-0004-0000-0000-00000B090000}"/>
    <hyperlink ref="Q2563" r:id="rId2317" xr:uid="{00000000-0004-0000-0000-00000C090000}"/>
    <hyperlink ref="E2559" r:id="rId2318" xr:uid="{00000000-0004-0000-0000-00000D090000}"/>
    <hyperlink ref="Q2559" r:id="rId2319" xr:uid="{00000000-0004-0000-0000-00000E090000}"/>
    <hyperlink ref="Q2557" r:id="rId2320" xr:uid="{00000000-0004-0000-0000-00000F090000}"/>
    <hyperlink ref="Q2558" r:id="rId2321" xr:uid="{00000000-0004-0000-0000-000010090000}"/>
    <hyperlink ref="E2561" r:id="rId2322" xr:uid="{00000000-0004-0000-0000-000011090000}"/>
    <hyperlink ref="Q2561" r:id="rId2323" xr:uid="{00000000-0004-0000-0000-000012090000}"/>
    <hyperlink ref="E2555" r:id="rId2324" xr:uid="{00000000-0004-0000-0000-000013090000}"/>
    <hyperlink ref="Q2555" r:id="rId2325" xr:uid="{00000000-0004-0000-0000-000014090000}"/>
    <hyperlink ref="Q2554" r:id="rId2326" xr:uid="{00000000-0004-0000-0000-000015090000}"/>
    <hyperlink ref="E2552" r:id="rId2327" xr:uid="{00000000-0004-0000-0000-000016090000}"/>
    <hyperlink ref="Q2552" r:id="rId2328" xr:uid="{00000000-0004-0000-0000-000017090000}"/>
    <hyperlink ref="Q2548" r:id="rId2329" xr:uid="{00000000-0004-0000-0000-000018090000}"/>
    <hyperlink ref="E2549" r:id="rId2330" xr:uid="{00000000-0004-0000-0000-000019090000}"/>
    <hyperlink ref="Q2549" r:id="rId2331" xr:uid="{00000000-0004-0000-0000-00001A090000}"/>
    <hyperlink ref="Q2553" r:id="rId2332" xr:uid="{00000000-0004-0000-0000-00001B090000}"/>
    <hyperlink ref="E2550" r:id="rId2333" xr:uid="{00000000-0004-0000-0000-00001C090000}"/>
    <hyperlink ref="Q2550" r:id="rId2334" xr:uid="{00000000-0004-0000-0000-00001D090000}"/>
    <hyperlink ref="E2546" r:id="rId2335" xr:uid="{00000000-0004-0000-0000-00001E090000}"/>
    <hyperlink ref="Q2546" r:id="rId2336" xr:uid="{00000000-0004-0000-0000-00001F090000}"/>
    <hyperlink ref="Q2545" r:id="rId2337" xr:uid="{00000000-0004-0000-0000-000020090000}"/>
    <hyperlink ref="Q2547" r:id="rId2338" xr:uid="{00000000-0004-0000-0000-000021090000}"/>
    <hyperlink ref="E2543" r:id="rId2339" xr:uid="{00000000-0004-0000-0000-000022090000}"/>
    <hyperlink ref="Q2543" r:id="rId2340" xr:uid="{00000000-0004-0000-0000-000023090000}"/>
    <hyperlink ref="E2544" r:id="rId2341" xr:uid="{00000000-0004-0000-0000-000024090000}"/>
    <hyperlink ref="Q2544" r:id="rId2342" xr:uid="{00000000-0004-0000-0000-000025090000}"/>
    <hyperlink ref="Q2541" r:id="rId2343" xr:uid="{00000000-0004-0000-0000-000026090000}"/>
    <hyperlink ref="Q2539" r:id="rId2344" xr:uid="{00000000-0004-0000-0000-000027090000}"/>
    <hyperlink ref="Q2542" r:id="rId2345" xr:uid="{00000000-0004-0000-0000-000028090000}"/>
    <hyperlink ref="E2540" r:id="rId2346" xr:uid="{00000000-0004-0000-0000-000029090000}"/>
    <hyperlink ref="Q2540" r:id="rId2347" xr:uid="{00000000-0004-0000-0000-00002A090000}"/>
    <hyperlink ref="Q2538" r:id="rId2348" xr:uid="{00000000-0004-0000-0000-00002B090000}"/>
    <hyperlink ref="E2537" r:id="rId2349" xr:uid="{00000000-0004-0000-0000-00002C090000}"/>
    <hyperlink ref="Q2537" r:id="rId2350" xr:uid="{00000000-0004-0000-0000-00002D090000}"/>
    <hyperlink ref="E2536" r:id="rId2351" xr:uid="{00000000-0004-0000-0000-00002E090000}"/>
    <hyperlink ref="Q2536" r:id="rId2352" xr:uid="{00000000-0004-0000-0000-00002F090000}"/>
    <hyperlink ref="E2531" r:id="rId2353" xr:uid="{00000000-0004-0000-0000-000030090000}"/>
    <hyperlink ref="Q2531" r:id="rId2354" xr:uid="{00000000-0004-0000-0000-000031090000}"/>
    <hyperlink ref="Q2532" r:id="rId2355" xr:uid="{00000000-0004-0000-0000-000032090000}"/>
    <hyperlink ref="Q2533" r:id="rId2356" xr:uid="{00000000-0004-0000-0000-000033090000}"/>
    <hyperlink ref="E2530" r:id="rId2357" xr:uid="{00000000-0004-0000-0000-000034090000}"/>
    <hyperlink ref="Q2530" r:id="rId2358" xr:uid="{00000000-0004-0000-0000-000035090000}"/>
    <hyperlink ref="E2528" r:id="rId2359" xr:uid="{00000000-0004-0000-0000-000036090000}"/>
    <hyperlink ref="Q2528" r:id="rId2360" xr:uid="{00000000-0004-0000-0000-000037090000}"/>
    <hyperlink ref="E2529" r:id="rId2361" xr:uid="{00000000-0004-0000-0000-000038090000}"/>
    <hyperlink ref="Q2529" r:id="rId2362" xr:uid="{00000000-0004-0000-0000-000039090000}"/>
    <hyperlink ref="Q2527" r:id="rId2363" xr:uid="{00000000-0004-0000-0000-00003A090000}"/>
    <hyperlink ref="E2526" r:id="rId2364" xr:uid="{00000000-0004-0000-0000-00003B090000}"/>
    <hyperlink ref="Q2526" r:id="rId2365" xr:uid="{00000000-0004-0000-0000-00003C090000}"/>
    <hyperlink ref="E2523" r:id="rId2366" xr:uid="{00000000-0004-0000-0000-00003D090000}"/>
    <hyperlink ref="Q2523" r:id="rId2367" xr:uid="{00000000-0004-0000-0000-00003E090000}"/>
    <hyperlink ref="E2524" r:id="rId2368" xr:uid="{00000000-0004-0000-0000-00003F090000}"/>
    <hyperlink ref="Q2524" r:id="rId2369" xr:uid="{00000000-0004-0000-0000-000040090000}"/>
    <hyperlink ref="Q2522" r:id="rId2370" xr:uid="{00000000-0004-0000-0000-000041090000}"/>
    <hyperlink ref="Q2521" r:id="rId2371" xr:uid="{00000000-0004-0000-0000-000042090000}"/>
    <hyperlink ref="E2517" r:id="rId2372" xr:uid="{00000000-0004-0000-0000-000043090000}"/>
    <hyperlink ref="Q2517" r:id="rId2373" xr:uid="{00000000-0004-0000-0000-000044090000}"/>
    <hyperlink ref="Q2520" r:id="rId2374" xr:uid="{00000000-0004-0000-0000-000045090000}"/>
    <hyperlink ref="E2518" r:id="rId2375" xr:uid="{00000000-0004-0000-0000-000046090000}"/>
    <hyperlink ref="Q2518" r:id="rId2376" xr:uid="{00000000-0004-0000-0000-000047090000}"/>
    <hyperlink ref="Q2519" r:id="rId2377" xr:uid="{00000000-0004-0000-0000-000048090000}"/>
    <hyperlink ref="Q2516" r:id="rId2378" xr:uid="{00000000-0004-0000-0000-000049090000}"/>
    <hyperlink ref="Q2515" r:id="rId2379" xr:uid="{00000000-0004-0000-0000-00004A090000}"/>
    <hyperlink ref="E2512" r:id="rId2380" xr:uid="{00000000-0004-0000-0000-00004B090000}"/>
    <hyperlink ref="Q2512" r:id="rId2381" xr:uid="{00000000-0004-0000-0000-00004C090000}"/>
    <hyperlink ref="E2514" r:id="rId2382" xr:uid="{00000000-0004-0000-0000-00004D090000}"/>
    <hyperlink ref="Q2514" r:id="rId2383" xr:uid="{00000000-0004-0000-0000-00004E090000}"/>
    <hyperlink ref="Q2511" r:id="rId2384" xr:uid="{00000000-0004-0000-0000-00004F090000}"/>
    <hyperlink ref="E2513" r:id="rId2385" xr:uid="{00000000-0004-0000-0000-000050090000}"/>
    <hyperlink ref="Q2513" r:id="rId2386" xr:uid="{00000000-0004-0000-0000-000051090000}"/>
    <hyperlink ref="Q2510" r:id="rId2387" xr:uid="{00000000-0004-0000-0000-000052090000}"/>
    <hyperlink ref="E2508" r:id="rId2388" xr:uid="{00000000-0004-0000-0000-000053090000}"/>
    <hyperlink ref="Q2508" r:id="rId2389" xr:uid="{00000000-0004-0000-0000-000054090000}"/>
    <hyperlink ref="E2509" r:id="rId2390" xr:uid="{00000000-0004-0000-0000-000055090000}"/>
    <hyperlink ref="Q2509" r:id="rId2391" xr:uid="{00000000-0004-0000-0000-000056090000}"/>
    <hyperlink ref="Q2506" r:id="rId2392" xr:uid="{00000000-0004-0000-0000-000057090000}"/>
    <hyperlink ref="Q2507" r:id="rId2393" xr:uid="{00000000-0004-0000-0000-000058090000}"/>
    <hyperlink ref="Q2503" r:id="rId2394" xr:uid="{00000000-0004-0000-0000-000059090000}"/>
    <hyperlink ref="E2505" r:id="rId2395" xr:uid="{00000000-0004-0000-0000-00005A090000}"/>
    <hyperlink ref="Q2505" r:id="rId2396" xr:uid="{00000000-0004-0000-0000-00005B090000}"/>
    <hyperlink ref="Q2504" r:id="rId2397" xr:uid="{00000000-0004-0000-0000-00005C090000}"/>
    <hyperlink ref="Q2501" r:id="rId2398" xr:uid="{00000000-0004-0000-0000-00005D090000}"/>
    <hyperlink ref="Q2500" r:id="rId2399" xr:uid="{00000000-0004-0000-0000-00005E090000}"/>
    <hyperlink ref="Q2497" r:id="rId2400" xr:uid="{00000000-0004-0000-0000-00005F090000}"/>
    <hyperlink ref="Q2498" r:id="rId2401" xr:uid="{00000000-0004-0000-0000-000060090000}"/>
    <hyperlink ref="E2496" r:id="rId2402" xr:uid="{00000000-0004-0000-0000-000061090000}"/>
    <hyperlink ref="Q2496" r:id="rId2403" xr:uid="{00000000-0004-0000-0000-000062090000}"/>
    <hyperlink ref="E2493" r:id="rId2404" xr:uid="{00000000-0004-0000-0000-000063090000}"/>
    <hyperlink ref="Q2493" r:id="rId2405" xr:uid="{00000000-0004-0000-0000-000064090000}"/>
    <hyperlink ref="E2494" r:id="rId2406" xr:uid="{00000000-0004-0000-0000-000065090000}"/>
    <hyperlink ref="Q2494" r:id="rId2407" xr:uid="{00000000-0004-0000-0000-000066090000}"/>
    <hyperlink ref="Q2495" r:id="rId2408" xr:uid="{00000000-0004-0000-0000-000067090000}"/>
    <hyperlink ref="Q2492" r:id="rId2409" xr:uid="{00000000-0004-0000-0000-000068090000}"/>
    <hyperlink ref="Q2490" r:id="rId2410" xr:uid="{00000000-0004-0000-0000-000069090000}"/>
    <hyperlink ref="E2491" r:id="rId2411" xr:uid="{00000000-0004-0000-0000-00006A090000}"/>
    <hyperlink ref="Q2491" r:id="rId2412" xr:uid="{00000000-0004-0000-0000-00006B090000}"/>
    <hyperlink ref="Q2482" r:id="rId2413" xr:uid="{00000000-0004-0000-0000-00006C090000}"/>
    <hyperlink ref="Q2488" r:id="rId2414" xr:uid="{00000000-0004-0000-0000-00006D090000}"/>
    <hyperlink ref="E2489" r:id="rId2415" xr:uid="{00000000-0004-0000-0000-00006E090000}"/>
    <hyperlink ref="Q2489" r:id="rId2416" xr:uid="{00000000-0004-0000-0000-00006F090000}"/>
    <hyperlink ref="E2486" r:id="rId2417" xr:uid="{00000000-0004-0000-0000-000070090000}"/>
    <hyperlink ref="Q2486" r:id="rId2418" xr:uid="{00000000-0004-0000-0000-000071090000}"/>
    <hyperlink ref="E2485" r:id="rId2419" xr:uid="{00000000-0004-0000-0000-000072090000}"/>
    <hyperlink ref="Q2485" r:id="rId2420" xr:uid="{00000000-0004-0000-0000-000073090000}"/>
    <hyperlink ref="Q2484" r:id="rId2421" xr:uid="{00000000-0004-0000-0000-000074090000}"/>
    <hyperlink ref="E2487" r:id="rId2422" xr:uid="{00000000-0004-0000-0000-000075090000}"/>
    <hyperlink ref="Q2487" r:id="rId2423" xr:uid="{00000000-0004-0000-0000-000076090000}"/>
    <hyperlink ref="Q2483" r:id="rId2424" xr:uid="{00000000-0004-0000-0000-000077090000}"/>
    <hyperlink ref="E2477" r:id="rId2425" xr:uid="{00000000-0004-0000-0000-000078090000}"/>
    <hyperlink ref="Q2477" r:id="rId2426" xr:uid="{00000000-0004-0000-0000-000079090000}"/>
    <hyperlink ref="Q2478" r:id="rId2427" xr:uid="{00000000-0004-0000-0000-00007A090000}"/>
    <hyperlink ref="E2476" r:id="rId2428" xr:uid="{00000000-0004-0000-0000-00007B090000}"/>
    <hyperlink ref="Q2476" r:id="rId2429" xr:uid="{00000000-0004-0000-0000-00007C090000}"/>
    <hyperlink ref="Q2481" r:id="rId2430" xr:uid="{00000000-0004-0000-0000-00007D090000}"/>
    <hyperlink ref="Q2480" r:id="rId2431" xr:uid="{00000000-0004-0000-0000-00007E090000}"/>
    <hyperlink ref="Q2479" r:id="rId2432" xr:uid="{00000000-0004-0000-0000-00007F090000}"/>
    <hyperlink ref="E2475" r:id="rId2433" xr:uid="{00000000-0004-0000-0000-000080090000}"/>
    <hyperlink ref="Q2475" r:id="rId2434" xr:uid="{00000000-0004-0000-0000-000081090000}"/>
    <hyperlink ref="Q2474" r:id="rId2435" xr:uid="{00000000-0004-0000-0000-000082090000}"/>
    <hyperlink ref="E2470" r:id="rId2436" xr:uid="{00000000-0004-0000-0000-000083090000}"/>
    <hyperlink ref="Q2470" r:id="rId2437" xr:uid="{00000000-0004-0000-0000-000084090000}"/>
    <hyperlink ref="Q2471" r:id="rId2438" xr:uid="{00000000-0004-0000-0000-000085090000}"/>
    <hyperlink ref="Q2472" r:id="rId2439" xr:uid="{00000000-0004-0000-0000-000086090000}"/>
    <hyperlink ref="E2473" r:id="rId2440" xr:uid="{00000000-0004-0000-0000-000087090000}"/>
    <hyperlink ref="Q2473" r:id="rId2441" xr:uid="{00000000-0004-0000-0000-000088090000}"/>
    <hyperlink ref="E2469" r:id="rId2442" xr:uid="{00000000-0004-0000-0000-000089090000}"/>
    <hyperlink ref="Q2469" r:id="rId2443" xr:uid="{00000000-0004-0000-0000-00008A090000}"/>
    <hyperlink ref="Q2468" r:id="rId2444" xr:uid="{00000000-0004-0000-0000-00008B090000}"/>
    <hyperlink ref="E2467" r:id="rId2445" xr:uid="{00000000-0004-0000-0000-00008C090000}"/>
    <hyperlink ref="Q2467" r:id="rId2446" xr:uid="{00000000-0004-0000-0000-00008D090000}"/>
    <hyperlink ref="E2463" r:id="rId2447" xr:uid="{00000000-0004-0000-0000-00008E090000}"/>
    <hyperlink ref="Q2463" r:id="rId2448" xr:uid="{00000000-0004-0000-0000-00008F090000}"/>
    <hyperlink ref="Q2465" r:id="rId2449" xr:uid="{00000000-0004-0000-0000-000090090000}"/>
    <hyperlink ref="E2464" r:id="rId2450" xr:uid="{00000000-0004-0000-0000-000091090000}"/>
    <hyperlink ref="Q2464" r:id="rId2451" xr:uid="{00000000-0004-0000-0000-000092090000}"/>
    <hyperlink ref="Q2461" r:id="rId2452" xr:uid="{00000000-0004-0000-0000-000093090000}"/>
    <hyperlink ref="E2460" r:id="rId2453" xr:uid="{00000000-0004-0000-0000-000094090000}"/>
    <hyperlink ref="Q2460" r:id="rId2454" xr:uid="{00000000-0004-0000-0000-000095090000}"/>
    <hyperlink ref="E2457" r:id="rId2455" xr:uid="{00000000-0004-0000-0000-000096090000}"/>
    <hyperlink ref="Q2457" r:id="rId2456" xr:uid="{00000000-0004-0000-0000-000097090000}"/>
    <hyperlink ref="Q2458" r:id="rId2457" xr:uid="{00000000-0004-0000-0000-000098090000}"/>
    <hyperlink ref="Q2452" r:id="rId2458" xr:uid="{00000000-0004-0000-0000-000099090000}"/>
    <hyperlink ref="Q2453" r:id="rId2459" xr:uid="{00000000-0004-0000-0000-00009A090000}"/>
    <hyperlink ref="Q2454" r:id="rId2460" xr:uid="{00000000-0004-0000-0000-00009B090000}"/>
    <hyperlink ref="Q2451" r:id="rId2461" xr:uid="{00000000-0004-0000-0000-00009C090000}"/>
    <hyperlink ref="E2450" r:id="rId2462" xr:uid="{00000000-0004-0000-0000-00009D090000}"/>
    <hyperlink ref="Q2450" r:id="rId2463" xr:uid="{00000000-0004-0000-0000-00009E090000}"/>
    <hyperlink ref="Q2449" r:id="rId2464" xr:uid="{00000000-0004-0000-0000-00009F090000}"/>
    <hyperlink ref="E2445" r:id="rId2465" xr:uid="{00000000-0004-0000-0000-0000A0090000}"/>
    <hyperlink ref="Q2445" r:id="rId2466" xr:uid="{00000000-0004-0000-0000-0000A1090000}"/>
    <hyperlink ref="E2447" r:id="rId2467" xr:uid="{00000000-0004-0000-0000-0000A2090000}"/>
    <hyperlink ref="Q2447" r:id="rId2468" xr:uid="{00000000-0004-0000-0000-0000A3090000}"/>
    <hyperlink ref="E2444" r:id="rId2469" xr:uid="{00000000-0004-0000-0000-0000A4090000}"/>
    <hyperlink ref="Q2444" r:id="rId2470" xr:uid="{00000000-0004-0000-0000-0000A5090000}"/>
    <hyperlink ref="E2446" r:id="rId2471" xr:uid="{00000000-0004-0000-0000-0000A6090000}"/>
    <hyperlink ref="Q2446" r:id="rId2472" xr:uid="{00000000-0004-0000-0000-0000A7090000}"/>
    <hyperlink ref="E2442" r:id="rId2473" xr:uid="{00000000-0004-0000-0000-0000A8090000}"/>
    <hyperlink ref="Q2442" r:id="rId2474" xr:uid="{00000000-0004-0000-0000-0000A9090000}"/>
    <hyperlink ref="E2439" r:id="rId2475" xr:uid="{00000000-0004-0000-0000-0000AA090000}"/>
    <hyperlink ref="Q2439" r:id="rId2476" xr:uid="{00000000-0004-0000-0000-0000AB090000}"/>
    <hyperlink ref="E2443" r:id="rId2477" xr:uid="{00000000-0004-0000-0000-0000AC090000}"/>
    <hyperlink ref="Q2443" r:id="rId2478" xr:uid="{00000000-0004-0000-0000-0000AD090000}"/>
    <hyperlink ref="Q2441" r:id="rId2479" xr:uid="{00000000-0004-0000-0000-0000AE090000}"/>
    <hyperlink ref="E2440" r:id="rId2480" xr:uid="{00000000-0004-0000-0000-0000AF090000}"/>
    <hyperlink ref="Q2440" r:id="rId2481" xr:uid="{00000000-0004-0000-0000-0000B0090000}"/>
    <hyperlink ref="Q2438" r:id="rId2482" xr:uid="{00000000-0004-0000-0000-0000B1090000}"/>
    <hyperlink ref="Q2437" r:id="rId2483" xr:uid="{00000000-0004-0000-0000-0000B2090000}"/>
    <hyperlink ref="Q2436" r:id="rId2484" xr:uid="{00000000-0004-0000-0000-0000B3090000}"/>
    <hyperlink ref="Q2435" r:id="rId2485" xr:uid="{00000000-0004-0000-0000-0000B4090000}"/>
    <hyperlink ref="Q2432" r:id="rId2486" xr:uid="{00000000-0004-0000-0000-0000B5090000}"/>
    <hyperlink ref="Q2434" r:id="rId2487" xr:uid="{00000000-0004-0000-0000-0000B6090000}"/>
    <hyperlink ref="E2427" r:id="rId2488" xr:uid="{00000000-0004-0000-0000-0000B7090000}"/>
    <hyperlink ref="Q2427" r:id="rId2489" xr:uid="{00000000-0004-0000-0000-0000B8090000}"/>
    <hyperlink ref="Q2431" r:id="rId2490" xr:uid="{00000000-0004-0000-0000-0000B9090000}"/>
    <hyperlink ref="Q2430" r:id="rId2491" xr:uid="{00000000-0004-0000-0000-0000BA090000}"/>
    <hyperlink ref="E2429" r:id="rId2492" xr:uid="{00000000-0004-0000-0000-0000BB090000}"/>
    <hyperlink ref="Q2429" r:id="rId2493" xr:uid="{00000000-0004-0000-0000-0000BC090000}"/>
    <hyperlink ref="Q2428" r:id="rId2494" xr:uid="{00000000-0004-0000-0000-0000BD090000}"/>
    <hyperlink ref="Q2425" r:id="rId2495" xr:uid="{00000000-0004-0000-0000-0000BE090000}"/>
    <hyperlink ref="E2426" r:id="rId2496" xr:uid="{00000000-0004-0000-0000-0000BF090000}"/>
    <hyperlink ref="Q2426" r:id="rId2497" xr:uid="{00000000-0004-0000-0000-0000C0090000}"/>
    <hyperlink ref="Q2424" r:id="rId2498" xr:uid="{00000000-0004-0000-0000-0000C1090000}"/>
    <hyperlink ref="Q2423" r:id="rId2499" xr:uid="{00000000-0004-0000-0000-0000C2090000}"/>
    <hyperlink ref="Q2422" r:id="rId2500" xr:uid="{00000000-0004-0000-0000-0000C3090000}"/>
    <hyperlink ref="E2421" r:id="rId2501" xr:uid="{00000000-0004-0000-0000-0000C4090000}"/>
    <hyperlink ref="Q2421" r:id="rId2502" xr:uid="{00000000-0004-0000-0000-0000C5090000}"/>
    <hyperlink ref="E2419" r:id="rId2503" xr:uid="{00000000-0004-0000-0000-0000C6090000}"/>
    <hyperlink ref="Q2419" r:id="rId2504" xr:uid="{00000000-0004-0000-0000-0000C7090000}"/>
    <hyperlink ref="Q2420" r:id="rId2505" xr:uid="{00000000-0004-0000-0000-0000C8090000}"/>
    <hyperlink ref="E2418" r:id="rId2506" xr:uid="{00000000-0004-0000-0000-0000C9090000}"/>
    <hyperlink ref="Q2418" r:id="rId2507" xr:uid="{00000000-0004-0000-0000-0000CA090000}"/>
    <hyperlink ref="Q2417" r:id="rId2508" xr:uid="{00000000-0004-0000-0000-0000CB090000}"/>
    <hyperlink ref="Q2415" r:id="rId2509" xr:uid="{00000000-0004-0000-0000-0000CC090000}"/>
    <hyperlink ref="E2416" r:id="rId2510" xr:uid="{00000000-0004-0000-0000-0000CD090000}"/>
    <hyperlink ref="Q2416" r:id="rId2511" xr:uid="{00000000-0004-0000-0000-0000CE090000}"/>
    <hyperlink ref="E2411" r:id="rId2512" xr:uid="{00000000-0004-0000-0000-0000CF090000}"/>
    <hyperlink ref="Q2411" r:id="rId2513" xr:uid="{00000000-0004-0000-0000-0000D0090000}"/>
    <hyperlink ref="E2414" r:id="rId2514" xr:uid="{00000000-0004-0000-0000-0000D1090000}"/>
    <hyperlink ref="Q2414" r:id="rId2515" xr:uid="{00000000-0004-0000-0000-0000D2090000}"/>
    <hyperlink ref="E2413" r:id="rId2516" xr:uid="{00000000-0004-0000-0000-0000D3090000}"/>
    <hyperlink ref="Q2413" r:id="rId2517" xr:uid="{00000000-0004-0000-0000-0000D4090000}"/>
    <hyperlink ref="Q2412" r:id="rId2518" xr:uid="{00000000-0004-0000-0000-0000D5090000}"/>
    <hyperlink ref="E2410" r:id="rId2519" xr:uid="{00000000-0004-0000-0000-0000D6090000}"/>
    <hyperlink ref="Q2410" r:id="rId2520" xr:uid="{00000000-0004-0000-0000-0000D7090000}"/>
    <hyperlink ref="E2406" r:id="rId2521" xr:uid="{00000000-0004-0000-0000-0000D8090000}"/>
    <hyperlink ref="Q2406" r:id="rId2522" xr:uid="{00000000-0004-0000-0000-0000D9090000}"/>
    <hyperlink ref="Q2408" r:id="rId2523" xr:uid="{00000000-0004-0000-0000-0000DA090000}"/>
    <hyperlink ref="E2407" r:id="rId2524" xr:uid="{00000000-0004-0000-0000-0000DB090000}"/>
    <hyperlink ref="Q2407" r:id="rId2525" xr:uid="{00000000-0004-0000-0000-0000DC090000}"/>
    <hyperlink ref="E2409" r:id="rId2526" xr:uid="{00000000-0004-0000-0000-0000DD090000}"/>
    <hyperlink ref="Q2409" r:id="rId2527" xr:uid="{00000000-0004-0000-0000-0000DE090000}"/>
    <hyperlink ref="E2404" r:id="rId2528" xr:uid="{00000000-0004-0000-0000-0000DF090000}"/>
    <hyperlink ref="Q2404" r:id="rId2529" xr:uid="{00000000-0004-0000-0000-0000E0090000}"/>
    <hyperlink ref="E2403" r:id="rId2530" xr:uid="{00000000-0004-0000-0000-0000E1090000}"/>
    <hyperlink ref="Q2403" r:id="rId2531" xr:uid="{00000000-0004-0000-0000-0000E2090000}"/>
    <hyperlink ref="E2402" r:id="rId2532" xr:uid="{00000000-0004-0000-0000-0000E3090000}"/>
    <hyperlink ref="Q2402" r:id="rId2533" xr:uid="{00000000-0004-0000-0000-0000E4090000}"/>
    <hyperlink ref="E2401" r:id="rId2534" xr:uid="{00000000-0004-0000-0000-0000E5090000}"/>
    <hyperlink ref="Q2401" r:id="rId2535" xr:uid="{00000000-0004-0000-0000-0000E6090000}"/>
    <hyperlink ref="E2400" r:id="rId2536" xr:uid="{00000000-0004-0000-0000-0000E7090000}"/>
    <hyperlink ref="Q2400" r:id="rId2537" xr:uid="{00000000-0004-0000-0000-0000E8090000}"/>
    <hyperlink ref="E2396" r:id="rId2538" xr:uid="{00000000-0004-0000-0000-0000E9090000}"/>
    <hyperlink ref="Q2396" r:id="rId2539" xr:uid="{00000000-0004-0000-0000-0000EA090000}"/>
    <hyperlink ref="E2398" r:id="rId2540" xr:uid="{00000000-0004-0000-0000-0000EB090000}"/>
    <hyperlink ref="Q2398" r:id="rId2541" xr:uid="{00000000-0004-0000-0000-0000EC090000}"/>
    <hyperlink ref="Q2395" r:id="rId2542" xr:uid="{00000000-0004-0000-0000-0000ED090000}"/>
    <hyperlink ref="E2397" r:id="rId2543" xr:uid="{00000000-0004-0000-0000-0000EE090000}"/>
    <hyperlink ref="Q2397" r:id="rId2544" xr:uid="{00000000-0004-0000-0000-0000EF090000}"/>
    <hyperlink ref="E2399" r:id="rId2545" xr:uid="{00000000-0004-0000-0000-0000F0090000}"/>
    <hyperlink ref="Q2399" r:id="rId2546" xr:uid="{00000000-0004-0000-0000-0000F1090000}"/>
    <hyperlink ref="Q2394" r:id="rId2547" xr:uid="{00000000-0004-0000-0000-0000F2090000}"/>
    <hyperlink ref="Q2391" r:id="rId2548" xr:uid="{00000000-0004-0000-0000-0000F3090000}"/>
    <hyperlink ref="Q2393" r:id="rId2549" xr:uid="{00000000-0004-0000-0000-0000F4090000}"/>
    <hyperlink ref="E2392" r:id="rId2550" xr:uid="{00000000-0004-0000-0000-0000F5090000}"/>
    <hyperlink ref="Q2392" r:id="rId2551" xr:uid="{00000000-0004-0000-0000-0000F6090000}"/>
    <hyperlink ref="E2390" r:id="rId2552" xr:uid="{00000000-0004-0000-0000-0000F7090000}"/>
    <hyperlink ref="Q2390" r:id="rId2553" xr:uid="{00000000-0004-0000-0000-0000F8090000}"/>
    <hyperlink ref="Q2389" r:id="rId2554" xr:uid="{00000000-0004-0000-0000-0000F9090000}"/>
    <hyperlink ref="Q2387" r:id="rId2555" xr:uid="{00000000-0004-0000-0000-0000FA090000}"/>
    <hyperlink ref="E2388" r:id="rId2556" xr:uid="{00000000-0004-0000-0000-0000FB090000}"/>
    <hyperlink ref="Q2388" r:id="rId2557" xr:uid="{00000000-0004-0000-0000-0000FC090000}"/>
    <hyperlink ref="Q2385" r:id="rId2558" xr:uid="{00000000-0004-0000-0000-0000FD090000}"/>
    <hyperlink ref="E2381" r:id="rId2559" xr:uid="{00000000-0004-0000-0000-0000FE090000}"/>
    <hyperlink ref="Q2381" r:id="rId2560" xr:uid="{00000000-0004-0000-0000-0000FF090000}"/>
    <hyperlink ref="E2383" r:id="rId2561" xr:uid="{00000000-0004-0000-0000-0000000A0000}"/>
    <hyperlink ref="Q2383" r:id="rId2562" xr:uid="{00000000-0004-0000-0000-0000010A0000}"/>
    <hyperlink ref="E2386" r:id="rId2563" xr:uid="{00000000-0004-0000-0000-0000020A0000}"/>
    <hyperlink ref="Q2386" r:id="rId2564" xr:uid="{00000000-0004-0000-0000-0000030A0000}"/>
    <hyperlink ref="Q2382" r:id="rId2565" xr:uid="{00000000-0004-0000-0000-0000040A0000}"/>
    <hyperlink ref="Q2380" r:id="rId2566" xr:uid="{00000000-0004-0000-0000-0000050A0000}"/>
    <hyperlink ref="E2378" r:id="rId2567" xr:uid="{00000000-0004-0000-0000-0000060A0000}"/>
    <hyperlink ref="Q2378" r:id="rId2568" xr:uid="{00000000-0004-0000-0000-0000070A0000}"/>
    <hyperlink ref="Q2376" r:id="rId2569" xr:uid="{00000000-0004-0000-0000-0000080A0000}"/>
    <hyperlink ref="E2377" r:id="rId2570" xr:uid="{00000000-0004-0000-0000-0000090A0000}"/>
    <hyperlink ref="Q2377" r:id="rId2571" xr:uid="{00000000-0004-0000-0000-00000A0A0000}"/>
    <hyperlink ref="E2379" r:id="rId2572" xr:uid="{00000000-0004-0000-0000-00000B0A0000}"/>
    <hyperlink ref="Q2379" r:id="rId2573" xr:uid="{00000000-0004-0000-0000-00000C0A0000}"/>
    <hyperlink ref="E2375" r:id="rId2574" xr:uid="{00000000-0004-0000-0000-00000D0A0000}"/>
    <hyperlink ref="Q2375" r:id="rId2575" xr:uid="{00000000-0004-0000-0000-00000E0A0000}"/>
    <hyperlink ref="E2374" r:id="rId2576" xr:uid="{00000000-0004-0000-0000-00000F0A0000}"/>
    <hyperlink ref="Q2374" r:id="rId2577" xr:uid="{00000000-0004-0000-0000-0000100A0000}"/>
    <hyperlink ref="Q2369" r:id="rId2578" xr:uid="{00000000-0004-0000-0000-0000110A0000}"/>
    <hyperlink ref="Q2371" r:id="rId2579" xr:uid="{00000000-0004-0000-0000-0000120A0000}"/>
    <hyperlink ref="Q2372" r:id="rId2580" xr:uid="{00000000-0004-0000-0000-0000130A0000}"/>
    <hyperlink ref="Q2370" r:id="rId2581" xr:uid="{00000000-0004-0000-0000-0000140A0000}"/>
    <hyperlink ref="Q2373" r:id="rId2582" xr:uid="{00000000-0004-0000-0000-0000150A0000}"/>
    <hyperlink ref="E2368" r:id="rId2583" xr:uid="{00000000-0004-0000-0000-0000160A0000}"/>
    <hyperlink ref="Q2368" r:id="rId2584" xr:uid="{00000000-0004-0000-0000-0000170A0000}"/>
    <hyperlink ref="Q2366" r:id="rId2585" xr:uid="{00000000-0004-0000-0000-0000180A0000}"/>
    <hyperlink ref="Q2367" r:id="rId2586" xr:uid="{00000000-0004-0000-0000-0000190A0000}"/>
    <hyperlink ref="E2365" r:id="rId2587" xr:uid="{00000000-0004-0000-0000-00001A0A0000}"/>
    <hyperlink ref="Q2365" r:id="rId2588" xr:uid="{00000000-0004-0000-0000-00001B0A0000}"/>
    <hyperlink ref="E2363" r:id="rId2589" xr:uid="{00000000-0004-0000-0000-00001C0A0000}"/>
    <hyperlink ref="Q2363" r:id="rId2590" xr:uid="{00000000-0004-0000-0000-00001D0A0000}"/>
    <hyperlink ref="E2364" r:id="rId2591" xr:uid="{00000000-0004-0000-0000-00001E0A0000}"/>
    <hyperlink ref="Q2364" r:id="rId2592" xr:uid="{00000000-0004-0000-0000-00001F0A0000}"/>
    <hyperlink ref="Q2361" r:id="rId2593" xr:uid="{00000000-0004-0000-0000-0000200A0000}"/>
    <hyperlink ref="E2362" r:id="rId2594" xr:uid="{00000000-0004-0000-0000-0000210A0000}"/>
    <hyperlink ref="Q2362" r:id="rId2595" xr:uid="{00000000-0004-0000-0000-0000220A0000}"/>
    <hyperlink ref="E2360" r:id="rId2596" xr:uid="{00000000-0004-0000-0000-0000230A0000}"/>
    <hyperlink ref="Q2360" r:id="rId2597" xr:uid="{00000000-0004-0000-0000-0000240A0000}"/>
    <hyperlink ref="Q2357" r:id="rId2598" xr:uid="{00000000-0004-0000-0000-0000250A0000}"/>
    <hyperlink ref="E2358" r:id="rId2599" xr:uid="{00000000-0004-0000-0000-0000260A0000}"/>
    <hyperlink ref="Q2358" r:id="rId2600" xr:uid="{00000000-0004-0000-0000-0000270A0000}"/>
    <hyperlink ref="Q2359" r:id="rId2601" xr:uid="{00000000-0004-0000-0000-0000280A0000}"/>
    <hyperlink ref="E2356" r:id="rId2602" xr:uid="{00000000-0004-0000-0000-0000290A0000}"/>
    <hyperlink ref="Q2356" r:id="rId2603" xr:uid="{00000000-0004-0000-0000-00002A0A0000}"/>
    <hyperlink ref="Q2355" r:id="rId2604" xr:uid="{00000000-0004-0000-0000-00002B0A0000}"/>
    <hyperlink ref="Q2354" r:id="rId2605" xr:uid="{00000000-0004-0000-0000-00002C0A0000}"/>
    <hyperlink ref="Q2352" r:id="rId2606" xr:uid="{00000000-0004-0000-0000-00002D0A0000}"/>
    <hyperlink ref="E2353" r:id="rId2607" xr:uid="{00000000-0004-0000-0000-00002E0A0000}"/>
    <hyperlink ref="Q2353" r:id="rId2608" xr:uid="{00000000-0004-0000-0000-00002F0A0000}"/>
    <hyperlink ref="E2351" r:id="rId2609" xr:uid="{00000000-0004-0000-0000-0000300A0000}"/>
    <hyperlink ref="Q2351" r:id="rId2610" xr:uid="{00000000-0004-0000-0000-0000310A0000}"/>
    <hyperlink ref="Q2350" r:id="rId2611" xr:uid="{00000000-0004-0000-0000-0000320A0000}"/>
    <hyperlink ref="Q2345" r:id="rId2612" xr:uid="{00000000-0004-0000-0000-0000330A0000}"/>
    <hyperlink ref="E6720" r:id="rId2613" xr:uid="{00000000-0004-0000-0000-0000340A0000}"/>
    <hyperlink ref="Q6720" r:id="rId2614" xr:uid="{00000000-0004-0000-0000-0000350A0000}"/>
    <hyperlink ref="Q6543" r:id="rId2615" xr:uid="{00000000-0004-0000-0000-0000360A0000}"/>
    <hyperlink ref="Q6532" r:id="rId2616" xr:uid="{00000000-0004-0000-0000-0000370A0000}"/>
    <hyperlink ref="Q6310" r:id="rId2617" xr:uid="{00000000-0004-0000-0000-0000380A0000}"/>
    <hyperlink ref="Q5963" r:id="rId2618" xr:uid="{00000000-0004-0000-0000-0000390A0000}"/>
    <hyperlink ref="Q5820" r:id="rId2619" xr:uid="{00000000-0004-0000-0000-00003A0A0000}"/>
    <hyperlink ref="Q5706" r:id="rId2620" xr:uid="{00000000-0004-0000-0000-00003B0A0000}"/>
    <hyperlink ref="Q5149" r:id="rId2621" xr:uid="{00000000-0004-0000-0000-00003C0A0000}"/>
    <hyperlink ref="Q3783" r:id="rId2622" display="http://www.pe.com/articles/camacho-780442-anda-police.html" xr:uid="{00000000-0004-0000-0000-00003D0A0000}"/>
    <hyperlink ref="E3968" r:id="rId2623" display="http://www.killedbypolice.net/victims/2664.jpg" xr:uid="{00000000-0004-0000-0000-00003E0A0000}"/>
    <hyperlink ref="Q3968" r:id="rId2624" display="http://www.wesh.com/news/bicyclist-struck-by-police-cruiser-has-died/34321568" xr:uid="{00000000-0004-0000-0000-00003F0A0000}"/>
    <hyperlink ref="Q4067" r:id="rId2625" display="http://wfla.com/2015/07/09/tampa-hit-and-run-investigation-focuses-on-tpd-officer/" xr:uid="{00000000-0004-0000-0000-0000400A0000}"/>
    <hyperlink ref="A4134" r:id="rId2626" display="http://www.killedbypolice.net/victims/150488.jpg" xr:uid="{00000000-0004-0000-0000-0000410A0000}"/>
    <hyperlink ref="Q4134" r:id="rId2627" display="http://sanfrancisco.cbslocal.com/2015/06/05/bicyclist-fatally-struck-san-francisco-police-car-mclaren-park/" xr:uid="{00000000-0004-0000-0000-0000420A0000}"/>
    <hyperlink ref="Q4814" r:id="rId2628" display="http://www.thenewscenter.tv/home/headlines/One-Person-Dead-in-Marietta-Crash-281400271.html" xr:uid="{00000000-0004-0000-0000-0000430A0000}"/>
    <hyperlink ref="A3666" r:id="rId2629" xr:uid="{00000000-0004-0000-0000-0000440A0000}"/>
    <hyperlink ref="Q3666" r:id="rId2630" xr:uid="{00000000-0004-0000-0000-0000450A0000}"/>
    <hyperlink ref="A3700" r:id="rId2631" xr:uid="{00000000-0004-0000-0000-0000460A0000}"/>
    <hyperlink ref="Q3700" r:id="rId2632" xr:uid="{00000000-0004-0000-0000-0000470A0000}"/>
    <hyperlink ref="A3630" r:id="rId2633" display="Matthew Stephen Colligan, 28" xr:uid="{00000000-0004-0000-0000-0000480A0000}"/>
    <hyperlink ref="Q3630" r:id="rId2634" xr:uid="{00000000-0004-0000-0000-0000490A0000}"/>
    <hyperlink ref="Q3573" r:id="rId2635" xr:uid="{00000000-0004-0000-0000-00004A0A0000}"/>
    <hyperlink ref="Q3755" r:id="rId2636" xr:uid="{00000000-0004-0000-0000-00004B0A0000}"/>
    <hyperlink ref="Q3772" r:id="rId2637" xr:uid="{00000000-0004-0000-0000-00004C0A0000}"/>
    <hyperlink ref="E3730" r:id="rId2638" xr:uid="{00000000-0004-0000-0000-00004D0A0000}"/>
    <hyperlink ref="Q4216" r:id="rId2639" display="http://newyork.cbslocal.com/2015/05/06/nj-turnpike-pedestrians-killed-police-car/" xr:uid="{00000000-0004-0000-0000-00004E0A0000}"/>
    <hyperlink ref="Q4218" r:id="rId2640" display="http://newyork.cbslocal.com/2015/05/06/nj-turnpike-pedestrians-killed-police-car/" xr:uid="{00000000-0004-0000-0000-00004F0A0000}"/>
    <hyperlink ref="Q4256" r:id="rId2641" display="http://abc13.com/news/hpd-officer-hits-kills-bicyclist-in-southeast-houston/677753/" xr:uid="{00000000-0004-0000-0000-0000500A0000}"/>
    <hyperlink ref="Q3730" r:id="rId2642" xr:uid="{00000000-0004-0000-0000-0000510A0000}"/>
    <hyperlink ref="Q3833" r:id="rId2643" xr:uid="{00000000-0004-0000-0000-0000520A0000}"/>
    <hyperlink ref="E4242" r:id="rId2644" xr:uid="{00000000-0004-0000-0000-0000530A0000}"/>
    <hyperlink ref="Q4242" r:id="rId2645" xr:uid="{00000000-0004-0000-0000-0000540A0000}"/>
    <hyperlink ref="E3378" r:id="rId2646" xr:uid="{00000000-0004-0000-0000-0000550A0000}"/>
    <hyperlink ref="Q3432" r:id="rId2647" xr:uid="{00000000-0004-0000-0000-0000560A0000}"/>
    <hyperlink ref="Q3378" r:id="rId2648" xr:uid="{00000000-0004-0000-0000-0000570A0000}"/>
    <hyperlink ref="Q3140" r:id="rId2649" xr:uid="{00000000-0004-0000-0000-0000580A0000}"/>
    <hyperlink ref="Q2875" r:id="rId2650" xr:uid="{00000000-0004-0000-0000-0000590A0000}"/>
    <hyperlink ref="E2813" r:id="rId2651" xr:uid="{00000000-0004-0000-0000-00005A0A0000}"/>
    <hyperlink ref="Q2813" r:id="rId2652" xr:uid="{00000000-0004-0000-0000-00005B0A0000}"/>
    <hyperlink ref="Q2811" r:id="rId2653" xr:uid="{00000000-0004-0000-0000-00005C0A0000}"/>
    <hyperlink ref="E2792" r:id="rId2654" xr:uid="{00000000-0004-0000-0000-00005D0A0000}"/>
    <hyperlink ref="Q2792" r:id="rId2655" xr:uid="{00000000-0004-0000-0000-00005E0A0000}"/>
    <hyperlink ref="Q2775" r:id="rId2656" xr:uid="{00000000-0004-0000-0000-00005F0A0000}"/>
    <hyperlink ref="Q2770" r:id="rId2657" xr:uid="{00000000-0004-0000-0000-0000600A0000}"/>
    <hyperlink ref="Q2728" r:id="rId2658" xr:uid="{00000000-0004-0000-0000-0000610A0000}"/>
    <hyperlink ref="Q2448" r:id="rId2659" xr:uid="{00000000-0004-0000-0000-0000620A0000}"/>
    <hyperlink ref="E2405" r:id="rId2660" xr:uid="{00000000-0004-0000-0000-0000630A0000}"/>
    <hyperlink ref="Q2405" r:id="rId2661" xr:uid="{00000000-0004-0000-0000-0000640A0000}"/>
    <hyperlink ref="Q2384" r:id="rId2662" xr:uid="{00000000-0004-0000-0000-0000650A0000}"/>
    <hyperlink ref="Q6045" r:id="rId2663" xr:uid="{00000000-0004-0000-0000-0000660A0000}"/>
    <hyperlink ref="Q2326" r:id="rId2664" xr:uid="{00000000-0004-0000-0000-0000670A0000}"/>
    <hyperlink ref="Q2330" r:id="rId2665" xr:uid="{00000000-0004-0000-0000-0000680A0000}"/>
    <hyperlink ref="E2330" r:id="rId2666" xr:uid="{00000000-0004-0000-0000-0000690A0000}"/>
    <hyperlink ref="Q2331" r:id="rId2667" xr:uid="{00000000-0004-0000-0000-00006A0A0000}"/>
    <hyperlink ref="Q2328" r:id="rId2668" xr:uid="{00000000-0004-0000-0000-00006B0A0000}"/>
    <hyperlink ref="E2328" r:id="rId2669" xr:uid="{00000000-0004-0000-0000-00006C0A0000}"/>
    <hyperlink ref="Q2329" r:id="rId2670" xr:uid="{00000000-0004-0000-0000-00006D0A0000}"/>
    <hyperlink ref="Q2332" r:id="rId2671" xr:uid="{00000000-0004-0000-0000-00006E0A0000}"/>
    <hyperlink ref="E2332" r:id="rId2672" xr:uid="{00000000-0004-0000-0000-00006F0A0000}"/>
    <hyperlink ref="Q2334" r:id="rId2673" xr:uid="{00000000-0004-0000-0000-0000700A0000}"/>
    <hyperlink ref="Q2333" r:id="rId2674" xr:uid="{00000000-0004-0000-0000-0000710A0000}"/>
    <hyperlink ref="Q2338" r:id="rId2675" xr:uid="{00000000-0004-0000-0000-0000720A0000}"/>
    <hyperlink ref="Q2339" r:id="rId2676" xr:uid="{00000000-0004-0000-0000-0000730A0000}"/>
    <hyperlink ref="Q2337" r:id="rId2677" xr:uid="{00000000-0004-0000-0000-0000740A0000}"/>
    <hyperlink ref="Q2336" r:id="rId2678" xr:uid="{00000000-0004-0000-0000-0000750A0000}"/>
    <hyperlink ref="Q2340" r:id="rId2679" xr:uid="{00000000-0004-0000-0000-0000760A0000}"/>
    <hyperlink ref="Q2348" r:id="rId2680" xr:uid="{00000000-0004-0000-0000-0000770A0000}"/>
    <hyperlink ref="E2348" r:id="rId2681" xr:uid="{00000000-0004-0000-0000-0000780A0000}"/>
    <hyperlink ref="Q2335" r:id="rId2682" xr:uid="{00000000-0004-0000-0000-0000790A0000}"/>
    <hyperlink ref="Q2346" r:id="rId2683" xr:uid="{00000000-0004-0000-0000-00007A0A0000}"/>
    <hyperlink ref="E2346" r:id="rId2684" xr:uid="{00000000-0004-0000-0000-00007B0A0000}"/>
    <hyperlink ref="Q2344" r:id="rId2685" xr:uid="{00000000-0004-0000-0000-00007C0A0000}"/>
    <hyperlink ref="E2344" r:id="rId2686" xr:uid="{00000000-0004-0000-0000-00007D0A0000}"/>
    <hyperlink ref="Q2349" r:id="rId2687" xr:uid="{00000000-0004-0000-0000-00007E0A0000}"/>
    <hyperlink ref="Q2343" r:id="rId2688" xr:uid="{00000000-0004-0000-0000-00007F0A0000}"/>
    <hyperlink ref="Q2342" r:id="rId2689" xr:uid="{00000000-0004-0000-0000-0000800A0000}"/>
    <hyperlink ref="E2342" r:id="rId2690" xr:uid="{00000000-0004-0000-0000-0000810A0000}"/>
    <hyperlink ref="Q2347" r:id="rId2691" xr:uid="{00000000-0004-0000-0000-0000820A0000}"/>
    <hyperlink ref="E2347" r:id="rId2692" xr:uid="{00000000-0004-0000-0000-0000830A0000}"/>
    <hyperlink ref="Q4445" r:id="rId2693" xr:uid="{00000000-0004-0000-0000-0000840A0000}"/>
    <hyperlink ref="Q2933" r:id="rId2694" xr:uid="{00000000-0004-0000-0000-0000850A0000}"/>
    <hyperlink ref="E3144" r:id="rId2695" xr:uid="{00000000-0004-0000-0000-0000860A0000}"/>
    <hyperlink ref="Q3144" r:id="rId2696" xr:uid="{00000000-0004-0000-0000-0000870A0000}"/>
    <hyperlink ref="Q2888" r:id="rId2697" xr:uid="{00000000-0004-0000-0000-0000880A0000}"/>
    <hyperlink ref="E2883" r:id="rId2698" xr:uid="{00000000-0004-0000-0000-0000890A0000}"/>
    <hyperlink ref="Q2883" r:id="rId2699" xr:uid="{00000000-0004-0000-0000-00008A0A0000}"/>
    <hyperlink ref="Q2499" r:id="rId2700" xr:uid="{00000000-0004-0000-0000-00008B0A0000}"/>
    <hyperlink ref="E2617" r:id="rId2701" xr:uid="{00000000-0004-0000-0000-00008C0A0000}"/>
    <hyperlink ref="Q2617" r:id="rId2702" xr:uid="{00000000-0004-0000-0000-00008D0A0000}"/>
    <hyperlink ref="E2639" r:id="rId2703" xr:uid="{00000000-0004-0000-0000-00008E0A0000}"/>
    <hyperlink ref="Q2639" r:id="rId2704" xr:uid="{00000000-0004-0000-0000-00008F0A0000}"/>
    <hyperlink ref="E3137" r:id="rId2705" xr:uid="{00000000-0004-0000-0000-0000900A0000}"/>
    <hyperlink ref="Q3137" r:id="rId2706" xr:uid="{00000000-0004-0000-0000-0000910A0000}"/>
    <hyperlink ref="E2600" r:id="rId2707" xr:uid="{00000000-0004-0000-0000-0000920A0000}"/>
    <hyperlink ref="Q2600" r:id="rId2708" xr:uid="{00000000-0004-0000-0000-0000930A0000}"/>
    <hyperlink ref="Q3588" r:id="rId2709" xr:uid="{00000000-0004-0000-0000-0000940A0000}"/>
    <hyperlink ref="E3654" r:id="rId2710" xr:uid="{00000000-0004-0000-0000-0000950A0000}"/>
    <hyperlink ref="Q3654" r:id="rId2711" xr:uid="{00000000-0004-0000-0000-0000960A0000}"/>
    <hyperlink ref="Q3572" r:id="rId2712" xr:uid="{00000000-0004-0000-0000-0000970A0000}"/>
    <hyperlink ref="Q4662" r:id="rId2713" display="http://www.valleynewslive.com/home/headlines/Man-Dead-in-Otter-Tail-Police-Chase-286635971.html" xr:uid="{00000000-0004-0000-0000-0000980A0000}"/>
    <hyperlink ref="A3656" r:id="rId2714" xr:uid="{00000000-0004-0000-0000-0000990A0000}"/>
    <hyperlink ref="Q3656" r:id="rId2715" xr:uid="{00000000-0004-0000-0000-00009A0A0000}"/>
    <hyperlink ref="Q3613" r:id="rId2716" xr:uid="{00000000-0004-0000-0000-00009B0A0000}"/>
    <hyperlink ref="Q3614" r:id="rId2717" xr:uid="{00000000-0004-0000-0000-00009C0A0000}"/>
    <hyperlink ref="Q3327" r:id="rId2718" xr:uid="{00000000-0004-0000-0000-00009D0A0000}"/>
    <hyperlink ref="E3329" r:id="rId2719" xr:uid="{00000000-0004-0000-0000-00009E0A0000}"/>
    <hyperlink ref="E3328" r:id="rId2720" xr:uid="{00000000-0004-0000-0000-00009F0A0000}"/>
    <hyperlink ref="Q3329" r:id="rId2721" xr:uid="{00000000-0004-0000-0000-0000A00A0000}"/>
    <hyperlink ref="Q3328" r:id="rId2722" xr:uid="{00000000-0004-0000-0000-0000A10A0000}"/>
    <hyperlink ref="E3043" r:id="rId2723" xr:uid="{00000000-0004-0000-0000-0000A20A0000}"/>
    <hyperlink ref="Q3043" r:id="rId2724" xr:uid="{00000000-0004-0000-0000-0000A30A0000}"/>
    <hyperlink ref="E3037" r:id="rId2725" xr:uid="{00000000-0004-0000-0000-0000A40A0000}"/>
    <hyperlink ref="Q3037" r:id="rId2726" xr:uid="{00000000-0004-0000-0000-0000A50A0000}"/>
    <hyperlink ref="E3036" r:id="rId2727" xr:uid="{00000000-0004-0000-0000-0000A60A0000}"/>
    <hyperlink ref="Q3036" r:id="rId2728" xr:uid="{00000000-0004-0000-0000-0000A70A0000}"/>
    <hyperlink ref="E3020" r:id="rId2729" xr:uid="{00000000-0004-0000-0000-0000A80A0000}"/>
    <hyperlink ref="Q3020" r:id="rId2730" xr:uid="{00000000-0004-0000-0000-0000A90A0000}"/>
    <hyperlink ref="Q2974" r:id="rId2731" xr:uid="{00000000-0004-0000-0000-0000AA0A0000}"/>
    <hyperlink ref="E2961" r:id="rId2732" xr:uid="{00000000-0004-0000-0000-0000AB0A0000}"/>
    <hyperlink ref="Q2961" r:id="rId2733" xr:uid="{00000000-0004-0000-0000-0000AC0A0000}"/>
    <hyperlink ref="E2560" r:id="rId2734" xr:uid="{00000000-0004-0000-0000-0000AD0A0000}"/>
    <hyperlink ref="Q2560" r:id="rId2735" xr:uid="{00000000-0004-0000-0000-0000AE0A0000}"/>
    <hyperlink ref="Q2525" r:id="rId2736" xr:uid="{00000000-0004-0000-0000-0000AF0A0000}"/>
    <hyperlink ref="E2456" r:id="rId2737" xr:uid="{00000000-0004-0000-0000-0000B00A0000}"/>
    <hyperlink ref="Q2456" r:id="rId2738" xr:uid="{00000000-0004-0000-0000-0000B10A0000}"/>
    <hyperlink ref="E4008" r:id="rId2739" display="http://www.dispatch.com/content/graphics/2015/07/13/nyal-brown.jpg" xr:uid="{00000000-0004-0000-0000-0000B20A0000}"/>
    <hyperlink ref="Q4008" r:id="rId2740" display="http://www.dispatch.com/content/stories/local/2015/07/13/fatal-crash-on-hilltop.html" xr:uid="{00000000-0004-0000-0000-0000B30A0000}"/>
    <hyperlink ref="E4107" r:id="rId2741" display="http://media.cmgdigital.com/shared/img/photos/2015/07/01/63/fb/jimmy_payne_alteredREV2.jpg" xr:uid="{00000000-0004-0000-0000-0000B40A0000}"/>
    <hyperlink ref="Q4107" r:id="rId2742" display="http://www.whio.com/news/news/officer-on-leave-during-crash-investigation/nmjmX/" xr:uid="{00000000-0004-0000-0000-0000B50A0000}"/>
    <hyperlink ref="Q4047" r:id="rId2743" display="http://patch.com/new-jersey/lacey/toms-river-man-struck-killed-lacey-police-cruiser-0?" xr:uid="{00000000-0004-0000-0000-0000B60A0000}"/>
    <hyperlink ref="Q3745" r:id="rId2744" xr:uid="{00000000-0004-0000-0000-0000B70A0000}"/>
    <hyperlink ref="Q3746" r:id="rId2745" xr:uid="{00000000-0004-0000-0000-0000B80A0000}"/>
    <hyperlink ref="Q4691" r:id="rId2746" xr:uid="{00000000-0004-0000-0000-0000B90A0000}"/>
    <hyperlink ref="E4106" r:id="rId2747" display="http://whns.images.worldnow.com/images/8077680_G.jpg" xr:uid="{00000000-0004-0000-0000-0000BA0A0000}"/>
    <hyperlink ref="Q4106" r:id="rId2748" display="http://www.greenvilleonline.com/story/news/local/2015/06/14/moped-driver-killed-crash-greenville-county-deputy/71207792/" xr:uid="{00000000-0004-0000-0000-0000BB0A0000}"/>
    <hyperlink ref="Q3637" r:id="rId2749" xr:uid="{00000000-0004-0000-0000-0000BC0A0000}"/>
    <hyperlink ref="Q3850" r:id="rId2750" xr:uid="{00000000-0004-0000-0000-0000BD0A0000}"/>
    <hyperlink ref="Q3039" r:id="rId2751" xr:uid="{00000000-0004-0000-0000-0000BE0A0000}"/>
    <hyperlink ref="E2948" r:id="rId2752" xr:uid="{00000000-0004-0000-0000-0000BF0A0000}"/>
    <hyperlink ref="Q2948" r:id="rId2753" xr:uid="{00000000-0004-0000-0000-0000C00A0000}"/>
    <hyperlink ref="E2732" r:id="rId2754" xr:uid="{00000000-0004-0000-0000-0000C10A0000}"/>
    <hyperlink ref="Q2732" r:id="rId2755" location="photo-10746995" xr:uid="{00000000-0004-0000-0000-0000C20A0000}"/>
    <hyperlink ref="Q2583" r:id="rId2756" xr:uid="{00000000-0004-0000-0000-0000C30A0000}"/>
    <hyperlink ref="E2556" r:id="rId2757" xr:uid="{00000000-0004-0000-0000-0000C40A0000}"/>
    <hyperlink ref="Q2556" r:id="rId2758" xr:uid="{00000000-0004-0000-0000-0000C50A0000}"/>
    <hyperlink ref="E2455" r:id="rId2759" xr:uid="{00000000-0004-0000-0000-0000C60A0000}"/>
    <hyperlink ref="Q2455" r:id="rId2760" xr:uid="{00000000-0004-0000-0000-0000C70A0000}"/>
    <hyperlink ref="E3291" r:id="rId2761" xr:uid="{00000000-0004-0000-0000-0000C80A0000}"/>
    <hyperlink ref="P3291" r:id="rId2762" display="http://www.ktre.com/story/32326310/report-details-crash-that-resulted-in-van-zandt-co-deputys-manslaughter-charge" xr:uid="{00000000-0004-0000-0000-0000C90A0000}"/>
    <hyperlink ref="Q3291" r:id="rId2763" xr:uid="{00000000-0004-0000-0000-0000CA0A0000}"/>
    <hyperlink ref="E6723" r:id="rId2764" xr:uid="{00000000-0004-0000-0000-0000CB0A0000}"/>
    <hyperlink ref="P6723" r:id="rId2765" display="https://www.abqjournal.com/468153/state-police-investigator-casaus-was-accelerating-through-intersection-during-fatal-crash.html" xr:uid="{00000000-0004-0000-0000-0000CC0A0000}"/>
    <hyperlink ref="Q6723" r:id="rId2766" xr:uid="{00000000-0004-0000-0000-0000CD0A0000}"/>
    <hyperlink ref="Q1780" r:id="rId2767" xr:uid="{00000000-0004-0000-0000-0000CE0A0000}"/>
    <hyperlink ref="Q1820" r:id="rId2768" xr:uid="{00000000-0004-0000-0000-0000CF0A0000}"/>
    <hyperlink ref="E1955" r:id="rId2769" xr:uid="{00000000-0004-0000-0000-0000D00A0000}"/>
    <hyperlink ref="Q1955" r:id="rId2770" xr:uid="{00000000-0004-0000-0000-0000D10A0000}"/>
    <hyperlink ref="Q2001" r:id="rId2771" xr:uid="{00000000-0004-0000-0000-0000D20A0000}"/>
    <hyperlink ref="E2029" r:id="rId2772" xr:uid="{00000000-0004-0000-0000-0000D30A0000}"/>
    <hyperlink ref="Q2029" r:id="rId2773" xr:uid="{00000000-0004-0000-0000-0000D40A0000}"/>
    <hyperlink ref="Q2192" r:id="rId2774" xr:uid="{00000000-0004-0000-0000-0000D50A0000}"/>
    <hyperlink ref="Q2267" r:id="rId2775" xr:uid="{00000000-0004-0000-0000-0000D60A0000}"/>
    <hyperlink ref="Q2277" r:id="rId2776" xr:uid="{00000000-0004-0000-0000-0000D70A0000}"/>
    <hyperlink ref="Q1484" r:id="rId2777" xr:uid="{00000000-0004-0000-0000-0000D80A0000}"/>
    <hyperlink ref="E1501" r:id="rId2778" xr:uid="{00000000-0004-0000-0000-0000D90A0000}"/>
    <hyperlink ref="Q1501" r:id="rId2779" xr:uid="{00000000-0004-0000-0000-0000DA0A0000}"/>
    <hyperlink ref="Q1504" r:id="rId2780" xr:uid="{00000000-0004-0000-0000-0000DB0A0000}"/>
    <hyperlink ref="Q1517" r:id="rId2781" xr:uid="{00000000-0004-0000-0000-0000DC0A0000}"/>
    <hyperlink ref="E1514" r:id="rId2782" xr:uid="{00000000-0004-0000-0000-0000DD0A0000}"/>
    <hyperlink ref="Q1514" r:id="rId2783" xr:uid="{00000000-0004-0000-0000-0000DE0A0000}"/>
    <hyperlink ref="Q1529" r:id="rId2784" xr:uid="{00000000-0004-0000-0000-0000DF0A0000}"/>
    <hyperlink ref="Q1526" r:id="rId2785" xr:uid="{00000000-0004-0000-0000-0000E00A0000}"/>
    <hyperlink ref="Q1532" r:id="rId2786" xr:uid="{00000000-0004-0000-0000-0000E10A0000}"/>
    <hyperlink ref="Q1531" r:id="rId2787" xr:uid="{00000000-0004-0000-0000-0000E20A0000}"/>
    <hyperlink ref="Q1537" r:id="rId2788" xr:uid="{00000000-0004-0000-0000-0000E30A0000}"/>
    <hyperlink ref="Q1536" r:id="rId2789" xr:uid="{00000000-0004-0000-0000-0000E40A0000}"/>
    <hyperlink ref="Q1541" r:id="rId2790" xr:uid="{00000000-0004-0000-0000-0000E50A0000}"/>
    <hyperlink ref="Q1542" r:id="rId2791" xr:uid="{00000000-0004-0000-0000-0000E60A0000}"/>
    <hyperlink ref="Q1543" r:id="rId2792" xr:uid="{00000000-0004-0000-0000-0000E70A0000}"/>
    <hyperlink ref="E1552" r:id="rId2793" xr:uid="{00000000-0004-0000-0000-0000E80A0000}"/>
    <hyperlink ref="Q1552" r:id="rId2794" xr:uid="{00000000-0004-0000-0000-0000E90A0000}"/>
    <hyperlink ref="Q1553" r:id="rId2795" xr:uid="{00000000-0004-0000-0000-0000EA0A0000}"/>
    <hyperlink ref="Q1558" r:id="rId2796" xr:uid="{00000000-0004-0000-0000-0000EB0A0000}"/>
    <hyperlink ref="E1563" r:id="rId2797" xr:uid="{00000000-0004-0000-0000-0000EC0A0000}"/>
    <hyperlink ref="Q1563" r:id="rId2798" xr:uid="{00000000-0004-0000-0000-0000ED0A0000}"/>
    <hyperlink ref="E1571" r:id="rId2799" xr:uid="{00000000-0004-0000-0000-0000EE0A0000}"/>
    <hyperlink ref="Q1571" r:id="rId2800" xr:uid="{00000000-0004-0000-0000-0000EF0A0000}"/>
    <hyperlink ref="E1574" r:id="rId2801" xr:uid="{00000000-0004-0000-0000-0000F00A0000}"/>
    <hyperlink ref="Q1574" r:id="rId2802" xr:uid="{00000000-0004-0000-0000-0000F10A0000}"/>
    <hyperlink ref="Q1575" r:id="rId2803" xr:uid="{00000000-0004-0000-0000-0000F20A0000}"/>
    <hyperlink ref="E1581" r:id="rId2804" xr:uid="{00000000-0004-0000-0000-0000F30A0000}"/>
    <hyperlink ref="Q1581" r:id="rId2805" xr:uid="{00000000-0004-0000-0000-0000F40A0000}"/>
    <hyperlink ref="E1585" r:id="rId2806" xr:uid="{00000000-0004-0000-0000-0000F50A0000}"/>
    <hyperlink ref="Q1585" r:id="rId2807" xr:uid="{00000000-0004-0000-0000-0000F60A0000}"/>
    <hyperlink ref="E1586" r:id="rId2808" xr:uid="{00000000-0004-0000-0000-0000F70A0000}"/>
    <hyperlink ref="Q1586" r:id="rId2809" xr:uid="{00000000-0004-0000-0000-0000F80A0000}"/>
    <hyperlink ref="E1591" r:id="rId2810" xr:uid="{00000000-0004-0000-0000-0000F90A0000}"/>
    <hyperlink ref="Q1597" r:id="rId2811" xr:uid="{00000000-0004-0000-0000-0000FA0A0000}"/>
    <hyperlink ref="E1598" r:id="rId2812" xr:uid="{00000000-0004-0000-0000-0000FB0A0000}"/>
    <hyperlink ref="Q1598" r:id="rId2813" xr:uid="{00000000-0004-0000-0000-0000FC0A0000}"/>
    <hyperlink ref="E1607" r:id="rId2814" xr:uid="{00000000-0004-0000-0000-0000FD0A0000}"/>
    <hyperlink ref="Q1607" r:id="rId2815" xr:uid="{00000000-0004-0000-0000-0000FE0A0000}"/>
    <hyperlink ref="E1608" r:id="rId2816" xr:uid="{00000000-0004-0000-0000-0000FF0A0000}"/>
    <hyperlink ref="Q1608" r:id="rId2817" xr:uid="{00000000-0004-0000-0000-0000000B0000}"/>
    <hyperlink ref="Q1615" r:id="rId2818" xr:uid="{00000000-0004-0000-0000-0000010B0000}"/>
    <hyperlink ref="E1616" r:id="rId2819" xr:uid="{00000000-0004-0000-0000-0000020B0000}"/>
    <hyperlink ref="Q1616" r:id="rId2820" xr:uid="{00000000-0004-0000-0000-0000030B0000}"/>
    <hyperlink ref="E1617" r:id="rId2821" xr:uid="{00000000-0004-0000-0000-0000040B0000}"/>
    <hyperlink ref="Q1617" r:id="rId2822" xr:uid="{00000000-0004-0000-0000-0000050B0000}"/>
    <hyperlink ref="E1620" r:id="rId2823" xr:uid="{00000000-0004-0000-0000-0000060B0000}"/>
    <hyperlink ref="Q1620" r:id="rId2824" xr:uid="{00000000-0004-0000-0000-0000070B0000}"/>
    <hyperlink ref="E1626" r:id="rId2825" xr:uid="{00000000-0004-0000-0000-0000080B0000}"/>
    <hyperlink ref="Q1626" r:id="rId2826" xr:uid="{00000000-0004-0000-0000-0000090B0000}"/>
    <hyperlink ref="Q1635" r:id="rId2827" xr:uid="{00000000-0004-0000-0000-00000A0B0000}"/>
    <hyperlink ref="E1640" r:id="rId2828" xr:uid="{00000000-0004-0000-0000-00000B0B0000}"/>
    <hyperlink ref="Q1640" r:id="rId2829" xr:uid="{00000000-0004-0000-0000-00000C0B0000}"/>
    <hyperlink ref="E1652" r:id="rId2830" xr:uid="{00000000-0004-0000-0000-00000D0B0000}"/>
    <hyperlink ref="Q1652" r:id="rId2831" xr:uid="{00000000-0004-0000-0000-00000E0B0000}"/>
    <hyperlink ref="E1679" r:id="rId2832" xr:uid="{00000000-0004-0000-0000-00000F0B0000}"/>
    <hyperlink ref="Q1679" r:id="rId2833" xr:uid="{00000000-0004-0000-0000-0000100B0000}"/>
    <hyperlink ref="Q1688" r:id="rId2834" xr:uid="{00000000-0004-0000-0000-0000110B0000}"/>
    <hyperlink ref="E1697" r:id="rId2835" xr:uid="{00000000-0004-0000-0000-0000120B0000}"/>
    <hyperlink ref="Q1697" r:id="rId2836" xr:uid="{00000000-0004-0000-0000-0000130B0000}"/>
    <hyperlink ref="E1698" r:id="rId2837" xr:uid="{00000000-0004-0000-0000-0000140B0000}"/>
    <hyperlink ref="Q1698" r:id="rId2838" xr:uid="{00000000-0004-0000-0000-0000150B0000}"/>
    <hyperlink ref="E1702" r:id="rId2839" xr:uid="{00000000-0004-0000-0000-0000160B0000}"/>
    <hyperlink ref="Q1702" r:id="rId2840" xr:uid="{00000000-0004-0000-0000-0000170B0000}"/>
    <hyperlink ref="E1705" r:id="rId2841" xr:uid="{00000000-0004-0000-0000-0000180B0000}"/>
    <hyperlink ref="Q1705" r:id="rId2842" xr:uid="{00000000-0004-0000-0000-0000190B0000}"/>
    <hyperlink ref="E1713" r:id="rId2843" xr:uid="{00000000-0004-0000-0000-00001A0B0000}"/>
    <hyperlink ref="Q1713" r:id="rId2844" xr:uid="{00000000-0004-0000-0000-00001B0B0000}"/>
    <hyperlink ref="E1720" r:id="rId2845" xr:uid="{00000000-0004-0000-0000-00001C0B0000}"/>
    <hyperlink ref="Q1720" r:id="rId2846" xr:uid="{00000000-0004-0000-0000-00001D0B0000}"/>
    <hyperlink ref="E1719" r:id="rId2847" xr:uid="{00000000-0004-0000-0000-00001E0B0000}"/>
    <hyperlink ref="Q1719" r:id="rId2848" xr:uid="{00000000-0004-0000-0000-00001F0B0000}"/>
    <hyperlink ref="E1725" r:id="rId2849" xr:uid="{00000000-0004-0000-0000-0000200B0000}"/>
    <hyperlink ref="Q1725" r:id="rId2850" xr:uid="{00000000-0004-0000-0000-0000210B0000}"/>
    <hyperlink ref="Q1737" r:id="rId2851" xr:uid="{00000000-0004-0000-0000-0000220B0000}"/>
    <hyperlink ref="E1734" r:id="rId2852" xr:uid="{00000000-0004-0000-0000-0000230B0000}"/>
    <hyperlink ref="Q1734" r:id="rId2853" xr:uid="{00000000-0004-0000-0000-0000240B0000}"/>
    <hyperlink ref="Q1739" r:id="rId2854" xr:uid="{00000000-0004-0000-0000-0000250B0000}"/>
    <hyperlink ref="Q1744" r:id="rId2855" xr:uid="{00000000-0004-0000-0000-0000260B0000}"/>
    <hyperlink ref="E1745" r:id="rId2856" xr:uid="{00000000-0004-0000-0000-0000270B0000}"/>
    <hyperlink ref="Q1745" r:id="rId2857" xr:uid="{00000000-0004-0000-0000-0000280B0000}"/>
    <hyperlink ref="Q1751" r:id="rId2858" xr:uid="{00000000-0004-0000-0000-0000290B0000}"/>
    <hyperlink ref="Q1776" r:id="rId2859" xr:uid="{00000000-0004-0000-0000-00002A0B0000}"/>
    <hyperlink ref="E1781" r:id="rId2860" xr:uid="{00000000-0004-0000-0000-00002B0B0000}"/>
    <hyperlink ref="Q1781" r:id="rId2861" xr:uid="{00000000-0004-0000-0000-00002C0B0000}"/>
    <hyperlink ref="E1786" r:id="rId2862" xr:uid="{00000000-0004-0000-0000-00002D0B0000}"/>
    <hyperlink ref="Q1786" r:id="rId2863" xr:uid="{00000000-0004-0000-0000-00002E0B0000}"/>
    <hyperlink ref="E1794" r:id="rId2864" xr:uid="{00000000-0004-0000-0000-00002F0B0000}"/>
    <hyperlink ref="Q1794" r:id="rId2865" xr:uid="{00000000-0004-0000-0000-0000300B0000}"/>
    <hyperlink ref="E1797" r:id="rId2866" xr:uid="{00000000-0004-0000-0000-0000310B0000}"/>
    <hyperlink ref="Q1797" r:id="rId2867" xr:uid="{00000000-0004-0000-0000-0000320B0000}"/>
    <hyperlink ref="Q1814" r:id="rId2868" xr:uid="{00000000-0004-0000-0000-0000330B0000}"/>
    <hyperlink ref="E1811" r:id="rId2869" xr:uid="{00000000-0004-0000-0000-0000340B0000}"/>
    <hyperlink ref="Q1811" r:id="rId2870" xr:uid="{00000000-0004-0000-0000-0000350B0000}"/>
    <hyperlink ref="Q1810" r:id="rId2871" xr:uid="{00000000-0004-0000-0000-0000360B0000}"/>
    <hyperlink ref="Q1824" r:id="rId2872" xr:uid="{00000000-0004-0000-0000-0000370B0000}"/>
    <hyperlink ref="Q1821" r:id="rId2873" xr:uid="{00000000-0004-0000-0000-0000380B0000}"/>
    <hyperlink ref="Q1822" r:id="rId2874" xr:uid="{00000000-0004-0000-0000-0000390B0000}"/>
    <hyperlink ref="E1834" r:id="rId2875" xr:uid="{00000000-0004-0000-0000-00003A0B0000}"/>
    <hyperlink ref="Q1834" r:id="rId2876" xr:uid="{00000000-0004-0000-0000-00003B0B0000}"/>
    <hyperlink ref="E1843" r:id="rId2877" xr:uid="{00000000-0004-0000-0000-00003C0B0000}"/>
    <hyperlink ref="Q1843" r:id="rId2878" xr:uid="{00000000-0004-0000-0000-00003D0B0000}"/>
    <hyperlink ref="Q1844" r:id="rId2879" xr:uid="{00000000-0004-0000-0000-00003E0B0000}"/>
    <hyperlink ref="E1848" r:id="rId2880" xr:uid="{00000000-0004-0000-0000-00003F0B0000}"/>
    <hyperlink ref="Q1848" r:id="rId2881" xr:uid="{00000000-0004-0000-0000-0000400B0000}"/>
    <hyperlink ref="Q1857" r:id="rId2882" xr:uid="{00000000-0004-0000-0000-0000410B0000}"/>
    <hyperlink ref="E1859" r:id="rId2883" xr:uid="{00000000-0004-0000-0000-0000420B0000}"/>
    <hyperlink ref="Q1859" r:id="rId2884" xr:uid="{00000000-0004-0000-0000-0000430B0000}"/>
    <hyperlink ref="Q1860" r:id="rId2885" xr:uid="{00000000-0004-0000-0000-0000440B0000}"/>
    <hyperlink ref="Q1863" r:id="rId2886" xr:uid="{00000000-0004-0000-0000-0000450B0000}"/>
    <hyperlink ref="Q1865" r:id="rId2887" xr:uid="{00000000-0004-0000-0000-0000460B0000}"/>
    <hyperlink ref="Q1878" r:id="rId2888" xr:uid="{00000000-0004-0000-0000-0000470B0000}"/>
    <hyperlink ref="Q1875" r:id="rId2889" xr:uid="{00000000-0004-0000-0000-0000480B0000}"/>
    <hyperlink ref="Q1880" r:id="rId2890" xr:uid="{00000000-0004-0000-0000-0000490B0000}"/>
    <hyperlink ref="Q1885" r:id="rId2891" xr:uid="{00000000-0004-0000-0000-00004A0B0000}"/>
    <hyperlink ref="Q1884" r:id="rId2892" xr:uid="{00000000-0004-0000-0000-00004B0B0000}"/>
    <hyperlink ref="Q1888" r:id="rId2893" xr:uid="{00000000-0004-0000-0000-00004C0B0000}"/>
    <hyperlink ref="E1897" r:id="rId2894" xr:uid="{00000000-0004-0000-0000-00004D0B0000}"/>
    <hyperlink ref="Q1897" r:id="rId2895" xr:uid="{00000000-0004-0000-0000-00004E0B0000}"/>
    <hyperlink ref="E1900" r:id="rId2896" xr:uid="{00000000-0004-0000-0000-00004F0B0000}"/>
    <hyperlink ref="Q1900" r:id="rId2897" xr:uid="{00000000-0004-0000-0000-0000500B0000}"/>
    <hyperlink ref="E1906" r:id="rId2898" xr:uid="{00000000-0004-0000-0000-0000510B0000}"/>
    <hyperlink ref="Q1906" r:id="rId2899" xr:uid="{00000000-0004-0000-0000-0000520B0000}"/>
    <hyperlink ref="E1909" r:id="rId2900" xr:uid="{00000000-0004-0000-0000-0000530B0000}"/>
    <hyperlink ref="Q1909" r:id="rId2901" xr:uid="{00000000-0004-0000-0000-0000540B0000}"/>
    <hyperlink ref="E1907" r:id="rId2902" xr:uid="{00000000-0004-0000-0000-0000550B0000}"/>
    <hyperlink ref="Q1907" r:id="rId2903" xr:uid="{00000000-0004-0000-0000-0000560B0000}"/>
    <hyperlink ref="E1919" r:id="rId2904" xr:uid="{00000000-0004-0000-0000-0000570B0000}"/>
    <hyperlink ref="Q1919" r:id="rId2905" xr:uid="{00000000-0004-0000-0000-0000580B0000}"/>
    <hyperlink ref="E1923" r:id="rId2906" xr:uid="{00000000-0004-0000-0000-0000590B0000}"/>
    <hyperlink ref="Q1923" r:id="rId2907" xr:uid="{00000000-0004-0000-0000-00005A0B0000}"/>
    <hyperlink ref="E1926" r:id="rId2908" xr:uid="{00000000-0004-0000-0000-00005B0B0000}"/>
    <hyperlink ref="Q1926" r:id="rId2909" xr:uid="{00000000-0004-0000-0000-00005C0B0000}"/>
    <hyperlink ref="Q1927" r:id="rId2910" xr:uid="{00000000-0004-0000-0000-00005D0B0000}"/>
    <hyperlink ref="E1930" r:id="rId2911" xr:uid="{00000000-0004-0000-0000-00005E0B0000}"/>
    <hyperlink ref="Q1930" r:id="rId2912" xr:uid="{00000000-0004-0000-0000-00005F0B0000}"/>
    <hyperlink ref="E1931" r:id="rId2913" xr:uid="{00000000-0004-0000-0000-0000600B0000}"/>
    <hyperlink ref="Q1931" r:id="rId2914" xr:uid="{00000000-0004-0000-0000-0000610B0000}"/>
    <hyperlink ref="E1935" r:id="rId2915" xr:uid="{00000000-0004-0000-0000-0000620B0000}"/>
    <hyperlink ref="Q1935" r:id="rId2916" xr:uid="{00000000-0004-0000-0000-0000630B0000}"/>
    <hyperlink ref="E1938" r:id="rId2917" xr:uid="{00000000-0004-0000-0000-0000640B0000}"/>
    <hyperlink ref="Q1938" r:id="rId2918" xr:uid="{00000000-0004-0000-0000-0000650B0000}"/>
    <hyperlink ref="E1941" r:id="rId2919" xr:uid="{00000000-0004-0000-0000-0000660B0000}"/>
    <hyperlink ref="E1946" r:id="rId2920" xr:uid="{00000000-0004-0000-0000-0000670B0000}"/>
    <hyperlink ref="Q1946" r:id="rId2921" xr:uid="{00000000-0004-0000-0000-0000680B0000}"/>
    <hyperlink ref="Q1945" r:id="rId2922" xr:uid="{00000000-0004-0000-0000-0000690B0000}"/>
    <hyperlink ref="Q1953" r:id="rId2923" xr:uid="{00000000-0004-0000-0000-00006A0B0000}"/>
    <hyperlink ref="E1957" r:id="rId2924" xr:uid="{00000000-0004-0000-0000-00006B0B0000}"/>
    <hyperlink ref="Q1957" r:id="rId2925" xr:uid="{00000000-0004-0000-0000-00006C0B0000}"/>
    <hyperlink ref="Q1960" r:id="rId2926" xr:uid="{00000000-0004-0000-0000-00006D0B0000}"/>
    <hyperlink ref="E1967" r:id="rId2927" xr:uid="{00000000-0004-0000-0000-00006E0B0000}"/>
    <hyperlink ref="Q1967" r:id="rId2928" xr:uid="{00000000-0004-0000-0000-00006F0B0000}"/>
    <hyperlink ref="Q1972" r:id="rId2929" xr:uid="{00000000-0004-0000-0000-0000700B0000}"/>
    <hyperlink ref="Q1970" r:id="rId2930" xr:uid="{00000000-0004-0000-0000-0000710B0000}"/>
    <hyperlink ref="E1979" r:id="rId2931" xr:uid="{00000000-0004-0000-0000-0000720B0000}"/>
    <hyperlink ref="Q1979" r:id="rId2932" xr:uid="{00000000-0004-0000-0000-0000730B0000}"/>
    <hyperlink ref="E1981" r:id="rId2933" xr:uid="{00000000-0004-0000-0000-0000740B0000}"/>
    <hyperlink ref="Q1981" r:id="rId2934" xr:uid="{00000000-0004-0000-0000-0000750B0000}"/>
    <hyperlink ref="Q1983" r:id="rId2935" xr:uid="{00000000-0004-0000-0000-0000760B0000}"/>
    <hyperlink ref="Q1993" r:id="rId2936" xr:uid="{00000000-0004-0000-0000-0000770B0000}"/>
    <hyperlink ref="E1990" r:id="rId2937" xr:uid="{00000000-0004-0000-0000-0000780B0000}"/>
    <hyperlink ref="Q1990" r:id="rId2938" xr:uid="{00000000-0004-0000-0000-0000790B0000}"/>
    <hyperlink ref="Q2009" r:id="rId2939" xr:uid="{00000000-0004-0000-0000-00007A0B0000}"/>
    <hyperlink ref="E2023" r:id="rId2940" xr:uid="{00000000-0004-0000-0000-00007B0B0000}"/>
    <hyperlink ref="Q2023" r:id="rId2941" xr:uid="{00000000-0004-0000-0000-00007C0B0000}"/>
    <hyperlink ref="Q2027" r:id="rId2942" xr:uid="{00000000-0004-0000-0000-00007D0B0000}"/>
    <hyperlink ref="Q2026" r:id="rId2943" xr:uid="{00000000-0004-0000-0000-00007E0B0000}"/>
    <hyperlink ref="E2030" r:id="rId2944" xr:uid="{00000000-0004-0000-0000-00007F0B0000}"/>
    <hyperlink ref="Q2030" r:id="rId2945" xr:uid="{00000000-0004-0000-0000-0000800B0000}"/>
    <hyperlink ref="E2038" r:id="rId2946" xr:uid="{00000000-0004-0000-0000-0000810B0000}"/>
    <hyperlink ref="Q2038" r:id="rId2947" xr:uid="{00000000-0004-0000-0000-0000820B0000}"/>
    <hyperlink ref="E2039" r:id="rId2948" xr:uid="{00000000-0004-0000-0000-0000830B0000}"/>
    <hyperlink ref="Q2039" r:id="rId2949" xr:uid="{00000000-0004-0000-0000-0000840B0000}"/>
    <hyperlink ref="E2050" r:id="rId2950" xr:uid="{00000000-0004-0000-0000-0000850B0000}"/>
    <hyperlink ref="Q2050" r:id="rId2951" xr:uid="{00000000-0004-0000-0000-0000860B0000}"/>
    <hyperlink ref="Q2053" r:id="rId2952" xr:uid="{00000000-0004-0000-0000-0000870B0000}"/>
    <hyperlink ref="E2054" r:id="rId2953" xr:uid="{00000000-0004-0000-0000-0000880B0000}"/>
    <hyperlink ref="Q2054" r:id="rId2954" xr:uid="{00000000-0004-0000-0000-0000890B0000}"/>
    <hyperlink ref="E2057" r:id="rId2955" xr:uid="{00000000-0004-0000-0000-00008A0B0000}"/>
    <hyperlink ref="Q2057" r:id="rId2956" xr:uid="{00000000-0004-0000-0000-00008B0B0000}"/>
    <hyperlink ref="E2055" r:id="rId2957" xr:uid="{00000000-0004-0000-0000-00008C0B0000}"/>
    <hyperlink ref="Q2055" r:id="rId2958" xr:uid="{00000000-0004-0000-0000-00008D0B0000}"/>
    <hyperlink ref="E2058" r:id="rId2959" xr:uid="{00000000-0004-0000-0000-00008E0B0000}"/>
    <hyperlink ref="Q2058" r:id="rId2960" xr:uid="{00000000-0004-0000-0000-00008F0B0000}"/>
    <hyperlink ref="E2060" r:id="rId2961" xr:uid="{00000000-0004-0000-0000-0000900B0000}"/>
    <hyperlink ref="Q2060" r:id="rId2962" xr:uid="{00000000-0004-0000-0000-0000910B0000}"/>
    <hyperlink ref="Q2066" r:id="rId2963" location="incart_m-rpt-1" xr:uid="{00000000-0004-0000-0000-0000920B0000}"/>
    <hyperlink ref="E2067" r:id="rId2964" xr:uid="{00000000-0004-0000-0000-0000930B0000}"/>
    <hyperlink ref="Q2067" r:id="rId2965" xr:uid="{00000000-0004-0000-0000-0000940B0000}"/>
    <hyperlink ref="Q2070" r:id="rId2966" xr:uid="{00000000-0004-0000-0000-0000950B0000}"/>
    <hyperlink ref="E2071" r:id="rId2967" xr:uid="{00000000-0004-0000-0000-0000960B0000}"/>
    <hyperlink ref="Q2071" r:id="rId2968" xr:uid="{00000000-0004-0000-0000-0000970B0000}"/>
    <hyperlink ref="E2080" r:id="rId2969" xr:uid="{00000000-0004-0000-0000-0000980B0000}"/>
    <hyperlink ref="Q2080" r:id="rId2970" xr:uid="{00000000-0004-0000-0000-0000990B0000}"/>
    <hyperlink ref="E2081" r:id="rId2971" xr:uid="{00000000-0004-0000-0000-00009A0B0000}"/>
    <hyperlink ref="Q2081" r:id="rId2972" xr:uid="{00000000-0004-0000-0000-00009B0B0000}"/>
    <hyperlink ref="E2095" r:id="rId2973" xr:uid="{00000000-0004-0000-0000-00009C0B0000}"/>
    <hyperlink ref="Q2095" r:id="rId2974" xr:uid="{00000000-0004-0000-0000-00009D0B0000}"/>
    <hyperlink ref="E2097" r:id="rId2975" xr:uid="{00000000-0004-0000-0000-00009E0B0000}"/>
    <hyperlink ref="Q2097" r:id="rId2976" xr:uid="{00000000-0004-0000-0000-00009F0B0000}"/>
    <hyperlink ref="Q2096" r:id="rId2977" xr:uid="{00000000-0004-0000-0000-0000A00B0000}"/>
    <hyperlink ref="Q2107" r:id="rId2978" xr:uid="{00000000-0004-0000-0000-0000A10B0000}"/>
    <hyperlink ref="Q2109" r:id="rId2979" xr:uid="{00000000-0004-0000-0000-0000A20B0000}"/>
    <hyperlink ref="E2114" r:id="rId2980" xr:uid="{00000000-0004-0000-0000-0000A30B0000}"/>
    <hyperlink ref="Q2114" r:id="rId2981" xr:uid="{00000000-0004-0000-0000-0000A40B0000}"/>
    <hyperlink ref="E2113" r:id="rId2982" xr:uid="{00000000-0004-0000-0000-0000A50B0000}"/>
    <hyperlink ref="Q2113" r:id="rId2983" xr:uid="{00000000-0004-0000-0000-0000A60B0000}"/>
    <hyperlink ref="E2119" r:id="rId2984" xr:uid="{00000000-0004-0000-0000-0000A70B0000}"/>
    <hyperlink ref="Q2119" r:id="rId2985" xr:uid="{00000000-0004-0000-0000-0000A80B0000}"/>
    <hyperlink ref="Q2118" r:id="rId2986" xr:uid="{00000000-0004-0000-0000-0000A90B0000}"/>
    <hyperlink ref="E2122" r:id="rId2987" xr:uid="{00000000-0004-0000-0000-0000AA0B0000}"/>
    <hyperlink ref="Q2122" r:id="rId2988" xr:uid="{00000000-0004-0000-0000-0000AB0B0000}"/>
    <hyperlink ref="Q2129" r:id="rId2989" xr:uid="{00000000-0004-0000-0000-0000AC0B0000}"/>
    <hyperlink ref="Q2133" r:id="rId2990" xr:uid="{00000000-0004-0000-0000-0000AD0B0000}"/>
    <hyperlink ref="E2134" r:id="rId2991" xr:uid="{00000000-0004-0000-0000-0000AE0B0000}"/>
    <hyperlink ref="Q2134" r:id="rId2992" xr:uid="{00000000-0004-0000-0000-0000AF0B0000}"/>
    <hyperlink ref="E2136" r:id="rId2993" xr:uid="{00000000-0004-0000-0000-0000B00B0000}"/>
    <hyperlink ref="Q2136" r:id="rId2994" xr:uid="{00000000-0004-0000-0000-0000B10B0000}"/>
    <hyperlink ref="E2142" r:id="rId2995" xr:uid="{00000000-0004-0000-0000-0000B20B0000}"/>
    <hyperlink ref="Q2142" r:id="rId2996" xr:uid="{00000000-0004-0000-0000-0000B30B0000}"/>
    <hyperlink ref="Q2141" r:id="rId2997" xr:uid="{00000000-0004-0000-0000-0000B40B0000}"/>
    <hyperlink ref="E2145" r:id="rId2998" xr:uid="{00000000-0004-0000-0000-0000B50B0000}"/>
    <hyperlink ref="Q2145" r:id="rId2999" xr:uid="{00000000-0004-0000-0000-0000B60B0000}"/>
    <hyperlink ref="E2152" r:id="rId3000" xr:uid="{00000000-0004-0000-0000-0000B70B0000}"/>
    <hyperlink ref="Q2152" r:id="rId3001" xr:uid="{00000000-0004-0000-0000-0000B80B0000}"/>
    <hyperlink ref="E2154" r:id="rId3002" xr:uid="{00000000-0004-0000-0000-0000B90B0000}"/>
    <hyperlink ref="Q2154" r:id="rId3003" xr:uid="{00000000-0004-0000-0000-0000BA0B0000}"/>
    <hyperlink ref="Q2157" r:id="rId3004" xr:uid="{00000000-0004-0000-0000-0000BB0B0000}"/>
    <hyperlink ref="Q2163" r:id="rId3005" xr:uid="{00000000-0004-0000-0000-0000BC0B0000}"/>
    <hyperlink ref="E2165" r:id="rId3006" xr:uid="{00000000-0004-0000-0000-0000BD0B0000}"/>
    <hyperlink ref="Q2165" r:id="rId3007" xr:uid="{00000000-0004-0000-0000-0000BE0B0000}"/>
    <hyperlink ref="E2164" r:id="rId3008" xr:uid="{00000000-0004-0000-0000-0000BF0B0000}"/>
    <hyperlink ref="Q2164" r:id="rId3009" xr:uid="{00000000-0004-0000-0000-0000C00B0000}"/>
    <hyperlink ref="E2170" r:id="rId3010" xr:uid="{00000000-0004-0000-0000-0000C10B0000}"/>
    <hyperlink ref="Q2170" r:id="rId3011" xr:uid="{00000000-0004-0000-0000-0000C20B0000}"/>
    <hyperlink ref="E2173" r:id="rId3012" xr:uid="{00000000-0004-0000-0000-0000C30B0000}"/>
    <hyperlink ref="Q2173" r:id="rId3013" xr:uid="{00000000-0004-0000-0000-0000C40B0000}"/>
    <hyperlink ref="Q2178" r:id="rId3014" xr:uid="{00000000-0004-0000-0000-0000C50B0000}"/>
    <hyperlink ref="E2177" r:id="rId3015" xr:uid="{00000000-0004-0000-0000-0000C60B0000}"/>
    <hyperlink ref="Q2177" r:id="rId3016" xr:uid="{00000000-0004-0000-0000-0000C70B0000}"/>
    <hyperlink ref="Q2183" r:id="rId3017" xr:uid="{00000000-0004-0000-0000-0000C80B0000}"/>
    <hyperlink ref="E2185" r:id="rId3018" xr:uid="{00000000-0004-0000-0000-0000C90B0000}"/>
    <hyperlink ref="Q2185" r:id="rId3019" xr:uid="{00000000-0004-0000-0000-0000CA0B0000}"/>
    <hyperlink ref="Q2186" r:id="rId3020" xr:uid="{00000000-0004-0000-0000-0000CB0B0000}"/>
    <hyperlink ref="Q2187" r:id="rId3021" xr:uid="{00000000-0004-0000-0000-0000CC0B0000}"/>
    <hyperlink ref="Q2189" r:id="rId3022" xr:uid="{00000000-0004-0000-0000-0000CD0B0000}"/>
    <hyperlink ref="Q2193" r:id="rId3023" xr:uid="{00000000-0004-0000-0000-0000CE0B0000}"/>
    <hyperlink ref="Q2202" r:id="rId3024" xr:uid="{00000000-0004-0000-0000-0000CF0B0000}"/>
    <hyperlink ref="E2204" r:id="rId3025" xr:uid="{00000000-0004-0000-0000-0000D00B0000}"/>
    <hyperlink ref="Q2204" r:id="rId3026" xr:uid="{00000000-0004-0000-0000-0000D10B0000}"/>
    <hyperlink ref="Q2205" r:id="rId3027" xr:uid="{00000000-0004-0000-0000-0000D20B0000}"/>
    <hyperlink ref="Q2207" r:id="rId3028" xr:uid="{00000000-0004-0000-0000-0000D30B0000}"/>
    <hyperlink ref="E2214" r:id="rId3029" xr:uid="{00000000-0004-0000-0000-0000D40B0000}"/>
    <hyperlink ref="Q2214" r:id="rId3030" xr:uid="{00000000-0004-0000-0000-0000D50B0000}"/>
    <hyperlink ref="E2222" r:id="rId3031" xr:uid="{00000000-0004-0000-0000-0000D60B0000}"/>
    <hyperlink ref="Q2222" r:id="rId3032" xr:uid="{00000000-0004-0000-0000-0000D70B0000}"/>
    <hyperlink ref="E2223" r:id="rId3033" xr:uid="{00000000-0004-0000-0000-0000D80B0000}"/>
    <hyperlink ref="Q2223" r:id="rId3034" xr:uid="{00000000-0004-0000-0000-0000D90B0000}"/>
    <hyperlink ref="E2232" r:id="rId3035" xr:uid="{00000000-0004-0000-0000-0000DA0B0000}"/>
    <hyperlink ref="Q2232" r:id="rId3036" xr:uid="{00000000-0004-0000-0000-0000DB0B0000}"/>
    <hyperlink ref="E2227" r:id="rId3037" xr:uid="{00000000-0004-0000-0000-0000DC0B0000}"/>
    <hyperlink ref="Q2227" r:id="rId3038" xr:uid="{00000000-0004-0000-0000-0000DD0B0000}"/>
    <hyperlink ref="Q2235" r:id="rId3039" xr:uid="{00000000-0004-0000-0000-0000DE0B0000}"/>
    <hyperlink ref="Q2241" r:id="rId3040" xr:uid="{00000000-0004-0000-0000-0000DF0B0000}"/>
    <hyperlink ref="E2244" r:id="rId3041" xr:uid="{00000000-0004-0000-0000-0000E00B0000}"/>
    <hyperlink ref="Q2244" r:id="rId3042" xr:uid="{00000000-0004-0000-0000-0000E10B0000}"/>
    <hyperlink ref="Q2248" r:id="rId3043" xr:uid="{00000000-0004-0000-0000-0000E20B0000}"/>
    <hyperlink ref="E2246" r:id="rId3044" xr:uid="{00000000-0004-0000-0000-0000E30B0000}"/>
    <hyperlink ref="Q2246" r:id="rId3045" xr:uid="{00000000-0004-0000-0000-0000E40B0000}"/>
    <hyperlink ref="Q2256" r:id="rId3046" xr:uid="{00000000-0004-0000-0000-0000E50B0000}"/>
    <hyperlink ref="Q2264" r:id="rId3047" xr:uid="{00000000-0004-0000-0000-0000E60B0000}"/>
    <hyperlink ref="Q2269" r:id="rId3048" xr:uid="{00000000-0004-0000-0000-0000E70B0000}"/>
    <hyperlink ref="Q2272" r:id="rId3049" xr:uid="{00000000-0004-0000-0000-0000E80B0000}"/>
    <hyperlink ref="E2281" r:id="rId3050" xr:uid="{00000000-0004-0000-0000-0000E90B0000}"/>
    <hyperlink ref="Q2281" r:id="rId3051" xr:uid="{00000000-0004-0000-0000-0000EA0B0000}"/>
    <hyperlink ref="Q2283" r:id="rId3052" xr:uid="{00000000-0004-0000-0000-0000EB0B0000}"/>
    <hyperlink ref="Q2284" r:id="rId3053" xr:uid="{00000000-0004-0000-0000-0000EC0B0000}"/>
    <hyperlink ref="E2300" r:id="rId3054" xr:uid="{00000000-0004-0000-0000-0000ED0B0000}"/>
    <hyperlink ref="Q2300" r:id="rId3055" xr:uid="{00000000-0004-0000-0000-0000EE0B0000}"/>
    <hyperlink ref="Q2297" r:id="rId3056" xr:uid="{00000000-0004-0000-0000-0000EF0B0000}"/>
    <hyperlink ref="Q2303" r:id="rId3057" xr:uid="{00000000-0004-0000-0000-0000F00B0000}"/>
    <hyperlink ref="Q2307" r:id="rId3058" xr:uid="{00000000-0004-0000-0000-0000F10B0000}"/>
    <hyperlink ref="E2311" r:id="rId3059" xr:uid="{00000000-0004-0000-0000-0000F20B0000}"/>
    <hyperlink ref="Q2311" r:id="rId3060" xr:uid="{00000000-0004-0000-0000-0000F30B0000}"/>
    <hyperlink ref="E2306" r:id="rId3061" xr:uid="{00000000-0004-0000-0000-0000F40B0000}"/>
    <hyperlink ref="Q2306" r:id="rId3062" xr:uid="{00000000-0004-0000-0000-0000F50B0000}"/>
    <hyperlink ref="Q1485" r:id="rId3063" xr:uid="{00000000-0004-0000-0000-0000F60B0000}"/>
    <hyperlink ref="Q1488" r:id="rId3064" xr:uid="{00000000-0004-0000-0000-0000F70B0000}"/>
    <hyperlink ref="E1489" r:id="rId3065" xr:uid="{00000000-0004-0000-0000-0000F80B0000}"/>
    <hyperlink ref="Q1489" r:id="rId3066" xr:uid="{00000000-0004-0000-0000-0000F90B0000}"/>
    <hyperlink ref="E1492" r:id="rId3067" xr:uid="{00000000-0004-0000-0000-0000FA0B0000}"/>
    <hyperlink ref="Q1492" r:id="rId3068" xr:uid="{00000000-0004-0000-0000-0000FB0B0000}"/>
    <hyperlink ref="Q1494" r:id="rId3069" xr:uid="{00000000-0004-0000-0000-0000FC0B0000}"/>
    <hyperlink ref="E1500" r:id="rId3070" xr:uid="{00000000-0004-0000-0000-0000FD0B0000}"/>
    <hyperlink ref="Q1500" r:id="rId3071" xr:uid="{00000000-0004-0000-0000-0000FE0B0000}"/>
    <hyperlink ref="E1496" r:id="rId3072" xr:uid="{00000000-0004-0000-0000-0000FF0B0000}"/>
    <hyperlink ref="Q1496" r:id="rId3073" xr:uid="{00000000-0004-0000-0000-0000000C0000}"/>
    <hyperlink ref="Q1497" r:id="rId3074" xr:uid="{00000000-0004-0000-0000-0000010C0000}"/>
    <hyperlink ref="E1506" r:id="rId3075" xr:uid="{00000000-0004-0000-0000-0000020C0000}"/>
    <hyperlink ref="Q1506" r:id="rId3076" xr:uid="{00000000-0004-0000-0000-0000030C0000}"/>
    <hyperlink ref="Q1523" r:id="rId3077" xr:uid="{00000000-0004-0000-0000-0000040C0000}"/>
    <hyperlink ref="Q1533" r:id="rId3078" xr:uid="{00000000-0004-0000-0000-0000050C0000}"/>
    <hyperlink ref="E1538" r:id="rId3079" xr:uid="{00000000-0004-0000-0000-0000060C0000}"/>
    <hyperlink ref="Q1538" r:id="rId3080" xr:uid="{00000000-0004-0000-0000-0000070C0000}"/>
    <hyperlink ref="Q1544" r:id="rId3081" xr:uid="{00000000-0004-0000-0000-0000080C0000}"/>
    <hyperlink ref="Q1547" r:id="rId3082" xr:uid="{00000000-0004-0000-0000-0000090C0000}"/>
    <hyperlink ref="Q1551" r:id="rId3083" xr:uid="{00000000-0004-0000-0000-00000A0C0000}"/>
    <hyperlink ref="Q1561" r:id="rId3084" xr:uid="{00000000-0004-0000-0000-00000B0C0000}"/>
    <hyperlink ref="E1564" r:id="rId3085" xr:uid="{00000000-0004-0000-0000-00000C0C0000}"/>
    <hyperlink ref="Q1564" r:id="rId3086" xr:uid="{00000000-0004-0000-0000-00000D0C0000}"/>
    <hyperlink ref="Q1580" r:id="rId3087" xr:uid="{00000000-0004-0000-0000-00000E0C0000}"/>
    <hyperlink ref="Q1582" r:id="rId3088" xr:uid="{00000000-0004-0000-0000-00000F0C0000}"/>
    <hyperlink ref="E1588" r:id="rId3089" xr:uid="{00000000-0004-0000-0000-0000100C0000}"/>
    <hyperlink ref="Q1588" r:id="rId3090" xr:uid="{00000000-0004-0000-0000-0000110C0000}"/>
    <hyperlink ref="Q1593" r:id="rId3091" xr:uid="{00000000-0004-0000-0000-0000120C0000}"/>
    <hyperlink ref="E1609" r:id="rId3092" xr:uid="{00000000-0004-0000-0000-0000130C0000}"/>
    <hyperlink ref="Q1609" r:id="rId3093" xr:uid="{00000000-0004-0000-0000-0000140C0000}"/>
    <hyperlink ref="E1611" r:id="rId3094" xr:uid="{00000000-0004-0000-0000-0000150C0000}"/>
    <hyperlink ref="Q1611" r:id="rId3095" xr:uid="{00000000-0004-0000-0000-0000160C0000}"/>
    <hyperlink ref="Q1618" r:id="rId3096" xr:uid="{00000000-0004-0000-0000-0000170C0000}"/>
    <hyperlink ref="Q1627" r:id="rId3097" xr:uid="{00000000-0004-0000-0000-0000180C0000}"/>
    <hyperlink ref="E1637" r:id="rId3098" xr:uid="{00000000-0004-0000-0000-0000190C0000}"/>
    <hyperlink ref="Q1637" r:id="rId3099" xr:uid="{00000000-0004-0000-0000-00001A0C0000}"/>
    <hyperlink ref="E1643" r:id="rId3100" xr:uid="{00000000-0004-0000-0000-00001B0C0000}"/>
    <hyperlink ref="Q1643" r:id="rId3101" xr:uid="{00000000-0004-0000-0000-00001C0C0000}"/>
    <hyperlink ref="E1650" r:id="rId3102" xr:uid="{00000000-0004-0000-0000-00001D0C0000}"/>
    <hyperlink ref="Q1650" r:id="rId3103" xr:uid="{00000000-0004-0000-0000-00001E0C0000}"/>
    <hyperlink ref="E1649" r:id="rId3104" xr:uid="{00000000-0004-0000-0000-00001F0C0000}"/>
    <hyperlink ref="Q1649" r:id="rId3105" xr:uid="{00000000-0004-0000-0000-0000200C0000}"/>
    <hyperlink ref="E1663" r:id="rId3106" xr:uid="{00000000-0004-0000-0000-0000210C0000}"/>
    <hyperlink ref="Q1663" r:id="rId3107" xr:uid="{00000000-0004-0000-0000-0000220C0000}"/>
    <hyperlink ref="E1670" r:id="rId3108" xr:uid="{00000000-0004-0000-0000-0000230C0000}"/>
    <hyperlink ref="Q1670" r:id="rId3109" xr:uid="{00000000-0004-0000-0000-0000240C0000}"/>
    <hyperlink ref="E1689" r:id="rId3110" xr:uid="{00000000-0004-0000-0000-0000250C0000}"/>
    <hyperlink ref="Q1689" r:id="rId3111" xr:uid="{00000000-0004-0000-0000-0000260C0000}"/>
    <hyperlink ref="E1703" r:id="rId3112" xr:uid="{00000000-0004-0000-0000-0000270C0000}"/>
    <hyperlink ref="Q1703" r:id="rId3113" xr:uid="{00000000-0004-0000-0000-0000280C0000}"/>
    <hyperlink ref="E1709" r:id="rId3114" xr:uid="{00000000-0004-0000-0000-0000290C0000}"/>
    <hyperlink ref="Q1709" r:id="rId3115" xr:uid="{00000000-0004-0000-0000-00002A0C0000}"/>
    <hyperlink ref="Q1726" r:id="rId3116" xr:uid="{00000000-0004-0000-0000-00002B0C0000}"/>
    <hyperlink ref="E1731" r:id="rId3117" xr:uid="{00000000-0004-0000-0000-00002C0C0000}"/>
    <hyperlink ref="Q1731" r:id="rId3118" xr:uid="{00000000-0004-0000-0000-00002D0C0000}"/>
    <hyperlink ref="E1730" r:id="rId3119" xr:uid="{00000000-0004-0000-0000-00002E0C0000}"/>
    <hyperlink ref="Q1730" r:id="rId3120" xr:uid="{00000000-0004-0000-0000-00002F0C0000}"/>
    <hyperlink ref="Q1736" r:id="rId3121" xr:uid="{00000000-0004-0000-0000-0000300C0000}"/>
    <hyperlink ref="E1735" r:id="rId3122" xr:uid="{00000000-0004-0000-0000-0000310C0000}"/>
    <hyperlink ref="Q1735" r:id="rId3123" xr:uid="{00000000-0004-0000-0000-0000320C0000}"/>
    <hyperlink ref="E1740" r:id="rId3124" xr:uid="{00000000-0004-0000-0000-0000330C0000}"/>
    <hyperlink ref="Q1740" r:id="rId3125" xr:uid="{00000000-0004-0000-0000-0000340C0000}"/>
    <hyperlink ref="E1741" r:id="rId3126" xr:uid="{00000000-0004-0000-0000-0000350C0000}"/>
    <hyperlink ref="Q1741" r:id="rId3127" xr:uid="{00000000-0004-0000-0000-0000360C0000}"/>
    <hyperlink ref="Q1753" r:id="rId3128" xr:uid="{00000000-0004-0000-0000-0000370C0000}"/>
    <hyperlink ref="E1754" r:id="rId3129" xr:uid="{00000000-0004-0000-0000-0000380C0000}"/>
    <hyperlink ref="Q1754" r:id="rId3130" xr:uid="{00000000-0004-0000-0000-0000390C0000}"/>
    <hyperlink ref="E1755" r:id="rId3131" xr:uid="{00000000-0004-0000-0000-00003A0C0000}"/>
    <hyperlink ref="Q1755" r:id="rId3132" xr:uid="{00000000-0004-0000-0000-00003B0C0000}"/>
    <hyperlink ref="Q1756" r:id="rId3133" xr:uid="{00000000-0004-0000-0000-00003C0C0000}"/>
    <hyperlink ref="Q1758" r:id="rId3134" xr:uid="{00000000-0004-0000-0000-00003D0C0000}"/>
    <hyperlink ref="E1767" r:id="rId3135" xr:uid="{00000000-0004-0000-0000-00003E0C0000}"/>
    <hyperlink ref="Q1767" r:id="rId3136" xr:uid="{00000000-0004-0000-0000-00003F0C0000}"/>
    <hyperlink ref="E1770" r:id="rId3137" xr:uid="{00000000-0004-0000-0000-0000400C0000}"/>
    <hyperlink ref="Q1770" r:id="rId3138" xr:uid="{00000000-0004-0000-0000-0000410C0000}"/>
    <hyperlink ref="E1772" r:id="rId3139" xr:uid="{00000000-0004-0000-0000-0000420C0000}"/>
    <hyperlink ref="Q1772" r:id="rId3140" xr:uid="{00000000-0004-0000-0000-0000430C0000}"/>
    <hyperlink ref="E1773" r:id="rId3141" xr:uid="{00000000-0004-0000-0000-0000440C0000}"/>
    <hyperlink ref="Q1773" r:id="rId3142" xr:uid="{00000000-0004-0000-0000-0000450C0000}"/>
    <hyperlink ref="Q1788" r:id="rId3143" xr:uid="{00000000-0004-0000-0000-0000460C0000}"/>
    <hyperlink ref="Q1787" r:id="rId3144" xr:uid="{00000000-0004-0000-0000-0000470C0000}"/>
    <hyperlink ref="Q1795" r:id="rId3145" xr:uid="{00000000-0004-0000-0000-0000480C0000}"/>
    <hyperlink ref="E1798" r:id="rId3146" xr:uid="{00000000-0004-0000-0000-0000490C0000}"/>
    <hyperlink ref="Q1798" r:id="rId3147" xr:uid="{00000000-0004-0000-0000-00004A0C0000}"/>
    <hyperlink ref="E1799" r:id="rId3148" xr:uid="{00000000-0004-0000-0000-00004B0C0000}"/>
    <hyperlink ref="Q1799" r:id="rId3149" xr:uid="{00000000-0004-0000-0000-00004C0C0000}"/>
    <hyperlink ref="Q1802" r:id="rId3150" xr:uid="{00000000-0004-0000-0000-00004D0C0000}"/>
    <hyperlink ref="Q1808" r:id="rId3151" xr:uid="{00000000-0004-0000-0000-00004E0C0000}"/>
    <hyperlink ref="Q1825" r:id="rId3152" xr:uid="{00000000-0004-0000-0000-00004F0C0000}"/>
    <hyperlink ref="E1823" r:id="rId3153" xr:uid="{00000000-0004-0000-0000-0000500C0000}"/>
    <hyperlink ref="Q1823" r:id="rId3154" xr:uid="{00000000-0004-0000-0000-0000510C0000}"/>
    <hyperlink ref="E1827" r:id="rId3155" xr:uid="{00000000-0004-0000-0000-0000520C0000}"/>
    <hyperlink ref="Q1827" r:id="rId3156" xr:uid="{00000000-0004-0000-0000-0000530C0000}"/>
    <hyperlink ref="Q1833" r:id="rId3157" xr:uid="{00000000-0004-0000-0000-0000540C0000}"/>
    <hyperlink ref="Q1835" r:id="rId3158" xr:uid="{00000000-0004-0000-0000-0000550C0000}"/>
    <hyperlink ref="E1845" r:id="rId3159" xr:uid="{00000000-0004-0000-0000-0000560C0000}"/>
    <hyperlink ref="Q1845" r:id="rId3160" xr:uid="{00000000-0004-0000-0000-0000570C0000}"/>
    <hyperlink ref="Q1850" r:id="rId3161" xr:uid="{00000000-0004-0000-0000-0000580C0000}"/>
    <hyperlink ref="E1853" r:id="rId3162" xr:uid="{00000000-0004-0000-0000-0000590C0000}"/>
    <hyperlink ref="Q1853" r:id="rId3163" xr:uid="{00000000-0004-0000-0000-00005A0C0000}"/>
    <hyperlink ref="E1861" r:id="rId3164" xr:uid="{00000000-0004-0000-0000-00005B0C0000}"/>
    <hyperlink ref="Q1861" r:id="rId3165" xr:uid="{00000000-0004-0000-0000-00005C0C0000}"/>
    <hyperlink ref="E1872" r:id="rId3166" xr:uid="{00000000-0004-0000-0000-00005D0C0000}"/>
    <hyperlink ref="Q1872" r:id="rId3167" xr:uid="{00000000-0004-0000-0000-00005E0C0000}"/>
    <hyperlink ref="Q1877" r:id="rId3168" xr:uid="{00000000-0004-0000-0000-00005F0C0000}"/>
    <hyperlink ref="Q1882" r:id="rId3169" xr:uid="{00000000-0004-0000-0000-0000600C0000}"/>
    <hyperlink ref="Q1893" r:id="rId3170" xr:uid="{00000000-0004-0000-0000-0000610C0000}"/>
    <hyperlink ref="E1904" r:id="rId3171" xr:uid="{00000000-0004-0000-0000-0000620C0000}"/>
    <hyperlink ref="Q1904" r:id="rId3172" xr:uid="{00000000-0004-0000-0000-0000630C0000}"/>
    <hyperlink ref="E1908" r:id="rId3173" xr:uid="{00000000-0004-0000-0000-0000640C0000}"/>
    <hyperlink ref="Q1908" r:id="rId3174" xr:uid="{00000000-0004-0000-0000-0000650C0000}"/>
    <hyperlink ref="Q1917" r:id="rId3175" xr:uid="{00000000-0004-0000-0000-0000660C0000}"/>
    <hyperlink ref="Q1924" r:id="rId3176" xr:uid="{00000000-0004-0000-0000-0000670C0000}"/>
    <hyperlink ref="Q1936" r:id="rId3177" xr:uid="{00000000-0004-0000-0000-0000680C0000}"/>
    <hyperlink ref="E1961" r:id="rId3178" xr:uid="{00000000-0004-0000-0000-0000690C0000}"/>
    <hyperlink ref="Q1961" r:id="rId3179" xr:uid="{00000000-0004-0000-0000-00006A0C0000}"/>
    <hyperlink ref="Q1962" r:id="rId3180" xr:uid="{00000000-0004-0000-0000-00006B0C0000}"/>
    <hyperlink ref="E1973" r:id="rId3181" xr:uid="{00000000-0004-0000-0000-00006C0C0000}"/>
    <hyperlink ref="Q1973" r:id="rId3182" xr:uid="{00000000-0004-0000-0000-00006D0C0000}"/>
    <hyperlink ref="Q1985" r:id="rId3183" xr:uid="{00000000-0004-0000-0000-00006E0C0000}"/>
    <hyperlink ref="E1994" r:id="rId3184" xr:uid="{00000000-0004-0000-0000-00006F0C0000}"/>
    <hyperlink ref="Q1994" r:id="rId3185" xr:uid="{00000000-0004-0000-0000-0000700C0000}"/>
    <hyperlink ref="E1998" r:id="rId3186" xr:uid="{00000000-0004-0000-0000-0000710C0000}"/>
    <hyperlink ref="Q1998" r:id="rId3187" xr:uid="{00000000-0004-0000-0000-0000720C0000}"/>
    <hyperlink ref="Q1996" r:id="rId3188" xr:uid="{00000000-0004-0000-0000-0000730C0000}"/>
    <hyperlink ref="Q1999" r:id="rId3189" xr:uid="{00000000-0004-0000-0000-0000740C0000}"/>
    <hyperlink ref="Q2013" r:id="rId3190" xr:uid="{00000000-0004-0000-0000-0000750C0000}"/>
    <hyperlink ref="Q2022" r:id="rId3191" xr:uid="{00000000-0004-0000-0000-0000760C0000}"/>
    <hyperlink ref="E2024" r:id="rId3192" xr:uid="{00000000-0004-0000-0000-0000770C0000}"/>
    <hyperlink ref="Q2024" r:id="rId3193" xr:uid="{00000000-0004-0000-0000-0000780C0000}"/>
    <hyperlink ref="Q2028" r:id="rId3194" xr:uid="{00000000-0004-0000-0000-0000790C0000}"/>
    <hyperlink ref="E2040" r:id="rId3195" xr:uid="{00000000-0004-0000-0000-00007A0C0000}"/>
    <hyperlink ref="Q2040" r:id="rId3196" xr:uid="{00000000-0004-0000-0000-00007B0C0000}"/>
    <hyperlink ref="E2069" r:id="rId3197" xr:uid="{00000000-0004-0000-0000-00007C0C0000}"/>
    <hyperlink ref="Q2069" r:id="rId3198" xr:uid="{00000000-0004-0000-0000-00007D0C0000}"/>
    <hyperlink ref="Q2068" r:id="rId3199" xr:uid="{00000000-0004-0000-0000-00007E0C0000}"/>
    <hyperlink ref="Q2075" r:id="rId3200" xr:uid="{00000000-0004-0000-0000-00007F0C0000}"/>
    <hyperlink ref="Q2085" r:id="rId3201" xr:uid="{00000000-0004-0000-0000-0000800C0000}"/>
    <hyperlink ref="Q2091" r:id="rId3202" xr:uid="{00000000-0004-0000-0000-0000810C0000}"/>
    <hyperlink ref="Q2093" r:id="rId3203" xr:uid="{00000000-0004-0000-0000-0000820C0000}"/>
    <hyperlink ref="Q2090" r:id="rId3204" xr:uid="{00000000-0004-0000-0000-0000830C0000}"/>
    <hyperlink ref="E2094" r:id="rId3205" xr:uid="{00000000-0004-0000-0000-0000840C0000}"/>
    <hyperlink ref="Q2094" r:id="rId3206" xr:uid="{00000000-0004-0000-0000-0000850C0000}"/>
    <hyperlink ref="E2098" r:id="rId3207" xr:uid="{00000000-0004-0000-0000-0000860C0000}"/>
    <hyperlink ref="Q2098" r:id="rId3208" xr:uid="{00000000-0004-0000-0000-0000870C0000}"/>
    <hyperlink ref="E2115" r:id="rId3209" xr:uid="{00000000-0004-0000-0000-0000880C0000}"/>
    <hyperlink ref="Q2115" r:id="rId3210" xr:uid="{00000000-0004-0000-0000-0000890C0000}"/>
    <hyperlink ref="E2123" r:id="rId3211" xr:uid="{00000000-0004-0000-0000-00008A0C0000}"/>
    <hyperlink ref="Q2123" r:id="rId3212" xr:uid="{00000000-0004-0000-0000-00008B0C0000}"/>
    <hyperlink ref="E2125" r:id="rId3213" xr:uid="{00000000-0004-0000-0000-00008C0C0000}"/>
    <hyperlink ref="Q2125" r:id="rId3214" xr:uid="{00000000-0004-0000-0000-00008D0C0000}"/>
    <hyperlink ref="E2124" r:id="rId3215" xr:uid="{00000000-0004-0000-0000-00008E0C0000}"/>
    <hyperlink ref="Q2124" r:id="rId3216" xr:uid="{00000000-0004-0000-0000-00008F0C0000}"/>
    <hyperlink ref="E2130" r:id="rId3217" xr:uid="{00000000-0004-0000-0000-0000900C0000}"/>
    <hyperlink ref="Q2130" r:id="rId3218" xr:uid="{00000000-0004-0000-0000-0000910C0000}"/>
    <hyperlink ref="E2132" r:id="rId3219" xr:uid="{00000000-0004-0000-0000-0000920C0000}"/>
    <hyperlink ref="Q2132" r:id="rId3220" xr:uid="{00000000-0004-0000-0000-0000930C0000}"/>
    <hyperlink ref="Q2143" r:id="rId3221" xr:uid="{00000000-0004-0000-0000-0000940C0000}"/>
    <hyperlink ref="E2155" r:id="rId3222" xr:uid="{00000000-0004-0000-0000-0000950C0000}"/>
    <hyperlink ref="Q2155" r:id="rId3223" xr:uid="{00000000-0004-0000-0000-0000960C0000}"/>
    <hyperlink ref="Q2169" r:id="rId3224" xr:uid="{00000000-0004-0000-0000-0000970C0000}"/>
    <hyperlink ref="E2176" r:id="rId3225" xr:uid="{00000000-0004-0000-0000-0000980C0000}"/>
    <hyperlink ref="Q2176" r:id="rId3226" xr:uid="{00000000-0004-0000-0000-0000990C0000}"/>
    <hyperlink ref="Q2184" r:id="rId3227" xr:uid="{00000000-0004-0000-0000-00009A0C0000}"/>
    <hyperlink ref="E2188" r:id="rId3228" xr:uid="{00000000-0004-0000-0000-00009B0C0000}"/>
    <hyperlink ref="Q2188" r:id="rId3229" xr:uid="{00000000-0004-0000-0000-00009C0C0000}"/>
    <hyperlink ref="E2191" r:id="rId3230" xr:uid="{00000000-0004-0000-0000-00009D0C0000}"/>
    <hyperlink ref="Q2191" r:id="rId3231" xr:uid="{00000000-0004-0000-0000-00009E0C0000}"/>
    <hyperlink ref="Q2194" r:id="rId3232" xr:uid="{00000000-0004-0000-0000-00009F0C0000}"/>
    <hyperlink ref="Q2198" r:id="rId3233" xr:uid="{00000000-0004-0000-0000-0000A00C0000}"/>
    <hyperlink ref="E2201" r:id="rId3234" xr:uid="{00000000-0004-0000-0000-0000A10C0000}"/>
    <hyperlink ref="Q2201" r:id="rId3235" xr:uid="{00000000-0004-0000-0000-0000A20C0000}"/>
    <hyperlink ref="Q2208" r:id="rId3236" xr:uid="{00000000-0004-0000-0000-0000A30C0000}"/>
    <hyperlink ref="Q2211" r:id="rId3237" xr:uid="{00000000-0004-0000-0000-0000A40C0000}"/>
    <hyperlink ref="Q2213" r:id="rId3238" xr:uid="{00000000-0004-0000-0000-0000A50C0000}"/>
    <hyperlink ref="Q2215" r:id="rId3239" xr:uid="{00000000-0004-0000-0000-0000A60C0000}"/>
    <hyperlink ref="Q2218" r:id="rId3240" xr:uid="{00000000-0004-0000-0000-0000A70C0000}"/>
    <hyperlink ref="E2219" r:id="rId3241" xr:uid="{00000000-0004-0000-0000-0000A80C0000}"/>
    <hyperlink ref="Q2219" r:id="rId3242" xr:uid="{00000000-0004-0000-0000-0000A90C0000}"/>
    <hyperlink ref="E2231" r:id="rId3243" xr:uid="{00000000-0004-0000-0000-0000AA0C0000}"/>
    <hyperlink ref="Q2231" r:id="rId3244" xr:uid="{00000000-0004-0000-0000-0000AB0C0000}"/>
    <hyperlink ref="E2229" r:id="rId3245" xr:uid="{00000000-0004-0000-0000-0000AC0C0000}"/>
    <hyperlink ref="Q2229" r:id="rId3246" xr:uid="{00000000-0004-0000-0000-0000AD0C0000}"/>
    <hyperlink ref="Q2228" r:id="rId3247" xr:uid="{00000000-0004-0000-0000-0000AE0C0000}"/>
    <hyperlink ref="E2230" r:id="rId3248" xr:uid="{00000000-0004-0000-0000-0000AF0C0000}"/>
    <hyperlink ref="Q2230" r:id="rId3249" xr:uid="{00000000-0004-0000-0000-0000B00C0000}"/>
    <hyperlink ref="Q2226" r:id="rId3250" xr:uid="{00000000-0004-0000-0000-0000B10C0000}"/>
    <hyperlink ref="E2236" r:id="rId3251" xr:uid="{00000000-0004-0000-0000-0000B20C0000}"/>
    <hyperlink ref="Q2236" r:id="rId3252" xr:uid="{00000000-0004-0000-0000-0000B30C0000}"/>
    <hyperlink ref="Q2242" r:id="rId3253" xr:uid="{00000000-0004-0000-0000-0000B40C0000}"/>
    <hyperlink ref="E2249" r:id="rId3254" xr:uid="{00000000-0004-0000-0000-0000B50C0000}"/>
    <hyperlink ref="Q2249" r:id="rId3255" xr:uid="{00000000-0004-0000-0000-0000B60C0000}"/>
    <hyperlink ref="Q2257" r:id="rId3256" xr:uid="{00000000-0004-0000-0000-0000B70C0000}"/>
    <hyperlink ref="E2254" r:id="rId3257" xr:uid="{00000000-0004-0000-0000-0000B80C0000}"/>
    <hyperlink ref="Q2254" r:id="rId3258" xr:uid="{00000000-0004-0000-0000-0000B90C0000}"/>
    <hyperlink ref="Q2261" r:id="rId3259" xr:uid="{00000000-0004-0000-0000-0000BA0C0000}"/>
    <hyperlink ref="Q2262" r:id="rId3260" xr:uid="{00000000-0004-0000-0000-0000BB0C0000}"/>
    <hyperlink ref="E2278" r:id="rId3261" xr:uid="{00000000-0004-0000-0000-0000BC0C0000}"/>
    <hyperlink ref="Q2278" r:id="rId3262" xr:uid="{00000000-0004-0000-0000-0000BD0C0000}"/>
    <hyperlink ref="E2282" r:id="rId3263" xr:uid="{00000000-0004-0000-0000-0000BE0C0000}"/>
    <hyperlink ref="Q2282" r:id="rId3264" xr:uid="{00000000-0004-0000-0000-0000BF0C0000}"/>
    <hyperlink ref="E2287" r:id="rId3265" xr:uid="{00000000-0004-0000-0000-0000C00C0000}"/>
    <hyperlink ref="Q2287" r:id="rId3266" xr:uid="{00000000-0004-0000-0000-0000C10C0000}"/>
    <hyperlink ref="E2290" r:id="rId3267" xr:uid="{00000000-0004-0000-0000-0000C20C0000}"/>
    <hyperlink ref="Q2290" r:id="rId3268" xr:uid="{00000000-0004-0000-0000-0000C30C0000}"/>
    <hyperlink ref="Q2286" r:id="rId3269" xr:uid="{00000000-0004-0000-0000-0000C40C0000}"/>
    <hyperlink ref="E2298" r:id="rId3270" xr:uid="{00000000-0004-0000-0000-0000C50C0000}"/>
    <hyperlink ref="Q2298" r:id="rId3271" xr:uid="{00000000-0004-0000-0000-0000C60C0000}"/>
    <hyperlink ref="E2305" r:id="rId3272" xr:uid="{00000000-0004-0000-0000-0000C70C0000}"/>
    <hyperlink ref="Q2305" r:id="rId3273" xr:uid="{00000000-0004-0000-0000-0000C80C0000}"/>
    <hyperlink ref="Q2308" r:id="rId3274" xr:uid="{00000000-0004-0000-0000-0000C90C0000}"/>
    <hyperlink ref="Q1495" r:id="rId3275" xr:uid="{00000000-0004-0000-0000-0000CA0C0000}"/>
    <hyperlink ref="E1524" r:id="rId3276" xr:uid="{00000000-0004-0000-0000-0000CB0C0000}"/>
    <hyperlink ref="Q1524" r:id="rId3277" xr:uid="{00000000-0004-0000-0000-0000CC0C0000}"/>
    <hyperlink ref="Q1763" r:id="rId3278" xr:uid="{00000000-0004-0000-0000-0000CD0C0000}"/>
    <hyperlink ref="E1809" r:id="rId3279" xr:uid="{00000000-0004-0000-0000-0000CE0C0000}"/>
    <hyperlink ref="Q1809" r:id="rId3280" xr:uid="{00000000-0004-0000-0000-0000CF0C0000}"/>
    <hyperlink ref="E1974" r:id="rId3281" xr:uid="{00000000-0004-0000-0000-0000D00C0000}"/>
    <hyperlink ref="Q1974" r:id="rId3282" xr:uid="{00000000-0004-0000-0000-0000D10C0000}"/>
    <hyperlink ref="E1988" r:id="rId3283" xr:uid="{00000000-0004-0000-0000-0000D20C0000}"/>
    <hyperlink ref="Q1988" r:id="rId3284" xr:uid="{00000000-0004-0000-0000-0000D30C0000}"/>
    <hyperlink ref="Q2017" r:id="rId3285" xr:uid="{00000000-0004-0000-0000-0000D40C0000}"/>
    <hyperlink ref="Q2089" r:id="rId3286" xr:uid="{00000000-0004-0000-0000-0000D50C0000}"/>
    <hyperlink ref="E2174" r:id="rId3287" xr:uid="{00000000-0004-0000-0000-0000D60C0000}"/>
    <hyperlink ref="Q2174" r:id="rId3288" xr:uid="{00000000-0004-0000-0000-0000D70C0000}"/>
    <hyperlink ref="E2258" r:id="rId3289" xr:uid="{00000000-0004-0000-0000-0000D80C0000}"/>
    <hyperlink ref="Q2258" r:id="rId3290" xr:uid="{00000000-0004-0000-0000-0000D90C0000}"/>
    <hyperlink ref="Q2268" r:id="rId3291" xr:uid="{00000000-0004-0000-0000-0000DA0C0000}"/>
    <hyperlink ref="E2274" r:id="rId3292" xr:uid="{00000000-0004-0000-0000-0000DB0C0000}"/>
    <hyperlink ref="Q2274" r:id="rId3293" xr:uid="{00000000-0004-0000-0000-0000DC0C0000}"/>
    <hyperlink ref="E1676" r:id="rId3294" xr:uid="{00000000-0004-0000-0000-0000DD0C0000}"/>
    <hyperlink ref="Q1676" r:id="rId3295" xr:uid="{00000000-0004-0000-0000-0000DE0C0000}"/>
    <hyperlink ref="Q1712" r:id="rId3296" xr:uid="{00000000-0004-0000-0000-0000DF0C0000}"/>
    <hyperlink ref="Q2135" r:id="rId3297" xr:uid="{00000000-0004-0000-0000-0000E00C0000}"/>
    <hyperlink ref="E2160" r:id="rId3298" xr:uid="{00000000-0004-0000-0000-0000E10C0000}"/>
    <hyperlink ref="Q2160" r:id="rId3299" xr:uid="{00000000-0004-0000-0000-0000E20C0000}"/>
    <hyperlink ref="Q2273" r:id="rId3300" xr:uid="{00000000-0004-0000-0000-0000E30C0000}"/>
    <hyperlink ref="Q1486" r:id="rId3301" xr:uid="{00000000-0004-0000-0000-0000E40C0000}"/>
    <hyperlink ref="Q1490" r:id="rId3302" xr:uid="{00000000-0004-0000-0000-0000E50C0000}"/>
    <hyperlink ref="Q1491" r:id="rId3303" xr:uid="{00000000-0004-0000-0000-0000E60C0000}"/>
    <hyperlink ref="Q1498" r:id="rId3304" xr:uid="{00000000-0004-0000-0000-0000E70C0000}"/>
    <hyperlink ref="Q1503" r:id="rId3305" xr:uid="{00000000-0004-0000-0000-0000E80C0000}"/>
    <hyperlink ref="Q1505" r:id="rId3306" xr:uid="{00000000-0004-0000-0000-0000E90C0000}"/>
    <hyperlink ref="Q1508" r:id="rId3307" xr:uid="{00000000-0004-0000-0000-0000EA0C0000}"/>
    <hyperlink ref="Q1513" r:id="rId3308" xr:uid="{00000000-0004-0000-0000-0000EB0C0000}"/>
    <hyperlink ref="Q1510" r:id="rId3309" xr:uid="{00000000-0004-0000-0000-0000EC0C0000}"/>
    <hyperlink ref="Q1512" r:id="rId3310" xr:uid="{00000000-0004-0000-0000-0000ED0C0000}"/>
    <hyperlink ref="Q1518" r:id="rId3311" xr:uid="{00000000-0004-0000-0000-0000EE0C0000}"/>
    <hyperlink ref="Q1519" r:id="rId3312" xr:uid="{00000000-0004-0000-0000-0000EF0C0000}"/>
    <hyperlink ref="Q1521" r:id="rId3313" xr:uid="{00000000-0004-0000-0000-0000F00C0000}"/>
    <hyperlink ref="Q1527" r:id="rId3314" xr:uid="{00000000-0004-0000-0000-0000F10C0000}"/>
    <hyperlink ref="Q1562" r:id="rId3315" xr:uid="{00000000-0004-0000-0000-0000F20C0000}"/>
    <hyperlink ref="Q1565" r:id="rId3316" xr:uid="{00000000-0004-0000-0000-0000F30C0000}"/>
    <hyperlink ref="Q1568" r:id="rId3317" xr:uid="{00000000-0004-0000-0000-0000F40C0000}"/>
    <hyperlink ref="Q1567" r:id="rId3318" xr:uid="{00000000-0004-0000-0000-0000F50C0000}"/>
    <hyperlink ref="Q1570" r:id="rId3319" xr:uid="{00000000-0004-0000-0000-0000F60C0000}"/>
    <hyperlink ref="Q1569" r:id="rId3320" xr:uid="{00000000-0004-0000-0000-0000F70C0000}"/>
    <hyperlink ref="Q1578" r:id="rId3321" xr:uid="{00000000-0004-0000-0000-0000F80C0000}"/>
    <hyperlink ref="Q1576" r:id="rId3322" xr:uid="{00000000-0004-0000-0000-0000F90C0000}"/>
    <hyperlink ref="Q1584" r:id="rId3323" xr:uid="{00000000-0004-0000-0000-0000FA0C0000}"/>
    <hyperlink ref="Q1590" r:id="rId3324" xr:uid="{00000000-0004-0000-0000-0000FB0C0000}"/>
    <hyperlink ref="Q1589" r:id="rId3325" xr:uid="{00000000-0004-0000-0000-0000FC0C0000}"/>
    <hyperlink ref="Q1595" r:id="rId3326" xr:uid="{00000000-0004-0000-0000-0000FD0C0000}"/>
    <hyperlink ref="Q1594" r:id="rId3327" xr:uid="{00000000-0004-0000-0000-0000FE0C0000}"/>
    <hyperlink ref="Q1602" r:id="rId3328" xr:uid="{00000000-0004-0000-0000-0000FF0C0000}"/>
    <hyperlink ref="Q1603" r:id="rId3329" xr:uid="{00000000-0004-0000-0000-0000000D0000}"/>
    <hyperlink ref="Q1601" r:id="rId3330" xr:uid="{00000000-0004-0000-0000-0000010D0000}"/>
    <hyperlink ref="Q1604" r:id="rId3331" xr:uid="{00000000-0004-0000-0000-0000020D0000}"/>
    <hyperlink ref="Q1610" r:id="rId3332" xr:uid="{00000000-0004-0000-0000-0000030D0000}"/>
    <hyperlink ref="Q1612" r:id="rId3333" xr:uid="{00000000-0004-0000-0000-0000040D0000}"/>
    <hyperlink ref="Q1622" r:id="rId3334" xr:uid="{00000000-0004-0000-0000-0000050D0000}"/>
    <hyperlink ref="Q1621" r:id="rId3335" xr:uid="{00000000-0004-0000-0000-0000060D0000}"/>
    <hyperlink ref="Q1625" r:id="rId3336" xr:uid="{00000000-0004-0000-0000-0000070D0000}"/>
    <hyperlink ref="Q1623" r:id="rId3337" xr:uid="{00000000-0004-0000-0000-0000080D0000}"/>
    <hyperlink ref="Q1631" r:id="rId3338" xr:uid="{00000000-0004-0000-0000-0000090D0000}"/>
    <hyperlink ref="Q1634" r:id="rId3339" xr:uid="{00000000-0004-0000-0000-00000A0D0000}"/>
    <hyperlink ref="Q1648" r:id="rId3340" xr:uid="{00000000-0004-0000-0000-00000B0D0000}"/>
    <hyperlink ref="Q1651" r:id="rId3341" xr:uid="{00000000-0004-0000-0000-00000C0D0000}"/>
    <hyperlink ref="Q1655" r:id="rId3342" xr:uid="{00000000-0004-0000-0000-00000D0D0000}"/>
    <hyperlink ref="Q1660" r:id="rId3343" xr:uid="{00000000-0004-0000-0000-00000E0D0000}"/>
    <hyperlink ref="Q1662" r:id="rId3344" xr:uid="{00000000-0004-0000-0000-00000F0D0000}"/>
    <hyperlink ref="Q1661" r:id="rId3345" xr:uid="{00000000-0004-0000-0000-0000100D0000}"/>
    <hyperlink ref="Q1668" r:id="rId3346" xr:uid="{00000000-0004-0000-0000-0000110D0000}"/>
    <hyperlink ref="Q1669" r:id="rId3347" xr:uid="{00000000-0004-0000-0000-0000120D0000}"/>
    <hyperlink ref="Q1671" r:id="rId3348" xr:uid="{00000000-0004-0000-0000-0000130D0000}"/>
    <hyperlink ref="Q1672" r:id="rId3349" xr:uid="{00000000-0004-0000-0000-0000140D0000}"/>
    <hyperlink ref="Q1675" r:id="rId3350" xr:uid="{00000000-0004-0000-0000-0000150D0000}"/>
    <hyperlink ref="Q1673" r:id="rId3351" xr:uid="{00000000-0004-0000-0000-0000160D0000}"/>
    <hyperlink ref="Q1683" r:id="rId3352" xr:uid="{00000000-0004-0000-0000-0000170D0000}"/>
    <hyperlink ref="Q1681" r:id="rId3353" xr:uid="{00000000-0004-0000-0000-0000180D0000}"/>
    <hyperlink ref="Q1685" r:id="rId3354" xr:uid="{00000000-0004-0000-0000-0000190D0000}"/>
    <hyperlink ref="Q1687" r:id="rId3355" xr:uid="{00000000-0004-0000-0000-00001A0D0000}"/>
    <hyperlink ref="Q1694" r:id="rId3356" xr:uid="{00000000-0004-0000-0000-00001B0D0000}"/>
    <hyperlink ref="Q1700" r:id="rId3357" xr:uid="{00000000-0004-0000-0000-00001C0D0000}"/>
    <hyperlink ref="Q1699" r:id="rId3358" xr:uid="{00000000-0004-0000-0000-00001D0D0000}"/>
    <hyperlink ref="Q1696" r:id="rId3359" xr:uid="{00000000-0004-0000-0000-00001E0D0000}"/>
    <hyperlink ref="Q1701" r:id="rId3360" xr:uid="{00000000-0004-0000-0000-00001F0D0000}"/>
    <hyperlink ref="Q1716" r:id="rId3361" xr:uid="{00000000-0004-0000-0000-0000200D0000}"/>
    <hyperlink ref="Q1711" r:id="rId3362" xr:uid="{00000000-0004-0000-0000-0000210D0000}"/>
    <hyperlink ref="Q1714" r:id="rId3363" xr:uid="{00000000-0004-0000-0000-0000220D0000}"/>
    <hyperlink ref="Q1721" r:id="rId3364" xr:uid="{00000000-0004-0000-0000-0000230D0000}"/>
    <hyperlink ref="Q1718" r:id="rId3365" xr:uid="{00000000-0004-0000-0000-0000240D0000}"/>
    <hyperlink ref="Q1723" r:id="rId3366" xr:uid="{00000000-0004-0000-0000-0000250D0000}"/>
    <hyperlink ref="Q1729" r:id="rId3367" xr:uid="{00000000-0004-0000-0000-0000260D0000}"/>
    <hyperlink ref="Q1728" r:id="rId3368" xr:uid="{00000000-0004-0000-0000-0000270D0000}"/>
    <hyperlink ref="Q1727" r:id="rId3369" xr:uid="{00000000-0004-0000-0000-0000280D0000}"/>
    <hyperlink ref="Q1738" r:id="rId3370" xr:uid="{00000000-0004-0000-0000-0000290D0000}"/>
    <hyperlink ref="Q1742" r:id="rId3371" xr:uid="{00000000-0004-0000-0000-00002A0D0000}"/>
    <hyperlink ref="Q1743" r:id="rId3372" xr:uid="{00000000-0004-0000-0000-00002B0D0000}"/>
    <hyperlink ref="Q1747" r:id="rId3373" xr:uid="{00000000-0004-0000-0000-00002C0D0000}"/>
    <hyperlink ref="Q1746" r:id="rId3374" xr:uid="{00000000-0004-0000-0000-00002D0D0000}"/>
    <hyperlink ref="Q1752" r:id="rId3375" xr:uid="{00000000-0004-0000-0000-00002E0D0000}"/>
    <hyperlink ref="Q1762" r:id="rId3376" xr:uid="{00000000-0004-0000-0000-00002F0D0000}"/>
    <hyperlink ref="Q1768" r:id="rId3377" xr:uid="{00000000-0004-0000-0000-0000300D0000}"/>
    <hyperlink ref="Q1769" r:id="rId3378" xr:uid="{00000000-0004-0000-0000-0000310D0000}"/>
    <hyperlink ref="Q1791" r:id="rId3379" xr:uid="{00000000-0004-0000-0000-0000320D0000}"/>
    <hyperlink ref="Q1807" r:id="rId3380" xr:uid="{00000000-0004-0000-0000-0000330D0000}"/>
    <hyperlink ref="Q1818" r:id="rId3381" xr:uid="{00000000-0004-0000-0000-0000340D0000}"/>
    <hyperlink ref="Q1815" r:id="rId3382" xr:uid="{00000000-0004-0000-0000-0000350D0000}"/>
    <hyperlink ref="Q1830" r:id="rId3383" xr:uid="{00000000-0004-0000-0000-0000360D0000}"/>
    <hyperlink ref="Q1831" r:id="rId3384" xr:uid="{00000000-0004-0000-0000-0000370D0000}"/>
    <hyperlink ref="Q1839" r:id="rId3385" xr:uid="{00000000-0004-0000-0000-0000380D0000}"/>
    <hyperlink ref="Q1838" r:id="rId3386" xr:uid="{00000000-0004-0000-0000-0000390D0000}"/>
    <hyperlink ref="Q1836" r:id="rId3387" xr:uid="{00000000-0004-0000-0000-00003A0D0000}"/>
    <hyperlink ref="Q1841" r:id="rId3388" xr:uid="{00000000-0004-0000-0000-00003B0D0000}"/>
    <hyperlink ref="Q1840" r:id="rId3389" xr:uid="{00000000-0004-0000-0000-00003C0D0000}"/>
    <hyperlink ref="Q1868" r:id="rId3390" xr:uid="{00000000-0004-0000-0000-00003D0D0000}"/>
    <hyperlink ref="Q1869" r:id="rId3391" xr:uid="{00000000-0004-0000-0000-00003E0D0000}"/>
    <hyperlink ref="Q1871" r:id="rId3392" xr:uid="{00000000-0004-0000-0000-00003F0D0000}"/>
    <hyperlink ref="Q1874" r:id="rId3393" xr:uid="{00000000-0004-0000-0000-0000400D0000}"/>
    <hyperlink ref="Q1876" r:id="rId3394" xr:uid="{00000000-0004-0000-0000-0000410D0000}"/>
    <hyperlink ref="Q1881" r:id="rId3395" xr:uid="{00000000-0004-0000-0000-0000420D0000}"/>
    <hyperlink ref="Q1886" r:id="rId3396" xr:uid="{00000000-0004-0000-0000-0000430D0000}"/>
    <hyperlink ref="Q1891" r:id="rId3397" xr:uid="{00000000-0004-0000-0000-0000440D0000}"/>
    <hyperlink ref="Q1889" r:id="rId3398" xr:uid="{00000000-0004-0000-0000-0000450D0000}"/>
    <hyperlink ref="E1894" r:id="rId3399" xr:uid="{00000000-0004-0000-0000-0000460D0000}"/>
    <hyperlink ref="Q1894" r:id="rId3400" xr:uid="{00000000-0004-0000-0000-0000470D0000}"/>
    <hyperlink ref="Q1895" r:id="rId3401" xr:uid="{00000000-0004-0000-0000-0000480D0000}"/>
    <hyperlink ref="Q1896" r:id="rId3402" xr:uid="{00000000-0004-0000-0000-0000490D0000}"/>
    <hyperlink ref="Q1899" r:id="rId3403" xr:uid="{00000000-0004-0000-0000-00004A0D0000}"/>
    <hyperlink ref="Q1910" r:id="rId3404" xr:uid="{00000000-0004-0000-0000-00004B0D0000}"/>
    <hyperlink ref="Q1915" r:id="rId3405" xr:uid="{00000000-0004-0000-0000-00004C0D0000}"/>
    <hyperlink ref="Q1916" r:id="rId3406" xr:uid="{00000000-0004-0000-0000-00004D0D0000}"/>
    <hyperlink ref="E1920" r:id="rId3407" xr:uid="{00000000-0004-0000-0000-00004E0D0000}"/>
    <hyperlink ref="Q1920" r:id="rId3408" xr:uid="{00000000-0004-0000-0000-00004F0D0000}"/>
    <hyperlink ref="E1934" r:id="rId3409" xr:uid="{00000000-0004-0000-0000-0000500D0000}"/>
    <hyperlink ref="Q1934" r:id="rId3410" xr:uid="{00000000-0004-0000-0000-0000510D0000}"/>
    <hyperlink ref="E1932" r:id="rId3411" xr:uid="{00000000-0004-0000-0000-0000520D0000}"/>
    <hyperlink ref="Q1932" r:id="rId3412" xr:uid="{00000000-0004-0000-0000-0000530D0000}"/>
    <hyperlink ref="E1937" r:id="rId3413" xr:uid="{00000000-0004-0000-0000-0000540D0000}"/>
    <hyperlink ref="Q1937" r:id="rId3414" xr:uid="{00000000-0004-0000-0000-0000550D0000}"/>
    <hyperlink ref="E1939" r:id="rId3415" xr:uid="{00000000-0004-0000-0000-0000560D0000}"/>
    <hyperlink ref="Q1939" r:id="rId3416" xr:uid="{00000000-0004-0000-0000-0000570D0000}"/>
    <hyperlink ref="Q1940" r:id="rId3417" xr:uid="{00000000-0004-0000-0000-0000580D0000}"/>
    <hyperlink ref="Q1947" r:id="rId3418" xr:uid="{00000000-0004-0000-0000-0000590D0000}"/>
    <hyperlink ref="E1949" r:id="rId3419" xr:uid="{00000000-0004-0000-0000-00005A0D0000}"/>
    <hyperlink ref="Q1949" r:id="rId3420" xr:uid="{00000000-0004-0000-0000-00005B0D0000}"/>
    <hyperlink ref="Q1950" r:id="rId3421" xr:uid="{00000000-0004-0000-0000-00005C0D0000}"/>
    <hyperlink ref="Q1952" r:id="rId3422" xr:uid="{00000000-0004-0000-0000-00005D0D0000}"/>
    <hyperlink ref="E1954" r:id="rId3423" xr:uid="{00000000-0004-0000-0000-00005E0D0000}"/>
    <hyperlink ref="Q1954" r:id="rId3424" xr:uid="{00000000-0004-0000-0000-00005F0D0000}"/>
    <hyperlink ref="E1963" r:id="rId3425" xr:uid="{00000000-0004-0000-0000-0000600D0000}"/>
    <hyperlink ref="Q1963" r:id="rId3426" xr:uid="{00000000-0004-0000-0000-0000610D0000}"/>
    <hyperlink ref="E1971" r:id="rId3427" xr:uid="{00000000-0004-0000-0000-0000620D0000}"/>
    <hyperlink ref="Q1971" r:id="rId3428" xr:uid="{00000000-0004-0000-0000-0000630D0000}"/>
    <hyperlink ref="Q1975" r:id="rId3429" xr:uid="{00000000-0004-0000-0000-0000640D0000}"/>
    <hyperlink ref="Q1977" r:id="rId3430" xr:uid="{00000000-0004-0000-0000-0000650D0000}"/>
    <hyperlink ref="Q1986" r:id="rId3431" xr:uid="{00000000-0004-0000-0000-0000660D0000}"/>
    <hyperlink ref="E1989" r:id="rId3432" xr:uid="{00000000-0004-0000-0000-0000670D0000}"/>
    <hyperlink ref="Q1989" r:id="rId3433" xr:uid="{00000000-0004-0000-0000-0000680D0000}"/>
    <hyperlink ref="Q2000" r:id="rId3434" xr:uid="{00000000-0004-0000-0000-0000690D0000}"/>
    <hyperlink ref="Q2002" r:id="rId3435" xr:uid="{00000000-0004-0000-0000-00006A0D0000}"/>
    <hyperlink ref="Q2032" r:id="rId3436" xr:uid="{00000000-0004-0000-0000-00006B0D0000}"/>
    <hyperlink ref="E2034" r:id="rId3437" xr:uid="{00000000-0004-0000-0000-00006C0D0000}"/>
    <hyperlink ref="Q2034" r:id="rId3438" xr:uid="{00000000-0004-0000-0000-00006D0D0000}"/>
    <hyperlink ref="E2037" r:id="rId3439" xr:uid="{00000000-0004-0000-0000-00006E0D0000}"/>
    <hyperlink ref="Q2037" r:id="rId3440" xr:uid="{00000000-0004-0000-0000-00006F0D0000}"/>
    <hyperlink ref="Q2036" r:id="rId3441" xr:uid="{00000000-0004-0000-0000-0000700D0000}"/>
    <hyperlink ref="Q2035" r:id="rId3442" xr:uid="{00000000-0004-0000-0000-0000710D0000}"/>
    <hyperlink ref="Q2041" r:id="rId3443" xr:uid="{00000000-0004-0000-0000-0000720D0000}"/>
    <hyperlink ref="Q2047" r:id="rId3444" xr:uid="{00000000-0004-0000-0000-0000730D0000}"/>
    <hyperlink ref="Q2052" r:id="rId3445" xr:uid="{00000000-0004-0000-0000-0000740D0000}"/>
    <hyperlink ref="Q2077" r:id="rId3446" xr:uid="{00000000-0004-0000-0000-0000750D0000}"/>
    <hyperlink ref="E2083" r:id="rId3447" xr:uid="{00000000-0004-0000-0000-0000760D0000}"/>
    <hyperlink ref="Q2083" r:id="rId3448" xr:uid="{00000000-0004-0000-0000-0000770D0000}"/>
    <hyperlink ref="Q2084" r:id="rId3449" xr:uid="{00000000-0004-0000-0000-0000780D0000}"/>
    <hyperlink ref="Q2086" r:id="rId3450" xr:uid="{00000000-0004-0000-0000-0000790D0000}"/>
    <hyperlink ref="E2099" r:id="rId3451" xr:uid="{00000000-0004-0000-0000-00007A0D0000}"/>
    <hyperlink ref="Q2099" r:id="rId3452" xr:uid="{00000000-0004-0000-0000-00007B0D0000}"/>
    <hyperlink ref="E2117" r:id="rId3453" xr:uid="{00000000-0004-0000-0000-00007C0D0000}"/>
    <hyperlink ref="Q2117" r:id="rId3454" xr:uid="{00000000-0004-0000-0000-00007D0D0000}"/>
    <hyperlink ref="E2137" r:id="rId3455" xr:uid="{00000000-0004-0000-0000-00007E0D0000}"/>
    <hyperlink ref="Q2137" r:id="rId3456" xr:uid="{00000000-0004-0000-0000-00007F0D0000}"/>
    <hyperlink ref="Q2156" r:id="rId3457" xr:uid="{00000000-0004-0000-0000-0000800D0000}"/>
    <hyperlink ref="Q2172" r:id="rId3458" xr:uid="{00000000-0004-0000-0000-0000810D0000}"/>
    <hyperlink ref="E2203" r:id="rId3459" xr:uid="{00000000-0004-0000-0000-0000820D0000}"/>
    <hyperlink ref="Q2203" r:id="rId3460" xr:uid="{00000000-0004-0000-0000-0000830D0000}"/>
    <hyperlink ref="Q2212" r:id="rId3461" xr:uid="{00000000-0004-0000-0000-0000840D0000}"/>
    <hyperlink ref="E2217" r:id="rId3462" xr:uid="{00000000-0004-0000-0000-0000850D0000}"/>
    <hyperlink ref="Q2217" r:id="rId3463" xr:uid="{00000000-0004-0000-0000-0000860D0000}"/>
    <hyperlink ref="Q2252" r:id="rId3464" xr:uid="{00000000-0004-0000-0000-0000870D0000}"/>
    <hyperlink ref="Q2296" r:id="rId3465" xr:uid="{00000000-0004-0000-0000-0000880D0000}"/>
    <hyperlink ref="E1483" r:id="rId3466" xr:uid="{00000000-0004-0000-0000-0000890D0000}"/>
    <hyperlink ref="Q1483" r:id="rId3467" xr:uid="{00000000-0004-0000-0000-00008A0D0000}"/>
    <hyperlink ref="E1487" r:id="rId3468" xr:uid="{00000000-0004-0000-0000-00008B0D0000}"/>
    <hyperlink ref="Q1487" r:id="rId3469" xr:uid="{00000000-0004-0000-0000-00008C0D0000}"/>
    <hyperlink ref="E1493" r:id="rId3470" xr:uid="{00000000-0004-0000-0000-00008D0D0000}"/>
    <hyperlink ref="Q1493" r:id="rId3471" xr:uid="{00000000-0004-0000-0000-00008E0D0000}"/>
    <hyperlink ref="E1499" r:id="rId3472" xr:uid="{00000000-0004-0000-0000-00008F0D0000}"/>
    <hyperlink ref="Q1499" r:id="rId3473" xr:uid="{00000000-0004-0000-0000-0000900D0000}"/>
    <hyperlink ref="Q1502" r:id="rId3474" xr:uid="{00000000-0004-0000-0000-0000910D0000}"/>
    <hyperlink ref="Q1507" r:id="rId3475" xr:uid="{00000000-0004-0000-0000-0000920D0000}"/>
    <hyperlink ref="Q1509" r:id="rId3476" xr:uid="{00000000-0004-0000-0000-0000930D0000}"/>
    <hyperlink ref="E1511" r:id="rId3477" xr:uid="{00000000-0004-0000-0000-0000940D0000}"/>
    <hyperlink ref="Q1511" r:id="rId3478" xr:uid="{00000000-0004-0000-0000-0000950D0000}"/>
    <hyperlink ref="Q1516" r:id="rId3479" xr:uid="{00000000-0004-0000-0000-0000960D0000}"/>
    <hyperlink ref="Q1515" r:id="rId3480" xr:uid="{00000000-0004-0000-0000-0000970D0000}"/>
    <hyperlink ref="Q1520" r:id="rId3481" xr:uid="{00000000-0004-0000-0000-0000980D0000}"/>
    <hyperlink ref="E1522" r:id="rId3482" xr:uid="{00000000-0004-0000-0000-0000990D0000}"/>
    <hyperlink ref="Q1522" r:id="rId3483" xr:uid="{00000000-0004-0000-0000-00009A0D0000}"/>
    <hyperlink ref="E1528" r:id="rId3484" xr:uid="{00000000-0004-0000-0000-00009B0D0000}"/>
    <hyperlink ref="Q1528" r:id="rId3485" xr:uid="{00000000-0004-0000-0000-00009C0D0000}"/>
    <hyperlink ref="E1525" r:id="rId3486" xr:uid="{00000000-0004-0000-0000-00009D0D0000}"/>
    <hyperlink ref="Q1525" r:id="rId3487" xr:uid="{00000000-0004-0000-0000-00009E0D0000}"/>
    <hyperlink ref="Q1530" r:id="rId3488" xr:uid="{00000000-0004-0000-0000-00009F0D0000}"/>
    <hyperlink ref="Q1534" r:id="rId3489" xr:uid="{00000000-0004-0000-0000-0000A00D0000}"/>
    <hyperlink ref="E1535" r:id="rId3490" xr:uid="{00000000-0004-0000-0000-0000A10D0000}"/>
    <hyperlink ref="Q1535" r:id="rId3491" xr:uid="{00000000-0004-0000-0000-0000A20D0000}"/>
    <hyperlink ref="E1539" r:id="rId3492" xr:uid="{00000000-0004-0000-0000-0000A30D0000}"/>
    <hyperlink ref="Q1539" r:id="rId3493" xr:uid="{00000000-0004-0000-0000-0000A40D0000}"/>
    <hyperlink ref="E1540" r:id="rId3494" xr:uid="{00000000-0004-0000-0000-0000A50D0000}"/>
    <hyperlink ref="Q1540" r:id="rId3495" xr:uid="{00000000-0004-0000-0000-0000A60D0000}"/>
    <hyperlink ref="E1545" r:id="rId3496" xr:uid="{00000000-0004-0000-0000-0000A70D0000}"/>
    <hyperlink ref="Q1545" r:id="rId3497" xr:uid="{00000000-0004-0000-0000-0000A80D0000}"/>
    <hyperlink ref="E1546" r:id="rId3498" xr:uid="{00000000-0004-0000-0000-0000A90D0000}"/>
    <hyperlink ref="Q1546" r:id="rId3499" xr:uid="{00000000-0004-0000-0000-0000AA0D0000}"/>
    <hyperlink ref="E1549" r:id="rId3500" xr:uid="{00000000-0004-0000-0000-0000AB0D0000}"/>
    <hyperlink ref="Q1549" r:id="rId3501" xr:uid="{00000000-0004-0000-0000-0000AC0D0000}"/>
    <hyperlink ref="Q1550" r:id="rId3502" xr:uid="{00000000-0004-0000-0000-0000AD0D0000}"/>
    <hyperlink ref="E1548" r:id="rId3503" xr:uid="{00000000-0004-0000-0000-0000AE0D0000}"/>
    <hyperlink ref="Q1548" r:id="rId3504" xr:uid="{00000000-0004-0000-0000-0000AF0D0000}"/>
    <hyperlink ref="Q1557" r:id="rId3505" xr:uid="{00000000-0004-0000-0000-0000B00D0000}"/>
    <hyperlink ref="Q1556" r:id="rId3506" xr:uid="{00000000-0004-0000-0000-0000B10D0000}"/>
    <hyperlink ref="Q1555" r:id="rId3507" xr:uid="{00000000-0004-0000-0000-0000B20D0000}"/>
    <hyperlink ref="Q1554" r:id="rId3508" xr:uid="{00000000-0004-0000-0000-0000B30D0000}"/>
    <hyperlink ref="E1560" r:id="rId3509" xr:uid="{00000000-0004-0000-0000-0000B40D0000}"/>
    <hyperlink ref="Q1560" r:id="rId3510" xr:uid="{00000000-0004-0000-0000-0000B50D0000}"/>
    <hyperlink ref="E1559" r:id="rId3511" xr:uid="{00000000-0004-0000-0000-0000B60D0000}"/>
    <hyperlink ref="Q1559" r:id="rId3512" xr:uid="{00000000-0004-0000-0000-0000B70D0000}"/>
    <hyperlink ref="E1566" r:id="rId3513" xr:uid="{00000000-0004-0000-0000-0000B80D0000}"/>
    <hyperlink ref="Q1566" r:id="rId3514" xr:uid="{00000000-0004-0000-0000-0000B90D0000}"/>
    <hyperlink ref="E1573" r:id="rId3515" xr:uid="{00000000-0004-0000-0000-0000BA0D0000}"/>
    <hyperlink ref="Q1573" r:id="rId3516" xr:uid="{00000000-0004-0000-0000-0000BB0D0000}"/>
    <hyperlink ref="E1572" r:id="rId3517" xr:uid="{00000000-0004-0000-0000-0000BC0D0000}"/>
    <hyperlink ref="Q1572" r:id="rId3518" xr:uid="{00000000-0004-0000-0000-0000BD0D0000}"/>
    <hyperlink ref="E1577" r:id="rId3519" xr:uid="{00000000-0004-0000-0000-0000BE0D0000}"/>
    <hyperlink ref="Q1577" r:id="rId3520" xr:uid="{00000000-0004-0000-0000-0000BF0D0000}"/>
    <hyperlink ref="Q1579" r:id="rId3521" xr:uid="{00000000-0004-0000-0000-0000C00D0000}"/>
    <hyperlink ref="E1583" r:id="rId3522" xr:uid="{00000000-0004-0000-0000-0000C10D0000}"/>
    <hyperlink ref="Q1583" r:id="rId3523" xr:uid="{00000000-0004-0000-0000-0000C20D0000}"/>
    <hyperlink ref="E1587" r:id="rId3524" xr:uid="{00000000-0004-0000-0000-0000C30D0000}"/>
    <hyperlink ref="Q1587" r:id="rId3525" xr:uid="{00000000-0004-0000-0000-0000C40D0000}"/>
    <hyperlink ref="E1592" r:id="rId3526" xr:uid="{00000000-0004-0000-0000-0000C50D0000}"/>
    <hyperlink ref="Q1592" r:id="rId3527" xr:uid="{00000000-0004-0000-0000-0000C60D0000}"/>
    <hyperlink ref="E1599" r:id="rId3528" xr:uid="{00000000-0004-0000-0000-0000C70D0000}"/>
    <hyperlink ref="Q1599" r:id="rId3529" xr:uid="{00000000-0004-0000-0000-0000C80D0000}"/>
    <hyperlink ref="E1600" r:id="rId3530" xr:uid="{00000000-0004-0000-0000-0000C90D0000}"/>
    <hyperlink ref="Q1600" r:id="rId3531" xr:uid="{00000000-0004-0000-0000-0000CA0D0000}"/>
    <hyperlink ref="Q1596" r:id="rId3532" xr:uid="{00000000-0004-0000-0000-0000CB0D0000}"/>
    <hyperlink ref="E1605" r:id="rId3533" xr:uid="{00000000-0004-0000-0000-0000CC0D0000}"/>
    <hyperlink ref="Q1605" r:id="rId3534" xr:uid="{00000000-0004-0000-0000-0000CD0D0000}"/>
    <hyperlink ref="Q1614" r:id="rId3535" xr:uid="{00000000-0004-0000-0000-0000CE0D0000}"/>
    <hyperlink ref="Q1613" r:id="rId3536" xr:uid="{00000000-0004-0000-0000-0000CF0D0000}"/>
    <hyperlink ref="E1619" r:id="rId3537" xr:uid="{00000000-0004-0000-0000-0000D00D0000}"/>
    <hyperlink ref="Q1619" r:id="rId3538" xr:uid="{00000000-0004-0000-0000-0000D10D0000}"/>
    <hyperlink ref="E1624" r:id="rId3539" xr:uid="{00000000-0004-0000-0000-0000D20D0000}"/>
    <hyperlink ref="Q1624" r:id="rId3540" xr:uid="{00000000-0004-0000-0000-0000D30D0000}"/>
    <hyperlink ref="E1630" r:id="rId3541" xr:uid="{00000000-0004-0000-0000-0000D40D0000}"/>
    <hyperlink ref="Q1630" r:id="rId3542" xr:uid="{00000000-0004-0000-0000-0000D50D0000}"/>
    <hyperlink ref="Q1628" r:id="rId3543" xr:uid="{00000000-0004-0000-0000-0000D60D0000}"/>
    <hyperlink ref="E1629" r:id="rId3544" xr:uid="{00000000-0004-0000-0000-0000D70D0000}"/>
    <hyperlink ref="Q1629" r:id="rId3545" xr:uid="{00000000-0004-0000-0000-0000D80D0000}"/>
    <hyperlink ref="E1632" r:id="rId3546" xr:uid="{00000000-0004-0000-0000-0000D90D0000}"/>
    <hyperlink ref="Q1632" r:id="rId3547" xr:uid="{00000000-0004-0000-0000-0000DA0D0000}"/>
    <hyperlink ref="Q1633" r:id="rId3548" xr:uid="{00000000-0004-0000-0000-0000DB0D0000}"/>
    <hyperlink ref="E1636" r:id="rId3549" xr:uid="{00000000-0004-0000-0000-0000DC0D0000}"/>
    <hyperlink ref="Q1636" r:id="rId3550" xr:uid="{00000000-0004-0000-0000-0000DD0D0000}"/>
    <hyperlink ref="E1638" r:id="rId3551" xr:uid="{00000000-0004-0000-0000-0000DE0D0000}"/>
    <hyperlink ref="Q1638" r:id="rId3552" xr:uid="{00000000-0004-0000-0000-0000DF0D0000}"/>
    <hyperlink ref="Q1639" r:id="rId3553" xr:uid="{00000000-0004-0000-0000-0000E00D0000}"/>
    <hyperlink ref="E1641" r:id="rId3554" xr:uid="{00000000-0004-0000-0000-0000E10D0000}"/>
    <hyperlink ref="Q1641" r:id="rId3555" xr:uid="{00000000-0004-0000-0000-0000E20D0000}"/>
    <hyperlink ref="E1646" r:id="rId3556" xr:uid="{00000000-0004-0000-0000-0000E30D0000}"/>
    <hyperlink ref="Q1646" r:id="rId3557" xr:uid="{00000000-0004-0000-0000-0000E40D0000}"/>
    <hyperlink ref="E1642" r:id="rId3558" xr:uid="{00000000-0004-0000-0000-0000E50D0000}"/>
    <hyperlink ref="Q1642" r:id="rId3559" xr:uid="{00000000-0004-0000-0000-0000E60D0000}"/>
    <hyperlink ref="Q1645" r:id="rId3560" xr:uid="{00000000-0004-0000-0000-0000E70D0000}"/>
    <hyperlink ref="Q1644" r:id="rId3561" xr:uid="{00000000-0004-0000-0000-0000E80D0000}"/>
    <hyperlink ref="E1647" r:id="rId3562" xr:uid="{00000000-0004-0000-0000-0000E90D0000}"/>
    <hyperlink ref="Q1647" r:id="rId3563" xr:uid="{00000000-0004-0000-0000-0000EA0D0000}"/>
    <hyperlink ref="Q1653" r:id="rId3564" xr:uid="{00000000-0004-0000-0000-0000EB0D0000}"/>
    <hyperlink ref="E1657" r:id="rId3565" xr:uid="{00000000-0004-0000-0000-0000EC0D0000}"/>
    <hyperlink ref="Q1657" r:id="rId3566" xr:uid="{00000000-0004-0000-0000-0000ED0D0000}"/>
    <hyperlink ref="E1654" r:id="rId3567" xr:uid="{00000000-0004-0000-0000-0000EE0D0000}"/>
    <hyperlink ref="Q1654" r:id="rId3568" xr:uid="{00000000-0004-0000-0000-0000EF0D0000}"/>
    <hyperlink ref="E1656" r:id="rId3569" xr:uid="{00000000-0004-0000-0000-0000F00D0000}"/>
    <hyperlink ref="Q1656" r:id="rId3570" xr:uid="{00000000-0004-0000-0000-0000F10D0000}"/>
    <hyperlink ref="E1659" r:id="rId3571" xr:uid="{00000000-0004-0000-0000-0000F20D0000}"/>
    <hyperlink ref="Q1659" r:id="rId3572" xr:uid="{00000000-0004-0000-0000-0000F30D0000}"/>
    <hyperlink ref="E1658" r:id="rId3573" xr:uid="{00000000-0004-0000-0000-0000F40D0000}"/>
    <hyperlink ref="Q1658" r:id="rId3574" location=".WW46GQXy7sQ.twitter" xr:uid="{00000000-0004-0000-0000-0000F50D0000}"/>
    <hyperlink ref="E1665" r:id="rId3575" xr:uid="{00000000-0004-0000-0000-0000F60D0000}"/>
    <hyperlink ref="Q1665" r:id="rId3576" xr:uid="{00000000-0004-0000-0000-0000F70D0000}"/>
    <hyperlink ref="Q1664" r:id="rId3577" xr:uid="{00000000-0004-0000-0000-0000F80D0000}"/>
    <hyperlink ref="E1666" r:id="rId3578" xr:uid="{00000000-0004-0000-0000-0000F90D0000}"/>
    <hyperlink ref="Q1666" r:id="rId3579" xr:uid="{00000000-0004-0000-0000-0000FA0D0000}"/>
    <hyperlink ref="E1667" r:id="rId3580" xr:uid="{00000000-0004-0000-0000-0000FB0D0000}"/>
    <hyperlink ref="Q1667" r:id="rId3581" location="11" xr:uid="{00000000-0004-0000-0000-0000FC0D0000}"/>
    <hyperlink ref="Q1674" r:id="rId3582" xr:uid="{00000000-0004-0000-0000-0000FD0D0000}"/>
    <hyperlink ref="E1677" r:id="rId3583" xr:uid="{00000000-0004-0000-0000-0000FE0D0000}"/>
    <hyperlink ref="Q1677" r:id="rId3584" xr:uid="{00000000-0004-0000-0000-0000FF0D0000}"/>
    <hyperlink ref="E1678" r:id="rId3585" xr:uid="{00000000-0004-0000-0000-0000000E0000}"/>
    <hyperlink ref="Q1678" r:id="rId3586" xr:uid="{00000000-0004-0000-0000-0000010E0000}"/>
    <hyperlink ref="Q1684" r:id="rId3587" xr:uid="{00000000-0004-0000-0000-0000020E0000}"/>
    <hyperlink ref="Q1682" r:id="rId3588" xr:uid="{00000000-0004-0000-0000-0000030E0000}"/>
    <hyperlink ref="Q1680" r:id="rId3589" xr:uid="{00000000-0004-0000-0000-0000040E0000}"/>
    <hyperlink ref="E1686" r:id="rId3590" xr:uid="{00000000-0004-0000-0000-0000050E0000}"/>
    <hyperlink ref="Q1686" r:id="rId3591" xr:uid="{00000000-0004-0000-0000-0000060E0000}"/>
    <hyperlink ref="E1691" r:id="rId3592" xr:uid="{00000000-0004-0000-0000-0000070E0000}"/>
    <hyperlink ref="Q1691" r:id="rId3593" xr:uid="{00000000-0004-0000-0000-0000080E0000}"/>
    <hyperlink ref="Q1690" r:id="rId3594" xr:uid="{00000000-0004-0000-0000-0000090E0000}"/>
    <hyperlink ref="E1695" r:id="rId3595" xr:uid="{00000000-0004-0000-0000-00000A0E0000}"/>
    <hyperlink ref="Q1695" r:id="rId3596" xr:uid="{00000000-0004-0000-0000-00000B0E0000}"/>
    <hyperlink ref="E1693" r:id="rId3597" xr:uid="{00000000-0004-0000-0000-00000C0E0000}"/>
    <hyperlink ref="Q1693" r:id="rId3598" xr:uid="{00000000-0004-0000-0000-00000D0E0000}"/>
    <hyperlink ref="E1692" r:id="rId3599" xr:uid="{00000000-0004-0000-0000-00000E0E0000}"/>
    <hyperlink ref="Q1692" r:id="rId3600" xr:uid="{00000000-0004-0000-0000-00000F0E0000}"/>
    <hyperlink ref="E1704" r:id="rId3601" xr:uid="{00000000-0004-0000-0000-0000100E0000}"/>
    <hyperlink ref="Q1704" r:id="rId3602" xr:uid="{00000000-0004-0000-0000-0000110E0000}"/>
    <hyperlink ref="E1707" r:id="rId3603" xr:uid="{00000000-0004-0000-0000-0000120E0000}"/>
    <hyperlink ref="Q1707" r:id="rId3604" xr:uid="{00000000-0004-0000-0000-0000130E0000}"/>
    <hyperlink ref="Q1706" r:id="rId3605" xr:uid="{00000000-0004-0000-0000-0000140E0000}"/>
    <hyperlink ref="E1708" r:id="rId3606" xr:uid="{00000000-0004-0000-0000-0000150E0000}"/>
    <hyperlink ref="Q1708" r:id="rId3607" xr:uid="{00000000-0004-0000-0000-0000160E0000}"/>
    <hyperlink ref="E1710" r:id="rId3608" xr:uid="{00000000-0004-0000-0000-0000170E0000}"/>
    <hyperlink ref="Q1710" r:id="rId3609" xr:uid="{00000000-0004-0000-0000-0000180E0000}"/>
    <hyperlink ref="E1717" r:id="rId3610" xr:uid="{00000000-0004-0000-0000-0000190E0000}"/>
    <hyperlink ref="Q1717" r:id="rId3611" xr:uid="{00000000-0004-0000-0000-00001A0E0000}"/>
    <hyperlink ref="Q1715" r:id="rId3612" xr:uid="{00000000-0004-0000-0000-00001B0E0000}"/>
    <hyperlink ref="Q1722" r:id="rId3613" xr:uid="{00000000-0004-0000-0000-00001C0E0000}"/>
    <hyperlink ref="Q1724" r:id="rId3614" xr:uid="{00000000-0004-0000-0000-00001D0E0000}"/>
    <hyperlink ref="Q1732" r:id="rId3615" xr:uid="{00000000-0004-0000-0000-00001E0E0000}"/>
    <hyperlink ref="E1733" r:id="rId3616" xr:uid="{00000000-0004-0000-0000-00001F0E0000}"/>
    <hyperlink ref="Q1733" r:id="rId3617" xr:uid="{00000000-0004-0000-0000-0000200E0000}"/>
    <hyperlink ref="E1748" r:id="rId3618" xr:uid="{00000000-0004-0000-0000-0000210E0000}"/>
    <hyperlink ref="Q1748" r:id="rId3619" xr:uid="{00000000-0004-0000-0000-0000220E0000}"/>
    <hyperlink ref="Q1750" r:id="rId3620" xr:uid="{00000000-0004-0000-0000-0000230E0000}"/>
    <hyperlink ref="Q1749" r:id="rId3621" xr:uid="{00000000-0004-0000-0000-0000240E0000}"/>
    <hyperlink ref="Q1757" r:id="rId3622" xr:uid="{00000000-0004-0000-0000-0000250E0000}"/>
    <hyperlink ref="Q1761" r:id="rId3623" xr:uid="{00000000-0004-0000-0000-0000260E0000}"/>
    <hyperlink ref="Q1759" r:id="rId3624" xr:uid="{00000000-0004-0000-0000-0000270E0000}"/>
    <hyperlink ref="Q1760" r:id="rId3625" xr:uid="{00000000-0004-0000-0000-0000280E0000}"/>
    <hyperlink ref="Q1764" r:id="rId3626" xr:uid="{00000000-0004-0000-0000-0000290E0000}"/>
    <hyperlink ref="Q1766" r:id="rId3627" xr:uid="{00000000-0004-0000-0000-00002A0E0000}"/>
    <hyperlink ref="E1774" r:id="rId3628" xr:uid="{00000000-0004-0000-0000-00002B0E0000}"/>
    <hyperlink ref="Q1774" r:id="rId3629" xr:uid="{00000000-0004-0000-0000-00002C0E0000}"/>
    <hyperlink ref="E1771" r:id="rId3630" xr:uid="{00000000-0004-0000-0000-00002D0E0000}"/>
    <hyperlink ref="Q1771" r:id="rId3631" xr:uid="{00000000-0004-0000-0000-00002E0E0000}"/>
    <hyperlink ref="E1775" r:id="rId3632" xr:uid="{00000000-0004-0000-0000-00002F0E0000}"/>
    <hyperlink ref="Q1775" r:id="rId3633" xr:uid="{00000000-0004-0000-0000-0000300E0000}"/>
    <hyperlink ref="E1777" r:id="rId3634" xr:uid="{00000000-0004-0000-0000-0000310E0000}"/>
    <hyperlink ref="Q1777" r:id="rId3635" xr:uid="{00000000-0004-0000-0000-0000320E0000}"/>
    <hyperlink ref="E1779" r:id="rId3636" xr:uid="{00000000-0004-0000-0000-0000330E0000}"/>
    <hyperlink ref="Q1779" r:id="rId3637" xr:uid="{00000000-0004-0000-0000-0000340E0000}"/>
    <hyperlink ref="E1778" r:id="rId3638" xr:uid="{00000000-0004-0000-0000-0000350E0000}"/>
    <hyperlink ref="Q1778" r:id="rId3639" xr:uid="{00000000-0004-0000-0000-0000360E0000}"/>
    <hyperlink ref="E1783" r:id="rId3640" xr:uid="{00000000-0004-0000-0000-0000370E0000}"/>
    <hyperlink ref="Q1783" r:id="rId3641" xr:uid="{00000000-0004-0000-0000-0000380E0000}"/>
    <hyperlink ref="E1784" r:id="rId3642" xr:uid="{00000000-0004-0000-0000-0000390E0000}"/>
    <hyperlink ref="Q1784" r:id="rId3643" xr:uid="{00000000-0004-0000-0000-00003A0E0000}"/>
    <hyperlink ref="Q1789" r:id="rId3644" xr:uid="{00000000-0004-0000-0000-00003B0E0000}"/>
    <hyperlink ref="Q1790" r:id="rId3645" xr:uid="{00000000-0004-0000-0000-00003C0E0000}"/>
    <hyperlink ref="Q1793" r:id="rId3646" xr:uid="{00000000-0004-0000-0000-00003D0E0000}"/>
    <hyperlink ref="Q1792" r:id="rId3647" xr:uid="{00000000-0004-0000-0000-00003E0E0000}"/>
    <hyperlink ref="E1800" r:id="rId3648" xr:uid="{00000000-0004-0000-0000-00003F0E0000}"/>
    <hyperlink ref="Q1800" r:id="rId3649" xr:uid="{00000000-0004-0000-0000-0000400E0000}"/>
    <hyperlink ref="Q1801" r:id="rId3650" xr:uid="{00000000-0004-0000-0000-0000410E0000}"/>
    <hyperlink ref="E1796" r:id="rId3651" xr:uid="{00000000-0004-0000-0000-0000420E0000}"/>
    <hyperlink ref="Q1796" r:id="rId3652" xr:uid="{00000000-0004-0000-0000-0000430E0000}"/>
    <hyperlink ref="E1804" r:id="rId3653" xr:uid="{00000000-0004-0000-0000-0000440E0000}"/>
    <hyperlink ref="Q1804" r:id="rId3654" xr:uid="{00000000-0004-0000-0000-0000450E0000}"/>
    <hyperlink ref="E1806" r:id="rId3655" xr:uid="{00000000-0004-0000-0000-0000460E0000}"/>
    <hyperlink ref="Q1806" r:id="rId3656" xr:uid="{00000000-0004-0000-0000-0000470E0000}"/>
    <hyperlink ref="E1805" r:id="rId3657" xr:uid="{00000000-0004-0000-0000-0000480E0000}"/>
    <hyperlink ref="Q1805" r:id="rId3658" xr:uid="{00000000-0004-0000-0000-0000490E0000}"/>
    <hyperlink ref="Q1803" r:id="rId3659" xr:uid="{00000000-0004-0000-0000-00004A0E0000}"/>
    <hyperlink ref="E1813" r:id="rId3660" xr:uid="{00000000-0004-0000-0000-00004B0E0000}"/>
    <hyperlink ref="Q1813" r:id="rId3661" xr:uid="{00000000-0004-0000-0000-00004C0E0000}"/>
    <hyperlink ref="E1812" r:id="rId3662" xr:uid="{00000000-0004-0000-0000-00004D0E0000}"/>
    <hyperlink ref="Q1812" r:id="rId3663" xr:uid="{00000000-0004-0000-0000-00004E0E0000}"/>
    <hyperlink ref="Q1816" r:id="rId3664" xr:uid="{00000000-0004-0000-0000-00004F0E0000}"/>
    <hyperlink ref="Q1817" r:id="rId3665" xr:uid="{00000000-0004-0000-0000-0000500E0000}"/>
    <hyperlink ref="Q1819" r:id="rId3666" xr:uid="{00000000-0004-0000-0000-0000510E0000}"/>
    <hyperlink ref="Q1826" r:id="rId3667" xr:uid="{00000000-0004-0000-0000-0000520E0000}"/>
    <hyperlink ref="E1829" r:id="rId3668" xr:uid="{00000000-0004-0000-0000-0000530E0000}"/>
    <hyperlink ref="Q1829" r:id="rId3669" xr:uid="{00000000-0004-0000-0000-0000540E0000}"/>
    <hyperlink ref="E1828" r:id="rId3670" xr:uid="{00000000-0004-0000-0000-0000550E0000}"/>
    <hyperlink ref="Q1828" r:id="rId3671" xr:uid="{00000000-0004-0000-0000-0000560E0000}"/>
    <hyperlink ref="Q1832" r:id="rId3672" xr:uid="{00000000-0004-0000-0000-0000570E0000}"/>
    <hyperlink ref="E1837" r:id="rId3673" xr:uid="{00000000-0004-0000-0000-0000580E0000}"/>
    <hyperlink ref="Q1837" r:id="rId3674" xr:uid="{00000000-0004-0000-0000-0000590E0000}"/>
    <hyperlink ref="E1842" r:id="rId3675" xr:uid="{00000000-0004-0000-0000-00005A0E0000}"/>
    <hyperlink ref="Q1842" r:id="rId3676" xr:uid="{00000000-0004-0000-0000-00005B0E0000}"/>
    <hyperlink ref="Q1846" r:id="rId3677" xr:uid="{00000000-0004-0000-0000-00005C0E0000}"/>
    <hyperlink ref="E1847" r:id="rId3678" xr:uid="{00000000-0004-0000-0000-00005D0E0000}"/>
    <hyperlink ref="Q1847" r:id="rId3679" xr:uid="{00000000-0004-0000-0000-00005E0E0000}"/>
    <hyperlink ref="E1849" r:id="rId3680" xr:uid="{00000000-0004-0000-0000-00005F0E0000}"/>
    <hyperlink ref="Q1849" r:id="rId3681" xr:uid="{00000000-0004-0000-0000-0000600E0000}"/>
    <hyperlink ref="Q1851" r:id="rId3682" xr:uid="{00000000-0004-0000-0000-0000610E0000}"/>
    <hyperlink ref="E1855" r:id="rId3683" xr:uid="{00000000-0004-0000-0000-0000620E0000}"/>
    <hyperlink ref="Q1855" r:id="rId3684" xr:uid="{00000000-0004-0000-0000-0000630E0000}"/>
    <hyperlink ref="Q1852" r:id="rId3685" xr:uid="{00000000-0004-0000-0000-0000640E0000}"/>
    <hyperlink ref="Q1854" r:id="rId3686" xr:uid="{00000000-0004-0000-0000-0000650E0000}"/>
    <hyperlink ref="E1856" r:id="rId3687" xr:uid="{00000000-0004-0000-0000-0000660E0000}"/>
    <hyperlink ref="Q1856" r:id="rId3688" xr:uid="{00000000-0004-0000-0000-0000670E0000}"/>
    <hyperlink ref="Q1858" r:id="rId3689" xr:uid="{00000000-0004-0000-0000-0000680E0000}"/>
    <hyperlink ref="Q1864" r:id="rId3690" xr:uid="{00000000-0004-0000-0000-0000690E0000}"/>
    <hyperlink ref="Q1862" r:id="rId3691" xr:uid="{00000000-0004-0000-0000-00006A0E0000}"/>
    <hyperlink ref="E1866" r:id="rId3692" xr:uid="{00000000-0004-0000-0000-00006B0E0000}"/>
    <hyperlink ref="Q1866" r:id="rId3693" xr:uid="{00000000-0004-0000-0000-00006C0E0000}"/>
    <hyperlink ref="Q1867" r:id="rId3694" xr:uid="{00000000-0004-0000-0000-00006D0E0000}"/>
    <hyperlink ref="E1873" r:id="rId3695" xr:uid="{00000000-0004-0000-0000-00006E0E0000}"/>
    <hyperlink ref="Q1873" r:id="rId3696" xr:uid="{00000000-0004-0000-0000-00006F0E0000}"/>
    <hyperlink ref="E1870" r:id="rId3697" xr:uid="{00000000-0004-0000-0000-0000700E0000}"/>
    <hyperlink ref="Q1870" r:id="rId3698" xr:uid="{00000000-0004-0000-0000-0000710E0000}"/>
    <hyperlink ref="E1879" r:id="rId3699" xr:uid="{00000000-0004-0000-0000-0000720E0000}"/>
    <hyperlink ref="Q1879" r:id="rId3700" xr:uid="{00000000-0004-0000-0000-0000730E0000}"/>
    <hyperlink ref="Q1883" r:id="rId3701" xr:uid="{00000000-0004-0000-0000-0000740E0000}"/>
    <hyperlink ref="E1892" r:id="rId3702" xr:uid="{00000000-0004-0000-0000-0000750E0000}"/>
    <hyperlink ref="Q1892" r:id="rId3703" xr:uid="{00000000-0004-0000-0000-0000760E0000}"/>
    <hyperlink ref="E1887" r:id="rId3704" xr:uid="{00000000-0004-0000-0000-0000770E0000}"/>
    <hyperlink ref="Q1887" r:id="rId3705" xr:uid="{00000000-0004-0000-0000-0000780E0000}"/>
    <hyperlink ref="E1890" r:id="rId3706" xr:uid="{00000000-0004-0000-0000-0000790E0000}"/>
    <hyperlink ref="Q1890" r:id="rId3707" xr:uid="{00000000-0004-0000-0000-00007A0E0000}"/>
    <hyperlink ref="Q1898" r:id="rId3708" xr:uid="{00000000-0004-0000-0000-00007B0E0000}"/>
    <hyperlink ref="Q1903" r:id="rId3709" xr:uid="{00000000-0004-0000-0000-00007C0E0000}"/>
    <hyperlink ref="E1901" r:id="rId3710" xr:uid="{00000000-0004-0000-0000-00007D0E0000}"/>
    <hyperlink ref="Q1901" r:id="rId3711" xr:uid="{00000000-0004-0000-0000-00007E0E0000}"/>
    <hyperlink ref="Q1905" r:id="rId3712" xr:uid="{00000000-0004-0000-0000-00007F0E0000}"/>
    <hyperlink ref="Q1913" r:id="rId3713" xr:uid="{00000000-0004-0000-0000-0000800E0000}"/>
    <hyperlink ref="E1914" r:id="rId3714" xr:uid="{00000000-0004-0000-0000-0000810E0000}"/>
    <hyperlink ref="Q1914" r:id="rId3715" xr:uid="{00000000-0004-0000-0000-0000820E0000}"/>
    <hyperlink ref="E1911" r:id="rId3716" xr:uid="{00000000-0004-0000-0000-0000830E0000}"/>
    <hyperlink ref="Q1911" r:id="rId3717" xr:uid="{00000000-0004-0000-0000-0000840E0000}"/>
    <hyperlink ref="E1912" r:id="rId3718" xr:uid="{00000000-0004-0000-0000-0000850E0000}"/>
    <hyperlink ref="Q1912" r:id="rId3719" xr:uid="{00000000-0004-0000-0000-0000860E0000}"/>
    <hyperlink ref="Q1922" r:id="rId3720" xr:uid="{00000000-0004-0000-0000-0000870E0000}"/>
    <hyperlink ref="E1921" r:id="rId3721" xr:uid="{00000000-0004-0000-0000-0000880E0000}"/>
    <hyperlink ref="Q1921" r:id="rId3722" xr:uid="{00000000-0004-0000-0000-0000890E0000}"/>
    <hyperlink ref="E1918" r:id="rId3723" xr:uid="{00000000-0004-0000-0000-00008A0E0000}"/>
    <hyperlink ref="Q1918" r:id="rId3724" xr:uid="{00000000-0004-0000-0000-00008B0E0000}"/>
    <hyperlink ref="E1925" r:id="rId3725" xr:uid="{00000000-0004-0000-0000-00008C0E0000}"/>
    <hyperlink ref="Q1925" r:id="rId3726" xr:uid="{00000000-0004-0000-0000-00008D0E0000}"/>
    <hyperlink ref="E1929" r:id="rId3727" xr:uid="{00000000-0004-0000-0000-00008E0E0000}"/>
    <hyperlink ref="Q1929" r:id="rId3728" xr:uid="{00000000-0004-0000-0000-00008F0E0000}"/>
    <hyperlink ref="Q1928" r:id="rId3729" xr:uid="{00000000-0004-0000-0000-0000900E0000}"/>
    <hyperlink ref="E1933" r:id="rId3730" xr:uid="{00000000-0004-0000-0000-0000910E0000}"/>
    <hyperlink ref="Q1933" r:id="rId3731" xr:uid="{00000000-0004-0000-0000-0000920E0000}"/>
    <hyperlink ref="E1942" r:id="rId3732" xr:uid="{00000000-0004-0000-0000-0000930E0000}"/>
    <hyperlink ref="Q1942" r:id="rId3733" xr:uid="{00000000-0004-0000-0000-0000940E0000}"/>
    <hyperlink ref="E1943" r:id="rId3734" xr:uid="{00000000-0004-0000-0000-0000950E0000}"/>
    <hyperlink ref="Q1943" r:id="rId3735" xr:uid="{00000000-0004-0000-0000-0000960E0000}"/>
    <hyperlink ref="E1944" r:id="rId3736" xr:uid="{00000000-0004-0000-0000-0000970E0000}"/>
    <hyperlink ref="Q1944" r:id="rId3737" xr:uid="{00000000-0004-0000-0000-0000980E0000}"/>
    <hyperlink ref="E1948" r:id="rId3738" xr:uid="{00000000-0004-0000-0000-0000990E0000}"/>
    <hyperlink ref="Q1948" r:id="rId3739" xr:uid="{00000000-0004-0000-0000-00009A0E0000}"/>
    <hyperlink ref="E1951" r:id="rId3740" xr:uid="{00000000-0004-0000-0000-00009B0E0000}"/>
    <hyperlink ref="Q1951" r:id="rId3741" xr:uid="{00000000-0004-0000-0000-00009C0E0000}"/>
    <hyperlink ref="Q1956" r:id="rId3742" xr:uid="{00000000-0004-0000-0000-00009D0E0000}"/>
    <hyperlink ref="Q1959" r:id="rId3743" xr:uid="{00000000-0004-0000-0000-00009E0E0000}"/>
    <hyperlink ref="E1965" r:id="rId3744" xr:uid="{00000000-0004-0000-0000-00009F0E0000}"/>
    <hyperlink ref="Q1965" r:id="rId3745" xr:uid="{00000000-0004-0000-0000-0000A00E0000}"/>
    <hyperlink ref="E1966" r:id="rId3746" xr:uid="{00000000-0004-0000-0000-0000A10E0000}"/>
    <hyperlink ref="Q1966" r:id="rId3747" xr:uid="{00000000-0004-0000-0000-0000A20E0000}"/>
    <hyperlink ref="Q1964" r:id="rId3748" xr:uid="{00000000-0004-0000-0000-0000A30E0000}"/>
    <hyperlink ref="E1968" r:id="rId3749" xr:uid="{00000000-0004-0000-0000-0000A40E0000}"/>
    <hyperlink ref="Q1968" r:id="rId3750" xr:uid="{00000000-0004-0000-0000-0000A50E0000}"/>
    <hyperlink ref="Q1969" r:id="rId3751" xr:uid="{00000000-0004-0000-0000-0000A60E0000}"/>
    <hyperlink ref="Q1976" r:id="rId3752" xr:uid="{00000000-0004-0000-0000-0000A70E0000}"/>
    <hyperlink ref="E1978" r:id="rId3753" xr:uid="{00000000-0004-0000-0000-0000A80E0000}"/>
    <hyperlink ref="Q1978" r:id="rId3754" xr:uid="{00000000-0004-0000-0000-0000A90E0000}"/>
    <hyperlink ref="E1980" r:id="rId3755" xr:uid="{00000000-0004-0000-0000-0000AA0E0000}"/>
    <hyperlink ref="Q1980" r:id="rId3756" xr:uid="{00000000-0004-0000-0000-0000AB0E0000}"/>
    <hyperlink ref="E1982" r:id="rId3757" xr:uid="{00000000-0004-0000-0000-0000AC0E0000}"/>
    <hyperlink ref="Q1982" r:id="rId3758" xr:uid="{00000000-0004-0000-0000-0000AD0E0000}"/>
    <hyperlink ref="E1984" r:id="rId3759" xr:uid="{00000000-0004-0000-0000-0000AE0E0000}"/>
    <hyperlink ref="Q1984" r:id="rId3760" xr:uid="{00000000-0004-0000-0000-0000AF0E0000}"/>
    <hyperlink ref="Q1987" r:id="rId3761" xr:uid="{00000000-0004-0000-0000-0000B00E0000}"/>
    <hyperlink ref="E1991" r:id="rId3762" xr:uid="{00000000-0004-0000-0000-0000B10E0000}"/>
    <hyperlink ref="Q1991" r:id="rId3763" xr:uid="{00000000-0004-0000-0000-0000B20E0000}"/>
    <hyperlink ref="E1992" r:id="rId3764" xr:uid="{00000000-0004-0000-0000-0000B30E0000}"/>
    <hyperlink ref="Q1992" r:id="rId3765" xr:uid="{00000000-0004-0000-0000-0000B40E0000}"/>
    <hyperlink ref="E1995" r:id="rId3766" xr:uid="{00000000-0004-0000-0000-0000B50E0000}"/>
    <hyperlink ref="Q1995" r:id="rId3767" xr:uid="{00000000-0004-0000-0000-0000B60E0000}"/>
    <hyperlink ref="E1997" r:id="rId3768" xr:uid="{00000000-0004-0000-0000-0000B70E0000}"/>
    <hyperlink ref="Q1997" r:id="rId3769" xr:uid="{00000000-0004-0000-0000-0000B80E0000}"/>
    <hyperlink ref="E2003" r:id="rId3770" xr:uid="{00000000-0004-0000-0000-0000B90E0000}"/>
    <hyperlink ref="Q2003" r:id="rId3771" xr:uid="{00000000-0004-0000-0000-0000BA0E0000}"/>
    <hyperlink ref="E2004" r:id="rId3772" xr:uid="{00000000-0004-0000-0000-0000BB0E0000}"/>
    <hyperlink ref="Q2004" r:id="rId3773" xr:uid="{00000000-0004-0000-0000-0000BC0E0000}"/>
    <hyperlink ref="E2008" r:id="rId3774" xr:uid="{00000000-0004-0000-0000-0000BD0E0000}"/>
    <hyperlink ref="Q2008" r:id="rId3775" xr:uid="{00000000-0004-0000-0000-0000BE0E0000}"/>
    <hyperlink ref="Q2007" r:id="rId3776" xr:uid="{00000000-0004-0000-0000-0000BF0E0000}"/>
    <hyperlink ref="Q2006" r:id="rId3777" xr:uid="{00000000-0004-0000-0000-0000C00E0000}"/>
    <hyperlink ref="Q2010" r:id="rId3778" xr:uid="{00000000-0004-0000-0000-0000C10E0000}"/>
    <hyperlink ref="E2005" r:id="rId3779" xr:uid="{00000000-0004-0000-0000-0000C20E0000}"/>
    <hyperlink ref="Q2005" r:id="rId3780" xr:uid="{00000000-0004-0000-0000-0000C30E0000}"/>
    <hyperlink ref="Q2011" r:id="rId3781" xr:uid="{00000000-0004-0000-0000-0000C40E0000}"/>
    <hyperlink ref="Q2012" r:id="rId3782" xr:uid="{00000000-0004-0000-0000-0000C50E0000}"/>
    <hyperlink ref="E2016" r:id="rId3783" xr:uid="{00000000-0004-0000-0000-0000C60E0000}"/>
    <hyperlink ref="Q2016" r:id="rId3784" xr:uid="{00000000-0004-0000-0000-0000C70E0000}"/>
    <hyperlink ref="Q2015" r:id="rId3785" xr:uid="{00000000-0004-0000-0000-0000C80E0000}"/>
    <hyperlink ref="E2014" r:id="rId3786" xr:uid="{00000000-0004-0000-0000-0000C90E0000}"/>
    <hyperlink ref="Q2014" r:id="rId3787" xr:uid="{00000000-0004-0000-0000-0000CA0E0000}"/>
    <hyperlink ref="Q2020" r:id="rId3788" xr:uid="{00000000-0004-0000-0000-0000CB0E0000}"/>
    <hyperlink ref="E2019" r:id="rId3789" xr:uid="{00000000-0004-0000-0000-0000CC0E0000}"/>
    <hyperlink ref="Q2019" r:id="rId3790" xr:uid="{00000000-0004-0000-0000-0000CD0E0000}"/>
    <hyperlink ref="E2025" r:id="rId3791" xr:uid="{00000000-0004-0000-0000-0000CE0E0000}"/>
    <hyperlink ref="Q2025" r:id="rId3792" xr:uid="{00000000-0004-0000-0000-0000CF0E0000}"/>
    <hyperlink ref="Q2031" r:id="rId3793" xr:uid="{00000000-0004-0000-0000-0000D00E0000}"/>
    <hyperlink ref="E2033" r:id="rId3794" xr:uid="{00000000-0004-0000-0000-0000D10E0000}"/>
    <hyperlink ref="Q2033" r:id="rId3795" xr:uid="{00000000-0004-0000-0000-0000D20E0000}"/>
    <hyperlink ref="E2042" r:id="rId3796" xr:uid="{00000000-0004-0000-0000-0000D30E0000}"/>
    <hyperlink ref="Q2042" r:id="rId3797" xr:uid="{00000000-0004-0000-0000-0000D40E0000}"/>
    <hyperlink ref="Q2043" r:id="rId3798" xr:uid="{00000000-0004-0000-0000-0000D50E0000}"/>
    <hyperlink ref="Q2046" r:id="rId3799" xr:uid="{00000000-0004-0000-0000-0000D60E0000}"/>
    <hyperlink ref="Q2048" r:id="rId3800" xr:uid="{00000000-0004-0000-0000-0000D70E0000}"/>
    <hyperlink ref="E2045" r:id="rId3801" xr:uid="{00000000-0004-0000-0000-0000D80E0000}"/>
    <hyperlink ref="Q2045" r:id="rId3802" xr:uid="{00000000-0004-0000-0000-0000D90E0000}"/>
    <hyperlink ref="E2044" r:id="rId3803" xr:uid="{00000000-0004-0000-0000-0000DA0E0000}"/>
    <hyperlink ref="Q2044" r:id="rId3804" xr:uid="{00000000-0004-0000-0000-0000DB0E0000}"/>
    <hyperlink ref="Q2049" r:id="rId3805" xr:uid="{00000000-0004-0000-0000-0000DC0E0000}"/>
    <hyperlink ref="Q2051" r:id="rId3806" xr:uid="{00000000-0004-0000-0000-0000DD0E0000}"/>
    <hyperlink ref="E2056" r:id="rId3807" xr:uid="{00000000-0004-0000-0000-0000DE0E0000}"/>
    <hyperlink ref="Q2056" r:id="rId3808" xr:uid="{00000000-0004-0000-0000-0000DF0E0000}"/>
    <hyperlink ref="E2059" r:id="rId3809" xr:uid="{00000000-0004-0000-0000-0000E00E0000}"/>
    <hyperlink ref="Q2059" r:id="rId3810" xr:uid="{00000000-0004-0000-0000-0000E10E0000}"/>
    <hyperlink ref="Q2063" r:id="rId3811" xr:uid="{00000000-0004-0000-0000-0000E20E0000}"/>
    <hyperlink ref="E2062" r:id="rId3812" xr:uid="{00000000-0004-0000-0000-0000E30E0000}"/>
    <hyperlink ref="Q2062" r:id="rId3813" xr:uid="{00000000-0004-0000-0000-0000E40E0000}"/>
    <hyperlink ref="E2061" r:id="rId3814" xr:uid="{00000000-0004-0000-0000-0000E50E0000}"/>
    <hyperlink ref="Q2061" r:id="rId3815" xr:uid="{00000000-0004-0000-0000-0000E60E0000}"/>
    <hyperlink ref="Q2064" r:id="rId3816" xr:uid="{00000000-0004-0000-0000-0000E70E0000}"/>
    <hyperlink ref="Q2065" r:id="rId3817" xr:uid="{00000000-0004-0000-0000-0000E80E0000}"/>
    <hyperlink ref="Q2072" r:id="rId3818" xr:uid="{00000000-0004-0000-0000-0000E90E0000}"/>
    <hyperlink ref="E2073" r:id="rId3819" xr:uid="{00000000-0004-0000-0000-0000EA0E0000}"/>
    <hyperlink ref="Q2073" r:id="rId3820" xr:uid="{00000000-0004-0000-0000-0000EB0E0000}"/>
    <hyperlink ref="E2074" r:id="rId3821" xr:uid="{00000000-0004-0000-0000-0000EC0E0000}"/>
    <hyperlink ref="Q2074" r:id="rId3822" xr:uid="{00000000-0004-0000-0000-0000ED0E0000}"/>
    <hyperlink ref="Q2076" r:id="rId3823" xr:uid="{00000000-0004-0000-0000-0000EE0E0000}"/>
    <hyperlink ref="E2079" r:id="rId3824" xr:uid="{00000000-0004-0000-0000-0000EF0E0000}"/>
    <hyperlink ref="Q2079" r:id="rId3825" xr:uid="{00000000-0004-0000-0000-0000F00E0000}"/>
    <hyperlink ref="E2078" r:id="rId3826" xr:uid="{00000000-0004-0000-0000-0000F10E0000}"/>
    <hyperlink ref="Q2078" r:id="rId3827" xr:uid="{00000000-0004-0000-0000-0000F20E0000}"/>
    <hyperlink ref="E2082" r:id="rId3828" xr:uid="{00000000-0004-0000-0000-0000F30E0000}"/>
    <hyperlink ref="Q2082" r:id="rId3829" xr:uid="{00000000-0004-0000-0000-0000F40E0000}"/>
    <hyperlink ref="Q2087" r:id="rId3830" xr:uid="{00000000-0004-0000-0000-0000F50E0000}"/>
    <hyperlink ref="E2088" r:id="rId3831" xr:uid="{00000000-0004-0000-0000-0000F60E0000}"/>
    <hyperlink ref="Q2088" r:id="rId3832" xr:uid="{00000000-0004-0000-0000-0000F70E0000}"/>
    <hyperlink ref="E2092" r:id="rId3833" xr:uid="{00000000-0004-0000-0000-0000F80E0000}"/>
    <hyperlink ref="Q2092" r:id="rId3834" xr:uid="{00000000-0004-0000-0000-0000F90E0000}"/>
    <hyperlink ref="E2101" r:id="rId3835" xr:uid="{00000000-0004-0000-0000-0000FA0E0000}"/>
    <hyperlink ref="Q2101" r:id="rId3836" xr:uid="{00000000-0004-0000-0000-0000FB0E0000}"/>
    <hyperlink ref="Q2100" r:id="rId3837" xr:uid="{00000000-0004-0000-0000-0000FC0E0000}"/>
    <hyperlink ref="Q2104" r:id="rId3838" xr:uid="{00000000-0004-0000-0000-0000FD0E0000}"/>
    <hyperlink ref="Q2102" r:id="rId3839" xr:uid="{00000000-0004-0000-0000-0000FE0E0000}"/>
    <hyperlink ref="Q2105" r:id="rId3840" xr:uid="{00000000-0004-0000-0000-0000FF0E0000}"/>
    <hyperlink ref="Q2103" r:id="rId3841" xr:uid="{00000000-0004-0000-0000-0000000F0000}"/>
    <hyperlink ref="Q2108" r:id="rId3842" xr:uid="{00000000-0004-0000-0000-0000010F0000}"/>
    <hyperlink ref="Q2112" r:id="rId3843" xr:uid="{00000000-0004-0000-0000-0000020F0000}"/>
    <hyperlink ref="E2110" r:id="rId3844" xr:uid="{00000000-0004-0000-0000-0000030F0000}"/>
    <hyperlink ref="Q2110" r:id="rId3845" xr:uid="{00000000-0004-0000-0000-0000040F0000}"/>
    <hyperlink ref="Q2111" r:id="rId3846" xr:uid="{00000000-0004-0000-0000-0000050F0000}"/>
    <hyperlink ref="E2116" r:id="rId3847" xr:uid="{00000000-0004-0000-0000-0000060F0000}"/>
    <hyperlink ref="Q2116" r:id="rId3848" xr:uid="{00000000-0004-0000-0000-0000070F0000}"/>
    <hyperlink ref="Q2121" r:id="rId3849" xr:uid="{00000000-0004-0000-0000-0000080F0000}"/>
    <hyperlink ref="E2120" r:id="rId3850" xr:uid="{00000000-0004-0000-0000-0000090F0000}"/>
    <hyperlink ref="Q2120" r:id="rId3851" xr:uid="{00000000-0004-0000-0000-00000A0F0000}"/>
    <hyperlink ref="E2126" r:id="rId3852" xr:uid="{00000000-0004-0000-0000-00000B0F0000}"/>
    <hyperlink ref="Q2126" r:id="rId3853" xr:uid="{00000000-0004-0000-0000-00000C0F0000}"/>
    <hyperlink ref="E2128" r:id="rId3854" xr:uid="{00000000-0004-0000-0000-00000D0F0000}"/>
    <hyperlink ref="Q2128" r:id="rId3855" xr:uid="{00000000-0004-0000-0000-00000E0F0000}"/>
    <hyperlink ref="Q2127" r:id="rId3856" xr:uid="{00000000-0004-0000-0000-00000F0F0000}"/>
    <hyperlink ref="E2131" r:id="rId3857" xr:uid="{00000000-0004-0000-0000-0000100F0000}"/>
    <hyperlink ref="Q2131" r:id="rId3858" xr:uid="{00000000-0004-0000-0000-0000110F0000}"/>
    <hyperlink ref="E2140" r:id="rId3859" xr:uid="{00000000-0004-0000-0000-0000120F0000}"/>
    <hyperlink ref="Q2140" r:id="rId3860" xr:uid="{00000000-0004-0000-0000-0000130F0000}"/>
    <hyperlink ref="E2139" r:id="rId3861" xr:uid="{00000000-0004-0000-0000-0000140F0000}"/>
    <hyperlink ref="Q2139" r:id="rId3862" xr:uid="{00000000-0004-0000-0000-0000150F0000}"/>
    <hyperlink ref="Q2138" r:id="rId3863" xr:uid="{00000000-0004-0000-0000-0000160F0000}"/>
    <hyperlink ref="E2146" r:id="rId3864" xr:uid="{00000000-0004-0000-0000-0000170F0000}"/>
    <hyperlink ref="Q2146" r:id="rId3865" xr:uid="{00000000-0004-0000-0000-0000180F0000}"/>
    <hyperlink ref="Q2148" r:id="rId3866" xr:uid="{00000000-0004-0000-0000-0000190F0000}"/>
    <hyperlink ref="Q2150" r:id="rId3867" xr:uid="{00000000-0004-0000-0000-00001A0F0000}"/>
    <hyperlink ref="Q2149" r:id="rId3868" xr:uid="{00000000-0004-0000-0000-00001B0F0000}"/>
    <hyperlink ref="E2153" r:id="rId3869" xr:uid="{00000000-0004-0000-0000-00001C0F0000}"/>
    <hyperlink ref="Q2153" r:id="rId3870" xr:uid="{00000000-0004-0000-0000-00001D0F0000}"/>
    <hyperlink ref="Q2151" r:id="rId3871" xr:uid="{00000000-0004-0000-0000-00001E0F0000}"/>
    <hyperlink ref="E2159" r:id="rId3872" xr:uid="{00000000-0004-0000-0000-00001F0F0000}"/>
    <hyperlink ref="Q2159" r:id="rId3873" xr:uid="{00000000-0004-0000-0000-0000200F0000}"/>
    <hyperlink ref="E2158" r:id="rId3874" xr:uid="{00000000-0004-0000-0000-0000210F0000}"/>
    <hyperlink ref="Q2158" r:id="rId3875" xr:uid="{00000000-0004-0000-0000-0000220F0000}"/>
    <hyperlink ref="E2162" r:id="rId3876" xr:uid="{00000000-0004-0000-0000-0000230F0000}"/>
    <hyperlink ref="Q2162" r:id="rId3877" xr:uid="{00000000-0004-0000-0000-0000240F0000}"/>
    <hyperlink ref="E2168" r:id="rId3878" xr:uid="{00000000-0004-0000-0000-0000250F0000}"/>
    <hyperlink ref="Q2168" r:id="rId3879" xr:uid="{00000000-0004-0000-0000-0000260F0000}"/>
    <hyperlink ref="Q2167" r:id="rId3880" xr:uid="{00000000-0004-0000-0000-0000270F0000}"/>
    <hyperlink ref="E2161" r:id="rId3881" xr:uid="{00000000-0004-0000-0000-0000280F0000}"/>
    <hyperlink ref="Q2161" r:id="rId3882" xr:uid="{00000000-0004-0000-0000-0000290F0000}"/>
    <hyperlink ref="Q2166" r:id="rId3883" xr:uid="{00000000-0004-0000-0000-00002A0F0000}"/>
    <hyperlink ref="E2171" r:id="rId3884" xr:uid="{00000000-0004-0000-0000-00002B0F0000}"/>
    <hyperlink ref="Q2171" r:id="rId3885" xr:uid="{00000000-0004-0000-0000-00002C0F0000}"/>
    <hyperlink ref="E2175" r:id="rId3886" xr:uid="{00000000-0004-0000-0000-00002D0F0000}"/>
    <hyperlink ref="Q2175" r:id="rId3887" xr:uid="{00000000-0004-0000-0000-00002E0F0000}"/>
    <hyperlink ref="Q2182" r:id="rId3888" xr:uid="{00000000-0004-0000-0000-00002F0F0000}"/>
    <hyperlink ref="E2181" r:id="rId3889" xr:uid="{00000000-0004-0000-0000-0000300F0000}"/>
    <hyperlink ref="Q2181" r:id="rId3890" xr:uid="{00000000-0004-0000-0000-0000310F0000}"/>
    <hyperlink ref="Q2179" r:id="rId3891" xr:uid="{00000000-0004-0000-0000-0000320F0000}"/>
    <hyperlink ref="E2180" r:id="rId3892" xr:uid="{00000000-0004-0000-0000-0000330F0000}"/>
    <hyperlink ref="Q2180" r:id="rId3893" xr:uid="{00000000-0004-0000-0000-0000340F0000}"/>
    <hyperlink ref="Q2190" r:id="rId3894" xr:uid="{00000000-0004-0000-0000-0000350F0000}"/>
    <hyperlink ref="E2197" r:id="rId3895" xr:uid="{00000000-0004-0000-0000-0000360F0000}"/>
    <hyperlink ref="Q2197" r:id="rId3896" xr:uid="{00000000-0004-0000-0000-0000370F0000}"/>
    <hyperlink ref="Q2196" r:id="rId3897" xr:uid="{00000000-0004-0000-0000-0000380F0000}"/>
    <hyperlink ref="Q2195" r:id="rId3898" xr:uid="{00000000-0004-0000-0000-0000390F0000}"/>
    <hyperlink ref="E2199" r:id="rId3899" xr:uid="{00000000-0004-0000-0000-00003A0F0000}"/>
    <hyperlink ref="Q2199" r:id="rId3900" xr:uid="{00000000-0004-0000-0000-00003B0F0000}"/>
    <hyperlink ref="E2200" r:id="rId3901" xr:uid="{00000000-0004-0000-0000-00003C0F0000}"/>
    <hyperlink ref="Q2200" r:id="rId3902" xr:uid="{00000000-0004-0000-0000-00003D0F0000}"/>
    <hyperlink ref="E2206" r:id="rId3903" xr:uid="{00000000-0004-0000-0000-00003E0F0000}"/>
    <hyperlink ref="Q2206" r:id="rId3904" xr:uid="{00000000-0004-0000-0000-00003F0F0000}"/>
    <hyperlink ref="Q2209" r:id="rId3905" xr:uid="{00000000-0004-0000-0000-0000400F0000}"/>
    <hyperlink ref="Q2210" r:id="rId3906" xr:uid="{00000000-0004-0000-0000-0000410F0000}"/>
    <hyperlink ref="Q2220" r:id="rId3907" xr:uid="{00000000-0004-0000-0000-0000420F0000}"/>
    <hyperlink ref="Q2221" r:id="rId3908" xr:uid="{00000000-0004-0000-0000-0000430F0000}"/>
    <hyperlink ref="Q2224" r:id="rId3909" xr:uid="{00000000-0004-0000-0000-0000440F0000}"/>
    <hyperlink ref="Q2225" r:id="rId3910" xr:uid="{00000000-0004-0000-0000-0000450F0000}"/>
    <hyperlink ref="E2234" r:id="rId3911" xr:uid="{00000000-0004-0000-0000-0000460F0000}"/>
    <hyperlink ref="Q2234" r:id="rId3912" xr:uid="{00000000-0004-0000-0000-0000470F0000}"/>
    <hyperlink ref="E2233" r:id="rId3913" xr:uid="{00000000-0004-0000-0000-0000480F0000}"/>
    <hyperlink ref="Q2233" r:id="rId3914" xr:uid="{00000000-0004-0000-0000-0000490F0000}"/>
    <hyperlink ref="E2240" r:id="rId3915" xr:uid="{00000000-0004-0000-0000-00004A0F0000}"/>
    <hyperlink ref="Q2240" r:id="rId3916" xr:uid="{00000000-0004-0000-0000-00004B0F0000}"/>
    <hyperlink ref="Q2237" r:id="rId3917" xr:uid="{00000000-0004-0000-0000-00004C0F0000}"/>
    <hyperlink ref="Q2238" r:id="rId3918" xr:uid="{00000000-0004-0000-0000-00004D0F0000}"/>
    <hyperlink ref="E2239" r:id="rId3919" xr:uid="{00000000-0004-0000-0000-00004E0F0000}"/>
    <hyperlink ref="Q2239" r:id="rId3920" xr:uid="{00000000-0004-0000-0000-00004F0F0000}"/>
    <hyperlink ref="Q2243" r:id="rId3921" xr:uid="{00000000-0004-0000-0000-0000500F0000}"/>
    <hyperlink ref="Q2245" r:id="rId3922" xr:uid="{00000000-0004-0000-0000-0000510F0000}"/>
    <hyperlink ref="Q2247" r:id="rId3923" xr:uid="{00000000-0004-0000-0000-0000520F0000}"/>
    <hyperlink ref="Q2251" r:id="rId3924" xr:uid="{00000000-0004-0000-0000-0000530F0000}"/>
    <hyperlink ref="Q2250" r:id="rId3925" xr:uid="{00000000-0004-0000-0000-0000540F0000}"/>
    <hyperlink ref="Q2253" r:id="rId3926" xr:uid="{00000000-0004-0000-0000-0000550F0000}"/>
    <hyperlink ref="E2259" r:id="rId3927" xr:uid="{00000000-0004-0000-0000-0000560F0000}"/>
    <hyperlink ref="Q2259" r:id="rId3928" xr:uid="{00000000-0004-0000-0000-0000570F0000}"/>
    <hyperlink ref="Q2255" r:id="rId3929" xr:uid="{00000000-0004-0000-0000-0000580F0000}"/>
    <hyperlink ref="Q2260" r:id="rId3930" xr:uid="{00000000-0004-0000-0000-0000590F0000}"/>
    <hyperlink ref="Q2263" r:id="rId3931" xr:uid="{00000000-0004-0000-0000-00005A0F0000}"/>
    <hyperlink ref="Q2266" r:id="rId3932" xr:uid="{00000000-0004-0000-0000-00005B0F0000}"/>
    <hyperlink ref="Q2265" r:id="rId3933" xr:uid="{00000000-0004-0000-0000-00005C0F0000}"/>
    <hyperlink ref="Q2270" r:id="rId3934" xr:uid="{00000000-0004-0000-0000-00005D0F0000}"/>
    <hyperlink ref="Q2271" r:id="rId3935" xr:uid="{00000000-0004-0000-0000-00005E0F0000}"/>
    <hyperlink ref="E2275" r:id="rId3936" xr:uid="{00000000-0004-0000-0000-00005F0F0000}"/>
    <hyperlink ref="Q2275" r:id="rId3937" xr:uid="{00000000-0004-0000-0000-0000600F0000}"/>
    <hyperlink ref="E2276" r:id="rId3938" xr:uid="{00000000-0004-0000-0000-0000610F0000}"/>
    <hyperlink ref="Q2276" r:id="rId3939" xr:uid="{00000000-0004-0000-0000-0000620F0000}"/>
    <hyperlink ref="Q2279" r:id="rId3940" xr:uid="{00000000-0004-0000-0000-0000630F0000}"/>
    <hyperlink ref="Q2280" r:id="rId3941" xr:uid="{00000000-0004-0000-0000-0000640F0000}"/>
    <hyperlink ref="Q2285" r:id="rId3942" xr:uid="{00000000-0004-0000-0000-0000650F0000}"/>
    <hyperlink ref="Q2291" r:id="rId3943" xr:uid="{00000000-0004-0000-0000-0000660F0000}"/>
    <hyperlink ref="E2288" r:id="rId3944" xr:uid="{00000000-0004-0000-0000-0000670F0000}"/>
    <hyperlink ref="Q2288" r:id="rId3945" xr:uid="{00000000-0004-0000-0000-0000680F0000}"/>
    <hyperlink ref="E2289" r:id="rId3946" xr:uid="{00000000-0004-0000-0000-0000690F0000}"/>
    <hyperlink ref="Q2289" r:id="rId3947" xr:uid="{00000000-0004-0000-0000-00006A0F0000}"/>
    <hyperlink ref="E2293" r:id="rId3948" xr:uid="{00000000-0004-0000-0000-00006B0F0000}"/>
    <hyperlink ref="Q2293" r:id="rId3949" xr:uid="{00000000-0004-0000-0000-00006C0F0000}"/>
    <hyperlink ref="Q2295" r:id="rId3950" xr:uid="{00000000-0004-0000-0000-00006D0F0000}"/>
    <hyperlink ref="Q2301" r:id="rId3951" xr:uid="{00000000-0004-0000-0000-00006E0F0000}"/>
    <hyperlink ref="Q2299" r:id="rId3952" xr:uid="{00000000-0004-0000-0000-00006F0F0000}"/>
    <hyperlink ref="Q2302" r:id="rId3953" xr:uid="{00000000-0004-0000-0000-0000700F0000}"/>
    <hyperlink ref="Q2304" r:id="rId3954" xr:uid="{00000000-0004-0000-0000-0000710F0000}"/>
    <hyperlink ref="Q2310" r:id="rId3955" xr:uid="{00000000-0004-0000-0000-0000720F0000}"/>
    <hyperlink ref="Q2309" r:id="rId3956" xr:uid="{00000000-0004-0000-0000-0000730F0000}"/>
    <hyperlink ref="E1427" r:id="rId3957" xr:uid="{00000000-0004-0000-0000-0000740F0000}"/>
    <hyperlink ref="E1404" r:id="rId3958" xr:uid="{00000000-0004-0000-0000-0000750F0000}"/>
    <hyperlink ref="E1394" r:id="rId3959" xr:uid="{00000000-0004-0000-0000-0000760F0000}"/>
    <hyperlink ref="Q1394" r:id="rId3960" xr:uid="{00000000-0004-0000-0000-0000770F0000}"/>
    <hyperlink ref="E1395" r:id="rId3961" xr:uid="{00000000-0004-0000-0000-0000780F0000}"/>
    <hyperlink ref="Q1395" r:id="rId3962" xr:uid="{00000000-0004-0000-0000-0000790F0000}"/>
    <hyperlink ref="Q1393" r:id="rId3963" xr:uid="{00000000-0004-0000-0000-00007A0F0000}"/>
    <hyperlink ref="E1392" r:id="rId3964" xr:uid="{00000000-0004-0000-0000-00007B0F0000}"/>
    <hyperlink ref="Q1392" r:id="rId3965" xr:uid="{00000000-0004-0000-0000-00007C0F0000}"/>
    <hyperlink ref="E1391" r:id="rId3966" xr:uid="{00000000-0004-0000-0000-00007D0F0000}"/>
    <hyperlink ref="Q1391" r:id="rId3967" xr:uid="{00000000-0004-0000-0000-00007E0F0000}"/>
    <hyperlink ref="E1390" r:id="rId3968" xr:uid="{00000000-0004-0000-0000-00007F0F0000}"/>
    <hyperlink ref="Q1390" r:id="rId3969" xr:uid="{00000000-0004-0000-0000-0000800F0000}"/>
    <hyperlink ref="Q1385" r:id="rId3970" xr:uid="{00000000-0004-0000-0000-0000810F0000}"/>
    <hyperlink ref="E1388" r:id="rId3971" xr:uid="{00000000-0004-0000-0000-0000820F0000}"/>
    <hyperlink ref="Q1388" r:id="rId3972" xr:uid="{00000000-0004-0000-0000-0000830F0000}"/>
    <hyperlink ref="E1384" r:id="rId3973" xr:uid="{00000000-0004-0000-0000-0000840F0000}"/>
    <hyperlink ref="Q1384" r:id="rId3974" xr:uid="{00000000-0004-0000-0000-0000850F0000}"/>
    <hyperlink ref="E1387" r:id="rId3975" xr:uid="{00000000-0004-0000-0000-0000860F0000}"/>
    <hyperlink ref="Q1387" r:id="rId3976" xr:uid="{00000000-0004-0000-0000-0000870F0000}"/>
    <hyperlink ref="E1389" r:id="rId3977" xr:uid="{00000000-0004-0000-0000-0000880F0000}"/>
    <hyperlink ref="Q1389" r:id="rId3978" xr:uid="{00000000-0004-0000-0000-0000890F0000}"/>
    <hyperlink ref="Q1386" r:id="rId3979" xr:uid="{00000000-0004-0000-0000-00008A0F0000}"/>
    <hyperlink ref="Q1383" r:id="rId3980" xr:uid="{00000000-0004-0000-0000-00008B0F0000}"/>
    <hyperlink ref="E1382" r:id="rId3981" xr:uid="{00000000-0004-0000-0000-00008C0F0000}"/>
    <hyperlink ref="Q1382" r:id="rId3982" xr:uid="{00000000-0004-0000-0000-00008D0F0000}"/>
    <hyperlink ref="E1381" r:id="rId3983" xr:uid="{00000000-0004-0000-0000-00008E0F0000}"/>
    <hyperlink ref="Q1381" r:id="rId3984" xr:uid="{00000000-0004-0000-0000-00008F0F0000}"/>
    <hyperlink ref="Q1378" r:id="rId3985" xr:uid="{00000000-0004-0000-0000-0000900F0000}"/>
    <hyperlink ref="E1379" r:id="rId3986" xr:uid="{00000000-0004-0000-0000-0000910F0000}"/>
    <hyperlink ref="Q1379" r:id="rId3987" xr:uid="{00000000-0004-0000-0000-0000920F0000}"/>
    <hyperlink ref="Q1380" r:id="rId3988" xr:uid="{00000000-0004-0000-0000-0000930F0000}"/>
    <hyperlink ref="Q1376" r:id="rId3989" xr:uid="{00000000-0004-0000-0000-0000940F0000}"/>
    <hyperlink ref="Q1374" r:id="rId3990" xr:uid="{00000000-0004-0000-0000-0000950F0000}"/>
    <hyperlink ref="Q1375" r:id="rId3991" xr:uid="{00000000-0004-0000-0000-0000960F0000}"/>
    <hyperlink ref="Q1377" r:id="rId3992" xr:uid="{00000000-0004-0000-0000-0000970F0000}"/>
    <hyperlink ref="Q1373" r:id="rId3993" xr:uid="{00000000-0004-0000-0000-0000980F0000}"/>
    <hyperlink ref="E1371" r:id="rId3994" xr:uid="{00000000-0004-0000-0000-0000990F0000}"/>
    <hyperlink ref="Q1371" r:id="rId3995" xr:uid="{00000000-0004-0000-0000-00009A0F0000}"/>
    <hyperlink ref="E1372" r:id="rId3996" xr:uid="{00000000-0004-0000-0000-00009B0F0000}"/>
    <hyperlink ref="Q1372" r:id="rId3997" xr:uid="{00000000-0004-0000-0000-00009C0F0000}"/>
    <hyperlink ref="E1369" r:id="rId3998" xr:uid="{00000000-0004-0000-0000-00009D0F0000}"/>
    <hyperlink ref="Q1369" r:id="rId3999" xr:uid="{00000000-0004-0000-0000-00009E0F0000}"/>
    <hyperlink ref="E1370" r:id="rId4000" xr:uid="{00000000-0004-0000-0000-00009F0F0000}"/>
    <hyperlink ref="Q1370" r:id="rId4001" xr:uid="{00000000-0004-0000-0000-0000A00F0000}"/>
    <hyperlink ref="E1367" r:id="rId4002" xr:uid="{00000000-0004-0000-0000-0000A10F0000}"/>
    <hyperlink ref="Q1367" r:id="rId4003" xr:uid="{00000000-0004-0000-0000-0000A20F0000}"/>
    <hyperlink ref="Q1368" r:id="rId4004" xr:uid="{00000000-0004-0000-0000-0000A30F0000}"/>
    <hyperlink ref="Q1366" r:id="rId4005" xr:uid="{00000000-0004-0000-0000-0000A40F0000}"/>
    <hyperlink ref="Q1365" r:id="rId4006" xr:uid="{00000000-0004-0000-0000-0000A50F0000}"/>
    <hyperlink ref="E1362" r:id="rId4007" xr:uid="{00000000-0004-0000-0000-0000A60F0000}"/>
    <hyperlink ref="Q1362" r:id="rId4008" xr:uid="{00000000-0004-0000-0000-0000A70F0000}"/>
    <hyperlink ref="E1363" r:id="rId4009" xr:uid="{00000000-0004-0000-0000-0000A80F0000}"/>
    <hyperlink ref="Q1363" r:id="rId4010" xr:uid="{00000000-0004-0000-0000-0000A90F0000}"/>
    <hyperlink ref="Q1364" r:id="rId4011" xr:uid="{00000000-0004-0000-0000-0000AA0F0000}"/>
    <hyperlink ref="E1360" r:id="rId4012" xr:uid="{00000000-0004-0000-0000-0000AB0F0000}"/>
    <hyperlink ref="Q1360" r:id="rId4013" xr:uid="{00000000-0004-0000-0000-0000AC0F0000}"/>
    <hyperlink ref="Q1359" r:id="rId4014" xr:uid="{00000000-0004-0000-0000-0000AD0F0000}"/>
    <hyperlink ref="E1361" r:id="rId4015" xr:uid="{00000000-0004-0000-0000-0000AE0F0000}"/>
    <hyperlink ref="Q1361" r:id="rId4016" xr:uid="{00000000-0004-0000-0000-0000AF0F0000}"/>
    <hyperlink ref="Q1358" r:id="rId4017" xr:uid="{00000000-0004-0000-0000-0000B00F0000}"/>
    <hyperlink ref="Q1356" r:id="rId4018" xr:uid="{00000000-0004-0000-0000-0000B10F0000}"/>
    <hyperlink ref="Q1357" r:id="rId4019" xr:uid="{00000000-0004-0000-0000-0000B20F0000}"/>
    <hyperlink ref="Q1353" r:id="rId4020" xr:uid="{00000000-0004-0000-0000-0000B30F0000}"/>
    <hyperlink ref="Q1355" r:id="rId4021" xr:uid="{00000000-0004-0000-0000-0000B40F0000}"/>
    <hyperlink ref="Q1354" r:id="rId4022" xr:uid="{00000000-0004-0000-0000-0000B50F0000}"/>
    <hyperlink ref="Q1352" r:id="rId4023" xr:uid="{00000000-0004-0000-0000-0000B60F0000}"/>
    <hyperlink ref="E1351" r:id="rId4024" xr:uid="{00000000-0004-0000-0000-0000B70F0000}"/>
    <hyperlink ref="Q1351" r:id="rId4025" xr:uid="{00000000-0004-0000-0000-0000B80F0000}"/>
    <hyperlink ref="E1349" r:id="rId4026" xr:uid="{00000000-0004-0000-0000-0000B90F0000}"/>
    <hyperlink ref="Q1349" r:id="rId4027" xr:uid="{00000000-0004-0000-0000-0000BA0F0000}"/>
    <hyperlink ref="E1350" r:id="rId4028" xr:uid="{00000000-0004-0000-0000-0000BB0F0000}"/>
    <hyperlink ref="Q1350" r:id="rId4029" xr:uid="{00000000-0004-0000-0000-0000BC0F0000}"/>
    <hyperlink ref="E1348" r:id="rId4030" xr:uid="{00000000-0004-0000-0000-0000BD0F0000}"/>
    <hyperlink ref="Q1348" r:id="rId4031" xr:uid="{00000000-0004-0000-0000-0000BE0F0000}"/>
    <hyperlink ref="E1346" r:id="rId4032" xr:uid="{00000000-0004-0000-0000-0000BF0F0000}"/>
    <hyperlink ref="Q1346" r:id="rId4033" xr:uid="{00000000-0004-0000-0000-0000C00F0000}"/>
    <hyperlink ref="Q1345" r:id="rId4034" xr:uid="{00000000-0004-0000-0000-0000C10F0000}"/>
    <hyperlink ref="Q1344" r:id="rId4035" xr:uid="{00000000-0004-0000-0000-0000C20F0000}"/>
    <hyperlink ref="Q1340" r:id="rId4036" xr:uid="{00000000-0004-0000-0000-0000C30F0000}"/>
    <hyperlink ref="Q1342" r:id="rId4037" xr:uid="{00000000-0004-0000-0000-0000C40F0000}"/>
    <hyperlink ref="E1343" r:id="rId4038" xr:uid="{00000000-0004-0000-0000-0000C50F0000}"/>
    <hyperlink ref="Q1343" r:id="rId4039" xr:uid="{00000000-0004-0000-0000-0000C60F0000}"/>
    <hyperlink ref="Q1334" r:id="rId4040" xr:uid="{00000000-0004-0000-0000-0000C70F0000}"/>
    <hyperlink ref="Q1335" r:id="rId4041" xr:uid="{00000000-0004-0000-0000-0000C80F0000}"/>
    <hyperlink ref="E1338" r:id="rId4042" xr:uid="{00000000-0004-0000-0000-0000C90F0000}"/>
    <hyperlink ref="Q1338" r:id="rId4043" xr:uid="{00000000-0004-0000-0000-0000CA0F0000}"/>
    <hyperlink ref="E1336" r:id="rId4044" xr:uid="{00000000-0004-0000-0000-0000CB0F0000}"/>
    <hyperlink ref="Q1336" r:id="rId4045" xr:uid="{00000000-0004-0000-0000-0000CC0F0000}"/>
    <hyperlink ref="Q1347" r:id="rId4046" xr:uid="{00000000-0004-0000-0000-0000CD0F0000}"/>
    <hyperlink ref="Q1341" r:id="rId4047" xr:uid="{00000000-0004-0000-0000-0000CE0F0000}"/>
    <hyperlink ref="E1339" r:id="rId4048" xr:uid="{00000000-0004-0000-0000-0000CF0F0000}"/>
    <hyperlink ref="Q1339" r:id="rId4049" xr:uid="{00000000-0004-0000-0000-0000D00F0000}"/>
    <hyperlink ref="Q1337" r:id="rId4050" xr:uid="{00000000-0004-0000-0000-0000D10F0000}"/>
    <hyperlink ref="E1333" r:id="rId4051" xr:uid="{00000000-0004-0000-0000-0000D20F0000}"/>
    <hyperlink ref="Q1333" r:id="rId4052" xr:uid="{00000000-0004-0000-0000-0000D30F0000}"/>
    <hyperlink ref="E1331" r:id="rId4053" xr:uid="{00000000-0004-0000-0000-0000D40F0000}"/>
    <hyperlink ref="Q1331" r:id="rId4054" xr:uid="{00000000-0004-0000-0000-0000D50F0000}"/>
    <hyperlink ref="Q1332" r:id="rId4055" xr:uid="{00000000-0004-0000-0000-0000D60F0000}"/>
    <hyperlink ref="Q1328" r:id="rId4056" xr:uid="{00000000-0004-0000-0000-0000D70F0000}"/>
    <hyperlink ref="Q1329" r:id="rId4057" xr:uid="{00000000-0004-0000-0000-0000D80F0000}"/>
    <hyperlink ref="Q1330" r:id="rId4058" xr:uid="{00000000-0004-0000-0000-0000D90F0000}"/>
    <hyperlink ref="E1326" r:id="rId4059" xr:uid="{00000000-0004-0000-0000-0000DA0F0000}"/>
    <hyperlink ref="Q1326" r:id="rId4060" xr:uid="{00000000-0004-0000-0000-0000DB0F0000}"/>
    <hyperlink ref="Q1327" r:id="rId4061" xr:uid="{00000000-0004-0000-0000-0000DC0F0000}"/>
    <hyperlink ref="Q1323" r:id="rId4062" xr:uid="{00000000-0004-0000-0000-0000DD0F0000}"/>
    <hyperlink ref="Q1324" r:id="rId4063" xr:uid="{00000000-0004-0000-0000-0000DE0F0000}"/>
    <hyperlink ref="Q1325" r:id="rId4064" xr:uid="{00000000-0004-0000-0000-0000DF0F0000}"/>
    <hyperlink ref="E1322" r:id="rId4065" xr:uid="{00000000-0004-0000-0000-0000E00F0000}"/>
    <hyperlink ref="Q1322" r:id="rId4066" xr:uid="{00000000-0004-0000-0000-0000E10F0000}"/>
    <hyperlink ref="E1318" r:id="rId4067" xr:uid="{00000000-0004-0000-0000-0000E20F0000}"/>
    <hyperlink ref="Q1318" r:id="rId4068" xr:uid="{00000000-0004-0000-0000-0000E30F0000}"/>
    <hyperlink ref="E1321" r:id="rId4069" xr:uid="{00000000-0004-0000-0000-0000E40F0000}"/>
    <hyperlink ref="Q1321" r:id="rId4070" xr:uid="{00000000-0004-0000-0000-0000E50F0000}"/>
    <hyperlink ref="Q1319" r:id="rId4071" xr:uid="{00000000-0004-0000-0000-0000E60F0000}"/>
    <hyperlink ref="E1320" r:id="rId4072" xr:uid="{00000000-0004-0000-0000-0000E70F0000}"/>
    <hyperlink ref="Q1320" r:id="rId4073" xr:uid="{00000000-0004-0000-0000-0000E80F0000}"/>
    <hyperlink ref="E1317" r:id="rId4074" xr:uid="{00000000-0004-0000-0000-0000E90F0000}"/>
    <hyperlink ref="Q1317" r:id="rId4075" xr:uid="{00000000-0004-0000-0000-0000EA0F0000}"/>
    <hyperlink ref="E1314" r:id="rId4076" xr:uid="{00000000-0004-0000-0000-0000EB0F0000}"/>
    <hyperlink ref="Q1314" r:id="rId4077" xr:uid="{00000000-0004-0000-0000-0000EC0F0000}"/>
    <hyperlink ref="Q1311" r:id="rId4078" xr:uid="{00000000-0004-0000-0000-0000ED0F0000}"/>
    <hyperlink ref="E1313" r:id="rId4079" xr:uid="{00000000-0004-0000-0000-0000EE0F0000}"/>
    <hyperlink ref="Q1313" r:id="rId4080" xr:uid="{00000000-0004-0000-0000-0000EF0F0000}"/>
    <hyperlink ref="Q1310" r:id="rId4081" xr:uid="{00000000-0004-0000-0000-0000F00F0000}"/>
    <hyperlink ref="Q1316" r:id="rId4082" xr:uid="{00000000-0004-0000-0000-0000F10F0000}"/>
    <hyperlink ref="E1312" r:id="rId4083" xr:uid="{00000000-0004-0000-0000-0000F20F0000}"/>
    <hyperlink ref="Q1312" r:id="rId4084" xr:uid="{00000000-0004-0000-0000-0000F30F0000}"/>
    <hyperlink ref="E1309" r:id="rId4085" xr:uid="{00000000-0004-0000-0000-0000F40F0000}"/>
    <hyperlink ref="Q1309" r:id="rId4086" xr:uid="{00000000-0004-0000-0000-0000F50F0000}"/>
    <hyperlink ref="Q1307" r:id="rId4087" xr:uid="{00000000-0004-0000-0000-0000F60F0000}"/>
    <hyperlink ref="Q1308" r:id="rId4088" location="incart_2box_nola_river_orleans_news" xr:uid="{00000000-0004-0000-0000-0000F70F0000}"/>
    <hyperlink ref="E1306" r:id="rId4089" xr:uid="{00000000-0004-0000-0000-0000F80F0000}"/>
    <hyperlink ref="Q1306" r:id="rId4090" xr:uid="{00000000-0004-0000-0000-0000F90F0000}"/>
    <hyperlink ref="Q1304" r:id="rId4091" xr:uid="{00000000-0004-0000-0000-0000FA0F0000}"/>
    <hyperlink ref="E1305" r:id="rId4092" xr:uid="{00000000-0004-0000-0000-0000FB0F0000}"/>
    <hyperlink ref="Q1305" r:id="rId4093" xr:uid="{00000000-0004-0000-0000-0000FC0F0000}"/>
    <hyperlink ref="Q1315" r:id="rId4094" xr:uid="{00000000-0004-0000-0000-0000FD0F0000}"/>
    <hyperlink ref="E1302" r:id="rId4095" xr:uid="{00000000-0004-0000-0000-0000FE0F0000}"/>
    <hyperlink ref="Q1302" r:id="rId4096" xr:uid="{00000000-0004-0000-0000-0000FF0F0000}"/>
    <hyperlink ref="E1301" r:id="rId4097" xr:uid="{00000000-0004-0000-0000-000000100000}"/>
    <hyperlink ref="Q1301" r:id="rId4098" xr:uid="{00000000-0004-0000-0000-000001100000}"/>
    <hyperlink ref="Q1300" r:id="rId4099" xr:uid="{00000000-0004-0000-0000-000002100000}"/>
    <hyperlink ref="E1295" r:id="rId4100" xr:uid="{00000000-0004-0000-0000-000003100000}"/>
    <hyperlink ref="Q1295" r:id="rId4101" xr:uid="{00000000-0004-0000-0000-000004100000}"/>
    <hyperlink ref="E1299" r:id="rId4102" xr:uid="{00000000-0004-0000-0000-000005100000}"/>
    <hyperlink ref="Q1299" r:id="rId4103" xr:uid="{00000000-0004-0000-0000-000006100000}"/>
    <hyperlink ref="Q1297" r:id="rId4104" xr:uid="{00000000-0004-0000-0000-000007100000}"/>
    <hyperlink ref="Q1296" r:id="rId4105" xr:uid="{00000000-0004-0000-0000-000008100000}"/>
    <hyperlink ref="Q1298" r:id="rId4106" xr:uid="{00000000-0004-0000-0000-000009100000}"/>
    <hyperlink ref="Q1287" r:id="rId4107" xr:uid="{00000000-0004-0000-0000-00000A100000}"/>
    <hyperlink ref="Q1284" r:id="rId4108" xr:uid="{00000000-0004-0000-0000-00000B100000}"/>
    <hyperlink ref="Q1283" r:id="rId4109" xr:uid="{00000000-0004-0000-0000-00000C100000}"/>
    <hyperlink ref="Q1280" r:id="rId4110" xr:uid="{00000000-0004-0000-0000-00000D100000}"/>
    <hyperlink ref="E1281" r:id="rId4111" xr:uid="{00000000-0004-0000-0000-00000E100000}"/>
    <hyperlink ref="Q1281" r:id="rId4112" xr:uid="{00000000-0004-0000-0000-00000F100000}"/>
    <hyperlink ref="E1282" r:id="rId4113" xr:uid="{00000000-0004-0000-0000-000010100000}"/>
    <hyperlink ref="Q1282" r:id="rId4114" xr:uid="{00000000-0004-0000-0000-000011100000}"/>
    <hyperlink ref="Q1277" r:id="rId4115" xr:uid="{00000000-0004-0000-0000-000012100000}"/>
    <hyperlink ref="E1278" r:id="rId4116" xr:uid="{00000000-0004-0000-0000-000013100000}"/>
    <hyperlink ref="Q1278" r:id="rId4117" xr:uid="{00000000-0004-0000-0000-000014100000}"/>
    <hyperlink ref="E1303" r:id="rId4118" xr:uid="{00000000-0004-0000-0000-000015100000}"/>
    <hyperlink ref="Q1303" r:id="rId4119" xr:uid="{00000000-0004-0000-0000-000016100000}"/>
    <hyperlink ref="Q1289" r:id="rId4120" xr:uid="{00000000-0004-0000-0000-000017100000}"/>
    <hyperlink ref="Q1292" r:id="rId4121" xr:uid="{00000000-0004-0000-0000-000018100000}"/>
    <hyperlink ref="Q1288" r:id="rId4122" xr:uid="{00000000-0004-0000-0000-000019100000}"/>
    <hyperlink ref="Q1293" r:id="rId4123" xr:uid="{00000000-0004-0000-0000-00001A100000}"/>
    <hyperlink ref="E1290" r:id="rId4124" xr:uid="{00000000-0004-0000-0000-00001B100000}"/>
    <hyperlink ref="Q1290" r:id="rId4125" xr:uid="{00000000-0004-0000-0000-00001C100000}"/>
    <hyperlink ref="Q1294" r:id="rId4126" xr:uid="{00000000-0004-0000-0000-00001D100000}"/>
    <hyperlink ref="E1291" r:id="rId4127" xr:uid="{00000000-0004-0000-0000-00001E100000}"/>
    <hyperlink ref="Q1291" r:id="rId4128" xr:uid="{00000000-0004-0000-0000-00001F100000}"/>
    <hyperlink ref="Q1285" r:id="rId4129" xr:uid="{00000000-0004-0000-0000-000020100000}"/>
    <hyperlink ref="Q1286" r:id="rId4130" xr:uid="{00000000-0004-0000-0000-000021100000}"/>
    <hyperlink ref="Q1279" r:id="rId4131" xr:uid="{00000000-0004-0000-0000-000022100000}"/>
    <hyperlink ref="Q1276" r:id="rId4132" xr:uid="{00000000-0004-0000-0000-000023100000}"/>
    <hyperlink ref="Q1273" r:id="rId4133" xr:uid="{00000000-0004-0000-0000-000024100000}"/>
    <hyperlink ref="E1275" r:id="rId4134" xr:uid="{00000000-0004-0000-0000-000025100000}"/>
    <hyperlink ref="Q1275" r:id="rId4135" xr:uid="{00000000-0004-0000-0000-000026100000}"/>
    <hyperlink ref="Q1274" r:id="rId4136" xr:uid="{00000000-0004-0000-0000-000027100000}"/>
    <hyperlink ref="E1272" r:id="rId4137" xr:uid="{00000000-0004-0000-0000-000028100000}"/>
    <hyperlink ref="Q1272" r:id="rId4138" xr:uid="{00000000-0004-0000-0000-000029100000}"/>
    <hyperlink ref="E1270" r:id="rId4139" xr:uid="{00000000-0004-0000-0000-00002A100000}"/>
    <hyperlink ref="Q1270" r:id="rId4140" xr:uid="{00000000-0004-0000-0000-00002B100000}"/>
    <hyperlink ref="E1271" r:id="rId4141" xr:uid="{00000000-0004-0000-0000-00002C100000}"/>
    <hyperlink ref="Q1271" r:id="rId4142" xr:uid="{00000000-0004-0000-0000-00002D100000}"/>
    <hyperlink ref="Q1268" r:id="rId4143" xr:uid="{00000000-0004-0000-0000-00002E100000}"/>
    <hyperlink ref="Q1269" r:id="rId4144" xr:uid="{00000000-0004-0000-0000-00002F100000}"/>
    <hyperlink ref="Q1266" r:id="rId4145" xr:uid="{00000000-0004-0000-0000-000030100000}"/>
    <hyperlink ref="E1902" r:id="rId4146" xr:uid="{00000000-0004-0000-0000-000031100000}"/>
    <hyperlink ref="Q1902" r:id="rId4147" xr:uid="{00000000-0004-0000-0000-000032100000}"/>
    <hyperlink ref="E2021" r:id="rId4148" xr:uid="{00000000-0004-0000-0000-000033100000}"/>
    <hyperlink ref="Q2021" r:id="rId4149" xr:uid="{00000000-0004-0000-0000-000034100000}"/>
    <hyperlink ref="Q2018" r:id="rId4150" xr:uid="{00000000-0004-0000-0000-000035100000}"/>
    <hyperlink ref="E2216" r:id="rId4151" xr:uid="{00000000-0004-0000-0000-000036100000}"/>
    <hyperlink ref="Q2216" r:id="rId4152" xr:uid="{00000000-0004-0000-0000-000037100000}"/>
    <hyperlink ref="Q2144" r:id="rId4153" xr:uid="{00000000-0004-0000-0000-000038100000}"/>
    <hyperlink ref="E1265" r:id="rId4154" xr:uid="{00000000-0004-0000-0000-000039100000}"/>
    <hyperlink ref="Q1265" r:id="rId4155" xr:uid="{00000000-0004-0000-0000-00003A100000}"/>
    <hyperlink ref="Q1267" r:id="rId4156" xr:uid="{00000000-0004-0000-0000-00003B100000}"/>
    <hyperlink ref="Q1262" r:id="rId4157" xr:uid="{00000000-0004-0000-0000-00003C100000}"/>
    <hyperlink ref="Q1263" r:id="rId4158" xr:uid="{00000000-0004-0000-0000-00003D100000}"/>
    <hyperlink ref="Q1257" r:id="rId4159" xr:uid="{00000000-0004-0000-0000-00003E100000}"/>
    <hyperlink ref="Q1258" r:id="rId4160" xr:uid="{00000000-0004-0000-0000-00003F100000}"/>
    <hyperlink ref="Q1259" r:id="rId4161" xr:uid="{00000000-0004-0000-0000-000040100000}"/>
    <hyperlink ref="E1254" r:id="rId4162" xr:uid="{00000000-0004-0000-0000-000041100000}"/>
    <hyperlink ref="Q1254" r:id="rId4163" xr:uid="{00000000-0004-0000-0000-000042100000}"/>
    <hyperlink ref="Q1244" r:id="rId4164" xr:uid="{00000000-0004-0000-0000-000043100000}"/>
    <hyperlink ref="E1252" r:id="rId4165" xr:uid="{00000000-0004-0000-0000-000044100000}"/>
    <hyperlink ref="Q1252" r:id="rId4166" xr:uid="{00000000-0004-0000-0000-000045100000}"/>
    <hyperlink ref="Q1253" r:id="rId4167" xr:uid="{00000000-0004-0000-0000-000046100000}"/>
    <hyperlink ref="E1249" r:id="rId4168" xr:uid="{00000000-0004-0000-0000-000047100000}"/>
    <hyperlink ref="Q1249" r:id="rId4169" xr:uid="{00000000-0004-0000-0000-000048100000}"/>
    <hyperlink ref="Q1264" r:id="rId4170" xr:uid="{00000000-0004-0000-0000-000049100000}"/>
    <hyperlink ref="Q1250" r:id="rId4171" xr:uid="{00000000-0004-0000-0000-00004A100000}"/>
    <hyperlink ref="E1247" r:id="rId4172" xr:uid="{00000000-0004-0000-0000-00004B100000}"/>
    <hyperlink ref="Q1247" r:id="rId4173" xr:uid="{00000000-0004-0000-0000-00004C100000}"/>
    <hyperlink ref="Q1243" r:id="rId4174" xr:uid="{00000000-0004-0000-0000-00004D100000}"/>
    <hyperlink ref="E1248" r:id="rId4175" xr:uid="{00000000-0004-0000-0000-00004E100000}"/>
    <hyperlink ref="Q1248" r:id="rId4176" xr:uid="{00000000-0004-0000-0000-00004F100000}"/>
    <hyperlink ref="E1255" r:id="rId4177" xr:uid="{00000000-0004-0000-0000-000050100000}"/>
    <hyperlink ref="Q1255" r:id="rId4178" xr:uid="{00000000-0004-0000-0000-000051100000}"/>
    <hyperlink ref="Q1246" r:id="rId4179" xr:uid="{00000000-0004-0000-0000-000052100000}"/>
    <hyperlink ref="E1245" r:id="rId4180" xr:uid="{00000000-0004-0000-0000-000053100000}"/>
    <hyperlink ref="Q1245" r:id="rId4181" xr:uid="{00000000-0004-0000-0000-000054100000}"/>
    <hyperlink ref="Q1256" r:id="rId4182" xr:uid="{00000000-0004-0000-0000-000055100000}"/>
    <hyperlink ref="Q1251" r:id="rId4183" xr:uid="{00000000-0004-0000-0000-000056100000}"/>
    <hyperlink ref="Q1261" r:id="rId4184" xr:uid="{00000000-0004-0000-0000-000057100000}"/>
    <hyperlink ref="Q1260" r:id="rId4185" xr:uid="{00000000-0004-0000-0000-000058100000}"/>
    <hyperlink ref="Q1242" r:id="rId4186" xr:uid="{00000000-0004-0000-0000-000059100000}"/>
    <hyperlink ref="Q1238" r:id="rId4187" xr:uid="{00000000-0004-0000-0000-00005A100000}"/>
    <hyperlink ref="E1241" r:id="rId4188" xr:uid="{00000000-0004-0000-0000-00005B100000}"/>
    <hyperlink ref="Q1241" r:id="rId4189" xr:uid="{00000000-0004-0000-0000-00005C100000}"/>
    <hyperlink ref="Q1239" r:id="rId4190" xr:uid="{00000000-0004-0000-0000-00005D100000}"/>
    <hyperlink ref="E1240" r:id="rId4191" xr:uid="{00000000-0004-0000-0000-00005E100000}"/>
    <hyperlink ref="Q1240" r:id="rId4192" xr:uid="{00000000-0004-0000-0000-00005F100000}"/>
    <hyperlink ref="E1237" r:id="rId4193" xr:uid="{00000000-0004-0000-0000-000060100000}"/>
    <hyperlink ref="Q1237" r:id="rId4194" xr:uid="{00000000-0004-0000-0000-000061100000}"/>
    <hyperlink ref="E1234" r:id="rId4195" xr:uid="{00000000-0004-0000-0000-000062100000}"/>
    <hyperlink ref="Q1234" r:id="rId4196" xr:uid="{00000000-0004-0000-0000-000063100000}"/>
    <hyperlink ref="E1235" r:id="rId4197" xr:uid="{00000000-0004-0000-0000-000064100000}"/>
    <hyperlink ref="Q1235" r:id="rId4198" xr:uid="{00000000-0004-0000-0000-000065100000}"/>
    <hyperlink ref="E1236" r:id="rId4199" xr:uid="{00000000-0004-0000-0000-000066100000}"/>
    <hyperlink ref="Q1236" r:id="rId4200" xr:uid="{00000000-0004-0000-0000-000067100000}"/>
    <hyperlink ref="E1233" r:id="rId4201" xr:uid="{00000000-0004-0000-0000-000068100000}"/>
    <hyperlink ref="Q1233" r:id="rId4202" xr:uid="{00000000-0004-0000-0000-000069100000}"/>
    <hyperlink ref="Q1231" r:id="rId4203" xr:uid="{00000000-0004-0000-0000-00006A100000}"/>
    <hyperlink ref="Q1232" r:id="rId4204" xr:uid="{00000000-0004-0000-0000-00006B100000}"/>
    <hyperlink ref="Q1230" r:id="rId4205" xr:uid="{00000000-0004-0000-0000-00006C100000}"/>
    <hyperlink ref="E1226" r:id="rId4206" xr:uid="{00000000-0004-0000-0000-00006D100000}"/>
    <hyperlink ref="Q1226" r:id="rId4207" xr:uid="{00000000-0004-0000-0000-00006E100000}"/>
    <hyperlink ref="E1228" r:id="rId4208" xr:uid="{00000000-0004-0000-0000-00006F100000}"/>
    <hyperlink ref="Q1228" r:id="rId4209" xr:uid="{00000000-0004-0000-0000-000070100000}"/>
    <hyperlink ref="E1229" r:id="rId4210" xr:uid="{00000000-0004-0000-0000-000071100000}"/>
    <hyperlink ref="Q1229" r:id="rId4211" xr:uid="{00000000-0004-0000-0000-000072100000}"/>
    <hyperlink ref="Q1227" r:id="rId4212" xr:uid="{00000000-0004-0000-0000-000073100000}"/>
    <hyperlink ref="Q1225" r:id="rId4213" xr:uid="{00000000-0004-0000-0000-000074100000}"/>
    <hyperlink ref="E1224" r:id="rId4214" xr:uid="{00000000-0004-0000-0000-000075100000}"/>
    <hyperlink ref="Q1224" r:id="rId4215" xr:uid="{00000000-0004-0000-0000-000076100000}"/>
    <hyperlink ref="Q1223" r:id="rId4216" xr:uid="{00000000-0004-0000-0000-000077100000}"/>
    <hyperlink ref="Q1220" r:id="rId4217" xr:uid="{00000000-0004-0000-0000-000078100000}"/>
    <hyperlink ref="Q1222" r:id="rId4218" xr:uid="{00000000-0004-0000-0000-000079100000}"/>
    <hyperlink ref="Q1221" r:id="rId4219" xr:uid="{00000000-0004-0000-0000-00007A100000}"/>
    <hyperlink ref="E1218" r:id="rId4220" xr:uid="{00000000-0004-0000-0000-00007B100000}"/>
    <hyperlink ref="Q1218" r:id="rId4221" xr:uid="{00000000-0004-0000-0000-00007C100000}"/>
    <hyperlink ref="Q1216" r:id="rId4222" xr:uid="{00000000-0004-0000-0000-00007D100000}"/>
    <hyperlink ref="E1219" r:id="rId4223" xr:uid="{00000000-0004-0000-0000-00007E100000}"/>
    <hyperlink ref="Q1219" r:id="rId4224" xr:uid="{00000000-0004-0000-0000-00007F100000}"/>
    <hyperlink ref="Q1215" r:id="rId4225" xr:uid="{00000000-0004-0000-0000-000080100000}"/>
    <hyperlink ref="E1217" r:id="rId4226" xr:uid="{00000000-0004-0000-0000-000081100000}"/>
    <hyperlink ref="Q1217" r:id="rId4227" xr:uid="{00000000-0004-0000-0000-000082100000}"/>
    <hyperlink ref="Q1213" r:id="rId4228" xr:uid="{00000000-0004-0000-0000-000083100000}"/>
    <hyperlink ref="E1212" r:id="rId4229" xr:uid="{00000000-0004-0000-0000-000084100000}"/>
    <hyperlink ref="Q1212" r:id="rId4230" xr:uid="{00000000-0004-0000-0000-000085100000}"/>
    <hyperlink ref="E1214" r:id="rId4231" xr:uid="{00000000-0004-0000-0000-000086100000}"/>
    <hyperlink ref="Q1214" r:id="rId4232" xr:uid="{00000000-0004-0000-0000-000087100000}"/>
    <hyperlink ref="E1211" r:id="rId4233" xr:uid="{00000000-0004-0000-0000-000088100000}"/>
    <hyperlink ref="Q1211" r:id="rId4234" xr:uid="{00000000-0004-0000-0000-000089100000}"/>
    <hyperlink ref="E1210" r:id="rId4235" xr:uid="{00000000-0004-0000-0000-00008A100000}"/>
    <hyperlink ref="Q1210" r:id="rId4236" xr:uid="{00000000-0004-0000-0000-00008B100000}"/>
    <hyperlink ref="E1208" r:id="rId4237" xr:uid="{00000000-0004-0000-0000-00008C100000}"/>
    <hyperlink ref="Q1208" r:id="rId4238" xr:uid="{00000000-0004-0000-0000-00008D100000}"/>
    <hyperlink ref="Q1209" r:id="rId4239" xr:uid="{00000000-0004-0000-0000-00008E100000}"/>
    <hyperlink ref="E1207" r:id="rId4240" xr:uid="{00000000-0004-0000-0000-00008F100000}"/>
    <hyperlink ref="Q1207" r:id="rId4241" xr:uid="{00000000-0004-0000-0000-000090100000}"/>
    <hyperlink ref="Q1203" r:id="rId4242" xr:uid="{00000000-0004-0000-0000-000091100000}"/>
    <hyperlink ref="E1205" r:id="rId4243" xr:uid="{00000000-0004-0000-0000-000092100000}"/>
    <hyperlink ref="Q1205" r:id="rId4244" xr:uid="{00000000-0004-0000-0000-000093100000}"/>
    <hyperlink ref="Q1206" r:id="rId4245" xr:uid="{00000000-0004-0000-0000-000094100000}"/>
    <hyperlink ref="E1204" r:id="rId4246" xr:uid="{00000000-0004-0000-0000-000095100000}"/>
    <hyperlink ref="Q1204" r:id="rId4247" xr:uid="{00000000-0004-0000-0000-000096100000}"/>
    <hyperlink ref="E1201" r:id="rId4248" xr:uid="{00000000-0004-0000-0000-000097100000}"/>
    <hyperlink ref="Q1201" r:id="rId4249" xr:uid="{00000000-0004-0000-0000-000098100000}"/>
    <hyperlink ref="E1202" r:id="rId4250" xr:uid="{00000000-0004-0000-0000-000099100000}"/>
    <hyperlink ref="Q1202" r:id="rId4251" xr:uid="{00000000-0004-0000-0000-00009A100000}"/>
    <hyperlink ref="E1196" r:id="rId4252" xr:uid="{00000000-0004-0000-0000-00009B100000}"/>
    <hyperlink ref="Q1196" r:id="rId4253" xr:uid="{00000000-0004-0000-0000-00009C100000}"/>
    <hyperlink ref="E1198" r:id="rId4254" xr:uid="{00000000-0004-0000-0000-00009D100000}"/>
    <hyperlink ref="Q1198" r:id="rId4255" xr:uid="{00000000-0004-0000-0000-00009E100000}"/>
    <hyperlink ref="Q1197" r:id="rId4256" xr:uid="{00000000-0004-0000-0000-00009F100000}"/>
    <hyperlink ref="Q1194" r:id="rId4257" xr:uid="{00000000-0004-0000-0000-0000A0100000}"/>
    <hyperlink ref="E1195" r:id="rId4258" xr:uid="{00000000-0004-0000-0000-0000A1100000}"/>
    <hyperlink ref="Q1195" r:id="rId4259" xr:uid="{00000000-0004-0000-0000-0000A2100000}"/>
    <hyperlink ref="E1192" r:id="rId4260" xr:uid="{00000000-0004-0000-0000-0000A3100000}"/>
    <hyperlink ref="Q1192" r:id="rId4261" xr:uid="{00000000-0004-0000-0000-0000A4100000}"/>
    <hyperlink ref="Q1189" r:id="rId4262" xr:uid="{00000000-0004-0000-0000-0000A5100000}"/>
    <hyperlink ref="Q1181" r:id="rId4263" xr:uid="{00000000-0004-0000-0000-0000A6100000}"/>
    <hyperlink ref="Q1188" r:id="rId4264" xr:uid="{00000000-0004-0000-0000-0000A7100000}"/>
    <hyperlink ref="Q1200" r:id="rId4265" xr:uid="{00000000-0004-0000-0000-0000A8100000}"/>
    <hyperlink ref="Q1199" r:id="rId4266" xr:uid="{00000000-0004-0000-0000-0000A9100000}"/>
    <hyperlink ref="E1191" r:id="rId4267" xr:uid="{00000000-0004-0000-0000-0000AA100000}"/>
    <hyperlink ref="Q1191" r:id="rId4268" xr:uid="{00000000-0004-0000-0000-0000AB100000}"/>
    <hyperlink ref="Q1193" r:id="rId4269" xr:uid="{00000000-0004-0000-0000-0000AC100000}"/>
    <hyperlink ref="Q1184" r:id="rId4270" xr:uid="{00000000-0004-0000-0000-0000AD100000}"/>
    <hyperlink ref="Q1182" r:id="rId4271" xr:uid="{00000000-0004-0000-0000-0000AE100000}"/>
    <hyperlink ref="Q1180" r:id="rId4272" xr:uid="{00000000-0004-0000-0000-0000AF100000}"/>
    <hyperlink ref="Q1183" r:id="rId4273" xr:uid="{00000000-0004-0000-0000-0000B0100000}"/>
    <hyperlink ref="Q1190" r:id="rId4274" xr:uid="{00000000-0004-0000-0000-0000B1100000}"/>
    <hyperlink ref="E1186" r:id="rId4275" xr:uid="{00000000-0004-0000-0000-0000B2100000}"/>
    <hyperlink ref="Q1186" r:id="rId4276" xr:uid="{00000000-0004-0000-0000-0000B3100000}"/>
    <hyperlink ref="Q1185" r:id="rId4277" xr:uid="{00000000-0004-0000-0000-0000B4100000}"/>
    <hyperlink ref="E1187" r:id="rId4278" xr:uid="{00000000-0004-0000-0000-0000B5100000}"/>
    <hyperlink ref="Q1187" r:id="rId4279" xr:uid="{00000000-0004-0000-0000-0000B6100000}"/>
    <hyperlink ref="E1178" r:id="rId4280" xr:uid="{00000000-0004-0000-0000-0000B7100000}"/>
    <hyperlink ref="Q1178" r:id="rId4281" xr:uid="{00000000-0004-0000-0000-0000B8100000}"/>
    <hyperlink ref="E1177" r:id="rId4282" xr:uid="{00000000-0004-0000-0000-0000B9100000}"/>
    <hyperlink ref="Q1177" r:id="rId4283" xr:uid="{00000000-0004-0000-0000-0000BA100000}"/>
    <hyperlink ref="Q1176" r:id="rId4284" xr:uid="{00000000-0004-0000-0000-0000BB100000}"/>
    <hyperlink ref="Q1175" r:id="rId4285" xr:uid="{00000000-0004-0000-0000-0000BC100000}"/>
    <hyperlink ref="E1172" r:id="rId4286" xr:uid="{00000000-0004-0000-0000-0000BD100000}"/>
    <hyperlink ref="Q1172" r:id="rId4287" xr:uid="{00000000-0004-0000-0000-0000BE100000}"/>
    <hyperlink ref="E1173" r:id="rId4288" xr:uid="{00000000-0004-0000-0000-0000BF100000}"/>
    <hyperlink ref="Q1173" r:id="rId4289" xr:uid="{00000000-0004-0000-0000-0000C0100000}"/>
    <hyperlink ref="Q1174" r:id="rId4290" xr:uid="{00000000-0004-0000-0000-0000C1100000}"/>
    <hyperlink ref="E1179" r:id="rId4291" xr:uid="{00000000-0004-0000-0000-0000C2100000}"/>
    <hyperlink ref="Q1179" r:id="rId4292" xr:uid="{00000000-0004-0000-0000-0000C3100000}"/>
    <hyperlink ref="E1171" r:id="rId4293" xr:uid="{00000000-0004-0000-0000-0000C4100000}"/>
    <hyperlink ref="Q1171" r:id="rId4294" xr:uid="{00000000-0004-0000-0000-0000C5100000}"/>
    <hyperlink ref="Q1168" r:id="rId4295" xr:uid="{00000000-0004-0000-0000-0000C6100000}"/>
    <hyperlink ref="Q1169" r:id="rId4296" xr:uid="{00000000-0004-0000-0000-0000C7100000}"/>
    <hyperlink ref="E1166" r:id="rId4297" xr:uid="{00000000-0004-0000-0000-0000C8100000}"/>
    <hyperlink ref="Q1166" r:id="rId4298" xr:uid="{00000000-0004-0000-0000-0000C9100000}"/>
    <hyperlink ref="Q1167" r:id="rId4299" xr:uid="{00000000-0004-0000-0000-0000CA100000}"/>
    <hyperlink ref="E1170" r:id="rId4300" xr:uid="{00000000-0004-0000-0000-0000CB100000}"/>
    <hyperlink ref="Q1170" r:id="rId4301" xr:uid="{00000000-0004-0000-0000-0000CC100000}"/>
    <hyperlink ref="Q1162" r:id="rId4302" xr:uid="{00000000-0004-0000-0000-0000CD100000}"/>
    <hyperlink ref="Q1164" r:id="rId4303" xr:uid="{00000000-0004-0000-0000-0000CE100000}"/>
    <hyperlink ref="Q1163" r:id="rId4304" xr:uid="{00000000-0004-0000-0000-0000CF100000}"/>
    <hyperlink ref="Q1165" r:id="rId4305" xr:uid="{00000000-0004-0000-0000-0000D0100000}"/>
    <hyperlink ref="Q1157" r:id="rId4306" xr:uid="{00000000-0004-0000-0000-0000D1100000}"/>
    <hyperlink ref="Q1159" r:id="rId4307" xr:uid="{00000000-0004-0000-0000-0000D2100000}"/>
    <hyperlink ref="E1160" r:id="rId4308" xr:uid="{00000000-0004-0000-0000-0000D3100000}"/>
    <hyperlink ref="Q1160" r:id="rId4309" xr:uid="{00000000-0004-0000-0000-0000D4100000}"/>
    <hyperlink ref="E1161" r:id="rId4310" xr:uid="{00000000-0004-0000-0000-0000D5100000}"/>
    <hyperlink ref="Q1161" r:id="rId4311" xr:uid="{00000000-0004-0000-0000-0000D6100000}"/>
    <hyperlink ref="Q1158" r:id="rId4312" xr:uid="{00000000-0004-0000-0000-0000D7100000}"/>
    <hyperlink ref="E1156" r:id="rId4313" xr:uid="{00000000-0004-0000-0000-0000D8100000}"/>
    <hyperlink ref="Q1156" r:id="rId4314" xr:uid="{00000000-0004-0000-0000-0000D9100000}"/>
    <hyperlink ref="E1155" r:id="rId4315" xr:uid="{00000000-0004-0000-0000-0000DA100000}"/>
    <hyperlink ref="Q1155" r:id="rId4316" xr:uid="{00000000-0004-0000-0000-0000DB100000}"/>
    <hyperlink ref="E1154" r:id="rId4317" xr:uid="{00000000-0004-0000-0000-0000DC100000}"/>
    <hyperlink ref="Q1154" r:id="rId4318" xr:uid="{00000000-0004-0000-0000-0000DD100000}"/>
    <hyperlink ref="E1151" r:id="rId4319" xr:uid="{00000000-0004-0000-0000-0000DE100000}"/>
    <hyperlink ref="Q1151" r:id="rId4320" xr:uid="{00000000-0004-0000-0000-0000DF100000}"/>
    <hyperlink ref="E1153" r:id="rId4321" xr:uid="{00000000-0004-0000-0000-0000E0100000}"/>
    <hyperlink ref="Q1153" r:id="rId4322" xr:uid="{00000000-0004-0000-0000-0000E1100000}"/>
    <hyperlink ref="E1152" r:id="rId4323" xr:uid="{00000000-0004-0000-0000-0000E2100000}"/>
    <hyperlink ref="Q1152" r:id="rId4324" xr:uid="{00000000-0004-0000-0000-0000E3100000}"/>
    <hyperlink ref="E1148" r:id="rId4325" xr:uid="{00000000-0004-0000-0000-0000E4100000}"/>
    <hyperlink ref="Q1148" r:id="rId4326" xr:uid="{00000000-0004-0000-0000-0000E5100000}"/>
    <hyperlink ref="E1149" r:id="rId4327" xr:uid="{00000000-0004-0000-0000-0000E6100000}"/>
    <hyperlink ref="Q1149" r:id="rId4328" xr:uid="{00000000-0004-0000-0000-0000E7100000}"/>
    <hyperlink ref="Q1147" r:id="rId4329" xr:uid="{00000000-0004-0000-0000-0000E8100000}"/>
    <hyperlink ref="Q1146" r:id="rId4330" xr:uid="{00000000-0004-0000-0000-0000E9100000}"/>
    <hyperlink ref="Q1145" r:id="rId4331" xr:uid="{00000000-0004-0000-0000-0000EA100000}"/>
    <hyperlink ref="Q1144" r:id="rId4332" xr:uid="{00000000-0004-0000-0000-0000EB100000}"/>
    <hyperlink ref="E1150" r:id="rId4333" xr:uid="{00000000-0004-0000-0000-0000EC100000}"/>
    <hyperlink ref="Q1150" r:id="rId4334" xr:uid="{00000000-0004-0000-0000-0000ED100000}"/>
    <hyperlink ref="E1143" r:id="rId4335" xr:uid="{00000000-0004-0000-0000-0000EE100000}"/>
    <hyperlink ref="Q1143" r:id="rId4336" xr:uid="{00000000-0004-0000-0000-0000EF100000}"/>
    <hyperlink ref="E1142" r:id="rId4337" xr:uid="{00000000-0004-0000-0000-0000F0100000}"/>
    <hyperlink ref="Q1142" r:id="rId4338" xr:uid="{00000000-0004-0000-0000-0000F1100000}"/>
    <hyperlink ref="Q1139" r:id="rId4339" xr:uid="{00000000-0004-0000-0000-0000F2100000}"/>
    <hyperlink ref="Q1140" r:id="rId4340" xr:uid="{00000000-0004-0000-0000-0000F3100000}"/>
    <hyperlink ref="E1136" r:id="rId4341" xr:uid="{00000000-0004-0000-0000-0000F4100000}"/>
    <hyperlink ref="Q1136" r:id="rId4342" xr:uid="{00000000-0004-0000-0000-0000F5100000}"/>
    <hyperlink ref="Q1141" r:id="rId4343" xr:uid="{00000000-0004-0000-0000-0000F6100000}"/>
    <hyperlink ref="Q1138" r:id="rId4344" xr:uid="{00000000-0004-0000-0000-0000F7100000}"/>
    <hyperlink ref="Q1137" r:id="rId4345" xr:uid="{00000000-0004-0000-0000-0000F8100000}"/>
    <hyperlink ref="Q1133" r:id="rId4346" xr:uid="{00000000-0004-0000-0000-0000F9100000}"/>
    <hyperlink ref="Q1134" r:id="rId4347" xr:uid="{00000000-0004-0000-0000-0000FB100000}"/>
    <hyperlink ref="Q1135" r:id="rId4348" xr:uid="{00000000-0004-0000-0000-0000FC100000}"/>
    <hyperlink ref="Q1132" r:id="rId4349" xr:uid="{00000000-0004-0000-0000-0000FD100000}"/>
    <hyperlink ref="Q1131" r:id="rId4350" xr:uid="{00000000-0004-0000-0000-0000FE100000}"/>
    <hyperlink ref="Q1129" r:id="rId4351" location="tracking-source=home-top-story" xr:uid="{00000000-0004-0000-0000-0000FF100000}"/>
    <hyperlink ref="Q1128" r:id="rId4352" xr:uid="{00000000-0004-0000-0000-000000110000}"/>
    <hyperlink ref="E1130" r:id="rId4353" xr:uid="{00000000-0004-0000-0000-000001110000}"/>
    <hyperlink ref="Q1130" r:id="rId4354" xr:uid="{00000000-0004-0000-0000-000002110000}"/>
    <hyperlink ref="E1127" r:id="rId4355" xr:uid="{00000000-0004-0000-0000-000003110000}"/>
    <hyperlink ref="Q1127" r:id="rId4356" xr:uid="{00000000-0004-0000-0000-000004110000}"/>
    <hyperlink ref="E1124" r:id="rId4357" xr:uid="{00000000-0004-0000-0000-000005110000}"/>
    <hyperlink ref="Q1124" r:id="rId4358" xr:uid="{00000000-0004-0000-0000-000006110000}"/>
    <hyperlink ref="E1125" r:id="rId4359" xr:uid="{00000000-0004-0000-0000-000007110000}"/>
    <hyperlink ref="Q1125" r:id="rId4360" xr:uid="{00000000-0004-0000-0000-000008110000}"/>
    <hyperlink ref="Q1122" r:id="rId4361" xr:uid="{00000000-0004-0000-0000-000009110000}"/>
    <hyperlink ref="E1121" r:id="rId4362" xr:uid="{00000000-0004-0000-0000-00000A110000}"/>
    <hyperlink ref="Q1121" r:id="rId4363" xr:uid="{00000000-0004-0000-0000-00000B110000}"/>
    <hyperlink ref="E1123" r:id="rId4364" xr:uid="{00000000-0004-0000-0000-00000C110000}"/>
    <hyperlink ref="Q1123" r:id="rId4365" xr:uid="{00000000-0004-0000-0000-00000D110000}"/>
    <hyperlink ref="Q1120" r:id="rId4366" xr:uid="{00000000-0004-0000-0000-00000E110000}"/>
    <hyperlink ref="Q1126" r:id="rId4367" xr:uid="{00000000-0004-0000-0000-00000F110000}"/>
    <hyperlink ref="E1119" r:id="rId4368" xr:uid="{00000000-0004-0000-0000-000010110000}"/>
    <hyperlink ref="Q1119" r:id="rId4369" xr:uid="{00000000-0004-0000-0000-000011110000}"/>
    <hyperlink ref="Q1118" r:id="rId4370" xr:uid="{00000000-0004-0000-0000-000012110000}"/>
    <hyperlink ref="E1117" r:id="rId4371" xr:uid="{00000000-0004-0000-0000-000013110000}"/>
    <hyperlink ref="Q1117" r:id="rId4372" xr:uid="{00000000-0004-0000-0000-000014110000}"/>
    <hyperlink ref="E1116" r:id="rId4373" xr:uid="{00000000-0004-0000-0000-000015110000}"/>
    <hyperlink ref="Q1116" r:id="rId4374" xr:uid="{00000000-0004-0000-0000-000016110000}"/>
    <hyperlink ref="Q1113" r:id="rId4375" xr:uid="{00000000-0004-0000-0000-000017110000}"/>
    <hyperlink ref="E1111" r:id="rId4376" xr:uid="{00000000-0004-0000-0000-000018110000}"/>
    <hyperlink ref="Q1111" r:id="rId4377" xr:uid="{00000000-0004-0000-0000-000019110000}"/>
    <hyperlink ref="Q1114" r:id="rId4378" xr:uid="{00000000-0004-0000-0000-00001A110000}"/>
    <hyperlink ref="Q1115" r:id="rId4379" xr:uid="{00000000-0004-0000-0000-00001B110000}"/>
    <hyperlink ref="Q1112" r:id="rId4380" xr:uid="{00000000-0004-0000-0000-00001C110000}"/>
    <hyperlink ref="Q1109" r:id="rId4381" xr:uid="{00000000-0004-0000-0000-00001D110000}"/>
    <hyperlink ref="E1105" r:id="rId4382" xr:uid="{00000000-0004-0000-0000-00001E110000}"/>
    <hyperlink ref="Q1105" r:id="rId4383" xr:uid="{00000000-0004-0000-0000-00001F110000}"/>
    <hyperlink ref="Q1108" r:id="rId4384" xr:uid="{00000000-0004-0000-0000-000020110000}"/>
    <hyperlink ref="E1106" r:id="rId4385" xr:uid="{00000000-0004-0000-0000-000021110000}"/>
    <hyperlink ref="Q1106" r:id="rId4386" xr:uid="{00000000-0004-0000-0000-000022110000}"/>
    <hyperlink ref="E1107" r:id="rId4387" xr:uid="{00000000-0004-0000-0000-000023110000}"/>
    <hyperlink ref="Q1107" r:id="rId4388" xr:uid="{00000000-0004-0000-0000-000024110000}"/>
    <hyperlink ref="Q1110" r:id="rId4389" xr:uid="{00000000-0004-0000-0000-000025110000}"/>
    <hyperlink ref="E1104" r:id="rId4390" xr:uid="{00000000-0004-0000-0000-000026110000}"/>
    <hyperlink ref="Q1104" r:id="rId4391" xr:uid="{00000000-0004-0000-0000-000027110000}"/>
    <hyperlink ref="E1103" r:id="rId4392" xr:uid="{00000000-0004-0000-0000-000028110000}"/>
    <hyperlink ref="Q1103" r:id="rId4393" xr:uid="{00000000-0004-0000-0000-000029110000}"/>
    <hyperlink ref="E1102" r:id="rId4394" xr:uid="{00000000-0004-0000-0000-00002A110000}"/>
    <hyperlink ref="Q1102" r:id="rId4395" xr:uid="{00000000-0004-0000-0000-00002B110000}"/>
    <hyperlink ref="Q1101" r:id="rId4396" xr:uid="{00000000-0004-0000-0000-00002C110000}"/>
    <hyperlink ref="Q1099" r:id="rId4397" xr:uid="{00000000-0004-0000-0000-00002D110000}"/>
    <hyperlink ref="Q1098" r:id="rId4398" xr:uid="{00000000-0004-0000-0000-00002E110000}"/>
    <hyperlink ref="E1100" r:id="rId4399" xr:uid="{00000000-0004-0000-0000-00002F110000}"/>
    <hyperlink ref="Q1100" r:id="rId4400" xr:uid="{00000000-0004-0000-0000-000030110000}"/>
    <hyperlink ref="Q1096" r:id="rId4401" xr:uid="{00000000-0004-0000-0000-000031110000}"/>
    <hyperlink ref="E1097" r:id="rId4402" xr:uid="{00000000-0004-0000-0000-000032110000}"/>
    <hyperlink ref="Q1097" r:id="rId4403" xr:uid="{00000000-0004-0000-0000-000033110000}"/>
    <hyperlink ref="Q1093" r:id="rId4404" xr:uid="{00000000-0004-0000-0000-000034110000}"/>
    <hyperlink ref="Q1088" r:id="rId4405" xr:uid="{00000000-0004-0000-0000-000035110000}"/>
    <hyperlink ref="E1095" r:id="rId4406" xr:uid="{00000000-0004-0000-0000-000036110000}"/>
    <hyperlink ref="Q1095" r:id="rId4407" xr:uid="{00000000-0004-0000-0000-000037110000}"/>
    <hyperlink ref="Q1089" r:id="rId4408" xr:uid="{00000000-0004-0000-0000-000038110000}"/>
    <hyperlink ref="Q1092" r:id="rId4409" xr:uid="{00000000-0004-0000-0000-000039110000}"/>
    <hyperlink ref="E1090" r:id="rId4410" xr:uid="{00000000-0004-0000-0000-00003A110000}"/>
    <hyperlink ref="Q1090" r:id="rId4411" xr:uid="{00000000-0004-0000-0000-00003B110000}"/>
    <hyperlink ref="E1091" r:id="rId4412" xr:uid="{00000000-0004-0000-0000-00003C110000}"/>
    <hyperlink ref="Q1091" r:id="rId4413" xr:uid="{00000000-0004-0000-0000-00003D110000}"/>
    <hyperlink ref="Q1094" r:id="rId4414" xr:uid="{00000000-0004-0000-0000-00003E110000}"/>
    <hyperlink ref="Q1087" r:id="rId4415" xr:uid="{00000000-0004-0000-0000-00003F110000}"/>
    <hyperlink ref="Q1085" r:id="rId4416" xr:uid="{00000000-0004-0000-0000-000040110000}"/>
    <hyperlink ref="E1086" r:id="rId4417" xr:uid="{00000000-0004-0000-0000-000041110000}"/>
    <hyperlink ref="Q1086" r:id="rId4418" xr:uid="{00000000-0004-0000-0000-000042110000}"/>
    <hyperlink ref="Q1084" r:id="rId4419" xr:uid="{00000000-0004-0000-0000-000043110000}"/>
    <hyperlink ref="Q1083" r:id="rId4420" xr:uid="{00000000-0004-0000-0000-000044110000}"/>
    <hyperlink ref="Q1082" r:id="rId4421" xr:uid="{00000000-0004-0000-0000-000045110000}"/>
    <hyperlink ref="Q1081" r:id="rId4422" xr:uid="{00000000-0004-0000-0000-000046110000}"/>
    <hyperlink ref="Q1078" r:id="rId4423" xr:uid="{00000000-0004-0000-0000-000047110000}"/>
    <hyperlink ref="E1080" r:id="rId4424" xr:uid="{00000000-0004-0000-0000-000048110000}"/>
    <hyperlink ref="Q1080" r:id="rId4425" xr:uid="{00000000-0004-0000-0000-000049110000}"/>
    <hyperlink ref="Q1079" r:id="rId4426" xr:uid="{00000000-0004-0000-0000-00004A110000}"/>
    <hyperlink ref="Q1073" r:id="rId4427" xr:uid="{00000000-0004-0000-0000-00004B110000}"/>
    <hyperlink ref="Q1074" r:id="rId4428" xr:uid="{00000000-0004-0000-0000-00004C110000}"/>
    <hyperlink ref="Q1075" r:id="rId4429" xr:uid="{00000000-0004-0000-0000-00004D110000}"/>
    <hyperlink ref="E1077" r:id="rId4430" xr:uid="{00000000-0004-0000-0000-00004E110000}"/>
    <hyperlink ref="Q1077" r:id="rId4431" xr:uid="{00000000-0004-0000-0000-00004F110000}"/>
    <hyperlink ref="E1076" r:id="rId4432" xr:uid="{00000000-0004-0000-0000-000050110000}"/>
    <hyperlink ref="Q1076" r:id="rId4433" xr:uid="{00000000-0004-0000-0000-000051110000}"/>
    <hyperlink ref="Q1070" r:id="rId4434" xr:uid="{00000000-0004-0000-0000-000052110000}"/>
    <hyperlink ref="E1071" r:id="rId4435" xr:uid="{00000000-0004-0000-0000-000053110000}"/>
    <hyperlink ref="Q1071" r:id="rId4436" xr:uid="{00000000-0004-0000-0000-000054110000}"/>
    <hyperlink ref="Q1072" r:id="rId4437" xr:uid="{00000000-0004-0000-0000-000055110000}"/>
    <hyperlink ref="E1068" r:id="rId4438" xr:uid="{00000000-0004-0000-0000-000056110000}"/>
    <hyperlink ref="Q1068" r:id="rId4439" xr:uid="{00000000-0004-0000-0000-000057110000}"/>
    <hyperlink ref="Q1067" r:id="rId4440" xr:uid="{00000000-0004-0000-0000-000058110000}"/>
    <hyperlink ref="Q1066" r:id="rId4441" xr:uid="{00000000-0004-0000-0000-000059110000}"/>
    <hyperlink ref="E1069" r:id="rId4442" xr:uid="{00000000-0004-0000-0000-00005A110000}"/>
    <hyperlink ref="Q1069" r:id="rId4443" xr:uid="{00000000-0004-0000-0000-00005B110000}"/>
    <hyperlink ref="Q1064" r:id="rId4444" xr:uid="{00000000-0004-0000-0000-00005C110000}"/>
    <hyperlink ref="Q1065" r:id="rId4445" xr:uid="{00000000-0004-0000-0000-00005D110000}"/>
    <hyperlink ref="Q1063" r:id="rId4446" xr:uid="{00000000-0004-0000-0000-00005E110000}"/>
    <hyperlink ref="Q1062" r:id="rId4447" xr:uid="{00000000-0004-0000-0000-00005F110000}"/>
    <hyperlink ref="Q1060" r:id="rId4448" xr:uid="{00000000-0004-0000-0000-000060110000}"/>
    <hyperlink ref="E1061" r:id="rId4449" xr:uid="{00000000-0004-0000-0000-000061110000}"/>
    <hyperlink ref="Q1061" r:id="rId4450" xr:uid="{00000000-0004-0000-0000-000062110000}"/>
    <hyperlink ref="E1056" r:id="rId4451" xr:uid="{00000000-0004-0000-0000-000063110000}"/>
    <hyperlink ref="Q1056" r:id="rId4452" xr:uid="{00000000-0004-0000-0000-000064110000}"/>
    <hyperlink ref="E1057" r:id="rId4453" xr:uid="{00000000-0004-0000-0000-000065110000}"/>
    <hyperlink ref="Q1057" r:id="rId4454" xr:uid="{00000000-0004-0000-0000-000066110000}"/>
    <hyperlink ref="Q1051" r:id="rId4455" xr:uid="{00000000-0004-0000-0000-000067110000}"/>
    <hyperlink ref="E1052" r:id="rId4456" xr:uid="{00000000-0004-0000-0000-000068110000}"/>
    <hyperlink ref="Q1052" r:id="rId4457" xr:uid="{00000000-0004-0000-0000-000069110000}"/>
    <hyperlink ref="E1054" r:id="rId4458" xr:uid="{00000000-0004-0000-0000-00006A110000}"/>
    <hyperlink ref="Q1054" r:id="rId4459" xr:uid="{00000000-0004-0000-0000-00006B110000}"/>
    <hyperlink ref="Q1053" r:id="rId4460" xr:uid="{00000000-0004-0000-0000-00006C110000}"/>
    <hyperlink ref="Q1055" r:id="rId4461" xr:uid="{00000000-0004-0000-0000-00006D110000}"/>
    <hyperlink ref="Q1058" r:id="rId4462" xr:uid="{00000000-0004-0000-0000-00006E110000}"/>
    <hyperlink ref="E1059" r:id="rId4463" xr:uid="{00000000-0004-0000-0000-00006F110000}"/>
    <hyperlink ref="Q1059" r:id="rId4464" xr:uid="{00000000-0004-0000-0000-000070110000}"/>
    <hyperlink ref="Q1048" r:id="rId4465" xr:uid="{00000000-0004-0000-0000-000071110000}"/>
    <hyperlink ref="Q1050" r:id="rId4466" xr:uid="{00000000-0004-0000-0000-000072110000}"/>
    <hyperlink ref="E1049" r:id="rId4467" xr:uid="{00000000-0004-0000-0000-000073110000}"/>
    <hyperlink ref="Q1049" r:id="rId4468" xr:uid="{00000000-0004-0000-0000-000074110000}"/>
    <hyperlink ref="Q1046" r:id="rId4469" xr:uid="{00000000-0004-0000-0000-000075110000}"/>
    <hyperlink ref="Q1047" r:id="rId4470" xr:uid="{00000000-0004-0000-0000-000076110000}"/>
    <hyperlink ref="Q1045" r:id="rId4471" xr:uid="{00000000-0004-0000-0000-000077110000}"/>
    <hyperlink ref="Q1043" r:id="rId4472" xr:uid="{00000000-0004-0000-0000-000078110000}"/>
    <hyperlink ref="Q1042" r:id="rId4473" xr:uid="{00000000-0004-0000-0000-000079110000}"/>
    <hyperlink ref="E1044" r:id="rId4474" xr:uid="{00000000-0004-0000-0000-00007A110000}"/>
    <hyperlink ref="Q1044" r:id="rId4475" xr:uid="{00000000-0004-0000-0000-00007B110000}"/>
    <hyperlink ref="Q1041" r:id="rId4476" xr:uid="{00000000-0004-0000-0000-00007C110000}"/>
    <hyperlink ref="E1039" r:id="rId4477" xr:uid="{00000000-0004-0000-0000-00007D110000}"/>
    <hyperlink ref="Q1039" r:id="rId4478" xr:uid="{00000000-0004-0000-0000-00007E110000}"/>
    <hyperlink ref="E1040" r:id="rId4479" xr:uid="{00000000-0004-0000-0000-00007F110000}"/>
    <hyperlink ref="Q1040" r:id="rId4480" xr:uid="{00000000-0004-0000-0000-000080110000}"/>
    <hyperlink ref="Q1037" r:id="rId4481" xr:uid="{00000000-0004-0000-0000-000081110000}"/>
    <hyperlink ref="E1038" r:id="rId4482" xr:uid="{00000000-0004-0000-0000-000082110000}"/>
    <hyperlink ref="Q1038" r:id="rId4483" xr:uid="{00000000-0004-0000-0000-000083110000}"/>
    <hyperlink ref="E1036" r:id="rId4484" xr:uid="{00000000-0004-0000-0000-000084110000}"/>
    <hyperlink ref="Q1036" r:id="rId4485" xr:uid="{00000000-0004-0000-0000-000085110000}"/>
    <hyperlink ref="Q1034" r:id="rId4486" xr:uid="{00000000-0004-0000-0000-000086110000}"/>
    <hyperlink ref="Q1035" r:id="rId4487" xr:uid="{00000000-0004-0000-0000-000087110000}"/>
    <hyperlink ref="E1032" r:id="rId4488" xr:uid="{00000000-0004-0000-0000-000088110000}"/>
    <hyperlink ref="Q1032" r:id="rId4489" xr:uid="{00000000-0004-0000-0000-000089110000}"/>
    <hyperlink ref="E1033" r:id="rId4490" xr:uid="{00000000-0004-0000-0000-00008A110000}"/>
    <hyperlink ref="Q1033" r:id="rId4491" xr:uid="{00000000-0004-0000-0000-00008B110000}"/>
    <hyperlink ref="E1029" r:id="rId4492" xr:uid="{00000000-0004-0000-0000-00008C110000}"/>
    <hyperlink ref="Q1029" r:id="rId4493" xr:uid="{00000000-0004-0000-0000-00008D110000}"/>
    <hyperlink ref="Q1028" r:id="rId4494" xr:uid="{00000000-0004-0000-0000-00008E110000}"/>
    <hyperlink ref="Q1030" r:id="rId4495" xr:uid="{00000000-0004-0000-0000-00008F110000}"/>
    <hyperlink ref="Q1031" r:id="rId4496" xr:uid="{00000000-0004-0000-0000-000090110000}"/>
    <hyperlink ref="E1027" r:id="rId4497" xr:uid="{00000000-0004-0000-0000-000091110000}"/>
    <hyperlink ref="Q1027" r:id="rId4498" xr:uid="{00000000-0004-0000-0000-000092110000}"/>
    <hyperlink ref="E1025" r:id="rId4499" xr:uid="{00000000-0004-0000-0000-000093110000}"/>
    <hyperlink ref="Q1025" r:id="rId4500" xr:uid="{00000000-0004-0000-0000-000094110000}"/>
    <hyperlink ref="E1026" r:id="rId4501" xr:uid="{00000000-0004-0000-0000-000095110000}"/>
    <hyperlink ref="Q1026" r:id="rId4502" xr:uid="{00000000-0004-0000-0000-000096110000}"/>
    <hyperlink ref="Q1023" r:id="rId4503" xr:uid="{00000000-0004-0000-0000-000097110000}"/>
    <hyperlink ref="Q1024" r:id="rId4504" xr:uid="{00000000-0004-0000-0000-000098110000}"/>
    <hyperlink ref="Q1018" r:id="rId4505" xr:uid="{00000000-0004-0000-0000-000099110000}"/>
    <hyperlink ref="Q1021" r:id="rId4506" xr:uid="{00000000-0004-0000-0000-00009A110000}"/>
    <hyperlink ref="Q1020" r:id="rId4507" xr:uid="{00000000-0004-0000-0000-00009B110000}"/>
    <hyperlink ref="E1022" r:id="rId4508" xr:uid="{00000000-0004-0000-0000-00009C110000}"/>
    <hyperlink ref="Q1022" r:id="rId4509" xr:uid="{00000000-0004-0000-0000-00009D110000}"/>
    <hyperlink ref="E1019" r:id="rId4510" xr:uid="{00000000-0004-0000-0000-00009E110000}"/>
    <hyperlink ref="Q1019" r:id="rId4511" xr:uid="{00000000-0004-0000-0000-00009F110000}"/>
    <hyperlink ref="Q1017" r:id="rId4512" xr:uid="{00000000-0004-0000-0000-0000A0110000}"/>
    <hyperlink ref="Q1014" r:id="rId4513" location="1" xr:uid="{00000000-0004-0000-0000-0000A1110000}"/>
    <hyperlink ref="Q1015" r:id="rId4514" xr:uid="{00000000-0004-0000-0000-0000A2110000}"/>
    <hyperlink ref="Q1016" r:id="rId4515" xr:uid="{00000000-0004-0000-0000-0000A3110000}"/>
    <hyperlink ref="Q1010" r:id="rId4516" xr:uid="{00000000-0004-0000-0000-0000A4110000}"/>
    <hyperlink ref="Q1011" r:id="rId4517" xr:uid="{00000000-0004-0000-0000-0000A5110000}"/>
    <hyperlink ref="Q1013" r:id="rId4518" xr:uid="{00000000-0004-0000-0000-0000A6110000}"/>
    <hyperlink ref="Q1012" r:id="rId4519" xr:uid="{00000000-0004-0000-0000-0000A7110000}"/>
    <hyperlink ref="E1009" r:id="rId4520" xr:uid="{00000000-0004-0000-0000-0000A8110000}"/>
    <hyperlink ref="Q1009" r:id="rId4521" xr:uid="{00000000-0004-0000-0000-0000A9110000}"/>
    <hyperlink ref="Q1008" r:id="rId4522" xr:uid="{00000000-0004-0000-0000-0000AA110000}"/>
    <hyperlink ref="Q1005" r:id="rId4523" xr:uid="{00000000-0004-0000-0000-0000AB110000}"/>
    <hyperlink ref="Q1004" r:id="rId4524" xr:uid="{00000000-0004-0000-0000-0000AC110000}"/>
    <hyperlink ref="Q1003" r:id="rId4525" xr:uid="{00000000-0004-0000-0000-0000AD110000}"/>
    <hyperlink ref="E1006" r:id="rId4526" xr:uid="{00000000-0004-0000-0000-0000AE110000}"/>
    <hyperlink ref="Q1006" r:id="rId4527" xr:uid="{00000000-0004-0000-0000-0000AF110000}"/>
    <hyperlink ref="Q1007" r:id="rId4528" xr:uid="{00000000-0004-0000-0000-0000B0110000}"/>
    <hyperlink ref="E1002" r:id="rId4529" xr:uid="{00000000-0004-0000-0000-0000B1110000}"/>
    <hyperlink ref="Q1002" r:id="rId4530" xr:uid="{00000000-0004-0000-0000-0000B2110000}"/>
    <hyperlink ref="Q1001" r:id="rId4531" xr:uid="{00000000-0004-0000-0000-0000B3110000}"/>
    <hyperlink ref="Q1000" r:id="rId4532" xr:uid="{00000000-0004-0000-0000-0000B4110000}"/>
    <hyperlink ref="Q997" r:id="rId4533" xr:uid="{00000000-0004-0000-0000-0000B5110000}"/>
    <hyperlink ref="Q999" r:id="rId4534" xr:uid="{00000000-0004-0000-0000-0000B6110000}"/>
    <hyperlink ref="Q998" r:id="rId4535" xr:uid="{00000000-0004-0000-0000-0000B7110000}"/>
    <hyperlink ref="Q996" r:id="rId4536" xr:uid="{00000000-0004-0000-0000-0000BA110000}"/>
    <hyperlink ref="Q991" r:id="rId4537" xr:uid="{00000000-0004-0000-0000-0000BB110000}"/>
    <hyperlink ref="Q992" r:id="rId4538" xr:uid="{00000000-0004-0000-0000-0000BC110000}"/>
    <hyperlink ref="Q993" r:id="rId4539" xr:uid="{00000000-0004-0000-0000-0000BD110000}"/>
    <hyperlink ref="Q994" r:id="rId4540" xr:uid="{00000000-0004-0000-0000-0000BE110000}"/>
    <hyperlink ref="Q995" r:id="rId4541" xr:uid="{00000000-0004-0000-0000-0000BF110000}"/>
    <hyperlink ref="E990" r:id="rId4542" xr:uid="{00000000-0004-0000-0000-0000C0110000}"/>
    <hyperlink ref="Q990" r:id="rId4543" xr:uid="{00000000-0004-0000-0000-0000C1110000}"/>
    <hyperlink ref="Q989" r:id="rId4544" xr:uid="{00000000-0004-0000-0000-0000C2110000}"/>
    <hyperlink ref="Q988" r:id="rId4545" xr:uid="{00000000-0004-0000-0000-0000C3110000}"/>
    <hyperlink ref="Q986" r:id="rId4546" xr:uid="{00000000-0004-0000-0000-0000C4110000}"/>
    <hyperlink ref="E987" r:id="rId4547" xr:uid="{00000000-0004-0000-0000-0000C5110000}"/>
    <hyperlink ref="Q987" r:id="rId4548" xr:uid="{00000000-0004-0000-0000-0000C6110000}"/>
    <hyperlink ref="Q984" r:id="rId4549" xr:uid="{00000000-0004-0000-0000-0000C7110000}"/>
    <hyperlink ref="E982" r:id="rId4550" xr:uid="{00000000-0004-0000-0000-0000C8110000}"/>
    <hyperlink ref="Q982" r:id="rId4551" xr:uid="{00000000-0004-0000-0000-0000C9110000}"/>
    <hyperlink ref="Q983" r:id="rId4552" xr:uid="{00000000-0004-0000-0000-0000CA110000}"/>
    <hyperlink ref="E985" r:id="rId4553" xr:uid="{00000000-0004-0000-0000-0000CB110000}"/>
    <hyperlink ref="Q985" r:id="rId4554" xr:uid="{00000000-0004-0000-0000-0000CC110000}"/>
    <hyperlink ref="E978" r:id="rId4555" xr:uid="{00000000-0004-0000-0000-0000CD110000}"/>
    <hyperlink ref="Q978" r:id="rId4556" xr:uid="{00000000-0004-0000-0000-0000CE110000}"/>
    <hyperlink ref="Q979" r:id="rId4557" xr:uid="{00000000-0004-0000-0000-0000CF110000}"/>
    <hyperlink ref="Q977" r:id="rId4558" xr:uid="{00000000-0004-0000-0000-0000D0110000}"/>
    <hyperlink ref="Q980" r:id="rId4559" xr:uid="{00000000-0004-0000-0000-0000D1110000}"/>
    <hyperlink ref="E981" r:id="rId4560" xr:uid="{00000000-0004-0000-0000-0000D2110000}"/>
    <hyperlink ref="Q981" r:id="rId4561" xr:uid="{00000000-0004-0000-0000-0000D3110000}"/>
    <hyperlink ref="Q976" r:id="rId4562" xr:uid="{00000000-0004-0000-0000-0000D4110000}"/>
    <hyperlink ref="Q974" r:id="rId4563" location="/0" xr:uid="{00000000-0004-0000-0000-0000D5110000}"/>
    <hyperlink ref="Q975" r:id="rId4564" xr:uid="{00000000-0004-0000-0000-0000D6110000}"/>
    <hyperlink ref="E973" r:id="rId4565" xr:uid="{00000000-0004-0000-0000-0000D7110000}"/>
    <hyperlink ref="Q973" r:id="rId4566" xr:uid="{00000000-0004-0000-0000-0000D8110000}"/>
    <hyperlink ref="Q972" r:id="rId4567" xr:uid="{00000000-0004-0000-0000-0000D9110000}"/>
    <hyperlink ref="Q971" r:id="rId4568" xr:uid="{00000000-0004-0000-0000-0000DA110000}"/>
    <hyperlink ref="Q962" r:id="rId4569" xr:uid="{00000000-0004-0000-0000-0000DB110000}"/>
    <hyperlink ref="E963" r:id="rId4570" xr:uid="{00000000-0004-0000-0000-0000DC110000}"/>
    <hyperlink ref="Q963" r:id="rId4571" xr:uid="{00000000-0004-0000-0000-0000DD110000}"/>
    <hyperlink ref="Q968" r:id="rId4572" xr:uid="{00000000-0004-0000-0000-0000DE110000}"/>
    <hyperlink ref="Q967" r:id="rId4573" xr:uid="{00000000-0004-0000-0000-0000DF110000}"/>
    <hyperlink ref="Q969" r:id="rId4574" xr:uid="{00000000-0004-0000-0000-0000E0110000}"/>
    <hyperlink ref="Q966" r:id="rId4575" xr:uid="{00000000-0004-0000-0000-0000E1110000}"/>
    <hyperlink ref="E964" r:id="rId4576" xr:uid="{00000000-0004-0000-0000-0000E2110000}"/>
    <hyperlink ref="Q964" r:id="rId4577" xr:uid="{00000000-0004-0000-0000-0000E3110000}"/>
    <hyperlink ref="Q970" r:id="rId4578" xr:uid="{00000000-0004-0000-0000-0000E4110000}"/>
    <hyperlink ref="E965" r:id="rId4579" xr:uid="{00000000-0004-0000-0000-0000E5110000}"/>
    <hyperlink ref="Q965" r:id="rId4580" xr:uid="{00000000-0004-0000-0000-0000E6110000}"/>
    <hyperlink ref="Q959" r:id="rId4581" xr:uid="{00000000-0004-0000-0000-0000E7110000}"/>
    <hyperlink ref="Q960" r:id="rId4582" xr:uid="{00000000-0004-0000-0000-0000E8110000}"/>
    <hyperlink ref="Q961" r:id="rId4583" xr:uid="{00000000-0004-0000-0000-0000E9110000}"/>
    <hyperlink ref="Q958" r:id="rId4584" xr:uid="{00000000-0004-0000-0000-0000EA110000}"/>
    <hyperlink ref="E953" r:id="rId4585" xr:uid="{00000000-0004-0000-0000-0000EB110000}"/>
    <hyperlink ref="Q953" r:id="rId4586" xr:uid="{00000000-0004-0000-0000-0000EC110000}"/>
    <hyperlink ref="Q957" r:id="rId4587" xr:uid="{00000000-0004-0000-0000-0000ED110000}"/>
    <hyperlink ref="Q951" r:id="rId4588" xr:uid="{00000000-0004-0000-0000-0000EE110000}"/>
    <hyperlink ref="E954" r:id="rId4589" xr:uid="{00000000-0004-0000-0000-0000EF110000}"/>
    <hyperlink ref="Q954" r:id="rId4590" xr:uid="{00000000-0004-0000-0000-0000F0110000}"/>
    <hyperlink ref="E955" r:id="rId4591" xr:uid="{00000000-0004-0000-0000-0000F1110000}"/>
    <hyperlink ref="Q955" r:id="rId4592" xr:uid="{00000000-0004-0000-0000-0000F2110000}"/>
    <hyperlink ref="Q956" r:id="rId4593" xr:uid="{00000000-0004-0000-0000-0000F3110000}"/>
    <hyperlink ref="Q952" r:id="rId4594" xr:uid="{00000000-0004-0000-0000-0000F4110000}"/>
    <hyperlink ref="E949" r:id="rId4595" xr:uid="{00000000-0004-0000-0000-0000F5110000}"/>
    <hyperlink ref="Q949" r:id="rId4596" xr:uid="{00000000-0004-0000-0000-0000F6110000}"/>
    <hyperlink ref="E950" r:id="rId4597" xr:uid="{00000000-0004-0000-0000-0000F7110000}"/>
    <hyperlink ref="Q950" r:id="rId4598" xr:uid="{00000000-0004-0000-0000-0000F8110000}"/>
    <hyperlink ref="Q945" r:id="rId4599" xr:uid="{00000000-0004-0000-0000-0000F9110000}"/>
    <hyperlink ref="Q947" r:id="rId4600" xr:uid="{00000000-0004-0000-0000-0000FA110000}"/>
    <hyperlink ref="E946" r:id="rId4601" xr:uid="{00000000-0004-0000-0000-0000FB110000}"/>
    <hyperlink ref="Q946" r:id="rId4602" xr:uid="{00000000-0004-0000-0000-0000FC110000}"/>
    <hyperlink ref="E944" r:id="rId4603" xr:uid="{00000000-0004-0000-0000-0000FD110000}"/>
    <hyperlink ref="Q944" r:id="rId4604" xr:uid="{00000000-0004-0000-0000-0000FE110000}"/>
    <hyperlink ref="E948" r:id="rId4605" xr:uid="{00000000-0004-0000-0000-0000FF110000}"/>
    <hyperlink ref="Q948" r:id="rId4606" xr:uid="{00000000-0004-0000-0000-000000120000}"/>
    <hyperlink ref="E943" r:id="rId4607" xr:uid="{00000000-0004-0000-0000-000001120000}"/>
    <hyperlink ref="Q943" r:id="rId4608" xr:uid="{00000000-0004-0000-0000-000002120000}"/>
    <hyperlink ref="E942" r:id="rId4609" xr:uid="{00000000-0004-0000-0000-000003120000}"/>
    <hyperlink ref="Q942" r:id="rId4610" xr:uid="{00000000-0004-0000-0000-000004120000}"/>
    <hyperlink ref="Q939" r:id="rId4611" xr:uid="{00000000-0004-0000-0000-000005120000}"/>
    <hyperlink ref="Q940" r:id="rId4612" xr:uid="{00000000-0004-0000-0000-000006120000}"/>
    <hyperlink ref="Q941" r:id="rId4613" xr:uid="{00000000-0004-0000-0000-000007120000}"/>
    <hyperlink ref="Q938" r:id="rId4614" xr:uid="{00000000-0004-0000-0000-000008120000}"/>
    <hyperlink ref="Q935" r:id="rId4615" xr:uid="{00000000-0004-0000-0000-000009120000}"/>
    <hyperlink ref="Q936" r:id="rId4616" xr:uid="{00000000-0004-0000-0000-00000A120000}"/>
    <hyperlink ref="E937" r:id="rId4617" xr:uid="{00000000-0004-0000-0000-00000B120000}"/>
    <hyperlink ref="Q937" r:id="rId4618" xr:uid="{00000000-0004-0000-0000-00000C120000}"/>
    <hyperlink ref="Q933" r:id="rId4619" xr:uid="{00000000-0004-0000-0000-00000D120000}"/>
    <hyperlink ref="Q934" r:id="rId4620" xr:uid="{00000000-0004-0000-0000-00000E120000}"/>
    <hyperlink ref="E932" r:id="rId4621" xr:uid="{00000000-0004-0000-0000-00000F120000}"/>
    <hyperlink ref="Q932" r:id="rId4622" xr:uid="{00000000-0004-0000-0000-000010120000}"/>
    <hyperlink ref="E929" r:id="rId4623" xr:uid="{00000000-0004-0000-0000-000011120000}"/>
    <hyperlink ref="Q929" r:id="rId4624" xr:uid="{00000000-0004-0000-0000-000012120000}"/>
    <hyperlink ref="E931" r:id="rId4625" xr:uid="{00000000-0004-0000-0000-000013120000}"/>
    <hyperlink ref="Q931" r:id="rId4626" xr:uid="{00000000-0004-0000-0000-000014120000}"/>
    <hyperlink ref="Q930" r:id="rId4627" xr:uid="{00000000-0004-0000-0000-000015120000}"/>
    <hyperlink ref="E922" r:id="rId4628" xr:uid="{00000000-0004-0000-0000-000016120000}"/>
    <hyperlink ref="Q922" r:id="rId4629" xr:uid="{00000000-0004-0000-0000-000017120000}"/>
    <hyperlink ref="E924" r:id="rId4630" xr:uid="{00000000-0004-0000-0000-000018120000}"/>
    <hyperlink ref="Q924" r:id="rId4631" xr:uid="{00000000-0004-0000-0000-000019120000}"/>
    <hyperlink ref="E927" r:id="rId4632" xr:uid="{00000000-0004-0000-0000-00001A120000}"/>
    <hyperlink ref="Q927" r:id="rId4633" xr:uid="{00000000-0004-0000-0000-00001B120000}"/>
    <hyperlink ref="E925" r:id="rId4634" xr:uid="{00000000-0004-0000-0000-00001C120000}"/>
    <hyperlink ref="Q925" r:id="rId4635" xr:uid="{00000000-0004-0000-0000-00001D120000}"/>
    <hyperlink ref="E926" r:id="rId4636" xr:uid="{00000000-0004-0000-0000-00001E120000}"/>
    <hyperlink ref="Q926" r:id="rId4637" xr:uid="{00000000-0004-0000-0000-00001F120000}"/>
    <hyperlink ref="E923" r:id="rId4638" xr:uid="{00000000-0004-0000-0000-000020120000}"/>
    <hyperlink ref="Q923" r:id="rId4639" xr:uid="{00000000-0004-0000-0000-000021120000}"/>
    <hyperlink ref="E928" r:id="rId4640" xr:uid="{00000000-0004-0000-0000-000022120000}"/>
    <hyperlink ref="Q928" r:id="rId4641" xr:uid="{00000000-0004-0000-0000-000023120000}"/>
    <hyperlink ref="E921" r:id="rId4642" xr:uid="{00000000-0004-0000-0000-000024120000}"/>
    <hyperlink ref="Q921" r:id="rId4643" xr:uid="{00000000-0004-0000-0000-000025120000}"/>
    <hyperlink ref="Q919" r:id="rId4644" xr:uid="{00000000-0004-0000-0000-000026120000}"/>
    <hyperlink ref="Q920" r:id="rId4645" xr:uid="{00000000-0004-0000-0000-000027120000}"/>
    <hyperlink ref="E918" r:id="rId4646" xr:uid="{00000000-0004-0000-0000-000028120000}"/>
    <hyperlink ref="Q918" r:id="rId4647" xr:uid="{00000000-0004-0000-0000-000029120000}"/>
    <hyperlink ref="Q917" r:id="rId4648" xr:uid="{00000000-0004-0000-0000-00002A120000}"/>
    <hyperlink ref="E913" r:id="rId4649" xr:uid="{00000000-0004-0000-0000-00002B120000}"/>
    <hyperlink ref="Q913" r:id="rId4650" xr:uid="{00000000-0004-0000-0000-00002C120000}"/>
    <hyperlink ref="Q912" r:id="rId4651" xr:uid="{00000000-0004-0000-0000-00002D120000}"/>
    <hyperlink ref="Q914" r:id="rId4652" xr:uid="{00000000-0004-0000-0000-00002E120000}"/>
    <hyperlink ref="Q916" r:id="rId4653" xr:uid="{00000000-0004-0000-0000-00002F120000}"/>
    <hyperlink ref="Q908" r:id="rId4654" xr:uid="{00000000-0004-0000-0000-000030120000}"/>
    <hyperlink ref="Q910" r:id="rId4655" xr:uid="{00000000-0004-0000-0000-000031120000}"/>
    <hyperlink ref="E909" r:id="rId4656" xr:uid="{00000000-0004-0000-0000-000032120000}"/>
    <hyperlink ref="Q909" r:id="rId4657" xr:uid="{00000000-0004-0000-0000-000033120000}"/>
    <hyperlink ref="E903" r:id="rId4658" xr:uid="{00000000-0004-0000-0000-000034120000}"/>
    <hyperlink ref="Q903" r:id="rId4659" xr:uid="{00000000-0004-0000-0000-000035120000}"/>
    <hyperlink ref="E906" r:id="rId4660" xr:uid="{00000000-0004-0000-0000-000036120000}"/>
    <hyperlink ref="Q906" r:id="rId4661" xr:uid="{00000000-0004-0000-0000-000037120000}"/>
    <hyperlink ref="E904" r:id="rId4662" xr:uid="{00000000-0004-0000-0000-000038120000}"/>
    <hyperlink ref="Q904" r:id="rId4663" xr:uid="{00000000-0004-0000-0000-000039120000}"/>
    <hyperlink ref="Q915" r:id="rId4664" xr:uid="{00000000-0004-0000-0000-00003A120000}"/>
    <hyperlink ref="E899" r:id="rId4665" xr:uid="{00000000-0004-0000-0000-00003B120000}"/>
    <hyperlink ref="Q899" r:id="rId4666" xr:uid="{00000000-0004-0000-0000-00003C120000}"/>
    <hyperlink ref="Q901" r:id="rId4667" xr:uid="{00000000-0004-0000-0000-00003D120000}"/>
    <hyperlink ref="Q902" r:id="rId4668" xr:uid="{00000000-0004-0000-0000-00003E120000}"/>
    <hyperlink ref="E895" r:id="rId4669" xr:uid="{00000000-0004-0000-0000-00003F120000}"/>
    <hyperlink ref="Q895" r:id="rId4670" xr:uid="{00000000-0004-0000-0000-000040120000}"/>
    <hyperlink ref="Q896" r:id="rId4671" xr:uid="{00000000-0004-0000-0000-000041120000}"/>
    <hyperlink ref="E897" r:id="rId4672" xr:uid="{00000000-0004-0000-0000-000042120000}"/>
    <hyperlink ref="Q894" r:id="rId4673" xr:uid="{00000000-0004-0000-0000-000043120000}"/>
    <hyperlink ref="E898" r:id="rId4674" xr:uid="{00000000-0004-0000-0000-000044120000}"/>
    <hyperlink ref="Q898" r:id="rId4675" xr:uid="{00000000-0004-0000-0000-000045120000}"/>
    <hyperlink ref="Q893" r:id="rId4676" xr:uid="{00000000-0004-0000-0000-000046120000}"/>
    <hyperlink ref="E892" r:id="rId4677" xr:uid="{00000000-0004-0000-0000-000047120000}"/>
    <hyperlink ref="Q892" r:id="rId4678" xr:uid="{00000000-0004-0000-0000-000048120000}"/>
    <hyperlink ref="Q888" r:id="rId4679" xr:uid="{00000000-0004-0000-0000-000049120000}"/>
    <hyperlink ref="E890" r:id="rId4680" xr:uid="{00000000-0004-0000-0000-00004A120000}"/>
    <hyperlink ref="Q890" r:id="rId4681" xr:uid="{00000000-0004-0000-0000-00004B120000}"/>
    <hyperlink ref="E891" r:id="rId4682" xr:uid="{00000000-0004-0000-0000-00004C120000}"/>
    <hyperlink ref="E887" r:id="rId4683" xr:uid="{00000000-0004-0000-0000-00004D120000}"/>
    <hyperlink ref="Q887" r:id="rId4684" xr:uid="{00000000-0004-0000-0000-00004E120000}"/>
    <hyperlink ref="Q884" r:id="rId4685" xr:uid="{00000000-0004-0000-0000-00004F120000}"/>
    <hyperlink ref="E881" r:id="rId4686" xr:uid="{00000000-0004-0000-0000-000050120000}"/>
    <hyperlink ref="Q881" r:id="rId4687" xr:uid="{00000000-0004-0000-0000-000051120000}"/>
    <hyperlink ref="Q883" r:id="rId4688" xr:uid="{00000000-0004-0000-0000-000052120000}"/>
    <hyperlink ref="E879" r:id="rId4689" xr:uid="{00000000-0004-0000-0000-000053120000}"/>
    <hyperlink ref="Q879" r:id="rId4690" xr:uid="{00000000-0004-0000-0000-000054120000}"/>
    <hyperlink ref="Q877" r:id="rId4691" xr:uid="{00000000-0004-0000-0000-000055120000}"/>
    <hyperlink ref="E878" r:id="rId4692" xr:uid="{00000000-0004-0000-0000-000056120000}"/>
    <hyperlink ref="Q878" r:id="rId4693" xr:uid="{00000000-0004-0000-0000-000057120000}"/>
    <hyperlink ref="Q875" r:id="rId4694" xr:uid="{00000000-0004-0000-0000-000058120000}"/>
    <hyperlink ref="E873" r:id="rId4695" xr:uid="{00000000-0004-0000-0000-000059120000}"/>
    <hyperlink ref="Q873" r:id="rId4696" xr:uid="{00000000-0004-0000-0000-00005A120000}"/>
    <hyperlink ref="E868" r:id="rId4697" xr:uid="{00000000-0004-0000-0000-00005B120000}"/>
    <hyperlink ref="Q872" r:id="rId4698" xr:uid="{00000000-0004-0000-0000-00005C120000}"/>
    <hyperlink ref="E869" r:id="rId4699" xr:uid="{00000000-0004-0000-0000-00005D120000}"/>
    <hyperlink ref="Q869" r:id="rId4700" xr:uid="{00000000-0004-0000-0000-00005E120000}"/>
    <hyperlink ref="Q871" r:id="rId4701" xr:uid="{00000000-0004-0000-0000-00005F120000}"/>
    <hyperlink ref="E867" r:id="rId4702" xr:uid="{00000000-0004-0000-0000-000060120000}"/>
    <hyperlink ref="Q867" r:id="rId4703" xr:uid="{00000000-0004-0000-0000-000061120000}"/>
    <hyperlink ref="E870" r:id="rId4704" xr:uid="{00000000-0004-0000-0000-000062120000}"/>
    <hyperlink ref="Q870" r:id="rId4705" xr:uid="{00000000-0004-0000-0000-000063120000}"/>
    <hyperlink ref="E862" r:id="rId4706" xr:uid="{00000000-0004-0000-0000-000064120000}"/>
    <hyperlink ref="Q862" r:id="rId4707" xr:uid="{00000000-0004-0000-0000-000065120000}"/>
    <hyperlink ref="E864" r:id="rId4708" xr:uid="{00000000-0004-0000-0000-000066120000}"/>
    <hyperlink ref="Q864" r:id="rId4709" xr:uid="{00000000-0004-0000-0000-000067120000}"/>
    <hyperlink ref="E866" r:id="rId4710" xr:uid="{00000000-0004-0000-0000-000068120000}"/>
    <hyperlink ref="Q866" r:id="rId4711" xr:uid="{00000000-0004-0000-0000-000069120000}"/>
    <hyperlink ref="Q865" r:id="rId4712" xr:uid="{00000000-0004-0000-0000-00006A120000}"/>
    <hyperlink ref="E863" r:id="rId4713" xr:uid="{00000000-0004-0000-0000-00006B120000}"/>
    <hyperlink ref="E861" r:id="rId4714" xr:uid="{00000000-0004-0000-0000-00006C120000}"/>
    <hyperlink ref="Q861" r:id="rId4715" xr:uid="{00000000-0004-0000-0000-00006D120000}"/>
    <hyperlink ref="E860" r:id="rId4716" xr:uid="{00000000-0004-0000-0000-00006E120000}"/>
    <hyperlink ref="Q860" r:id="rId4717" xr:uid="{00000000-0004-0000-0000-00006F120000}"/>
    <hyperlink ref="Q859" r:id="rId4718" xr:uid="{00000000-0004-0000-0000-000070120000}"/>
    <hyperlink ref="E857" r:id="rId4719" xr:uid="{00000000-0004-0000-0000-000071120000}"/>
    <hyperlink ref="Q857" r:id="rId4720" xr:uid="{00000000-0004-0000-0000-000072120000}"/>
    <hyperlink ref="E858" r:id="rId4721" xr:uid="{00000000-0004-0000-0000-000073120000}"/>
    <hyperlink ref="Q858" r:id="rId4722" xr:uid="{00000000-0004-0000-0000-000074120000}"/>
    <hyperlink ref="E850" r:id="rId4723" xr:uid="{00000000-0004-0000-0000-000075120000}"/>
    <hyperlink ref="Q850" r:id="rId4724" xr:uid="{00000000-0004-0000-0000-000076120000}"/>
    <hyperlink ref="E854" r:id="rId4725" xr:uid="{00000000-0004-0000-0000-000077120000}"/>
    <hyperlink ref="Q854" r:id="rId4726" xr:uid="{00000000-0004-0000-0000-000078120000}"/>
    <hyperlink ref="Q851" r:id="rId4727" xr:uid="{00000000-0004-0000-0000-000079120000}"/>
    <hyperlink ref="Q849" r:id="rId4728" xr:uid="{00000000-0004-0000-0000-00007A120000}"/>
    <hyperlink ref="E848" r:id="rId4729" xr:uid="{00000000-0004-0000-0000-00007B120000}"/>
    <hyperlink ref="Q848" r:id="rId4730" xr:uid="{00000000-0004-0000-0000-00007C120000}"/>
    <hyperlink ref="Q852" r:id="rId4731" xr:uid="{00000000-0004-0000-0000-00007D120000}"/>
    <hyperlink ref="Q855" r:id="rId4732" xr:uid="{00000000-0004-0000-0000-00007E120000}"/>
    <hyperlink ref="E847" r:id="rId4733" xr:uid="{00000000-0004-0000-0000-00007F120000}"/>
    <hyperlink ref="Q847" r:id="rId4734" xr:uid="{00000000-0004-0000-0000-000080120000}"/>
    <hyperlink ref="E846" r:id="rId4735" xr:uid="{00000000-0004-0000-0000-000081120000}"/>
    <hyperlink ref="Q846" r:id="rId4736" xr:uid="{00000000-0004-0000-0000-000082120000}"/>
    <hyperlink ref="E842" r:id="rId4737" xr:uid="{00000000-0004-0000-0000-000083120000}"/>
    <hyperlink ref="Q842" r:id="rId4738" xr:uid="{00000000-0004-0000-0000-000084120000}"/>
    <hyperlink ref="Q838" r:id="rId4739" xr:uid="{00000000-0004-0000-0000-000085120000}"/>
    <hyperlink ref="E839" r:id="rId4740" xr:uid="{00000000-0004-0000-0000-000086120000}"/>
    <hyperlink ref="Q839" r:id="rId4741" xr:uid="{00000000-0004-0000-0000-000087120000}"/>
    <hyperlink ref="Q840" r:id="rId4742" xr:uid="{00000000-0004-0000-0000-000088120000}"/>
    <hyperlink ref="Q843" r:id="rId4743" xr:uid="{00000000-0004-0000-0000-000089120000}"/>
    <hyperlink ref="E844" r:id="rId4744" xr:uid="{00000000-0004-0000-0000-00008A120000}"/>
    <hyperlink ref="Q844" r:id="rId4745" xr:uid="{00000000-0004-0000-0000-00008B120000}"/>
    <hyperlink ref="Q841" r:id="rId4746" xr:uid="{00000000-0004-0000-0000-00008C120000}"/>
    <hyperlink ref="E845" r:id="rId4747" xr:uid="{00000000-0004-0000-0000-00008D120000}"/>
    <hyperlink ref="Q845" r:id="rId4748" xr:uid="{00000000-0004-0000-0000-00008E120000}"/>
    <hyperlink ref="Q831" r:id="rId4749" xr:uid="{00000000-0004-0000-0000-00008F120000}"/>
    <hyperlink ref="Q833" r:id="rId4750" xr:uid="{00000000-0004-0000-0000-000090120000}"/>
    <hyperlink ref="Q832" r:id="rId4751" xr:uid="{00000000-0004-0000-0000-000091120000}"/>
    <hyperlink ref="Q837" r:id="rId4752" xr:uid="{00000000-0004-0000-0000-000092120000}"/>
    <hyperlink ref="E835" r:id="rId4753" xr:uid="{00000000-0004-0000-0000-000093120000}"/>
    <hyperlink ref="Q835" r:id="rId4754" xr:uid="{00000000-0004-0000-0000-000094120000}"/>
    <hyperlink ref="E836" r:id="rId4755" xr:uid="{00000000-0004-0000-0000-000095120000}"/>
    <hyperlink ref="Q836" r:id="rId4756" xr:uid="{00000000-0004-0000-0000-000096120000}"/>
    <hyperlink ref="E834" r:id="rId4757" xr:uid="{00000000-0004-0000-0000-000097120000}"/>
    <hyperlink ref="Q834" r:id="rId4758" xr:uid="{00000000-0004-0000-0000-000098120000}"/>
    <hyperlink ref="Q830" r:id="rId4759" xr:uid="{00000000-0004-0000-0000-000099120000}"/>
    <hyperlink ref="Q829" r:id="rId4760" xr:uid="{00000000-0004-0000-0000-00009A120000}"/>
    <hyperlink ref="E828" r:id="rId4761" xr:uid="{00000000-0004-0000-0000-00009B120000}"/>
    <hyperlink ref="Q828" r:id="rId4762" xr:uid="{00000000-0004-0000-0000-00009C120000}"/>
    <hyperlink ref="Q827" r:id="rId4763" xr:uid="{00000000-0004-0000-0000-00009D120000}"/>
    <hyperlink ref="E825" r:id="rId4764" xr:uid="{00000000-0004-0000-0000-00009E120000}"/>
    <hyperlink ref="Q825" r:id="rId4765" xr:uid="{00000000-0004-0000-0000-00009F120000}"/>
    <hyperlink ref="E823" r:id="rId4766" xr:uid="{00000000-0004-0000-0000-0000A0120000}"/>
    <hyperlink ref="Q823" r:id="rId4767" xr:uid="{00000000-0004-0000-0000-0000A1120000}"/>
    <hyperlink ref="Q824" r:id="rId4768" xr:uid="{00000000-0004-0000-0000-0000A2120000}"/>
    <hyperlink ref="Q826" r:id="rId4769" xr:uid="{00000000-0004-0000-0000-0000A3120000}"/>
    <hyperlink ref="Q819" r:id="rId4770" xr:uid="{00000000-0004-0000-0000-0000A4120000}"/>
    <hyperlink ref="Q820" r:id="rId4771" xr:uid="{00000000-0004-0000-0000-0000A5120000}"/>
    <hyperlink ref="Q818" r:id="rId4772" xr:uid="{00000000-0004-0000-0000-0000A6120000}"/>
    <hyperlink ref="E821" r:id="rId4773" xr:uid="{00000000-0004-0000-0000-0000A7120000}"/>
    <hyperlink ref="Q821" r:id="rId4774" xr:uid="{00000000-0004-0000-0000-0000A8120000}"/>
    <hyperlink ref="E822" r:id="rId4775" xr:uid="{00000000-0004-0000-0000-0000A9120000}"/>
    <hyperlink ref="Q822" r:id="rId4776" xr:uid="{00000000-0004-0000-0000-0000AA120000}"/>
    <hyperlink ref="E817" r:id="rId4777" xr:uid="{00000000-0004-0000-0000-0000AB120000}"/>
    <hyperlink ref="Q817" r:id="rId4778" xr:uid="{00000000-0004-0000-0000-0000AC120000}"/>
    <hyperlink ref="Q815" r:id="rId4779" xr:uid="{00000000-0004-0000-0000-0000AD120000}"/>
    <hyperlink ref="E816" r:id="rId4780" xr:uid="{00000000-0004-0000-0000-0000AE120000}"/>
    <hyperlink ref="Q816" r:id="rId4781" xr:uid="{00000000-0004-0000-0000-0000AF120000}"/>
    <hyperlink ref="E813" r:id="rId4782" xr:uid="{00000000-0004-0000-0000-0000B0120000}"/>
    <hyperlink ref="Q813" r:id="rId4783" xr:uid="{00000000-0004-0000-0000-0000B1120000}"/>
    <hyperlink ref="Q814" r:id="rId4784" xr:uid="{00000000-0004-0000-0000-0000B2120000}"/>
    <hyperlink ref="Q812" r:id="rId4785" location="incart_2box_nola_river_orleans_news" xr:uid="{00000000-0004-0000-0000-0000B3120000}"/>
    <hyperlink ref="Q808" r:id="rId4786" xr:uid="{00000000-0004-0000-0000-0000B4120000}"/>
    <hyperlink ref="E811" r:id="rId4787" xr:uid="{00000000-0004-0000-0000-0000B5120000}"/>
    <hyperlink ref="Q811" r:id="rId4788" xr:uid="{00000000-0004-0000-0000-0000B6120000}"/>
    <hyperlink ref="Q810" r:id="rId4789" xr:uid="{00000000-0004-0000-0000-0000B7120000}"/>
    <hyperlink ref="E809" r:id="rId4790" xr:uid="{00000000-0004-0000-0000-0000B8120000}"/>
    <hyperlink ref="Q809" r:id="rId4791" xr:uid="{00000000-0004-0000-0000-0000B9120000}"/>
    <hyperlink ref="E806" r:id="rId4792" xr:uid="{00000000-0004-0000-0000-0000BA120000}"/>
    <hyperlink ref="Q806" r:id="rId4793" xr:uid="{00000000-0004-0000-0000-0000BB120000}"/>
    <hyperlink ref="E802" r:id="rId4794" xr:uid="{00000000-0004-0000-0000-0000BC120000}"/>
    <hyperlink ref="Q802" r:id="rId4795" xr:uid="{00000000-0004-0000-0000-0000BD120000}"/>
    <hyperlink ref="Q807" r:id="rId4796" xr:uid="{00000000-0004-0000-0000-0000BE120000}"/>
    <hyperlink ref="Q805" r:id="rId4797" xr:uid="{00000000-0004-0000-0000-0000BF120000}"/>
    <hyperlink ref="E803" r:id="rId4798" xr:uid="{00000000-0004-0000-0000-0000C0120000}"/>
    <hyperlink ref="Q803" r:id="rId4799" xr:uid="{00000000-0004-0000-0000-0000C1120000}"/>
    <hyperlink ref="Q804" r:id="rId4800" xr:uid="{00000000-0004-0000-0000-0000C2120000}"/>
    <hyperlink ref="E799" r:id="rId4801" xr:uid="{00000000-0004-0000-0000-0000C3120000}"/>
    <hyperlink ref="Q799" r:id="rId4802" xr:uid="{00000000-0004-0000-0000-0000C4120000}"/>
    <hyperlink ref="E801" r:id="rId4803" xr:uid="{00000000-0004-0000-0000-0000C5120000}"/>
    <hyperlink ref="Q801" r:id="rId4804" xr:uid="{00000000-0004-0000-0000-0000C6120000}"/>
    <hyperlink ref="E798" r:id="rId4805" xr:uid="{00000000-0004-0000-0000-0000C7120000}"/>
    <hyperlink ref="Q798" r:id="rId4806" xr:uid="{00000000-0004-0000-0000-0000C8120000}"/>
    <hyperlink ref="E800" r:id="rId4807" xr:uid="{00000000-0004-0000-0000-0000C9120000}"/>
    <hyperlink ref="Q800" r:id="rId4808" xr:uid="{00000000-0004-0000-0000-0000CA120000}"/>
    <hyperlink ref="Q794" r:id="rId4809" xr:uid="{00000000-0004-0000-0000-0000CB120000}"/>
    <hyperlink ref="Q795" r:id="rId4810" xr:uid="{00000000-0004-0000-0000-0000CC120000}"/>
    <hyperlink ref="Q797" r:id="rId4811" xr:uid="{00000000-0004-0000-0000-0000CD120000}"/>
    <hyperlink ref="Q796" r:id="rId4812" xr:uid="{00000000-0004-0000-0000-0000CE120000}"/>
    <hyperlink ref="Q793" r:id="rId4813" xr:uid="{00000000-0004-0000-0000-0000CF120000}"/>
    <hyperlink ref="Q791" r:id="rId4814" xr:uid="{00000000-0004-0000-0000-0000D0120000}"/>
    <hyperlink ref="E789" r:id="rId4815" xr:uid="{00000000-0004-0000-0000-0000D1120000}"/>
    <hyperlink ref="Q789" r:id="rId4816" xr:uid="{00000000-0004-0000-0000-0000D2120000}"/>
    <hyperlink ref="Q790" r:id="rId4817" xr:uid="{00000000-0004-0000-0000-0000D3120000}"/>
    <hyperlink ref="E792" r:id="rId4818" xr:uid="{00000000-0004-0000-0000-0000D4120000}"/>
    <hyperlink ref="Q792" r:id="rId4819" xr:uid="{00000000-0004-0000-0000-0000D5120000}"/>
    <hyperlink ref="E784" r:id="rId4820" xr:uid="{00000000-0004-0000-0000-0000D6120000}"/>
    <hyperlink ref="Q784" r:id="rId4821" xr:uid="{00000000-0004-0000-0000-0000D7120000}"/>
    <hyperlink ref="E788" r:id="rId4822" xr:uid="{00000000-0004-0000-0000-0000D8120000}"/>
    <hyperlink ref="Q788" r:id="rId4823" xr:uid="{00000000-0004-0000-0000-0000D9120000}"/>
    <hyperlink ref="E785" r:id="rId4824" xr:uid="{00000000-0004-0000-0000-0000DA120000}"/>
    <hyperlink ref="Q785" r:id="rId4825" xr:uid="{00000000-0004-0000-0000-0000DB120000}"/>
    <hyperlink ref="E786" r:id="rId4826" xr:uid="{00000000-0004-0000-0000-0000DC120000}"/>
    <hyperlink ref="Q786" r:id="rId4827" xr:uid="{00000000-0004-0000-0000-0000DD120000}"/>
    <hyperlink ref="E787" r:id="rId4828" xr:uid="{00000000-0004-0000-0000-0000DE120000}"/>
    <hyperlink ref="Q787" r:id="rId4829" xr:uid="{00000000-0004-0000-0000-0000DF120000}"/>
    <hyperlink ref="Q782" r:id="rId4830" xr:uid="{00000000-0004-0000-0000-0000E0120000}"/>
    <hyperlink ref="E783" r:id="rId4831" xr:uid="{00000000-0004-0000-0000-0000E1120000}"/>
    <hyperlink ref="Q783" r:id="rId4832" xr:uid="{00000000-0004-0000-0000-0000E2120000}"/>
    <hyperlink ref="E781" r:id="rId4833" xr:uid="{00000000-0004-0000-0000-0000E3120000}"/>
    <hyperlink ref="Q781" r:id="rId4834" xr:uid="{00000000-0004-0000-0000-0000E4120000}"/>
    <hyperlink ref="Q778" r:id="rId4835" xr:uid="{00000000-0004-0000-0000-0000E5120000}"/>
    <hyperlink ref="Q780" r:id="rId4836" xr:uid="{00000000-0004-0000-0000-0000E6120000}"/>
    <hyperlink ref="Q779" r:id="rId4837" xr:uid="{00000000-0004-0000-0000-0000E7120000}"/>
    <hyperlink ref="E777" r:id="rId4838" xr:uid="{00000000-0004-0000-0000-0000E8120000}"/>
    <hyperlink ref="Q777" r:id="rId4839" xr:uid="{00000000-0004-0000-0000-0000E9120000}"/>
    <hyperlink ref="Q776" r:id="rId4840" xr:uid="{00000000-0004-0000-0000-0000EA120000}"/>
    <hyperlink ref="Q775" r:id="rId4841" xr:uid="{00000000-0004-0000-0000-0000EB120000}"/>
    <hyperlink ref="Q772" r:id="rId4842" xr:uid="{00000000-0004-0000-0000-0000EC120000}"/>
    <hyperlink ref="Q773" r:id="rId4843" xr:uid="{00000000-0004-0000-0000-0000ED120000}"/>
    <hyperlink ref="Q774" r:id="rId4844" xr:uid="{00000000-0004-0000-0000-0000EE120000}"/>
    <hyperlink ref="E771" r:id="rId4845" xr:uid="{00000000-0004-0000-0000-0000EF120000}"/>
    <hyperlink ref="Q771" r:id="rId4846" xr:uid="{00000000-0004-0000-0000-0000F0120000}"/>
    <hyperlink ref="E769" r:id="rId4847" xr:uid="{00000000-0004-0000-0000-0000F1120000}"/>
    <hyperlink ref="Q769" r:id="rId4848" xr:uid="{00000000-0004-0000-0000-0000F2120000}"/>
    <hyperlink ref="E770" r:id="rId4849" xr:uid="{00000000-0004-0000-0000-0000F3120000}"/>
    <hyperlink ref="Q770" r:id="rId4850" xr:uid="{00000000-0004-0000-0000-0000F4120000}"/>
    <hyperlink ref="Q768" r:id="rId4851" xr:uid="{00000000-0004-0000-0000-0000F5120000}"/>
    <hyperlink ref="Q766" r:id="rId4852" xr:uid="{00000000-0004-0000-0000-0000F6120000}"/>
    <hyperlink ref="Q767" r:id="rId4853" xr:uid="{00000000-0004-0000-0000-0000F7120000}"/>
    <hyperlink ref="Q763" r:id="rId4854" xr:uid="{00000000-0004-0000-0000-0000F8120000}"/>
    <hyperlink ref="Q765" r:id="rId4855" xr:uid="{00000000-0004-0000-0000-0000F9120000}"/>
    <hyperlink ref="Q762" r:id="rId4856" xr:uid="{00000000-0004-0000-0000-0000FA120000}"/>
    <hyperlink ref="Q764" r:id="rId4857" xr:uid="{00000000-0004-0000-0000-0000FB120000}"/>
    <hyperlink ref="Q761" r:id="rId4858" xr:uid="{00000000-0004-0000-0000-0000FC120000}"/>
    <hyperlink ref="E759" r:id="rId4859" xr:uid="{00000000-0004-0000-0000-0000FD120000}"/>
    <hyperlink ref="Q759" r:id="rId4860" xr:uid="{00000000-0004-0000-0000-0000FE120000}"/>
    <hyperlink ref="Q760" r:id="rId4861" xr:uid="{00000000-0004-0000-0000-0000FF120000}"/>
    <hyperlink ref="Q758" r:id="rId4862" xr:uid="{00000000-0004-0000-0000-000000130000}"/>
    <hyperlink ref="Q756" r:id="rId4863" xr:uid="{00000000-0004-0000-0000-000001130000}"/>
    <hyperlink ref="Q755" r:id="rId4864" xr:uid="{00000000-0004-0000-0000-000002130000}"/>
    <hyperlink ref="Q754" r:id="rId4865" xr:uid="{00000000-0004-0000-0000-000003130000}"/>
    <hyperlink ref="Q753" r:id="rId4866" xr:uid="{00000000-0004-0000-0000-000004130000}"/>
    <hyperlink ref="Q749" r:id="rId4867" xr:uid="{00000000-0004-0000-0000-000005130000}"/>
    <hyperlink ref="Q752" r:id="rId4868" xr:uid="{00000000-0004-0000-0000-000006130000}"/>
    <hyperlink ref="E750" r:id="rId4869" xr:uid="{00000000-0004-0000-0000-000007130000}"/>
    <hyperlink ref="Q750" r:id="rId4870" xr:uid="{00000000-0004-0000-0000-000008130000}"/>
    <hyperlink ref="E751" r:id="rId4871" xr:uid="{00000000-0004-0000-0000-000009130000}"/>
    <hyperlink ref="Q751" r:id="rId4872" xr:uid="{00000000-0004-0000-0000-00000A130000}"/>
    <hyperlink ref="Q748" r:id="rId4873" xr:uid="{00000000-0004-0000-0000-00000B130000}"/>
    <hyperlink ref="Q747" r:id="rId4874" xr:uid="{00000000-0004-0000-0000-00000C130000}"/>
    <hyperlink ref="E746" r:id="rId4875" xr:uid="{00000000-0004-0000-0000-00000D130000}"/>
    <hyperlink ref="Q746" r:id="rId4876" xr:uid="{00000000-0004-0000-0000-00000E130000}"/>
    <hyperlink ref="Q745" r:id="rId4877" xr:uid="{00000000-0004-0000-0000-00000F130000}"/>
    <hyperlink ref="E744" r:id="rId4878" xr:uid="{00000000-0004-0000-0000-000010130000}"/>
    <hyperlink ref="Q744" r:id="rId4879" xr:uid="{00000000-0004-0000-0000-000011130000}"/>
    <hyperlink ref="Q741" r:id="rId4880" xr:uid="{00000000-0004-0000-0000-000012130000}"/>
    <hyperlink ref="E743" r:id="rId4881" xr:uid="{00000000-0004-0000-0000-000013130000}"/>
    <hyperlink ref="Q743" r:id="rId4882" xr:uid="{00000000-0004-0000-0000-000014130000}"/>
    <hyperlink ref="Q742" r:id="rId4883" xr:uid="{00000000-0004-0000-0000-000015130000}"/>
    <hyperlink ref="Q739" r:id="rId4884" xr:uid="{00000000-0004-0000-0000-000016130000}"/>
    <hyperlink ref="Q740" r:id="rId4885" xr:uid="{00000000-0004-0000-0000-000017130000}"/>
    <hyperlink ref="Q738" r:id="rId4886" xr:uid="{00000000-0004-0000-0000-000018130000}"/>
    <hyperlink ref="Q737" r:id="rId4887" xr:uid="{00000000-0004-0000-0000-000019130000}"/>
    <hyperlink ref="Q733" r:id="rId4888" xr:uid="{00000000-0004-0000-0000-00001A130000}"/>
    <hyperlink ref="Q731" r:id="rId4889" xr:uid="{00000000-0004-0000-0000-00001B130000}"/>
    <hyperlink ref="E735" r:id="rId4890" xr:uid="{00000000-0004-0000-0000-00001C130000}"/>
    <hyperlink ref="Q735" r:id="rId4891" xr:uid="{00000000-0004-0000-0000-00001D130000}"/>
    <hyperlink ref="E730" r:id="rId4892" xr:uid="{00000000-0004-0000-0000-00001E130000}"/>
    <hyperlink ref="Q730" r:id="rId4893" xr:uid="{00000000-0004-0000-0000-00001F130000}"/>
    <hyperlink ref="E736" r:id="rId4894" xr:uid="{00000000-0004-0000-0000-000020130000}"/>
    <hyperlink ref="Q736" r:id="rId4895" xr:uid="{00000000-0004-0000-0000-000021130000}"/>
    <hyperlink ref="E734" r:id="rId4896" xr:uid="{00000000-0004-0000-0000-000022130000}"/>
    <hyperlink ref="Q734" r:id="rId4897" xr:uid="{00000000-0004-0000-0000-000023130000}"/>
    <hyperlink ref="Q726" r:id="rId4898" xr:uid="{00000000-0004-0000-0000-000024130000}"/>
    <hyperlink ref="E729" r:id="rId4899" xr:uid="{00000000-0004-0000-0000-000025130000}"/>
    <hyperlink ref="Q729" r:id="rId4900" xr:uid="{00000000-0004-0000-0000-000026130000}"/>
    <hyperlink ref="E728" r:id="rId4901" xr:uid="{00000000-0004-0000-0000-000027130000}"/>
    <hyperlink ref="Q728" r:id="rId4902" location="incart_river_index" xr:uid="{00000000-0004-0000-0000-000028130000}"/>
    <hyperlink ref="Q727" r:id="rId4903" xr:uid="{00000000-0004-0000-0000-000029130000}"/>
    <hyperlink ref="E725" r:id="rId4904" xr:uid="{00000000-0004-0000-0000-00002A130000}"/>
    <hyperlink ref="Q725" r:id="rId4905" xr:uid="{00000000-0004-0000-0000-00002B130000}"/>
    <hyperlink ref="Q724" r:id="rId4906" xr:uid="{00000000-0004-0000-0000-00002C130000}"/>
    <hyperlink ref="E722" r:id="rId4907" xr:uid="{00000000-0004-0000-0000-00002D130000}"/>
    <hyperlink ref="Q722" r:id="rId4908" xr:uid="{00000000-0004-0000-0000-00002E130000}"/>
    <hyperlink ref="Q723" r:id="rId4909" xr:uid="{00000000-0004-0000-0000-00002F130000}"/>
    <hyperlink ref="Q721" r:id="rId4910" xr:uid="{00000000-0004-0000-0000-000030130000}"/>
    <hyperlink ref="E718" r:id="rId4911" xr:uid="{00000000-0004-0000-0000-000031130000}"/>
    <hyperlink ref="Q718" r:id="rId4912" xr:uid="{00000000-0004-0000-0000-000032130000}"/>
    <hyperlink ref="Q719" r:id="rId4913" xr:uid="{00000000-0004-0000-0000-000033130000}"/>
    <hyperlink ref="Q720" r:id="rId4914" xr:uid="{00000000-0004-0000-0000-000034130000}"/>
    <hyperlink ref="E717" r:id="rId4915" xr:uid="{00000000-0004-0000-0000-000035130000}"/>
    <hyperlink ref="Q717" r:id="rId4916" xr:uid="{00000000-0004-0000-0000-000036130000}"/>
    <hyperlink ref="Q711" r:id="rId4917" xr:uid="{00000000-0004-0000-0000-00003B130000}"/>
    <hyperlink ref="Q910" r:id="rId4918" display="http://www.nola.com/northshore/index.ssf/2018/05/suspect_shot_to_death_by_polic.html" xr:uid="{00000000-0004-0000-0000-000039130000}"/>
    <hyperlink ref="E715" r:id="rId4919" xr:uid="{54498C68-1441-5C40-83B9-1F7528F2E62A}"/>
    <hyperlink ref="Q715" r:id="rId4920" xr:uid="{2E7F28F6-9C07-8A4E-8E54-893EF849A7D0}"/>
    <hyperlink ref="Q716" r:id="rId4921" xr:uid="{D7689455-2B55-F54D-B4EC-9A2919D744A5}"/>
    <hyperlink ref="Q712" r:id="rId4922" xr:uid="{EFC17ED0-5077-314E-BF62-93928270BC9F}"/>
    <hyperlink ref="Q713" r:id="rId4923" xr:uid="{A028E40A-E3D4-DD45-ADC8-417178284783}"/>
    <hyperlink ref="Q714" r:id="rId4924" xr:uid="{7A3F614C-8C65-AF4E-A642-5DA63ABC8E1E}"/>
    <hyperlink ref="E709" r:id="rId4925" xr:uid="{EC6ED936-A8E8-7B4F-8ECD-516006722E8B}"/>
    <hyperlink ref="Q709" r:id="rId4926" xr:uid="{43DD6C62-68D2-9B4B-91F1-D10404666459}"/>
    <hyperlink ref="Q705" r:id="rId4927" xr:uid="{4CF6FBA4-E7C0-CC49-B6D4-89341CC9A4E2}"/>
    <hyperlink ref="Q707" r:id="rId4928" xr:uid="{81FACAF4-C0DC-CF4F-A555-FF315ACDE934}"/>
    <hyperlink ref="E710" r:id="rId4929" xr:uid="{508A52C4-53EA-9148-A94A-D171A3E8C3BC}"/>
    <hyperlink ref="Q710" r:id="rId4930" xr:uid="{8ED5E861-01EB-984B-8870-88EDFAFFBD28}"/>
    <hyperlink ref="E708" r:id="rId4931" xr:uid="{1E6BC83B-DC31-9145-AE2C-6C2C082CB2DB}"/>
    <hyperlink ref="Q708" r:id="rId4932" display="http://www.whig.com/article/20180515/ARTICLE/180519989" xr:uid="{A03D5B89-DAC6-A344-9A04-608822E4397B}"/>
    <hyperlink ref="Q706" r:id="rId4933" xr:uid="{98C6622C-E2D9-9D4E-89C4-69582EA00D92}"/>
    <hyperlink ref="E704" r:id="rId4934" xr:uid="{B2BA9049-65FB-1248-ADDA-4D4F349F0164}"/>
    <hyperlink ref="Q704" r:id="rId4935" xr:uid="{119374EB-4B54-2841-AE84-BFF665979731}"/>
    <hyperlink ref="Q702" r:id="rId4936" xr:uid="{3E8E0205-B099-B44A-B539-99E0F544D006}"/>
    <hyperlink ref="Q703" r:id="rId4937" xr:uid="{3EAE51EB-D644-7345-A233-278FCFE67C2A}"/>
    <hyperlink ref="E701" r:id="rId4938" xr:uid="{4E6C4579-DF93-C64D-8210-8A38F977751E}"/>
    <hyperlink ref="Q701" r:id="rId4939" xr:uid="{37862453-B5C6-294C-84C1-54E6B33468D6}"/>
    <hyperlink ref="Q698" r:id="rId4940" xr:uid="{01873034-8FE2-2A40-8507-B13C47D92789}"/>
    <hyperlink ref="E699" r:id="rId4941" xr:uid="{B1770ACD-0F33-1142-9234-B9ABE1C7D6E4}"/>
    <hyperlink ref="Q699" r:id="rId4942" xr:uid="{4AA70FE1-3D65-1B4D-9309-1EABC04D563B}"/>
    <hyperlink ref="Q700" r:id="rId4943" xr:uid="{64921AD3-E04E-5641-BFEE-44E8BA8E1717}"/>
    <hyperlink ref="Q696" r:id="rId4944" xr:uid="{B7E9CF80-C631-F044-8129-7E4DF3C92D64}"/>
    <hyperlink ref="Q697" r:id="rId4945" xr:uid="{89636577-227B-0443-9DF6-F6FB417129A1}"/>
    <hyperlink ref="Q695" r:id="rId4946" xr:uid="{1233A572-D451-2F42-BC5A-E3575B683139}"/>
    <hyperlink ref="Q694" r:id="rId4947" xr:uid="{1A857393-CA63-8A4C-9DC1-671D68CC1802}"/>
    <hyperlink ref="E693" r:id="rId4948" xr:uid="{02581ADD-595D-4D41-AE89-31118457940F}"/>
    <hyperlink ref="Q693" r:id="rId4949" xr:uid="{8426B111-264F-894C-9559-6DCA23086276}"/>
    <hyperlink ref="E692" r:id="rId4950" xr:uid="{D4101A83-963C-F24C-91A3-921927BDB1A6}"/>
    <hyperlink ref="Q692" r:id="rId4951" xr:uid="{38EBA15B-1915-1E4A-B539-7F337B56D81D}"/>
    <hyperlink ref="Q689" r:id="rId4952" xr:uid="{1DB88D6A-7FF7-1946-B3B2-2A88DB91E5E2}"/>
    <hyperlink ref="Q690" r:id="rId4953" xr:uid="{A15C7886-09D8-C74A-85E3-F9B6CAD0A852}"/>
    <hyperlink ref="Q691" r:id="rId4954" xr:uid="{58C45156-A01B-4E42-BC0C-3DC9F5444779}"/>
    <hyperlink ref="E688" r:id="rId4955" xr:uid="{5E87D014-B840-D441-82A9-C26045279F11}"/>
    <hyperlink ref="Q688" r:id="rId4956" xr:uid="{DC5F495C-6F04-BB46-94EE-40F06F858828}"/>
    <hyperlink ref="E687" r:id="rId4957" xr:uid="{7CC24EB5-6431-DB4E-8DFF-5900F3DB5173}"/>
    <hyperlink ref="Q687" r:id="rId4958" xr:uid="{3718A36C-BF60-124B-856D-DD84FA219058}"/>
    <hyperlink ref="E684" r:id="rId4959" xr:uid="{B27D2A62-ED28-884B-9D53-BA041EC04F80}"/>
    <hyperlink ref="Q684" r:id="rId4960" xr:uid="{6818818A-1B22-6141-B13F-26F573686E81}"/>
    <hyperlink ref="E685" r:id="rId4961" xr:uid="{E3CF99C3-874F-4845-B167-72D3B2E42457}"/>
    <hyperlink ref="Q685" r:id="rId4962" xr:uid="{4A41A763-D43C-884A-8DFE-601BBE3AF9A1}"/>
    <hyperlink ref="Q686" r:id="rId4963" xr:uid="{323D5076-CE01-6A44-95DF-510ED9A8142E}"/>
    <hyperlink ref="Q683" r:id="rId4964" xr:uid="{CE10807E-2522-1742-894A-3136FE92CB86}"/>
    <hyperlink ref="E682" r:id="rId4965" xr:uid="{16447A5F-527B-784B-95AC-DF938B33297E}"/>
    <hyperlink ref="Q682" r:id="rId4966" xr:uid="{8E9FCCF4-ECE5-7C4E-8E80-FEECC274BB08}"/>
    <hyperlink ref="E681" r:id="rId4967" xr:uid="{3F9C770A-45E4-A243-9570-F63C09BA1380}"/>
    <hyperlink ref="Q681" r:id="rId4968" xr:uid="{42C96A22-0DDC-D343-81C1-BCCF95F2C8C3}"/>
    <hyperlink ref="Q677" r:id="rId4969" xr:uid="{0ABF1060-016B-AD4C-9494-E0BD6A8C6856}"/>
    <hyperlink ref="E680" r:id="rId4970" xr:uid="{9C414FCC-6EFA-514E-8F36-1C76CFF467DB}"/>
    <hyperlink ref="Q680" r:id="rId4971" xr:uid="{3CB8C695-EE5D-9B41-8517-45CB2E36C440}"/>
    <hyperlink ref="Q679" r:id="rId4972" xr:uid="{874DC4CF-3236-CC44-A10C-449EEA7ED1E9}"/>
    <hyperlink ref="E678" r:id="rId4973" xr:uid="{1BC85B60-E4BE-0146-A72C-E1C627ECF693}"/>
    <hyperlink ref="Q678" r:id="rId4974" xr:uid="{5866C199-26EF-D24B-8BB0-0FD4324AE5C4}"/>
    <hyperlink ref="Q676" r:id="rId4975" xr:uid="{C31083C3-ACDB-5B4E-9D28-41B27BAB70B4}"/>
    <hyperlink ref="Q672" r:id="rId4976" xr:uid="{20021C3D-3CF0-1C47-A6BB-F9651AE602A6}"/>
    <hyperlink ref="Q673" r:id="rId4977" xr:uid="{27272C73-2DC4-2E4B-88E0-0A010D2A99A2}"/>
    <hyperlink ref="Q674" r:id="rId4978" xr:uid="{3BD1F9C3-C1AF-4640-AE67-9EFF13035430}"/>
    <hyperlink ref="Q675" r:id="rId4979" xr:uid="{9C20E8D9-4F56-5F42-BAE3-26450B390E25}"/>
    <hyperlink ref="Q671" r:id="rId4980" xr:uid="{6841FBD8-6573-8642-9F6F-A8240784B373}"/>
    <hyperlink ref="E668" r:id="rId4981" xr:uid="{0C6442FB-ED05-304A-BDFC-6CA53B52EA9B}"/>
    <hyperlink ref="Q668" r:id="rId4982" xr:uid="{F191E8CB-05FE-7C4B-B277-67D1E26BAC69}"/>
    <hyperlink ref="Q669" r:id="rId4983" xr:uid="{697DA93D-049B-5B49-9A73-4207CBEF0D29}"/>
    <hyperlink ref="E670" r:id="rId4984" xr:uid="{71E3E93C-8B2A-7040-B81B-FF8CA7225CF4}"/>
    <hyperlink ref="Q670" r:id="rId4985" xr:uid="{BC53D420-DE96-C54E-AE50-9CE91CEA5CC6}"/>
    <hyperlink ref="Q667" r:id="rId4986" xr:uid="{DB3CA9BC-73F2-6E40-9230-34317C9AD04F}"/>
    <hyperlink ref="E666" r:id="rId4987" xr:uid="{5DF3EDBD-05A7-7A4E-AE34-89ABAB8B07FD}"/>
    <hyperlink ref="Q666" r:id="rId4988" xr:uid="{056C641C-B8F1-E14B-8655-281BBAE11D70}"/>
    <hyperlink ref="E662" r:id="rId4989" xr:uid="{DB391D9C-EA46-624A-9FE7-0BE421679CD4}"/>
    <hyperlink ref="Q662" r:id="rId4990" xr:uid="{75F0A7BF-EAF0-9F49-BD7E-B175814118FE}"/>
    <hyperlink ref="E665" r:id="rId4991" xr:uid="{A8299F26-5F86-E746-B659-B2B92D44BF8F}"/>
    <hyperlink ref="Q665" r:id="rId4992" xr:uid="{6F97FB85-34C2-F345-A22B-0FAC010D6466}"/>
    <hyperlink ref="E663" r:id="rId4993" xr:uid="{32354A3A-4763-9845-ACE5-F92D2476F9E8}"/>
    <hyperlink ref="Q663" r:id="rId4994" xr:uid="{30B3566D-9AAA-E348-8B37-F5F1DC97F07C}"/>
    <hyperlink ref="E664" r:id="rId4995" xr:uid="{C7CBD331-1E63-8941-A47B-E52ECA2F41C9}"/>
    <hyperlink ref="Q664" r:id="rId4996" xr:uid="{A88B253E-63D5-CE41-B006-15E0726C6135}"/>
    <hyperlink ref="Q659" r:id="rId4997" xr:uid="{61BA34F7-8B8A-6544-ABAD-BD5F309E2552}"/>
    <hyperlink ref="Q661" r:id="rId4998" xr:uid="{656B110A-18C7-9F40-885B-894AA25B97CD}"/>
    <hyperlink ref="E660" r:id="rId4999" xr:uid="{57CB540F-DE6C-B244-B8E4-A3164755AB61}"/>
    <hyperlink ref="Q660" r:id="rId5000" xr:uid="{4A19AC7B-1298-754A-87AB-EE991776FE92}"/>
    <hyperlink ref="E657" r:id="rId5001" xr:uid="{2DEDFD5E-B2F1-294E-858E-4BD4DB3949AB}"/>
    <hyperlink ref="Q657" r:id="rId5002" xr:uid="{F1B8ABE8-0ECE-754B-B82C-9B2A5A465501}"/>
    <hyperlink ref="Q658" r:id="rId5003" xr:uid="{484A23BC-8E44-2948-BE87-C0519AEE54B6}"/>
    <hyperlink ref="Q656" r:id="rId5004" xr:uid="{30BDE3CC-7346-CC46-B184-E2B80D5A42C2}"/>
    <hyperlink ref="Q655" r:id="rId5005" xr:uid="{44DFB5B7-1AEA-1144-AA8E-BC8C95332C03}"/>
    <hyperlink ref="Q654" r:id="rId5006" xr:uid="{F303FDA1-955B-8B4F-AEF0-2904A8D8E643}"/>
    <hyperlink ref="Q652" r:id="rId5007" xr:uid="{37C65803-CBA5-7748-A4FE-FBE9AE0D4A75}"/>
    <hyperlink ref="E653" r:id="rId5008" xr:uid="{C9B4A613-8EF7-574C-9B9C-B2E16FB8462E}"/>
    <hyperlink ref="Q653" r:id="rId5009" xr:uid="{6F279539-0C47-D54B-BEDD-BDC7F1C45C05}"/>
    <hyperlink ref="Q651" r:id="rId5010" xr:uid="{7385E4F3-DBD0-844A-B018-8A269DF8EDDE}"/>
    <hyperlink ref="E647" r:id="rId5011" xr:uid="{E9D7D35F-3D5A-3F4A-84A7-A46FDE07A39B}"/>
    <hyperlink ref="Q647" r:id="rId5012" xr:uid="{54344A3E-64F0-3542-8B0A-87FE729E95C6}"/>
    <hyperlink ref="E648" r:id="rId5013" xr:uid="{184F82A0-82BB-6940-BD40-55AFC53D7257}"/>
    <hyperlink ref="Q648" r:id="rId5014" xr:uid="{0597A507-2A45-7E44-830D-43C3860549BA}"/>
    <hyperlink ref="Q646" r:id="rId5015" xr:uid="{3BC9F73D-9B79-B84B-910E-821E6110552B}"/>
    <hyperlink ref="Q650" r:id="rId5016" xr:uid="{57FFD935-400D-7842-9C6B-83177919DD23}"/>
    <hyperlink ref="E649" r:id="rId5017" xr:uid="{EA4F01AD-451D-BB4F-A02A-F8030C9BA53F}"/>
    <hyperlink ref="Q649" r:id="rId5018" xr:uid="{C661F035-5E49-E944-857E-C3F7315F7EED}"/>
    <hyperlink ref="E645" r:id="rId5019" xr:uid="{1F0A1866-FB09-ED48-A760-51A81BE71055}"/>
    <hyperlink ref="Q645" r:id="rId5020" xr:uid="{5AB952AA-4930-024F-A38B-E00B07724121}"/>
    <hyperlink ref="E642" r:id="rId5021" xr:uid="{BDC217DC-EA00-4445-8456-86D184C2EB61}"/>
    <hyperlink ref="Q642" r:id="rId5022" xr:uid="{5927D448-5B06-9142-8673-FAC279D99677}"/>
    <hyperlink ref="Q644" r:id="rId5023" xr:uid="{7E943F66-D5BB-124F-BF9F-F93679E711BB}"/>
    <hyperlink ref="Q643" r:id="rId5024" location="1" display="https://www.nwitimes.com/news/local/crime-and-courts/second-suspect-charged-in-shooting-of-undercover-federal-agent-in/article_cee49917-3dcf-5026-aaa3-a23012ed9954.html - 1" xr:uid="{33CC4BB0-89A5-EA47-9E6C-760895C796B3}"/>
    <hyperlink ref="E641" r:id="rId5025" xr:uid="{60D31024-73FB-6840-A966-44702DD3CB6C}"/>
    <hyperlink ref="Q641" r:id="rId5026" xr:uid="{0B071F23-8B6B-2443-9105-1BEA825A2F51}"/>
    <hyperlink ref="Q640" r:id="rId5027" xr:uid="{BD18EC7C-2036-BD4A-BC1E-565484E4B704}"/>
    <hyperlink ref="Q638" r:id="rId5028" xr:uid="{6DC79F52-6D2E-A343-B462-B4984CD118C1}"/>
    <hyperlink ref="Q639" r:id="rId5029" xr:uid="{26226F6D-16FD-1740-A0E5-1E7621960F06}"/>
    <hyperlink ref="Q637" r:id="rId5030" xr:uid="{2BD085FF-994C-D44D-87C9-656656D02597}"/>
    <hyperlink ref="Q636" r:id="rId5031" xr:uid="{EF65ABA7-0604-7743-9037-1E0364AB09A8}"/>
    <hyperlink ref="Q635" r:id="rId5032" xr:uid="{DE8CCF64-B81B-284B-A89E-9FF43F203BEC}"/>
    <hyperlink ref="Q634" r:id="rId5033" xr:uid="{3C6AADB7-A2F7-8047-AF8E-24EA88FCA5AD}"/>
    <hyperlink ref="Q631" r:id="rId5034" xr:uid="{D8933065-A6BB-CD4E-A731-6389CE806494}"/>
    <hyperlink ref="Q632" r:id="rId5035" xr:uid="{8822893C-B8FE-C74B-A382-4B0934BE862A}"/>
    <hyperlink ref="E633" r:id="rId5036" xr:uid="{EADB6F72-719C-4A4A-912D-D819E463B5AF}"/>
    <hyperlink ref="Q633" r:id="rId5037" xr:uid="{22D0FBCB-1E08-D048-8EA1-28C4D76E4198}"/>
    <hyperlink ref="E630" r:id="rId5038" xr:uid="{01B6E66B-BEE0-AC40-A1B5-3FC804525C39}"/>
    <hyperlink ref="Q630" r:id="rId5039" xr:uid="{CD6FD718-82E3-3F4D-B39A-3C075C3A876D}"/>
    <hyperlink ref="Q626" r:id="rId5040" xr:uid="{4311EFB6-4F51-8144-AE99-1F9D3D619ADE}"/>
    <hyperlink ref="E627" r:id="rId5041" xr:uid="{19E22E33-F15E-F44B-8B53-41FB17D01A57}"/>
    <hyperlink ref="Q627" r:id="rId5042" xr:uid="{DE2AA780-C924-634D-BA53-30CF27E5276A}"/>
    <hyperlink ref="E628" r:id="rId5043" xr:uid="{5AF13067-C80E-C744-8DAF-9C824E77C623}"/>
    <hyperlink ref="Q628" r:id="rId5044" xr:uid="{24FCE57B-C33A-C34C-B8E7-B1B2AD5DFC93}"/>
    <hyperlink ref="Q625" r:id="rId5045" xr:uid="{223E3257-E9CC-914B-8E0B-FCCFE9D4F316}"/>
    <hyperlink ref="E629" r:id="rId5046" xr:uid="{2EF66EE1-71AF-2B48-A49C-58849681FD14}"/>
    <hyperlink ref="Q629" r:id="rId5047" xr:uid="{05AAABCF-1CEB-9444-8080-4E7A0F4EF506}"/>
    <hyperlink ref="E619" r:id="rId5048" xr:uid="{9D713454-66EE-4440-99EB-8AB6988D09FE}"/>
    <hyperlink ref="Q619" r:id="rId5049" xr:uid="{04D13A09-B5BB-B544-B00B-C3ED43EE50C8}"/>
    <hyperlink ref="Q622" r:id="rId5050" xr:uid="{98D9A45B-14BD-734C-92D7-8401D2D6C9E9}"/>
    <hyperlink ref="Q618" r:id="rId5051" xr:uid="{625FCD4D-819E-DC4E-8EA8-546C5A6ED380}"/>
    <hyperlink ref="Q623" r:id="rId5052" xr:uid="{A526C0DB-404A-1F48-91F6-AEE4602E602C}"/>
    <hyperlink ref="E624" r:id="rId5053" xr:uid="{6BA16869-E2DB-0648-AC9B-D82843063F35}"/>
    <hyperlink ref="Q624" r:id="rId5054" xr:uid="{AC2A2B77-AB95-AB4C-9925-37384AAD9395}"/>
    <hyperlink ref="E620" r:id="rId5055" xr:uid="{47C75343-6860-8041-AC67-65D45968649F}"/>
    <hyperlink ref="Q620" r:id="rId5056" xr:uid="{DAB15E71-A080-3B43-AC1B-44B4089D5E83}"/>
    <hyperlink ref="E621" r:id="rId5057" xr:uid="{7FF4BC20-C680-E743-A7C4-32F73DA06436}"/>
    <hyperlink ref="Q621" r:id="rId5058" xr:uid="{91CAE88C-96CD-264A-AA51-FDB480E2ACE7}"/>
    <hyperlink ref="E617" r:id="rId5059" xr:uid="{1429DC0D-B6C0-8047-AAE6-A83032B2B0EF}"/>
    <hyperlink ref="Q617" r:id="rId5060" xr:uid="{A5BE5B48-856E-D544-929A-66850A155ADE}"/>
    <hyperlink ref="Q616" r:id="rId5061" xr:uid="{B91BD009-4590-6D4D-93F1-52406E8945A7}"/>
    <hyperlink ref="Q614" r:id="rId5062" xr:uid="{7B7547C7-7917-9548-B2A6-4AAD14105284}"/>
    <hyperlink ref="Q612" r:id="rId5063" xr:uid="{B5DECC86-6C1B-614B-9B3C-B1497DEE372A}"/>
    <hyperlink ref="E615" r:id="rId5064" xr:uid="{4B23772B-C1CE-744C-B1BD-9F4AD8C0B2CC}"/>
    <hyperlink ref="Q615" r:id="rId5065" xr:uid="{F1215935-90C6-7E4B-9616-5155B17A83F2}"/>
    <hyperlink ref="Q613" r:id="rId5066" xr:uid="{E9D3EC82-ED12-D14D-8593-A065F63F1EDC}"/>
    <hyperlink ref="E610" r:id="rId5067" xr:uid="{B559A7B0-2809-A84D-A56F-C926CEF2F314}"/>
    <hyperlink ref="Q610" r:id="rId5068" xr:uid="{56DED738-F314-7E46-87BC-C941538AEC9B}"/>
    <hyperlink ref="E609" r:id="rId5069" xr:uid="{4457BEB9-8F8F-C14E-9085-179C77EFA40D}"/>
    <hyperlink ref="Q609" r:id="rId5070" location="incart_2box_nj-homepage-featured" display="http://www.nj.com/mercer/index.ssf/2018/06/heres_what_we_know_about_the_shooting_at_art_all_n.html - incart_2box_nj-homepage-featured" xr:uid="{12D3496E-E967-5941-A323-ED294D7A2698}"/>
    <hyperlink ref="Q611" r:id="rId5071" xr:uid="{E7711052-B393-7C41-8904-70660CD0F8BB}"/>
    <hyperlink ref="E608" r:id="rId5072" xr:uid="{760263C5-C398-B145-9C61-ADB7E33EB4DF}"/>
    <hyperlink ref="Q608" r:id="rId5073" xr:uid="{9A245E26-F7FA-9148-85C5-D5CF35556E1E}"/>
    <hyperlink ref="E603" r:id="rId5074" xr:uid="{7A3D4607-7FE9-524D-8AC2-1913CD63B984}"/>
    <hyperlink ref="Q603" r:id="rId5075" xr:uid="{70D2A1EC-3FD8-F344-A8F1-FD963F28C499}"/>
    <hyperlink ref="E605" r:id="rId5076" xr:uid="{FECB700B-8ED2-B94F-9E45-C37E963487B9}"/>
    <hyperlink ref="Q605" r:id="rId5077" xr:uid="{606A0632-08CE-C342-A9D8-0F1F2253BF7B}"/>
    <hyperlink ref="E604" r:id="rId5078" xr:uid="{3B0E1E0B-5729-CD44-8CD7-754EF2D7AF82}"/>
    <hyperlink ref="Q604" r:id="rId5079" xr:uid="{96C94680-30EF-634B-9BAE-35479B2407A7}"/>
    <hyperlink ref="E606" r:id="rId5080" xr:uid="{4F6B673E-05E5-974E-9FAA-E84683E33C28}"/>
    <hyperlink ref="Q606" r:id="rId5081" xr:uid="{0BFAFDA5-920B-EB40-BBBF-BD99BAE1FE53}"/>
    <hyperlink ref="Q607" r:id="rId5082" xr:uid="{992DFA95-8A6D-2941-AAF0-CB14F5CA62FA}"/>
    <hyperlink ref="E601" r:id="rId5083" xr:uid="{B347D44A-170F-B741-A639-461A7CBD4EAE}"/>
    <hyperlink ref="Q601" r:id="rId5084" xr:uid="{F3260A52-D412-5E4C-8188-891A0AD450C2}"/>
    <hyperlink ref="E602" r:id="rId5085" xr:uid="{75A86E58-EEC3-884A-BCD3-3FEDE9B75AE5}"/>
    <hyperlink ref="Q602" r:id="rId5086" xr:uid="{CFCFBF97-45F6-1240-A9BA-9A9E5C0E7B46}"/>
    <hyperlink ref="Q600" r:id="rId5087" xr:uid="{8503E92F-D867-594C-811B-942E1B5C9CEA}"/>
    <hyperlink ref="Q596" r:id="rId5088" xr:uid="{ACA2B8C3-6186-D942-9FE1-4747E9D396F9}"/>
    <hyperlink ref="Q599" r:id="rId5089" xr:uid="{81EDF10B-3B42-5F40-999C-69655E727FB2}"/>
    <hyperlink ref="E597" r:id="rId5090" xr:uid="{6FA19826-E9DE-A449-A830-948F80017BF3}"/>
    <hyperlink ref="Q597" r:id="rId5091" xr:uid="{D24BA824-E127-1A4A-82A8-97AAC428C375}"/>
    <hyperlink ref="Q598" r:id="rId5092" xr:uid="{0AC54900-B5BE-AC43-8D4A-AEACCD2B5B29}"/>
    <hyperlink ref="Q595" r:id="rId5093" xr:uid="{D5425091-BF31-A24A-9B22-6E7DD22B9549}"/>
    <hyperlink ref="E592" r:id="rId5094" xr:uid="{00C941EE-AE0F-FE4C-AB01-8F86EED508D7}"/>
    <hyperlink ref="Q592" r:id="rId5095" xr:uid="{424BFDC4-E794-7340-B9C5-C71BC5FB60B7}"/>
    <hyperlink ref="Q588" r:id="rId5096" xr:uid="{BB7BCB7E-EB8E-D740-BCB7-39AEBB2BCDC1}"/>
    <hyperlink ref="Q589" r:id="rId5097" xr:uid="{32D728C0-E475-1140-B2DD-5ABD08B9B592}"/>
    <hyperlink ref="Q590" r:id="rId5098" xr:uid="{E95C9D4A-6421-8040-9071-C2F060A93037}"/>
    <hyperlink ref="Q591" r:id="rId5099" xr:uid="{A30D9667-164D-7B48-9805-5A13CEA287A6}"/>
    <hyperlink ref="Q587" r:id="rId5100" xr:uid="{6E8CA232-66EB-9644-B830-2A9841C23736}"/>
    <hyperlink ref="Q593" r:id="rId5101" xr:uid="{FC004926-B957-3A44-B93B-A698C0152B9F}"/>
    <hyperlink ref="Q594" r:id="rId5102" xr:uid="{BAD9DEBB-52FB-2E43-AD0A-F340C969F184}"/>
    <hyperlink ref="E586" r:id="rId5103" xr:uid="{3E1D5746-6252-5D43-AA0D-57E73E510BB8}"/>
    <hyperlink ref="Q586" r:id="rId5104" xr:uid="{04E3F01E-5A92-2740-957C-AD778947CA75}"/>
    <hyperlink ref="E584" r:id="rId5105" xr:uid="{AB89D0A1-C6F1-DF48-80CD-DCA516D36C3B}"/>
    <hyperlink ref="Q584" r:id="rId5106" xr:uid="{DA4C936B-CAC6-0B4D-B697-EBD5F81DBF57}"/>
    <hyperlink ref="Q583" r:id="rId5107" xr:uid="{FA8377EB-7FAC-0047-957F-565C951FBA0E}"/>
    <hyperlink ref="Q582" r:id="rId5108" xr:uid="{5EFA42D2-3EED-854F-8A60-30463A49F0AD}"/>
    <hyperlink ref="E585" r:id="rId5109" xr:uid="{715AEDE2-FBAE-7F49-A5BD-9CBE88131ADC}"/>
    <hyperlink ref="Q585" r:id="rId5110" xr:uid="{1985E25B-5F9B-594B-8FB6-581D2AB5DDCE}"/>
    <hyperlink ref="Q581" r:id="rId5111" xr:uid="{702A2B64-60F2-394A-ACCC-E708B4E4ED11}"/>
    <hyperlink ref="E579" r:id="rId5112" xr:uid="{7EE6F619-E572-5C4E-A144-AB83CB6AB2D5}"/>
    <hyperlink ref="Q579" r:id="rId5113" xr:uid="{976648DD-56A8-4A43-91C0-E42E845F3246}"/>
    <hyperlink ref="Q580" r:id="rId5114" xr:uid="{61E7B75F-3A10-D34E-B844-06E2B5A90D82}"/>
    <hyperlink ref="Q575" r:id="rId5115" xr:uid="{EB6FC139-78AD-5349-9036-A2B703EDCF45}"/>
    <hyperlink ref="E577" r:id="rId5116" xr:uid="{1578F597-F1B2-DE48-B619-B92A6ABD5804}"/>
    <hyperlink ref="Q577" r:id="rId5117" xr:uid="{516E000F-67A0-E940-8C3C-FF4E08B26BE0}"/>
    <hyperlink ref="E576" r:id="rId5118" xr:uid="{FCA2475D-6602-574F-98E3-BFB5B4EE242D}"/>
    <hyperlink ref="Q576" r:id="rId5119" xr:uid="{45699262-1EB5-9542-A946-9860ECB797C2}"/>
    <hyperlink ref="E574" r:id="rId5120" xr:uid="{F437BB46-0F6D-C14B-8360-A34E3DE74F39}"/>
    <hyperlink ref="Q574" r:id="rId5121" xr:uid="{DFABC99D-D484-9F4E-AF45-4DBB6E349A9F}"/>
    <hyperlink ref="Q578" r:id="rId5122" xr:uid="{7CDABD55-4398-0A4F-8AD5-AF6970C07A33}"/>
    <hyperlink ref="Q572" r:id="rId5123" xr:uid="{492D1E52-3F9A-9646-9EF0-277CC0219DC4}"/>
    <hyperlink ref="Q567" r:id="rId5124" xr:uid="{9762FA7F-367A-7943-B1E2-3D42B04D30CC}"/>
    <hyperlink ref="Q568" r:id="rId5125" xr:uid="{E795808E-F121-5541-A2A4-2D71BFFC7871}"/>
    <hyperlink ref="E566" r:id="rId5126" xr:uid="{9100B7E3-DB68-DD49-BA84-81D4C25CBE75}"/>
    <hyperlink ref="Q566" r:id="rId5127" xr:uid="{FAD68C91-B952-2748-AC74-5AEEA008027B}"/>
    <hyperlink ref="Q569" r:id="rId5128" xr:uid="{F1E9DB6F-4383-6649-8B36-2E40A62A813F}"/>
    <hyperlink ref="E570" r:id="rId5129" xr:uid="{B7662324-4B52-4C44-AEEF-E4DDEF3906C0}"/>
    <hyperlink ref="Q570" r:id="rId5130" xr:uid="{F56FD62A-09B4-E245-AB53-2DD9F4A7B879}"/>
    <hyperlink ref="Q573" r:id="rId5131" xr:uid="{9CDB453B-EACA-DC4A-AA21-39FB0AE46738}"/>
    <hyperlink ref="E571" r:id="rId5132" xr:uid="{F0703D1E-ADAD-6540-A0BA-1E679BF78AC1}"/>
    <hyperlink ref="Q571" r:id="rId5133" xr:uid="{C70C101A-92DA-C949-9265-A89F70267AAB}"/>
    <hyperlink ref="E565" r:id="rId5134" xr:uid="{5667E499-A089-2F4F-99BE-A85638B623D0}"/>
    <hyperlink ref="Q565" r:id="rId5135" xr:uid="{8B33C089-746D-224A-8824-A50C5071388E}"/>
    <hyperlink ref="E563" r:id="rId5136" xr:uid="{BF5F0737-AA12-D147-AFCA-33C09C1BC27B}"/>
    <hyperlink ref="Q563" r:id="rId5137" xr:uid="{ADF77D14-9721-A44B-A016-A6DAEB2D2DAB}"/>
    <hyperlink ref="E562" r:id="rId5138" xr:uid="{ADC79BD2-23A0-474E-90F3-98FF3CA6F252}"/>
    <hyperlink ref="Q562" r:id="rId5139" xr:uid="{ABBA2DD1-B4F7-C640-B3DF-C2506E355396}"/>
    <hyperlink ref="E561" r:id="rId5140" xr:uid="{AFB776F0-D3F1-AC4C-9F27-6B40B4A0414F}"/>
    <hyperlink ref="Q561" r:id="rId5141" xr:uid="{3F8B0132-6BC2-4945-B9CB-242BFFA5C720}"/>
    <hyperlink ref="Q564" r:id="rId5142" xr:uid="{64F633F2-807C-B141-AC8E-E5AB438C7C63}"/>
    <hyperlink ref="E560" r:id="rId5143" xr:uid="{D58EDF4B-A21A-114C-B70C-E503320A15FE}"/>
    <hyperlink ref="Q560" r:id="rId5144" xr:uid="{60BBFA7D-F495-4F45-9532-30A974493942}"/>
    <hyperlink ref="Q557" r:id="rId5145" display="http://weartv.com/news/local/man-linked-to-panama-city-shootout-kills-ex-wifes-boyfriend" xr:uid="{4C765CB5-3B70-C442-A60A-77030CAB41C0}"/>
    <hyperlink ref="E559" r:id="rId5146" xr:uid="{BA8FEE69-86BF-214E-95A4-74E0C60822D0}"/>
    <hyperlink ref="Q559" r:id="rId5147" xr:uid="{7D458298-95CE-F740-884B-905C52BDF13F}"/>
    <hyperlink ref="Q558" r:id="rId5148" xr:uid="{814379D6-C202-6348-9F04-E47CA7728E97}"/>
    <hyperlink ref="E556" r:id="rId5149" xr:uid="{04624B89-A257-DE43-90AB-60CBDDCBA388}"/>
    <hyperlink ref="Q556" r:id="rId5150" xr:uid="{E4CE5B73-C562-F943-B6B4-9F8711FD7E62}"/>
    <hyperlink ref="E555" r:id="rId5151" xr:uid="{B9B6DFBE-631E-1047-A798-DF35D2AAC8B5}"/>
    <hyperlink ref="Q555" r:id="rId5152" xr:uid="{4ED4E4AF-5CD1-C945-9F12-E2C31CB71FC2}"/>
    <hyperlink ref="Q554" r:id="rId5153" xr:uid="{66F3B4B5-E59D-E34B-9536-A65F837B4A98}"/>
    <hyperlink ref="Q552" r:id="rId5154" xr:uid="{7AFC112D-D79C-1D41-A8C0-46E3A1440395}"/>
    <hyperlink ref="E553" r:id="rId5155" xr:uid="{829CA6ED-49BC-E64C-A2BE-3AB81ED7C659}"/>
    <hyperlink ref="Q553" r:id="rId5156" xr:uid="{F47113C9-529B-4D4E-A375-0180D180314A}"/>
    <hyperlink ref="Q550" r:id="rId5157" xr:uid="{72B008A5-1477-8D4A-AE31-24D0CFAB7C6B}"/>
    <hyperlink ref="E549" r:id="rId5158" xr:uid="{DA778034-7E6F-4D41-AAD9-F7561B76F18B}"/>
    <hyperlink ref="Q549" r:id="rId5159" xr:uid="{8D286330-8AF2-FA4F-8AFA-B4D566F8F091}"/>
    <hyperlink ref="E551" r:id="rId5160" xr:uid="{15732B0D-444C-FA41-9666-CD8B26ABB788}"/>
    <hyperlink ref="Q551" r:id="rId5161" xr:uid="{22F6F7D3-A121-5947-8007-7E433E2E30C7}"/>
    <hyperlink ref="E547" r:id="rId5162" xr:uid="{585B53EB-DB92-104E-A0C5-0ADA42DAD34A}"/>
    <hyperlink ref="Q547" r:id="rId5163" xr:uid="{DC05C171-AB7A-744A-B93D-F4C627CF6C0A}"/>
    <hyperlink ref="E548" r:id="rId5164" xr:uid="{10BA2ADF-445E-B945-BBA9-E8B1DC4074E4}"/>
    <hyperlink ref="Q548" r:id="rId5165" xr:uid="{CF1A4F4C-D381-A84D-BB2F-37EB88C1A4DF}"/>
    <hyperlink ref="E544" r:id="rId5166" xr:uid="{32AE03CF-57DA-C944-B3E6-87EB6AE4CF3B}"/>
    <hyperlink ref="Q544" r:id="rId5167" xr:uid="{AFE9F117-9068-3B47-8805-818423E5CF92}"/>
    <hyperlink ref="E546" r:id="rId5168" xr:uid="{BCD9D6EA-28C1-8643-A474-6C87C06DC3C6}"/>
    <hyperlink ref="Q546" r:id="rId5169" xr:uid="{E5F45E67-E1A1-5E42-A2CD-60C30F538493}"/>
    <hyperlink ref="Q545" r:id="rId5170" xr:uid="{023F456F-CE59-4347-907E-EC91B16F797C}"/>
    <hyperlink ref="Q543" r:id="rId5171" xr:uid="{F009D5CB-6A51-1E4F-BD4F-CC0C92BDA25D}"/>
    <hyperlink ref="Q542" r:id="rId5172" xr:uid="{0A9698E7-9A1F-A94A-8F25-26D2C63894BE}"/>
    <hyperlink ref="Q541" r:id="rId5173" xr:uid="{45EF91F3-87FB-2A4A-884D-ACF75F2D34EE}"/>
    <hyperlink ref="E538" r:id="rId5174" xr:uid="{6B090CE4-3BD1-5649-9B7C-CC9DB41CFD57}"/>
    <hyperlink ref="Q538" r:id="rId5175" xr:uid="{352D65A9-878F-B443-B8C8-3FAA3233B5EC}"/>
    <hyperlink ref="Q539" r:id="rId5176" xr:uid="{5F56139B-2F9C-B246-BEB9-209EB818A461}"/>
    <hyperlink ref="E540" r:id="rId5177" xr:uid="{6A9E5606-B4D6-F341-A786-C23D38D2EA28}"/>
    <hyperlink ref="Q540" r:id="rId5178" xr:uid="{8BBB80E2-B552-984C-BC08-74974A4335FA}"/>
    <hyperlink ref="E536" r:id="rId5179" xr:uid="{57FB5F5E-48FC-5D49-A890-D58626730E14}"/>
    <hyperlink ref="Q536" r:id="rId5180" xr:uid="{12D5CEF9-6716-0A43-9370-E378A3650CDC}"/>
    <hyperlink ref="Q535" r:id="rId5181" xr:uid="{9623F3FF-60CD-974F-9FE4-1EADC52524DB}"/>
    <hyperlink ref="E537" r:id="rId5182" xr:uid="{E1A6DF28-23B9-3B47-AD76-96CCAC11E77D}"/>
    <hyperlink ref="Q537" r:id="rId5183" xr:uid="{37BD480E-68F9-7B49-81F1-95EC49CE7230}"/>
    <hyperlink ref="E534" r:id="rId5184" xr:uid="{FE91F91E-B4EF-BD45-978E-9CC61BCDBBE4}"/>
    <hyperlink ref="Q534" r:id="rId5185" xr:uid="{6393CFD9-0DE8-3042-989D-52F4890E030E}"/>
    <hyperlink ref="E532" r:id="rId5186" xr:uid="{444C311B-5421-6246-99A8-3E929295F968}"/>
    <hyperlink ref="Q532" r:id="rId5187" xr:uid="{B9FF8F51-ADC3-8443-AA99-B92D5982B1CC}"/>
    <hyperlink ref="Q530" r:id="rId5188" location="tncms-source=article-nav-next" display="https://www.mytexasdaily.com/news/armed-vehicle-theft-suspect-shot-killed-by-dallas-police/article_1643d0a6-86eb-11e8-ab25-4f7f2b34e3aa.html - tncms-source=article-nav-next" xr:uid="{8235ECFB-CE42-484B-8A80-1C34827DF512}"/>
    <hyperlink ref="E531" r:id="rId5189" xr:uid="{C3109AE7-31D6-1942-B28F-7573C3E6EECE}"/>
    <hyperlink ref="Q531" r:id="rId5190" xr:uid="{667C83D1-D4C8-D14F-8806-74E235B9F5E1}"/>
    <hyperlink ref="Q533" r:id="rId5191" xr:uid="{EB17CC16-167F-304D-AB2C-C2B67FE3AE82}"/>
    <hyperlink ref="Q525" r:id="rId5192" xr:uid="{7F14EB3C-3EA2-E849-A7E1-AD49028A8964}"/>
    <hyperlink ref="Q526" r:id="rId5193" xr:uid="{1F622FC8-8D94-9348-BF4C-13B7369B75D7}"/>
    <hyperlink ref="Q527" r:id="rId5194" xr:uid="{CD72A95F-2B10-5C47-AF7D-8002A5A8DCF8}"/>
    <hyperlink ref="E529" r:id="rId5195" xr:uid="{8AF2F7CF-B1A7-824C-930D-A1CCF321817C}"/>
    <hyperlink ref="Q529" r:id="rId5196" xr:uid="{D7D26584-3B41-F74F-95EC-9999286822CF}"/>
    <hyperlink ref="E522" r:id="rId5197" xr:uid="{1589B620-EB4D-3F42-9454-2B446383870F}"/>
    <hyperlink ref="Q522" r:id="rId5198" xr:uid="{3E733549-946A-7949-B950-FD97929A8569}"/>
    <hyperlink ref="Q523" r:id="rId5199" xr:uid="{8F0D64BD-E7A1-714D-90CC-C2C61AB78490}"/>
    <hyperlink ref="E557" r:id="rId5200" display="https://www.fatalencounters.org/wp-content/uploads/2018/05/Kevin-Robert-Holroyd.jpg" xr:uid="{8655146F-C7B1-414A-8460-D75D965E4227}"/>
    <hyperlink ref="E528" r:id="rId5201" xr:uid="{742F450F-71AE-5F46-B9B4-17DA12B63255}"/>
    <hyperlink ref="Q528" r:id="rId5202" xr:uid="{182EE2CD-FB62-8940-B268-6FDA7DBF2A53}"/>
    <hyperlink ref="Q521" r:id="rId5203" xr:uid="{C05147D1-5506-8B4D-B7AE-2827D93305AE}"/>
    <hyperlink ref="E518" r:id="rId5204" xr:uid="{3AF6F600-B896-3547-A8C9-0744D8920130}"/>
    <hyperlink ref="Q518" r:id="rId5205" xr:uid="{BBCD13E3-A146-B14B-8006-B8587E3E8C05}"/>
    <hyperlink ref="Q519" r:id="rId5206" xr:uid="{5954EA63-AC05-664F-B6E2-C859DA5BA506}"/>
    <hyperlink ref="E515" r:id="rId5207" xr:uid="{BB9C7233-C288-9242-A4A3-5E44D4D422C9}"/>
    <hyperlink ref="Q515" r:id="rId5208" xr:uid="{A0F3BC0D-16B5-C44D-96BF-8BCC042FB38D}"/>
    <hyperlink ref="E516" r:id="rId5209" xr:uid="{ED40E33A-FA75-8843-A7A8-64EA00347EFC}"/>
    <hyperlink ref="Q516" r:id="rId5210" xr:uid="{C3A41FE3-C6AA-0040-8011-035C9ACA7AFF}"/>
    <hyperlink ref="E517" r:id="rId5211" xr:uid="{8971B152-54ED-6C4C-BCD4-4BC9BE34EB45}"/>
    <hyperlink ref="Q517" r:id="rId5212" xr:uid="{3087B132-97AC-604C-B004-0223222C997D}"/>
    <hyperlink ref="Q512" r:id="rId5213" xr:uid="{557423BA-C0EF-064F-A0A5-051D0D4A48CE}"/>
    <hyperlink ref="Q513" r:id="rId5214" xr:uid="{0B05C75A-598C-BE4F-B0F5-E1D507C9E8B4}"/>
    <hyperlink ref="Q514" r:id="rId5215" xr:uid="{8F7CEBC2-0371-C04E-8EA1-0861455CCD15}"/>
    <hyperlink ref="E510" r:id="rId5216" xr:uid="{5862DD0E-4DD5-4545-81B1-2D130BAB3CBF}"/>
    <hyperlink ref="Q510" r:id="rId5217" xr:uid="{7D7B4629-129E-C346-98E9-FA63073C6E69}"/>
    <hyperlink ref="Q511" r:id="rId5218" xr:uid="{BC9B2789-1FB5-ED41-9E36-FC15A28579C4}"/>
    <hyperlink ref="Q508" r:id="rId5219" xr:uid="{8AA04D14-7A2D-E44B-B527-315B1A076263}"/>
    <hyperlink ref="Q509" r:id="rId5220" xr:uid="{25D9D88B-4CC4-7B46-A14A-CDE2A3957EBE}"/>
    <hyperlink ref="E507" r:id="rId5221" xr:uid="{086E5F43-554E-0141-9153-E2C99BC858A5}"/>
    <hyperlink ref="Q507" r:id="rId5222" xr:uid="{E0A8CF54-AAA8-B14A-83B0-F8519F9D0424}"/>
    <hyperlink ref="E502" r:id="rId5223" xr:uid="{9651051B-F3D6-F749-B1B2-3849628BD8A2}"/>
    <hyperlink ref="Q502" r:id="rId5224" xr:uid="{0F2191C7-B7DE-BB43-BBFF-FDA1440860CA}"/>
    <hyperlink ref="Q505" r:id="rId5225" xr:uid="{6DDAE1AC-87F5-E048-AA26-E2AF424AF866}"/>
    <hyperlink ref="E501" r:id="rId5226" xr:uid="{FC81D891-D6AF-CB48-9C2A-4D5612BABA87}"/>
    <hyperlink ref="Q501" r:id="rId5227" xr:uid="{24E99D85-19AB-F842-9F02-848EDB3CB913}"/>
    <hyperlink ref="Q504" r:id="rId5228" xr:uid="{BF66F3DB-2F1D-E140-A5C7-972A7C79DE2E}"/>
    <hyperlink ref="E503" r:id="rId5229" xr:uid="{4946E245-49FB-8841-8518-17FBD51635FB}"/>
    <hyperlink ref="Q503" r:id="rId5230" xr:uid="{CD08C27C-279A-9442-B7A7-ACFAF34AA050}"/>
    <hyperlink ref="Q506" r:id="rId5231" xr:uid="{1B8B2450-3215-E44C-A403-7113E070DE0D}"/>
    <hyperlink ref="Q500" r:id="rId5232" xr:uid="{2CAD3F0A-9846-7C44-B25B-BA6AAD383E22}"/>
    <hyperlink ref="Q498" r:id="rId5233" xr:uid="{9D780755-EF43-5543-A5FC-3988CB5EEABD}"/>
    <hyperlink ref="Q499" r:id="rId5234" xr:uid="{C59C5A2D-3847-124D-AE8D-D4FD748435E0}"/>
    <hyperlink ref="Q497" r:id="rId5235" xr:uid="{E578ED09-71CB-8E49-B316-32BF9F14E78B}"/>
    <hyperlink ref="Q495" r:id="rId5236" xr:uid="{8EE6FC37-1D44-1E49-9F12-76A50F4E3531}"/>
    <hyperlink ref="Q496" r:id="rId5237" xr:uid="{F8492E7C-EA7C-7E4F-AA7A-502A95D4697A}"/>
    <hyperlink ref="Q494" r:id="rId5238" xr:uid="{F998201D-B7DA-DB4B-A0B2-83452C2068C1}"/>
    <hyperlink ref="Q492" r:id="rId5239" xr:uid="{C259BB85-B532-104F-B44D-3234699A064F}"/>
    <hyperlink ref="E491" r:id="rId5240" xr:uid="{1A9C1E19-F444-204E-BD6B-75E46BD65C13}"/>
    <hyperlink ref="Q491" r:id="rId5241" xr:uid="{D954A359-CBDA-2440-99CF-033B6047C4F8}"/>
    <hyperlink ref="E490" r:id="rId5242" xr:uid="{8EA12897-2ACD-684F-B90C-812B95EBC0CE}"/>
    <hyperlink ref="Q490" r:id="rId5243" xr:uid="{5C1DE797-759A-B84B-BD09-4A87C8170DAE}"/>
    <hyperlink ref="Q493" r:id="rId5244" xr:uid="{447D6894-B7E7-534B-A3C6-4FA2E45D76DB}"/>
    <hyperlink ref="Q488" r:id="rId5245" xr:uid="{DB557A0A-10C3-9C47-9C9A-71DB501D9955}"/>
    <hyperlink ref="E485" r:id="rId5246" xr:uid="{95A8D686-77A1-9F43-B13D-9BFC5C7F8DE2}"/>
    <hyperlink ref="Q485" r:id="rId5247" xr:uid="{0B40FD92-C200-F442-8DE1-964251106557}"/>
    <hyperlink ref="E486" r:id="rId5248" xr:uid="{B195BDD5-DD5D-C040-9609-BD2B7474CE9C}"/>
    <hyperlink ref="Q486" r:id="rId5249" xr:uid="{98467E21-B53B-6346-823D-D9E9F6EE66BB}"/>
    <hyperlink ref="E487" r:id="rId5250" xr:uid="{93DA6A94-3CB4-B044-B625-E95973DBB435}"/>
    <hyperlink ref="Q487" r:id="rId5251" xr:uid="{A9E36C74-E155-7340-84D0-7F388E0C99C8}"/>
    <hyperlink ref="Q489" r:id="rId5252" xr:uid="{3CB36CCF-356E-E64A-B98C-231F94166D25}"/>
    <hyperlink ref="E479" r:id="rId5253" xr:uid="{7C577A40-699D-B941-ADE8-8BE5E9BE1454}"/>
    <hyperlink ref="Q479" r:id="rId5254" xr:uid="{DB48B434-96C7-154A-9B87-142D7C1009C7}"/>
    <hyperlink ref="E478" r:id="rId5255" xr:uid="{A63B2734-973B-194E-96C3-3D0EE92607A9}"/>
    <hyperlink ref="Q478" r:id="rId5256" xr:uid="{583C68DB-D819-5445-84DA-319E61BFDAA5}"/>
    <hyperlink ref="Q482" r:id="rId5257" xr:uid="{7FD0F3C5-803D-6044-BECA-D56339D33762}"/>
    <hyperlink ref="Q480" r:id="rId5258" xr:uid="{27F3E788-C57D-BF47-B5BE-F1643E8650B2}"/>
    <hyperlink ref="E483" r:id="rId5259" xr:uid="{69514F2B-9EA0-3449-96E1-706AAB0F6970}"/>
    <hyperlink ref="Q483" r:id="rId5260" xr:uid="{490C1D50-F412-EE48-AFC5-2C11E8E0FDE0}"/>
    <hyperlink ref="Q484" r:id="rId5261" xr:uid="{DA58917C-7E86-7747-8202-3D6FEC8A3336}"/>
    <hyperlink ref="Q481" r:id="rId5262" xr:uid="{5C8D3DD8-3821-B54D-B36E-CD62A8CC4335}"/>
    <hyperlink ref="Q475" r:id="rId5263" xr:uid="{365A8157-15DC-6F46-A27F-156F2A8909BF}"/>
    <hyperlink ref="Q476" r:id="rId5264" xr:uid="{39A244B8-6276-3843-9D72-36C44FB96E5E}"/>
    <hyperlink ref="E470" r:id="rId5265" xr:uid="{8009CA35-1456-9447-8768-2AADAF27E4EE}"/>
    <hyperlink ref="Q470" r:id="rId5266" xr:uid="{59638E2D-6B7E-7843-B518-5DB3924EAF5E}"/>
    <hyperlink ref="E471" r:id="rId5267" xr:uid="{83A2068F-8E1A-2F43-8971-C5981AA07813}"/>
    <hyperlink ref="Q471" r:id="rId5268" xr:uid="{79014FDB-3DC1-864E-A0BF-5D462335259E}"/>
    <hyperlink ref="Q472" r:id="rId5269" xr:uid="{0898369C-A34A-EC4D-A4FD-90A889BE3439}"/>
    <hyperlink ref="Q473" r:id="rId5270" xr:uid="{9773D75D-7B36-CC40-8ABC-B1610061DCF9}"/>
    <hyperlink ref="Q474" r:id="rId5271" xr:uid="{D4255EA6-7E4A-084D-84AA-67900791D358}"/>
    <hyperlink ref="E469" r:id="rId5272" xr:uid="{315EE1B2-DC3A-234F-8F2E-74903A00D269}"/>
    <hyperlink ref="Q469" r:id="rId5273" xr:uid="{144B88EE-B25E-6D48-9DFD-DB61E14CD41F}"/>
    <hyperlink ref="E468" r:id="rId5274" xr:uid="{5B17BF12-C93C-E747-99CE-495C512BBA97}"/>
    <hyperlink ref="Q468" r:id="rId5275" xr:uid="{F80B43C9-1D75-FB4F-8B4C-98F723DA770E}"/>
    <hyperlink ref="Q466" r:id="rId5276" xr:uid="{860E85E0-B935-E54B-8DA6-340B24E5C443}"/>
    <hyperlink ref="E467" r:id="rId5277" xr:uid="{757D3396-D4BF-954C-AD3C-84C9E2DF2A6A}"/>
    <hyperlink ref="Q467" r:id="rId5278" xr:uid="{321BF981-E981-1147-8211-C6BCA3201E32}"/>
    <hyperlink ref="E462" r:id="rId5279" xr:uid="{C2D84B07-096A-B141-9917-83E0A5E973B5}"/>
    <hyperlink ref="Q462" r:id="rId5280" xr:uid="{4D47A03A-B8C3-1A49-B05F-EA3ADD5AC4B9}"/>
    <hyperlink ref="E464" r:id="rId5281" xr:uid="{BEB9C58A-FB49-DC40-BFDB-28A375E10F14}"/>
    <hyperlink ref="Q464" r:id="rId5282" xr:uid="{1BCA1A54-1E2E-384F-95D6-92D6174EDE3C}"/>
    <hyperlink ref="E463" r:id="rId5283" xr:uid="{7D142C69-7D25-8A48-8E03-E62926F9370E}"/>
    <hyperlink ref="Q463" r:id="rId5284" xr:uid="{8B221872-96C1-C747-9D5C-98203E3392A1}"/>
    <hyperlink ref="Q465" r:id="rId5285" xr:uid="{05998CA7-DE0B-2A48-81A4-12AF23785A5E}"/>
    <hyperlink ref="E460" r:id="rId5286" xr:uid="{094B1064-D851-7349-A765-441074702344}"/>
    <hyperlink ref="Q460" r:id="rId5287" xr:uid="{EDD10A67-A719-ED47-9948-4E603B73A8F9}"/>
    <hyperlink ref="E458" r:id="rId5288" xr:uid="{CD979347-9D1A-BA47-99D0-6BB78D11F19E}"/>
    <hyperlink ref="Q458" r:id="rId5289" xr:uid="{F28BEC10-C5F0-0841-929B-3FC3CA981111}"/>
    <hyperlink ref="Q459" r:id="rId5290" xr:uid="{4E9BDCB2-E3F7-A545-A43A-B09CBC3B8472}"/>
    <hyperlink ref="Q461" r:id="rId5291" xr:uid="{5EFA7D25-A55C-2F4A-A8D0-377D1C290FCF}"/>
    <hyperlink ref="Q451" r:id="rId5292" xr:uid="{31765F85-8AD2-2245-90D2-8BD3FC1BC8F3}"/>
    <hyperlink ref="Q453" r:id="rId5293" xr:uid="{5D034189-7B30-A749-8827-1E7411C1DF90}"/>
    <hyperlink ref="Q452" r:id="rId5294" xr:uid="{79258599-4ACC-044B-85BF-D4937C8F0BF9}"/>
    <hyperlink ref="E456" r:id="rId5295" xr:uid="{FB27E6AD-B689-C640-8871-6799B56353BF}"/>
    <hyperlink ref="Q456" r:id="rId5296" xr:uid="{552A7669-0C19-BB4F-AF29-FB310CE90F7D}"/>
    <hyperlink ref="E454" r:id="rId5297" xr:uid="{96E5C5B5-89F5-1A40-A58F-D85532AADE5B}"/>
    <hyperlink ref="Q454" r:id="rId5298" xr:uid="{D1E9534B-771B-6043-B79B-D81F088B59FD}"/>
    <hyperlink ref="E457" r:id="rId5299" xr:uid="{31338FBD-106C-C246-B431-60482BB6C3FE}"/>
    <hyperlink ref="Q457" r:id="rId5300" xr:uid="{752C2BB4-CCD0-914D-BA4C-6787C4B452D9}"/>
    <hyperlink ref="Q455" r:id="rId5301" xr:uid="{1CE047B4-EC1B-5C4B-A554-652BB2B7FD92}"/>
    <hyperlink ref="Q450" r:id="rId5302" xr:uid="{D4FE6EFE-9A55-924A-94A8-3E3383A93CDC}"/>
    <hyperlink ref="E448" r:id="rId5303" xr:uid="{D20325BB-30AE-A647-9A3D-04D2F6231534}"/>
    <hyperlink ref="Q448" r:id="rId5304" xr:uid="{166D8FC7-53E8-3F43-A496-717A4B2DC8D6}"/>
    <hyperlink ref="E449" r:id="rId5305" xr:uid="{8BBC2633-B29D-414D-8121-EB15C383B357}"/>
    <hyperlink ref="Q449" r:id="rId5306" xr:uid="{1824B4B8-B25A-5D40-A30F-7885E3FCB827}"/>
    <hyperlink ref="E447" r:id="rId5307" xr:uid="{C7365B73-5AD5-214A-BE9B-9AA24FD9D8BE}"/>
    <hyperlink ref="Q447" r:id="rId5308" xr:uid="{E7C87E62-C906-B24B-A9FD-7DD5D2F0088C}"/>
    <hyperlink ref="Q446" r:id="rId5309" xr:uid="{89D7EA92-36BC-0940-B619-D14DBA92F7CF}"/>
    <hyperlink ref="Q445" r:id="rId5310" xr:uid="{F56E55BA-728A-EE48-A2A4-C177E57583FC}"/>
    <hyperlink ref="Q444" r:id="rId5311" xr:uid="{57110099-8479-F442-9D2F-863071CD4813}"/>
    <hyperlink ref="Q440" r:id="rId5312" xr:uid="{0FC8EB9B-DFAE-894A-85F1-F518EF8103F0}"/>
    <hyperlink ref="Q441" r:id="rId5313" xr:uid="{611C5622-DAAA-B04C-B665-B042923F4BAE}"/>
    <hyperlink ref="Q442" r:id="rId5314" xr:uid="{A8C137F1-D55C-8A4F-91DD-C68DE8BD7740}"/>
    <hyperlink ref="Q443" r:id="rId5315" xr:uid="{E4654C9B-D13B-114B-9EFF-7AF3232DD9C8}"/>
    <hyperlink ref="E437" r:id="rId5316" xr:uid="{D26F3C30-EDAD-A14E-ABB1-6274AEB9E595}"/>
    <hyperlink ref="Q437" r:id="rId5317" xr:uid="{0AACE495-A259-D74D-805F-B6772BB6A7C7}"/>
    <hyperlink ref="E439" r:id="rId5318" xr:uid="{F7D1A2B1-FF30-EF4E-9373-690852342E24}"/>
    <hyperlink ref="Q439" r:id="rId5319" xr:uid="{1BCE220E-D474-F847-800A-291C952D9434}"/>
    <hyperlink ref="Q436" r:id="rId5320" xr:uid="{117E1470-F637-E142-B895-3CBA60BA7E14}"/>
    <hyperlink ref="Q438" r:id="rId5321" xr:uid="{D1B34639-828E-9642-97E3-4DBB51B77395}"/>
    <hyperlink ref="Q435" r:id="rId5322" xr:uid="{33035D1B-2726-C745-8E81-410C16C7F528}"/>
    <hyperlink ref="E431" r:id="rId5323" xr:uid="{852D8A4D-C654-4340-A779-511E129F1CBD}"/>
    <hyperlink ref="Q431" r:id="rId5324" xr:uid="{7B534A81-67BE-C442-BC0C-D1EA433B0DB8}"/>
    <hyperlink ref="Q433" r:id="rId5325" xr:uid="{4D450949-EDAB-F848-9BF0-39186000091E}"/>
    <hyperlink ref="Q432" r:id="rId5326" xr:uid="{73DEFBA7-DF9D-1A45-B586-50219EAE2717}"/>
    <hyperlink ref="Q434" r:id="rId5327" xr:uid="{835BBFFB-B7CB-6A4D-9F04-51A05B6D2E20}"/>
    <hyperlink ref="Q428" r:id="rId5328" xr:uid="{18838F27-875D-CD48-9C1B-C04D5ACD47AD}"/>
    <hyperlink ref="Q429" r:id="rId5329" xr:uid="{7E8010E6-D409-4F4A-9D2A-006D4C5E2DF4}"/>
    <hyperlink ref="Q430" r:id="rId5330" xr:uid="{75288FEE-3F1C-7C45-85D8-77D66D302B27}"/>
    <hyperlink ref="E427" r:id="rId5331" xr:uid="{500AFEE9-5405-5F47-8B9D-754ECBA05D0E}"/>
    <hyperlink ref="Q427" r:id="rId5332" xr:uid="{06583470-8FF1-6348-A177-B8A0FA754F04}"/>
    <hyperlink ref="E426" r:id="rId5333" xr:uid="{A7740BB5-E74C-C043-BC4C-C574C38B069D}"/>
    <hyperlink ref="Q426" r:id="rId5334" xr:uid="{E80A9225-D7F3-224E-9EE2-E9EADC195CEB}"/>
    <hyperlink ref="Q424" r:id="rId5335" xr:uid="{379A34FC-E5B0-464D-94FF-7263330672F7}"/>
    <hyperlink ref="E425" r:id="rId5336" xr:uid="{445091A1-F5E4-5245-8F88-C3D25B0258D6}"/>
    <hyperlink ref="Q425" r:id="rId5337" xr:uid="{54407472-E817-974D-A847-09741EC8DA6D}"/>
    <hyperlink ref="Q421" r:id="rId5338" xr:uid="{1B6F3E9E-ADC3-7F49-8A60-426FA119971B}"/>
    <hyperlink ref="Q422" r:id="rId5339" xr:uid="{8A90BDC4-47F1-2C40-B5D0-0DF552904AB1}"/>
    <hyperlink ref="Q420" r:id="rId5340" xr:uid="{93CB94FF-E535-F34F-8160-F8D5AFD95F4F}"/>
    <hyperlink ref="E423" r:id="rId5341" xr:uid="{D3D32372-F0A4-9245-8CDD-EBA15B05A253}"/>
    <hyperlink ref="Q423" r:id="rId5342" xr:uid="{5C69424F-E209-E942-A1D7-79CA3F4EE109}"/>
    <hyperlink ref="Q416" r:id="rId5343" xr:uid="{2233C636-BB5C-C84C-AEFA-601DE7BA9B2E}"/>
    <hyperlink ref="Q418" r:id="rId5344" xr:uid="{D7218A7C-2F42-0F41-8096-E4C6ABF107D0}"/>
    <hyperlink ref="Q417" r:id="rId5345" xr:uid="{DE74EDED-AE62-B347-942C-D4E9ACCFE3B5}"/>
    <hyperlink ref="Q419" r:id="rId5346" xr:uid="{7F88FFA9-2E5D-8244-BF54-33DDD0A89749}"/>
    <hyperlink ref="E415" r:id="rId5347" xr:uid="{30F5DF7C-635D-874F-B409-57AE2003A516}"/>
    <hyperlink ref="Q415" r:id="rId5348" xr:uid="{B3BC6CEE-62F0-B947-A8D5-8847AC7C55AA}"/>
    <hyperlink ref="Q414" r:id="rId5349" xr:uid="{FB69D575-B241-F441-8801-0187610ED043}"/>
    <hyperlink ref="Q413" r:id="rId5350" xr:uid="{2F9071A9-811C-5B46-AB75-29A49CE0E180}"/>
    <hyperlink ref="Q410" r:id="rId5351" xr:uid="{12ABB29C-5353-3A4F-A034-5DEFE84DA9C6}"/>
    <hyperlink ref="E411" r:id="rId5352" xr:uid="{6A23B71A-E092-9647-AF4C-F5CCB8BF9DD6}"/>
    <hyperlink ref="Q411" r:id="rId5353" xr:uid="{FB94171B-3396-A047-A1DD-B71431642089}"/>
    <hyperlink ref="Q412" r:id="rId5354" xr:uid="{A54F357D-B6C2-4043-ABFB-CF3C79D31975}"/>
    <hyperlink ref="E408" r:id="rId5355" xr:uid="{356EE51F-C23D-004D-B23E-B20DBF3DED21}"/>
    <hyperlink ref="Q408" r:id="rId5356" xr:uid="{AA789427-7FA0-D84F-BCEF-EDFCBACC0B89}"/>
    <hyperlink ref="Q409" r:id="rId5357" xr:uid="{634B6CBA-87A8-494D-AA63-8A221DF32FF2}"/>
    <hyperlink ref="Q406" r:id="rId5358" xr:uid="{45C10F24-4CF2-7D4D-8717-36EF317E5377}"/>
    <hyperlink ref="Q407" r:id="rId5359" xr:uid="{12EA47A5-C8F1-E046-BB23-41A323D90768}"/>
    <hyperlink ref="E405" r:id="rId5360" xr:uid="{784B00E7-833D-0E46-87C4-0666B4892297}"/>
    <hyperlink ref="Q405" r:id="rId5361" xr:uid="{DC25410B-79EE-4747-A29F-3E58C739C267}"/>
    <hyperlink ref="Q403" r:id="rId5362" xr:uid="{B9640738-1EFB-8940-865E-3BEB4546BAC5}"/>
    <hyperlink ref="E404" r:id="rId5363" xr:uid="{DDA0B4B3-0C71-2640-9FAA-4D82045D24CE}"/>
    <hyperlink ref="Q404" r:id="rId5364" xr:uid="{81A2B81A-E184-0344-8F5D-DD8B5F3347A9}"/>
    <hyperlink ref="Q401" r:id="rId5365" xr:uid="{209A2A02-7467-C74D-A626-D214BF937478}"/>
    <hyperlink ref="Q402" r:id="rId5366" xr:uid="{518CF9C4-E98B-BF41-84A9-627D37D030B6}"/>
    <hyperlink ref="E398" r:id="rId5367" xr:uid="{567FBCFC-1148-2C45-87A4-F27F5470FC9C}"/>
    <hyperlink ref="Q398" r:id="rId5368" xr:uid="{4F728991-DE66-4443-8663-6C572DFDA4A3}"/>
    <hyperlink ref="E400" r:id="rId5369" xr:uid="{9DD83BB8-F436-144F-80C6-E682187D9818}"/>
    <hyperlink ref="Q400" r:id="rId5370" xr:uid="{A1429054-F1BB-C84D-BA34-A5EBBE1354AD}"/>
    <hyperlink ref="Q399" r:id="rId5371" xr:uid="{32C0571F-39EF-404D-A55A-8A8D84CA443C}"/>
    <hyperlink ref="E393" r:id="rId5372" xr:uid="{37FB4405-5E32-CB44-B84C-98373BD2F54B}"/>
    <hyperlink ref="Q393" r:id="rId5373" xr:uid="{C274AEEB-F61B-6C43-BA7B-B0AD65D3F4C9}"/>
    <hyperlink ref="Q396" r:id="rId5374" display="https://www.reviewjournal.com/crime/homicides/coroner-ids-woman-killed-in-ex-boyfriends-las-vegas-home/" xr:uid="{775FA87C-DC43-BB4B-84AA-810E5A2A67E1}"/>
    <hyperlink ref="Q395" r:id="rId5375" xr:uid="{8B2922E6-5C2D-2848-B557-722D81549AC2}"/>
    <hyperlink ref="Q394" r:id="rId5376" xr:uid="{1AEFC671-0D0D-4E43-892F-801184078E15}"/>
    <hyperlink ref="Q397" r:id="rId5377" xr:uid="{DD64B629-9363-6A4D-B84A-2B35A36E118E}"/>
    <hyperlink ref="Q391" r:id="rId5378" xr:uid="{80DBE0F4-BC18-CC42-957C-BD6F446601F2}"/>
    <hyperlink ref="E388" r:id="rId5379" xr:uid="{3A7D91B1-24F1-3C48-9102-977D21AF3409}"/>
    <hyperlink ref="Q388" r:id="rId5380" xr:uid="{EAC1162A-E282-5645-8983-CE857FF15745}"/>
    <hyperlink ref="Q390" r:id="rId5381" xr:uid="{8D5AE127-CA78-6A4E-8D8B-2099FDC01920}"/>
    <hyperlink ref="Q389" r:id="rId5382" xr:uid="{B12B3FE5-DA68-BF40-AED6-D30A37FF7777}"/>
    <hyperlink ref="E392" r:id="rId5383" xr:uid="{9B0B97D4-E322-6F48-9AD0-8D1DAD8D1305}"/>
    <hyperlink ref="Q392" r:id="rId5384" xr:uid="{CF917C2D-70E4-6D4E-8C1E-C00D35BCFBB0}"/>
    <hyperlink ref="Q387" r:id="rId5385" xr:uid="{A2732674-C773-814E-AB98-C36FABE7DF8B}"/>
    <hyperlink ref="Q386" r:id="rId5386" xr:uid="{444EE006-115A-1F42-9CE3-DEA5B2E4BB3A}"/>
    <hyperlink ref="E384" r:id="rId5387" xr:uid="{35CD2FDC-046B-0A48-8401-DD3750FAE2A1}"/>
    <hyperlink ref="Q384" r:id="rId5388" xr:uid="{7CBD08DA-ACF0-1D45-9A07-031088EDE09B}"/>
    <hyperlink ref="Q382" r:id="rId5389" xr:uid="{EF7C9E2D-1C39-1D4A-A6DA-852CD7FC4705}"/>
    <hyperlink ref="Q383" r:id="rId5390" xr:uid="{9B018B0E-726D-C248-A0AB-A422381EADFA}"/>
    <hyperlink ref="Q385" r:id="rId5391" xr:uid="{B0C4A926-9F9A-EB49-9846-5A58442A7627}"/>
    <hyperlink ref="Q380" r:id="rId5392" xr:uid="{0566C5FC-C17C-6A4C-80B1-C70DF94AD3A6}"/>
    <hyperlink ref="Q381" r:id="rId5393" xr:uid="{D5985D0D-7745-7549-AC2F-65918BF81B76}"/>
    <hyperlink ref="E376" r:id="rId5394" xr:uid="{3FA2A159-5845-2E45-8B2F-6C0F04C44C1A}"/>
    <hyperlink ref="Q376" r:id="rId5395" xr:uid="{C3149E08-77C2-B748-8A1C-9C6C8CC16DDC}"/>
    <hyperlink ref="Q378" r:id="rId5396" xr:uid="{AB879221-65E4-604F-9A49-861F8278E637}"/>
    <hyperlink ref="Q374" r:id="rId5397" xr:uid="{AEEC1977-B78C-6443-891D-80923A7AE9A6}"/>
    <hyperlink ref="E377" r:id="rId5398" xr:uid="{8956D4B6-09D7-7C4D-A585-CB2AC3B26810}"/>
    <hyperlink ref="Q377" r:id="rId5399" xr:uid="{D5068430-47F1-644E-B8D3-3EE9B331962F}"/>
    <hyperlink ref="Q373" r:id="rId5400" xr:uid="{B2759AE7-F8BE-8C4E-A665-2343FE1E5579}"/>
    <hyperlink ref="Q379" r:id="rId5401" xr:uid="{53A596FB-6CB7-B54F-974E-CDD9BD6A3789}"/>
    <hyperlink ref="Q375" r:id="rId5402" xr:uid="{DC794097-76E7-4A4C-9948-CA7288DEE4F1}"/>
    <hyperlink ref="E370" r:id="rId5403" xr:uid="{68ECB5E4-98FE-CD46-9040-EC8DA4AFA6E6}"/>
    <hyperlink ref="Q370" r:id="rId5404" xr:uid="{ED5FF64A-B487-4645-961C-E84375053D7E}"/>
    <hyperlink ref="Q372" r:id="rId5405" xr:uid="{F7C9030C-C407-F347-8B92-492553779D92}"/>
    <hyperlink ref="Q371" r:id="rId5406" xr:uid="{7B49B2DE-1ECC-EA47-B71F-2C21C6979B2A}"/>
    <hyperlink ref="Q369" r:id="rId5407" xr:uid="{D1D906AE-90CD-6A45-99E1-CAF839BCB917}"/>
    <hyperlink ref="Q368" r:id="rId5408" xr:uid="{6F24B62D-F81B-4842-89D7-3A5A260724AA}"/>
    <hyperlink ref="Q366" r:id="rId5409" xr:uid="{FE44725D-C1A4-B84E-A6E8-0C496F7D198D}"/>
    <hyperlink ref="Q367" r:id="rId5410" xr:uid="{4BE90EB9-7827-8E41-ACC3-2B2DE2BE87B5}"/>
    <hyperlink ref="Q363" r:id="rId5411" xr:uid="{593E96BB-F68E-3B47-BF4E-9ACAAB3D3D25}"/>
    <hyperlink ref="Q365" r:id="rId5412" xr:uid="{BD7E94A5-C8C3-4F45-A814-33A41FBC881F}"/>
    <hyperlink ref="Q364" r:id="rId5413" xr:uid="{DCFB292D-5647-AA4F-9C70-E0BDE5105788}"/>
    <hyperlink ref="Q362" r:id="rId5414" xr:uid="{58EF9885-68C4-EC4E-BA76-4F51A3CA5DD6}"/>
    <hyperlink ref="Q359" r:id="rId5415" xr:uid="{0890B573-B08D-F045-859A-7EFC3E11D9F4}"/>
    <hyperlink ref="E358" r:id="rId5416" xr:uid="{5BF3B011-6A47-364D-81EB-CE6AB767B5E8}"/>
    <hyperlink ref="Q358" r:id="rId5417" xr:uid="{7FE82271-7D47-C04C-92CD-BABAC9AECFA5}"/>
    <hyperlink ref="Q360" r:id="rId5418" xr:uid="{6AC34C1B-E069-AE40-9BC6-4FB0218EC320}"/>
    <hyperlink ref="E361" r:id="rId5419" xr:uid="{C2EF2897-EB33-EC4D-AE3C-9FCD10A7D109}"/>
    <hyperlink ref="Q361" r:id="rId5420" xr:uid="{350B12FD-7549-0245-B00D-1975F5A76D07}"/>
    <hyperlink ref="E357" r:id="rId5421" xr:uid="{761D04AD-B69D-624E-9BDC-EBBF762A3FE3}"/>
    <hyperlink ref="Q357" r:id="rId5422" xr:uid="{57C7FEAD-BCA7-1C4F-9C22-6D05DBFF74B7}"/>
    <hyperlink ref="Q355" r:id="rId5423" xr:uid="{DE6BB4CA-0901-5940-95EA-95349F9C2995}"/>
    <hyperlink ref="E356" r:id="rId5424" xr:uid="{10FBA1CE-0A45-6743-87AB-D99BDE304C39}"/>
    <hyperlink ref="Q356" r:id="rId5425" xr:uid="{B8115144-EE5B-2146-9ACC-E08DD35E9443}"/>
    <hyperlink ref="Q354" r:id="rId5426" xr:uid="{17C6441C-4623-9843-A4A5-4573622747F4}"/>
    <hyperlink ref="E350" r:id="rId5427" xr:uid="{A01B1498-2826-2F40-9E8D-877EE5EF66C7}"/>
    <hyperlink ref="Q350" r:id="rId5428" xr:uid="{6088A6CE-E773-F944-AE3D-79A6DE65DF84}"/>
    <hyperlink ref="E353" r:id="rId5429" xr:uid="{BE9C928A-AF95-6347-A587-D7DCD1F78E26}"/>
    <hyperlink ref="Q353" r:id="rId5430" xr:uid="{10F77FA2-8368-FC46-B82D-9BAD56BAA9FF}"/>
    <hyperlink ref="E352" r:id="rId5431" xr:uid="{393B0D03-0880-AC47-AC4A-0916FC95CD81}"/>
    <hyperlink ref="Q352" r:id="rId5432" xr:uid="{E020079A-9C0B-0349-80D2-0387FEC817E5}"/>
    <hyperlink ref="E351" r:id="rId5433" xr:uid="{39790F41-FD27-4F45-97CE-1A387A9AF529}"/>
    <hyperlink ref="Q351" r:id="rId5434" xr:uid="{64EB3EA6-5B2B-4448-967C-685DF88F05F9}"/>
    <hyperlink ref="E349" r:id="rId5435" xr:uid="{E7794319-D537-4442-AA11-5C89BE132247}"/>
    <hyperlink ref="Q349" r:id="rId5436" xr:uid="{DE9168FF-E63A-7444-B1DF-57D5792A7EFF}"/>
    <hyperlink ref="E346" r:id="rId5437" xr:uid="{9B4D5EB8-F2A4-1E4C-BE4F-EE8582ED8C72}"/>
    <hyperlink ref="Q346" r:id="rId5438" xr:uid="{B521010F-9533-FE48-BA6D-E05BEE84F0CB}"/>
    <hyperlink ref="Q347" r:id="rId5439" xr:uid="{D8F44082-3A16-5F49-BC3A-935BB15D6C94}"/>
    <hyperlink ref="E348" r:id="rId5440" xr:uid="{8F08CE22-845A-AB4A-8378-704F6939D135}"/>
    <hyperlink ref="Q348" r:id="rId5441" xr:uid="{C2E1D8FE-B67E-E846-87C7-163AE6BAF619}"/>
    <hyperlink ref="Q345" r:id="rId5442" xr:uid="{A4F0D371-E6B5-A949-8383-19B4F0C5A6FE}"/>
    <hyperlink ref="E343" r:id="rId5443" xr:uid="{519A2474-AE55-A747-8E77-DEEF4166D282}"/>
    <hyperlink ref="Q343" r:id="rId5444" xr:uid="{DDF25DAE-46E4-0745-83FB-4BAAC10342C0}"/>
    <hyperlink ref="Q342" r:id="rId5445" xr:uid="{7DE21314-6E9B-434B-B32A-18CF64C9F223}"/>
    <hyperlink ref="Q344" r:id="rId5446" xr:uid="{2BAA1971-2F3C-2047-9636-07E34904DC97}"/>
    <hyperlink ref="Q340" r:id="rId5447" xr:uid="{82150A5A-8D91-FD48-ACA3-BCB9ADC40B81}"/>
    <hyperlink ref="Q339" r:id="rId5448" xr:uid="{842A5A1A-5407-9740-A778-2BEC556F751F}"/>
    <hyperlink ref="E338" r:id="rId5449" xr:uid="{6A715184-E063-D943-B2B9-0B0826A7CAA1}"/>
    <hyperlink ref="Q338" r:id="rId5450" xr:uid="{E41FCEBE-564F-A34D-9160-20CC7F9A5253}"/>
    <hyperlink ref="Q337" r:id="rId5451" xr:uid="{51FC9041-2C46-3240-B573-7D937E0485A7}"/>
    <hyperlink ref="Q336" r:id="rId5452" xr:uid="{AECF5EAA-2ED4-0C4A-BFD8-829A2EFB5E97}"/>
    <hyperlink ref="Q335" r:id="rId5453" xr:uid="{42741F82-0F55-3B48-9F93-5658E98826E1}"/>
    <hyperlink ref="E330" r:id="rId5454" xr:uid="{81E6DD73-139A-B043-BD8F-6E1F0A733502}"/>
    <hyperlink ref="Q330" r:id="rId5455" xr:uid="{1F3AF367-BFF2-4B4F-91FE-4F89B8CE28FB}"/>
    <hyperlink ref="Q329" r:id="rId5456" xr:uid="{414D6FED-B98D-9E4F-9DEB-8E28CBF61EAA}"/>
    <hyperlink ref="Q327" r:id="rId5457" xr:uid="{BD34B624-E12F-3643-927D-41155967500E}"/>
    <hyperlink ref="Q332" r:id="rId5458" xr:uid="{BAB24F65-7DAF-6F4E-8360-BD6519C3CBE6}"/>
    <hyperlink ref="E328" r:id="rId5459" xr:uid="{E4EBDCC0-4C97-A844-AD56-1B4C5EE3B008}"/>
    <hyperlink ref="Q328" r:id="rId5460" xr:uid="{6CC12D47-C070-4148-A6A7-AFF242F8AB3D}"/>
    <hyperlink ref="E324" r:id="rId5461" xr:uid="{B961B560-5FF7-9A46-8ED3-E8240FDA8A45}"/>
    <hyperlink ref="Q324" r:id="rId5462" xr:uid="{563C722E-420E-4340-8A46-6A350E6F3AA1}"/>
    <hyperlink ref="Q323" r:id="rId5463" xr:uid="{B46C5000-D264-A44C-9A3A-20F79FAD6DEC}"/>
    <hyperlink ref="Q325" r:id="rId5464" xr:uid="{D219E804-9807-D14D-B040-92064540E5E8}"/>
    <hyperlink ref="E322" r:id="rId5465" xr:uid="{17F460C6-997C-3140-9465-75168D5224B6}"/>
    <hyperlink ref="Q322" r:id="rId5466" xr:uid="{2215ED31-0096-344A-9C5E-FEABCDBE90DD}"/>
    <hyperlink ref="E326" r:id="rId5467" xr:uid="{C0E1793F-A7BE-5D40-968C-AAD81B3DF1C9}"/>
    <hyperlink ref="Q326" r:id="rId5468" xr:uid="{13B32D21-51E5-B74A-A6EE-9287A6802667}"/>
    <hyperlink ref="Q319" r:id="rId5469" xr:uid="{43B270B9-4FB9-894B-8BF3-EED00AEB7D3C}"/>
    <hyperlink ref="Q317" r:id="rId5470" xr:uid="{F9FD83CD-1292-CC49-B39C-670F72796456}"/>
    <hyperlink ref="Q320" r:id="rId5471" xr:uid="{1BE6A8A2-9F33-EA41-9F9D-7431EA5EABBE}"/>
    <hyperlink ref="Q318" r:id="rId5472" xr:uid="{C7ADBB0C-1980-6B4E-9066-2D7099F4060E}"/>
    <hyperlink ref="E321" r:id="rId5473" xr:uid="{524A2EF2-61CA-C74C-8A32-CF0FA62179C2}"/>
    <hyperlink ref="Q321" r:id="rId5474" xr:uid="{72E3DF16-C937-8A44-B5E2-E7B690C5C7BB}"/>
    <hyperlink ref="E314" r:id="rId5475" xr:uid="{69B8FC3E-72F8-D14F-B8C5-1A529A70BE05}"/>
    <hyperlink ref="Q314" r:id="rId5476" xr:uid="{5ACD7969-8E23-0346-B4D5-E1270612B42B}"/>
    <hyperlink ref="Q315" r:id="rId5477" xr:uid="{1C9DB6A7-D2DB-C649-82B2-2B3D6C11FB36}"/>
    <hyperlink ref="Q313" r:id="rId5478" xr:uid="{72D71DA9-EEB9-EF4B-9677-44192B17BB88}"/>
    <hyperlink ref="Q316" r:id="rId5479" xr:uid="{3B3663CA-40C5-9449-A3DD-13A727ACAA27}"/>
    <hyperlink ref="E310" r:id="rId5480" xr:uid="{75E11370-F449-3044-BA08-8E020B2D5D6D}"/>
    <hyperlink ref="Q310" r:id="rId5481" xr:uid="{920F6671-3C36-E24F-981F-2F26C7CF15B5}"/>
    <hyperlink ref="Q309" r:id="rId5482" xr:uid="{9941E1A4-06E9-1E48-BF0D-77A7EC0228C5}"/>
    <hyperlink ref="Q311" r:id="rId5483" xr:uid="{8E21663B-06BB-5647-A84C-A12ECBD76F08}"/>
    <hyperlink ref="E307" r:id="rId5484" xr:uid="{EBBFEDED-4D50-6746-8F47-731741927BDE}"/>
    <hyperlink ref="Q307" r:id="rId5485" xr:uid="{D8B1FE70-E7F3-D443-9F5E-AAB12A316B81}"/>
    <hyperlink ref="E312" r:id="rId5486" xr:uid="{E1F44D28-7FDD-1D48-83DD-A2E8A8CAF214}"/>
    <hyperlink ref="Q312" r:id="rId5487" xr:uid="{15EBAB08-B442-B549-A26F-CF3E80B28E4E}"/>
    <hyperlink ref="E308" r:id="rId5488" xr:uid="{51EF010E-B07E-DE4D-BC5C-B98930851600}"/>
    <hyperlink ref="Q308" r:id="rId5489" xr:uid="{E893339B-7B8C-FF4A-B319-0B666C2A9F2E}"/>
    <hyperlink ref="Q302" r:id="rId5490" xr:uid="{28CD01D8-6D96-2C42-A2BC-E7CB1362D607}"/>
    <hyperlink ref="E305" r:id="rId5491" xr:uid="{F2B65DF8-7455-7544-827B-966C7B280D5A}"/>
    <hyperlink ref="Q305" r:id="rId5492" xr:uid="{15F482BA-F428-CA42-AA0D-E4CA7C389E8B}"/>
    <hyperlink ref="E306" r:id="rId5493" xr:uid="{386EEB17-1EF2-B947-A1FD-2C24EE5823CF}"/>
    <hyperlink ref="Q306" r:id="rId5494" xr:uid="{B094C784-E3AF-DD43-861C-CD1980ABBDBD}"/>
    <hyperlink ref="Q303" r:id="rId5495" xr:uid="{C3943A0F-D0BD-6F43-AAB2-AB39B93C5656}"/>
    <hyperlink ref="Q304" r:id="rId5496" xr:uid="{B812CFDE-36DF-A149-9EB9-43A226094CCC}"/>
    <hyperlink ref="E299" r:id="rId5497" xr:uid="{D465D16F-A7A2-D942-81CB-53D328C2DEE2}"/>
    <hyperlink ref="Q299" r:id="rId5498" xr:uid="{CC8D6991-BB70-E841-A81A-2CBB377CFA9C}"/>
    <hyperlink ref="E301" r:id="rId5499" xr:uid="{367A0770-D205-9F45-B608-0C6879D2D610}"/>
    <hyperlink ref="Q301" r:id="rId5500" xr:uid="{D7258701-32DA-A547-AADB-07C584C21E4E}"/>
    <hyperlink ref="E300" r:id="rId5501" xr:uid="{CEED58FD-F091-3B41-A995-DCE7043A23C1}"/>
    <hyperlink ref="Q300" r:id="rId5502" xr:uid="{4A8A380A-FC94-1C4B-89A8-CD328026A49C}"/>
    <hyperlink ref="Q298" r:id="rId5503" xr:uid="{F1B65B26-7F06-6740-A432-5681AD79C2C5}"/>
    <hyperlink ref="Q296" r:id="rId5504" xr:uid="{8E345AF0-0B7E-DF4E-90D2-52C014376084}"/>
    <hyperlink ref="Q294" r:id="rId5505" xr:uid="{804C519A-73E7-9F45-8D20-A3DB61919FA0}"/>
    <hyperlink ref="Q295" r:id="rId5506" xr:uid="{0718C3AD-A2F4-2644-9006-B76B88B0B00F}"/>
    <hyperlink ref="E297" r:id="rId5507" xr:uid="{D0CAEA9C-3CE9-AA4F-938B-7A5D645CBCBA}"/>
    <hyperlink ref="Q297" r:id="rId5508" xr:uid="{66378C6B-33D4-B344-8B86-AD17BAC67E96}"/>
    <hyperlink ref="Q293" r:id="rId5509" xr:uid="{CC8277A9-14E5-054B-A434-3179B18866E5}"/>
    <hyperlink ref="Q291" r:id="rId5510" xr:uid="{CD7A2A1D-30DF-2E4B-B25A-D414F03AB326}"/>
    <hyperlink ref="E292" r:id="rId5511" xr:uid="{67466855-495B-924E-B3B4-423A1286E13C}"/>
    <hyperlink ref="Q292" r:id="rId5512" xr:uid="{7EEA1521-99F9-6F4C-B034-06CA885BDE05}"/>
    <hyperlink ref="E290" r:id="rId5513" xr:uid="{3FAF83A7-FACA-CC4C-99F5-21E73DDE5924}"/>
    <hyperlink ref="Q290" r:id="rId5514" location="incart_river_index" display="https://www.nj.com/essex/index.ssf/2018/09/police_shoot_kill_man_who_held_gun_to_head_of_bus.html - incart_river_index" xr:uid="{EC8672FC-B304-3B41-A478-41864D8AF630}"/>
    <hyperlink ref="E288" r:id="rId5515" xr:uid="{35973466-BDCB-6B4D-873E-0F51250A1987}"/>
    <hyperlink ref="Q288" r:id="rId5516" xr:uid="{B15898CA-588E-594D-B7EF-A177196BE710}"/>
    <hyperlink ref="Q289" r:id="rId5517" xr:uid="{9352BBF7-7DEC-9E45-80A6-63DF52A7F47B}"/>
    <hyperlink ref="E287" r:id="rId5518" xr:uid="{71E8E36D-4FF2-334E-8D7A-809679D150EE}"/>
    <hyperlink ref="Q287" r:id="rId5519" xr:uid="{C7020A59-ED2C-C64C-9562-510C6D2FDEC3}"/>
    <hyperlink ref="E286" r:id="rId5520" xr:uid="{3214AD36-AC4C-6147-BF5A-53BFD9F8DBEA}"/>
    <hyperlink ref="Q286" r:id="rId5521" xr:uid="{BF2FB7F8-6711-7E47-AAD4-4E7A771062B4}"/>
    <hyperlink ref="E281" r:id="rId5522" xr:uid="{C3C7EB01-CE42-1C40-9D11-5C9F50DCFF38}"/>
    <hyperlink ref="Q281" r:id="rId5523" xr:uid="{79BA51F9-727E-A94C-8988-C34A0EA54443}"/>
    <hyperlink ref="Q284" r:id="rId5524" xr:uid="{7616CD77-0EED-364C-8DF9-1849F34B5D12}"/>
    <hyperlink ref="Q283" r:id="rId5525" xr:uid="{4C4303F1-8D91-CB46-8CBB-57C464A09C0A}"/>
    <hyperlink ref="Q285" r:id="rId5526" xr:uid="{67606918-4D0D-464C-8C49-4B5444FAC1F6}"/>
    <hyperlink ref="E282" r:id="rId5527" xr:uid="{ADE99D19-3413-1149-BCC6-8454E5A94013}"/>
    <hyperlink ref="Q282" r:id="rId5528" xr:uid="{96F64858-BADC-8F4A-BB61-AAF9C6CED915}"/>
    <hyperlink ref="Q279" r:id="rId5529" xr:uid="{89A9A6C5-091B-B946-85B5-5BEB94EE2B95}"/>
    <hyperlink ref="Q280" r:id="rId5530" xr:uid="{5B720A2B-1430-D847-A7B1-D351B1A42394}"/>
    <hyperlink ref="E278" r:id="rId5531" xr:uid="{F4935422-13B6-6144-A16C-87D85ACDAFDC}"/>
    <hyperlink ref="Q278" r:id="rId5532" xr:uid="{A0F12BB8-E360-C741-BBAB-FB9E9BA6D1BB}"/>
    <hyperlink ref="Q276" r:id="rId5533" xr:uid="{FC1F0EA8-8541-FD46-906D-43521F6A1A43}"/>
    <hyperlink ref="E277" r:id="rId5534" xr:uid="{4B4077D8-C47A-A949-A1D9-333CC2B78B6F}"/>
    <hyperlink ref="Q277" r:id="rId5535" xr:uid="{7AF8533D-04E9-A540-B349-45C51B2AEFCB}"/>
    <hyperlink ref="E274" r:id="rId5536" xr:uid="{ABEC256C-EAF8-1643-8474-B1BC35C6B8D3}"/>
    <hyperlink ref="Q274" r:id="rId5537" xr:uid="{91F9C74F-3E50-D341-AE35-A62B69E97D26}"/>
    <hyperlink ref="E271" r:id="rId5538" xr:uid="{94ADAA63-9AE2-F246-AF4F-DF3C104F361A}"/>
    <hyperlink ref="Q271" r:id="rId5539" xr:uid="{D73BB299-B746-D74E-9AD6-18D97C52D871}"/>
    <hyperlink ref="E272" r:id="rId5540" xr:uid="{5FEE402A-7704-3746-8A9F-D3A923A5D2AB}"/>
    <hyperlink ref="Q272" r:id="rId5541" xr:uid="{5E138527-D07A-5D48-9891-79EF5E07D8C6}"/>
    <hyperlink ref="Q273" r:id="rId5542" xr:uid="{B7408D66-94DD-7D4D-9690-6EACFCAD29FB}"/>
    <hyperlink ref="E269" r:id="rId5543" xr:uid="{D1EB6D1D-35C0-0642-ABC7-1FE497F1534F}"/>
    <hyperlink ref="Q269" r:id="rId5544" xr:uid="{EA808C7D-6EB7-2748-8573-190F4DC9CAA9}"/>
    <hyperlink ref="E270" r:id="rId5545" xr:uid="{EE8E110C-860D-9E46-8285-9FCC108872F6}"/>
    <hyperlink ref="Q270" r:id="rId5546" xr:uid="{EB1C18B8-D6A7-B744-A7DF-79477BD1BA07}"/>
    <hyperlink ref="Q268" r:id="rId5547" xr:uid="{CE4CCC2D-F0C9-FF41-AB9C-42B519E8C699}"/>
    <hyperlink ref="Q267" r:id="rId5548" xr:uid="{56E8EF77-46BF-AC44-8381-35FAA5E0AF43}"/>
    <hyperlink ref="Q266" r:id="rId5549" xr:uid="{A40D735F-E289-E846-936B-AE43162ABA79}"/>
    <hyperlink ref="E265" r:id="rId5550" xr:uid="{50B4DFB9-BF3F-EB49-B048-14D7840D00AE}"/>
    <hyperlink ref="Q265" r:id="rId5551" xr:uid="{C2F91D47-D5A3-EE4B-B5FE-06E3FD705750}"/>
    <hyperlink ref="E262" r:id="rId5552" xr:uid="{C4FBD299-40E6-BF4B-975A-71CF86F3B084}"/>
    <hyperlink ref="Q262" r:id="rId5553" xr:uid="{1AF98198-339D-9742-B51E-95A5DDA3BA21}"/>
    <hyperlink ref="Q264" r:id="rId5554" xr:uid="{24A2086B-4FA7-4842-A4B0-0F69E7A892F6}"/>
    <hyperlink ref="Q259" r:id="rId5555" xr:uid="{732A3778-EBDC-954E-89E0-63B027A7B1F8}"/>
    <hyperlink ref="Q261" r:id="rId5556" xr:uid="{0C37F44C-F459-984C-B721-31FBA78B7F21}"/>
    <hyperlink ref="E260" r:id="rId5557" xr:uid="{DA77BC28-8D74-2340-828F-67C68BD02CF9}"/>
    <hyperlink ref="Q260" r:id="rId5558" xr:uid="{54C248BE-8104-2F43-9001-094D0D219293}"/>
    <hyperlink ref="Q255" r:id="rId5559" xr:uid="{D571A100-D9A2-2D4C-B81F-459B91AD4B76}"/>
    <hyperlink ref="Q257" r:id="rId5560" xr:uid="{5AA96E92-E57E-6D4F-89A6-D3AA967B6BE6}"/>
    <hyperlink ref="Q256" r:id="rId5561" xr:uid="{176118D4-02C1-484C-8937-F9D6F0DD8DE4}"/>
    <hyperlink ref="E258" r:id="rId5562" xr:uid="{F2E3D649-553C-B441-95A5-32A9CB13E6AC}"/>
    <hyperlink ref="Q258" r:id="rId5563" xr:uid="{F925C36B-1C68-5C42-870B-2B5AFECD86B4}"/>
    <hyperlink ref="Q254" r:id="rId5564" xr:uid="{46814A39-D93B-C043-9A27-5E85DBCD56F2}"/>
    <hyperlink ref="Q250" r:id="rId5565" xr:uid="{800E87B7-A858-8A45-8F2D-9EBC90268E09}"/>
    <hyperlink ref="Q247" r:id="rId5566" xr:uid="{576354EA-7601-0143-8FE0-41E467F6BA19}"/>
    <hyperlink ref="E251" r:id="rId5567" xr:uid="{26F4A4EF-626A-7D4A-A550-24D2ED617B8F}"/>
    <hyperlink ref="Q251" r:id="rId5568" xr:uid="{2BC2CBD5-F304-014D-A445-D7F73D671484}"/>
    <hyperlink ref="Q249" r:id="rId5569" xr:uid="{30B1E757-4CB8-424E-B765-B33EEA7A032E}"/>
    <hyperlink ref="E253" r:id="rId5570" xr:uid="{1FC8BD28-FE70-064B-80F3-46506D8EA8D8}"/>
    <hyperlink ref="Q253" r:id="rId5571" xr:uid="{01E02E6D-3779-3F42-8AF3-80EEDFC5EB3D}"/>
    <hyperlink ref="Q252" r:id="rId5572" xr:uid="{8D50B98A-8542-D143-9AC0-B5C5D5A431D7}"/>
    <hyperlink ref="Q246" r:id="rId5573" xr:uid="{F27759A6-C0D8-4D4E-BE14-AAF7BAE97D72}"/>
    <hyperlink ref="Q245" r:id="rId5574" xr:uid="{C8722258-B557-B34A-BD3D-28DB4BE7CCF3}"/>
    <hyperlink ref="Q240" r:id="rId5575" xr:uid="{EC2DF558-479B-7640-A74B-C56562554EFD}"/>
    <hyperlink ref="Q242" r:id="rId5576" xr:uid="{0F964BFC-C7D1-AE40-BF35-C10570603046}"/>
    <hyperlink ref="Q241" r:id="rId5577" xr:uid="{91904330-3B20-C54C-9FB2-C603A681EE44}"/>
    <hyperlink ref="E239" r:id="rId5578" xr:uid="{7F6B6F66-BB17-1C47-9EBF-35D241D72F87}"/>
    <hyperlink ref="Q239" r:id="rId5579" xr:uid="{CB906874-DECD-D24F-B250-70542D0AD5F0}"/>
    <hyperlink ref="Q244" r:id="rId5580" xr:uid="{2CEA572A-D0FA-B14C-ACC4-288E90D522E1}"/>
    <hyperlink ref="Q238" r:id="rId5581" xr:uid="{AD012C62-DE21-F94A-9F3B-AC91F229D97A}"/>
    <hyperlink ref="E234" r:id="rId5582" xr:uid="{3ABC3F84-58E1-A649-8CAF-42CC0A2EA096}"/>
    <hyperlink ref="Q234" r:id="rId5583" xr:uid="{89110C32-C30E-D349-876F-FF127FC6CA0C}"/>
    <hyperlink ref="Q235" r:id="rId5584" xr:uid="{EAC439E2-5CA4-EE46-929D-7E9D3CDA94AD}"/>
    <hyperlink ref="Q236" r:id="rId5585" xr:uid="{17347AB2-FDEC-8842-80A9-2D813E768952}"/>
    <hyperlink ref="Q237" r:id="rId5586" xr:uid="{712F0EF3-6003-1542-85AB-C20491DFF322}"/>
    <hyperlink ref="Q233" r:id="rId5587" xr:uid="{6173FC1B-85CD-F849-9EE2-BD3C369019D7}"/>
    <hyperlink ref="E232" r:id="rId5588" xr:uid="{53DBAC95-41C6-DD4D-B0F8-1B53E4E0B3C4}"/>
    <hyperlink ref="Q232" r:id="rId5589" xr:uid="{69AD99BD-4CC8-6C4F-939B-E4B3DCB080DD}"/>
    <hyperlink ref="Q231" r:id="rId5590" xr:uid="{B2D6CFBB-B16D-F949-9054-DC23D572BAFA}"/>
    <hyperlink ref="Q230" r:id="rId5591" xr:uid="{2FD35049-56F6-4340-8464-998847B97E33}"/>
    <hyperlink ref="E226" r:id="rId5592" xr:uid="{EA8C144F-3F1B-664D-9CC2-2C9711D08C8B}"/>
    <hyperlink ref="Q226" r:id="rId5593" xr:uid="{5C727BA5-ABEE-0F41-AD3A-84017696ACC9}"/>
    <hyperlink ref="Q229" r:id="rId5594" xr:uid="{4139874F-C97C-2248-912F-005EDFB31E10}"/>
    <hyperlink ref="E228" r:id="rId5595" xr:uid="{98A1F0E6-D347-E046-8AD5-DE1303FA4D79}"/>
    <hyperlink ref="Q228" r:id="rId5596" xr:uid="{62B211FC-2FE2-504B-8324-B090B3339992}"/>
    <hyperlink ref="E222" r:id="rId5597" xr:uid="{A0CECACE-85C5-E246-8CE3-365C63890572}"/>
    <hyperlink ref="Q222" r:id="rId5598" xr:uid="{832E1CC4-356A-EC49-8F26-78FEB6951CCD}"/>
    <hyperlink ref="Q223" r:id="rId5599" xr:uid="{8D19383C-68FC-1944-A195-8E6E98DA28F8}"/>
    <hyperlink ref="E221" r:id="rId5600" xr:uid="{8B772DB5-06C4-0C49-9F4F-A5DE1023CC9B}"/>
    <hyperlink ref="Q221" r:id="rId5601" xr:uid="{7D726FA2-50A4-214D-B322-81BF2D3F6ACA}"/>
    <hyperlink ref="Q225" r:id="rId5602" xr:uid="{F70E7B0D-18B5-834D-8806-AB94C2EA02B7}"/>
    <hyperlink ref="Q220" r:id="rId5603" xr:uid="{E8176413-822C-9D47-B575-F0420A11C3E7}"/>
    <hyperlink ref="Q224" r:id="rId5604" xr:uid="{29F29FD6-660A-1441-8D30-8765B4741CE3}"/>
    <hyperlink ref="Q217" r:id="rId5605" xr:uid="{7E9D71F1-02A3-9B4D-A422-7DDAEBF7F06D}"/>
    <hyperlink ref="E219" r:id="rId5606" xr:uid="{1E408CDA-147A-584C-9A77-5E5FF14C4484}"/>
    <hyperlink ref="Q219" r:id="rId5607" xr:uid="{D3528F3E-1E67-6D4A-9988-224F5553D0C6}"/>
    <hyperlink ref="E218" r:id="rId5608" xr:uid="{DC9B2247-E09B-664C-8CE6-90F011E823E1}"/>
    <hyperlink ref="Q218" r:id="rId5609" xr:uid="{36F138EE-FC52-C744-A726-6C695E2C5857}"/>
    <hyperlink ref="Q214" r:id="rId5610" xr:uid="{4C7ACC71-F8CD-FE45-8E36-D309589C8298}"/>
    <hyperlink ref="E216" r:id="rId5611" xr:uid="{BDD32665-C03F-4044-9C0F-93379909DE1C}"/>
    <hyperlink ref="Q216" r:id="rId5612" xr:uid="{C759972A-FAE0-BC45-9478-B4AB00C9F635}"/>
    <hyperlink ref="E215" r:id="rId5613" xr:uid="{C7C0747D-8CDA-EA46-A052-A672B617D57C}"/>
    <hyperlink ref="Q215" r:id="rId5614" xr:uid="{07583DE3-50BD-ED41-9AD6-1481B0478A41}"/>
    <hyperlink ref="E212" r:id="rId5615" xr:uid="{B1FA8549-26F0-DB4D-BE17-854266C7830A}"/>
    <hyperlink ref="Q212" r:id="rId5616" xr:uid="{ACE5EF23-5B97-BB4F-8EE1-FF8721EFAFC9}"/>
    <hyperlink ref="E208" r:id="rId5617" xr:uid="{F2E478B4-A661-BA48-BD36-40B6C310AB58}"/>
    <hyperlink ref="Q208" r:id="rId5618" xr:uid="{9066FB26-8F5B-0644-B7E7-06E4DAB26AF9}"/>
    <hyperlink ref="E210" r:id="rId5619" xr:uid="{D7889A36-76BF-6848-8859-31B21A90FBFF}"/>
    <hyperlink ref="Q210" r:id="rId5620" xr:uid="{2E5FAEC4-C873-9A44-9862-F7AA891FDFFC}"/>
    <hyperlink ref="Q209" r:id="rId5621" xr:uid="{F74666FF-FE2D-2848-9D36-32DE9795E7B7}"/>
    <hyperlink ref="E211" r:id="rId5622" xr:uid="{1424C6C0-1A03-7F42-AE84-6F2B7476EBC2}"/>
    <hyperlink ref="Q211" r:id="rId5623" xr:uid="{116A79B6-FA25-0649-A6A6-39EA9D46CE0D}"/>
    <hyperlink ref="Q206" r:id="rId5624" xr:uid="{5CB8C2E2-3376-F545-83F1-ECF9CDC6A01E}"/>
    <hyperlink ref="E207" r:id="rId5625" xr:uid="{A0392CC6-9433-8940-8FA3-98B1093AD908}"/>
    <hyperlink ref="Q207" r:id="rId5626" xr:uid="{3D1CCC82-2446-5A48-948A-3CEFB82DC409}"/>
    <hyperlink ref="E205" r:id="rId5627" xr:uid="{2292E0E8-547A-A441-9AEF-43EAA930BF3D}"/>
    <hyperlink ref="Q205" r:id="rId5628" xr:uid="{51BB6601-6123-AC42-BD52-2103567B49E5}"/>
    <hyperlink ref="Q203" r:id="rId5629" xr:uid="{D89F5391-6171-5D45-84BB-216D18D26EC5}"/>
    <hyperlink ref="E204" r:id="rId5630" xr:uid="{AD7990C4-B242-AB4A-9F75-2EEBCA303381}"/>
    <hyperlink ref="Q204" r:id="rId5631" xr:uid="{8CEA599D-D003-1745-9EEC-F023636838E3}"/>
    <hyperlink ref="E202" r:id="rId5632" xr:uid="{1E1C3768-0F4A-724A-85F5-407EFFCC249A}"/>
    <hyperlink ref="Q202" r:id="rId5633" xr:uid="{3BD4817C-2651-2E42-95EC-CADFD2F0D210}"/>
    <hyperlink ref="Q200" r:id="rId5634" xr:uid="{B8B4F651-2041-9A4D-9D1B-25C72740A8BE}"/>
    <hyperlink ref="E201" r:id="rId5635" xr:uid="{35794E94-BF3D-B242-B643-30E2EAE30545}"/>
    <hyperlink ref="Q201" r:id="rId5636" xr:uid="{B81975C0-B0D1-E24B-8359-58137848BC6C}"/>
    <hyperlink ref="E196" r:id="rId5637" xr:uid="{7079376D-5921-9848-859E-08A579C82AED}"/>
    <hyperlink ref="Q196" r:id="rId5638" xr:uid="{8925BCF4-BB0D-F24D-BF8D-8C24771A0A82}"/>
    <hyperlink ref="E198" r:id="rId5639" xr:uid="{4149C1B3-CB71-2542-A0F3-F525E970C023}"/>
    <hyperlink ref="Q198" r:id="rId5640" xr:uid="{9B893D8D-FC12-264E-9014-6BAC3BEDC200}"/>
    <hyperlink ref="E194" r:id="rId5641" xr:uid="{CA809725-8E7C-5C4F-B031-53436242EC5B}"/>
    <hyperlink ref="Q194" r:id="rId5642" xr:uid="{47F1DA56-F56A-0B4B-BC69-54C48F188864}"/>
    <hyperlink ref="Q197" r:id="rId5643" xr:uid="{28D1B6DB-6392-5143-84FA-CB367CD2DCD8}"/>
    <hyperlink ref="Q195" r:id="rId5644" xr:uid="{026F5C51-2C40-764B-944E-FD36515F1C24}"/>
    <hyperlink ref="E199" r:id="rId5645" xr:uid="{0E3FC8E5-1503-0D41-8AFF-E8A903B2F339}"/>
    <hyperlink ref="Q199" r:id="rId5646" xr:uid="{84177E5B-57EF-0444-9052-6602CF3E4EF2}"/>
    <hyperlink ref="E193" r:id="rId5647" xr:uid="{74837791-F011-EA49-9315-7D6936521D12}"/>
    <hyperlink ref="Q193" r:id="rId5648" xr:uid="{A9E4D8A3-EAA5-7243-99E5-7B0409008D1A}"/>
    <hyperlink ref="E191" r:id="rId5649" xr:uid="{13A69BC7-3A76-6D40-8CA4-D1F6334D36E4}"/>
    <hyperlink ref="Q191" r:id="rId5650" xr:uid="{419FEA9E-C200-4645-9C89-8C9B58BB9B54}"/>
    <hyperlink ref="Q192" r:id="rId5651" xr:uid="{60B9193F-4309-084D-997B-6E914C445EAC}"/>
    <hyperlink ref="E190" r:id="rId5652" xr:uid="{A232B5F4-7DFB-274C-BCB7-D9B7031CEDBC}"/>
    <hyperlink ref="Q190" r:id="rId5653" xr:uid="{CB7C2F69-6BBD-DA42-8CF1-3B3DA5B9A252}"/>
    <hyperlink ref="E188" r:id="rId5654" xr:uid="{0ABF70B5-1F28-074A-B105-9AD3F5C6465B}"/>
    <hyperlink ref="Q188" r:id="rId5655" xr:uid="{DA573E50-DB66-C149-AB46-9976F922F211}"/>
    <hyperlink ref="E189" r:id="rId5656" xr:uid="{195A11A5-5479-9941-B702-43D9B9C6B512}"/>
    <hyperlink ref="Q189" r:id="rId5657" xr:uid="{F2EC9CCE-6AF1-4143-8941-F4A4DFB9FAF5}"/>
    <hyperlink ref="E186" r:id="rId5658" xr:uid="{52B3749A-479F-E146-B300-62A0827A273E}"/>
    <hyperlink ref="Q186" r:id="rId5659" xr:uid="{1D6F41F4-F0CE-4C43-B4CA-74628AE93FEB}"/>
    <hyperlink ref="Q187" r:id="rId5660" xr:uid="{773680BC-6FBC-554D-93DC-0772BE553378}"/>
    <hyperlink ref="Q185" r:id="rId5661" xr:uid="{8159D302-1069-CC48-B94C-E09C7A458EAA}"/>
    <hyperlink ref="Q182" r:id="rId5662" xr:uid="{381C1907-AE35-2B48-AA2C-7DE2FBF47A15}"/>
    <hyperlink ref="Q183" r:id="rId5663" xr:uid="{9F4ED2A5-89C5-B047-979A-44F1B8CDC2D0}"/>
    <hyperlink ref="E184" r:id="rId5664" xr:uid="{852A1473-165E-A843-AB25-B46765027A9A}"/>
    <hyperlink ref="Q184" r:id="rId5665" xr:uid="{DD7D30E9-86F6-B14A-8308-D041C8C23D11}"/>
    <hyperlink ref="E181" r:id="rId5666" xr:uid="{8867074A-5673-CE41-9035-3DC680EF83CE}"/>
    <hyperlink ref="Q181" r:id="rId5667" xr:uid="{AB9CB899-2189-E24C-A675-23A92E890461}"/>
    <hyperlink ref="E177" r:id="rId5668" xr:uid="{C9E28817-118F-9C4F-8392-C8B595592AA5}"/>
    <hyperlink ref="Q177" r:id="rId5669" xr:uid="{91CF765F-B419-9340-AF22-AE78F8A3C4C2}"/>
    <hyperlink ref="Q178" r:id="rId5670" xr:uid="{74DAE1D0-85BE-0D40-B819-11F8F9BE30F7}"/>
    <hyperlink ref="E179" r:id="rId5671" xr:uid="{6F9C8E9D-91FA-7745-ABD1-B304F0A13844}"/>
    <hyperlink ref="Q179" r:id="rId5672" xr:uid="{EC27A397-4509-754C-B0BD-2EFDFB604072}"/>
    <hyperlink ref="E180" r:id="rId5673" xr:uid="{1F6216A9-BFFE-904D-9A0C-60544340BDEB}"/>
    <hyperlink ref="Q180" r:id="rId5674" xr:uid="{8EDC55D8-BDF3-3442-9248-91A9610C6C6D}"/>
    <hyperlink ref="Q175" r:id="rId5675" xr:uid="{BC256028-E875-7045-8096-491592002013}"/>
    <hyperlink ref="Q176" r:id="rId5676" xr:uid="{97335EF2-8559-7F4E-BC49-D51746A37D62}"/>
    <hyperlink ref="Q174" r:id="rId5677" xr:uid="{474AAB03-480D-9C4D-B83D-64E1D6112D71}"/>
    <hyperlink ref="E173" r:id="rId5678" xr:uid="{89919EE0-C282-6B4B-BB91-17E52D8532AF}"/>
    <hyperlink ref="Q173" r:id="rId5679" xr:uid="{C11E83B2-5C5D-9D46-9A1E-EF19C9AF4352}"/>
    <hyperlink ref="Q171" r:id="rId5680" xr:uid="{8E773F90-0550-6440-92EE-8DCBC82EDA87}"/>
    <hyperlink ref="E172" r:id="rId5681" xr:uid="{89E091E5-AD33-3A44-80F7-02D50C4F5368}"/>
    <hyperlink ref="Q172" r:id="rId5682" xr:uid="{322C10CC-47FC-064E-B211-CC5C787160C6}"/>
    <hyperlink ref="E169" r:id="rId5683" xr:uid="{6DBD7930-0B73-8D4D-8847-E5ED03A17D75}"/>
    <hyperlink ref="Q169" r:id="rId5684" xr:uid="{53699D02-CF0F-3244-93E6-CE1EA96991C8}"/>
    <hyperlink ref="E170" r:id="rId5685" xr:uid="{C5457831-719C-2846-B8A7-3668F29896B2}"/>
    <hyperlink ref="Q170" r:id="rId5686" xr:uid="{C993E4D1-3172-8B43-A2AB-BB3C6E4E013D}"/>
    <hyperlink ref="E168" r:id="rId5687" xr:uid="{957EEC57-A217-BC4C-BA8C-F3510524C4C4}"/>
    <hyperlink ref="Q168" r:id="rId5688" xr:uid="{71ECEBE4-4B7D-194A-B1BD-5A3A794335E7}"/>
    <hyperlink ref="Q167" r:id="rId5689" xr:uid="{AA08480A-BF24-E34E-B294-5D69417E14C0}"/>
    <hyperlink ref="Q165" r:id="rId5690" xr:uid="{8656A695-19A2-824F-8CB0-878CA4F1A148}"/>
    <hyperlink ref="Q166" r:id="rId5691" xr:uid="{A2CA55AF-DF1F-BE4B-9564-F2CCB652EC33}"/>
    <hyperlink ref="E159" r:id="rId5692" xr:uid="{EB8381FC-4F10-5E4C-A5C5-5DF6CAB574D0}"/>
    <hyperlink ref="Q159" r:id="rId5693" xr:uid="{72F7D8C4-894C-394E-AAD7-278E1A4D050C}"/>
    <hyperlink ref="E161" r:id="rId5694" xr:uid="{05CE280C-D187-BB43-8B15-4D7C48E648E1}"/>
    <hyperlink ref="Q161" r:id="rId5695" xr:uid="{4B1B6DA2-143A-AE40-B0F3-986930496AF0}"/>
    <hyperlink ref="E162" r:id="rId5696" xr:uid="{98481BEF-D380-B446-AE09-F7005DFD6783}"/>
    <hyperlink ref="Q162" r:id="rId5697" xr:uid="{8DB8B795-DDF6-7546-8F0F-4F6EF75E8979}"/>
    <hyperlink ref="E163" r:id="rId5698" xr:uid="{3B63AAC0-1D41-B74E-9864-ADC5A958AE61}"/>
    <hyperlink ref="Q163" r:id="rId5699" location="incart_river_index" display="https://www.nj.com/ocean/index.ssf/2018/11/man_wanted_for_assaulting_girl_shot_by_police_afte.html - incart_river_index" xr:uid="{E8DBEA34-78FD-184C-931C-C69AA528F68C}"/>
    <hyperlink ref="Q164" r:id="rId5700" xr:uid="{409B0ECB-6E3D-C349-8BA3-622AF661EDD0}"/>
    <hyperlink ref="E160" r:id="rId5701" xr:uid="{0E15D7B7-1D18-4240-AC1E-EFBDF3193628}"/>
    <hyperlink ref="Q160" r:id="rId5702" xr:uid="{E1C2150E-8090-354D-B7E6-52DF190E469B}"/>
    <hyperlink ref="E158" r:id="rId5703" xr:uid="{7692E3E9-8DC7-BB4B-AF27-AD79BCD2F214}"/>
    <hyperlink ref="Q158" r:id="rId5704" xr:uid="{D0D31D7C-495B-8E49-B62B-DEA036F01AE9}"/>
    <hyperlink ref="Q154" r:id="rId5705" location="incart_river_index" display="https://www.al.com/news/2018/11/man-shot-killed-by-police-in-lowndes-county.html - incart_river_index" xr:uid="{CC958535-7539-2A49-8395-950187DB3848}"/>
    <hyperlink ref="E155" r:id="rId5706" xr:uid="{F052C14C-FD7D-344E-B105-39C58CB33096}"/>
    <hyperlink ref="Q155" r:id="rId5707" xr:uid="{03A09559-98B0-D34B-AD1B-E8EC87BB5467}"/>
    <hyperlink ref="Q156" r:id="rId5708" xr:uid="{18D2375B-EC27-3645-BC01-4875D05F33EB}"/>
    <hyperlink ref="Q153" r:id="rId5709" xr:uid="{885FB2FC-98D6-904F-BA19-2DA16AEB953A}"/>
    <hyperlink ref="E152" r:id="rId5710" xr:uid="{019A7BF7-68FC-9B45-8A49-488DC544A5F5}"/>
    <hyperlink ref="Q152" r:id="rId5711" xr:uid="{B305D65B-C0AC-C54D-A285-24D1E3A18D48}"/>
    <hyperlink ref="E150" r:id="rId5712" xr:uid="{2128C0DC-877E-454A-8BCB-85AFF4306AC4}"/>
    <hyperlink ref="Q150" r:id="rId5713" xr:uid="{30D378CD-F8AD-A04F-BD1F-6FD48F540694}"/>
    <hyperlink ref="Q148" r:id="rId5714" xr:uid="{7344A7C3-F3CC-A047-B6DF-7A282102757E}"/>
    <hyperlink ref="E151" r:id="rId5715" xr:uid="{E7CB8718-26B6-2E40-9A21-3FF8DDD96F9A}"/>
    <hyperlink ref="Q151" r:id="rId5716" xr:uid="{A2FB7D44-4383-724E-9CF5-98684D9CFDFD}"/>
    <hyperlink ref="E147" r:id="rId5717" xr:uid="{279DB0C6-B940-2049-9311-7777C6675CCE}"/>
    <hyperlink ref="Q147" r:id="rId5718" xr:uid="{7868217C-20E1-A04A-A6BA-30B5EF603435}"/>
    <hyperlink ref="Q149" r:id="rId5719" xr:uid="{A29A0A62-ED8B-7742-9A8D-74F96165F7FC}"/>
    <hyperlink ref="Q146" r:id="rId5720" xr:uid="{E76158F0-12A7-624F-B696-500C28118754}"/>
    <hyperlink ref="E145" r:id="rId5721" xr:uid="{46B5937B-EB3B-C04A-A8D4-BDE90CBC1616}"/>
    <hyperlink ref="Q145" r:id="rId5722" xr:uid="{132FAECD-1E2A-604A-B128-07F139966EA0}"/>
    <hyperlink ref="Q144" r:id="rId5723" xr:uid="{523E9738-B3C2-2A47-8B05-286BF9752C45}"/>
    <hyperlink ref="E143" r:id="rId5724" xr:uid="{9ADCA382-71C7-7140-AA2A-8FF6C1A9B194}"/>
    <hyperlink ref="Q143" r:id="rId5725" xr:uid="{C3A9E50A-5C77-BF47-9834-5748DD0C2114}"/>
    <hyperlink ref="E142" r:id="rId5726" xr:uid="{8C57FB84-B5B2-5D46-9A8C-DB8F43A8377A}"/>
    <hyperlink ref="Q142" r:id="rId5727" xr:uid="{FE154362-56D1-B843-A7E0-107CD1CFE1CB}"/>
    <hyperlink ref="Q140" r:id="rId5728" xr:uid="{AD74B88D-BE53-EA44-824C-E1BDD36B12B0}"/>
    <hyperlink ref="Q141" r:id="rId5729" xr:uid="{2EF5D4A4-F90C-BE4C-937A-E03AC55B6412}"/>
    <hyperlink ref="E136" r:id="rId5730" xr:uid="{A445400C-0371-1B4E-A1F9-1FFA02F3DF0B}"/>
    <hyperlink ref="Q136" r:id="rId5731" xr:uid="{89513F62-59E6-4544-B749-01AA1F1EE995}"/>
    <hyperlink ref="E133" r:id="rId5732" xr:uid="{1A0DC7D0-6B1F-0A49-904A-60C5C62F20ED}"/>
    <hyperlink ref="Q133" r:id="rId5733" xr:uid="{AD498D89-44CC-004C-91CA-73CFD6207388}"/>
    <hyperlink ref="Q134" r:id="rId5734" xr:uid="{9F7FBA72-E0C8-E648-943A-7C7AEC7982D5}"/>
    <hyperlink ref="E137" r:id="rId5735" xr:uid="{7949C967-B00D-2F40-9945-9CA0B5789E76}"/>
    <hyperlink ref="Q137" r:id="rId5736" xr:uid="{95649D31-8A11-EE43-82D9-7302A83075FC}"/>
    <hyperlink ref="Q135" r:id="rId5737" xr:uid="{30F16EBF-F580-3C48-AC6E-7F4196E152BF}"/>
    <hyperlink ref="Q138" r:id="rId5738" xr:uid="{83A907B6-A11C-0042-B764-9AAECD01FB0E}"/>
    <hyperlink ref="Q139" r:id="rId5739" xr:uid="{98A4B133-BB64-0445-BCF1-37B4E52CF911}"/>
    <hyperlink ref="E131" r:id="rId5740" xr:uid="{5854FD80-1170-C148-8F73-0761985C8B3A}"/>
    <hyperlink ref="Q131" r:id="rId5741" xr:uid="{BF170E39-5EC3-2349-893C-A1565922D607}"/>
    <hyperlink ref="E129" r:id="rId5742" xr:uid="{6B4DB5F2-3897-DD41-A57D-17E32DB6027B}"/>
    <hyperlink ref="Q129" r:id="rId5743" xr:uid="{BA1A6E43-B8AC-7A4C-8740-FA799D96BBFA}"/>
    <hyperlink ref="Q130" r:id="rId5744" xr:uid="{C9E98BCE-17B0-B245-9F7A-15C7B31E7AC8}"/>
    <hyperlink ref="Q132" r:id="rId5745" xr:uid="{91AD6FE8-55C2-484A-9C53-C9E8994F0D56}"/>
    <hyperlink ref="Q127" r:id="rId5746" xr:uid="{D8FDF341-23D4-9C4F-BD58-246BD0AEF850}"/>
    <hyperlink ref="E128" r:id="rId5747" xr:uid="{D69D8EF0-7FBF-2D4C-8B48-7EB3263961D4}"/>
    <hyperlink ref="Q128" r:id="rId5748" xr:uid="{F07063F8-CC0E-384A-A3C6-E4D8E482F9FD}"/>
    <hyperlink ref="E126" r:id="rId5749" xr:uid="{82F90FF4-41A3-C049-88C3-3834BA1EF053}"/>
    <hyperlink ref="Q126" r:id="rId5750" xr:uid="{7CB2A14B-1B19-9148-9264-2E409F1D3855}"/>
    <hyperlink ref="Q125" r:id="rId5751" xr:uid="{866422B6-97A2-E14B-9577-DDD506D2224E}"/>
    <hyperlink ref="E333" r:id="rId5752" xr:uid="{449E9E50-A9A7-EE41-9405-602E75005AF8}"/>
    <hyperlink ref="Q333" r:id="rId5753" xr:uid="{D3B24EBA-3558-EE46-9F77-4D7295B83241}"/>
    <hyperlink ref="E331" r:id="rId5754" xr:uid="{F6BBC416-6B4B-5D47-ADB9-5FF0BF66EFEE}"/>
    <hyperlink ref="Q331" r:id="rId5755" xr:uid="{FFA75D13-8B43-0F42-BCBA-8E6C0631B90A}"/>
    <hyperlink ref="E334" r:id="rId5756" xr:uid="{970DE377-0D42-8446-871E-2E5AE1F959C0}"/>
    <hyperlink ref="Q334" r:id="rId5757" xr:uid="{0B62C762-5788-F34B-8890-E119A3B388D7}"/>
    <hyperlink ref="E124" r:id="rId5758" xr:uid="{F8FDA66F-96CC-4D4C-9652-D6908778B6A7}"/>
    <hyperlink ref="Q124" r:id="rId5759" xr:uid="{989F2CF9-57B6-BE4D-9CCE-30061D7E4652}"/>
    <hyperlink ref="Q123" r:id="rId5760" xr:uid="{AA4D1D0F-407F-194D-B0ED-0298DDC8CD6F}"/>
    <hyperlink ref="E119" r:id="rId5761" xr:uid="{332C958C-DAB4-054D-B14B-E4D53B15781D}"/>
    <hyperlink ref="Q119" r:id="rId5762" xr:uid="{6581D636-8AEB-A34E-8D19-41A5D24D827D}"/>
    <hyperlink ref="Q120" r:id="rId5763" xr:uid="{869FC428-305E-E64D-8677-E086850F0925}"/>
    <hyperlink ref="E122" r:id="rId5764" xr:uid="{0E659673-46B3-F141-B53A-0648F87DB450}"/>
    <hyperlink ref="Q122" r:id="rId5765" xr:uid="{F6D8B45A-551C-B04C-9392-AF247AFD04CF}"/>
    <hyperlink ref="E121" r:id="rId5766" xr:uid="{2EDF0658-D432-B94E-B328-F5DD4516323F}"/>
    <hyperlink ref="Q121" r:id="rId5767" xr:uid="{6A32E886-0155-A542-BA7C-2B20224B1540}"/>
    <hyperlink ref="E116" r:id="rId5768" xr:uid="{2D60D0F7-F681-B34F-9F8E-FE3E0BF9A7BE}"/>
    <hyperlink ref="Q116" r:id="rId5769" xr:uid="{664CE3B4-0160-224E-8C61-E09907F3E97E}"/>
    <hyperlink ref="Q113" r:id="rId5770" xr:uid="{EF8BAFC1-66E4-B74D-90BD-2B1557EB23BD}"/>
    <hyperlink ref="E118" r:id="rId5771" xr:uid="{D62DA6DC-BB62-9543-B221-DFA16210BB83}"/>
    <hyperlink ref="Q118" r:id="rId5772" xr:uid="{9FBB472A-8742-574F-AB50-65F57C0B507C}"/>
    <hyperlink ref="Q117" r:id="rId5773" xr:uid="{01C4A5A6-23CF-9A41-A630-43BE7ED022A4}"/>
    <hyperlink ref="Q115" r:id="rId5774" xr:uid="{840F5D00-FAB4-8D42-83B4-39616461F42B}"/>
    <hyperlink ref="Q112" r:id="rId5775" xr:uid="{F671825A-BD8B-8D47-B117-33B8645C53B7}"/>
    <hyperlink ref="Q114" r:id="rId5776" xr:uid="{0B4667F7-D00B-554A-956B-2AEFC2750210}"/>
    <hyperlink ref="Q110" r:id="rId5777" xr:uid="{D22D2220-319D-5245-A4F7-E6D3EFE89AB8}"/>
    <hyperlink ref="Q108" r:id="rId5778" xr:uid="{CDF67262-2832-D149-BE2D-9DDC2AFDFB2F}"/>
    <hyperlink ref="Q107" r:id="rId5779" xr:uid="{5B325438-492B-F34E-BC53-736C750DEC2D}"/>
    <hyperlink ref="Q109" r:id="rId5780" xr:uid="{FA4C32D4-0D39-2B45-84CE-9F1A51DA6920}"/>
    <hyperlink ref="Q111" r:id="rId5781" xr:uid="{739C7E83-B340-5F43-8D70-4305CF902058}"/>
    <hyperlink ref="Q106" r:id="rId5782" xr:uid="{EC9C01F9-BD9B-8E48-BA8E-2CD32CADAC55}"/>
    <hyperlink ref="E105" r:id="rId5783" xr:uid="{664242B9-5194-B44F-AA39-1A39BB2FA081}"/>
    <hyperlink ref="Q105" r:id="rId5784" xr:uid="{BF801E9E-0132-1247-BE9B-F624FBE104DE}"/>
    <hyperlink ref="Q101" r:id="rId5785" xr:uid="{FBE3C62E-D0F8-2542-B534-7355C3F69426}"/>
    <hyperlink ref="E104" r:id="rId5786" xr:uid="{2574DC52-7AAE-DD42-B5D2-6B43E494778B}"/>
    <hyperlink ref="Q104" r:id="rId5787" xr:uid="{CEDAE05A-16D3-AC44-8577-1806154712B8}"/>
    <hyperlink ref="Q102" r:id="rId5788" xr:uid="{1E854C84-F9E8-8D4E-B89E-102B63346A01}"/>
    <hyperlink ref="E103" r:id="rId5789" xr:uid="{68031884-3DB1-CE43-A050-6419008A1097}"/>
    <hyperlink ref="Q103" r:id="rId5790" xr:uid="{088CA8E3-655F-ED42-9ADC-8223BE9B470B}"/>
    <hyperlink ref="E99" r:id="rId5791" xr:uid="{5DD606DE-E776-A947-9B69-3B5840EA79CE}"/>
    <hyperlink ref="Q99" r:id="rId5792" xr:uid="{49A94B8C-8C9F-9145-992C-E3B2D6E103AC}"/>
    <hyperlink ref="Q100" r:id="rId5793" xr:uid="{F0652981-FEC7-C342-8C2D-FEC408C10C11}"/>
    <hyperlink ref="E98" r:id="rId5794" xr:uid="{C0DB51BA-35CA-C348-A20E-12B678BB8AFD}"/>
    <hyperlink ref="Q98" r:id="rId5795" xr:uid="{C2E50789-D456-7C4A-8DCF-3F04B95DF47D}"/>
    <hyperlink ref="Q91" r:id="rId5796" xr:uid="{8F04E73A-E56C-F948-82EA-EEFE3AB84F73}"/>
    <hyperlink ref="Q92" r:id="rId5797" xr:uid="{C8565F79-A0B7-1543-B1B3-12FA6F35173F}"/>
    <hyperlink ref="Q96" r:id="rId5798" xr:uid="{E67CE89E-2A64-B843-A301-0F16854244BA}"/>
    <hyperlink ref="Q94" r:id="rId5799" xr:uid="{49ADA23F-EFFC-6047-B369-F291AF56F195}"/>
    <hyperlink ref="Q95" r:id="rId5800" xr:uid="{574474EA-309D-1C4E-B998-D40C7B42021A}"/>
    <hyperlink ref="Q97" r:id="rId5801" xr:uid="{69687287-4E26-3840-B022-B9D838A8BA93}"/>
    <hyperlink ref="Q93" r:id="rId5802" xr:uid="{1512C9AB-C317-6044-B73C-21527093EE90}"/>
    <hyperlink ref="E88" r:id="rId5803" xr:uid="{75D81EBB-477A-6242-BB4B-4E5DC63F63EF}"/>
    <hyperlink ref="Q88" r:id="rId5804" xr:uid="{9210E447-6247-1841-B3C7-BF0ED78C85F1}"/>
    <hyperlink ref="Q87" r:id="rId5805" xr:uid="{FD6155CA-F010-DA4E-8F6E-86BA7591E940}"/>
    <hyperlink ref="E89" r:id="rId5806" xr:uid="{999BB35C-0EF8-154E-9BC8-D5A8036D77FB}"/>
    <hyperlink ref="Q89" r:id="rId5807" xr:uid="{F0CE884F-3610-974E-BB77-68140499E0A9}"/>
    <hyperlink ref="Q90" r:id="rId5808" xr:uid="{77F61B8D-A5BB-5040-A204-B2F502B8DE68}"/>
    <hyperlink ref="Q85" r:id="rId5809" xr:uid="{8C6FAB6D-962F-1545-869C-4B4C1297E91C}"/>
    <hyperlink ref="E84" r:id="rId5810" xr:uid="{AB9DAD8D-3537-944F-86DF-A868258625C3}"/>
    <hyperlink ref="Q84" r:id="rId5811" xr:uid="{427F934F-013D-4F47-8F63-C76BDA306053}"/>
    <hyperlink ref="E86" r:id="rId5812" xr:uid="{4E18BB4C-6103-AD48-B27B-08B8C8FD4664}"/>
    <hyperlink ref="Q86" r:id="rId5813" xr:uid="{63081998-468F-3B49-9FF5-63A94C2A3B73}"/>
    <hyperlink ref="E83" r:id="rId5814" xr:uid="{209CD46A-7806-4241-A127-F2CE91B03034}"/>
    <hyperlink ref="Q83" r:id="rId5815" xr:uid="{73B3663E-03E0-8B4B-A3DB-908906CD239C}"/>
    <hyperlink ref="E82" r:id="rId5816" xr:uid="{BE1182D5-48F1-4544-8D1A-C059EA91D779}"/>
    <hyperlink ref="Q82" r:id="rId5817" xr:uid="{77BC159C-E2A2-FC43-81B7-E687FBB6E485}"/>
    <hyperlink ref="Q76" r:id="rId5818" xr:uid="{1E919701-B7BC-4643-99D9-D509E12FFEE0}"/>
    <hyperlink ref="Q79" r:id="rId5819" xr:uid="{227E65A1-A3CD-DE48-BA19-E131DFF3C758}"/>
    <hyperlink ref="E81" r:id="rId5820" xr:uid="{09ECCA7B-89D8-F44F-BDFF-192C04CBA2D7}"/>
    <hyperlink ref="Q81" r:id="rId5821" xr:uid="{B90B5CC4-58F0-D147-A51C-ADFDB747119B}"/>
    <hyperlink ref="Q80" r:id="rId5822" xr:uid="{03A56D1F-0344-D34F-A1F3-9DB26D521DF4}"/>
    <hyperlink ref="E78" r:id="rId5823" xr:uid="{695735F7-6350-3746-9CC4-DD1E348A6620}"/>
    <hyperlink ref="Q78" r:id="rId5824" xr:uid="{25347B2C-E4F1-3C45-A3DE-04776A6D49B9}"/>
    <hyperlink ref="Q77" r:id="rId5825" xr:uid="{B9679526-C000-B745-8A52-08B134F18E47}"/>
    <hyperlink ref="Q73" r:id="rId5826" xr:uid="{18085CDF-539C-7047-9871-882BB44C8697}"/>
    <hyperlink ref="E74" r:id="rId5827" xr:uid="{778BB08B-2B1D-FB4E-A7DE-E81A53883731}"/>
    <hyperlink ref="Q74" r:id="rId5828" xr:uid="{A8AD6005-F007-2C4C-AC3B-4D1EA85A0F96}"/>
    <hyperlink ref="Q75" r:id="rId5829" xr:uid="{D3470AA4-8B8E-134C-B68E-5C6F36BB7BC3}"/>
    <hyperlink ref="E66" r:id="rId5830" xr:uid="{1146C39E-43C2-CD44-BA7E-D9E2441D0550}"/>
    <hyperlink ref="Q66" r:id="rId5831" xr:uid="{A6A73B3A-705E-D741-9866-4CCADAC2D6D5}"/>
    <hyperlink ref="E72" r:id="rId5832" xr:uid="{ABF73C56-8A39-2344-A19C-04D0A104A8F9}"/>
    <hyperlink ref="Q72" r:id="rId5833" xr:uid="{C2D73CA4-B435-A341-8206-7B22689D5C7C}"/>
    <hyperlink ref="E71" r:id="rId5834" xr:uid="{30D535C5-8E23-7641-A988-18A361E8BC79}"/>
    <hyperlink ref="Q71" r:id="rId5835" xr:uid="{DE4B21CC-F334-BC49-AED0-569AE0A32A26}"/>
    <hyperlink ref="Q68" r:id="rId5836" xr:uid="{B2DF0BE2-40CB-7242-9EC4-1A3EE38EEBEC}"/>
    <hyperlink ref="E70" r:id="rId5837" xr:uid="{D030323A-E7F3-8748-ACDF-CD4749D3B5ED}"/>
    <hyperlink ref="Q70" r:id="rId5838" xr:uid="{A7E1D88C-DEB7-2849-B663-355CBA3285EA}"/>
    <hyperlink ref="Q69" r:id="rId5839" xr:uid="{9E92C5EE-BFBE-0741-A9BB-D9CB2A82DCC5}"/>
    <hyperlink ref="E67" r:id="rId5840" xr:uid="{9242C315-A609-7F47-BF55-858C22DB5B34}"/>
    <hyperlink ref="Q67" r:id="rId5841" xr:uid="{A7F3F20D-28B3-8045-A1AB-9383D1ED3B84}"/>
    <hyperlink ref="Q65" r:id="rId5842" xr:uid="{7AB17CDD-9197-D445-A24E-2B770B01BAB2}"/>
    <hyperlink ref="E64" r:id="rId5843" xr:uid="{C1CD1CE4-148B-F745-BAB5-A1B93858DB11}"/>
    <hyperlink ref="Q64" r:id="rId5844" xr:uid="{C8F8DBEF-F144-4242-8592-39DFDF2068C7}"/>
    <hyperlink ref="E63" r:id="rId5845" xr:uid="{DE30EEEB-8F02-8342-B10E-9B3954C6D241}"/>
    <hyperlink ref="Q63" r:id="rId5846" xr:uid="{AC881B9C-83A8-9946-A9DE-E42F043A84AD}"/>
    <hyperlink ref="Q62" r:id="rId5847" xr:uid="{475A4C90-5D80-D644-AF2E-38C4B1262D0C}"/>
    <hyperlink ref="E1190" r:id="rId5848" xr:uid="{1124B847-0A91-684C-A027-342BEC8CD3CF}"/>
    <hyperlink ref="Q59" r:id="rId5849" xr:uid="{81F09254-C3EE-5B47-8E2E-002F981C3CC4}"/>
    <hyperlink ref="E57" r:id="rId5850" xr:uid="{1C6D8FB6-CA70-B144-BFD8-0DF6223D848A}"/>
    <hyperlink ref="Q57" r:id="rId5851" xr:uid="{D369705B-AE5C-BE4C-8727-AE90369BAAA1}"/>
    <hyperlink ref="Q60" r:id="rId5852" xr:uid="{46837E86-6D07-4A47-9E49-4DCFC73D15C9}"/>
    <hyperlink ref="Q58" r:id="rId5853" xr:uid="{6B4472CE-F9A6-1C42-BE62-ED4D15FA50CC}"/>
    <hyperlink ref="Q61" r:id="rId5854" xr:uid="{9FA0B876-2C51-8440-84D4-527573A0A76B}"/>
    <hyperlink ref="Q55" r:id="rId5855" xr:uid="{A5A41C9E-7B3A-D84B-8691-4FAC913AEEEC}"/>
    <hyperlink ref="Q56" r:id="rId5856" xr:uid="{4D5A7378-8F02-2A47-B188-105866930117}"/>
    <hyperlink ref="E53" r:id="rId5857" xr:uid="{358A2873-A8E1-6248-B0DC-2E0C6401E16B}"/>
    <hyperlink ref="Q53" r:id="rId5858" xr:uid="{5404E2A6-7D35-A547-9349-3FA69EA81F9E}"/>
    <hyperlink ref="Q54" r:id="rId5859" xr:uid="{03CAD8AF-ACCF-DC4A-A032-C537B7A35BA4}"/>
    <hyperlink ref="Q50" r:id="rId5860" xr:uid="{368783B7-B2C4-3042-A509-702803AD84D3}"/>
    <hyperlink ref="E51" r:id="rId5861" xr:uid="{ADBD1A94-498C-BA4B-B2B4-77BBEAADDC4F}"/>
    <hyperlink ref="Q51" r:id="rId5862" xr:uid="{DBADD7F5-97CC-4044-AA05-C6A6E24A2258}"/>
    <hyperlink ref="Q48" r:id="rId5863" xr:uid="{E32B5DF9-72E7-074E-A93A-29396072A13D}"/>
    <hyperlink ref="Q49" r:id="rId5864" xr:uid="{F6D016D4-A5C8-8F4C-BC7A-DC1BCFE800F8}"/>
    <hyperlink ref="E52" r:id="rId5865" xr:uid="{BAED818C-B42A-E245-8AB5-4344CB60DD4D}"/>
    <hyperlink ref="Q52" r:id="rId5866" xr:uid="{4AC8BC83-B0A0-BD46-85F2-FCF50EF20F78}"/>
    <hyperlink ref="Q47" r:id="rId5867" xr:uid="{A991DB10-E392-6341-A1BD-8DD8178B4C05}"/>
    <hyperlink ref="Q46" r:id="rId5868" xr:uid="{B12D1BF7-0961-D04A-BD59-167ABC06F32E}"/>
    <hyperlink ref="Q45" r:id="rId5869" xr:uid="{695B2028-B9FD-B64F-BCA1-F2B8690D1B10}"/>
    <hyperlink ref="E41" r:id="rId5870" xr:uid="{F4FA75F8-5675-C643-ADE4-3A3941ABA2A7}"/>
    <hyperlink ref="Q41" r:id="rId5871" xr:uid="{D729D337-BC11-EF43-A870-37976075C8F5}"/>
    <hyperlink ref="Q43" r:id="rId5872" xr:uid="{DBB059AE-0DD4-6B44-8C0E-C1D6FA3714D3}"/>
    <hyperlink ref="E42" r:id="rId5873" xr:uid="{28FDCAAC-8DD7-2948-9410-6E107689ADE3}"/>
    <hyperlink ref="Q42" r:id="rId5874" xr:uid="{F968D1E3-92CA-1743-9618-B5CF54C0B50C}"/>
    <hyperlink ref="E44" r:id="rId5875" xr:uid="{18B801CC-0630-5948-9B32-E72ECAD951DB}"/>
    <hyperlink ref="Q44" r:id="rId5876" xr:uid="{52D0B056-CE58-AF44-B2BE-2EA87777C6BF}"/>
    <hyperlink ref="E34" r:id="rId5877" xr:uid="{5EE91E09-A229-564B-97AE-97F66D5E2F4B}"/>
    <hyperlink ref="Q34" r:id="rId5878" xr:uid="{B3112C08-BF87-DF4E-A316-B4B33FD943F5}"/>
    <hyperlink ref="Q37" r:id="rId5879" xr:uid="{B8C70105-8122-5942-B38A-C21658182E5F}"/>
    <hyperlink ref="E38" r:id="rId5880" xr:uid="{930F3B7F-4D3D-B44A-AE57-B3306C942803}"/>
    <hyperlink ref="Q38" r:id="rId5881" xr:uid="{C579B79A-F76E-794E-A601-3EB98E858ADA}"/>
    <hyperlink ref="E35" r:id="rId5882" xr:uid="{7F879F5F-2099-EB45-90F6-213E1CB231FA}"/>
    <hyperlink ref="Q35" r:id="rId5883" xr:uid="{D31E5EC6-8C74-AD40-9888-F9F9F36EF19A}"/>
    <hyperlink ref="Q40" r:id="rId5884" xr:uid="{79DA0ADD-84A1-F846-BA0C-4CF1E44E7A76}"/>
    <hyperlink ref="Q39" r:id="rId5885" xr:uid="{5DA2A30E-E6F0-DB40-8508-4BE98A83A488}"/>
    <hyperlink ref="E36" r:id="rId5886" xr:uid="{C381922E-8F99-BF4C-9242-D0C1A0A67F35}"/>
    <hyperlink ref="Q36" r:id="rId5887" xr:uid="{9B38BA7E-F38D-A44E-94F8-1832BFB6CECD}"/>
    <hyperlink ref="E32" r:id="rId5888" xr:uid="{53F4A854-CFA2-E74B-BB3E-D7E70181A895}"/>
    <hyperlink ref="Q32" r:id="rId5889" xr:uid="{ED34DF18-F767-644D-8E7D-A76E9A770792}"/>
    <hyperlink ref="E33" r:id="rId5890" xr:uid="{B9E66D02-EC24-C24D-8972-7DA22E53C356}"/>
    <hyperlink ref="Q33" r:id="rId5891" xr:uid="{48EF6122-3E4E-A74B-9EA0-61B009464A13}"/>
    <hyperlink ref="Q31" r:id="rId5892" xr:uid="{B0A9DFA2-D8E6-7742-97A0-F30A06741567}"/>
    <hyperlink ref="Q30" r:id="rId5893" xr:uid="{192095D9-139C-D543-943A-47C47E38172D}"/>
    <hyperlink ref="Q29" r:id="rId5894" xr:uid="{4AFC7A9F-60E1-7F40-9CE6-6F68C5D93259}"/>
    <hyperlink ref="E28" r:id="rId5895" xr:uid="{CC5EE801-A4E5-D542-A5B7-69A88FED93C0}"/>
    <hyperlink ref="Q28" r:id="rId5896" xr:uid="{953E2055-52E9-FA46-8DE1-09B30496A795}"/>
    <hyperlink ref="Q27" r:id="rId5897" xr:uid="{19CBC8A5-EF38-C649-B4FF-7654BCBFAE32}"/>
    <hyperlink ref="Q26" r:id="rId5898" xr:uid="{6BFB7B5E-A762-864F-B4ED-6296A6F17CA1}"/>
    <hyperlink ref="Q25" r:id="rId5899" xr:uid="{84223752-5935-344E-99E1-2DFE749103A8}"/>
    <hyperlink ref="E23" r:id="rId5900" xr:uid="{0BE74D5C-53F6-B64F-9618-1BB5A94814F8}"/>
    <hyperlink ref="Q23" r:id="rId5901" xr:uid="{82FFF050-6203-7340-9576-15FD7D4ED639}"/>
    <hyperlink ref="Q24" r:id="rId5902" xr:uid="{F90661F7-1B70-C543-BA72-1A02B9629DFD}"/>
    <hyperlink ref="Q21" r:id="rId5903" xr:uid="{64C043F5-7CFE-E046-AD50-31326CB2521E}"/>
    <hyperlink ref="E22" r:id="rId5904" xr:uid="{A59BAF77-AD16-3E47-AD77-44B46F4113D7}"/>
    <hyperlink ref="Q22" r:id="rId5905" xr:uid="{9CEB71C1-D1D6-D449-8126-34818CA0CEB6}"/>
    <hyperlink ref="E20" r:id="rId5906" xr:uid="{82A9E26E-670F-5F48-A06C-6E953E39C741}"/>
    <hyperlink ref="Q20" r:id="rId5907" xr:uid="{C0982D55-B733-2A47-8754-02FD0EE29FE6}"/>
    <hyperlink ref="E19" r:id="rId5908" xr:uid="{97C3852F-5E9C-3D49-AC6F-73733DA39569}"/>
    <hyperlink ref="Q19" r:id="rId5909" xr:uid="{ED7469CC-17D7-B847-A327-2263B67D3B03}"/>
    <hyperlink ref="E17" r:id="rId5910" xr:uid="{88663140-A8F8-A34B-A5A0-CD5936DA1225}"/>
    <hyperlink ref="Q17" r:id="rId5911" xr:uid="{4E55482A-2ABA-EE47-90E0-D473FF7C8346}"/>
    <hyperlink ref="E16" r:id="rId5912" xr:uid="{E560DBE3-33F7-5F4A-9DA5-321CFD766908}"/>
    <hyperlink ref="Q16" r:id="rId5913" xr:uid="{09C247EC-5FD1-4D4D-B8F4-5A359EF4D620}"/>
    <hyperlink ref="E18" r:id="rId5914" xr:uid="{98E86B2B-5DCD-EE49-A87A-9E6701969EDC}"/>
    <hyperlink ref="Q18" r:id="rId5915" xr:uid="{012C7E4B-D620-804F-B373-BF657FA1A3B8}"/>
    <hyperlink ref="Q14" r:id="rId5916" xr:uid="{08D17D8C-CE12-A447-98FC-AB0B4348AD37}"/>
    <hyperlink ref="Q15" r:id="rId5917" xr:uid="{440C7092-B6E3-7647-AC56-B18D11AE9C70}"/>
    <hyperlink ref="Q11" r:id="rId5918" xr:uid="{A89FC3BD-C277-9246-9BC3-4FE7C1E11B41}"/>
    <hyperlink ref="Q12" r:id="rId5919" xr:uid="{97F637F1-651F-4E41-949B-B8FC526CFB65}"/>
    <hyperlink ref="Q10" r:id="rId5920" xr:uid="{A18C3F67-9835-064C-881E-C3FBF1992ACB}"/>
    <hyperlink ref="Q13" r:id="rId5921" xr:uid="{F2BB8464-8E53-0045-B378-9F68D5F178FA}"/>
    <hyperlink ref="Q8" r:id="rId5922" xr:uid="{5F3D2363-0874-C541-8439-9F0982FC8C3E}"/>
    <hyperlink ref="Q9" r:id="rId5923" xr:uid="{F28CD61E-1DF7-614A-98D9-A7789377D71D}"/>
    <hyperlink ref="E5" r:id="rId5924" xr:uid="{A05ED0A8-1BCD-BB4C-93FF-836E45AA26DB}"/>
    <hyperlink ref="Q5" r:id="rId5925" xr:uid="{6E28EE97-A14B-EC43-866E-525E54EBCEA4}"/>
    <hyperlink ref="Q2" r:id="rId5926" xr:uid="{2D888AAE-5EBB-A144-BD4E-98F258C19845}"/>
    <hyperlink ref="Q6" r:id="rId5927" xr:uid="{8E5B8974-2D7F-834A-BCDC-1E73FC748D03}"/>
    <hyperlink ref="Q3" r:id="rId5928" xr:uid="{4CC4C0AA-CF31-3F40-A39F-F4B04FAE284A}"/>
    <hyperlink ref="Q4" r:id="rId5929" xr:uid="{D000435A-5E45-514A-9490-CCAF4BB4BBFD}"/>
    <hyperlink ref="Q7" r:id="rId5930" xr:uid="{D7E7F363-A538-4348-948C-925DA461A9A4}"/>
  </hyperlinks>
  <pageMargins left="0.75" right="0.75" top="1" bottom="1" header="0.5" footer="0.5"/>
  <pageSetup orientation="portrait" horizontalDpi="4294967292" verticalDpi="4294967292"/>
  <drawing r:id="rId593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7"/>
  <sheetViews>
    <sheetView tabSelected="1" topLeftCell="B35" workbookViewId="0">
      <selection activeCell="H58" sqref="H58"/>
    </sheetView>
  </sheetViews>
  <sheetFormatPr baseColWidth="10" defaultRowHeight="13" x14ac:dyDescent="0.15"/>
  <cols>
    <col min="1" max="1" width="0" style="15" hidden="1" customWidth="1"/>
    <col min="2" max="2" width="23.1640625" style="11" customWidth="1"/>
    <col min="3" max="3" width="29.1640625" style="16" customWidth="1"/>
    <col min="4" max="4" width="15.1640625" style="2" customWidth="1"/>
    <col min="5" max="5" width="15.5" style="2" customWidth="1"/>
    <col min="6" max="6" width="13.83203125" style="2" customWidth="1"/>
    <col min="7" max="7" width="14.5" style="2" customWidth="1"/>
    <col min="8" max="8" width="14.1640625" style="2" customWidth="1"/>
    <col min="9" max="9" width="13.83203125" style="2" customWidth="1"/>
    <col min="10" max="10" width="12.83203125" style="2" customWidth="1"/>
    <col min="11" max="11" width="14.83203125" style="11" customWidth="1"/>
    <col min="12" max="19" width="10.83203125" style="11" customWidth="1"/>
    <col min="20" max="20" width="28.6640625" style="11" customWidth="1"/>
    <col min="21" max="21" width="10" style="11" customWidth="1"/>
    <col min="22" max="22" width="10.83203125" style="11" customWidth="1"/>
    <col min="23" max="23" width="10.83203125" style="2" customWidth="1"/>
    <col min="24" max="27" width="10.83203125" style="11" customWidth="1"/>
    <col min="28" max="29" width="13" style="11" customWidth="1"/>
    <col min="30" max="31" width="10.83203125" style="2"/>
    <col min="32" max="33" width="10.83203125" style="33"/>
    <col min="34" max="16384" width="10.83203125" style="3"/>
  </cols>
  <sheetData>
    <row r="1" spans="1:33" s="78" customFormat="1" ht="64" customHeight="1" x14ac:dyDescent="0.15">
      <c r="A1" s="75" t="s">
        <v>20617</v>
      </c>
      <c r="B1" s="76" t="s">
        <v>20618</v>
      </c>
      <c r="C1" s="77" t="s">
        <v>24290</v>
      </c>
      <c r="D1" s="78" t="s">
        <v>39017</v>
      </c>
      <c r="E1" s="78" t="s">
        <v>39018</v>
      </c>
      <c r="F1" s="78" t="s">
        <v>39019</v>
      </c>
      <c r="G1" s="78" t="s">
        <v>39020</v>
      </c>
      <c r="H1" s="78" t="s">
        <v>39021</v>
      </c>
      <c r="I1" s="78" t="s">
        <v>39022</v>
      </c>
      <c r="J1" s="78" t="s">
        <v>39023</v>
      </c>
      <c r="K1" s="78" t="s">
        <v>39032</v>
      </c>
      <c r="L1" s="4" t="s">
        <v>20619</v>
      </c>
      <c r="M1" s="5" t="s">
        <v>79</v>
      </c>
      <c r="N1" s="5" t="s">
        <v>31</v>
      </c>
      <c r="O1" s="6" t="s">
        <v>20620</v>
      </c>
      <c r="P1" s="7" t="s">
        <v>15</v>
      </c>
      <c r="Q1" s="5" t="s">
        <v>20621</v>
      </c>
      <c r="R1" s="5" t="s">
        <v>20622</v>
      </c>
      <c r="S1" s="5" t="s">
        <v>20623</v>
      </c>
      <c r="T1" s="5" t="s">
        <v>20624</v>
      </c>
      <c r="U1" s="8" t="s">
        <v>42</v>
      </c>
      <c r="V1" s="76" t="s">
        <v>20611</v>
      </c>
      <c r="W1" s="78" t="s">
        <v>31061</v>
      </c>
      <c r="X1" s="14" t="s">
        <v>20625</v>
      </c>
      <c r="Y1" s="14" t="s">
        <v>20626</v>
      </c>
      <c r="Z1" s="78" t="s">
        <v>20610</v>
      </c>
      <c r="AA1" s="78" t="s">
        <v>20627</v>
      </c>
      <c r="AB1" s="78" t="s">
        <v>39034</v>
      </c>
      <c r="AC1" s="78" t="s">
        <v>39033</v>
      </c>
      <c r="AD1" s="78" t="s">
        <v>39035</v>
      </c>
      <c r="AE1" s="78" t="s">
        <v>39036</v>
      </c>
      <c r="AF1" s="82" t="s">
        <v>39037</v>
      </c>
      <c r="AG1" s="82" t="s">
        <v>39038</v>
      </c>
    </row>
    <row r="2" spans="1:33" ht="16" x14ac:dyDescent="0.2">
      <c r="A2" s="15" t="s">
        <v>20031</v>
      </c>
      <c r="B2" s="15" t="s">
        <v>906</v>
      </c>
      <c r="C2" s="16" t="s">
        <v>4857</v>
      </c>
      <c r="D2" s="81">
        <v>3</v>
      </c>
      <c r="E2" s="81">
        <v>13</v>
      </c>
      <c r="F2" s="42"/>
      <c r="G2" s="42"/>
      <c r="H2" s="42"/>
      <c r="I2" s="81">
        <v>11</v>
      </c>
      <c r="J2" s="42"/>
      <c r="K2" s="16">
        <f>D2+E2+F2+G2+H2+I2+J2</f>
        <v>27</v>
      </c>
      <c r="L2" s="18">
        <v>545852</v>
      </c>
      <c r="M2" s="19">
        <v>14878</v>
      </c>
      <c r="N2" s="19">
        <v>229933</v>
      </c>
      <c r="O2" s="19">
        <v>20627</v>
      </c>
      <c r="P2" s="19">
        <v>13674</v>
      </c>
      <c r="Q2" s="20">
        <v>418</v>
      </c>
      <c r="R2" s="20">
        <f t="shared" ref="R2:R33" si="0">P2+Q2</f>
        <v>14092</v>
      </c>
      <c r="S2" s="19">
        <v>1224</v>
      </c>
      <c r="T2" s="19">
        <v>10043</v>
      </c>
      <c r="U2" s="21">
        <v>255055</v>
      </c>
      <c r="V2" s="17">
        <v>558874</v>
      </c>
      <c r="W2" s="27">
        <v>28.484186172485352</v>
      </c>
      <c r="X2" s="17">
        <v>4934</v>
      </c>
      <c r="Y2" s="17">
        <v>30</v>
      </c>
      <c r="Z2" s="10">
        <f t="shared" ref="Z2:Z33" si="1">X2/V2*1000</f>
        <v>8.8284658080354426</v>
      </c>
      <c r="AA2" s="10">
        <f t="shared" ref="AA2:AA33" si="2">Y2/V2*100000</f>
        <v>5.3679362432319273</v>
      </c>
      <c r="AB2" s="10">
        <f>(K2/L2)*(1000000/7)</f>
        <v>7.0662796090201327</v>
      </c>
      <c r="AC2" s="10">
        <f>(D2/M2)*(1000000/7)</f>
        <v>28.805715053866692</v>
      </c>
      <c r="AD2" s="10">
        <f>(I2/N2)*(1000000/7)</f>
        <v>6.8342889947444316</v>
      </c>
      <c r="AE2" s="10">
        <f>(E2/U2)*(1000000/7)</f>
        <v>7.2813426795901171</v>
      </c>
      <c r="AF2" s="83">
        <f>AC2/AD2</f>
        <v>4.2148810323968284</v>
      </c>
      <c r="AG2" s="83">
        <f>AE2/AD2</f>
        <v>1.0654133422203056</v>
      </c>
    </row>
    <row r="3" spans="1:33" ht="16" x14ac:dyDescent="0.2">
      <c r="A3" s="15" t="s">
        <v>20016</v>
      </c>
      <c r="B3" s="15" t="s">
        <v>1844</v>
      </c>
      <c r="C3" s="16" t="s">
        <v>1846</v>
      </c>
      <c r="D3" s="81">
        <v>3</v>
      </c>
      <c r="E3" s="81">
        <v>6</v>
      </c>
      <c r="F3" s="42"/>
      <c r="G3" s="42"/>
      <c r="H3" s="42"/>
      <c r="I3" s="81">
        <v>3</v>
      </c>
      <c r="J3" s="81">
        <v>1</v>
      </c>
      <c r="K3" s="16">
        <f t="shared" ref="K3:K66" si="3">D3+E3+F3+G3+H3+I3+J3</f>
        <v>13</v>
      </c>
      <c r="L3" s="18">
        <v>336265</v>
      </c>
      <c r="M3" s="19">
        <v>8209</v>
      </c>
      <c r="N3" s="19">
        <v>92362</v>
      </c>
      <c r="O3" s="20">
        <v>743</v>
      </c>
      <c r="P3" s="19">
        <v>49210</v>
      </c>
      <c r="Q3" s="19">
        <v>1437</v>
      </c>
      <c r="R3" s="20">
        <f t="shared" si="0"/>
        <v>50647</v>
      </c>
      <c r="S3" s="20">
        <v>628</v>
      </c>
      <c r="T3" s="19">
        <v>6209</v>
      </c>
      <c r="U3" s="21">
        <v>177467</v>
      </c>
      <c r="V3" s="17">
        <v>346956</v>
      </c>
      <c r="W3" s="27">
        <v>27.784099578857422</v>
      </c>
      <c r="X3" s="17">
        <v>1101</v>
      </c>
      <c r="Y3" s="17">
        <v>14</v>
      </c>
      <c r="Z3" s="10">
        <f t="shared" si="1"/>
        <v>3.1733130425760039</v>
      </c>
      <c r="AA3" s="10">
        <f t="shared" si="2"/>
        <v>4.035093787108452</v>
      </c>
      <c r="AB3" s="10">
        <f t="shared" ref="AB3:AB66" si="4">(K3/L3)*(1000000/7)</f>
        <v>5.52285506116562</v>
      </c>
      <c r="AC3" s="10">
        <f t="shared" ref="AC3:AC66" si="5">(D3/M3)*(1000000/7)</f>
        <v>52.207507439569817</v>
      </c>
      <c r="AD3" s="10">
        <f t="shared" ref="AD3:AD66" si="6">(I3/N3)*(1000000/7)</f>
        <v>4.6401272013536801</v>
      </c>
      <c r="AE3" s="10">
        <f t="shared" ref="AE3:AE66" si="7">(E3/U3)*(1000000/7)</f>
        <v>4.8298717910533071</v>
      </c>
      <c r="AF3" s="83">
        <f t="shared" ref="AF3:AF66" si="8">AC3/AD3</f>
        <v>11.25130953831161</v>
      </c>
      <c r="AG3" s="83">
        <f t="shared" ref="AG3:AG66" si="9">AE3/AD3</f>
        <v>1.0408921095189529</v>
      </c>
    </row>
    <row r="4" spans="1:33" ht="16" x14ac:dyDescent="0.2">
      <c r="A4" s="15" t="s">
        <v>20629</v>
      </c>
      <c r="B4" s="15" t="s">
        <v>4320</v>
      </c>
      <c r="C4" s="16" t="s">
        <v>4322</v>
      </c>
      <c r="D4" s="42"/>
      <c r="E4" s="81">
        <v>1</v>
      </c>
      <c r="F4" s="81">
        <v>2</v>
      </c>
      <c r="G4" s="42"/>
      <c r="H4" s="42"/>
      <c r="I4" s="81">
        <v>4</v>
      </c>
      <c r="J4" s="81">
        <v>3</v>
      </c>
      <c r="K4" s="16">
        <f t="shared" si="3"/>
        <v>10</v>
      </c>
      <c r="L4" s="18">
        <v>291826</v>
      </c>
      <c r="M4" s="19">
        <v>15308</v>
      </c>
      <c r="N4" s="19">
        <v>182814</v>
      </c>
      <c r="O4" s="19">
        <v>22047</v>
      </c>
      <c r="P4" s="19">
        <v>23208</v>
      </c>
      <c r="Q4" s="19">
        <v>5776</v>
      </c>
      <c r="R4" s="20">
        <f t="shared" si="0"/>
        <v>28984</v>
      </c>
      <c r="S4" s="20">
        <v>562</v>
      </c>
      <c r="T4" s="19">
        <v>20050</v>
      </c>
      <c r="U4" s="21">
        <v>22061</v>
      </c>
      <c r="V4" s="17">
        <v>301306</v>
      </c>
      <c r="W4" s="27">
        <v>34.3250732421875</v>
      </c>
      <c r="X4" s="17">
        <v>2605</v>
      </c>
      <c r="Y4" s="17">
        <v>12</v>
      </c>
      <c r="Z4" s="10">
        <f t="shared" si="1"/>
        <v>8.6456957378877277</v>
      </c>
      <c r="AA4" s="10">
        <f t="shared" si="2"/>
        <v>3.9826621441325432</v>
      </c>
      <c r="AB4" s="10">
        <f t="shared" si="4"/>
        <v>4.8952849594327743</v>
      </c>
      <c r="AC4" s="10">
        <f t="shared" si="5"/>
        <v>0</v>
      </c>
      <c r="AD4" s="10">
        <f t="shared" si="6"/>
        <v>3.1257374786863776</v>
      </c>
      <c r="AE4" s="10">
        <f t="shared" si="7"/>
        <v>6.4755515551037064</v>
      </c>
      <c r="AF4" s="83">
        <f t="shared" si="8"/>
        <v>0</v>
      </c>
      <c r="AG4" s="83">
        <f t="shared" si="9"/>
        <v>2.0716875934907755</v>
      </c>
    </row>
    <row r="5" spans="1:33" ht="16" x14ac:dyDescent="0.2">
      <c r="A5" s="15" t="s">
        <v>20021</v>
      </c>
      <c r="B5" s="15" t="s">
        <v>827</v>
      </c>
      <c r="C5" s="16" t="s">
        <v>828</v>
      </c>
      <c r="D5" s="81">
        <v>6</v>
      </c>
      <c r="E5" s="81">
        <v>1</v>
      </c>
      <c r="F5" s="42"/>
      <c r="G5" s="81">
        <v>1</v>
      </c>
      <c r="H5" s="42"/>
      <c r="I5" s="81">
        <v>3</v>
      </c>
      <c r="J5" s="81">
        <v>1</v>
      </c>
      <c r="K5" s="16">
        <f t="shared" si="3"/>
        <v>12</v>
      </c>
      <c r="L5" s="18">
        <v>365438</v>
      </c>
      <c r="M5" s="19">
        <v>67087</v>
      </c>
      <c r="N5" s="19">
        <v>164022</v>
      </c>
      <c r="O5" s="19">
        <v>1338</v>
      </c>
      <c r="P5" s="19">
        <v>24564</v>
      </c>
      <c r="Q5" s="20">
        <v>373</v>
      </c>
      <c r="R5" s="20">
        <f t="shared" si="0"/>
        <v>24937</v>
      </c>
      <c r="S5" s="20">
        <v>597</v>
      </c>
      <c r="T5" s="19">
        <v>7188</v>
      </c>
      <c r="U5" s="21">
        <v>100269</v>
      </c>
      <c r="V5" s="17">
        <v>382976</v>
      </c>
      <c r="W5" s="27">
        <v>39.739589691162109</v>
      </c>
      <c r="X5" s="17">
        <v>1854</v>
      </c>
      <c r="Y5" s="17">
        <v>13</v>
      </c>
      <c r="Z5" s="10">
        <f t="shared" si="1"/>
        <v>4.8410344251336896</v>
      </c>
      <c r="AA5" s="10">
        <f t="shared" si="2"/>
        <v>3.3944685828877006</v>
      </c>
      <c r="AB5" s="10">
        <f t="shared" si="4"/>
        <v>4.691043937099356</v>
      </c>
      <c r="AC5" s="10">
        <f t="shared" si="5"/>
        <v>12.776586479390302</v>
      </c>
      <c r="AD5" s="10">
        <f t="shared" si="6"/>
        <v>2.6128899084965957</v>
      </c>
      <c r="AE5" s="10">
        <f t="shared" si="7"/>
        <v>1.4247388809815882</v>
      </c>
      <c r="AF5" s="83">
        <f t="shared" si="8"/>
        <v>4.8898296242192965</v>
      </c>
      <c r="AG5" s="83">
        <f t="shared" si="9"/>
        <v>0.54527321505151138</v>
      </c>
    </row>
    <row r="6" spans="1:33" ht="16" x14ac:dyDescent="0.2">
      <c r="A6" s="15" t="s">
        <v>20024</v>
      </c>
      <c r="B6" s="15" t="s">
        <v>1879</v>
      </c>
      <c r="C6" s="16" t="s">
        <v>2495</v>
      </c>
      <c r="D6" s="81">
        <v>10</v>
      </c>
      <c r="E6" s="42"/>
      <c r="F6" s="42"/>
      <c r="G6" s="42"/>
      <c r="H6" s="42"/>
      <c r="I6" s="81">
        <v>1</v>
      </c>
      <c r="J6" s="81">
        <v>1</v>
      </c>
      <c r="K6" s="16">
        <f t="shared" si="3"/>
        <v>12</v>
      </c>
      <c r="L6" s="18">
        <v>420003</v>
      </c>
      <c r="M6" s="19">
        <v>224316</v>
      </c>
      <c r="N6" s="19">
        <v>152377</v>
      </c>
      <c r="O6" s="20">
        <v>754</v>
      </c>
      <c r="P6" s="19">
        <v>13098</v>
      </c>
      <c r="Q6" s="20">
        <v>115</v>
      </c>
      <c r="R6" s="20">
        <f t="shared" si="0"/>
        <v>13213</v>
      </c>
      <c r="S6" s="20">
        <v>739</v>
      </c>
      <c r="T6" s="19">
        <v>6789</v>
      </c>
      <c r="U6" s="21">
        <v>21815</v>
      </c>
      <c r="V6" s="17">
        <v>454363</v>
      </c>
      <c r="W6" s="27">
        <v>74.119720458984375</v>
      </c>
      <c r="X6" s="17">
        <v>5577</v>
      </c>
      <c r="Y6" s="17">
        <v>93</v>
      </c>
      <c r="Z6" s="10">
        <f t="shared" si="1"/>
        <v>12.274326914823609</v>
      </c>
      <c r="AA6" s="10">
        <f t="shared" si="2"/>
        <v>20.46821594187907</v>
      </c>
      <c r="AB6" s="10">
        <f t="shared" si="4"/>
        <v>4.0816034987505194</v>
      </c>
      <c r="AC6" s="10">
        <f t="shared" si="5"/>
        <v>6.3685667922548044</v>
      </c>
      <c r="AD6" s="10">
        <f t="shared" si="6"/>
        <v>0.93752431703697325</v>
      </c>
      <c r="AE6" s="10">
        <f t="shared" si="7"/>
        <v>0</v>
      </c>
      <c r="AF6" s="83">
        <f t="shared" si="8"/>
        <v>6.7929617147238712</v>
      </c>
      <c r="AG6" s="83">
        <f t="shared" si="9"/>
        <v>0</v>
      </c>
    </row>
    <row r="7" spans="1:33" ht="16" x14ac:dyDescent="0.2">
      <c r="A7" s="15" t="s">
        <v>20020</v>
      </c>
      <c r="B7" s="15" t="s">
        <v>3732</v>
      </c>
      <c r="C7" s="16" t="s">
        <v>3735</v>
      </c>
      <c r="D7" s="81">
        <v>5</v>
      </c>
      <c r="E7" s="81">
        <v>3</v>
      </c>
      <c r="F7" s="42"/>
      <c r="G7" s="81">
        <v>1</v>
      </c>
      <c r="H7" s="42"/>
      <c r="I7" s="81">
        <v>6</v>
      </c>
      <c r="J7" s="81">
        <v>2</v>
      </c>
      <c r="K7" s="16">
        <f t="shared" si="3"/>
        <v>17</v>
      </c>
      <c r="L7" s="18">
        <v>325078</v>
      </c>
      <c r="M7" s="19">
        <v>49003</v>
      </c>
      <c r="N7" s="19">
        <v>153715</v>
      </c>
      <c r="O7" s="19">
        <v>1487</v>
      </c>
      <c r="P7" s="19">
        <v>15735</v>
      </c>
      <c r="Q7" s="20">
        <v>919</v>
      </c>
      <c r="R7" s="20">
        <f t="shared" si="0"/>
        <v>16654</v>
      </c>
      <c r="S7" s="20">
        <v>677</v>
      </c>
      <c r="T7" s="19">
        <v>10279</v>
      </c>
      <c r="U7" s="21">
        <v>93263</v>
      </c>
      <c r="V7" s="17">
        <v>350948</v>
      </c>
      <c r="W7" s="27">
        <v>28.717597961425781</v>
      </c>
      <c r="X7" s="17">
        <v>1448</v>
      </c>
      <c r="Y7" s="17">
        <v>11</v>
      </c>
      <c r="Z7" s="10">
        <f t="shared" si="1"/>
        <v>4.1259673797827592</v>
      </c>
      <c r="AA7" s="10">
        <f t="shared" si="2"/>
        <v>3.1343674846415994</v>
      </c>
      <c r="AB7" s="10">
        <f t="shared" si="4"/>
        <v>7.4707344962483733</v>
      </c>
      <c r="AC7" s="10">
        <f t="shared" si="5"/>
        <v>14.576367044583277</v>
      </c>
      <c r="AD7" s="10">
        <f t="shared" si="6"/>
        <v>5.5761822668110286</v>
      </c>
      <c r="AE7" s="10">
        <f t="shared" si="7"/>
        <v>4.595299621194135</v>
      </c>
      <c r="AF7" s="83">
        <f t="shared" si="8"/>
        <v>2.6140406369678044</v>
      </c>
      <c r="AG7" s="83">
        <f t="shared" si="9"/>
        <v>0.82409422815049915</v>
      </c>
    </row>
    <row r="8" spans="1:33" ht="16" x14ac:dyDescent="0.2">
      <c r="A8" s="15" t="s">
        <v>20021</v>
      </c>
      <c r="B8" s="15" t="s">
        <v>1288</v>
      </c>
      <c r="C8" s="16" t="s">
        <v>1290</v>
      </c>
      <c r="D8" s="81">
        <v>5</v>
      </c>
      <c r="E8" s="81">
        <v>5</v>
      </c>
      <c r="F8" s="42"/>
      <c r="G8" s="42"/>
      <c r="H8" s="42"/>
      <c r="I8" s="81">
        <v>19</v>
      </c>
      <c r="J8" s="42"/>
      <c r="K8" s="16">
        <f t="shared" si="3"/>
        <v>29</v>
      </c>
      <c r="L8" s="18">
        <v>790390</v>
      </c>
      <c r="M8" s="19">
        <v>60760</v>
      </c>
      <c r="N8" s="19">
        <v>385271</v>
      </c>
      <c r="O8" s="19">
        <v>1967</v>
      </c>
      <c r="P8" s="19">
        <v>49159</v>
      </c>
      <c r="Q8" s="20">
        <v>401</v>
      </c>
      <c r="R8" s="20">
        <f t="shared" si="0"/>
        <v>49560</v>
      </c>
      <c r="S8" s="19">
        <v>1448</v>
      </c>
      <c r="T8" s="19">
        <v>13677</v>
      </c>
      <c r="U8" s="21">
        <v>277707</v>
      </c>
      <c r="V8" s="17">
        <v>903924</v>
      </c>
      <c r="W8" s="27">
        <v>54.142200469970703</v>
      </c>
      <c r="X8" s="17">
        <v>3581</v>
      </c>
      <c r="Y8" s="17">
        <v>32</v>
      </c>
      <c r="Z8" s="10">
        <f t="shared" si="1"/>
        <v>3.9616162420734482</v>
      </c>
      <c r="AA8" s="10">
        <f t="shared" si="2"/>
        <v>3.5401206296104535</v>
      </c>
      <c r="AB8" s="10">
        <f t="shared" si="4"/>
        <v>5.2415353722303468</v>
      </c>
      <c r="AC8" s="10">
        <f t="shared" si="5"/>
        <v>11.755854415498918</v>
      </c>
      <c r="AD8" s="10">
        <f t="shared" si="6"/>
        <v>7.0451337221999957</v>
      </c>
      <c r="AE8" s="10">
        <f t="shared" si="7"/>
        <v>2.5720839384160801</v>
      </c>
      <c r="AF8" s="83">
        <f t="shared" si="8"/>
        <v>1.6686488687155676</v>
      </c>
      <c r="AG8" s="83">
        <f t="shared" si="9"/>
        <v>0.36508660301381635</v>
      </c>
    </row>
    <row r="9" spans="1:33" ht="16" x14ac:dyDescent="0.2">
      <c r="A9" s="15" t="s">
        <v>20016</v>
      </c>
      <c r="B9" s="15" t="s">
        <v>663</v>
      </c>
      <c r="C9" s="16" t="s">
        <v>665</v>
      </c>
      <c r="D9" s="81">
        <v>3</v>
      </c>
      <c r="E9" s="81">
        <v>14</v>
      </c>
      <c r="F9" s="42"/>
      <c r="G9" s="81">
        <v>1</v>
      </c>
      <c r="H9" s="42"/>
      <c r="I9" s="81">
        <v>5</v>
      </c>
      <c r="J9" s="42"/>
      <c r="K9" s="16">
        <f t="shared" si="3"/>
        <v>23</v>
      </c>
      <c r="L9" s="18">
        <v>347483</v>
      </c>
      <c r="M9" s="19">
        <v>26677</v>
      </c>
      <c r="N9" s="19">
        <v>131311</v>
      </c>
      <c r="O9" s="19">
        <v>2265</v>
      </c>
      <c r="P9" s="19">
        <v>20496</v>
      </c>
      <c r="Q9" s="20">
        <v>357</v>
      </c>
      <c r="R9" s="20">
        <f t="shared" si="0"/>
        <v>20853</v>
      </c>
      <c r="S9" s="20">
        <v>681</v>
      </c>
      <c r="T9" s="19">
        <v>7491</v>
      </c>
      <c r="U9" s="21">
        <v>158205</v>
      </c>
      <c r="V9" s="17">
        <v>367406</v>
      </c>
      <c r="W9" s="27">
        <v>43.388790130615234</v>
      </c>
      <c r="X9" s="17">
        <v>1678</v>
      </c>
      <c r="Y9" s="17">
        <v>17</v>
      </c>
      <c r="Z9" s="10">
        <f t="shared" si="1"/>
        <v>4.567154591922832</v>
      </c>
      <c r="AA9" s="10">
        <f t="shared" si="2"/>
        <v>4.6270338535571005</v>
      </c>
      <c r="AB9" s="10">
        <f t="shared" si="4"/>
        <v>9.4557554922522424</v>
      </c>
      <c r="AC9" s="10">
        <f t="shared" si="5"/>
        <v>16.065203305147829</v>
      </c>
      <c r="AD9" s="10">
        <f t="shared" si="6"/>
        <v>5.4396487292436602</v>
      </c>
      <c r="AE9" s="10">
        <f t="shared" si="7"/>
        <v>12.641825479599255</v>
      </c>
      <c r="AF9" s="83">
        <f t="shared" si="8"/>
        <v>2.9533530756831734</v>
      </c>
      <c r="AG9" s="83">
        <f t="shared" si="9"/>
        <v>2.324015043772321</v>
      </c>
    </row>
    <row r="10" spans="1:33" ht="16" x14ac:dyDescent="0.2">
      <c r="A10" s="15" t="s">
        <v>20029</v>
      </c>
      <c r="B10" s="15" t="s">
        <v>1562</v>
      </c>
      <c r="C10" s="16" t="s">
        <v>2717</v>
      </c>
      <c r="D10" s="81">
        <v>26</v>
      </c>
      <c r="E10" s="42"/>
      <c r="F10" s="42"/>
      <c r="G10" s="42"/>
      <c r="H10" s="42"/>
      <c r="I10" s="81">
        <v>3</v>
      </c>
      <c r="J10" s="81">
        <v>1</v>
      </c>
      <c r="K10" s="16">
        <f t="shared" si="3"/>
        <v>30</v>
      </c>
      <c r="L10" s="18">
        <v>620961</v>
      </c>
      <c r="M10" s="19">
        <v>392938</v>
      </c>
      <c r="N10" s="19">
        <v>174120</v>
      </c>
      <c r="O10" s="19">
        <v>1884</v>
      </c>
      <c r="P10" s="19">
        <v>14397</v>
      </c>
      <c r="Q10" s="20">
        <v>192</v>
      </c>
      <c r="R10" s="20">
        <f t="shared" si="0"/>
        <v>14589</v>
      </c>
      <c r="S10" s="20">
        <v>942</v>
      </c>
      <c r="T10" s="19">
        <v>10528</v>
      </c>
      <c r="U10" s="21">
        <v>25960</v>
      </c>
      <c r="V10" s="17">
        <v>623513</v>
      </c>
      <c r="W10" s="27">
        <v>68.903999328613281</v>
      </c>
      <c r="X10" s="17">
        <v>8346</v>
      </c>
      <c r="Y10" s="17">
        <v>211</v>
      </c>
      <c r="Z10" s="10">
        <f t="shared" si="1"/>
        <v>13.385446654680816</v>
      </c>
      <c r="AA10" s="10">
        <f t="shared" si="2"/>
        <v>33.840513349360798</v>
      </c>
      <c r="AB10" s="10">
        <f t="shared" si="4"/>
        <v>6.901744692040702</v>
      </c>
      <c r="AC10" s="10">
        <f t="shared" si="5"/>
        <v>9.45259993761284</v>
      </c>
      <c r="AD10" s="10">
        <f t="shared" si="6"/>
        <v>2.4613566998129368</v>
      </c>
      <c r="AE10" s="10">
        <f t="shared" si="7"/>
        <v>0</v>
      </c>
      <c r="AF10" s="83">
        <f t="shared" si="8"/>
        <v>3.8404023026533447</v>
      </c>
      <c r="AG10" s="83">
        <f t="shared" si="9"/>
        <v>0</v>
      </c>
    </row>
    <row r="11" spans="1:33" ht="16" x14ac:dyDescent="0.2">
      <c r="A11" s="15" t="s">
        <v>20017</v>
      </c>
      <c r="B11" s="15" t="s">
        <v>183</v>
      </c>
      <c r="C11" s="16" t="s">
        <v>1652</v>
      </c>
      <c r="D11" s="81">
        <v>11</v>
      </c>
      <c r="E11" s="42"/>
      <c r="F11" s="42"/>
      <c r="G11" s="42"/>
      <c r="H11" s="42"/>
      <c r="I11" s="42"/>
      <c r="J11" s="42"/>
      <c r="K11" s="16">
        <f t="shared" si="3"/>
        <v>11</v>
      </c>
      <c r="L11" s="18">
        <v>229493</v>
      </c>
      <c r="M11" s="19">
        <v>124542</v>
      </c>
      <c r="N11" s="19">
        <v>86679</v>
      </c>
      <c r="O11" s="20">
        <v>397</v>
      </c>
      <c r="P11" s="19">
        <v>7469</v>
      </c>
      <c r="Q11" s="20">
        <v>39</v>
      </c>
      <c r="R11" s="20">
        <f t="shared" si="0"/>
        <v>7508</v>
      </c>
      <c r="S11" s="20">
        <v>332</v>
      </c>
      <c r="T11" s="19">
        <v>2382</v>
      </c>
      <c r="U11" s="21">
        <v>7653</v>
      </c>
      <c r="V11" s="17">
        <v>229387</v>
      </c>
      <c r="W11" s="27">
        <v>66.938194274902344</v>
      </c>
      <c r="X11" s="17">
        <v>2120</v>
      </c>
      <c r="Y11" s="17">
        <v>53</v>
      </c>
      <c r="Z11" s="10">
        <f t="shared" si="1"/>
        <v>9.2420233055927312</v>
      </c>
      <c r="AA11" s="10">
        <f t="shared" si="2"/>
        <v>23.105058263981828</v>
      </c>
      <c r="AB11" s="10">
        <f t="shared" si="4"/>
        <v>6.8473921706917924</v>
      </c>
      <c r="AC11" s="10">
        <f t="shared" si="5"/>
        <v>12.617659676483207</v>
      </c>
      <c r="AD11" s="10">
        <f t="shared" si="6"/>
        <v>0</v>
      </c>
      <c r="AE11" s="10">
        <f t="shared" si="7"/>
        <v>0</v>
      </c>
      <c r="AF11" s="83" t="s">
        <v>39039</v>
      </c>
      <c r="AG11" s="83" t="s">
        <v>39039</v>
      </c>
    </row>
    <row r="12" spans="1:33" ht="16" x14ac:dyDescent="0.2">
      <c r="A12" s="15" t="s">
        <v>20636</v>
      </c>
      <c r="B12" s="15" t="s">
        <v>4047</v>
      </c>
      <c r="C12" s="16" t="s">
        <v>4072</v>
      </c>
      <c r="D12" s="81">
        <v>4</v>
      </c>
      <c r="E12" s="42"/>
      <c r="F12" s="42"/>
      <c r="G12" s="42"/>
      <c r="H12" s="42"/>
      <c r="I12" s="81">
        <v>3</v>
      </c>
      <c r="J12" s="42"/>
      <c r="K12" s="16">
        <f t="shared" si="3"/>
        <v>7</v>
      </c>
      <c r="L12" s="18">
        <v>212237</v>
      </c>
      <c r="M12" s="19">
        <v>155258</v>
      </c>
      <c r="N12" s="19">
        <v>44819</v>
      </c>
      <c r="O12" s="20">
        <v>361</v>
      </c>
      <c r="P12" s="19">
        <v>2132</v>
      </c>
      <c r="Q12" s="20">
        <v>48</v>
      </c>
      <c r="R12" s="20">
        <f t="shared" si="0"/>
        <v>2180</v>
      </c>
      <c r="S12" s="20">
        <v>150</v>
      </c>
      <c r="T12" s="19">
        <v>1765</v>
      </c>
      <c r="U12" s="21">
        <v>7704</v>
      </c>
      <c r="V12" s="17">
        <v>212115</v>
      </c>
      <c r="W12" s="27">
        <v>62.555355072021484</v>
      </c>
      <c r="X12" s="17">
        <v>3369</v>
      </c>
      <c r="Y12" s="17">
        <v>52</v>
      </c>
      <c r="Z12" s="10">
        <f t="shared" si="1"/>
        <v>15.882893713315891</v>
      </c>
      <c r="AA12" s="10">
        <f t="shared" si="2"/>
        <v>24.515003653678431</v>
      </c>
      <c r="AB12" s="10">
        <f t="shared" si="4"/>
        <v>4.7117137916574396</v>
      </c>
      <c r="AC12" s="10">
        <f t="shared" si="5"/>
        <v>3.6805096769800687</v>
      </c>
      <c r="AD12" s="10">
        <f t="shared" si="6"/>
        <v>9.5622711031354708</v>
      </c>
      <c r="AE12" s="10">
        <f t="shared" si="7"/>
        <v>0</v>
      </c>
      <c r="AF12" s="83">
        <f t="shared" si="8"/>
        <v>0.38489911416266254</v>
      </c>
      <c r="AG12" s="83">
        <f t="shared" si="9"/>
        <v>0</v>
      </c>
    </row>
    <row r="13" spans="1:33" ht="16" x14ac:dyDescent="0.2">
      <c r="A13" s="15" t="s">
        <v>20033</v>
      </c>
      <c r="B13" s="15" t="s">
        <v>1666</v>
      </c>
      <c r="C13" s="16" t="s">
        <v>3164</v>
      </c>
      <c r="D13" s="81">
        <v>8</v>
      </c>
      <c r="E13" s="81">
        <v>1</v>
      </c>
      <c r="F13" s="42"/>
      <c r="G13" s="42"/>
      <c r="H13" s="42"/>
      <c r="I13" s="42"/>
      <c r="J13" s="42"/>
      <c r="K13" s="16">
        <f t="shared" si="3"/>
        <v>9</v>
      </c>
      <c r="L13" s="18">
        <v>617594</v>
      </c>
      <c r="M13" s="19">
        <v>138073</v>
      </c>
      <c r="N13" s="19">
        <v>290312</v>
      </c>
      <c r="O13" s="19">
        <v>1227</v>
      </c>
      <c r="P13" s="19">
        <v>54846</v>
      </c>
      <c r="Q13" s="20">
        <v>182</v>
      </c>
      <c r="R13" s="20">
        <f t="shared" si="0"/>
        <v>55028</v>
      </c>
      <c r="S13" s="19">
        <v>10078</v>
      </c>
      <c r="T13" s="19">
        <v>14959</v>
      </c>
      <c r="U13" s="21">
        <v>107917</v>
      </c>
      <c r="V13" s="17">
        <v>654413</v>
      </c>
      <c r="W13" s="27">
        <v>69.170494079589844</v>
      </c>
      <c r="X13" s="17">
        <v>4749</v>
      </c>
      <c r="Y13" s="17">
        <v>53</v>
      </c>
      <c r="Z13" s="10">
        <f t="shared" si="1"/>
        <v>7.2568851780144961</v>
      </c>
      <c r="AA13" s="10">
        <f t="shared" si="2"/>
        <v>8.0988611167565434</v>
      </c>
      <c r="AB13" s="10">
        <f t="shared" si="4"/>
        <v>2.0818114905816536</v>
      </c>
      <c r="AC13" s="10">
        <f t="shared" si="5"/>
        <v>8.277194982778262</v>
      </c>
      <c r="AD13" s="10">
        <f t="shared" si="6"/>
        <v>0</v>
      </c>
      <c r="AE13" s="10">
        <f t="shared" si="7"/>
        <v>1.3237686634834442</v>
      </c>
      <c r="AF13" s="83" t="s">
        <v>39039</v>
      </c>
      <c r="AG13" s="83" t="s">
        <v>39039</v>
      </c>
    </row>
    <row r="14" spans="1:33" ht="16" x14ac:dyDescent="0.2">
      <c r="A14" s="15" t="s">
        <v>738</v>
      </c>
      <c r="B14" s="15" t="s">
        <v>12945</v>
      </c>
      <c r="C14" s="16" t="s">
        <v>20631</v>
      </c>
      <c r="D14" s="81">
        <v>2</v>
      </c>
      <c r="E14" s="81">
        <v>2</v>
      </c>
      <c r="F14" s="42"/>
      <c r="G14" s="42"/>
      <c r="H14" s="42"/>
      <c r="I14" s="81">
        <v>1</v>
      </c>
      <c r="J14" s="42"/>
      <c r="K14" s="16">
        <f t="shared" si="3"/>
        <v>5</v>
      </c>
      <c r="L14" s="18">
        <v>261310</v>
      </c>
      <c r="M14" s="19">
        <v>97637</v>
      </c>
      <c r="N14" s="19">
        <v>119801</v>
      </c>
      <c r="O14" s="19">
        <v>1597</v>
      </c>
      <c r="P14" s="19">
        <v>8313</v>
      </c>
      <c r="Q14" s="20">
        <v>79</v>
      </c>
      <c r="R14" s="20">
        <f t="shared" si="0"/>
        <v>8392</v>
      </c>
      <c r="S14" s="20">
        <v>445</v>
      </c>
      <c r="T14" s="19">
        <v>5919</v>
      </c>
      <c r="U14" s="21">
        <v>27519</v>
      </c>
      <c r="V14" s="17">
        <v>258419</v>
      </c>
      <c r="W14" s="27">
        <v>65.893440246582031</v>
      </c>
      <c r="X14" s="17">
        <v>3174</v>
      </c>
      <c r="Y14" s="17">
        <v>60</v>
      </c>
      <c r="Z14" s="10">
        <f t="shared" si="1"/>
        <v>12.282378617671302</v>
      </c>
      <c r="AA14" s="10">
        <f t="shared" si="2"/>
        <v>23.218107027734028</v>
      </c>
      <c r="AB14" s="10">
        <f t="shared" si="4"/>
        <v>2.7334802123367434</v>
      </c>
      <c r="AC14" s="10">
        <f t="shared" si="5"/>
        <v>2.9262911162191152</v>
      </c>
      <c r="AD14" s="10">
        <f t="shared" si="6"/>
        <v>1.1924536761558158</v>
      </c>
      <c r="AE14" s="10">
        <f t="shared" si="7"/>
        <v>10.382437069453314</v>
      </c>
      <c r="AF14" s="83">
        <f t="shared" si="8"/>
        <v>2.4540082140991633</v>
      </c>
      <c r="AG14" s="83">
        <f t="shared" si="9"/>
        <v>8.7067844035030326</v>
      </c>
    </row>
    <row r="15" spans="1:33" ht="16" x14ac:dyDescent="0.2">
      <c r="A15" s="15" t="s">
        <v>20019</v>
      </c>
      <c r="B15" s="15" t="s">
        <v>5001</v>
      </c>
      <c r="C15" s="16" t="s">
        <v>5003</v>
      </c>
      <c r="D15" s="42"/>
      <c r="E15" s="81">
        <v>2</v>
      </c>
      <c r="F15" s="42"/>
      <c r="G15" s="42"/>
      <c r="H15" s="42"/>
      <c r="I15" s="81">
        <v>2</v>
      </c>
      <c r="J15" s="42"/>
      <c r="K15" s="16">
        <f t="shared" si="3"/>
        <v>4</v>
      </c>
      <c r="L15" s="18">
        <v>236123</v>
      </c>
      <c r="M15" s="19">
        <v>10580</v>
      </c>
      <c r="N15" s="19">
        <v>145724</v>
      </c>
      <c r="O15" s="19">
        <v>2715</v>
      </c>
      <c r="P15" s="19">
        <v>19119</v>
      </c>
      <c r="Q15" s="20">
        <v>365</v>
      </c>
      <c r="R15" s="20">
        <f t="shared" si="0"/>
        <v>19484</v>
      </c>
      <c r="S15" s="20">
        <v>369</v>
      </c>
      <c r="T15" s="19">
        <v>5443</v>
      </c>
      <c r="U15" s="21">
        <v>51808</v>
      </c>
      <c r="V15" s="17">
        <v>252369</v>
      </c>
      <c r="W15" s="27">
        <v>17.242570877075195</v>
      </c>
      <c r="X15" s="17">
        <v>466</v>
      </c>
      <c r="Y15" s="17">
        <v>1</v>
      </c>
      <c r="Z15" s="10">
        <f t="shared" si="1"/>
        <v>1.8465025419128338</v>
      </c>
      <c r="AA15" s="10">
        <f t="shared" si="2"/>
        <v>0.39624518066799014</v>
      </c>
      <c r="AB15" s="10">
        <f t="shared" si="4"/>
        <v>2.4200462107823952</v>
      </c>
      <c r="AC15" s="10">
        <f t="shared" si="5"/>
        <v>0</v>
      </c>
      <c r="AD15" s="10">
        <f t="shared" si="6"/>
        <v>1.960653603485258</v>
      </c>
      <c r="AE15" s="10">
        <f t="shared" si="7"/>
        <v>5.514868084355423</v>
      </c>
      <c r="AF15" s="83">
        <f t="shared" si="8"/>
        <v>0</v>
      </c>
      <c r="AG15" s="83">
        <f t="shared" si="9"/>
        <v>2.8127702285361336</v>
      </c>
    </row>
    <row r="16" spans="1:33" ht="16" x14ac:dyDescent="0.2">
      <c r="A16" s="15" t="s">
        <v>20036</v>
      </c>
      <c r="B16" s="15" t="s">
        <v>4094</v>
      </c>
      <c r="C16" s="16" t="s">
        <v>4097</v>
      </c>
      <c r="D16" s="81">
        <v>10</v>
      </c>
      <c r="E16" s="81">
        <v>3</v>
      </c>
      <c r="F16" s="42"/>
      <c r="G16" s="42"/>
      <c r="H16" s="81">
        <v>1</v>
      </c>
      <c r="I16" s="81">
        <v>5</v>
      </c>
      <c r="J16" s="42"/>
      <c r="K16" s="16">
        <f t="shared" si="3"/>
        <v>19</v>
      </c>
      <c r="L16" s="18">
        <v>731424</v>
      </c>
      <c r="M16" s="19">
        <v>252007</v>
      </c>
      <c r="N16" s="19">
        <v>329545</v>
      </c>
      <c r="O16" s="19">
        <v>2250</v>
      </c>
      <c r="P16" s="19">
        <v>36115</v>
      </c>
      <c r="Q16" s="20">
        <v>436</v>
      </c>
      <c r="R16" s="20">
        <f t="shared" si="0"/>
        <v>36551</v>
      </c>
      <c r="S16" s="19">
        <v>1960</v>
      </c>
      <c r="T16" s="19">
        <v>13423</v>
      </c>
      <c r="U16" s="21">
        <v>95688</v>
      </c>
      <c r="V16" s="17">
        <v>856916</v>
      </c>
      <c r="W16" s="27">
        <v>53.400146484375</v>
      </c>
      <c r="X16" s="17">
        <v>5054</v>
      </c>
      <c r="Y16" s="17">
        <v>47</v>
      </c>
      <c r="Z16" s="10">
        <f t="shared" si="1"/>
        <v>5.8978943093605443</v>
      </c>
      <c r="AA16" s="10">
        <f t="shared" si="2"/>
        <v>5.4847849730895444</v>
      </c>
      <c r="AB16" s="10">
        <f t="shared" si="4"/>
        <v>3.7109606935043349</v>
      </c>
      <c r="AC16" s="10">
        <f t="shared" si="5"/>
        <v>5.6687767743413024</v>
      </c>
      <c r="AD16" s="10">
        <f t="shared" si="6"/>
        <v>2.1674906743713738</v>
      </c>
      <c r="AE16" s="10">
        <f t="shared" si="7"/>
        <v>4.4788419506252461</v>
      </c>
      <c r="AF16" s="83">
        <f t="shared" si="8"/>
        <v>2.6153638589404262</v>
      </c>
      <c r="AG16" s="83">
        <f t="shared" si="9"/>
        <v>2.0663719588663154</v>
      </c>
    </row>
    <row r="17" spans="1:33" ht="16" x14ac:dyDescent="0.2">
      <c r="A17" s="15" t="s">
        <v>20030</v>
      </c>
      <c r="B17" s="15" t="s">
        <v>4759</v>
      </c>
      <c r="C17" s="16" t="s">
        <v>4761</v>
      </c>
      <c r="D17" s="81">
        <v>2</v>
      </c>
      <c r="E17" s="42"/>
      <c r="F17" s="42"/>
      <c r="G17" s="42"/>
      <c r="H17" s="42"/>
      <c r="I17" s="42"/>
      <c r="J17" s="42"/>
      <c r="K17" s="16">
        <f t="shared" si="3"/>
        <v>2</v>
      </c>
      <c r="L17" s="18">
        <v>222209</v>
      </c>
      <c r="M17" s="19">
        <v>65204</v>
      </c>
      <c r="N17" s="19">
        <v>134251</v>
      </c>
      <c r="O17" s="20">
        <v>720</v>
      </c>
      <c r="P17" s="19">
        <v>6289</v>
      </c>
      <c r="Q17" s="20">
        <v>147</v>
      </c>
      <c r="R17" s="20">
        <f t="shared" si="0"/>
        <v>6436</v>
      </c>
      <c r="S17" s="20">
        <v>266</v>
      </c>
      <c r="T17" s="19">
        <v>5626</v>
      </c>
      <c r="U17" s="21">
        <v>9706</v>
      </c>
      <c r="V17" s="17">
        <v>232489</v>
      </c>
      <c r="W17" s="27">
        <v>41.662143707275391</v>
      </c>
      <c r="X17" s="17">
        <v>991</v>
      </c>
      <c r="Y17" s="17">
        <v>10</v>
      </c>
      <c r="Z17" s="10">
        <f t="shared" si="1"/>
        <v>4.262567261246768</v>
      </c>
      <c r="AA17" s="10">
        <f t="shared" si="2"/>
        <v>4.3012787701783735</v>
      </c>
      <c r="AB17" s="10">
        <f t="shared" si="4"/>
        <v>1.2857907902663068</v>
      </c>
      <c r="AC17" s="10">
        <f t="shared" si="5"/>
        <v>4.3818521212546129</v>
      </c>
      <c r="AD17" s="10">
        <f t="shared" si="6"/>
        <v>0</v>
      </c>
      <c r="AE17" s="10">
        <f t="shared" si="7"/>
        <v>0</v>
      </c>
      <c r="AF17" s="83" t="s">
        <v>39039</v>
      </c>
      <c r="AG17" s="83" t="s">
        <v>39039</v>
      </c>
    </row>
    <row r="18" spans="1:33" ht="16" x14ac:dyDescent="0.2">
      <c r="A18" s="15" t="s">
        <v>20034</v>
      </c>
      <c r="B18" s="15" t="s">
        <v>81</v>
      </c>
      <c r="C18" s="16" t="s">
        <v>83</v>
      </c>
      <c r="D18" s="81">
        <v>54</v>
      </c>
      <c r="E18" s="81">
        <v>12</v>
      </c>
      <c r="F18" s="42"/>
      <c r="G18" s="42"/>
      <c r="H18" s="42"/>
      <c r="I18" s="81">
        <v>2</v>
      </c>
      <c r="J18" s="81">
        <v>4</v>
      </c>
      <c r="K18" s="16">
        <f t="shared" si="3"/>
        <v>72</v>
      </c>
      <c r="L18" s="18">
        <v>2695598</v>
      </c>
      <c r="M18" s="19">
        <v>872286</v>
      </c>
      <c r="N18" s="19">
        <v>854717</v>
      </c>
      <c r="O18" s="19">
        <v>4097</v>
      </c>
      <c r="P18" s="19">
        <v>144903</v>
      </c>
      <c r="Q18" s="20">
        <v>557</v>
      </c>
      <c r="R18" s="20">
        <f t="shared" si="0"/>
        <v>145460</v>
      </c>
      <c r="S18" s="19">
        <v>4227</v>
      </c>
      <c r="T18" s="19">
        <v>35949</v>
      </c>
      <c r="U18" s="21">
        <v>778862</v>
      </c>
      <c r="V18" s="17">
        <v>2724121</v>
      </c>
      <c r="W18" s="27">
        <v>82.477745056152344</v>
      </c>
      <c r="X18" s="17">
        <v>24089</v>
      </c>
      <c r="Y18" s="17">
        <v>411</v>
      </c>
      <c r="Z18" s="10">
        <f t="shared" si="1"/>
        <v>8.8428524283612955</v>
      </c>
      <c r="AA18" s="10">
        <f t="shared" si="2"/>
        <v>15.087435543428503</v>
      </c>
      <c r="AB18" s="10">
        <f t="shared" si="4"/>
        <v>3.8157448869283503</v>
      </c>
      <c r="AC18" s="10">
        <f t="shared" si="5"/>
        <v>8.8437573390902919</v>
      </c>
      <c r="AD18" s="10">
        <f t="shared" si="6"/>
        <v>0.33427939974785303</v>
      </c>
      <c r="AE18" s="10">
        <f t="shared" si="7"/>
        <v>2.201013419945657</v>
      </c>
      <c r="AF18" s="83">
        <f t="shared" si="8"/>
        <v>26.456184095583332</v>
      </c>
      <c r="AG18" s="83">
        <f t="shared" si="9"/>
        <v>6.5843525553949229</v>
      </c>
    </row>
    <row r="19" spans="1:33" ht="16" x14ac:dyDescent="0.2">
      <c r="A19" s="15" t="s">
        <v>20016</v>
      </c>
      <c r="B19" s="15" t="s">
        <v>5922</v>
      </c>
      <c r="C19" s="16" t="s">
        <v>5924</v>
      </c>
      <c r="D19" s="42"/>
      <c r="E19" s="81">
        <v>1</v>
      </c>
      <c r="F19" s="42"/>
      <c r="G19" s="42"/>
      <c r="H19" s="42"/>
      <c r="I19" s="81">
        <v>1</v>
      </c>
      <c r="J19" s="42"/>
      <c r="K19" s="16">
        <f t="shared" si="3"/>
        <v>2</v>
      </c>
      <c r="L19" s="18">
        <v>243916</v>
      </c>
      <c r="M19" s="19">
        <v>9972</v>
      </c>
      <c r="N19" s="19">
        <v>49641</v>
      </c>
      <c r="O19" s="20">
        <v>600</v>
      </c>
      <c r="P19" s="19">
        <v>33581</v>
      </c>
      <c r="Q19" s="19">
        <v>1105</v>
      </c>
      <c r="R19" s="20">
        <f t="shared" si="0"/>
        <v>34686</v>
      </c>
      <c r="S19" s="20">
        <v>360</v>
      </c>
      <c r="T19" s="19">
        <v>6591</v>
      </c>
      <c r="U19" s="21">
        <v>142066</v>
      </c>
      <c r="V19" s="17">
        <v>259894</v>
      </c>
      <c r="W19" s="27">
        <v>22.051408767700195</v>
      </c>
      <c r="X19" s="17">
        <v>612</v>
      </c>
      <c r="Y19" s="17">
        <v>7</v>
      </c>
      <c r="Z19" s="10">
        <f t="shared" si="1"/>
        <v>2.3548061902160109</v>
      </c>
      <c r="AA19" s="10">
        <f t="shared" si="2"/>
        <v>2.6934057731228886</v>
      </c>
      <c r="AB19" s="10">
        <f t="shared" si="4"/>
        <v>1.1713634436211062</v>
      </c>
      <c r="AC19" s="10">
        <f t="shared" si="5"/>
        <v>0</v>
      </c>
      <c r="AD19" s="10">
        <f t="shared" si="6"/>
        <v>2.8778055006374341</v>
      </c>
      <c r="AE19" s="10">
        <f t="shared" si="7"/>
        <v>1.0055688402372338</v>
      </c>
      <c r="AF19" s="83">
        <f t="shared" si="8"/>
        <v>0</v>
      </c>
      <c r="AG19" s="83">
        <f t="shared" si="9"/>
        <v>0.34942209958751563</v>
      </c>
    </row>
    <row r="20" spans="1:33" ht="16" x14ac:dyDescent="0.2">
      <c r="A20" s="15" t="s">
        <v>13443</v>
      </c>
      <c r="B20" s="15" t="s">
        <v>534</v>
      </c>
      <c r="C20" s="16" t="s">
        <v>22314</v>
      </c>
      <c r="D20" s="81">
        <v>8</v>
      </c>
      <c r="E20" s="81">
        <v>1</v>
      </c>
      <c r="F20" s="42"/>
      <c r="G20" s="42"/>
      <c r="H20" s="42"/>
      <c r="I20" s="81">
        <v>3</v>
      </c>
      <c r="J20" s="42"/>
      <c r="K20" s="16">
        <f t="shared" si="3"/>
        <v>12</v>
      </c>
      <c r="L20" s="18">
        <v>296943</v>
      </c>
      <c r="M20" s="19">
        <v>132307</v>
      </c>
      <c r="N20" s="19">
        <v>142831</v>
      </c>
      <c r="O20" s="20">
        <v>549</v>
      </c>
      <c r="P20" s="19">
        <v>5434</v>
      </c>
      <c r="Q20" s="20">
        <v>168</v>
      </c>
      <c r="R20" s="20">
        <f t="shared" si="0"/>
        <v>5602</v>
      </c>
      <c r="S20" s="20">
        <v>721</v>
      </c>
      <c r="T20" s="19">
        <v>6625</v>
      </c>
      <c r="U20" s="21">
        <v>8308</v>
      </c>
      <c r="V20" s="17">
        <v>297671</v>
      </c>
      <c r="W20" s="27">
        <v>53.417514801025391</v>
      </c>
      <c r="X20" s="17">
        <v>2695</v>
      </c>
      <c r="Y20" s="17">
        <v>60</v>
      </c>
      <c r="Z20" s="10">
        <f t="shared" si="1"/>
        <v>9.0536196001625964</v>
      </c>
      <c r="AA20" s="10">
        <f t="shared" si="2"/>
        <v>20.156481484592049</v>
      </c>
      <c r="AB20" s="10">
        <f t="shared" si="4"/>
        <v>5.7731137433302502</v>
      </c>
      <c r="AC20" s="10">
        <f t="shared" si="5"/>
        <v>8.6379189525659488</v>
      </c>
      <c r="AD20" s="10">
        <f t="shared" si="6"/>
        <v>3.0005491004853893</v>
      </c>
      <c r="AE20" s="10">
        <f t="shared" si="7"/>
        <v>17.195130339087971</v>
      </c>
      <c r="AF20" s="83">
        <f t="shared" si="8"/>
        <v>2.8787794044658761</v>
      </c>
      <c r="AG20" s="83">
        <f t="shared" si="9"/>
        <v>5.7306612100786385</v>
      </c>
    </row>
    <row r="21" spans="1:33" ht="16" x14ac:dyDescent="0.2">
      <c r="A21" s="15" t="s">
        <v>13443</v>
      </c>
      <c r="B21" s="15" t="s">
        <v>968</v>
      </c>
      <c r="C21" s="16" t="s">
        <v>3367</v>
      </c>
      <c r="D21" s="81">
        <v>8</v>
      </c>
      <c r="E21" s="42"/>
      <c r="F21" s="42"/>
      <c r="G21" s="42"/>
      <c r="H21" s="42"/>
      <c r="I21" s="81">
        <v>1</v>
      </c>
      <c r="J21" s="42"/>
      <c r="K21" s="16">
        <f t="shared" si="3"/>
        <v>9</v>
      </c>
      <c r="L21" s="18">
        <v>396815</v>
      </c>
      <c r="M21" s="19">
        <v>208208</v>
      </c>
      <c r="N21" s="19">
        <v>132710</v>
      </c>
      <c r="O21" s="20">
        <v>997</v>
      </c>
      <c r="P21" s="19">
        <v>7213</v>
      </c>
      <c r="Q21" s="20">
        <v>70</v>
      </c>
      <c r="R21" s="20">
        <f t="shared" si="0"/>
        <v>7283</v>
      </c>
      <c r="S21" s="20">
        <v>599</v>
      </c>
      <c r="T21" s="19">
        <v>7484</v>
      </c>
      <c r="U21" s="21">
        <v>39534</v>
      </c>
      <c r="V21" s="17">
        <v>388655</v>
      </c>
      <c r="W21" s="27">
        <v>69.02178955078125</v>
      </c>
      <c r="X21" s="17">
        <v>5186</v>
      </c>
      <c r="Y21" s="17">
        <v>63</v>
      </c>
      <c r="Z21" s="10">
        <f t="shared" si="1"/>
        <v>13.343453705728731</v>
      </c>
      <c r="AA21" s="10">
        <f t="shared" si="2"/>
        <v>16.209749006188005</v>
      </c>
      <c r="AB21" s="10">
        <f t="shared" si="4"/>
        <v>3.2400848902241242</v>
      </c>
      <c r="AC21" s="10">
        <f t="shared" si="5"/>
        <v>5.4890164780274677</v>
      </c>
      <c r="AD21" s="10">
        <f t="shared" si="6"/>
        <v>1.0764610267285275</v>
      </c>
      <c r="AE21" s="10">
        <f t="shared" si="7"/>
        <v>0</v>
      </c>
      <c r="AF21" s="83">
        <f t="shared" si="8"/>
        <v>5.0991316375931754</v>
      </c>
      <c r="AG21" s="83">
        <f t="shared" si="9"/>
        <v>0</v>
      </c>
    </row>
    <row r="22" spans="1:33" ht="16" x14ac:dyDescent="0.2">
      <c r="A22" s="15" t="s">
        <v>20020</v>
      </c>
      <c r="B22" s="15" t="s">
        <v>19533</v>
      </c>
      <c r="C22" s="16" t="s">
        <v>19535</v>
      </c>
      <c r="D22" s="81">
        <v>1</v>
      </c>
      <c r="E22" s="81">
        <v>1</v>
      </c>
      <c r="F22" s="42"/>
      <c r="G22" s="42"/>
      <c r="H22" s="42"/>
      <c r="I22" s="81">
        <v>6</v>
      </c>
      <c r="J22" s="42"/>
      <c r="K22" s="16">
        <f t="shared" si="3"/>
        <v>8</v>
      </c>
      <c r="L22" s="18">
        <v>416427</v>
      </c>
      <c r="M22" s="19">
        <v>24391</v>
      </c>
      <c r="N22" s="19">
        <v>294598</v>
      </c>
      <c r="O22" s="19">
        <v>2403</v>
      </c>
      <c r="P22" s="19">
        <v>12206</v>
      </c>
      <c r="Q22" s="19">
        <v>1092</v>
      </c>
      <c r="R22" s="20">
        <f t="shared" si="0"/>
        <v>13298</v>
      </c>
      <c r="S22" s="20">
        <v>768</v>
      </c>
      <c r="T22" s="19">
        <v>14103</v>
      </c>
      <c r="U22" s="21">
        <v>66866</v>
      </c>
      <c r="V22" s="17">
        <v>444949</v>
      </c>
      <c r="W22" s="27">
        <v>34.708843231201172</v>
      </c>
      <c r="X22" s="17">
        <v>2039</v>
      </c>
      <c r="Y22" s="17">
        <v>20</v>
      </c>
      <c r="Z22" s="10">
        <f t="shared" si="1"/>
        <v>4.5825476627658448</v>
      </c>
      <c r="AA22" s="10">
        <f t="shared" si="2"/>
        <v>4.4948971679900387</v>
      </c>
      <c r="AB22" s="10">
        <f t="shared" si="4"/>
        <v>2.7444357422961119</v>
      </c>
      <c r="AC22" s="10">
        <f t="shared" si="5"/>
        <v>5.8569612913428264</v>
      </c>
      <c r="AD22" s="10">
        <f t="shared" si="6"/>
        <v>2.9095338635797159</v>
      </c>
      <c r="AE22" s="10">
        <f t="shared" si="7"/>
        <v>2.1364691002474032</v>
      </c>
      <c r="AF22" s="83">
        <f t="shared" si="8"/>
        <v>2.0130239295915162</v>
      </c>
      <c r="AG22" s="83">
        <f t="shared" si="9"/>
        <v>0.73429944466046526</v>
      </c>
    </row>
    <row r="23" spans="1:33" ht="16" x14ac:dyDescent="0.2">
      <c r="A23" s="15" t="s">
        <v>13443</v>
      </c>
      <c r="B23" s="15" t="s">
        <v>1262</v>
      </c>
      <c r="C23" s="16" t="s">
        <v>12268</v>
      </c>
      <c r="D23" s="81">
        <v>26</v>
      </c>
      <c r="E23" s="42"/>
      <c r="F23" s="42"/>
      <c r="G23" s="42"/>
      <c r="H23" s="42"/>
      <c r="I23" s="81">
        <v>11</v>
      </c>
      <c r="J23" s="81">
        <v>2</v>
      </c>
      <c r="K23" s="16">
        <f t="shared" si="3"/>
        <v>39</v>
      </c>
      <c r="L23" s="18">
        <v>787033</v>
      </c>
      <c r="M23" s="19">
        <v>217694</v>
      </c>
      <c r="N23" s="19">
        <v>466615</v>
      </c>
      <c r="O23" s="19">
        <v>1643</v>
      </c>
      <c r="P23" s="19">
        <v>31734</v>
      </c>
      <c r="Q23" s="20">
        <v>462</v>
      </c>
      <c r="R23" s="20">
        <f t="shared" si="0"/>
        <v>32196</v>
      </c>
      <c r="S23" s="19">
        <v>2032</v>
      </c>
      <c r="T23" s="19">
        <v>22494</v>
      </c>
      <c r="U23" s="21">
        <v>44359</v>
      </c>
      <c r="V23" s="17">
        <v>830811</v>
      </c>
      <c r="W23" s="27">
        <v>53.800861358642578</v>
      </c>
      <c r="X23" s="17">
        <v>4563</v>
      </c>
      <c r="Y23" s="17">
        <v>83</v>
      </c>
      <c r="Z23" s="10">
        <f t="shared" si="1"/>
        <v>5.4922238631891007</v>
      </c>
      <c r="AA23" s="10">
        <f t="shared" si="2"/>
        <v>9.9902384537518145</v>
      </c>
      <c r="AB23" s="10">
        <f t="shared" si="4"/>
        <v>7.0790279078876894</v>
      </c>
      <c r="AC23" s="10">
        <f t="shared" si="5"/>
        <v>17.06195721648605</v>
      </c>
      <c r="AD23" s="10">
        <f t="shared" si="6"/>
        <v>3.3677197934669296</v>
      </c>
      <c r="AE23" s="10">
        <f t="shared" si="7"/>
        <v>0</v>
      </c>
      <c r="AF23" s="83">
        <f t="shared" si="8"/>
        <v>5.0663232878176787</v>
      </c>
      <c r="AG23" s="83">
        <f t="shared" si="9"/>
        <v>0</v>
      </c>
    </row>
    <row r="24" spans="1:33" ht="16" x14ac:dyDescent="0.2">
      <c r="A24" s="15" t="s">
        <v>20021</v>
      </c>
      <c r="B24" s="15" t="s">
        <v>12128</v>
      </c>
      <c r="C24" s="16" t="s">
        <v>12131</v>
      </c>
      <c r="D24" s="81">
        <v>1</v>
      </c>
      <c r="E24" s="81">
        <v>4</v>
      </c>
      <c r="F24" s="42"/>
      <c r="G24" s="42"/>
      <c r="H24" s="42"/>
      <c r="I24" s="81">
        <v>1</v>
      </c>
      <c r="J24" s="42"/>
      <c r="K24" s="16">
        <f t="shared" si="3"/>
        <v>6</v>
      </c>
      <c r="L24" s="18">
        <v>305215</v>
      </c>
      <c r="M24" s="19">
        <v>11912</v>
      </c>
      <c r="N24" s="19">
        <v>101593</v>
      </c>
      <c r="O24" s="20">
        <v>792</v>
      </c>
      <c r="P24" s="19">
        <v>5398</v>
      </c>
      <c r="Q24" s="20">
        <v>204</v>
      </c>
      <c r="R24" s="20">
        <f t="shared" si="0"/>
        <v>5602</v>
      </c>
      <c r="S24" s="20">
        <v>369</v>
      </c>
      <c r="T24" s="19">
        <v>2766</v>
      </c>
      <c r="U24" s="21">
        <v>182181</v>
      </c>
      <c r="V24" s="17">
        <v>319211</v>
      </c>
      <c r="W24" s="27">
        <v>40.151992797851562</v>
      </c>
      <c r="X24" s="17">
        <v>2094</v>
      </c>
      <c r="Y24" s="17">
        <v>27</v>
      </c>
      <c r="Z24" s="10">
        <f t="shared" si="1"/>
        <v>6.5599243133851903</v>
      </c>
      <c r="AA24" s="10">
        <f t="shared" si="2"/>
        <v>8.4583551318720218</v>
      </c>
      <c r="AB24" s="10">
        <f t="shared" si="4"/>
        <v>2.8083248108476231</v>
      </c>
      <c r="AC24" s="10">
        <f t="shared" si="5"/>
        <v>11.992708433272572</v>
      </c>
      <c r="AD24" s="10">
        <f t="shared" si="6"/>
        <v>1.4061711225885922</v>
      </c>
      <c r="AE24" s="10">
        <f t="shared" si="7"/>
        <v>3.1365980614255684</v>
      </c>
      <c r="AF24" s="83">
        <f t="shared" si="8"/>
        <v>8.5286265950302234</v>
      </c>
      <c r="AG24" s="83">
        <f t="shared" si="9"/>
        <v>2.2305948479808544</v>
      </c>
    </row>
    <row r="25" spans="1:33" ht="16" x14ac:dyDescent="0.2">
      <c r="A25" s="15" t="s">
        <v>20021</v>
      </c>
      <c r="B25" s="15" t="s">
        <v>279</v>
      </c>
      <c r="C25" s="16" t="s">
        <v>280</v>
      </c>
      <c r="D25" s="81">
        <v>13</v>
      </c>
      <c r="E25" s="81">
        <v>12</v>
      </c>
      <c r="F25" s="42"/>
      <c r="G25" s="42"/>
      <c r="H25" s="42"/>
      <c r="I25" s="81">
        <v>11</v>
      </c>
      <c r="J25" s="81">
        <v>1</v>
      </c>
      <c r="K25" s="16">
        <f t="shared" si="3"/>
        <v>37</v>
      </c>
      <c r="L25" s="18">
        <v>1197816</v>
      </c>
      <c r="M25" s="19">
        <v>294159</v>
      </c>
      <c r="N25" s="19">
        <v>345205</v>
      </c>
      <c r="O25" s="19">
        <v>3167</v>
      </c>
      <c r="P25" s="19">
        <v>33609</v>
      </c>
      <c r="Q25" s="20">
        <v>311</v>
      </c>
      <c r="R25" s="20">
        <f t="shared" si="0"/>
        <v>33920</v>
      </c>
      <c r="S25" s="19">
        <v>1824</v>
      </c>
      <c r="T25" s="19">
        <v>12232</v>
      </c>
      <c r="U25" s="21">
        <v>507309</v>
      </c>
      <c r="V25" s="17">
        <v>1272396</v>
      </c>
      <c r="W25" s="27">
        <v>66.134841918945312</v>
      </c>
      <c r="X25" s="17">
        <v>8457</v>
      </c>
      <c r="Y25" s="17">
        <v>116</v>
      </c>
      <c r="Z25" s="10">
        <f t="shared" si="1"/>
        <v>6.6465157073741201</v>
      </c>
      <c r="AA25" s="10">
        <f t="shared" si="2"/>
        <v>9.116658650294406</v>
      </c>
      <c r="AB25" s="10">
        <f t="shared" si="4"/>
        <v>4.4127931883647289</v>
      </c>
      <c r="AC25" s="10">
        <f t="shared" si="5"/>
        <v>6.3133980505198117</v>
      </c>
      <c r="AD25" s="10">
        <f t="shared" si="6"/>
        <v>4.5521605174565014</v>
      </c>
      <c r="AE25" s="10">
        <f t="shared" si="7"/>
        <v>3.3791746534867593</v>
      </c>
      <c r="AF25" s="83">
        <f t="shared" si="8"/>
        <v>1.3869014562007127</v>
      </c>
      <c r="AG25" s="83">
        <f t="shared" si="9"/>
        <v>0.74232326398166149</v>
      </c>
    </row>
    <row r="26" spans="1:33" ht="16" x14ac:dyDescent="0.2">
      <c r="A26" s="15" t="s">
        <v>3575</v>
      </c>
      <c r="B26" s="15" t="s">
        <v>112</v>
      </c>
      <c r="C26" s="16" t="s">
        <v>18877</v>
      </c>
      <c r="D26" s="81">
        <v>15</v>
      </c>
      <c r="E26" s="42"/>
      <c r="F26" s="42"/>
      <c r="G26" s="42"/>
      <c r="H26" s="42"/>
      <c r="I26" s="81">
        <v>1</v>
      </c>
      <c r="J26" s="81">
        <v>1</v>
      </c>
      <c r="K26" s="16">
        <f t="shared" si="3"/>
        <v>17</v>
      </c>
      <c r="L26" s="18">
        <v>601723</v>
      </c>
      <c r="M26" s="19">
        <v>301053</v>
      </c>
      <c r="N26" s="19">
        <v>209464</v>
      </c>
      <c r="O26" s="19">
        <v>1322</v>
      </c>
      <c r="P26" s="19">
        <v>20818</v>
      </c>
      <c r="Q26" s="20">
        <v>216</v>
      </c>
      <c r="R26" s="20">
        <f t="shared" si="0"/>
        <v>21034</v>
      </c>
      <c r="S26" s="19">
        <v>1451</v>
      </c>
      <c r="T26" s="19">
        <v>12650</v>
      </c>
      <c r="U26" s="21">
        <v>54749</v>
      </c>
      <c r="V26" s="22">
        <v>658893</v>
      </c>
      <c r="W26" s="27">
        <v>72.177276611328125</v>
      </c>
      <c r="X26" s="17">
        <v>7810</v>
      </c>
      <c r="Y26" s="17">
        <v>105</v>
      </c>
      <c r="Z26" s="10">
        <f t="shared" si="1"/>
        <v>11.85321440658802</v>
      </c>
      <c r="AA26" s="10">
        <f t="shared" si="2"/>
        <v>15.935819624734211</v>
      </c>
      <c r="AB26" s="10">
        <f t="shared" si="4"/>
        <v>4.0360289179097837</v>
      </c>
      <c r="AC26" s="10">
        <f t="shared" si="5"/>
        <v>7.1178734071978784</v>
      </c>
      <c r="AD26" s="10">
        <f t="shared" si="6"/>
        <v>0.68201286549069473</v>
      </c>
      <c r="AE26" s="10">
        <f t="shared" si="7"/>
        <v>0</v>
      </c>
      <c r="AF26" s="83">
        <f t="shared" si="8"/>
        <v>10.436567647557073</v>
      </c>
      <c r="AG26" s="83">
        <f t="shared" si="9"/>
        <v>0</v>
      </c>
    </row>
    <row r="27" spans="1:33" ht="16" x14ac:dyDescent="0.2">
      <c r="A27" s="15" t="s">
        <v>20020</v>
      </c>
      <c r="B27" s="15" t="s">
        <v>1273</v>
      </c>
      <c r="C27" s="16" t="s">
        <v>1274</v>
      </c>
      <c r="D27" s="81">
        <v>1</v>
      </c>
      <c r="E27" s="81">
        <v>9</v>
      </c>
      <c r="F27" s="81">
        <v>1</v>
      </c>
      <c r="G27" s="81">
        <v>2</v>
      </c>
      <c r="H27" s="42"/>
      <c r="I27" s="81">
        <v>7</v>
      </c>
      <c r="J27" s="81">
        <v>4</v>
      </c>
      <c r="K27" s="16">
        <f t="shared" si="3"/>
        <v>24</v>
      </c>
      <c r="L27" s="18">
        <v>600158</v>
      </c>
      <c r="M27" s="19">
        <v>58388</v>
      </c>
      <c r="N27" s="19">
        <v>313012</v>
      </c>
      <c r="O27" s="19">
        <v>3525</v>
      </c>
      <c r="P27" s="19">
        <v>19925</v>
      </c>
      <c r="Q27" s="20">
        <v>495</v>
      </c>
      <c r="R27" s="20">
        <f t="shared" si="0"/>
        <v>20420</v>
      </c>
      <c r="S27" s="19">
        <v>1208</v>
      </c>
      <c r="T27" s="19">
        <v>12640</v>
      </c>
      <c r="U27" s="21">
        <v>190965</v>
      </c>
      <c r="V27" s="17">
        <v>665353</v>
      </c>
      <c r="W27" s="27">
        <v>54.686649322509766</v>
      </c>
      <c r="X27" s="17">
        <v>3983</v>
      </c>
      <c r="Y27" s="17">
        <v>31</v>
      </c>
      <c r="Z27" s="10">
        <f t="shared" si="1"/>
        <v>5.9862959962606315</v>
      </c>
      <c r="AA27" s="10">
        <f t="shared" si="2"/>
        <v>4.659180915994968</v>
      </c>
      <c r="AB27" s="10">
        <f t="shared" si="4"/>
        <v>5.7127813485306014</v>
      </c>
      <c r="AC27" s="10">
        <f t="shared" si="5"/>
        <v>2.446686696875092</v>
      </c>
      <c r="AD27" s="10">
        <f t="shared" si="6"/>
        <v>3.1947656958838642</v>
      </c>
      <c r="AE27" s="10">
        <f t="shared" si="7"/>
        <v>6.7327221517780007</v>
      </c>
      <c r="AF27" s="83">
        <f t="shared" si="8"/>
        <v>0.76584229636226619</v>
      </c>
      <c r="AG27" s="83">
        <f t="shared" si="9"/>
        <v>2.1074228261723356</v>
      </c>
    </row>
    <row r="28" spans="1:33" ht="16" x14ac:dyDescent="0.2">
      <c r="A28" s="15" t="s">
        <v>20038</v>
      </c>
      <c r="B28" s="15" t="s">
        <v>438</v>
      </c>
      <c r="C28" s="16" t="s">
        <v>2136</v>
      </c>
      <c r="D28" s="81">
        <v>5</v>
      </c>
      <c r="E28" s="81">
        <v>1</v>
      </c>
      <c r="F28" s="42"/>
      <c r="G28" s="42"/>
      <c r="H28" s="42"/>
      <c r="I28" s="42"/>
      <c r="J28" s="81">
        <v>5</v>
      </c>
      <c r="K28" s="16">
        <f t="shared" si="3"/>
        <v>11</v>
      </c>
      <c r="L28" s="18">
        <v>713777</v>
      </c>
      <c r="M28" s="19">
        <v>586573</v>
      </c>
      <c r="N28" s="19">
        <v>55604</v>
      </c>
      <c r="O28" s="19">
        <v>1927</v>
      </c>
      <c r="P28" s="19">
        <v>7436</v>
      </c>
      <c r="Q28" s="20">
        <v>82</v>
      </c>
      <c r="R28" s="20">
        <f t="shared" si="0"/>
        <v>7518</v>
      </c>
      <c r="S28" s="20">
        <v>994</v>
      </c>
      <c r="T28" s="19">
        <v>12482</v>
      </c>
      <c r="U28" s="21">
        <v>48679</v>
      </c>
      <c r="V28" s="17">
        <v>684694</v>
      </c>
      <c r="W28" s="27">
        <v>59.169761657714844</v>
      </c>
      <c r="X28" s="17">
        <v>13616</v>
      </c>
      <c r="Y28" s="17">
        <v>298</v>
      </c>
      <c r="Z28" s="10">
        <f t="shared" si="1"/>
        <v>19.886255758046659</v>
      </c>
      <c r="AA28" s="10">
        <f t="shared" si="2"/>
        <v>43.523092067405294</v>
      </c>
      <c r="AB28" s="10">
        <f t="shared" si="4"/>
        <v>2.2015679566987609</v>
      </c>
      <c r="AC28" s="10">
        <f t="shared" si="5"/>
        <v>1.2177268887004931</v>
      </c>
      <c r="AD28" s="10">
        <f t="shared" si="6"/>
        <v>0</v>
      </c>
      <c r="AE28" s="10">
        <f t="shared" si="7"/>
        <v>2.934677024120111</v>
      </c>
      <c r="AF28" s="83" t="s">
        <v>39039</v>
      </c>
      <c r="AG28" s="83" t="s">
        <v>39039</v>
      </c>
    </row>
    <row r="29" spans="1:33" ht="16" x14ac:dyDescent="0.2">
      <c r="A29" s="15" t="s">
        <v>20036</v>
      </c>
      <c r="B29" s="15" t="s">
        <v>480</v>
      </c>
      <c r="C29" s="16" t="s">
        <v>482</v>
      </c>
      <c r="D29" s="81">
        <v>4</v>
      </c>
      <c r="E29" s="81">
        <v>3</v>
      </c>
      <c r="F29" s="42"/>
      <c r="G29" s="42"/>
      <c r="H29" s="42"/>
      <c r="I29" s="81">
        <v>1</v>
      </c>
      <c r="J29" s="42"/>
      <c r="K29" s="16">
        <f t="shared" si="3"/>
        <v>8</v>
      </c>
      <c r="L29" s="18">
        <v>228330</v>
      </c>
      <c r="M29" s="19">
        <v>92285</v>
      </c>
      <c r="N29" s="19">
        <v>86519</v>
      </c>
      <c r="O29" s="20">
        <v>611</v>
      </c>
      <c r="P29" s="19">
        <v>11478</v>
      </c>
      <c r="Q29" s="20">
        <v>129</v>
      </c>
      <c r="R29" s="20">
        <f t="shared" si="0"/>
        <v>11607</v>
      </c>
      <c r="S29" s="20">
        <v>616</v>
      </c>
      <c r="T29" s="19">
        <v>4233</v>
      </c>
      <c r="U29" s="21">
        <v>32459</v>
      </c>
      <c r="V29" s="17">
        <v>249738</v>
      </c>
      <c r="W29" s="27">
        <v>47.919090270996094</v>
      </c>
      <c r="X29" s="17">
        <v>1834</v>
      </c>
      <c r="Y29" s="17">
        <v>21</v>
      </c>
      <c r="Z29" s="10">
        <f t="shared" si="1"/>
        <v>7.3436961936109046</v>
      </c>
      <c r="AA29" s="10">
        <f t="shared" si="2"/>
        <v>8.408812435432333</v>
      </c>
      <c r="AB29" s="10">
        <f t="shared" si="4"/>
        <v>5.0052868342186434</v>
      </c>
      <c r="AC29" s="10">
        <f t="shared" si="5"/>
        <v>6.1919983900804194</v>
      </c>
      <c r="AD29" s="10">
        <f t="shared" si="6"/>
        <v>1.651164979451252</v>
      </c>
      <c r="AE29" s="10">
        <f t="shared" si="7"/>
        <v>13.203469871882332</v>
      </c>
      <c r="AF29" s="83">
        <f t="shared" si="8"/>
        <v>3.7500785609795741</v>
      </c>
      <c r="AG29" s="83">
        <f t="shared" si="9"/>
        <v>7.9964570689177119</v>
      </c>
    </row>
    <row r="30" spans="1:33" ht="16" x14ac:dyDescent="0.2">
      <c r="A30" s="15" t="s">
        <v>20021</v>
      </c>
      <c r="B30" s="15" t="s">
        <v>841</v>
      </c>
      <c r="C30" s="16" t="s">
        <v>842</v>
      </c>
      <c r="D30" s="81">
        <v>2</v>
      </c>
      <c r="E30" s="81">
        <v>5</v>
      </c>
      <c r="F30" s="42"/>
      <c r="G30" s="42"/>
      <c r="H30" s="42"/>
      <c r="I30" s="81">
        <v>4</v>
      </c>
      <c r="J30" s="81">
        <v>1</v>
      </c>
      <c r="K30" s="16">
        <f t="shared" si="3"/>
        <v>12</v>
      </c>
      <c r="L30" s="18">
        <v>649121</v>
      </c>
      <c r="M30" s="19">
        <v>18155</v>
      </c>
      <c r="N30" s="19">
        <v>92426</v>
      </c>
      <c r="O30" s="19">
        <v>1633</v>
      </c>
      <c r="P30" s="19">
        <v>7092</v>
      </c>
      <c r="Q30" s="20">
        <v>737</v>
      </c>
      <c r="R30" s="20">
        <f t="shared" si="0"/>
        <v>7829</v>
      </c>
      <c r="S30" s="20">
        <v>543</v>
      </c>
      <c r="T30" s="19">
        <v>4814</v>
      </c>
      <c r="U30" s="21">
        <v>523721</v>
      </c>
      <c r="V30" s="17">
        <v>680273</v>
      </c>
      <c r="W30" s="27">
        <v>30.835353851318359</v>
      </c>
      <c r="X30" s="17">
        <v>2671</v>
      </c>
      <c r="Y30" s="17">
        <v>21</v>
      </c>
      <c r="Z30" s="10">
        <f t="shared" si="1"/>
        <v>3.9263648564620381</v>
      </c>
      <c r="AA30" s="10">
        <f t="shared" si="2"/>
        <v>3.0869959560352975</v>
      </c>
      <c r="AB30" s="10">
        <f t="shared" si="4"/>
        <v>2.6409339927158642</v>
      </c>
      <c r="AC30" s="10">
        <f t="shared" si="5"/>
        <v>15.737498524609515</v>
      </c>
      <c r="AD30" s="10">
        <f t="shared" si="6"/>
        <v>6.1825522193816838</v>
      </c>
      <c r="AE30" s="10">
        <f t="shared" si="7"/>
        <v>1.3638668571352197</v>
      </c>
      <c r="AF30" s="83">
        <f t="shared" si="8"/>
        <v>2.5454695676122281</v>
      </c>
      <c r="AG30" s="83">
        <f t="shared" si="9"/>
        <v>0.22059932674076466</v>
      </c>
    </row>
    <row r="31" spans="1:33" ht="16" x14ac:dyDescent="0.2">
      <c r="A31" s="15" t="s">
        <v>10155</v>
      </c>
      <c r="B31" s="15" t="s">
        <v>1770</v>
      </c>
      <c r="C31" s="16" t="s">
        <v>1773</v>
      </c>
      <c r="D31" s="81">
        <v>4</v>
      </c>
      <c r="E31" s="81">
        <v>1</v>
      </c>
      <c r="F31" s="42"/>
      <c r="G31" s="42"/>
      <c r="H31" s="42"/>
      <c r="I31" s="81">
        <v>3</v>
      </c>
      <c r="J31" s="42"/>
      <c r="K31" s="16">
        <f t="shared" si="3"/>
        <v>8</v>
      </c>
      <c r="L31" s="18">
        <v>253691</v>
      </c>
      <c r="M31" s="19">
        <v>38514</v>
      </c>
      <c r="N31" s="19">
        <v>178436</v>
      </c>
      <c r="O31" s="20">
        <v>730</v>
      </c>
      <c r="P31" s="19">
        <v>8279</v>
      </c>
      <c r="Q31" s="20">
        <v>91</v>
      </c>
      <c r="R31" s="20">
        <f t="shared" si="0"/>
        <v>8370</v>
      </c>
      <c r="S31" s="20">
        <v>542</v>
      </c>
      <c r="T31" s="19">
        <v>6899</v>
      </c>
      <c r="U31" s="21">
        <v>20200</v>
      </c>
      <c r="V31" s="17">
        <v>257172</v>
      </c>
      <c r="W31" s="27">
        <v>54.288715362548828</v>
      </c>
      <c r="X31" s="17">
        <v>816</v>
      </c>
      <c r="Y31" s="17">
        <v>12</v>
      </c>
      <c r="Z31" s="10">
        <f t="shared" si="1"/>
        <v>3.1729737296439735</v>
      </c>
      <c r="AA31" s="10">
        <f t="shared" si="2"/>
        <v>4.6661378377117266</v>
      </c>
      <c r="AB31" s="10">
        <f t="shared" si="4"/>
        <v>4.504917962628328</v>
      </c>
      <c r="AC31" s="10">
        <f t="shared" si="5"/>
        <v>14.836905318288713</v>
      </c>
      <c r="AD31" s="10">
        <f t="shared" si="6"/>
        <v>2.401821541457041</v>
      </c>
      <c r="AE31" s="10">
        <f t="shared" si="7"/>
        <v>7.072135785007073</v>
      </c>
      <c r="AF31" s="83">
        <f t="shared" si="8"/>
        <v>6.1773554205397181</v>
      </c>
      <c r="AG31" s="83">
        <f t="shared" si="9"/>
        <v>2.944488448844885</v>
      </c>
    </row>
    <row r="32" spans="1:33" ht="16" x14ac:dyDescent="0.2">
      <c r="A32" s="15" t="s">
        <v>20021</v>
      </c>
      <c r="B32" s="15" t="s">
        <v>910</v>
      </c>
      <c r="C32" s="16" t="s">
        <v>911</v>
      </c>
      <c r="D32" s="81">
        <v>5</v>
      </c>
      <c r="E32" s="81">
        <v>5</v>
      </c>
      <c r="F32" s="42"/>
      <c r="G32" s="42"/>
      <c r="H32" s="42"/>
      <c r="I32" s="81">
        <v>6</v>
      </c>
      <c r="J32" s="81">
        <v>5</v>
      </c>
      <c r="K32" s="16">
        <f t="shared" si="3"/>
        <v>21</v>
      </c>
      <c r="L32" s="18">
        <v>741206</v>
      </c>
      <c r="M32" s="19">
        <v>136941</v>
      </c>
      <c r="N32" s="19">
        <v>309312</v>
      </c>
      <c r="O32" s="19">
        <v>2481</v>
      </c>
      <c r="P32" s="19">
        <v>27095</v>
      </c>
      <c r="Q32" s="20">
        <v>615</v>
      </c>
      <c r="R32" s="20">
        <f t="shared" si="0"/>
        <v>27710</v>
      </c>
      <c r="S32" s="20">
        <v>993</v>
      </c>
      <c r="T32" s="19">
        <v>11301</v>
      </c>
      <c r="U32" s="21">
        <v>252468</v>
      </c>
      <c r="V32" s="23">
        <v>789035</v>
      </c>
      <c r="W32" s="27">
        <v>54.993923187255859</v>
      </c>
      <c r="X32" s="17">
        <v>4420</v>
      </c>
      <c r="Y32" s="17">
        <v>48</v>
      </c>
      <c r="Z32" s="10">
        <f t="shared" si="1"/>
        <v>5.6017793887470138</v>
      </c>
      <c r="AA32" s="10">
        <f t="shared" si="2"/>
        <v>6.0833803316709654</v>
      </c>
      <c r="AB32" s="10">
        <f t="shared" si="4"/>
        <v>4.0474577917609951</v>
      </c>
      <c r="AC32" s="10">
        <f t="shared" si="5"/>
        <v>5.216010649007341</v>
      </c>
      <c r="AD32" s="10">
        <f t="shared" si="6"/>
        <v>2.7711270728030506</v>
      </c>
      <c r="AE32" s="10">
        <f t="shared" si="7"/>
        <v>2.8292128677127963</v>
      </c>
      <c r="AF32" s="83">
        <f t="shared" si="8"/>
        <v>1.8822704668433849</v>
      </c>
      <c r="AG32" s="83">
        <f t="shared" si="9"/>
        <v>1.0209610722943105</v>
      </c>
    </row>
    <row r="33" spans="1:33" ht="16" x14ac:dyDescent="0.2">
      <c r="A33" s="15" t="s">
        <v>20016</v>
      </c>
      <c r="B33" s="15" t="s">
        <v>1117</v>
      </c>
      <c r="C33" s="16" t="s">
        <v>1118</v>
      </c>
      <c r="D33" s="81">
        <v>1</v>
      </c>
      <c r="E33" s="81">
        <v>1</v>
      </c>
      <c r="F33" s="42"/>
      <c r="G33" s="81">
        <v>2</v>
      </c>
      <c r="H33" s="42"/>
      <c r="I33" s="42"/>
      <c r="J33" s="81">
        <v>2</v>
      </c>
      <c r="K33" s="16">
        <f t="shared" si="3"/>
        <v>6</v>
      </c>
      <c r="L33" s="18">
        <v>214089</v>
      </c>
      <c r="M33" s="19">
        <v>6743</v>
      </c>
      <c r="N33" s="19">
        <v>56766</v>
      </c>
      <c r="O33" s="20">
        <v>458</v>
      </c>
      <c r="P33" s="19">
        <v>107679</v>
      </c>
      <c r="Q33" s="19">
        <v>1064</v>
      </c>
      <c r="R33" s="20">
        <f t="shared" si="0"/>
        <v>108743</v>
      </c>
      <c r="S33" s="20">
        <v>388</v>
      </c>
      <c r="T33" s="19">
        <v>9293</v>
      </c>
      <c r="U33" s="21">
        <v>31698</v>
      </c>
      <c r="V33" s="17">
        <v>227575</v>
      </c>
      <c r="W33" s="27">
        <v>22.041610717773438</v>
      </c>
      <c r="X33" s="17">
        <v>284</v>
      </c>
      <c r="Y33" s="17">
        <v>1</v>
      </c>
      <c r="Z33" s="10">
        <f t="shared" si="1"/>
        <v>1.2479402394814896</v>
      </c>
      <c r="AA33" s="10">
        <f t="shared" si="2"/>
        <v>0.43941557728221464</v>
      </c>
      <c r="AB33" s="10">
        <f t="shared" si="4"/>
        <v>4.0036753739933264</v>
      </c>
      <c r="AC33" s="10">
        <f t="shared" si="5"/>
        <v>21.185991822207157</v>
      </c>
      <c r="AD33" s="10">
        <f t="shared" si="6"/>
        <v>0</v>
      </c>
      <c r="AE33" s="10">
        <f t="shared" si="7"/>
        <v>4.5068188168699246</v>
      </c>
      <c r="AF33" s="83" t="s">
        <v>39039</v>
      </c>
      <c r="AG33" s="83" t="s">
        <v>39039</v>
      </c>
    </row>
    <row r="34" spans="1:33" ht="16" x14ac:dyDescent="0.2">
      <c r="A34" s="15" t="s">
        <v>20016</v>
      </c>
      <c r="B34" s="15" t="s">
        <v>194</v>
      </c>
      <c r="C34" s="16" t="s">
        <v>195</v>
      </c>
      <c r="D34" s="81">
        <v>1</v>
      </c>
      <c r="E34" s="81">
        <v>13</v>
      </c>
      <c r="F34" s="42"/>
      <c r="G34" s="81">
        <v>2</v>
      </c>
      <c r="H34" s="42"/>
      <c r="I34" s="81">
        <v>4</v>
      </c>
      <c r="J34" s="81">
        <v>1</v>
      </c>
      <c r="K34" s="16">
        <f t="shared" si="3"/>
        <v>21</v>
      </c>
      <c r="L34" s="18">
        <v>494665</v>
      </c>
      <c r="M34" s="19">
        <v>37885</v>
      </c>
      <c r="N34" s="19">
        <v>148598</v>
      </c>
      <c r="O34" s="19">
        <v>3127</v>
      </c>
      <c r="P34" s="19">
        <v>60939</v>
      </c>
      <c r="Q34" s="20">
        <v>663</v>
      </c>
      <c r="R34" s="20">
        <f t="shared" ref="R34:R65" si="10">P34+Q34</f>
        <v>61602</v>
      </c>
      <c r="S34" s="20">
        <v>984</v>
      </c>
      <c r="T34" s="19">
        <v>10414</v>
      </c>
      <c r="U34" s="21">
        <v>232055</v>
      </c>
      <c r="V34" s="17">
        <v>513187</v>
      </c>
      <c r="W34" s="27">
        <v>42.013145446777344</v>
      </c>
      <c r="X34" s="17">
        <v>2382</v>
      </c>
      <c r="Y34" s="17">
        <v>47</v>
      </c>
      <c r="Z34" s="10">
        <f t="shared" ref="Z34:Z65" si="11">X34/V34*1000</f>
        <v>4.6415828927856708</v>
      </c>
      <c r="AA34" s="10">
        <f t="shared" ref="AA34:AA65" si="12">Y34/V34*100000</f>
        <v>9.1584549101984276</v>
      </c>
      <c r="AB34" s="10">
        <f t="shared" si="4"/>
        <v>6.0647104606147604</v>
      </c>
      <c r="AC34" s="10">
        <f t="shared" si="5"/>
        <v>3.7708101585625675</v>
      </c>
      <c r="AD34" s="10">
        <f t="shared" si="6"/>
        <v>3.8454660993322354</v>
      </c>
      <c r="AE34" s="10">
        <f t="shared" si="7"/>
        <v>8.0030288386066122</v>
      </c>
      <c r="AF34" s="83">
        <f t="shared" si="8"/>
        <v>0.9805859838986406</v>
      </c>
      <c r="AG34" s="83">
        <f t="shared" si="9"/>
        <v>2.0811596388787139</v>
      </c>
    </row>
    <row r="35" spans="1:33" ht="16" x14ac:dyDescent="0.2">
      <c r="A35" s="15" t="s">
        <v>20021</v>
      </c>
      <c r="B35" s="15" t="s">
        <v>2469</v>
      </c>
      <c r="C35" s="16" t="s">
        <v>2470</v>
      </c>
      <c r="D35" s="81">
        <v>2</v>
      </c>
      <c r="E35" s="42"/>
      <c r="F35" s="42"/>
      <c r="G35" s="81">
        <v>1</v>
      </c>
      <c r="H35" s="42"/>
      <c r="I35" s="81">
        <v>2</v>
      </c>
      <c r="J35" s="42"/>
      <c r="K35" s="16">
        <f t="shared" si="3"/>
        <v>5</v>
      </c>
      <c r="L35" s="18">
        <v>226876</v>
      </c>
      <c r="M35" s="19">
        <v>32164</v>
      </c>
      <c r="N35" s="19">
        <v>83259</v>
      </c>
      <c r="O35" s="20">
        <v>789</v>
      </c>
      <c r="P35" s="19">
        <v>21162</v>
      </c>
      <c r="Q35" s="20">
        <v>65</v>
      </c>
      <c r="R35" s="20">
        <f t="shared" si="10"/>
        <v>21227</v>
      </c>
      <c r="S35" s="20">
        <v>308</v>
      </c>
      <c r="T35" s="19">
        <v>3345</v>
      </c>
      <c r="U35" s="21">
        <v>85784</v>
      </c>
      <c r="V35" s="17">
        <v>236414</v>
      </c>
      <c r="W35" s="27">
        <v>25.046453475952148</v>
      </c>
      <c r="X35" s="17">
        <v>644</v>
      </c>
      <c r="Y35" s="17">
        <v>5</v>
      </c>
      <c r="Z35" s="10">
        <f t="shared" si="11"/>
        <v>2.7240349556286851</v>
      </c>
      <c r="AA35" s="10">
        <f t="shared" si="12"/>
        <v>2.1149339717614013</v>
      </c>
      <c r="AB35" s="10">
        <f t="shared" si="4"/>
        <v>3.1483529076928121</v>
      </c>
      <c r="AC35" s="10">
        <f t="shared" si="5"/>
        <v>8.8830458187503325</v>
      </c>
      <c r="AD35" s="10">
        <f t="shared" si="6"/>
        <v>3.431632444712112</v>
      </c>
      <c r="AE35" s="10">
        <f t="shared" si="7"/>
        <v>0</v>
      </c>
      <c r="AF35" s="83">
        <f t="shared" si="8"/>
        <v>2.5885772913816685</v>
      </c>
      <c r="AG35" s="83">
        <f t="shared" si="9"/>
        <v>0</v>
      </c>
    </row>
    <row r="36" spans="1:33" ht="16" x14ac:dyDescent="0.2">
      <c r="A36" s="15" t="s">
        <v>20019</v>
      </c>
      <c r="B36" s="15" t="s">
        <v>3252</v>
      </c>
      <c r="C36" s="16" t="s">
        <v>3254</v>
      </c>
      <c r="D36" s="81">
        <v>2</v>
      </c>
      <c r="E36" s="81">
        <v>2</v>
      </c>
      <c r="F36" s="42"/>
      <c r="G36" s="42"/>
      <c r="H36" s="42"/>
      <c r="I36" s="81">
        <v>4</v>
      </c>
      <c r="J36" s="42"/>
      <c r="K36" s="16">
        <f t="shared" si="3"/>
        <v>8</v>
      </c>
      <c r="L36" s="18">
        <v>226721</v>
      </c>
      <c r="M36" s="19">
        <v>12766</v>
      </c>
      <c r="N36" s="19">
        <v>116866</v>
      </c>
      <c r="O36" s="19">
        <v>2707</v>
      </c>
      <c r="P36" s="19">
        <v>8618</v>
      </c>
      <c r="Q36" s="20">
        <v>355</v>
      </c>
      <c r="R36" s="20">
        <f t="shared" si="10"/>
        <v>8973</v>
      </c>
      <c r="S36" s="20">
        <v>329</v>
      </c>
      <c r="T36" s="19">
        <v>4579</v>
      </c>
      <c r="U36" s="21">
        <v>80501</v>
      </c>
      <c r="V36" s="23">
        <v>234006</v>
      </c>
      <c r="W36" s="27">
        <v>39.138717651367188</v>
      </c>
      <c r="X36" s="17">
        <v>905</v>
      </c>
      <c r="Y36" s="17">
        <v>13</v>
      </c>
      <c r="Z36" s="10">
        <f t="shared" si="11"/>
        <v>3.8674222028494993</v>
      </c>
      <c r="AA36" s="10">
        <f t="shared" si="12"/>
        <v>5.5554131090655794</v>
      </c>
      <c r="AB36" s="10">
        <f t="shared" si="4"/>
        <v>5.0408084952745575</v>
      </c>
      <c r="AC36" s="10">
        <f t="shared" si="5"/>
        <v>22.380877778026456</v>
      </c>
      <c r="AD36" s="10">
        <f t="shared" si="6"/>
        <v>4.8896049443685197</v>
      </c>
      <c r="AE36" s="10">
        <f t="shared" si="7"/>
        <v>3.5492016958085704</v>
      </c>
      <c r="AF36" s="83">
        <f t="shared" si="8"/>
        <v>4.5772364092119693</v>
      </c>
      <c r="AG36" s="83">
        <f t="shared" si="9"/>
        <v>0.7258667594191377</v>
      </c>
    </row>
    <row r="37" spans="1:33" ht="16" x14ac:dyDescent="0.2">
      <c r="A37" s="15" t="s">
        <v>20036</v>
      </c>
      <c r="B37" s="15" t="s">
        <v>6344</v>
      </c>
      <c r="C37" s="16" t="s">
        <v>10619</v>
      </c>
      <c r="D37" s="81">
        <v>2</v>
      </c>
      <c r="E37" s="42"/>
      <c r="F37" s="42"/>
      <c r="G37" s="81">
        <v>1</v>
      </c>
      <c r="H37" s="42"/>
      <c r="I37" s="81">
        <v>1</v>
      </c>
      <c r="J37" s="42"/>
      <c r="K37" s="16">
        <f t="shared" si="3"/>
        <v>4</v>
      </c>
      <c r="L37" s="18">
        <v>269666</v>
      </c>
      <c r="M37" s="19">
        <v>108233</v>
      </c>
      <c r="N37" s="19">
        <v>122888</v>
      </c>
      <c r="O37" s="19">
        <v>1096</v>
      </c>
      <c r="P37" s="19">
        <v>10711</v>
      </c>
      <c r="Q37" s="20">
        <v>128</v>
      </c>
      <c r="R37" s="20">
        <f t="shared" si="10"/>
        <v>10839</v>
      </c>
      <c r="S37" s="20">
        <v>703</v>
      </c>
      <c r="T37" s="19">
        <v>5571</v>
      </c>
      <c r="U37" s="21">
        <v>20336</v>
      </c>
      <c r="V37" s="17">
        <v>282203</v>
      </c>
      <c r="W37" s="27">
        <v>56.617038726806641</v>
      </c>
      <c r="X37" s="17">
        <v>1346</v>
      </c>
      <c r="Y37" s="17">
        <v>23</v>
      </c>
      <c r="Z37" s="10">
        <f t="shared" si="11"/>
        <v>4.769616198268622</v>
      </c>
      <c r="AA37" s="10">
        <f t="shared" si="12"/>
        <v>8.1501614086313765</v>
      </c>
      <c r="AB37" s="10">
        <f t="shared" si="4"/>
        <v>2.119023426863496</v>
      </c>
      <c r="AC37" s="10">
        <f t="shared" si="5"/>
        <v>2.6398075052367185</v>
      </c>
      <c r="AD37" s="10">
        <f t="shared" si="6"/>
        <v>1.1624987212514066</v>
      </c>
      <c r="AE37" s="10">
        <f t="shared" si="7"/>
        <v>0</v>
      </c>
      <c r="AF37" s="83">
        <f t="shared" si="8"/>
        <v>2.270804652924709</v>
      </c>
      <c r="AG37" s="83">
        <f t="shared" si="9"/>
        <v>0</v>
      </c>
    </row>
    <row r="38" spans="1:33" ht="16" x14ac:dyDescent="0.2">
      <c r="A38" s="15" t="s">
        <v>20027</v>
      </c>
      <c r="B38" s="15" t="s">
        <v>1252</v>
      </c>
      <c r="C38" s="16" t="s">
        <v>1457</v>
      </c>
      <c r="D38" s="42"/>
      <c r="E38" s="81">
        <v>1</v>
      </c>
      <c r="F38" s="42"/>
      <c r="G38" s="42"/>
      <c r="H38" s="42"/>
      <c r="I38" s="81">
        <v>3</v>
      </c>
      <c r="J38" s="81">
        <v>1</v>
      </c>
      <c r="K38" s="16">
        <f t="shared" si="3"/>
        <v>5</v>
      </c>
      <c r="L38" s="18">
        <v>257729</v>
      </c>
      <c r="M38" s="19">
        <v>12471</v>
      </c>
      <c r="N38" s="19">
        <v>177039</v>
      </c>
      <c r="O38" s="19">
        <v>1182</v>
      </c>
      <c r="P38" s="19">
        <v>18172</v>
      </c>
      <c r="Q38" s="19">
        <v>1354</v>
      </c>
      <c r="R38" s="20">
        <f t="shared" si="10"/>
        <v>19526</v>
      </c>
      <c r="S38" s="20">
        <v>479</v>
      </c>
      <c r="T38" s="19">
        <v>8655</v>
      </c>
      <c r="U38" s="21">
        <v>38377</v>
      </c>
      <c r="V38" s="17">
        <v>274121</v>
      </c>
      <c r="W38" s="27">
        <v>20.750635147094727</v>
      </c>
      <c r="X38" s="17">
        <v>452</v>
      </c>
      <c r="Y38" s="17">
        <v>3</v>
      </c>
      <c r="Z38" s="10">
        <f t="shared" si="11"/>
        <v>1.6489068695940843</v>
      </c>
      <c r="AA38" s="10">
        <f t="shared" si="12"/>
        <v>1.0944072143323569</v>
      </c>
      <c r="AB38" s="10">
        <f t="shared" si="4"/>
        <v>2.7714603877938235</v>
      </c>
      <c r="AC38" s="10">
        <f t="shared" si="5"/>
        <v>0</v>
      </c>
      <c r="AD38" s="10">
        <f t="shared" si="6"/>
        <v>2.4207741151465418</v>
      </c>
      <c r="AE38" s="10">
        <f t="shared" si="7"/>
        <v>3.7224676982865486</v>
      </c>
      <c r="AF38" s="83">
        <f t="shared" si="8"/>
        <v>0</v>
      </c>
      <c r="AG38" s="83">
        <f t="shared" si="9"/>
        <v>1.5377179039528885</v>
      </c>
    </row>
    <row r="39" spans="1:33" ht="16" x14ac:dyDescent="0.2">
      <c r="A39" s="15" t="s">
        <v>20022</v>
      </c>
      <c r="B39" s="15" t="s">
        <v>6321</v>
      </c>
      <c r="C39" s="16" t="s">
        <v>6322</v>
      </c>
      <c r="D39" s="81">
        <v>1</v>
      </c>
      <c r="E39" s="81">
        <v>3</v>
      </c>
      <c r="F39" s="42"/>
      <c r="G39" s="42"/>
      <c r="H39" s="42"/>
      <c r="I39" s="81">
        <v>1</v>
      </c>
      <c r="J39" s="42"/>
      <c r="K39" s="16">
        <f t="shared" si="3"/>
        <v>5</v>
      </c>
      <c r="L39" s="18">
        <v>224669</v>
      </c>
      <c r="M39" s="19">
        <v>6066</v>
      </c>
      <c r="N39" s="19">
        <v>9511</v>
      </c>
      <c r="O39" s="20">
        <v>73</v>
      </c>
      <c r="P39" s="20">
        <v>697</v>
      </c>
      <c r="Q39" s="20">
        <v>2</v>
      </c>
      <c r="R39" s="20">
        <f t="shared" si="10"/>
        <v>699</v>
      </c>
      <c r="S39" s="20">
        <v>119</v>
      </c>
      <c r="T39" s="20">
        <v>253</v>
      </c>
      <c r="U39" s="21">
        <v>69599</v>
      </c>
      <c r="V39" s="17">
        <v>235446</v>
      </c>
      <c r="W39" s="27">
        <v>41.504783630371094</v>
      </c>
      <c r="X39" s="17">
        <v>782</v>
      </c>
      <c r="Y39" s="17">
        <v>6</v>
      </c>
      <c r="Z39" s="10">
        <f t="shared" si="11"/>
        <v>3.3213560646602618</v>
      </c>
      <c r="AA39" s="10">
        <f t="shared" si="12"/>
        <v>2.5483550368237302</v>
      </c>
      <c r="AB39" s="10">
        <f t="shared" si="4"/>
        <v>3.1792802491029661</v>
      </c>
      <c r="AC39" s="10">
        <f t="shared" si="5"/>
        <v>23.550468654326224</v>
      </c>
      <c r="AD39" s="10">
        <f t="shared" si="6"/>
        <v>15.020202171921236</v>
      </c>
      <c r="AE39" s="10">
        <f t="shared" si="7"/>
        <v>6.1577239410254263</v>
      </c>
      <c r="AF39" s="83">
        <f t="shared" si="8"/>
        <v>1.5679195515990769</v>
      </c>
      <c r="AG39" s="83">
        <f t="shared" si="9"/>
        <v>0.40996278682164977</v>
      </c>
    </row>
    <row r="40" spans="1:33" ht="16" x14ac:dyDescent="0.2">
      <c r="A40" s="15" t="s">
        <v>3852</v>
      </c>
      <c r="B40" s="15" t="s">
        <v>2317</v>
      </c>
      <c r="C40" s="16" t="s">
        <v>3493</v>
      </c>
      <c r="D40" s="42"/>
      <c r="E40" s="81">
        <v>3</v>
      </c>
      <c r="F40" s="42"/>
      <c r="G40" s="81">
        <v>1</v>
      </c>
      <c r="H40" s="81">
        <v>6</v>
      </c>
      <c r="I40" s="81">
        <v>4</v>
      </c>
      <c r="J40" s="81">
        <v>3</v>
      </c>
      <c r="K40" s="16">
        <f t="shared" si="3"/>
        <v>17</v>
      </c>
      <c r="L40" s="18">
        <v>337256</v>
      </c>
      <c r="M40" s="19">
        <v>4642</v>
      </c>
      <c r="N40" s="19">
        <v>55762</v>
      </c>
      <c r="O40" s="20">
        <v>517</v>
      </c>
      <c r="P40" s="19">
        <v>182792</v>
      </c>
      <c r="Q40" s="19">
        <v>27346</v>
      </c>
      <c r="R40" s="20">
        <f t="shared" si="10"/>
        <v>210138</v>
      </c>
      <c r="S40" s="20">
        <v>512</v>
      </c>
      <c r="T40" s="19">
        <v>47384</v>
      </c>
      <c r="U40" s="21">
        <v>18301</v>
      </c>
      <c r="V40" s="23">
        <v>337256</v>
      </c>
      <c r="W40" s="27">
        <v>30.276092529296875</v>
      </c>
      <c r="X40" s="23">
        <v>2605</v>
      </c>
      <c r="Y40" s="17">
        <v>16</v>
      </c>
      <c r="Z40" s="10">
        <f t="shared" si="11"/>
        <v>7.7241027587352038</v>
      </c>
      <c r="AA40" s="10">
        <f t="shared" si="12"/>
        <v>4.7441706003747894</v>
      </c>
      <c r="AB40" s="10">
        <f t="shared" si="4"/>
        <v>7.2009732327117346</v>
      </c>
      <c r="AC40" s="10">
        <f t="shared" si="5"/>
        <v>0</v>
      </c>
      <c r="AD40" s="10">
        <f t="shared" si="6"/>
        <v>10.247634077482362</v>
      </c>
      <c r="AE40" s="10">
        <f t="shared" si="7"/>
        <v>23.417924079090135</v>
      </c>
      <c r="AF40" s="83">
        <f t="shared" si="8"/>
        <v>0</v>
      </c>
      <c r="AG40" s="83">
        <f t="shared" si="9"/>
        <v>2.2852029943718919</v>
      </c>
    </row>
    <row r="41" spans="1:33" ht="16" x14ac:dyDescent="0.2">
      <c r="A41" s="15" t="s">
        <v>20021</v>
      </c>
      <c r="B41" s="15" t="s">
        <v>707</v>
      </c>
      <c r="C41" s="16" t="s">
        <v>708</v>
      </c>
      <c r="D41" s="81">
        <v>31</v>
      </c>
      <c r="E41" s="81">
        <v>15</v>
      </c>
      <c r="F41" s="42"/>
      <c r="G41" s="81">
        <v>1</v>
      </c>
      <c r="H41" s="42"/>
      <c r="I41" s="81">
        <v>7</v>
      </c>
      <c r="J41" s="81">
        <v>3</v>
      </c>
      <c r="K41" s="16">
        <f t="shared" si="3"/>
        <v>57</v>
      </c>
      <c r="L41" s="18">
        <v>2099451</v>
      </c>
      <c r="M41" s="19">
        <v>485956</v>
      </c>
      <c r="N41" s="19">
        <v>537901</v>
      </c>
      <c r="O41" s="19">
        <v>3528</v>
      </c>
      <c r="P41" s="19">
        <v>124859</v>
      </c>
      <c r="Q41" s="20">
        <v>711</v>
      </c>
      <c r="R41" s="20">
        <f t="shared" si="10"/>
        <v>125570</v>
      </c>
      <c r="S41" s="19">
        <v>4128</v>
      </c>
      <c r="T41" s="19">
        <v>22700</v>
      </c>
      <c r="U41" s="21">
        <v>919668</v>
      </c>
      <c r="V41" s="17">
        <v>2219933</v>
      </c>
      <c r="W41" s="27">
        <v>68.565139770507812</v>
      </c>
      <c r="X41" s="17">
        <v>22008</v>
      </c>
      <c r="Y41" s="17">
        <v>242</v>
      </c>
      <c r="Z41" s="10">
        <f t="shared" si="11"/>
        <v>9.9138127141675003</v>
      </c>
      <c r="AA41" s="10">
        <f t="shared" si="12"/>
        <v>10.901229901983529</v>
      </c>
      <c r="AB41" s="10">
        <f t="shared" si="4"/>
        <v>3.8785649881121986</v>
      </c>
      <c r="AC41" s="10">
        <f t="shared" si="5"/>
        <v>9.1131119454671392</v>
      </c>
      <c r="AD41" s="10">
        <f t="shared" si="6"/>
        <v>1.8590781575048199</v>
      </c>
      <c r="AE41" s="10">
        <f t="shared" si="7"/>
        <v>2.3300333847183365</v>
      </c>
      <c r="AF41" s="83">
        <f t="shared" si="8"/>
        <v>4.9019520285787195</v>
      </c>
      <c r="AG41" s="83">
        <f t="shared" si="9"/>
        <v>1.2533272876733779</v>
      </c>
    </row>
    <row r="42" spans="1:33" ht="16" x14ac:dyDescent="0.2">
      <c r="A42" s="15" t="s">
        <v>10155</v>
      </c>
      <c r="B42" s="15" t="s">
        <v>210</v>
      </c>
      <c r="C42" s="16" t="s">
        <v>212</v>
      </c>
      <c r="D42" s="81">
        <v>13</v>
      </c>
      <c r="E42" s="42"/>
      <c r="F42" s="42"/>
      <c r="G42" s="42"/>
      <c r="H42" s="42"/>
      <c r="I42" s="81">
        <v>11</v>
      </c>
      <c r="J42" s="81">
        <v>1</v>
      </c>
      <c r="K42" s="16">
        <f t="shared" si="3"/>
        <v>25</v>
      </c>
      <c r="L42" s="18">
        <v>820445</v>
      </c>
      <c r="M42" s="19">
        <v>223053</v>
      </c>
      <c r="N42" s="19">
        <v>480960</v>
      </c>
      <c r="O42" s="19">
        <v>1760</v>
      </c>
      <c r="P42" s="19">
        <v>17053</v>
      </c>
      <c r="Q42" s="20">
        <v>274</v>
      </c>
      <c r="R42" s="20">
        <f t="shared" si="10"/>
        <v>17327</v>
      </c>
      <c r="S42" s="19">
        <v>2123</v>
      </c>
      <c r="T42" s="19">
        <v>17870</v>
      </c>
      <c r="U42" s="21">
        <v>77352</v>
      </c>
      <c r="V42" s="17">
        <v>858238</v>
      </c>
      <c r="W42" s="27">
        <v>55.86541748046875</v>
      </c>
      <c r="X42" s="17">
        <v>10768</v>
      </c>
      <c r="Y42" s="17">
        <v>136</v>
      </c>
      <c r="Z42" s="10">
        <f t="shared" si="11"/>
        <v>12.546636247754119</v>
      </c>
      <c r="AA42" s="10">
        <f t="shared" si="12"/>
        <v>15.846420223760774</v>
      </c>
      <c r="AB42" s="10">
        <f t="shared" si="4"/>
        <v>4.3530383772569419</v>
      </c>
      <c r="AC42" s="10">
        <f t="shared" si="5"/>
        <v>8.3260160461543098</v>
      </c>
      <c r="AD42" s="10">
        <f t="shared" si="6"/>
        <v>3.2672749738618005</v>
      </c>
      <c r="AE42" s="10">
        <f t="shared" si="7"/>
        <v>0</v>
      </c>
      <c r="AF42" s="83">
        <f t="shared" si="8"/>
        <v>2.5483058857189667</v>
      </c>
      <c r="AG42" s="83">
        <f t="shared" si="9"/>
        <v>0</v>
      </c>
    </row>
    <row r="43" spans="1:33" ht="16" x14ac:dyDescent="0.2">
      <c r="A43" s="15" t="s">
        <v>20016</v>
      </c>
      <c r="B43" s="15" t="s">
        <v>20634</v>
      </c>
      <c r="C43" s="16" t="s">
        <v>20635</v>
      </c>
      <c r="D43" s="81"/>
      <c r="E43" s="42"/>
      <c r="F43" s="42"/>
      <c r="G43" s="42"/>
      <c r="H43" s="42"/>
      <c r="I43" s="81"/>
      <c r="J43" s="81"/>
      <c r="K43" s="16">
        <f t="shared" si="3"/>
        <v>0</v>
      </c>
      <c r="L43" s="18">
        <v>212375</v>
      </c>
      <c r="M43" s="19">
        <v>3494</v>
      </c>
      <c r="N43" s="19">
        <v>95822</v>
      </c>
      <c r="O43" s="20">
        <v>199</v>
      </c>
      <c r="P43" s="19">
        <v>82722</v>
      </c>
      <c r="Q43" s="20">
        <v>295</v>
      </c>
      <c r="R43" s="20">
        <f t="shared" si="10"/>
        <v>83017</v>
      </c>
      <c r="S43" s="20">
        <v>554</v>
      </c>
      <c r="T43" s="19">
        <v>9668</v>
      </c>
      <c r="U43" s="21">
        <v>19621</v>
      </c>
      <c r="V43" s="22">
        <v>242971</v>
      </c>
      <c r="W43" s="27">
        <v>18.74896240234375</v>
      </c>
      <c r="X43" s="17">
        <v>120</v>
      </c>
      <c r="Y43" s="17">
        <v>0</v>
      </c>
      <c r="Z43" s="10">
        <f t="shared" si="11"/>
        <v>0.49388610163352831</v>
      </c>
      <c r="AA43" s="10">
        <f t="shared" si="12"/>
        <v>0</v>
      </c>
      <c r="AB43" s="10">
        <f t="shared" si="4"/>
        <v>0</v>
      </c>
      <c r="AC43" s="10">
        <f t="shared" si="5"/>
        <v>0</v>
      </c>
      <c r="AD43" s="10">
        <f t="shared" si="6"/>
        <v>0</v>
      </c>
      <c r="AE43" s="10">
        <f t="shared" si="7"/>
        <v>0</v>
      </c>
      <c r="AF43" s="83" t="s">
        <v>39040</v>
      </c>
      <c r="AG43" s="83" t="s">
        <v>39040</v>
      </c>
    </row>
    <row r="44" spans="1:33" ht="16" x14ac:dyDescent="0.2">
      <c r="A44" s="15" t="s">
        <v>20021</v>
      </c>
      <c r="B44" s="15" t="s">
        <v>6019</v>
      </c>
      <c r="C44" s="16" t="s">
        <v>6021</v>
      </c>
      <c r="D44" s="81">
        <v>2</v>
      </c>
      <c r="E44" s="81">
        <v>2</v>
      </c>
      <c r="F44" s="42"/>
      <c r="G44" s="81">
        <v>1</v>
      </c>
      <c r="H44" s="42"/>
      <c r="I44" s="81">
        <v>2</v>
      </c>
      <c r="J44" s="42"/>
      <c r="K44" s="16">
        <f t="shared" si="3"/>
        <v>7</v>
      </c>
      <c r="L44" s="18">
        <v>216290</v>
      </c>
      <c r="M44" s="19">
        <v>25550</v>
      </c>
      <c r="N44" s="19">
        <v>66559</v>
      </c>
      <c r="O44" s="20">
        <v>807</v>
      </c>
      <c r="P44" s="19">
        <v>30161</v>
      </c>
      <c r="Q44" s="20">
        <v>221</v>
      </c>
      <c r="R44" s="20">
        <f t="shared" si="10"/>
        <v>30382</v>
      </c>
      <c r="S44" s="20">
        <v>434</v>
      </c>
      <c r="T44" s="19">
        <v>3591</v>
      </c>
      <c r="U44" s="21">
        <v>88967</v>
      </c>
      <c r="V44" s="17">
        <v>231708</v>
      </c>
      <c r="W44" s="27">
        <v>36.652626037597656</v>
      </c>
      <c r="X44" s="17">
        <v>512</v>
      </c>
      <c r="Y44" s="17">
        <v>5</v>
      </c>
      <c r="Z44" s="10">
        <f t="shared" si="11"/>
        <v>2.2096776977920487</v>
      </c>
      <c r="AA44" s="10">
        <f t="shared" si="12"/>
        <v>2.1578883767500474</v>
      </c>
      <c r="AB44" s="10">
        <f t="shared" si="4"/>
        <v>4.6234222571547461</v>
      </c>
      <c r="AC44" s="10">
        <f t="shared" si="5"/>
        <v>11.182555213866371</v>
      </c>
      <c r="AD44" s="10">
        <f t="shared" si="6"/>
        <v>4.2926469104747023</v>
      </c>
      <c r="AE44" s="10">
        <f t="shared" si="7"/>
        <v>3.2114636406115271</v>
      </c>
      <c r="AF44" s="83">
        <f t="shared" si="8"/>
        <v>2.6050489236790613</v>
      </c>
      <c r="AG44" s="83">
        <f t="shared" si="9"/>
        <v>0.74813132959411921</v>
      </c>
    </row>
    <row r="45" spans="1:33" ht="16" x14ac:dyDescent="0.2">
      <c r="A45" s="15" t="s">
        <v>20022</v>
      </c>
      <c r="B45" s="15" t="s">
        <v>635</v>
      </c>
      <c r="C45" s="16" t="s">
        <v>637</v>
      </c>
      <c r="D45" s="81">
        <v>20</v>
      </c>
      <c r="E45" s="42"/>
      <c r="F45" s="42"/>
      <c r="G45" s="42"/>
      <c r="H45" s="42"/>
      <c r="I45" s="81">
        <v>13</v>
      </c>
      <c r="J45" s="81">
        <v>3</v>
      </c>
      <c r="K45" s="16">
        <f t="shared" si="3"/>
        <v>36</v>
      </c>
      <c r="L45" s="18">
        <v>821784</v>
      </c>
      <c r="M45" s="19">
        <v>247516</v>
      </c>
      <c r="N45" s="19">
        <v>452525</v>
      </c>
      <c r="O45" s="19">
        <v>2687</v>
      </c>
      <c r="P45" s="19">
        <v>34731</v>
      </c>
      <c r="Q45" s="20">
        <v>668</v>
      </c>
      <c r="R45" s="20">
        <f t="shared" si="10"/>
        <v>35399</v>
      </c>
      <c r="S45" s="19">
        <v>1949</v>
      </c>
      <c r="T45" s="19">
        <v>18223</v>
      </c>
      <c r="U45" s="21">
        <v>63485</v>
      </c>
      <c r="V45" s="17">
        <v>856021</v>
      </c>
      <c r="W45" s="27">
        <v>47.544624328613281</v>
      </c>
      <c r="X45" s="17">
        <v>5853</v>
      </c>
      <c r="Y45" s="17">
        <v>96</v>
      </c>
      <c r="Z45" s="10">
        <f t="shared" si="11"/>
        <v>6.8374490812725393</v>
      </c>
      <c r="AA45" s="10">
        <f t="shared" si="12"/>
        <v>11.21467814457823</v>
      </c>
      <c r="AB45" s="10">
        <f t="shared" si="4"/>
        <v>6.2581616858653168</v>
      </c>
      <c r="AC45" s="10">
        <f t="shared" si="5"/>
        <v>11.543265312718603</v>
      </c>
      <c r="AD45" s="10">
        <f t="shared" si="6"/>
        <v>4.1039563717868788</v>
      </c>
      <c r="AE45" s="10">
        <f t="shared" si="7"/>
        <v>0</v>
      </c>
      <c r="AF45" s="83">
        <f t="shared" si="8"/>
        <v>2.8127163807281459</v>
      </c>
      <c r="AG45" s="83">
        <f t="shared" si="9"/>
        <v>0</v>
      </c>
    </row>
    <row r="46" spans="1:33" ht="16" x14ac:dyDescent="0.2">
      <c r="A46" s="15" t="s">
        <v>20630</v>
      </c>
      <c r="B46" s="15" t="s">
        <v>8401</v>
      </c>
      <c r="C46" s="16" t="s">
        <v>8403</v>
      </c>
      <c r="D46" s="81">
        <v>6</v>
      </c>
      <c r="E46" s="42"/>
      <c r="F46" s="42"/>
      <c r="G46" s="42"/>
      <c r="H46" s="42"/>
      <c r="I46" s="42"/>
      <c r="J46" s="42"/>
      <c r="K46" s="16">
        <f t="shared" si="3"/>
        <v>6</v>
      </c>
      <c r="L46" s="18">
        <v>247597</v>
      </c>
      <c r="M46" s="19">
        <v>59060</v>
      </c>
      <c r="N46" s="19">
        <v>53236</v>
      </c>
      <c r="O46" s="20">
        <v>586</v>
      </c>
      <c r="P46" s="19">
        <v>58106</v>
      </c>
      <c r="Q46" s="20">
        <v>95</v>
      </c>
      <c r="R46" s="20">
        <f t="shared" si="10"/>
        <v>58201</v>
      </c>
      <c r="S46" s="19">
        <v>2423</v>
      </c>
      <c r="T46" s="19">
        <v>5835</v>
      </c>
      <c r="U46" s="21">
        <v>68256</v>
      </c>
      <c r="V46" s="17">
        <v>260005</v>
      </c>
      <c r="W46" s="27">
        <v>58.689491271972656</v>
      </c>
      <c r="X46" s="17">
        <v>1381</v>
      </c>
      <c r="Y46" s="17">
        <v>24</v>
      </c>
      <c r="Z46" s="10">
        <f t="shared" si="11"/>
        <v>5.3114363185323361</v>
      </c>
      <c r="AA46" s="10">
        <f t="shared" si="12"/>
        <v>9.2305917193900111</v>
      </c>
      <c r="AB46" s="10">
        <f t="shared" si="4"/>
        <v>3.4618466990426269</v>
      </c>
      <c r="AC46" s="10">
        <f t="shared" si="5"/>
        <v>14.513085965845871</v>
      </c>
      <c r="AD46" s="10">
        <f t="shared" si="6"/>
        <v>0</v>
      </c>
      <c r="AE46" s="10">
        <f t="shared" si="7"/>
        <v>0</v>
      </c>
      <c r="AF46" s="83" t="s">
        <v>39039</v>
      </c>
      <c r="AG46" s="83" t="s">
        <v>39039</v>
      </c>
    </row>
    <row r="47" spans="1:33" ht="16" x14ac:dyDescent="0.2">
      <c r="A47" s="15" t="s">
        <v>20018</v>
      </c>
      <c r="B47" s="15" t="s">
        <v>20628</v>
      </c>
      <c r="C47" s="16" t="s">
        <v>428</v>
      </c>
      <c r="D47" s="81">
        <v>15</v>
      </c>
      <c r="E47" s="42"/>
      <c r="F47" s="42"/>
      <c r="G47" s="42"/>
      <c r="H47" s="81">
        <v>1</v>
      </c>
      <c r="I47" s="81">
        <v>6</v>
      </c>
      <c r="J47" s="81">
        <v>3</v>
      </c>
      <c r="K47" s="16">
        <f t="shared" si="3"/>
        <v>25</v>
      </c>
      <c r="L47" s="18">
        <v>459787</v>
      </c>
      <c r="M47" s="19">
        <v>135916</v>
      </c>
      <c r="N47" s="19">
        <v>252257</v>
      </c>
      <c r="O47" s="19">
        <v>1823</v>
      </c>
      <c r="P47" s="19">
        <v>11275</v>
      </c>
      <c r="Q47" s="20">
        <v>787</v>
      </c>
      <c r="R47" s="20">
        <f t="shared" si="10"/>
        <v>12062</v>
      </c>
      <c r="S47" s="20">
        <v>709</v>
      </c>
      <c r="T47" s="19">
        <v>11067</v>
      </c>
      <c r="U47" s="21">
        <v>45953</v>
      </c>
      <c r="V47" s="17">
        <v>468417</v>
      </c>
      <c r="W47" s="27">
        <v>62.232200622558594</v>
      </c>
      <c r="X47" s="17">
        <v>5862</v>
      </c>
      <c r="Y47" s="17">
        <v>78</v>
      </c>
      <c r="Z47" s="10">
        <f t="shared" si="11"/>
        <v>12.514490293904791</v>
      </c>
      <c r="AA47" s="10">
        <f t="shared" si="12"/>
        <v>16.651829459648134</v>
      </c>
      <c r="AB47" s="10">
        <f t="shared" si="4"/>
        <v>7.7675718787798953</v>
      </c>
      <c r="AC47" s="10">
        <f t="shared" si="5"/>
        <v>15.766040369471902</v>
      </c>
      <c r="AD47" s="10">
        <f t="shared" si="6"/>
        <v>3.397895230431097</v>
      </c>
      <c r="AE47" s="10">
        <f t="shared" si="7"/>
        <v>0</v>
      </c>
      <c r="AF47" s="83">
        <f t="shared" si="8"/>
        <v>4.6399430530621855</v>
      </c>
      <c r="AG47" s="83">
        <f t="shared" si="9"/>
        <v>0</v>
      </c>
    </row>
    <row r="48" spans="1:33" ht="16" x14ac:dyDescent="0.2">
      <c r="A48" s="15" t="s">
        <v>20021</v>
      </c>
      <c r="B48" s="15" t="s">
        <v>4182</v>
      </c>
      <c r="C48" s="16" t="s">
        <v>4185</v>
      </c>
      <c r="D48" s="42"/>
      <c r="E48" s="81">
        <v>7</v>
      </c>
      <c r="F48" s="42"/>
      <c r="G48" s="42"/>
      <c r="H48" s="42"/>
      <c r="I48" s="81">
        <v>1</v>
      </c>
      <c r="J48" s="42"/>
      <c r="K48" s="16">
        <f t="shared" si="3"/>
        <v>8</v>
      </c>
      <c r="L48" s="18">
        <v>236091</v>
      </c>
      <c r="M48" s="20">
        <v>478</v>
      </c>
      <c r="N48" s="19">
        <v>8086</v>
      </c>
      <c r="O48" s="20">
        <v>87</v>
      </c>
      <c r="P48" s="19">
        <v>1313</v>
      </c>
      <c r="Q48" s="20">
        <v>11</v>
      </c>
      <c r="R48" s="20">
        <f t="shared" si="10"/>
        <v>1324</v>
      </c>
      <c r="S48" s="20">
        <v>121</v>
      </c>
      <c r="T48" s="20">
        <v>245</v>
      </c>
      <c r="U48" s="21">
        <v>225750</v>
      </c>
      <c r="V48" s="17">
        <v>250994</v>
      </c>
      <c r="W48" s="27">
        <v>29.016326904296875</v>
      </c>
      <c r="X48" s="17">
        <v>976</v>
      </c>
      <c r="Y48" s="17">
        <v>14</v>
      </c>
      <c r="Z48" s="10">
        <f t="shared" si="11"/>
        <v>3.8885391682669708</v>
      </c>
      <c r="AA48" s="10">
        <f t="shared" si="12"/>
        <v>5.5778225774321299</v>
      </c>
      <c r="AB48" s="10">
        <f t="shared" si="4"/>
        <v>4.8407484523219555</v>
      </c>
      <c r="AC48" s="10">
        <f t="shared" si="5"/>
        <v>0</v>
      </c>
      <c r="AD48" s="10">
        <f t="shared" si="6"/>
        <v>17.667220239567509</v>
      </c>
      <c r="AE48" s="10">
        <f t="shared" si="7"/>
        <v>4.4296788482834994</v>
      </c>
      <c r="AF48" s="83">
        <f t="shared" si="8"/>
        <v>0</v>
      </c>
      <c r="AG48" s="83">
        <f t="shared" si="9"/>
        <v>0.25072868217054262</v>
      </c>
    </row>
    <row r="49" spans="1:33" ht="16" x14ac:dyDescent="0.2">
      <c r="A49" s="15" t="s">
        <v>20027</v>
      </c>
      <c r="B49" s="15" t="s">
        <v>639</v>
      </c>
      <c r="C49" s="16" t="s">
        <v>558</v>
      </c>
      <c r="D49" s="81">
        <v>11</v>
      </c>
      <c r="E49" s="81">
        <v>10</v>
      </c>
      <c r="F49" s="81">
        <v>1</v>
      </c>
      <c r="G49" s="81">
        <v>1</v>
      </c>
      <c r="H49" s="42"/>
      <c r="I49" s="81">
        <v>26</v>
      </c>
      <c r="J49" s="81">
        <v>4</v>
      </c>
      <c r="K49" s="16">
        <f t="shared" si="3"/>
        <v>53</v>
      </c>
      <c r="L49" s="18">
        <v>2027868</v>
      </c>
      <c r="M49" s="19">
        <v>62008</v>
      </c>
      <c r="N49" s="19">
        <v>279703</v>
      </c>
      <c r="O49" s="19">
        <v>2391</v>
      </c>
      <c r="P49" s="19">
        <v>34606</v>
      </c>
      <c r="Q49" s="19">
        <v>3103</v>
      </c>
      <c r="R49" s="20">
        <f t="shared" si="10"/>
        <v>37709</v>
      </c>
      <c r="S49" s="19">
        <v>1101</v>
      </c>
      <c r="T49" s="19">
        <v>16985</v>
      </c>
      <c r="U49" s="21">
        <v>183859</v>
      </c>
      <c r="V49" s="17">
        <v>1530899</v>
      </c>
      <c r="W49" s="27">
        <v>32.4434814453125</v>
      </c>
      <c r="X49" s="17">
        <v>12876</v>
      </c>
      <c r="Y49" s="17">
        <v>122</v>
      </c>
      <c r="Z49" s="10">
        <f t="shared" si="11"/>
        <v>8.4107442750958743</v>
      </c>
      <c r="AA49" s="10">
        <f t="shared" si="12"/>
        <v>7.9691736685437773</v>
      </c>
      <c r="AB49" s="10">
        <f t="shared" si="4"/>
        <v>3.7336890623199199</v>
      </c>
      <c r="AC49" s="10">
        <f t="shared" si="5"/>
        <v>25.342352138894523</v>
      </c>
      <c r="AD49" s="10">
        <f t="shared" si="6"/>
        <v>13.279391762997589</v>
      </c>
      <c r="AE49" s="10">
        <f t="shared" si="7"/>
        <v>7.7699292858735696</v>
      </c>
      <c r="AF49" s="83">
        <f t="shared" si="8"/>
        <v>1.9083970554667884</v>
      </c>
      <c r="AG49" s="83">
        <f t="shared" si="9"/>
        <v>0.58511183528180244</v>
      </c>
    </row>
    <row r="50" spans="1:33" ht="16" x14ac:dyDescent="0.2">
      <c r="A50" s="15" t="s">
        <v>20032</v>
      </c>
      <c r="B50" s="15" t="s">
        <v>991</v>
      </c>
      <c r="C50" s="16" t="s">
        <v>15300</v>
      </c>
      <c r="D50" s="81">
        <v>1</v>
      </c>
      <c r="E50" s="42"/>
      <c r="F50" s="42"/>
      <c r="G50" s="42"/>
      <c r="H50" s="42"/>
      <c r="I50" s="81">
        <v>3</v>
      </c>
      <c r="J50" s="42"/>
      <c r="K50" s="16">
        <f t="shared" si="3"/>
        <v>4</v>
      </c>
      <c r="L50" s="18">
        <v>295803</v>
      </c>
      <c r="M50" s="19">
        <v>42336</v>
      </c>
      <c r="N50" s="19">
        <v>216072</v>
      </c>
      <c r="O50" s="20">
        <v>599</v>
      </c>
      <c r="P50" s="19">
        <v>9506</v>
      </c>
      <c r="Q50" s="20">
        <v>107</v>
      </c>
      <c r="R50" s="20">
        <f t="shared" si="10"/>
        <v>9613</v>
      </c>
      <c r="S50" s="20">
        <v>546</v>
      </c>
      <c r="T50" s="19">
        <v>6163</v>
      </c>
      <c r="U50" s="21">
        <v>20474</v>
      </c>
      <c r="V50" s="17">
        <v>311848</v>
      </c>
      <c r="W50" s="27">
        <v>40.926422119140625</v>
      </c>
      <c r="X50" s="17">
        <v>1041</v>
      </c>
      <c r="Y50" s="17">
        <v>20</v>
      </c>
      <c r="Z50" s="10">
        <f t="shared" si="11"/>
        <v>3.3381647469279905</v>
      </c>
      <c r="AA50" s="10">
        <f t="shared" si="12"/>
        <v>6.4133808778635739</v>
      </c>
      <c r="AB50" s="10">
        <f t="shared" si="4"/>
        <v>1.9317876134744121</v>
      </c>
      <c r="AC50" s="10">
        <f t="shared" si="5"/>
        <v>3.3743656192635787</v>
      </c>
      <c r="AD50" s="10">
        <f t="shared" si="6"/>
        <v>1.9834658288507006</v>
      </c>
      <c r="AE50" s="10">
        <f t="shared" si="7"/>
        <v>0</v>
      </c>
      <c r="AF50" s="83">
        <f t="shared" si="8"/>
        <v>1.70124716553288</v>
      </c>
      <c r="AG50" s="83">
        <f t="shared" si="9"/>
        <v>0</v>
      </c>
    </row>
    <row r="51" spans="1:33" ht="16" x14ac:dyDescent="0.2">
      <c r="A51" s="15" t="s">
        <v>20023</v>
      </c>
      <c r="B51" s="15" t="s">
        <v>2271</v>
      </c>
      <c r="C51" s="16" t="s">
        <v>10073</v>
      </c>
      <c r="D51" s="81">
        <v>1</v>
      </c>
      <c r="E51" s="42"/>
      <c r="F51" s="42"/>
      <c r="G51" s="42"/>
      <c r="H51" s="42"/>
      <c r="I51" s="81">
        <v>1</v>
      </c>
      <c r="J51" s="42"/>
      <c r="K51" s="16">
        <f t="shared" si="3"/>
        <v>2</v>
      </c>
      <c r="L51" s="18">
        <v>258379</v>
      </c>
      <c r="M51" s="19">
        <v>9541</v>
      </c>
      <c r="N51" s="19">
        <v>214739</v>
      </c>
      <c r="O51" s="19">
        <v>1611</v>
      </c>
      <c r="P51" s="19">
        <v>9711</v>
      </c>
      <c r="Q51" s="20">
        <v>128</v>
      </c>
      <c r="R51" s="20">
        <f t="shared" si="10"/>
        <v>9839</v>
      </c>
      <c r="S51" s="20">
        <v>353</v>
      </c>
      <c r="T51" s="19">
        <v>6114</v>
      </c>
      <c r="U51" s="21">
        <v>16182</v>
      </c>
      <c r="V51" s="17">
        <v>271208</v>
      </c>
      <c r="W51" s="27">
        <v>32.158992767333984</v>
      </c>
      <c r="X51" s="17">
        <v>918</v>
      </c>
      <c r="Y51" s="17">
        <v>7</v>
      </c>
      <c r="Z51" s="10">
        <f t="shared" si="11"/>
        <v>3.3848559039556356</v>
      </c>
      <c r="AA51" s="10">
        <f t="shared" si="12"/>
        <v>2.5810448069378484</v>
      </c>
      <c r="AB51" s="10">
        <f t="shared" si="4"/>
        <v>1.1057953073364544</v>
      </c>
      <c r="AC51" s="10">
        <f t="shared" si="5"/>
        <v>14.972973782322908</v>
      </c>
      <c r="AD51" s="10">
        <f t="shared" si="6"/>
        <v>0.66525942123760884</v>
      </c>
      <c r="AE51" s="10">
        <f t="shared" si="7"/>
        <v>0</v>
      </c>
      <c r="AF51" s="83">
        <f t="shared" si="8"/>
        <v>22.50696991929567</v>
      </c>
      <c r="AG51" s="83">
        <f t="shared" si="9"/>
        <v>0</v>
      </c>
    </row>
    <row r="52" spans="1:33" ht="16" x14ac:dyDescent="0.2">
      <c r="A52" s="15" t="s">
        <v>20016</v>
      </c>
      <c r="B52" s="15" t="s">
        <v>476</v>
      </c>
      <c r="C52" s="16" t="s">
        <v>477</v>
      </c>
      <c r="D52" s="81">
        <v>5</v>
      </c>
      <c r="E52" s="81">
        <v>8</v>
      </c>
      <c r="F52" s="42"/>
      <c r="G52" s="81">
        <v>4</v>
      </c>
      <c r="H52" s="42"/>
      <c r="I52" s="81">
        <v>5</v>
      </c>
      <c r="J52" s="81">
        <v>1</v>
      </c>
      <c r="K52" s="16">
        <f t="shared" si="3"/>
        <v>23</v>
      </c>
      <c r="L52" s="18">
        <v>462257</v>
      </c>
      <c r="M52" s="19">
        <v>59925</v>
      </c>
      <c r="N52" s="19">
        <v>135698</v>
      </c>
      <c r="O52" s="19">
        <v>1349</v>
      </c>
      <c r="P52" s="19">
        <v>58268</v>
      </c>
      <c r="Q52" s="19">
        <v>4915</v>
      </c>
      <c r="R52" s="20">
        <f t="shared" si="10"/>
        <v>63183</v>
      </c>
      <c r="S52" s="19">
        <v>1118</v>
      </c>
      <c r="T52" s="19">
        <v>12572</v>
      </c>
      <c r="U52" s="21">
        <v>188412</v>
      </c>
      <c r="V52" s="17">
        <v>471123</v>
      </c>
      <c r="W52" s="27">
        <v>57.354034423828125</v>
      </c>
      <c r="X52" s="17">
        <v>2304</v>
      </c>
      <c r="Y52" s="17">
        <v>23</v>
      </c>
      <c r="Z52" s="10">
        <f t="shared" si="11"/>
        <v>4.8904426232639882</v>
      </c>
      <c r="AA52" s="10">
        <f t="shared" si="12"/>
        <v>4.8819522714874886</v>
      </c>
      <c r="AB52" s="10">
        <f t="shared" si="4"/>
        <v>7.1079816762413248</v>
      </c>
      <c r="AC52" s="10">
        <f t="shared" si="5"/>
        <v>11.919661481613923</v>
      </c>
      <c r="AD52" s="10">
        <f t="shared" si="6"/>
        <v>5.2637895494827811</v>
      </c>
      <c r="AE52" s="10">
        <f t="shared" si="7"/>
        <v>6.0657343632950287</v>
      </c>
      <c r="AF52" s="83">
        <f t="shared" si="8"/>
        <v>2.2644639132248643</v>
      </c>
      <c r="AG52" s="83">
        <f t="shared" si="9"/>
        <v>1.152351230282572</v>
      </c>
    </row>
    <row r="53" spans="1:33" ht="16" x14ac:dyDescent="0.2">
      <c r="A53" s="15" t="s">
        <v>20016</v>
      </c>
      <c r="B53" s="15" t="s">
        <v>92</v>
      </c>
      <c r="C53" s="16" t="s">
        <v>93</v>
      </c>
      <c r="D53" s="81">
        <v>25</v>
      </c>
      <c r="E53" s="81">
        <v>61</v>
      </c>
      <c r="F53" s="42"/>
      <c r="G53" s="81">
        <v>2</v>
      </c>
      <c r="H53" s="42"/>
      <c r="I53" s="81">
        <v>19</v>
      </c>
      <c r="J53" s="81">
        <v>6</v>
      </c>
      <c r="K53" s="16">
        <f t="shared" si="3"/>
        <v>113</v>
      </c>
      <c r="L53" s="18">
        <v>3792621</v>
      </c>
      <c r="M53" s="19">
        <v>347380</v>
      </c>
      <c r="N53" s="19">
        <v>1086908</v>
      </c>
      <c r="O53" s="19">
        <v>6589</v>
      </c>
      <c r="P53" s="19">
        <v>420212</v>
      </c>
      <c r="Q53" s="19">
        <v>4300</v>
      </c>
      <c r="R53" s="20">
        <f t="shared" si="10"/>
        <v>424512</v>
      </c>
      <c r="S53" s="19">
        <v>12057</v>
      </c>
      <c r="T53" s="19">
        <v>76353</v>
      </c>
      <c r="U53" s="21">
        <v>1838822</v>
      </c>
      <c r="V53" s="17">
        <v>3906772</v>
      </c>
      <c r="W53" s="27">
        <v>66.91314697265625</v>
      </c>
      <c r="X53" s="17">
        <v>19171</v>
      </c>
      <c r="Y53" s="17">
        <v>260</v>
      </c>
      <c r="Z53" s="10">
        <f t="shared" si="11"/>
        <v>4.907120251706524</v>
      </c>
      <c r="AA53" s="10">
        <f t="shared" si="12"/>
        <v>6.6551106642517146</v>
      </c>
      <c r="AB53" s="10">
        <f t="shared" si="4"/>
        <v>4.2563855293890809</v>
      </c>
      <c r="AC53" s="10">
        <f t="shared" si="5"/>
        <v>10.28104257996595</v>
      </c>
      <c r="AD53" s="10">
        <f t="shared" si="6"/>
        <v>2.4972543345763527</v>
      </c>
      <c r="AE53" s="10">
        <f t="shared" si="7"/>
        <v>4.7390588726291698</v>
      </c>
      <c r="AF53" s="83">
        <f t="shared" si="8"/>
        <v>4.1169385262915483</v>
      </c>
      <c r="AG53" s="83">
        <f t="shared" si="9"/>
        <v>1.8977077372590199</v>
      </c>
    </row>
    <row r="54" spans="1:33" ht="16" x14ac:dyDescent="0.2">
      <c r="A54" s="15" t="s">
        <v>20032</v>
      </c>
      <c r="B54" s="15" t="s">
        <v>874</v>
      </c>
      <c r="C54" s="16" t="s">
        <v>875</v>
      </c>
      <c r="D54" s="81">
        <v>9</v>
      </c>
      <c r="E54" s="42"/>
      <c r="F54" s="42"/>
      <c r="G54" s="81">
        <v>1</v>
      </c>
      <c r="H54" s="42"/>
      <c r="I54" s="81">
        <v>6</v>
      </c>
      <c r="J54" s="81">
        <v>3</v>
      </c>
      <c r="K54" s="16">
        <f t="shared" si="3"/>
        <v>19</v>
      </c>
      <c r="L54" s="18">
        <v>597337</v>
      </c>
      <c r="M54" s="19">
        <v>135138</v>
      </c>
      <c r="N54" s="19">
        <v>408157</v>
      </c>
      <c r="O54" s="19">
        <v>1289</v>
      </c>
      <c r="P54" s="19">
        <v>12764</v>
      </c>
      <c r="Q54" s="20">
        <v>347</v>
      </c>
      <c r="R54" s="20">
        <f t="shared" si="10"/>
        <v>13111</v>
      </c>
      <c r="S54" s="19">
        <v>1018</v>
      </c>
      <c r="T54" s="19">
        <v>11834</v>
      </c>
      <c r="U54" s="21">
        <v>26790</v>
      </c>
      <c r="V54" s="17">
        <v>677710</v>
      </c>
      <c r="W54" s="27">
        <v>55.443042755126953</v>
      </c>
      <c r="X54" s="17">
        <v>4005</v>
      </c>
      <c r="Y54" s="17">
        <v>56</v>
      </c>
      <c r="Z54" s="10">
        <f t="shared" si="11"/>
        <v>5.9096073541780409</v>
      </c>
      <c r="AA54" s="10">
        <f t="shared" si="12"/>
        <v>8.2631213941066246</v>
      </c>
      <c r="AB54" s="10">
        <f t="shared" si="4"/>
        <v>4.5439772093235717</v>
      </c>
      <c r="AC54" s="10">
        <f t="shared" si="5"/>
        <v>9.5140840157045812</v>
      </c>
      <c r="AD54" s="10">
        <f t="shared" si="6"/>
        <v>2.1000322354948149</v>
      </c>
      <c r="AE54" s="10">
        <f t="shared" si="7"/>
        <v>0</v>
      </c>
      <c r="AF54" s="83">
        <f t="shared" si="8"/>
        <v>4.5304466545309241</v>
      </c>
      <c r="AG54" s="83">
        <f t="shared" si="9"/>
        <v>0</v>
      </c>
    </row>
    <row r="55" spans="1:33" ht="16" x14ac:dyDescent="0.2">
      <c r="A55" s="15" t="s">
        <v>20021</v>
      </c>
      <c r="B55" s="15" t="s">
        <v>6514</v>
      </c>
      <c r="C55" s="16" t="s">
        <v>7498</v>
      </c>
      <c r="D55" s="42"/>
      <c r="E55" s="81">
        <v>3</v>
      </c>
      <c r="F55" s="42"/>
      <c r="G55" s="42"/>
      <c r="H55" s="42"/>
      <c r="I55" s="81">
        <v>1</v>
      </c>
      <c r="J55" s="42"/>
      <c r="K55" s="16">
        <f t="shared" si="3"/>
        <v>4</v>
      </c>
      <c r="L55" s="18">
        <v>229573</v>
      </c>
      <c r="M55" s="19">
        <v>18744</v>
      </c>
      <c r="N55" s="19">
        <v>127915</v>
      </c>
      <c r="O55" s="20">
        <v>845</v>
      </c>
      <c r="P55" s="19">
        <v>5471</v>
      </c>
      <c r="Q55" s="20">
        <v>147</v>
      </c>
      <c r="R55" s="20">
        <f t="shared" si="10"/>
        <v>5618</v>
      </c>
      <c r="S55" s="20">
        <v>241</v>
      </c>
      <c r="T55" s="19">
        <v>2585</v>
      </c>
      <c r="U55" s="21">
        <v>73625</v>
      </c>
      <c r="V55" s="17">
        <v>241826</v>
      </c>
      <c r="W55" s="27">
        <v>47.234573364257812</v>
      </c>
      <c r="X55" s="17">
        <v>2084</v>
      </c>
      <c r="Y55" s="17">
        <v>12</v>
      </c>
      <c r="Z55" s="10">
        <f t="shared" si="11"/>
        <v>8.6177664932637512</v>
      </c>
      <c r="AA55" s="10">
        <f t="shared" si="12"/>
        <v>4.9622455815338302</v>
      </c>
      <c r="AB55" s="10">
        <f t="shared" si="4"/>
        <v>2.4890931051498715</v>
      </c>
      <c r="AC55" s="10">
        <f t="shared" si="5"/>
        <v>0</v>
      </c>
      <c r="AD55" s="10">
        <f t="shared" si="6"/>
        <v>1.1168130622455761</v>
      </c>
      <c r="AE55" s="10">
        <f t="shared" si="7"/>
        <v>5.8210041232112548</v>
      </c>
      <c r="AF55" s="83">
        <f t="shared" si="8"/>
        <v>0</v>
      </c>
      <c r="AG55" s="83">
        <f t="shared" si="9"/>
        <v>5.2121561969439734</v>
      </c>
    </row>
    <row r="56" spans="1:33" ht="16" x14ac:dyDescent="0.2">
      <c r="A56" s="15" t="s">
        <v>20037</v>
      </c>
      <c r="B56" s="15" t="s">
        <v>2119</v>
      </c>
      <c r="C56" s="16" t="s">
        <v>3748</v>
      </c>
      <c r="D56" s="81">
        <v>2</v>
      </c>
      <c r="E56" s="42"/>
      <c r="F56" s="42"/>
      <c r="G56" s="42"/>
      <c r="H56" s="42"/>
      <c r="I56" s="81">
        <v>4</v>
      </c>
      <c r="J56" s="42"/>
      <c r="K56" s="16">
        <f t="shared" si="3"/>
        <v>6</v>
      </c>
      <c r="L56" s="18">
        <v>233209</v>
      </c>
      <c r="M56" s="19">
        <v>16507</v>
      </c>
      <c r="N56" s="19">
        <v>176463</v>
      </c>
      <c r="O56" s="20">
        <v>763</v>
      </c>
      <c r="P56" s="19">
        <v>17126</v>
      </c>
      <c r="Q56" s="20">
        <v>67</v>
      </c>
      <c r="R56" s="20">
        <f t="shared" si="10"/>
        <v>17193</v>
      </c>
      <c r="S56" s="20">
        <v>374</v>
      </c>
      <c r="T56" s="19">
        <v>5961</v>
      </c>
      <c r="U56" s="21">
        <v>15948</v>
      </c>
      <c r="V56" s="17">
        <v>245788</v>
      </c>
      <c r="W56" s="27">
        <v>36.639423370361328</v>
      </c>
      <c r="X56" s="17">
        <v>846</v>
      </c>
      <c r="Y56" s="17">
        <v>7</v>
      </c>
      <c r="Z56" s="10">
        <f t="shared" si="11"/>
        <v>3.4419906586163687</v>
      </c>
      <c r="AA56" s="10">
        <f t="shared" si="12"/>
        <v>2.8479828144579882</v>
      </c>
      <c r="AB56" s="10">
        <f t="shared" si="4"/>
        <v>3.6754278657464217</v>
      </c>
      <c r="AC56" s="10">
        <f t="shared" si="5"/>
        <v>17.30867424209643</v>
      </c>
      <c r="AD56" s="10">
        <f t="shared" si="6"/>
        <v>3.2382344821779721</v>
      </c>
      <c r="AE56" s="10">
        <f t="shared" si="7"/>
        <v>0</v>
      </c>
      <c r="AF56" s="83">
        <f t="shared" si="8"/>
        <v>5.3450960198703585</v>
      </c>
      <c r="AG56" s="83">
        <f t="shared" si="9"/>
        <v>0</v>
      </c>
    </row>
    <row r="57" spans="1:33" ht="16" x14ac:dyDescent="0.2">
      <c r="A57" s="15" t="s">
        <v>20025</v>
      </c>
      <c r="B57" s="15" t="s">
        <v>1168</v>
      </c>
      <c r="C57" s="16" t="s">
        <v>1170</v>
      </c>
      <c r="D57" s="81">
        <v>13</v>
      </c>
      <c r="E57" s="81">
        <v>1</v>
      </c>
      <c r="F57" s="42"/>
      <c r="G57" s="42"/>
      <c r="H57" s="42"/>
      <c r="I57" s="81">
        <v>3</v>
      </c>
      <c r="J57" s="81">
        <v>3</v>
      </c>
      <c r="K57" s="16">
        <f t="shared" si="3"/>
        <v>20</v>
      </c>
      <c r="L57" s="18">
        <v>646889</v>
      </c>
      <c r="M57" s="19">
        <v>408075</v>
      </c>
      <c r="N57" s="19">
        <v>177735</v>
      </c>
      <c r="O57" s="19">
        <v>1186</v>
      </c>
      <c r="P57" s="19">
        <v>10067</v>
      </c>
      <c r="Q57" s="20">
        <v>159</v>
      </c>
      <c r="R57" s="20">
        <f t="shared" si="10"/>
        <v>10226</v>
      </c>
      <c r="S57" s="20">
        <v>742</v>
      </c>
      <c r="T57" s="19">
        <v>6931</v>
      </c>
      <c r="U57" s="21">
        <v>41994</v>
      </c>
      <c r="V57" s="17">
        <v>654922</v>
      </c>
      <c r="W57" s="27">
        <v>67.858688354492188</v>
      </c>
      <c r="X57" s="17">
        <v>11399</v>
      </c>
      <c r="Y57" s="17">
        <v>140</v>
      </c>
      <c r="Z57" s="10">
        <f t="shared" si="11"/>
        <v>17.40512610662033</v>
      </c>
      <c r="AA57" s="10">
        <f t="shared" si="12"/>
        <v>21.37659141088557</v>
      </c>
      <c r="AB57" s="10">
        <f t="shared" si="4"/>
        <v>4.4167436100209736</v>
      </c>
      <c r="AC57" s="10">
        <f t="shared" si="5"/>
        <v>4.550984150322507</v>
      </c>
      <c r="AD57" s="10">
        <f t="shared" si="6"/>
        <v>2.4112945034541799</v>
      </c>
      <c r="AE57" s="10">
        <f t="shared" si="7"/>
        <v>3.4018465222923004</v>
      </c>
      <c r="AF57" s="83">
        <f t="shared" si="8"/>
        <v>1.8873613919009979</v>
      </c>
      <c r="AG57" s="83">
        <f t="shared" si="9"/>
        <v>1.4107967804924511</v>
      </c>
    </row>
    <row r="58" spans="1:33" ht="16" x14ac:dyDescent="0.2">
      <c r="A58" s="15" t="s">
        <v>20019</v>
      </c>
      <c r="B58" s="15" t="s">
        <v>1403</v>
      </c>
      <c r="C58" s="16" t="s">
        <v>1404</v>
      </c>
      <c r="D58" s="42"/>
      <c r="E58" s="81">
        <v>7</v>
      </c>
      <c r="F58" s="81">
        <v>1</v>
      </c>
      <c r="G58" s="42"/>
      <c r="H58" s="42"/>
      <c r="I58" s="81">
        <v>13</v>
      </c>
      <c r="J58" s="81">
        <v>2</v>
      </c>
      <c r="K58" s="16">
        <f t="shared" si="3"/>
        <v>23</v>
      </c>
      <c r="L58" s="18">
        <v>439041</v>
      </c>
      <c r="M58" s="19">
        <v>14101</v>
      </c>
      <c r="N58" s="19">
        <v>282505</v>
      </c>
      <c r="O58" s="19">
        <v>8359</v>
      </c>
      <c r="P58" s="19">
        <v>8174</v>
      </c>
      <c r="Q58" s="19">
        <v>1532</v>
      </c>
      <c r="R58" s="20">
        <f t="shared" si="10"/>
        <v>9706</v>
      </c>
      <c r="S58" s="20">
        <v>555</v>
      </c>
      <c r="T58" s="19">
        <v>8062</v>
      </c>
      <c r="U58" s="21">
        <v>115753</v>
      </c>
      <c r="V58" s="17">
        <v>462092</v>
      </c>
      <c r="W58" s="27">
        <v>29.538684844970703</v>
      </c>
      <c r="X58" s="17">
        <v>2119</v>
      </c>
      <c r="Y58" s="17">
        <v>13</v>
      </c>
      <c r="Z58" s="10">
        <f t="shared" si="11"/>
        <v>4.5856669234697858</v>
      </c>
      <c r="AA58" s="10">
        <f t="shared" si="12"/>
        <v>2.8132925910857578</v>
      </c>
      <c r="AB58" s="10">
        <f t="shared" si="4"/>
        <v>7.4838438453681686</v>
      </c>
      <c r="AC58" s="10">
        <f t="shared" si="5"/>
        <v>0</v>
      </c>
      <c r="AD58" s="10">
        <f t="shared" si="6"/>
        <v>6.5738406652726757</v>
      </c>
      <c r="AE58" s="10">
        <f t="shared" si="7"/>
        <v>8.6390849481222958</v>
      </c>
      <c r="AF58" s="83">
        <f t="shared" si="8"/>
        <v>0</v>
      </c>
      <c r="AG58" s="83">
        <f t="shared" si="9"/>
        <v>1.3141609886834633</v>
      </c>
    </row>
    <row r="59" spans="1:33" ht="16" x14ac:dyDescent="0.2">
      <c r="A59" s="15" t="s">
        <v>20025</v>
      </c>
      <c r="B59" s="15" t="s">
        <v>1987</v>
      </c>
      <c r="C59" s="16" t="s">
        <v>864</v>
      </c>
      <c r="D59" s="81">
        <v>6</v>
      </c>
      <c r="E59" s="81">
        <v>2</v>
      </c>
      <c r="F59" s="42"/>
      <c r="G59" s="42"/>
      <c r="H59" s="42"/>
      <c r="I59" s="81">
        <v>3</v>
      </c>
      <c r="J59" s="42"/>
      <c r="K59" s="16">
        <f t="shared" si="3"/>
        <v>11</v>
      </c>
      <c r="L59" s="18">
        <v>601222</v>
      </c>
      <c r="M59" s="19">
        <v>169272</v>
      </c>
      <c r="N59" s="19">
        <v>338782</v>
      </c>
      <c r="O59" s="19">
        <v>1418</v>
      </c>
      <c r="P59" s="19">
        <v>18497</v>
      </c>
      <c r="Q59" s="20">
        <v>275</v>
      </c>
      <c r="R59" s="20">
        <f t="shared" si="10"/>
        <v>18772</v>
      </c>
      <c r="S59" s="19">
        <v>1155</v>
      </c>
      <c r="T59" s="19">
        <v>11433</v>
      </c>
      <c r="U59" s="21">
        <v>60390</v>
      </c>
      <c r="V59" s="17">
        <v>647689</v>
      </c>
      <c r="W59" s="27">
        <v>49.157066345214844</v>
      </c>
      <c r="X59" s="17">
        <v>7270</v>
      </c>
      <c r="Y59" s="17">
        <v>41</v>
      </c>
      <c r="Z59" s="10">
        <f t="shared" si="11"/>
        <v>11.224522880580031</v>
      </c>
      <c r="AA59" s="10">
        <f t="shared" si="12"/>
        <v>6.3301985984013927</v>
      </c>
      <c r="AB59" s="10">
        <f t="shared" si="4"/>
        <v>2.6137243338210703</v>
      </c>
      <c r="AC59" s="10">
        <f t="shared" si="5"/>
        <v>5.0637013631484074</v>
      </c>
      <c r="AD59" s="10">
        <f t="shared" si="6"/>
        <v>1.2650360071415501</v>
      </c>
      <c r="AE59" s="10">
        <f t="shared" si="7"/>
        <v>4.731152272135879</v>
      </c>
      <c r="AF59" s="83">
        <f t="shared" si="8"/>
        <v>4.0028120421570019</v>
      </c>
      <c r="AG59" s="83">
        <f t="shared" si="9"/>
        <v>3.7399348678037203</v>
      </c>
    </row>
    <row r="60" spans="1:33" ht="16" x14ac:dyDescent="0.2">
      <c r="A60" s="15" t="s">
        <v>20022</v>
      </c>
      <c r="B60" s="15" t="s">
        <v>207</v>
      </c>
      <c r="C60" s="16" t="s">
        <v>450</v>
      </c>
      <c r="D60" s="81">
        <v>2</v>
      </c>
      <c r="E60" s="81">
        <v>8</v>
      </c>
      <c r="F60" s="42"/>
      <c r="G60" s="42"/>
      <c r="H60" s="42"/>
      <c r="I60" s="42"/>
      <c r="J60" s="81">
        <v>1</v>
      </c>
      <c r="K60" s="16">
        <f t="shared" si="3"/>
        <v>11</v>
      </c>
      <c r="L60" s="18">
        <v>399457</v>
      </c>
      <c r="M60" s="19">
        <v>64993</v>
      </c>
      <c r="N60" s="19">
        <v>47622</v>
      </c>
      <c r="O60" s="20">
        <v>361</v>
      </c>
      <c r="P60" s="19">
        <v>3649</v>
      </c>
      <c r="Q60" s="20">
        <v>58</v>
      </c>
      <c r="R60" s="20">
        <f t="shared" si="10"/>
        <v>3707</v>
      </c>
      <c r="S60" s="20">
        <v>676</v>
      </c>
      <c r="T60" s="19">
        <v>2642</v>
      </c>
      <c r="U60" s="21">
        <v>279456</v>
      </c>
      <c r="V60" s="17">
        <v>421996</v>
      </c>
      <c r="W60" s="27">
        <v>75.532684326171875</v>
      </c>
      <c r="X60" s="17">
        <v>4473</v>
      </c>
      <c r="Y60" s="17">
        <v>81</v>
      </c>
      <c r="Z60" s="10">
        <f t="shared" si="11"/>
        <v>10.599626536744424</v>
      </c>
      <c r="AA60" s="10">
        <f t="shared" si="12"/>
        <v>19.194494734547245</v>
      </c>
      <c r="AB60" s="10">
        <f t="shared" si="4"/>
        <v>3.9339117137228077</v>
      </c>
      <c r="AC60" s="10">
        <f t="shared" si="5"/>
        <v>4.3960778193695589</v>
      </c>
      <c r="AD60" s="10">
        <f t="shared" si="6"/>
        <v>0</v>
      </c>
      <c r="AE60" s="10">
        <f t="shared" si="7"/>
        <v>4.0895781191212315</v>
      </c>
      <c r="AF60" s="83" t="s">
        <v>39039</v>
      </c>
      <c r="AG60" s="83" t="s">
        <v>39039</v>
      </c>
    </row>
    <row r="61" spans="1:33" ht="16" x14ac:dyDescent="0.2">
      <c r="A61" s="15" t="s">
        <v>20037</v>
      </c>
      <c r="B61" s="15" t="s">
        <v>871</v>
      </c>
      <c r="C61" s="16" t="s">
        <v>3774</v>
      </c>
      <c r="D61" s="81">
        <v>12</v>
      </c>
      <c r="E61" s="42"/>
      <c r="F61" s="42"/>
      <c r="G61" s="42"/>
      <c r="H61" s="42"/>
      <c r="I61" s="81">
        <v>1</v>
      </c>
      <c r="J61" s="42"/>
      <c r="K61" s="16">
        <f t="shared" si="3"/>
        <v>13</v>
      </c>
      <c r="L61" s="18">
        <v>594833</v>
      </c>
      <c r="M61" s="19">
        <v>233325</v>
      </c>
      <c r="N61" s="19">
        <v>220219</v>
      </c>
      <c r="O61" s="19">
        <v>3408</v>
      </c>
      <c r="P61" s="19">
        <v>20553</v>
      </c>
      <c r="Q61" s="20">
        <v>195</v>
      </c>
      <c r="R61" s="20">
        <f t="shared" si="10"/>
        <v>20748</v>
      </c>
      <c r="S61" s="20">
        <v>819</v>
      </c>
      <c r="T61" s="19">
        <v>13307</v>
      </c>
      <c r="U61" s="21">
        <v>103007</v>
      </c>
      <c r="V61" s="17">
        <v>600374</v>
      </c>
      <c r="W61" s="27">
        <v>70.111480712890625</v>
      </c>
      <c r="X61" s="17">
        <v>8864</v>
      </c>
      <c r="Y61" s="17">
        <v>90</v>
      </c>
      <c r="Z61" s="10">
        <f t="shared" si="11"/>
        <v>14.764130358743049</v>
      </c>
      <c r="AA61" s="10">
        <f t="shared" si="12"/>
        <v>14.99065582453604</v>
      </c>
      <c r="AB61" s="10">
        <f t="shared" si="4"/>
        <v>3.1221247932492942</v>
      </c>
      <c r="AC61" s="10">
        <f t="shared" si="5"/>
        <v>7.3472011755521889</v>
      </c>
      <c r="AD61" s="10">
        <f t="shared" si="6"/>
        <v>0.64870489311613833</v>
      </c>
      <c r="AE61" s="10">
        <f t="shared" si="7"/>
        <v>0</v>
      </c>
      <c r="AF61" s="83">
        <f t="shared" si="8"/>
        <v>11.325953069752492</v>
      </c>
      <c r="AG61" s="83">
        <f t="shared" si="9"/>
        <v>0</v>
      </c>
    </row>
    <row r="62" spans="1:33" ht="16" x14ac:dyDescent="0.2">
      <c r="A62" s="15" t="s">
        <v>6657</v>
      </c>
      <c r="B62" s="15" t="s">
        <v>6657</v>
      </c>
      <c r="C62" s="16" t="s">
        <v>16276</v>
      </c>
      <c r="D62" s="81">
        <v>4</v>
      </c>
      <c r="E62" s="81">
        <v>2</v>
      </c>
      <c r="F62" s="42"/>
      <c r="G62" s="42"/>
      <c r="H62" s="42"/>
      <c r="I62" s="81">
        <v>1</v>
      </c>
      <c r="J62" s="42"/>
      <c r="K62" s="16">
        <f t="shared" si="3"/>
        <v>7</v>
      </c>
      <c r="L62" s="18">
        <v>382578</v>
      </c>
      <c r="M62" s="19">
        <v>69971</v>
      </c>
      <c r="N62" s="19">
        <v>230650</v>
      </c>
      <c r="O62" s="19">
        <v>6351</v>
      </c>
      <c r="P62" s="19">
        <v>21399</v>
      </c>
      <c r="Q62" s="20">
        <v>168</v>
      </c>
      <c r="R62" s="20">
        <f t="shared" si="10"/>
        <v>21567</v>
      </c>
      <c r="S62" s="20">
        <v>962</v>
      </c>
      <c r="T62" s="19">
        <v>13004</v>
      </c>
      <c r="U62" s="21">
        <v>40073</v>
      </c>
      <c r="V62" s="17">
        <v>404461</v>
      </c>
      <c r="W62" s="27">
        <v>50.918025970458984</v>
      </c>
      <c r="X62" s="17">
        <v>4093</v>
      </c>
      <c r="Y62" s="17">
        <v>31</v>
      </c>
      <c r="Z62" s="10">
        <f t="shared" si="11"/>
        <v>10.119640707015016</v>
      </c>
      <c r="AA62" s="10">
        <f t="shared" si="12"/>
        <v>7.6645214248098084</v>
      </c>
      <c r="AB62" s="10">
        <f t="shared" si="4"/>
        <v>2.6138460653775182</v>
      </c>
      <c r="AC62" s="10">
        <f t="shared" si="5"/>
        <v>8.1666486319842715</v>
      </c>
      <c r="AD62" s="10">
        <f t="shared" si="6"/>
        <v>0.61936762565420711</v>
      </c>
      <c r="AE62" s="10">
        <f t="shared" si="7"/>
        <v>7.1298451754120169</v>
      </c>
      <c r="AF62" s="83">
        <f t="shared" si="8"/>
        <v>13.185462548770204</v>
      </c>
      <c r="AG62" s="83">
        <f t="shared" si="9"/>
        <v>11.511491527961471</v>
      </c>
    </row>
    <row r="63" spans="1:33" ht="16" x14ac:dyDescent="0.2">
      <c r="A63" s="15" t="s">
        <v>20017</v>
      </c>
      <c r="B63" s="15" t="s">
        <v>1023</v>
      </c>
      <c r="C63" s="16" t="s">
        <v>1024</v>
      </c>
      <c r="D63" s="81">
        <v>7</v>
      </c>
      <c r="E63" s="42"/>
      <c r="F63" s="42"/>
      <c r="G63" s="42"/>
      <c r="H63" s="42"/>
      <c r="I63" s="81">
        <v>2</v>
      </c>
      <c r="J63" s="42"/>
      <c r="K63" s="16">
        <f t="shared" si="3"/>
        <v>9</v>
      </c>
      <c r="L63" s="18">
        <v>343829</v>
      </c>
      <c r="M63" s="19">
        <v>204866</v>
      </c>
      <c r="N63" s="19">
        <v>104770</v>
      </c>
      <c r="O63" s="20">
        <v>827</v>
      </c>
      <c r="P63" s="19">
        <v>9883</v>
      </c>
      <c r="Q63" s="20">
        <v>105</v>
      </c>
      <c r="R63" s="20">
        <f t="shared" si="10"/>
        <v>9988</v>
      </c>
      <c r="S63" s="20">
        <v>967</v>
      </c>
      <c r="T63" s="19">
        <v>4360</v>
      </c>
      <c r="U63" s="21">
        <v>18051</v>
      </c>
      <c r="V63" s="17">
        <v>387113</v>
      </c>
      <c r="W63" s="27">
        <v>67.626632690429688</v>
      </c>
      <c r="X63" s="17">
        <v>3770</v>
      </c>
      <c r="Y63" s="17">
        <v>150</v>
      </c>
      <c r="Z63" s="10">
        <f t="shared" si="11"/>
        <v>9.738758450374954</v>
      </c>
      <c r="AA63" s="10">
        <f t="shared" si="12"/>
        <v>38.748375797247832</v>
      </c>
      <c r="AB63" s="10">
        <f t="shared" si="4"/>
        <v>3.7394003580683592</v>
      </c>
      <c r="AC63" s="10">
        <f t="shared" si="5"/>
        <v>4.8812394443197027</v>
      </c>
      <c r="AD63" s="10">
        <f t="shared" si="6"/>
        <v>2.7270619997545644</v>
      </c>
      <c r="AE63" s="10">
        <f t="shared" si="7"/>
        <v>0</v>
      </c>
      <c r="AF63" s="83">
        <f t="shared" si="8"/>
        <v>1.7899260980348133</v>
      </c>
      <c r="AG63" s="83">
        <f t="shared" si="9"/>
        <v>0</v>
      </c>
    </row>
    <row r="64" spans="1:33" ht="16" x14ac:dyDescent="0.2">
      <c r="A64" s="15" t="s">
        <v>738</v>
      </c>
      <c r="B64" s="15" t="s">
        <v>738</v>
      </c>
      <c r="C64" s="16" t="s">
        <v>569</v>
      </c>
      <c r="D64" s="81">
        <v>44</v>
      </c>
      <c r="E64" s="81">
        <v>10</v>
      </c>
      <c r="F64" s="42"/>
      <c r="G64" s="81">
        <v>1</v>
      </c>
      <c r="H64" s="42"/>
      <c r="I64" s="81">
        <v>11</v>
      </c>
      <c r="J64" s="81">
        <v>5</v>
      </c>
      <c r="K64" s="16">
        <f t="shared" si="3"/>
        <v>71</v>
      </c>
      <c r="L64" s="18">
        <v>8175133</v>
      </c>
      <c r="M64" s="19">
        <v>1861295</v>
      </c>
      <c r="N64" s="19">
        <v>2722904</v>
      </c>
      <c r="O64" s="19">
        <v>17427</v>
      </c>
      <c r="P64" s="19">
        <v>1028119</v>
      </c>
      <c r="Q64" s="19">
        <v>2795</v>
      </c>
      <c r="R64" s="20">
        <f t="shared" si="10"/>
        <v>1030914</v>
      </c>
      <c r="S64" s="19">
        <v>57841</v>
      </c>
      <c r="T64" s="19">
        <v>148676</v>
      </c>
      <c r="U64" s="21">
        <v>2336076</v>
      </c>
      <c r="V64" s="17">
        <v>8473938</v>
      </c>
      <c r="W64" s="27">
        <v>81.406463623046875</v>
      </c>
      <c r="X64" s="17">
        <v>50564</v>
      </c>
      <c r="Y64" s="17">
        <v>333</v>
      </c>
      <c r="Z64" s="10">
        <f t="shared" si="11"/>
        <v>5.9670014106782467</v>
      </c>
      <c r="AA64" s="10">
        <f t="shared" si="12"/>
        <v>3.9296959689815996</v>
      </c>
      <c r="AB64" s="10">
        <f t="shared" si="4"/>
        <v>1.2406962850460221</v>
      </c>
      <c r="AC64" s="10">
        <f t="shared" si="5"/>
        <v>3.3770650464941272</v>
      </c>
      <c r="AD64" s="10">
        <f t="shared" si="6"/>
        <v>0.577114937371487</v>
      </c>
      <c r="AE64" s="10">
        <f t="shared" si="7"/>
        <v>0.61152609271762925</v>
      </c>
      <c r="AF64" s="83">
        <f t="shared" si="8"/>
        <v>5.8516334057739376</v>
      </c>
      <c r="AG64" s="83">
        <f t="shared" si="9"/>
        <v>1.0596261734324022</v>
      </c>
    </row>
    <row r="65" spans="1:33" ht="16" x14ac:dyDescent="0.2">
      <c r="A65" s="15" t="s">
        <v>20630</v>
      </c>
      <c r="B65" s="15" t="s">
        <v>513</v>
      </c>
      <c r="C65" s="16" t="s">
        <v>516</v>
      </c>
      <c r="D65" s="81">
        <v>7</v>
      </c>
      <c r="E65" s="81">
        <v>1</v>
      </c>
      <c r="F65" s="42"/>
      <c r="G65" s="42"/>
      <c r="H65" s="42"/>
      <c r="I65" s="81">
        <v>1</v>
      </c>
      <c r="J65" s="81">
        <v>1</v>
      </c>
      <c r="K65" s="16">
        <f t="shared" si="3"/>
        <v>10</v>
      </c>
      <c r="L65" s="18">
        <v>277140</v>
      </c>
      <c r="M65" s="19">
        <v>138074</v>
      </c>
      <c r="N65" s="19">
        <v>32122</v>
      </c>
      <c r="O65" s="20">
        <v>713</v>
      </c>
      <c r="P65" s="19">
        <v>4318</v>
      </c>
      <c r="Q65" s="20">
        <v>68</v>
      </c>
      <c r="R65" s="20">
        <f t="shared" si="10"/>
        <v>4386</v>
      </c>
      <c r="S65" s="19">
        <v>3899</v>
      </c>
      <c r="T65" s="19">
        <v>4200</v>
      </c>
      <c r="U65" s="21">
        <v>93746</v>
      </c>
      <c r="V65" s="17">
        <v>279110</v>
      </c>
      <c r="W65" s="27">
        <v>71.190437316894531</v>
      </c>
      <c r="X65" s="17">
        <v>3008</v>
      </c>
      <c r="Y65" s="17">
        <v>93</v>
      </c>
      <c r="Z65" s="10">
        <f t="shared" si="11"/>
        <v>10.777112966214037</v>
      </c>
      <c r="AA65" s="10">
        <f t="shared" si="12"/>
        <v>33.320196338361221</v>
      </c>
      <c r="AB65" s="10">
        <f t="shared" si="4"/>
        <v>5.154692316415634</v>
      </c>
      <c r="AC65" s="10">
        <f t="shared" si="5"/>
        <v>7.2424931558439685</v>
      </c>
      <c r="AD65" s="10">
        <f t="shared" si="6"/>
        <v>4.4473302676403357</v>
      </c>
      <c r="AE65" s="10">
        <f t="shared" si="7"/>
        <v>1.5238745424566686</v>
      </c>
      <c r="AF65" s="83">
        <f t="shared" si="8"/>
        <v>1.6285035560641397</v>
      </c>
      <c r="AG65" s="83">
        <f t="shared" si="9"/>
        <v>0.34264928636955178</v>
      </c>
    </row>
    <row r="66" spans="1:33" ht="16" x14ac:dyDescent="0.2">
      <c r="A66" s="15" t="s">
        <v>20030</v>
      </c>
      <c r="B66" s="15" t="s">
        <v>3245</v>
      </c>
      <c r="C66" s="16" t="s">
        <v>4946</v>
      </c>
      <c r="D66" s="81">
        <v>7</v>
      </c>
      <c r="E66" s="42"/>
      <c r="F66" s="42"/>
      <c r="G66" s="42"/>
      <c r="H66" s="42"/>
      <c r="I66" s="81">
        <v>5</v>
      </c>
      <c r="J66" s="42"/>
      <c r="K66" s="16">
        <f t="shared" si="3"/>
        <v>12</v>
      </c>
      <c r="L66" s="18">
        <v>242803</v>
      </c>
      <c r="M66" s="19">
        <v>102452</v>
      </c>
      <c r="N66" s="19">
        <v>107463</v>
      </c>
      <c r="O66" s="20">
        <v>935</v>
      </c>
      <c r="P66" s="19">
        <v>7861</v>
      </c>
      <c r="Q66" s="20">
        <v>359</v>
      </c>
      <c r="R66" s="20">
        <f t="shared" ref="R66:R97" si="13">P66+Q66</f>
        <v>8220</v>
      </c>
      <c r="S66" s="20">
        <v>471</v>
      </c>
      <c r="T66" s="19">
        <v>7118</v>
      </c>
      <c r="U66" s="21">
        <v>16144</v>
      </c>
      <c r="V66" s="17">
        <v>247078</v>
      </c>
      <c r="W66" s="27">
        <v>50.799514770507812</v>
      </c>
      <c r="X66" s="17">
        <v>1280</v>
      </c>
      <c r="Y66" s="17">
        <v>31</v>
      </c>
      <c r="Z66" s="10">
        <f t="shared" ref="Z66:Z102" si="14">X66/V66*1000</f>
        <v>5.1805502715741589</v>
      </c>
      <c r="AA66" s="10">
        <f t="shared" ref="AA66:AA102" si="15">Y66/V66*100000</f>
        <v>12.546645188968666</v>
      </c>
      <c r="AB66" s="10">
        <f t="shared" si="4"/>
        <v>7.0603975827552157</v>
      </c>
      <c r="AC66" s="10">
        <f t="shared" si="5"/>
        <v>9.7606684105727552</v>
      </c>
      <c r="AD66" s="10">
        <f t="shared" si="6"/>
        <v>6.6468060103078681</v>
      </c>
      <c r="AE66" s="10">
        <f t="shared" si="7"/>
        <v>0</v>
      </c>
      <c r="AF66" s="83">
        <f t="shared" si="8"/>
        <v>1.4684749931675316</v>
      </c>
      <c r="AG66" s="83">
        <f t="shared" si="9"/>
        <v>0</v>
      </c>
    </row>
    <row r="67" spans="1:33" ht="16" x14ac:dyDescent="0.2">
      <c r="A67" s="15" t="s">
        <v>20027</v>
      </c>
      <c r="B67" s="15" t="s">
        <v>262</v>
      </c>
      <c r="C67" s="16" t="s">
        <v>264</v>
      </c>
      <c r="D67" s="81">
        <v>2</v>
      </c>
      <c r="E67" s="81">
        <v>2</v>
      </c>
      <c r="F67" s="42"/>
      <c r="G67" s="42"/>
      <c r="H67" s="42"/>
      <c r="I67" s="81">
        <v>2</v>
      </c>
      <c r="J67" s="42"/>
      <c r="K67" s="16">
        <f t="shared" ref="K67:K101" si="16">D67+E67+F67+G67+H67+I67+J67</f>
        <v>6</v>
      </c>
      <c r="L67" s="18">
        <v>216961</v>
      </c>
      <c r="M67" s="19">
        <v>41561</v>
      </c>
      <c r="N67" s="19">
        <v>67687</v>
      </c>
      <c r="O67" s="20">
        <v>871</v>
      </c>
      <c r="P67" s="19">
        <v>13122</v>
      </c>
      <c r="Q67" s="19">
        <v>1684</v>
      </c>
      <c r="R67" s="20">
        <f t="shared" si="13"/>
        <v>14806</v>
      </c>
      <c r="S67" s="20">
        <v>377</v>
      </c>
      <c r="T67" s="19">
        <v>7525</v>
      </c>
      <c r="U67" s="21">
        <v>84134</v>
      </c>
      <c r="V67" s="17">
        <v>229436</v>
      </c>
      <c r="W67" s="27">
        <v>27.104583740234375</v>
      </c>
      <c r="X67" s="17">
        <v>1782</v>
      </c>
      <c r="Y67" s="17">
        <v>12</v>
      </c>
      <c r="Z67" s="10">
        <f t="shared" si="14"/>
        <v>7.7668718073885525</v>
      </c>
      <c r="AA67" s="10">
        <f t="shared" si="15"/>
        <v>5.2302167053121567</v>
      </c>
      <c r="AB67" s="10">
        <f t="shared" ref="AB67:AB103" si="17">(K67/L67)*(1000000/7)</f>
        <v>3.9506771131348826</v>
      </c>
      <c r="AC67" s="10">
        <f t="shared" ref="AC67:AC103" si="18">(D67/M67)*(1000000/7)</f>
        <v>6.8745767838667433</v>
      </c>
      <c r="AD67" s="10">
        <f t="shared" ref="AD67:AD101" si="19">(I67/N67)*(1000000/7)</f>
        <v>4.2211101941921747</v>
      </c>
      <c r="AE67" s="10">
        <f t="shared" ref="AE67:AE101" si="20">(E67/U67)*(1000000/7)</f>
        <v>3.395943206245819</v>
      </c>
      <c r="AF67" s="83">
        <f t="shared" ref="AF67:AF103" si="21">AC67/AD67</f>
        <v>1.6286181756935587</v>
      </c>
      <c r="AG67" s="83">
        <f t="shared" ref="AG67:AG103" si="22">AE67/AD67</f>
        <v>0.80451422730406263</v>
      </c>
    </row>
    <row r="68" spans="1:33" ht="16" x14ac:dyDescent="0.2">
      <c r="A68" s="15" t="s">
        <v>20016</v>
      </c>
      <c r="B68" s="15" t="s">
        <v>588</v>
      </c>
      <c r="C68" s="16" t="s">
        <v>590</v>
      </c>
      <c r="D68" s="81">
        <v>7</v>
      </c>
      <c r="E68" s="42"/>
      <c r="F68" s="42"/>
      <c r="G68" s="81">
        <v>1</v>
      </c>
      <c r="H68" s="42"/>
      <c r="I68" s="81">
        <v>1</v>
      </c>
      <c r="J68" s="81">
        <v>1</v>
      </c>
      <c r="K68" s="16">
        <f t="shared" si="16"/>
        <v>10</v>
      </c>
      <c r="L68" s="18">
        <v>390724</v>
      </c>
      <c r="M68" s="19">
        <v>106637</v>
      </c>
      <c r="N68" s="19">
        <v>101308</v>
      </c>
      <c r="O68" s="19">
        <v>1214</v>
      </c>
      <c r="P68" s="19">
        <v>65127</v>
      </c>
      <c r="Q68" s="19">
        <v>2081</v>
      </c>
      <c r="R68" s="20">
        <f t="shared" si="13"/>
        <v>67208</v>
      </c>
      <c r="S68" s="19">
        <v>1213</v>
      </c>
      <c r="T68" s="19">
        <v>14076</v>
      </c>
      <c r="U68" s="21">
        <v>99068</v>
      </c>
      <c r="V68" s="17">
        <v>409994</v>
      </c>
      <c r="W68" s="27">
        <v>51.889305114746094</v>
      </c>
      <c r="X68" s="17">
        <v>6910</v>
      </c>
      <c r="Y68" s="17">
        <v>80</v>
      </c>
      <c r="Z68" s="10">
        <f t="shared" si="14"/>
        <v>16.853905179100181</v>
      </c>
      <c r="AA68" s="10">
        <f t="shared" si="15"/>
        <v>19.512480670448838</v>
      </c>
      <c r="AB68" s="10">
        <f t="shared" si="17"/>
        <v>3.6562162257026154</v>
      </c>
      <c r="AC68" s="10">
        <f t="shared" si="18"/>
        <v>9.377608147265958</v>
      </c>
      <c r="AD68" s="10">
        <f t="shared" si="19"/>
        <v>1.4101269678321837</v>
      </c>
      <c r="AE68" s="10">
        <f t="shared" si="20"/>
        <v>0</v>
      </c>
      <c r="AF68" s="83">
        <f t="shared" si="21"/>
        <v>6.6501870832825372</v>
      </c>
      <c r="AG68" s="83">
        <f t="shared" si="22"/>
        <v>0</v>
      </c>
    </row>
    <row r="69" spans="1:33" ht="16" x14ac:dyDescent="0.2">
      <c r="A69" s="15" t="s">
        <v>1078</v>
      </c>
      <c r="B69" s="15" t="s">
        <v>1077</v>
      </c>
      <c r="C69" s="16" t="s">
        <v>1079</v>
      </c>
      <c r="D69" s="81">
        <v>20</v>
      </c>
      <c r="E69" s="81">
        <v>7</v>
      </c>
      <c r="F69" s="81">
        <v>3</v>
      </c>
      <c r="G69" s="42"/>
      <c r="H69" s="42"/>
      <c r="I69" s="81">
        <v>14</v>
      </c>
      <c r="J69" s="42"/>
      <c r="K69" s="16">
        <f t="shared" si="16"/>
        <v>44</v>
      </c>
      <c r="L69" s="18">
        <v>579999</v>
      </c>
      <c r="M69" s="19">
        <v>85744</v>
      </c>
      <c r="N69" s="19">
        <v>328582</v>
      </c>
      <c r="O69" s="19">
        <v>18208</v>
      </c>
      <c r="P69" s="19">
        <v>23051</v>
      </c>
      <c r="Q69" s="20">
        <v>464</v>
      </c>
      <c r="R69" s="20">
        <f t="shared" si="13"/>
        <v>23515</v>
      </c>
      <c r="S69" s="20">
        <v>700</v>
      </c>
      <c r="T69" s="19">
        <v>23212</v>
      </c>
      <c r="U69" s="21">
        <v>100038</v>
      </c>
      <c r="V69" s="17">
        <v>617975</v>
      </c>
      <c r="W69" s="27">
        <v>46.731357574462891</v>
      </c>
      <c r="X69" s="17">
        <v>4782</v>
      </c>
      <c r="Y69" s="17">
        <v>45</v>
      </c>
      <c r="Z69" s="10">
        <f t="shared" si="14"/>
        <v>7.7381771107245436</v>
      </c>
      <c r="AA69" s="10">
        <f t="shared" si="15"/>
        <v>7.281847971196246</v>
      </c>
      <c r="AB69" s="10">
        <f t="shared" si="17"/>
        <v>10.837457108916199</v>
      </c>
      <c r="AC69" s="10">
        <f t="shared" si="18"/>
        <v>33.321781782315469</v>
      </c>
      <c r="AD69" s="10">
        <f t="shared" si="19"/>
        <v>6.0867606868300763</v>
      </c>
      <c r="AE69" s="10">
        <f t="shared" si="20"/>
        <v>9.9962014434514899</v>
      </c>
      <c r="AF69" s="83">
        <f t="shared" si="21"/>
        <v>5.4744688507983907</v>
      </c>
      <c r="AG69" s="83">
        <f t="shared" si="22"/>
        <v>1.6422859313460887</v>
      </c>
    </row>
    <row r="70" spans="1:33" ht="16" x14ac:dyDescent="0.2">
      <c r="A70" s="15" t="s">
        <v>20023</v>
      </c>
      <c r="B70" s="15" t="s">
        <v>1597</v>
      </c>
      <c r="C70" s="16" t="s">
        <v>2212</v>
      </c>
      <c r="D70" s="81">
        <v>5</v>
      </c>
      <c r="E70" s="81">
        <v>1</v>
      </c>
      <c r="F70" s="81">
        <v>1</v>
      </c>
      <c r="G70" s="42"/>
      <c r="H70" s="42"/>
      <c r="I70" s="81">
        <v>8</v>
      </c>
      <c r="J70" s="42"/>
      <c r="K70" s="16">
        <f t="shared" si="16"/>
        <v>15</v>
      </c>
      <c r="L70" s="18">
        <v>408958</v>
      </c>
      <c r="M70" s="19">
        <v>55128</v>
      </c>
      <c r="N70" s="19">
        <v>278172</v>
      </c>
      <c r="O70" s="19">
        <v>2263</v>
      </c>
      <c r="P70" s="19">
        <v>9889</v>
      </c>
      <c r="Q70" s="20">
        <v>253</v>
      </c>
      <c r="R70" s="20">
        <f t="shared" si="13"/>
        <v>10142</v>
      </c>
      <c r="S70" s="20">
        <v>806</v>
      </c>
      <c r="T70" s="19">
        <v>8894</v>
      </c>
      <c r="U70" s="21">
        <v>53553</v>
      </c>
      <c r="V70" s="17">
        <v>438465</v>
      </c>
      <c r="W70" s="27">
        <v>58.031440734863281</v>
      </c>
      <c r="X70" s="17">
        <v>2458</v>
      </c>
      <c r="Y70" s="17">
        <v>32</v>
      </c>
      <c r="Z70" s="10">
        <f t="shared" si="14"/>
        <v>5.6059206550123726</v>
      </c>
      <c r="AA70" s="10">
        <f t="shared" si="15"/>
        <v>7.2981879967614294</v>
      </c>
      <c r="AB70" s="10">
        <f t="shared" si="17"/>
        <v>5.2397975901122926</v>
      </c>
      <c r="AC70" s="10">
        <f t="shared" si="18"/>
        <v>12.956858842797024</v>
      </c>
      <c r="AD70" s="10">
        <f t="shared" si="19"/>
        <v>4.1084549949568716</v>
      </c>
      <c r="AE70" s="10">
        <f t="shared" si="20"/>
        <v>2.6675843156712578</v>
      </c>
      <c r="AF70" s="83">
        <f t="shared" si="21"/>
        <v>3.153705920766217</v>
      </c>
      <c r="AG70" s="83">
        <f t="shared" si="22"/>
        <v>0.64929135622654199</v>
      </c>
    </row>
    <row r="71" spans="1:33" ht="16" x14ac:dyDescent="0.2">
      <c r="A71" s="15" t="s">
        <v>20022</v>
      </c>
      <c r="B71" s="15" t="s">
        <v>1043</v>
      </c>
      <c r="C71" s="16" t="s">
        <v>1045</v>
      </c>
      <c r="D71" s="81">
        <v>9</v>
      </c>
      <c r="E71" s="81">
        <v>5</v>
      </c>
      <c r="F71" s="42"/>
      <c r="G71" s="81">
        <v>1</v>
      </c>
      <c r="H71" s="42"/>
      <c r="I71" s="81">
        <v>4</v>
      </c>
      <c r="J71" s="81">
        <v>1</v>
      </c>
      <c r="K71" s="16">
        <f t="shared" si="16"/>
        <v>20</v>
      </c>
      <c r="L71" s="18">
        <v>238300</v>
      </c>
      <c r="M71" s="19">
        <v>63584</v>
      </c>
      <c r="N71" s="19">
        <v>98533</v>
      </c>
      <c r="O71" s="20">
        <v>483</v>
      </c>
      <c r="P71" s="19">
        <v>8756</v>
      </c>
      <c r="Q71" s="20">
        <v>130</v>
      </c>
      <c r="R71" s="20">
        <f t="shared" si="13"/>
        <v>8886</v>
      </c>
      <c r="S71" s="19">
        <v>1688</v>
      </c>
      <c r="T71" s="19">
        <v>4643</v>
      </c>
      <c r="U71" s="21">
        <v>60483</v>
      </c>
      <c r="V71" s="17">
        <v>259675</v>
      </c>
      <c r="W71" s="27">
        <v>60.988384246826172</v>
      </c>
      <c r="X71" s="17">
        <v>2340</v>
      </c>
      <c r="Y71" s="17">
        <v>15</v>
      </c>
      <c r="Z71" s="10">
        <f t="shared" si="14"/>
        <v>9.0112640801001263</v>
      </c>
      <c r="AA71" s="10">
        <f t="shared" si="15"/>
        <v>5.7764513333975156</v>
      </c>
      <c r="AB71" s="10">
        <f t="shared" si="17"/>
        <v>11.989688867573888</v>
      </c>
      <c r="AC71" s="10">
        <f t="shared" si="18"/>
        <v>20.220720396865342</v>
      </c>
      <c r="AD71" s="10">
        <f t="shared" si="19"/>
        <v>5.7993623601085069</v>
      </c>
      <c r="AE71" s="10">
        <f t="shared" si="20"/>
        <v>11.809693869115526</v>
      </c>
      <c r="AF71" s="83">
        <f t="shared" si="21"/>
        <v>3.4867144250125817</v>
      </c>
      <c r="AG71" s="83">
        <f t="shared" si="22"/>
        <v>2.0363779905097297</v>
      </c>
    </row>
    <row r="72" spans="1:33" ht="16" x14ac:dyDescent="0.2">
      <c r="A72" s="15" t="s">
        <v>20039</v>
      </c>
      <c r="B72" s="15" t="s">
        <v>1083</v>
      </c>
      <c r="C72" s="16" t="s">
        <v>1084</v>
      </c>
      <c r="D72" s="81">
        <v>20</v>
      </c>
      <c r="E72" s="42"/>
      <c r="F72" s="42"/>
      <c r="G72" s="42"/>
      <c r="H72" s="42"/>
      <c r="I72" s="81">
        <v>4</v>
      </c>
      <c r="J72" s="81">
        <v>10</v>
      </c>
      <c r="K72" s="16">
        <f t="shared" si="16"/>
        <v>34</v>
      </c>
      <c r="L72" s="18">
        <v>1526006</v>
      </c>
      <c r="M72" s="19">
        <v>644287</v>
      </c>
      <c r="N72" s="19">
        <v>562585</v>
      </c>
      <c r="O72" s="19">
        <v>3498</v>
      </c>
      <c r="P72" s="19">
        <v>95521</v>
      </c>
      <c r="Q72" s="20">
        <v>457</v>
      </c>
      <c r="R72" s="20">
        <f t="shared" si="13"/>
        <v>95978</v>
      </c>
      <c r="S72" s="19">
        <v>4105</v>
      </c>
      <c r="T72" s="19">
        <v>27942</v>
      </c>
      <c r="U72" s="21">
        <v>187611</v>
      </c>
      <c r="V72" s="17">
        <v>1559062</v>
      </c>
      <c r="W72" s="27">
        <v>73.347763061523438</v>
      </c>
      <c r="X72" s="17">
        <v>15925</v>
      </c>
      <c r="Y72" s="17">
        <v>248</v>
      </c>
      <c r="Z72" s="10">
        <f t="shared" si="14"/>
        <v>10.214475113882578</v>
      </c>
      <c r="AA72" s="10">
        <f t="shared" si="15"/>
        <v>15.907000491321064</v>
      </c>
      <c r="AB72" s="10">
        <f t="shared" si="17"/>
        <v>3.1829120312389714</v>
      </c>
      <c r="AC72" s="10">
        <f t="shared" si="18"/>
        <v>4.4345809509471046</v>
      </c>
      <c r="AD72" s="10">
        <f t="shared" si="19"/>
        <v>1.0157195293663561</v>
      </c>
      <c r="AE72" s="10">
        <f t="shared" si="20"/>
        <v>0</v>
      </c>
      <c r="AF72" s="83">
        <f t="shared" si="21"/>
        <v>4.365950267505009</v>
      </c>
      <c r="AG72" s="83">
        <f t="shared" si="22"/>
        <v>0</v>
      </c>
    </row>
    <row r="73" spans="1:33" ht="16" x14ac:dyDescent="0.2">
      <c r="A73" s="15" t="s">
        <v>20019</v>
      </c>
      <c r="B73" s="15" t="s">
        <v>616</v>
      </c>
      <c r="C73" s="16" t="s">
        <v>618</v>
      </c>
      <c r="D73" s="81">
        <v>13</v>
      </c>
      <c r="E73" s="81">
        <v>33</v>
      </c>
      <c r="F73" s="81">
        <v>4</v>
      </c>
      <c r="G73" s="42"/>
      <c r="H73" s="42"/>
      <c r="I73" s="81">
        <v>37</v>
      </c>
      <c r="J73" s="81">
        <v>12</v>
      </c>
      <c r="K73" s="16">
        <f t="shared" si="16"/>
        <v>99</v>
      </c>
      <c r="L73" s="18">
        <v>1445632</v>
      </c>
      <c r="M73" s="19">
        <v>86788</v>
      </c>
      <c r="N73" s="19">
        <v>672573</v>
      </c>
      <c r="O73" s="19">
        <v>23327</v>
      </c>
      <c r="P73" s="19">
        <v>43894</v>
      </c>
      <c r="Q73" s="19">
        <v>2055</v>
      </c>
      <c r="R73" s="20">
        <f t="shared" si="13"/>
        <v>45949</v>
      </c>
      <c r="S73" s="19">
        <v>2242</v>
      </c>
      <c r="T73" s="19">
        <v>24876</v>
      </c>
      <c r="U73" s="21">
        <v>589877</v>
      </c>
      <c r="V73" s="17">
        <v>1529852</v>
      </c>
      <c r="W73" s="27">
        <v>49.885498046875</v>
      </c>
      <c r="X73" s="17">
        <v>8749</v>
      </c>
      <c r="Y73" s="17">
        <v>114</v>
      </c>
      <c r="Z73" s="10">
        <f t="shared" si="14"/>
        <v>5.7188538499148942</v>
      </c>
      <c r="AA73" s="10">
        <f t="shared" si="15"/>
        <v>7.4517012103131544</v>
      </c>
      <c r="AB73" s="10">
        <f t="shared" si="17"/>
        <v>9.7831655240456392</v>
      </c>
      <c r="AC73" s="10">
        <f t="shared" si="18"/>
        <v>21.398613369853635</v>
      </c>
      <c r="AD73" s="10">
        <f t="shared" si="19"/>
        <v>7.8589451044188312</v>
      </c>
      <c r="AE73" s="10">
        <f t="shared" si="20"/>
        <v>7.9919808948064004</v>
      </c>
      <c r="AF73" s="83">
        <f t="shared" si="21"/>
        <v>2.7228353278383235</v>
      </c>
      <c r="AG73" s="83">
        <f t="shared" si="22"/>
        <v>1.0169279449875235</v>
      </c>
    </row>
    <row r="74" spans="1:33" ht="16" x14ac:dyDescent="0.2">
      <c r="A74" s="15" t="s">
        <v>20039</v>
      </c>
      <c r="B74" s="15" t="s">
        <v>1603</v>
      </c>
      <c r="C74" s="16" t="s">
        <v>1606</v>
      </c>
      <c r="D74" s="81">
        <v>5</v>
      </c>
      <c r="E74" s="42"/>
      <c r="F74" s="42"/>
      <c r="G74" s="42"/>
      <c r="H74" s="42"/>
      <c r="I74" s="81">
        <v>1</v>
      </c>
      <c r="J74" s="42"/>
      <c r="K74" s="16">
        <f t="shared" si="16"/>
        <v>6</v>
      </c>
      <c r="L74" s="18">
        <v>305704</v>
      </c>
      <c r="M74" s="19">
        <v>78847</v>
      </c>
      <c r="N74" s="19">
        <v>198186</v>
      </c>
      <c r="O74" s="20">
        <v>505</v>
      </c>
      <c r="P74" s="19">
        <v>13393</v>
      </c>
      <c r="Q74" s="20">
        <v>76</v>
      </c>
      <c r="R74" s="20">
        <f t="shared" si="13"/>
        <v>13469</v>
      </c>
      <c r="S74" s="20">
        <v>843</v>
      </c>
      <c r="T74" s="19">
        <v>6890</v>
      </c>
      <c r="U74" s="21">
        <v>6964</v>
      </c>
      <c r="V74" s="17">
        <v>307613</v>
      </c>
      <c r="W74" s="27">
        <v>56.552970886230469</v>
      </c>
      <c r="X74" s="17">
        <v>2455</v>
      </c>
      <c r="Y74" s="17">
        <v>69</v>
      </c>
      <c r="Z74" s="10">
        <f t="shared" si="14"/>
        <v>7.9808070530179158</v>
      </c>
      <c r="AA74" s="10">
        <f t="shared" si="15"/>
        <v>22.430781533940372</v>
      </c>
      <c r="AB74" s="10">
        <f t="shared" si="17"/>
        <v>2.8038326523135364</v>
      </c>
      <c r="AC74" s="10">
        <f t="shared" si="18"/>
        <v>9.059136229478792</v>
      </c>
      <c r="AD74" s="10">
        <f t="shared" si="19"/>
        <v>0.72082358419435721</v>
      </c>
      <c r="AE74" s="10">
        <f t="shared" si="20"/>
        <v>0</v>
      </c>
      <c r="AF74" s="83">
        <f t="shared" si="21"/>
        <v>12.567757809428386</v>
      </c>
      <c r="AG74" s="83">
        <f t="shared" si="22"/>
        <v>0</v>
      </c>
    </row>
    <row r="75" spans="1:33" ht="16" x14ac:dyDescent="0.2">
      <c r="A75" s="15" t="s">
        <v>20021</v>
      </c>
      <c r="B75" s="15" t="s">
        <v>20632</v>
      </c>
      <c r="C75" s="16" t="s">
        <v>20633</v>
      </c>
      <c r="D75" s="42"/>
      <c r="E75" s="81">
        <v>1</v>
      </c>
      <c r="F75" s="42"/>
      <c r="G75" s="42"/>
      <c r="H75" s="42"/>
      <c r="I75" s="81">
        <v>1</v>
      </c>
      <c r="J75" s="42"/>
      <c r="K75" s="16">
        <f t="shared" si="16"/>
        <v>2</v>
      </c>
      <c r="L75" s="18">
        <v>259841</v>
      </c>
      <c r="M75" s="19">
        <v>19199</v>
      </c>
      <c r="N75" s="19">
        <v>151629</v>
      </c>
      <c r="O75" s="20">
        <v>831</v>
      </c>
      <c r="P75" s="19">
        <v>43659</v>
      </c>
      <c r="Q75" s="20">
        <v>121</v>
      </c>
      <c r="R75" s="20">
        <f t="shared" si="13"/>
        <v>43780</v>
      </c>
      <c r="S75" s="20">
        <v>449</v>
      </c>
      <c r="T75" s="19">
        <v>5779</v>
      </c>
      <c r="U75" s="21">
        <v>38174</v>
      </c>
      <c r="V75" s="17">
        <v>277822</v>
      </c>
      <c r="W75" s="27">
        <v>26.404220581054688</v>
      </c>
      <c r="X75" s="17">
        <v>459</v>
      </c>
      <c r="Y75" s="17">
        <v>4</v>
      </c>
      <c r="Z75" s="10">
        <f t="shared" si="14"/>
        <v>1.6521369797928169</v>
      </c>
      <c r="AA75" s="10">
        <f t="shared" si="15"/>
        <v>1.4397707884904725</v>
      </c>
      <c r="AB75" s="10">
        <f t="shared" si="17"/>
        <v>1.099573530406232</v>
      </c>
      <c r="AC75" s="10">
        <f t="shared" si="18"/>
        <v>0</v>
      </c>
      <c r="AD75" s="10">
        <f t="shared" si="19"/>
        <v>0.94214921193929169</v>
      </c>
      <c r="AE75" s="10">
        <f t="shared" si="20"/>
        <v>3.7422628715131472</v>
      </c>
      <c r="AF75" s="83">
        <f t="shared" si="21"/>
        <v>0</v>
      </c>
      <c r="AG75" s="83">
        <f t="shared" si="22"/>
        <v>3.9720490386126688</v>
      </c>
    </row>
    <row r="76" spans="1:33" ht="16" x14ac:dyDescent="0.2">
      <c r="A76" s="15" t="s">
        <v>20028</v>
      </c>
      <c r="B76" s="15" t="s">
        <v>1531</v>
      </c>
      <c r="C76" s="16" t="s">
        <v>17235</v>
      </c>
      <c r="D76" s="81">
        <v>3</v>
      </c>
      <c r="E76" s="81">
        <v>1</v>
      </c>
      <c r="F76" s="42"/>
      <c r="G76" s="42"/>
      <c r="H76" s="42"/>
      <c r="I76" s="81">
        <v>9</v>
      </c>
      <c r="J76" s="42"/>
      <c r="K76" s="16">
        <f t="shared" si="16"/>
        <v>13</v>
      </c>
      <c r="L76" s="18">
        <v>583776</v>
      </c>
      <c r="M76" s="19">
        <v>35462</v>
      </c>
      <c r="N76" s="19">
        <v>421773</v>
      </c>
      <c r="O76" s="19">
        <v>4381</v>
      </c>
      <c r="P76" s="19">
        <v>41335</v>
      </c>
      <c r="Q76" s="19">
        <v>2978</v>
      </c>
      <c r="R76" s="20">
        <f t="shared" si="13"/>
        <v>44313</v>
      </c>
      <c r="S76" s="19">
        <v>1299</v>
      </c>
      <c r="T76" s="19">
        <v>21708</v>
      </c>
      <c r="U76" s="21">
        <v>54840</v>
      </c>
      <c r="V76" s="17">
        <v>615672</v>
      </c>
      <c r="W76" s="27">
        <v>38.6396484375</v>
      </c>
      <c r="X76" s="17">
        <v>2911</v>
      </c>
      <c r="Y76" s="17">
        <v>26</v>
      </c>
      <c r="Z76" s="10">
        <f t="shared" si="14"/>
        <v>4.7281669460362012</v>
      </c>
      <c r="AA76" s="10">
        <f t="shared" si="15"/>
        <v>4.2230278459959196</v>
      </c>
      <c r="AB76" s="10">
        <f t="shared" si="17"/>
        <v>3.1812593480082385</v>
      </c>
      <c r="AC76" s="10">
        <f t="shared" si="18"/>
        <v>12.085371061176149</v>
      </c>
      <c r="AD76" s="10">
        <f t="shared" si="19"/>
        <v>3.0483560723761021</v>
      </c>
      <c r="AE76" s="10">
        <f t="shared" si="20"/>
        <v>2.6049807231426487</v>
      </c>
      <c r="AF76" s="83">
        <f t="shared" si="21"/>
        <v>3.9645536066775704</v>
      </c>
      <c r="AG76" s="83">
        <f t="shared" si="22"/>
        <v>0.85455263797714565</v>
      </c>
    </row>
    <row r="77" spans="1:33" ht="16" x14ac:dyDescent="0.2">
      <c r="A77" s="15" t="s">
        <v>20036</v>
      </c>
      <c r="B77" s="15" t="s">
        <v>145</v>
      </c>
      <c r="C77" s="16" t="s">
        <v>16830</v>
      </c>
      <c r="D77" s="81">
        <v>3</v>
      </c>
      <c r="E77" s="42"/>
      <c r="F77" s="42"/>
      <c r="G77" s="42"/>
      <c r="H77" s="42"/>
      <c r="I77" s="81">
        <v>1</v>
      </c>
      <c r="J77" s="42"/>
      <c r="K77" s="16">
        <f t="shared" si="16"/>
        <v>4</v>
      </c>
      <c r="L77" s="18">
        <v>403892</v>
      </c>
      <c r="M77" s="19">
        <v>115976</v>
      </c>
      <c r="N77" s="19">
        <v>215204</v>
      </c>
      <c r="O77" s="19">
        <v>1019</v>
      </c>
      <c r="P77" s="19">
        <v>17309</v>
      </c>
      <c r="Q77" s="20">
        <v>139</v>
      </c>
      <c r="R77" s="20">
        <f t="shared" si="13"/>
        <v>17448</v>
      </c>
      <c r="S77" s="20">
        <v>828</v>
      </c>
      <c r="T77" s="19">
        <v>7549</v>
      </c>
      <c r="U77" s="21">
        <v>45868</v>
      </c>
      <c r="V77" s="23">
        <v>428993</v>
      </c>
      <c r="W77" s="27">
        <v>50.263767242431641</v>
      </c>
      <c r="X77" s="17">
        <v>1683</v>
      </c>
      <c r="Y77" s="17">
        <v>12</v>
      </c>
      <c r="Z77" s="10">
        <f t="shared" si="14"/>
        <v>3.9231409370316062</v>
      </c>
      <c r="AA77" s="10">
        <f t="shared" si="15"/>
        <v>2.7972484399512347</v>
      </c>
      <c r="AB77" s="10">
        <f t="shared" si="17"/>
        <v>1.41480537229896</v>
      </c>
      <c r="AC77" s="10">
        <f t="shared" si="18"/>
        <v>3.6953458350988879</v>
      </c>
      <c r="AD77" s="10">
        <f t="shared" si="19"/>
        <v>0.66382196825868878</v>
      </c>
      <c r="AE77" s="10">
        <f t="shared" si="20"/>
        <v>0</v>
      </c>
      <c r="AF77" s="83">
        <f t="shared" si="21"/>
        <v>5.5667724356763477</v>
      </c>
      <c r="AG77" s="83">
        <f t="shared" si="22"/>
        <v>0</v>
      </c>
    </row>
    <row r="78" spans="1:33" ht="16" x14ac:dyDescent="0.2">
      <c r="A78" s="15" t="s">
        <v>20027</v>
      </c>
      <c r="B78" s="15" t="s">
        <v>1581</v>
      </c>
      <c r="C78" s="16" t="s">
        <v>7340</v>
      </c>
      <c r="D78" s="81">
        <v>3</v>
      </c>
      <c r="E78" s="81">
        <v>5</v>
      </c>
      <c r="F78" s="42"/>
      <c r="G78" s="42"/>
      <c r="H78" s="42"/>
      <c r="I78" s="81">
        <v>4</v>
      </c>
      <c r="J78" s="81">
        <v>1</v>
      </c>
      <c r="K78" s="16">
        <f t="shared" si="16"/>
        <v>13</v>
      </c>
      <c r="L78" s="18">
        <v>225221</v>
      </c>
      <c r="M78" s="19">
        <v>5990</v>
      </c>
      <c r="N78" s="19">
        <v>140752</v>
      </c>
      <c r="O78" s="19">
        <v>2066</v>
      </c>
      <c r="P78" s="19">
        <v>13913</v>
      </c>
      <c r="Q78" s="19">
        <v>1505</v>
      </c>
      <c r="R78" s="20">
        <f t="shared" si="13"/>
        <v>15418</v>
      </c>
      <c r="S78" s="20">
        <v>441</v>
      </c>
      <c r="T78" s="19">
        <v>5914</v>
      </c>
      <c r="U78" s="21">
        <v>54640</v>
      </c>
      <c r="V78" s="17">
        <v>235055</v>
      </c>
      <c r="W78" s="27">
        <v>32.082550048828125</v>
      </c>
      <c r="X78" s="17">
        <v>1147</v>
      </c>
      <c r="Y78" s="17">
        <v>15</v>
      </c>
      <c r="Z78" s="10">
        <f t="shared" si="14"/>
        <v>4.8797090042755951</v>
      </c>
      <c r="AA78" s="10">
        <f t="shared" si="15"/>
        <v>6.3814851843185636</v>
      </c>
      <c r="AB78" s="10">
        <f t="shared" si="17"/>
        <v>8.2458689782163184</v>
      </c>
      <c r="AC78" s="10">
        <f t="shared" si="18"/>
        <v>71.547817791557364</v>
      </c>
      <c r="AD78" s="10">
        <f t="shared" si="19"/>
        <v>4.0598255898926583</v>
      </c>
      <c r="AE78" s="10">
        <f t="shared" si="20"/>
        <v>13.07257895837691</v>
      </c>
      <c r="AF78" s="83">
        <f t="shared" si="21"/>
        <v>17.623372287145244</v>
      </c>
      <c r="AG78" s="83">
        <f t="shared" si="22"/>
        <v>3.219985358711567</v>
      </c>
    </row>
    <row r="79" spans="1:33" ht="16" x14ac:dyDescent="0.2">
      <c r="A79" s="15" t="s">
        <v>20016</v>
      </c>
      <c r="B79" s="15" t="s">
        <v>767</v>
      </c>
      <c r="C79" s="16" t="s">
        <v>5827</v>
      </c>
      <c r="D79" s="81">
        <v>3</v>
      </c>
      <c r="E79" s="81">
        <v>5</v>
      </c>
      <c r="F79" s="42"/>
      <c r="G79" s="42"/>
      <c r="H79" s="42"/>
      <c r="I79" s="42"/>
      <c r="J79" s="42"/>
      <c r="K79" s="16">
        <f t="shared" si="16"/>
        <v>8</v>
      </c>
      <c r="L79" s="18">
        <v>303871</v>
      </c>
      <c r="M79" s="19">
        <v>19917</v>
      </c>
      <c r="N79" s="19">
        <v>103398</v>
      </c>
      <c r="O79" s="19">
        <v>1297</v>
      </c>
      <c r="P79" s="19">
        <v>21934</v>
      </c>
      <c r="Q79" s="19">
        <v>1019</v>
      </c>
      <c r="R79" s="20">
        <f t="shared" si="13"/>
        <v>22953</v>
      </c>
      <c r="S79" s="20">
        <v>617</v>
      </c>
      <c r="T79" s="19">
        <v>6736</v>
      </c>
      <c r="U79" s="21">
        <v>148953</v>
      </c>
      <c r="V79" s="17">
        <v>319453</v>
      </c>
      <c r="W79" s="27">
        <v>25.409904479980469</v>
      </c>
      <c r="X79" s="17">
        <v>1384</v>
      </c>
      <c r="Y79" s="17">
        <v>12</v>
      </c>
      <c r="Z79" s="10">
        <f t="shared" si="14"/>
        <v>4.3324057060037005</v>
      </c>
      <c r="AA79" s="10">
        <f t="shared" si="15"/>
        <v>3.7564211323731507</v>
      </c>
      <c r="AB79" s="10">
        <f t="shared" si="17"/>
        <v>3.7609944445410814</v>
      </c>
      <c r="AC79" s="10">
        <f t="shared" si="18"/>
        <v>21.517870591526265</v>
      </c>
      <c r="AD79" s="10">
        <f t="shared" si="19"/>
        <v>0</v>
      </c>
      <c r="AE79" s="10">
        <f t="shared" si="20"/>
        <v>4.7953764898035915</v>
      </c>
      <c r="AF79" s="83" t="s">
        <v>39039</v>
      </c>
      <c r="AG79" s="83" t="s">
        <v>39039</v>
      </c>
    </row>
    <row r="80" spans="1:33" ht="16" x14ac:dyDescent="0.2">
      <c r="A80" s="15" t="s">
        <v>738</v>
      </c>
      <c r="B80" s="15" t="s">
        <v>1962</v>
      </c>
      <c r="C80" s="16" t="s">
        <v>1975</v>
      </c>
      <c r="D80" s="81">
        <v>3</v>
      </c>
      <c r="E80" s="42"/>
      <c r="F80" s="42"/>
      <c r="G80" s="42"/>
      <c r="H80" s="42"/>
      <c r="I80" s="81">
        <v>1</v>
      </c>
      <c r="J80" s="42"/>
      <c r="K80" s="16">
        <f t="shared" si="16"/>
        <v>4</v>
      </c>
      <c r="L80" s="18">
        <v>210565</v>
      </c>
      <c r="M80" s="19">
        <v>83346</v>
      </c>
      <c r="N80" s="19">
        <v>79178</v>
      </c>
      <c r="O80" s="20">
        <v>666</v>
      </c>
      <c r="P80" s="19">
        <v>6350</v>
      </c>
      <c r="Q80" s="20">
        <v>77</v>
      </c>
      <c r="R80" s="20">
        <f t="shared" si="13"/>
        <v>6427</v>
      </c>
      <c r="S80" s="20">
        <v>392</v>
      </c>
      <c r="T80" s="19">
        <v>6100</v>
      </c>
      <c r="U80" s="21">
        <v>34456</v>
      </c>
      <c r="V80" s="17">
        <v>210347</v>
      </c>
      <c r="W80" s="27">
        <v>51.594287872314453</v>
      </c>
      <c r="X80" s="17">
        <v>1765</v>
      </c>
      <c r="Y80" s="17">
        <v>27</v>
      </c>
      <c r="Z80" s="10">
        <f t="shared" si="14"/>
        <v>8.3908969464741592</v>
      </c>
      <c r="AA80" s="10">
        <f t="shared" si="15"/>
        <v>12.835933005937809</v>
      </c>
      <c r="AB80" s="10">
        <f t="shared" si="17"/>
        <v>2.7137870559141901</v>
      </c>
      <c r="AC80" s="10">
        <f t="shared" si="18"/>
        <v>5.1420755473739428</v>
      </c>
      <c r="AD80" s="10">
        <f t="shared" si="19"/>
        <v>1.8042529851365641</v>
      </c>
      <c r="AE80" s="10">
        <f t="shared" si="20"/>
        <v>0</v>
      </c>
      <c r="AF80" s="83">
        <f t="shared" si="21"/>
        <v>2.8499748038298178</v>
      </c>
      <c r="AG80" s="83">
        <f t="shared" si="22"/>
        <v>0</v>
      </c>
    </row>
    <row r="81" spans="1:33" ht="16" x14ac:dyDescent="0.2">
      <c r="A81" s="15" t="s">
        <v>20016</v>
      </c>
      <c r="B81" s="15" t="s">
        <v>1612</v>
      </c>
      <c r="C81" s="16" t="s">
        <v>2278</v>
      </c>
      <c r="D81" s="81">
        <v>5</v>
      </c>
      <c r="E81" s="81">
        <v>1</v>
      </c>
      <c r="F81" s="42"/>
      <c r="G81" s="42"/>
      <c r="H81" s="42"/>
      <c r="I81" s="81">
        <v>4</v>
      </c>
      <c r="J81" s="81">
        <v>1</v>
      </c>
      <c r="K81" s="16">
        <f t="shared" si="16"/>
        <v>11</v>
      </c>
      <c r="L81" s="18">
        <v>466488</v>
      </c>
      <c r="M81" s="19">
        <v>64967</v>
      </c>
      <c r="N81" s="19">
        <v>161062</v>
      </c>
      <c r="O81" s="19">
        <v>2586</v>
      </c>
      <c r="P81" s="19">
        <v>83841</v>
      </c>
      <c r="Q81" s="19">
        <v>6392</v>
      </c>
      <c r="R81" s="20">
        <f t="shared" si="13"/>
        <v>90233</v>
      </c>
      <c r="S81" s="19">
        <v>1253</v>
      </c>
      <c r="T81" s="19">
        <v>21111</v>
      </c>
      <c r="U81" s="21">
        <v>125276</v>
      </c>
      <c r="V81" s="17">
        <v>482767</v>
      </c>
      <c r="W81" s="27">
        <v>40.570213317871094</v>
      </c>
      <c r="X81" s="17">
        <v>2968</v>
      </c>
      <c r="Y81" s="17">
        <v>28</v>
      </c>
      <c r="Z81" s="10">
        <f t="shared" si="14"/>
        <v>6.1478932901378922</v>
      </c>
      <c r="AA81" s="10">
        <f t="shared" si="15"/>
        <v>5.799899330318766</v>
      </c>
      <c r="AB81" s="10">
        <f t="shared" si="17"/>
        <v>3.368636645376883</v>
      </c>
      <c r="AC81" s="10">
        <f t="shared" si="18"/>
        <v>10.994592859231831</v>
      </c>
      <c r="AD81" s="10">
        <f t="shared" si="19"/>
        <v>3.5478795211072227</v>
      </c>
      <c r="AE81" s="10">
        <f t="shared" si="20"/>
        <v>1.1403392737407234</v>
      </c>
      <c r="AF81" s="83">
        <f t="shared" si="21"/>
        <v>3.0989194514137948</v>
      </c>
      <c r="AG81" s="83">
        <f t="shared" si="22"/>
        <v>0.32141431718764962</v>
      </c>
    </row>
    <row r="82" spans="1:33" ht="16" x14ac:dyDescent="0.2">
      <c r="A82" s="15" t="s">
        <v>20021</v>
      </c>
      <c r="B82" s="15" t="s">
        <v>562</v>
      </c>
      <c r="C82" s="16" t="s">
        <v>564</v>
      </c>
      <c r="D82" s="81">
        <v>8</v>
      </c>
      <c r="E82" s="81">
        <v>16</v>
      </c>
      <c r="F82" s="42"/>
      <c r="G82" s="81">
        <v>1</v>
      </c>
      <c r="H82" s="42"/>
      <c r="I82" s="81">
        <v>8</v>
      </c>
      <c r="J82" s="81">
        <v>6</v>
      </c>
      <c r="K82" s="16">
        <f t="shared" si="16"/>
        <v>39</v>
      </c>
      <c r="L82" s="18">
        <v>1327407</v>
      </c>
      <c r="M82" s="19">
        <v>83365</v>
      </c>
      <c r="N82" s="19">
        <v>353106</v>
      </c>
      <c r="O82" s="19">
        <v>2771</v>
      </c>
      <c r="P82" s="19">
        <v>30596</v>
      </c>
      <c r="Q82" s="19">
        <v>1097</v>
      </c>
      <c r="R82" s="20">
        <f t="shared" si="13"/>
        <v>31693</v>
      </c>
      <c r="S82" s="19">
        <v>2105</v>
      </c>
      <c r="T82" s="19">
        <v>15415</v>
      </c>
      <c r="U82" s="21">
        <v>838952</v>
      </c>
      <c r="V82" s="17">
        <v>1428465</v>
      </c>
      <c r="W82" s="27">
        <v>43.077556610107422</v>
      </c>
      <c r="X82" s="17">
        <v>7704</v>
      </c>
      <c r="Y82" s="17">
        <v>103</v>
      </c>
      <c r="Z82" s="10">
        <f t="shared" si="14"/>
        <v>5.3932017935336187</v>
      </c>
      <c r="AA82" s="10">
        <f t="shared" si="15"/>
        <v>7.210537185020284</v>
      </c>
      <c r="AB82" s="10">
        <f t="shared" si="17"/>
        <v>4.1972270535175511</v>
      </c>
      <c r="AC82" s="10">
        <f t="shared" si="18"/>
        <v>13.709076265304899</v>
      </c>
      <c r="AD82" s="10">
        <f t="shared" si="19"/>
        <v>3.2365837534823623</v>
      </c>
      <c r="AE82" s="10">
        <f t="shared" si="20"/>
        <v>2.7244875579464449</v>
      </c>
      <c r="AF82" s="83">
        <f t="shared" si="21"/>
        <v>4.2356624482696574</v>
      </c>
      <c r="AG82" s="83">
        <f t="shared" si="22"/>
        <v>0.84177879068170758</v>
      </c>
    </row>
    <row r="83" spans="1:33" ht="16" x14ac:dyDescent="0.2">
      <c r="A83" s="15" t="s">
        <v>20016</v>
      </c>
      <c r="B83" s="15" t="s">
        <v>303</v>
      </c>
      <c r="C83" s="16" t="s">
        <v>4223</v>
      </c>
      <c r="D83" s="42"/>
      <c r="E83" s="81">
        <v>5</v>
      </c>
      <c r="F83" s="42"/>
      <c r="G83" s="42"/>
      <c r="H83" s="42"/>
      <c r="I83" s="81">
        <v>3</v>
      </c>
      <c r="J83" s="81">
        <v>1</v>
      </c>
      <c r="K83" s="16">
        <f t="shared" si="16"/>
        <v>9</v>
      </c>
      <c r="L83" s="18">
        <v>209924</v>
      </c>
      <c r="M83" s="19">
        <v>29897</v>
      </c>
      <c r="N83" s="19">
        <v>39977</v>
      </c>
      <c r="O83" s="20">
        <v>867</v>
      </c>
      <c r="P83" s="19">
        <v>8027</v>
      </c>
      <c r="Q83" s="20">
        <v>704</v>
      </c>
      <c r="R83" s="20">
        <f t="shared" si="13"/>
        <v>8731</v>
      </c>
      <c r="S83" s="20">
        <v>361</v>
      </c>
      <c r="T83" s="19">
        <v>4097</v>
      </c>
      <c r="U83" s="21">
        <v>125994</v>
      </c>
      <c r="V83" s="22">
        <v>214588</v>
      </c>
      <c r="W83" s="27">
        <v>33.098663330078125</v>
      </c>
      <c r="X83" s="17">
        <v>2128</v>
      </c>
      <c r="Y83" s="17">
        <v>43</v>
      </c>
      <c r="Z83" s="10">
        <f t="shared" si="14"/>
        <v>9.9166775402166003</v>
      </c>
      <c r="AA83" s="10">
        <f t="shared" si="15"/>
        <v>20.038399164911365</v>
      </c>
      <c r="AB83" s="10">
        <f t="shared" si="17"/>
        <v>6.1246655252104842</v>
      </c>
      <c r="AC83" s="10">
        <f t="shared" si="18"/>
        <v>0</v>
      </c>
      <c r="AD83" s="10">
        <f t="shared" si="19"/>
        <v>10.720449973020202</v>
      </c>
      <c r="AE83" s="10">
        <f t="shared" si="20"/>
        <v>5.6692042024676912</v>
      </c>
      <c r="AF83" s="83">
        <f t="shared" si="21"/>
        <v>0</v>
      </c>
      <c r="AG83" s="83">
        <f t="shared" si="22"/>
        <v>0.52882147827145209</v>
      </c>
    </row>
    <row r="84" spans="1:33" ht="16" x14ac:dyDescent="0.2">
      <c r="A84" s="15" t="s">
        <v>20016</v>
      </c>
      <c r="B84" s="15" t="s">
        <v>150</v>
      </c>
      <c r="C84" s="16" t="s">
        <v>151</v>
      </c>
      <c r="D84" s="81">
        <v>2</v>
      </c>
      <c r="E84" s="81">
        <v>7</v>
      </c>
      <c r="F84" s="42"/>
      <c r="G84" s="81">
        <v>4</v>
      </c>
      <c r="H84" s="42"/>
      <c r="I84" s="81">
        <v>12</v>
      </c>
      <c r="J84" s="81">
        <v>2</v>
      </c>
      <c r="K84" s="16">
        <f t="shared" si="16"/>
        <v>27</v>
      </c>
      <c r="L84" s="18">
        <v>1307402</v>
      </c>
      <c r="M84" s="19">
        <v>82497</v>
      </c>
      <c r="N84" s="19">
        <v>589702</v>
      </c>
      <c r="O84" s="19">
        <v>3545</v>
      </c>
      <c r="P84" s="19">
        <v>204347</v>
      </c>
      <c r="Q84" s="19">
        <v>5178</v>
      </c>
      <c r="R84" s="20">
        <f t="shared" si="13"/>
        <v>209525</v>
      </c>
      <c r="S84" s="19">
        <v>3293</v>
      </c>
      <c r="T84" s="19">
        <v>42820</v>
      </c>
      <c r="U84" s="21">
        <v>376020</v>
      </c>
      <c r="V84" s="17">
        <v>1368690</v>
      </c>
      <c r="W84" s="27">
        <v>54.567657470703125</v>
      </c>
      <c r="X84" s="17">
        <v>5214</v>
      </c>
      <c r="Y84" s="17">
        <v>32</v>
      </c>
      <c r="Z84" s="10">
        <f t="shared" si="14"/>
        <v>3.8094820594875394</v>
      </c>
      <c r="AA84" s="10">
        <f t="shared" si="15"/>
        <v>2.3380020311392649</v>
      </c>
      <c r="AB84" s="10">
        <f t="shared" si="17"/>
        <v>2.9502347840548335</v>
      </c>
      <c r="AC84" s="10">
        <f t="shared" si="18"/>
        <v>3.4633294024544621</v>
      </c>
      <c r="AD84" s="10">
        <f t="shared" si="19"/>
        <v>2.9070373074632854</v>
      </c>
      <c r="AE84" s="10">
        <f t="shared" si="20"/>
        <v>2.6594330088825067</v>
      </c>
      <c r="AF84" s="83">
        <f t="shared" si="21"/>
        <v>1.1913604939169506</v>
      </c>
      <c r="AG84" s="83">
        <f t="shared" si="22"/>
        <v>0.91482589578568529</v>
      </c>
    </row>
    <row r="85" spans="1:33" ht="16" x14ac:dyDescent="0.2">
      <c r="A85" s="15" t="s">
        <v>20016</v>
      </c>
      <c r="B85" s="15" t="s">
        <v>929</v>
      </c>
      <c r="C85" s="16" t="s">
        <v>930</v>
      </c>
      <c r="D85" s="81">
        <v>5</v>
      </c>
      <c r="E85" s="81">
        <v>7</v>
      </c>
      <c r="F85" s="42"/>
      <c r="G85" s="81">
        <v>1</v>
      </c>
      <c r="H85" s="81">
        <v>1</v>
      </c>
      <c r="I85" s="81">
        <v>6</v>
      </c>
      <c r="J85" s="42"/>
      <c r="K85" s="16">
        <f t="shared" si="16"/>
        <v>20</v>
      </c>
      <c r="L85" s="18">
        <v>805235</v>
      </c>
      <c r="M85" s="19">
        <v>46781</v>
      </c>
      <c r="N85" s="19">
        <v>337451</v>
      </c>
      <c r="O85" s="19">
        <v>1828</v>
      </c>
      <c r="P85" s="19">
        <v>265700</v>
      </c>
      <c r="Q85" s="19">
        <v>3128</v>
      </c>
      <c r="R85" s="20">
        <f t="shared" si="13"/>
        <v>268828</v>
      </c>
      <c r="S85" s="19">
        <v>2494</v>
      </c>
      <c r="T85" s="19">
        <v>26079</v>
      </c>
      <c r="U85" s="21">
        <v>121774</v>
      </c>
      <c r="V85" s="17">
        <v>850294</v>
      </c>
      <c r="W85" s="27">
        <v>52.759510040283203</v>
      </c>
      <c r="X85" s="17">
        <v>6761</v>
      </c>
      <c r="Y85" s="17">
        <v>45</v>
      </c>
      <c r="Z85" s="10">
        <f t="shared" si="14"/>
        <v>7.951367409390163</v>
      </c>
      <c r="AA85" s="10">
        <f t="shared" si="15"/>
        <v>5.2922871383309769</v>
      </c>
      <c r="AB85" s="10">
        <f t="shared" si="17"/>
        <v>3.5482099724215379</v>
      </c>
      <c r="AC85" s="10">
        <f t="shared" si="18"/>
        <v>15.268714099435975</v>
      </c>
      <c r="AD85" s="10">
        <f t="shared" si="19"/>
        <v>2.5400513175034516</v>
      </c>
      <c r="AE85" s="10">
        <f t="shared" si="20"/>
        <v>8.2119335818811905</v>
      </c>
      <c r="AF85" s="83">
        <f t="shared" si="21"/>
        <v>6.0111833151635636</v>
      </c>
      <c r="AG85" s="83">
        <f t="shared" si="22"/>
        <v>3.2329793989959543</v>
      </c>
    </row>
    <row r="86" spans="1:33" ht="16" x14ac:dyDescent="0.2">
      <c r="A86" s="15" t="s">
        <v>20016</v>
      </c>
      <c r="B86" s="15" t="s">
        <v>591</v>
      </c>
      <c r="C86" s="16" t="s">
        <v>711</v>
      </c>
      <c r="D86" s="81">
        <v>1</v>
      </c>
      <c r="E86" s="81">
        <v>10</v>
      </c>
      <c r="F86" s="42"/>
      <c r="G86" s="81">
        <v>1</v>
      </c>
      <c r="H86" s="81">
        <v>1</v>
      </c>
      <c r="I86" s="81">
        <v>4</v>
      </c>
      <c r="J86" s="81">
        <v>1</v>
      </c>
      <c r="K86" s="16">
        <f t="shared" si="16"/>
        <v>18</v>
      </c>
      <c r="L86" s="18">
        <v>945942</v>
      </c>
      <c r="M86" s="19">
        <v>27508</v>
      </c>
      <c r="N86" s="19">
        <v>271382</v>
      </c>
      <c r="O86" s="19">
        <v>2255</v>
      </c>
      <c r="P86" s="19">
        <v>300022</v>
      </c>
      <c r="Q86" s="19">
        <v>3492</v>
      </c>
      <c r="R86" s="20">
        <f t="shared" si="13"/>
        <v>303514</v>
      </c>
      <c r="S86" s="19">
        <v>1820</v>
      </c>
      <c r="T86" s="19">
        <v>25827</v>
      </c>
      <c r="U86" s="21">
        <v>313636</v>
      </c>
      <c r="V86" s="17">
        <v>1009679</v>
      </c>
      <c r="W86" s="27">
        <v>36.757720947265625</v>
      </c>
      <c r="X86" s="17">
        <v>3242</v>
      </c>
      <c r="Y86" s="17">
        <v>32</v>
      </c>
      <c r="Z86" s="10">
        <f t="shared" si="14"/>
        <v>3.210921490889679</v>
      </c>
      <c r="AA86" s="10">
        <f t="shared" si="15"/>
        <v>3.1693241119207189</v>
      </c>
      <c r="AB86" s="10">
        <f t="shared" si="17"/>
        <v>2.7183786864612962</v>
      </c>
      <c r="AC86" s="10">
        <f t="shared" si="18"/>
        <v>5.1932944182471594</v>
      </c>
      <c r="AD86" s="10">
        <f t="shared" si="19"/>
        <v>2.1056244387194858</v>
      </c>
      <c r="AE86" s="10">
        <f t="shared" si="20"/>
        <v>4.5548707054401554</v>
      </c>
      <c r="AF86" s="83">
        <f t="shared" si="21"/>
        <v>2.4663915951723134</v>
      </c>
      <c r="AG86" s="83">
        <f t="shared" si="22"/>
        <v>2.1631923631215804</v>
      </c>
    </row>
    <row r="87" spans="1:33" ht="16" x14ac:dyDescent="0.2">
      <c r="A87" s="15" t="s">
        <v>20016</v>
      </c>
      <c r="B87" s="15" t="s">
        <v>3599</v>
      </c>
      <c r="C87" s="16" t="s">
        <v>3601</v>
      </c>
      <c r="D87" s="81">
        <v>1</v>
      </c>
      <c r="E87" s="81">
        <v>10</v>
      </c>
      <c r="F87" s="42"/>
      <c r="G87" s="81">
        <v>1</v>
      </c>
      <c r="H87" s="42"/>
      <c r="I87" s="81">
        <v>2</v>
      </c>
      <c r="J87" s="81">
        <v>3</v>
      </c>
      <c r="K87" s="16">
        <f t="shared" si="16"/>
        <v>17</v>
      </c>
      <c r="L87" s="18">
        <v>324528</v>
      </c>
      <c r="M87" s="19">
        <v>3177</v>
      </c>
      <c r="N87" s="19">
        <v>29950</v>
      </c>
      <c r="O87" s="20">
        <v>507</v>
      </c>
      <c r="P87" s="19">
        <v>33618</v>
      </c>
      <c r="Q87" s="20">
        <v>826</v>
      </c>
      <c r="R87" s="20">
        <f t="shared" si="13"/>
        <v>34444</v>
      </c>
      <c r="S87" s="20">
        <v>375</v>
      </c>
      <c r="T87" s="19">
        <v>2147</v>
      </c>
      <c r="U87" s="21">
        <v>253928</v>
      </c>
      <c r="V87" s="17">
        <v>336462</v>
      </c>
      <c r="W87" s="27">
        <v>24.480152130126953</v>
      </c>
      <c r="X87" s="17">
        <v>1260</v>
      </c>
      <c r="Y87" s="17">
        <v>18</v>
      </c>
      <c r="Z87" s="10">
        <f t="shared" si="14"/>
        <v>3.744850830108601</v>
      </c>
      <c r="AA87" s="10">
        <f t="shared" si="15"/>
        <v>5.3497869001551432</v>
      </c>
      <c r="AB87" s="10">
        <f t="shared" si="17"/>
        <v>7.4833956656172314</v>
      </c>
      <c r="AC87" s="10">
        <f t="shared" si="18"/>
        <v>44.966050631773015</v>
      </c>
      <c r="AD87" s="10">
        <f t="shared" si="19"/>
        <v>9.5397090388743155</v>
      </c>
      <c r="AE87" s="10">
        <f t="shared" si="20"/>
        <v>5.6258917038350589</v>
      </c>
      <c r="AF87" s="83">
        <f t="shared" si="21"/>
        <v>4.7135662574756054</v>
      </c>
      <c r="AG87" s="83">
        <f t="shared" si="22"/>
        <v>0.58973409785450992</v>
      </c>
    </row>
    <row r="88" spans="1:33" ht="16" x14ac:dyDescent="0.2">
      <c r="A88" s="15" t="s">
        <v>20019</v>
      </c>
      <c r="B88" s="15" t="s">
        <v>671</v>
      </c>
      <c r="C88" s="16" t="s">
        <v>4774</v>
      </c>
      <c r="D88" s="81">
        <v>1</v>
      </c>
      <c r="E88" s="81">
        <v>1</v>
      </c>
      <c r="F88" s="42"/>
      <c r="G88" s="42"/>
      <c r="H88" s="42"/>
      <c r="I88" s="81">
        <v>4</v>
      </c>
      <c r="J88" s="81">
        <v>2</v>
      </c>
      <c r="K88" s="16">
        <f t="shared" si="16"/>
        <v>8</v>
      </c>
      <c r="L88" s="18">
        <v>217385</v>
      </c>
      <c r="M88" s="19">
        <v>3484</v>
      </c>
      <c r="N88" s="19">
        <v>182011</v>
      </c>
      <c r="O88" s="19">
        <v>1462</v>
      </c>
      <c r="P88" s="19">
        <v>7128</v>
      </c>
      <c r="Q88" s="20">
        <v>189</v>
      </c>
      <c r="R88" s="20">
        <f t="shared" si="13"/>
        <v>7317</v>
      </c>
      <c r="S88" s="20">
        <v>276</v>
      </c>
      <c r="T88" s="19">
        <v>3610</v>
      </c>
      <c r="U88" s="21">
        <v>19225</v>
      </c>
      <c r="V88" s="23">
        <v>225523</v>
      </c>
      <c r="W88" s="27">
        <v>23.463048934936523</v>
      </c>
      <c r="X88" s="17">
        <v>337</v>
      </c>
      <c r="Y88" s="17">
        <v>4</v>
      </c>
      <c r="Z88" s="10">
        <f t="shared" si="14"/>
        <v>1.4943043503323385</v>
      </c>
      <c r="AA88" s="10">
        <f t="shared" si="15"/>
        <v>1.7736550152312622</v>
      </c>
      <c r="AB88" s="10">
        <f t="shared" si="17"/>
        <v>5.2572953187070999</v>
      </c>
      <c r="AC88" s="10">
        <f t="shared" si="18"/>
        <v>41.003772347055936</v>
      </c>
      <c r="AD88" s="10">
        <f t="shared" si="19"/>
        <v>3.1395276737591216</v>
      </c>
      <c r="AE88" s="10">
        <f t="shared" si="20"/>
        <v>7.4308006687720614</v>
      </c>
      <c r="AF88" s="83">
        <f t="shared" si="21"/>
        <v>13.060490815154996</v>
      </c>
      <c r="AG88" s="83">
        <f t="shared" si="22"/>
        <v>2.3668530559167751</v>
      </c>
    </row>
    <row r="89" spans="1:33" ht="16" x14ac:dyDescent="0.2">
      <c r="A89" s="15" t="s">
        <v>112</v>
      </c>
      <c r="B89" s="15" t="s">
        <v>1184</v>
      </c>
      <c r="C89" s="16" t="s">
        <v>1186</v>
      </c>
      <c r="D89" s="81">
        <v>4</v>
      </c>
      <c r="E89" s="81">
        <v>1</v>
      </c>
      <c r="F89" s="81">
        <v>1</v>
      </c>
      <c r="G89" s="81">
        <v>2</v>
      </c>
      <c r="H89" s="81">
        <v>1</v>
      </c>
      <c r="I89" s="81">
        <v>9</v>
      </c>
      <c r="J89" s="81">
        <v>3</v>
      </c>
      <c r="K89" s="16">
        <f t="shared" si="16"/>
        <v>21</v>
      </c>
      <c r="L89" s="18">
        <v>608660</v>
      </c>
      <c r="M89" s="19">
        <v>47113</v>
      </c>
      <c r="N89" s="19">
        <v>403578</v>
      </c>
      <c r="O89" s="19">
        <v>3881</v>
      </c>
      <c r="P89" s="19">
        <v>83537</v>
      </c>
      <c r="Q89" s="19">
        <v>2246</v>
      </c>
      <c r="R89" s="20">
        <f t="shared" si="13"/>
        <v>85783</v>
      </c>
      <c r="S89" s="19">
        <v>1464</v>
      </c>
      <c r="T89" s="19">
        <v>26512</v>
      </c>
      <c r="U89" s="21">
        <v>40329</v>
      </c>
      <c r="V89" s="17">
        <v>663410</v>
      </c>
      <c r="W89" s="27">
        <v>51.675041198730469</v>
      </c>
      <c r="X89" s="17">
        <v>4001</v>
      </c>
      <c r="Y89" s="17">
        <v>26</v>
      </c>
      <c r="Z89" s="10">
        <f t="shared" si="14"/>
        <v>6.0309612456851722</v>
      </c>
      <c r="AA89" s="10">
        <f t="shared" si="15"/>
        <v>3.9191450234395018</v>
      </c>
      <c r="AB89" s="10">
        <f t="shared" si="17"/>
        <v>4.9288601189498245</v>
      </c>
      <c r="AC89" s="10">
        <f t="shared" si="18"/>
        <v>12.128893753922942</v>
      </c>
      <c r="AD89" s="10">
        <f t="shared" si="19"/>
        <v>3.1857888331729827</v>
      </c>
      <c r="AE89" s="10">
        <f t="shared" si="20"/>
        <v>3.5422932097781468</v>
      </c>
      <c r="AF89" s="83">
        <f t="shared" si="21"/>
        <v>3.8071869759938868</v>
      </c>
      <c r="AG89" s="83">
        <f t="shared" si="22"/>
        <v>1.1119045847901015</v>
      </c>
    </row>
    <row r="90" spans="1:33" ht="16" x14ac:dyDescent="0.2">
      <c r="A90" s="15" t="s">
        <v>112</v>
      </c>
      <c r="B90" s="15" t="s">
        <v>822</v>
      </c>
      <c r="C90" s="16" t="s">
        <v>823</v>
      </c>
      <c r="D90" s="81">
        <v>1</v>
      </c>
      <c r="E90" s="42"/>
      <c r="F90" s="81">
        <v>2</v>
      </c>
      <c r="G90" s="42"/>
      <c r="H90" s="42"/>
      <c r="I90" s="81">
        <v>10</v>
      </c>
      <c r="J90" s="42"/>
      <c r="K90" s="16">
        <f t="shared" si="16"/>
        <v>13</v>
      </c>
      <c r="L90" s="18">
        <v>208916</v>
      </c>
      <c r="M90" s="19">
        <v>4643</v>
      </c>
      <c r="N90" s="19">
        <v>175482</v>
      </c>
      <c r="O90" s="19">
        <v>3663</v>
      </c>
      <c r="P90" s="19">
        <v>5266</v>
      </c>
      <c r="Q90" s="19">
        <v>1152</v>
      </c>
      <c r="R90" s="20">
        <f t="shared" si="13"/>
        <v>6418</v>
      </c>
      <c r="S90" s="20">
        <v>281</v>
      </c>
      <c r="T90" s="19">
        <v>7962</v>
      </c>
      <c r="U90" s="21">
        <v>10467</v>
      </c>
      <c r="V90" s="17">
        <v>211025</v>
      </c>
      <c r="W90" s="27">
        <v>21.734701156616211</v>
      </c>
      <c r="X90" s="17">
        <v>1156</v>
      </c>
      <c r="Y90" s="17">
        <v>10</v>
      </c>
      <c r="Z90" s="10">
        <f t="shared" si="14"/>
        <v>5.4780239308138849</v>
      </c>
      <c r="AA90" s="10">
        <f t="shared" si="15"/>
        <v>4.7387750266556097</v>
      </c>
      <c r="AB90" s="10">
        <f t="shared" si="17"/>
        <v>8.8894237738749418</v>
      </c>
      <c r="AC90" s="10">
        <f t="shared" si="18"/>
        <v>30.768284052798379</v>
      </c>
      <c r="AD90" s="10">
        <f t="shared" si="19"/>
        <v>8.1408430982746314</v>
      </c>
      <c r="AE90" s="10">
        <f t="shared" si="20"/>
        <v>0</v>
      </c>
      <c r="AF90" s="83">
        <f t="shared" si="21"/>
        <v>3.7794960155072146</v>
      </c>
      <c r="AG90" s="83">
        <f t="shared" si="22"/>
        <v>0</v>
      </c>
    </row>
    <row r="91" spans="1:33" ht="16" x14ac:dyDescent="0.2">
      <c r="A91" s="15" t="s">
        <v>20018</v>
      </c>
      <c r="B91" s="15" t="s">
        <v>693</v>
      </c>
      <c r="C91" s="16" t="s">
        <v>4419</v>
      </c>
      <c r="D91" s="81">
        <v>29</v>
      </c>
      <c r="E91" s="42"/>
      <c r="F91" s="42"/>
      <c r="G91" s="42"/>
      <c r="H91" s="42"/>
      <c r="I91" s="81">
        <v>3</v>
      </c>
      <c r="J91" s="81">
        <v>1</v>
      </c>
      <c r="K91" s="16">
        <f t="shared" si="16"/>
        <v>33</v>
      </c>
      <c r="L91" s="18">
        <v>319294</v>
      </c>
      <c r="M91" s="19">
        <v>156389</v>
      </c>
      <c r="N91" s="19">
        <v>134702</v>
      </c>
      <c r="O91" s="20">
        <v>684</v>
      </c>
      <c r="P91" s="19">
        <v>9233</v>
      </c>
      <c r="Q91" s="20">
        <v>62</v>
      </c>
      <c r="R91" s="20">
        <f t="shared" si="13"/>
        <v>9295</v>
      </c>
      <c r="S91" s="20">
        <v>478</v>
      </c>
      <c r="T91" s="19">
        <v>6616</v>
      </c>
      <c r="U91" s="21">
        <v>11130</v>
      </c>
      <c r="V91" s="17">
        <v>318574</v>
      </c>
      <c r="W91" s="27">
        <v>65.280593872070312</v>
      </c>
      <c r="X91" s="17">
        <v>5348</v>
      </c>
      <c r="Y91" s="17">
        <v>159</v>
      </c>
      <c r="Z91" s="10">
        <f t="shared" si="14"/>
        <v>16.787308443250232</v>
      </c>
      <c r="AA91" s="10">
        <f t="shared" si="15"/>
        <v>49.909911041076803</v>
      </c>
      <c r="AB91" s="10">
        <f t="shared" si="17"/>
        <v>14.764717515160681</v>
      </c>
      <c r="AC91" s="10">
        <f t="shared" si="18"/>
        <v>26.490719570156106</v>
      </c>
      <c r="AD91" s="10">
        <f t="shared" si="19"/>
        <v>3.1816263201097876</v>
      </c>
      <c r="AE91" s="10">
        <f t="shared" si="20"/>
        <v>0</v>
      </c>
      <c r="AF91" s="83">
        <f t="shared" si="21"/>
        <v>8.3261567842580568</v>
      </c>
      <c r="AG91" s="83">
        <f t="shared" si="22"/>
        <v>0</v>
      </c>
    </row>
    <row r="92" spans="1:33" ht="16" x14ac:dyDescent="0.2">
      <c r="A92" s="15" t="s">
        <v>20035</v>
      </c>
      <c r="B92" s="15" t="s">
        <v>3501</v>
      </c>
      <c r="C92" s="16" t="s">
        <v>4810</v>
      </c>
      <c r="D92" s="81">
        <v>4</v>
      </c>
      <c r="E92" s="81">
        <v>1</v>
      </c>
      <c r="F92" s="81">
        <v>2</v>
      </c>
      <c r="G92" s="81">
        <v>2</v>
      </c>
      <c r="H92" s="42"/>
      <c r="I92" s="81">
        <v>4</v>
      </c>
      <c r="J92" s="42"/>
      <c r="K92" s="16">
        <f t="shared" si="16"/>
        <v>13</v>
      </c>
      <c r="L92" s="24">
        <v>285068</v>
      </c>
      <c r="M92" s="19">
        <v>43620</v>
      </c>
      <c r="N92" s="19">
        <v>159437</v>
      </c>
      <c r="O92" s="19">
        <v>2316</v>
      </c>
      <c r="P92" s="19">
        <v>42494</v>
      </c>
      <c r="Q92" s="20">
        <v>120</v>
      </c>
      <c r="R92" s="20">
        <f t="shared" si="13"/>
        <v>42614</v>
      </c>
      <c r="S92" s="20">
        <v>494</v>
      </c>
      <c r="T92" s="19">
        <v>9276</v>
      </c>
      <c r="U92" s="21">
        <v>27311</v>
      </c>
      <c r="V92" s="17">
        <v>297984</v>
      </c>
      <c r="W92" s="27">
        <v>43.442752838134766</v>
      </c>
      <c r="X92" s="17">
        <v>1974</v>
      </c>
      <c r="Y92" s="17">
        <v>11</v>
      </c>
      <c r="Z92" s="10">
        <f t="shared" si="14"/>
        <v>6.6245167525773194</v>
      </c>
      <c r="AA92" s="10">
        <f t="shared" si="15"/>
        <v>3.6914733676975944</v>
      </c>
      <c r="AB92" s="10">
        <f t="shared" si="17"/>
        <v>6.5147363335865736</v>
      </c>
      <c r="AC92" s="10">
        <f t="shared" si="18"/>
        <v>13.100150651732495</v>
      </c>
      <c r="AD92" s="10">
        <f t="shared" si="19"/>
        <v>3.5840399118684587</v>
      </c>
      <c r="AE92" s="10">
        <f t="shared" si="20"/>
        <v>5.2307547456022432</v>
      </c>
      <c r="AF92" s="83">
        <f t="shared" si="21"/>
        <v>3.6551352590554789</v>
      </c>
      <c r="AG92" s="83">
        <f t="shared" si="22"/>
        <v>1.4594577276555234</v>
      </c>
    </row>
    <row r="93" spans="1:33" ht="16" x14ac:dyDescent="0.2">
      <c r="A93" s="15" t="s">
        <v>20022</v>
      </c>
      <c r="B93" s="15" t="s">
        <v>13110</v>
      </c>
      <c r="C93" s="16" t="s">
        <v>13674</v>
      </c>
      <c r="D93" s="81">
        <v>2</v>
      </c>
      <c r="E93" s="42"/>
      <c r="F93" s="42"/>
      <c r="G93" s="42"/>
      <c r="H93" s="42"/>
      <c r="I93" s="81">
        <v>8</v>
      </c>
      <c r="J93" s="42"/>
      <c r="K93" s="16">
        <f t="shared" si="16"/>
        <v>10</v>
      </c>
      <c r="L93" s="18">
        <v>244769</v>
      </c>
      <c r="M93" s="19">
        <v>57489</v>
      </c>
      <c r="N93" s="19">
        <v>157409</v>
      </c>
      <c r="O93" s="20">
        <v>567</v>
      </c>
      <c r="P93" s="19">
        <v>7672</v>
      </c>
      <c r="Q93" s="20">
        <v>106</v>
      </c>
      <c r="R93" s="20">
        <f t="shared" si="13"/>
        <v>7778</v>
      </c>
      <c r="S93" s="20">
        <v>539</v>
      </c>
      <c r="T93" s="19">
        <v>4773</v>
      </c>
      <c r="U93" s="21">
        <v>16214</v>
      </c>
      <c r="V93" s="17">
        <v>250772</v>
      </c>
      <c r="W93" s="27">
        <v>65.700477600097656</v>
      </c>
      <c r="X93" s="17">
        <v>2169</v>
      </c>
      <c r="Y93" s="17">
        <v>19</v>
      </c>
      <c r="Z93" s="10">
        <f t="shared" si="14"/>
        <v>8.6492909894246566</v>
      </c>
      <c r="AA93" s="10">
        <f t="shared" si="15"/>
        <v>7.5766034485508751</v>
      </c>
      <c r="AB93" s="10">
        <f t="shared" si="17"/>
        <v>5.8364066878216967</v>
      </c>
      <c r="AC93" s="10">
        <f t="shared" si="18"/>
        <v>4.9698948618741969</v>
      </c>
      <c r="AD93" s="10">
        <f t="shared" si="19"/>
        <v>7.2604307432049184</v>
      </c>
      <c r="AE93" s="10">
        <f t="shared" si="20"/>
        <v>0</v>
      </c>
      <c r="AF93" s="83">
        <f t="shared" si="21"/>
        <v>0.68451790777366095</v>
      </c>
      <c r="AG93" s="83">
        <f t="shared" si="22"/>
        <v>0</v>
      </c>
    </row>
    <row r="94" spans="1:33" ht="16" x14ac:dyDescent="0.2">
      <c r="A94" s="15" t="s">
        <v>20016</v>
      </c>
      <c r="B94" s="15" t="s">
        <v>1729</v>
      </c>
      <c r="C94" s="16" t="s">
        <v>1732</v>
      </c>
      <c r="D94" s="81">
        <v>4</v>
      </c>
      <c r="E94" s="81">
        <v>7</v>
      </c>
      <c r="F94" s="42"/>
      <c r="G94" s="81">
        <v>1</v>
      </c>
      <c r="H94" s="81">
        <v>1</v>
      </c>
      <c r="I94" s="81">
        <v>3</v>
      </c>
      <c r="J94" s="81">
        <v>1</v>
      </c>
      <c r="K94" s="16">
        <f t="shared" si="16"/>
        <v>17</v>
      </c>
      <c r="L94" s="18">
        <v>291707</v>
      </c>
      <c r="M94" s="19">
        <v>33507</v>
      </c>
      <c r="N94" s="19">
        <v>66836</v>
      </c>
      <c r="O94" s="19">
        <v>1237</v>
      </c>
      <c r="P94" s="19">
        <v>60323</v>
      </c>
      <c r="Q94" s="19">
        <v>1622</v>
      </c>
      <c r="R94" s="20">
        <f t="shared" si="13"/>
        <v>61945</v>
      </c>
      <c r="S94" s="20">
        <v>470</v>
      </c>
      <c r="T94" s="19">
        <v>10122</v>
      </c>
      <c r="U94" s="21">
        <v>117590</v>
      </c>
      <c r="V94" s="17">
        <v>299519</v>
      </c>
      <c r="W94" s="27">
        <v>37.252235412597656</v>
      </c>
      <c r="X94" s="17">
        <v>3988</v>
      </c>
      <c r="Y94" s="17">
        <v>49</v>
      </c>
      <c r="Z94" s="10">
        <f t="shared" si="14"/>
        <v>13.314681205532871</v>
      </c>
      <c r="AA94" s="10">
        <f t="shared" si="15"/>
        <v>16.359563166276597</v>
      </c>
      <c r="AB94" s="10">
        <f t="shared" si="17"/>
        <v>8.3253793312173823</v>
      </c>
      <c r="AC94" s="10">
        <f t="shared" si="18"/>
        <v>17.054005772780954</v>
      </c>
      <c r="AD94" s="10">
        <f t="shared" si="19"/>
        <v>6.4122842266357747</v>
      </c>
      <c r="AE94" s="10">
        <f t="shared" si="20"/>
        <v>8.5041245003826855</v>
      </c>
      <c r="AF94" s="83">
        <f t="shared" si="21"/>
        <v>2.6595835696023711</v>
      </c>
      <c r="AG94" s="83">
        <f t="shared" si="22"/>
        <v>1.3262238852510131</v>
      </c>
    </row>
    <row r="95" spans="1:33" ht="16" x14ac:dyDescent="0.2">
      <c r="A95" s="15" t="s">
        <v>20022</v>
      </c>
      <c r="B95" s="15" t="s">
        <v>1537</v>
      </c>
      <c r="C95" s="16" t="s">
        <v>1539</v>
      </c>
      <c r="D95" s="81">
        <v>4</v>
      </c>
      <c r="E95" s="42"/>
      <c r="F95" s="42"/>
      <c r="G95" s="81">
        <v>2</v>
      </c>
      <c r="H95" s="42"/>
      <c r="I95" s="81">
        <v>3</v>
      </c>
      <c r="J95" s="42"/>
      <c r="K95" s="16">
        <f t="shared" si="16"/>
        <v>9</v>
      </c>
      <c r="L95" s="18">
        <v>335709</v>
      </c>
      <c r="M95" s="19">
        <v>83032</v>
      </c>
      <c r="N95" s="19">
        <v>155552</v>
      </c>
      <c r="O95" s="20">
        <v>755</v>
      </c>
      <c r="P95" s="19">
        <v>11362</v>
      </c>
      <c r="Q95" s="20">
        <v>207</v>
      </c>
      <c r="R95" s="20">
        <f t="shared" si="13"/>
        <v>11569</v>
      </c>
      <c r="S95" s="20">
        <v>794</v>
      </c>
      <c r="T95" s="19">
        <v>6535</v>
      </c>
      <c r="U95" s="21">
        <v>77472</v>
      </c>
      <c r="V95" s="17">
        <v>357124</v>
      </c>
      <c r="W95" s="27">
        <v>58.694190979003906</v>
      </c>
      <c r="X95" s="17">
        <v>2080</v>
      </c>
      <c r="Y95" s="17">
        <v>28</v>
      </c>
      <c r="Z95" s="10">
        <f t="shared" si="14"/>
        <v>5.8243075234372368</v>
      </c>
      <c r="AA95" s="10">
        <f t="shared" si="15"/>
        <v>7.84041397385782</v>
      </c>
      <c r="AB95" s="10">
        <f t="shared" si="17"/>
        <v>3.8298475337696809</v>
      </c>
      <c r="AC95" s="10">
        <f t="shared" si="18"/>
        <v>6.882028271372139</v>
      </c>
      <c r="AD95" s="10">
        <f t="shared" si="19"/>
        <v>2.7551650160166927</v>
      </c>
      <c r="AE95" s="10">
        <f t="shared" si="20"/>
        <v>0</v>
      </c>
      <c r="AF95" s="83">
        <f t="shared" si="21"/>
        <v>2.497864277226451</v>
      </c>
      <c r="AG95" s="83">
        <f t="shared" si="22"/>
        <v>0</v>
      </c>
    </row>
    <row r="96" spans="1:33" ht="16" x14ac:dyDescent="0.2">
      <c r="A96" s="15" t="s">
        <v>13443</v>
      </c>
      <c r="B96" s="15" t="s">
        <v>759</v>
      </c>
      <c r="C96" s="16" t="s">
        <v>761</v>
      </c>
      <c r="D96" s="81">
        <v>3</v>
      </c>
      <c r="E96" s="42"/>
      <c r="F96" s="42"/>
      <c r="G96" s="42"/>
      <c r="H96" s="42"/>
      <c r="I96" s="81">
        <v>5</v>
      </c>
      <c r="J96" s="42"/>
      <c r="K96" s="16">
        <f t="shared" si="16"/>
        <v>8</v>
      </c>
      <c r="L96" s="24">
        <v>287208</v>
      </c>
      <c r="M96" s="19">
        <v>76820</v>
      </c>
      <c r="N96" s="19">
        <v>176468</v>
      </c>
      <c r="O96" s="20">
        <v>755</v>
      </c>
      <c r="P96" s="19">
        <v>3204</v>
      </c>
      <c r="Q96" s="20">
        <v>64</v>
      </c>
      <c r="R96" s="20">
        <f t="shared" si="13"/>
        <v>3268</v>
      </c>
      <c r="S96" s="20">
        <v>522</v>
      </c>
      <c r="T96" s="19">
        <v>8144</v>
      </c>
      <c r="U96" s="21">
        <v>21231</v>
      </c>
      <c r="V96" s="17">
        <v>281150</v>
      </c>
      <c r="W96" s="27">
        <v>53.452949523925781</v>
      </c>
      <c r="X96" s="17">
        <v>3068</v>
      </c>
      <c r="Y96" s="17">
        <v>24</v>
      </c>
      <c r="Z96" s="10">
        <f t="shared" si="14"/>
        <v>10.91232438200249</v>
      </c>
      <c r="AA96" s="10">
        <f t="shared" si="15"/>
        <v>8.5363684865730036</v>
      </c>
      <c r="AB96" s="10">
        <f t="shared" si="17"/>
        <v>3.9791967593421598</v>
      </c>
      <c r="AC96" s="10">
        <f t="shared" si="18"/>
        <v>5.5789043031948529</v>
      </c>
      <c r="AD96" s="10">
        <f t="shared" si="19"/>
        <v>4.0476784135691135</v>
      </c>
      <c r="AE96" s="10">
        <f t="shared" si="20"/>
        <v>0</v>
      </c>
      <c r="AF96" s="83">
        <f t="shared" si="21"/>
        <v>1.3782973184066649</v>
      </c>
      <c r="AG96" s="83">
        <f t="shared" si="22"/>
        <v>0</v>
      </c>
    </row>
    <row r="97" spans="1:33" ht="16" x14ac:dyDescent="0.2">
      <c r="A97" s="15" t="s">
        <v>20019</v>
      </c>
      <c r="B97" s="15" t="s">
        <v>548</v>
      </c>
      <c r="C97" s="16" t="s">
        <v>550</v>
      </c>
      <c r="D97" s="81">
        <v>2</v>
      </c>
      <c r="E97" s="81">
        <v>9</v>
      </c>
      <c r="F97" s="42"/>
      <c r="G97" s="42"/>
      <c r="H97" s="42"/>
      <c r="I97" s="81">
        <v>9</v>
      </c>
      <c r="J97" s="81">
        <v>5</v>
      </c>
      <c r="K97" s="16">
        <f t="shared" si="16"/>
        <v>25</v>
      </c>
      <c r="L97" s="18">
        <v>520116</v>
      </c>
      <c r="M97" s="19">
        <v>23362</v>
      </c>
      <c r="N97" s="19">
        <v>245323</v>
      </c>
      <c r="O97" s="19">
        <v>8776</v>
      </c>
      <c r="P97" s="19">
        <v>14211</v>
      </c>
      <c r="Q97" s="20">
        <v>951</v>
      </c>
      <c r="R97" s="20">
        <f t="shared" si="13"/>
        <v>15162</v>
      </c>
      <c r="S97" s="20">
        <v>792</v>
      </c>
      <c r="T97" s="19">
        <v>10393</v>
      </c>
      <c r="U97" s="21">
        <v>216308</v>
      </c>
      <c r="V97" s="23">
        <v>525486</v>
      </c>
      <c r="W97" s="27">
        <v>25.654352188110352</v>
      </c>
      <c r="X97" s="17">
        <v>3368</v>
      </c>
      <c r="Y97" s="17">
        <v>47</v>
      </c>
      <c r="Z97" s="10">
        <f t="shared" si="14"/>
        <v>6.4093049101212971</v>
      </c>
      <c r="AA97" s="10">
        <f t="shared" si="15"/>
        <v>8.9441012700623812</v>
      </c>
      <c r="AB97" s="10">
        <f t="shared" si="17"/>
        <v>6.8666000881122136</v>
      </c>
      <c r="AC97" s="10">
        <f t="shared" si="18"/>
        <v>12.229872687025329</v>
      </c>
      <c r="AD97" s="10">
        <f t="shared" si="19"/>
        <v>5.240903974410414</v>
      </c>
      <c r="AE97" s="10">
        <f t="shared" si="20"/>
        <v>5.9439053835932363</v>
      </c>
      <c r="AF97" s="83">
        <f t="shared" si="21"/>
        <v>2.3335426000437556</v>
      </c>
      <c r="AG97" s="83">
        <f t="shared" si="22"/>
        <v>1.1341374336594114</v>
      </c>
    </row>
    <row r="98" spans="1:33" ht="16" x14ac:dyDescent="0.2">
      <c r="A98" s="15" t="s">
        <v>1078</v>
      </c>
      <c r="B98" s="15" t="s">
        <v>2442</v>
      </c>
      <c r="C98" s="16" t="s">
        <v>3299</v>
      </c>
      <c r="D98" s="81">
        <v>5</v>
      </c>
      <c r="E98" s="81">
        <v>2</v>
      </c>
      <c r="F98" s="42"/>
      <c r="G98" s="81">
        <v>1</v>
      </c>
      <c r="H98" s="42"/>
      <c r="I98" s="81">
        <v>15</v>
      </c>
      <c r="J98" s="42"/>
      <c r="K98" s="16">
        <f t="shared" si="16"/>
        <v>23</v>
      </c>
      <c r="L98" s="18">
        <v>391906</v>
      </c>
      <c r="M98" s="19">
        <v>61230</v>
      </c>
      <c r="N98" s="19">
        <v>227021</v>
      </c>
      <c r="O98" s="19">
        <v>19473</v>
      </c>
      <c r="P98" s="19">
        <v>8926</v>
      </c>
      <c r="Q98" s="20">
        <v>278</v>
      </c>
      <c r="R98" s="20">
        <f t="shared" ref="R98:R129" si="23">P98+Q98</f>
        <v>9204</v>
      </c>
      <c r="S98" s="20">
        <v>473</v>
      </c>
      <c r="T98" s="19">
        <v>19239</v>
      </c>
      <c r="U98" s="21">
        <v>55266</v>
      </c>
      <c r="V98" s="74">
        <v>399556</v>
      </c>
      <c r="W98" s="27">
        <v>49.789894104003906</v>
      </c>
      <c r="X98" s="17">
        <v>3217</v>
      </c>
      <c r="Y98" s="17">
        <v>46</v>
      </c>
      <c r="Z98" s="10">
        <f t="shared" si="14"/>
        <v>8.0514370951756451</v>
      </c>
      <c r="AA98" s="10">
        <f t="shared" si="15"/>
        <v>11.512779184895233</v>
      </c>
      <c r="AB98" s="10">
        <f t="shared" si="17"/>
        <v>8.3839346315552348</v>
      </c>
      <c r="AC98" s="10">
        <f t="shared" si="18"/>
        <v>11.665616761158164</v>
      </c>
      <c r="AD98" s="10">
        <f t="shared" si="19"/>
        <v>9.439026093873002</v>
      </c>
      <c r="AE98" s="10">
        <f t="shared" si="20"/>
        <v>5.1698021516716564</v>
      </c>
      <c r="AF98" s="83">
        <f t="shared" si="21"/>
        <v>1.2358919919429476</v>
      </c>
      <c r="AG98" s="83">
        <f t="shared" si="22"/>
        <v>0.54770503866150388</v>
      </c>
    </row>
    <row r="99" spans="1:33" ht="16" x14ac:dyDescent="0.2">
      <c r="A99" s="15" t="s">
        <v>20030</v>
      </c>
      <c r="B99" s="15" t="s">
        <v>464</v>
      </c>
      <c r="C99" s="16" t="s">
        <v>466</v>
      </c>
      <c r="D99" s="81">
        <v>2</v>
      </c>
      <c r="E99" s="42"/>
      <c r="F99" s="42"/>
      <c r="G99" s="42"/>
      <c r="H99" s="42"/>
      <c r="I99" s="81">
        <v>1</v>
      </c>
      <c r="J99" s="81">
        <v>1</v>
      </c>
      <c r="K99" s="16">
        <f t="shared" si="16"/>
        <v>4</v>
      </c>
      <c r="L99" s="24">
        <v>437994</v>
      </c>
      <c r="M99" s="19">
        <v>83210</v>
      </c>
      <c r="N99" s="19">
        <v>282470</v>
      </c>
      <c r="O99" s="19">
        <v>1349</v>
      </c>
      <c r="P99" s="19">
        <v>26312</v>
      </c>
      <c r="Q99" s="20">
        <v>602</v>
      </c>
      <c r="R99" s="20">
        <f t="shared" si="23"/>
        <v>26914</v>
      </c>
      <c r="S99" s="20">
        <v>863</v>
      </c>
      <c r="T99" s="19">
        <v>14201</v>
      </c>
      <c r="U99" s="21">
        <v>28987</v>
      </c>
      <c r="V99" s="17">
        <v>451102</v>
      </c>
      <c r="W99" s="27">
        <v>36.355953216552734</v>
      </c>
      <c r="X99" s="17">
        <v>660</v>
      </c>
      <c r="Y99" s="17">
        <v>17</v>
      </c>
      <c r="Z99" s="10">
        <f t="shared" si="14"/>
        <v>1.4630837371592234</v>
      </c>
      <c r="AA99" s="10">
        <f t="shared" si="15"/>
        <v>3.7685490199555756</v>
      </c>
      <c r="AB99" s="10">
        <f t="shared" si="17"/>
        <v>1.3046493135261477</v>
      </c>
      <c r="AC99" s="10">
        <f t="shared" si="18"/>
        <v>3.4336532353597615</v>
      </c>
      <c r="AD99" s="10">
        <f t="shared" si="19"/>
        <v>0.50574270845450098</v>
      </c>
      <c r="AE99" s="10">
        <f t="shared" si="20"/>
        <v>0</v>
      </c>
      <c r="AF99" s="83">
        <f t="shared" si="21"/>
        <v>6.7893282057445017</v>
      </c>
      <c r="AG99" s="83">
        <f t="shared" si="22"/>
        <v>0</v>
      </c>
    </row>
    <row r="100" spans="1:33" ht="16" x14ac:dyDescent="0.2">
      <c r="A100" s="15" t="s">
        <v>20026</v>
      </c>
      <c r="B100" s="15" t="s">
        <v>667</v>
      </c>
      <c r="C100" s="16" t="s">
        <v>669</v>
      </c>
      <c r="D100" s="81">
        <v>1</v>
      </c>
      <c r="E100" s="81">
        <v>3</v>
      </c>
      <c r="F100" s="42"/>
      <c r="G100" s="42"/>
      <c r="H100" s="42"/>
      <c r="I100" s="81">
        <v>7</v>
      </c>
      <c r="J100" s="42"/>
      <c r="K100" s="16">
        <f t="shared" si="16"/>
        <v>11</v>
      </c>
      <c r="L100" s="18">
        <v>382368</v>
      </c>
      <c r="M100" s="19">
        <v>42676</v>
      </c>
      <c r="N100" s="19">
        <v>246744</v>
      </c>
      <c r="O100" s="19">
        <v>3424</v>
      </c>
      <c r="P100" s="19">
        <v>18272</v>
      </c>
      <c r="Q100" s="20">
        <v>311</v>
      </c>
      <c r="R100" s="20">
        <f t="shared" si="23"/>
        <v>18583</v>
      </c>
      <c r="S100" s="20">
        <v>472</v>
      </c>
      <c r="T100" s="19">
        <v>12121</v>
      </c>
      <c r="U100" s="21">
        <v>58348</v>
      </c>
      <c r="V100" s="23">
        <v>386486</v>
      </c>
      <c r="W100" s="27">
        <v>49.265998840332031</v>
      </c>
      <c r="X100" s="17">
        <v>3065</v>
      </c>
      <c r="Y100" s="17">
        <v>15</v>
      </c>
      <c r="Z100" s="10">
        <f t="shared" si="14"/>
        <v>7.9304295627784702</v>
      </c>
      <c r="AA100" s="10">
        <f t="shared" si="15"/>
        <v>3.881123766449496</v>
      </c>
      <c r="AB100" s="10">
        <f t="shared" si="17"/>
        <v>4.1097282498236556</v>
      </c>
      <c r="AC100" s="10">
        <f t="shared" si="18"/>
        <v>3.3474820240215313</v>
      </c>
      <c r="AD100" s="10">
        <f t="shared" si="19"/>
        <v>4.0527834516746104</v>
      </c>
      <c r="AE100" s="10">
        <f t="shared" si="20"/>
        <v>7.3450920095192398</v>
      </c>
      <c r="AF100" s="83">
        <f t="shared" si="21"/>
        <v>0.82597110453516864</v>
      </c>
      <c r="AG100" s="83">
        <f t="shared" si="22"/>
        <v>1.8123573827968151</v>
      </c>
    </row>
    <row r="101" spans="1:33" ht="16" x14ac:dyDescent="0.2">
      <c r="A101" s="15" t="s">
        <v>20036</v>
      </c>
      <c r="B101" s="15" t="s">
        <v>19861</v>
      </c>
      <c r="C101" s="16" t="s">
        <v>19858</v>
      </c>
      <c r="D101" s="81">
        <v>3</v>
      </c>
      <c r="E101" s="42"/>
      <c r="F101" s="42"/>
      <c r="G101" s="42"/>
      <c r="H101" s="42"/>
      <c r="I101" s="81">
        <v>1</v>
      </c>
      <c r="J101" s="42"/>
      <c r="K101" s="16">
        <f t="shared" si="16"/>
        <v>4</v>
      </c>
      <c r="L101" s="18">
        <v>229617</v>
      </c>
      <c r="M101" s="19">
        <v>78065</v>
      </c>
      <c r="N101" s="19">
        <v>108222</v>
      </c>
      <c r="O101" s="20">
        <v>567</v>
      </c>
      <c r="P101" s="19">
        <v>4536</v>
      </c>
      <c r="Q101" s="20">
        <v>138</v>
      </c>
      <c r="R101" s="20">
        <f t="shared" si="23"/>
        <v>4674</v>
      </c>
      <c r="S101" s="20">
        <v>535</v>
      </c>
      <c r="T101" s="19">
        <v>3801</v>
      </c>
      <c r="U101" s="21">
        <v>33753</v>
      </c>
      <c r="V101" s="17">
        <v>238082</v>
      </c>
      <c r="W101" s="27">
        <v>50.440143585205078</v>
      </c>
      <c r="X101" s="17">
        <v>1696</v>
      </c>
      <c r="Y101" s="17">
        <v>13</v>
      </c>
      <c r="Z101" s="10">
        <f t="shared" si="14"/>
        <v>7.1235960719415994</v>
      </c>
      <c r="AA101" s="10">
        <f t="shared" si="15"/>
        <v>5.4603035928797645</v>
      </c>
      <c r="AB101" s="10">
        <f t="shared" si="17"/>
        <v>2.4886161365603221</v>
      </c>
      <c r="AC101" s="10">
        <f t="shared" si="18"/>
        <v>5.4899305523785129</v>
      </c>
      <c r="AD101" s="10">
        <f t="shared" si="19"/>
        <v>1.3200379114888181</v>
      </c>
      <c r="AE101" s="10">
        <f t="shared" si="20"/>
        <v>0</v>
      </c>
      <c r="AF101" s="83">
        <f t="shared" si="21"/>
        <v>4.1589188496765512</v>
      </c>
      <c r="AG101" s="83">
        <f t="shared" si="22"/>
        <v>0</v>
      </c>
    </row>
    <row r="102" spans="1:33" ht="16" x14ac:dyDescent="0.2">
      <c r="A102" s="15" t="s">
        <v>20637</v>
      </c>
      <c r="B102" s="15" t="s">
        <v>30250</v>
      </c>
      <c r="C102" s="15" t="s">
        <v>30250</v>
      </c>
      <c r="D102" s="2">
        <f>SUM(D2:D101)</f>
        <v>680</v>
      </c>
      <c r="E102" s="2">
        <f>SUM(E2:E101)</f>
        <v>406</v>
      </c>
      <c r="F102" s="2">
        <f t="shared" ref="F102:J102" si="24">SUM(F2:F101)</f>
        <v>18</v>
      </c>
      <c r="G102" s="2">
        <f t="shared" si="24"/>
        <v>41</v>
      </c>
      <c r="H102" s="2">
        <f t="shared" si="24"/>
        <v>12</v>
      </c>
      <c r="I102" s="2">
        <f t="shared" si="24"/>
        <v>496</v>
      </c>
      <c r="J102" s="2">
        <f t="shared" si="24"/>
        <v>127</v>
      </c>
      <c r="K102" s="11">
        <f>SUM(K2:K101)</f>
        <v>1780</v>
      </c>
      <c r="L102" s="18">
        <f>SUM(L2:L101)</f>
        <v>61294011</v>
      </c>
      <c r="M102" s="19">
        <f>SUM(M2:M101)</f>
        <v>12640609</v>
      </c>
      <c r="N102" s="19">
        <f>SUM(N2:N101)</f>
        <v>24001646</v>
      </c>
      <c r="O102" s="19">
        <f t="shared" ref="O102:U102" si="25">SUM(O2:O101)</f>
        <v>290600</v>
      </c>
      <c r="P102" s="19">
        <f t="shared" si="25"/>
        <v>4851079</v>
      </c>
      <c r="Q102" s="19">
        <f t="shared" si="25"/>
        <v>112389</v>
      </c>
      <c r="R102" s="19">
        <f t="shared" si="25"/>
        <v>4963468</v>
      </c>
      <c r="S102" s="19">
        <f t="shared" si="25"/>
        <v>175657</v>
      </c>
      <c r="T102" s="19">
        <f t="shared" si="25"/>
        <v>1304672</v>
      </c>
      <c r="U102" s="19">
        <f t="shared" si="25"/>
        <v>16334898</v>
      </c>
      <c r="V102" s="17">
        <f>SUM(V2:V101)</f>
        <v>63509834</v>
      </c>
      <c r="X102" s="17">
        <f>SUM(X2:X101)</f>
        <v>453051</v>
      </c>
      <c r="Y102" s="17">
        <f>SUM(Y2:Y101)</f>
        <v>5731</v>
      </c>
      <c r="Z102" s="10">
        <f t="shared" si="14"/>
        <v>7.1335566709243805</v>
      </c>
      <c r="AA102" s="10">
        <f t="shared" si="15"/>
        <v>9.0237993694015959</v>
      </c>
      <c r="AB102" s="10">
        <f t="shared" si="17"/>
        <v>4.1486225185314485</v>
      </c>
      <c r="AC102" s="10">
        <f>(D102/M102)*(1000000/7)</f>
        <v>7.6849823566931903</v>
      </c>
      <c r="AD102" s="10">
        <f>(I102/N102)*(1000000/7)</f>
        <v>2.9521784821400523</v>
      </c>
      <c r="AE102" s="10">
        <f>(E102/U102)*(1000000/7)</f>
        <v>3.550680267486213</v>
      </c>
      <c r="AF102" s="83">
        <f t="shared" si="21"/>
        <v>2.6031564159096163</v>
      </c>
      <c r="AG102" s="83">
        <f>AE102/AD102</f>
        <v>1.202732249749447</v>
      </c>
    </row>
    <row r="103" spans="1:33" ht="16" x14ac:dyDescent="0.2">
      <c r="A103" s="15" t="s">
        <v>20637</v>
      </c>
      <c r="B103" s="15" t="s">
        <v>30251</v>
      </c>
      <c r="C103" s="16" t="s">
        <v>30251</v>
      </c>
      <c r="D103" s="81">
        <v>1770</v>
      </c>
      <c r="E103" s="2">
        <v>1192</v>
      </c>
      <c r="F103" s="2">
        <v>100</v>
      </c>
      <c r="G103" s="2">
        <v>108</v>
      </c>
      <c r="H103" s="2">
        <v>36</v>
      </c>
      <c r="I103" s="81">
        <v>3080</v>
      </c>
      <c r="J103" s="2">
        <v>551</v>
      </c>
      <c r="K103" s="11">
        <v>6837</v>
      </c>
      <c r="L103" s="26">
        <v>318900000</v>
      </c>
      <c r="M103" s="11">
        <v>42094800</v>
      </c>
      <c r="N103" s="11">
        <v>196817552</v>
      </c>
      <c r="U103" s="11">
        <v>50478000</v>
      </c>
      <c r="V103" s="38">
        <v>318900000</v>
      </c>
      <c r="X103" s="15"/>
      <c r="Y103" s="23"/>
      <c r="Z103" s="10">
        <v>3.66</v>
      </c>
      <c r="AA103" s="11">
        <v>4.5</v>
      </c>
      <c r="AB103" s="10">
        <f t="shared" si="17"/>
        <v>3.0627603816691309</v>
      </c>
      <c r="AC103" s="10">
        <f t="shared" si="18"/>
        <v>6.0068498450436367</v>
      </c>
      <c r="AD103" s="10">
        <f>(I103/N103)*(1000000/7)</f>
        <v>2.2355729736949481</v>
      </c>
      <c r="AE103" s="10">
        <f>(E103/U103)*(1000000/7)</f>
        <v>3.3734639701595603</v>
      </c>
      <c r="AF103" s="83">
        <f t="shared" si="21"/>
        <v>2.6869397312115173</v>
      </c>
      <c r="AG103" s="83">
        <f t="shared" si="22"/>
        <v>1.5089930008341037</v>
      </c>
    </row>
    <row r="104" spans="1:33" x14ac:dyDescent="0.15">
      <c r="X104" s="15"/>
      <c r="Y104" s="23"/>
    </row>
    <row r="105" spans="1:33" x14ac:dyDescent="0.15">
      <c r="J105" s="11"/>
      <c r="Z105" s="25" t="s">
        <v>20040</v>
      </c>
    </row>
    <row r="106" spans="1:33" x14ac:dyDescent="0.15">
      <c r="J106" s="11"/>
    </row>
    <row r="107" spans="1:33" x14ac:dyDescent="0.15">
      <c r="B107" s="16" t="s">
        <v>39024</v>
      </c>
      <c r="J107" s="11"/>
    </row>
    <row r="108" spans="1:33" x14ac:dyDescent="0.15">
      <c r="J108" s="11"/>
    </row>
    <row r="133" spans="30:33" x14ac:dyDescent="0.15">
      <c r="AD133"/>
      <c r="AE133"/>
      <c r="AF133" s="84"/>
      <c r="AG133" s="84"/>
    </row>
    <row r="134" spans="30:33" x14ac:dyDescent="0.15">
      <c r="AD134"/>
      <c r="AE134"/>
      <c r="AF134" s="84"/>
      <c r="AG134" s="84"/>
    </row>
    <row r="135" spans="30:33" x14ac:dyDescent="0.15">
      <c r="AD135"/>
      <c r="AE135"/>
      <c r="AF135" s="84"/>
      <c r="AG135" s="84"/>
    </row>
    <row r="136" spans="30:33" x14ac:dyDescent="0.15">
      <c r="AD136"/>
      <c r="AE136"/>
      <c r="AF136" s="84"/>
      <c r="AG136" s="84"/>
    </row>
    <row r="137" spans="30:33" x14ac:dyDescent="0.15">
      <c r="AD137"/>
      <c r="AE137"/>
      <c r="AF137" s="84"/>
      <c r="AG137" s="84"/>
    </row>
    <row r="138" spans="30:33" x14ac:dyDescent="0.15">
      <c r="AD138"/>
      <c r="AE138"/>
      <c r="AF138" s="84"/>
      <c r="AG138" s="84"/>
    </row>
    <row r="139" spans="30:33" x14ac:dyDescent="0.15">
      <c r="AD139"/>
      <c r="AE139"/>
      <c r="AF139" s="84"/>
      <c r="AG139" s="84"/>
    </row>
    <row r="140" spans="30:33" x14ac:dyDescent="0.15">
      <c r="AD140"/>
      <c r="AE140"/>
      <c r="AF140" s="84"/>
      <c r="AG140" s="84"/>
    </row>
    <row r="141" spans="30:33" x14ac:dyDescent="0.15">
      <c r="AD141"/>
      <c r="AE141"/>
      <c r="AF141" s="84"/>
      <c r="AG141" s="84"/>
    </row>
    <row r="142" spans="30:33" x14ac:dyDescent="0.15">
      <c r="AD142"/>
      <c r="AE142"/>
      <c r="AF142" s="84"/>
      <c r="AG142" s="84"/>
    </row>
    <row r="143" spans="30:33" x14ac:dyDescent="0.15">
      <c r="AD143"/>
      <c r="AE143"/>
      <c r="AF143" s="84"/>
      <c r="AG143" s="84"/>
    </row>
    <row r="144" spans="30:33" x14ac:dyDescent="0.15">
      <c r="AD144"/>
      <c r="AE144"/>
      <c r="AF144" s="84"/>
      <c r="AG144" s="84"/>
    </row>
    <row r="145" spans="30:33" x14ac:dyDescent="0.15">
      <c r="AD145"/>
      <c r="AE145"/>
      <c r="AF145" s="84"/>
      <c r="AG145" s="84"/>
    </row>
    <row r="146" spans="30:33" x14ac:dyDescent="0.15">
      <c r="AD146"/>
      <c r="AE146"/>
      <c r="AF146" s="84"/>
      <c r="AG146" s="84"/>
    </row>
    <row r="147" spans="30:33" x14ac:dyDescent="0.15">
      <c r="AD147"/>
      <c r="AE147"/>
      <c r="AF147" s="84"/>
      <c r="AG147" s="84"/>
    </row>
    <row r="148" spans="30:33" x14ac:dyDescent="0.15">
      <c r="AD148"/>
      <c r="AE148"/>
      <c r="AF148" s="84"/>
      <c r="AG148" s="84"/>
    </row>
    <row r="149" spans="30:33" x14ac:dyDescent="0.15">
      <c r="AD149"/>
      <c r="AE149"/>
      <c r="AF149" s="84"/>
      <c r="AG149" s="84"/>
    </row>
    <row r="150" spans="30:33" x14ac:dyDescent="0.15">
      <c r="AD150"/>
      <c r="AE150"/>
      <c r="AF150" s="84"/>
      <c r="AG150" s="84"/>
    </row>
    <row r="151" spans="30:33" x14ac:dyDescent="0.15">
      <c r="AD151"/>
      <c r="AE151"/>
      <c r="AF151" s="84"/>
      <c r="AG151" s="84"/>
    </row>
    <row r="152" spans="30:33" x14ac:dyDescent="0.15">
      <c r="AD152"/>
      <c r="AE152"/>
      <c r="AF152" s="84"/>
      <c r="AG152" s="84"/>
    </row>
    <row r="153" spans="30:33" x14ac:dyDescent="0.15">
      <c r="AD153"/>
      <c r="AE153"/>
      <c r="AF153" s="84"/>
      <c r="AG153" s="84"/>
    </row>
    <row r="154" spans="30:33" x14ac:dyDescent="0.15">
      <c r="AD154"/>
      <c r="AE154"/>
      <c r="AF154" s="84"/>
      <c r="AG154" s="84"/>
    </row>
    <row r="155" spans="30:33" x14ac:dyDescent="0.15">
      <c r="AD155"/>
      <c r="AE155"/>
      <c r="AF155" s="84"/>
      <c r="AG155" s="84"/>
    </row>
    <row r="156" spans="30:33" x14ac:dyDescent="0.15">
      <c r="AD156"/>
      <c r="AE156"/>
      <c r="AF156" s="84"/>
      <c r="AG156" s="84"/>
    </row>
    <row r="157" spans="30:33" x14ac:dyDescent="0.15">
      <c r="AD157"/>
      <c r="AE157"/>
      <c r="AF157" s="84"/>
      <c r="AG157" s="84"/>
    </row>
    <row r="158" spans="30:33" x14ac:dyDescent="0.15">
      <c r="AD158"/>
      <c r="AE158"/>
      <c r="AF158" s="84"/>
      <c r="AG158" s="84"/>
    </row>
    <row r="159" spans="30:33" x14ac:dyDescent="0.15">
      <c r="AD159"/>
      <c r="AE159"/>
      <c r="AF159" s="84"/>
      <c r="AG159" s="84"/>
    </row>
    <row r="160" spans="30:33" x14ac:dyDescent="0.15">
      <c r="AD160"/>
      <c r="AE160"/>
      <c r="AF160" s="84"/>
      <c r="AG160" s="84"/>
    </row>
    <row r="161" spans="30:33" x14ac:dyDescent="0.15">
      <c r="AD161"/>
      <c r="AE161"/>
      <c r="AF161" s="84"/>
      <c r="AG161" s="84"/>
    </row>
    <row r="162" spans="30:33" x14ac:dyDescent="0.15">
      <c r="AD162"/>
      <c r="AE162"/>
      <c r="AF162" s="84"/>
      <c r="AG162" s="84"/>
    </row>
    <row r="163" spans="30:33" x14ac:dyDescent="0.15">
      <c r="AD163"/>
      <c r="AE163"/>
      <c r="AF163" s="84"/>
      <c r="AG163" s="84"/>
    </row>
    <row r="164" spans="30:33" x14ac:dyDescent="0.15">
      <c r="AD164"/>
      <c r="AE164"/>
      <c r="AF164" s="84"/>
      <c r="AG164" s="84"/>
    </row>
    <row r="165" spans="30:33" x14ac:dyDescent="0.15">
      <c r="AD165"/>
      <c r="AE165"/>
      <c r="AF165" s="84"/>
      <c r="AG165" s="84"/>
    </row>
    <row r="166" spans="30:33" x14ac:dyDescent="0.15">
      <c r="AD166"/>
      <c r="AE166"/>
      <c r="AF166" s="84"/>
      <c r="AG166" s="84"/>
    </row>
    <row r="167" spans="30:33" x14ac:dyDescent="0.15">
      <c r="AD167"/>
      <c r="AE167"/>
      <c r="AF167" s="84"/>
      <c r="AG167" s="84"/>
    </row>
    <row r="168" spans="30:33" x14ac:dyDescent="0.15">
      <c r="AD168"/>
      <c r="AE168"/>
      <c r="AF168" s="84"/>
      <c r="AG168" s="84"/>
    </row>
    <row r="169" spans="30:33" x14ac:dyDescent="0.15">
      <c r="AD169"/>
      <c r="AE169"/>
      <c r="AF169" s="84"/>
      <c r="AG169" s="84"/>
    </row>
    <row r="170" spans="30:33" x14ac:dyDescent="0.15">
      <c r="AD170"/>
      <c r="AE170"/>
      <c r="AF170" s="84"/>
      <c r="AG170" s="84"/>
    </row>
    <row r="171" spans="30:33" x14ac:dyDescent="0.15">
      <c r="AD171"/>
      <c r="AE171"/>
      <c r="AF171" s="84"/>
      <c r="AG171" s="84"/>
    </row>
    <row r="172" spans="30:33" x14ac:dyDescent="0.15">
      <c r="AD172"/>
      <c r="AE172"/>
      <c r="AF172" s="84"/>
      <c r="AG172" s="84"/>
    </row>
    <row r="173" spans="30:33" x14ac:dyDescent="0.15">
      <c r="AD173"/>
      <c r="AE173"/>
      <c r="AF173" s="84"/>
      <c r="AG173" s="84"/>
    </row>
    <row r="174" spans="30:33" x14ac:dyDescent="0.15">
      <c r="AD174"/>
      <c r="AE174"/>
      <c r="AF174" s="84"/>
      <c r="AG174" s="84"/>
    </row>
    <row r="175" spans="30:33" x14ac:dyDescent="0.15">
      <c r="AD175"/>
      <c r="AE175"/>
      <c r="AF175" s="84"/>
      <c r="AG175" s="84"/>
    </row>
    <row r="176" spans="30:33" x14ac:dyDescent="0.15">
      <c r="AD176"/>
      <c r="AE176"/>
      <c r="AF176" s="84"/>
      <c r="AG176" s="84"/>
    </row>
    <row r="177" spans="30:33" x14ac:dyDescent="0.15">
      <c r="AD177"/>
      <c r="AE177"/>
      <c r="AF177" s="84"/>
      <c r="AG177" s="84"/>
    </row>
    <row r="178" spans="30:33" x14ac:dyDescent="0.15">
      <c r="AD178"/>
      <c r="AE178"/>
      <c r="AF178" s="84"/>
      <c r="AG178" s="84"/>
    </row>
    <row r="179" spans="30:33" x14ac:dyDescent="0.15">
      <c r="AD179"/>
      <c r="AE179"/>
      <c r="AF179" s="84"/>
      <c r="AG179" s="84"/>
    </row>
    <row r="180" spans="30:33" x14ac:dyDescent="0.15">
      <c r="AD180"/>
      <c r="AE180"/>
      <c r="AF180" s="84"/>
      <c r="AG180" s="84"/>
    </row>
    <row r="181" spans="30:33" x14ac:dyDescent="0.15">
      <c r="AD181"/>
      <c r="AE181"/>
      <c r="AF181" s="84"/>
      <c r="AG181" s="84"/>
    </row>
    <row r="182" spans="30:33" x14ac:dyDescent="0.15">
      <c r="AD182"/>
      <c r="AE182"/>
      <c r="AF182" s="84"/>
      <c r="AG182" s="84"/>
    </row>
    <row r="183" spans="30:33" x14ac:dyDescent="0.15">
      <c r="AD183"/>
      <c r="AE183"/>
      <c r="AF183" s="84"/>
      <c r="AG183" s="84"/>
    </row>
    <row r="184" spans="30:33" x14ac:dyDescent="0.15">
      <c r="AD184"/>
      <c r="AE184"/>
      <c r="AF184" s="84"/>
      <c r="AG184" s="84"/>
    </row>
    <row r="185" spans="30:33" x14ac:dyDescent="0.15">
      <c r="AD185"/>
      <c r="AE185"/>
      <c r="AF185" s="84"/>
      <c r="AG185" s="84"/>
    </row>
    <row r="186" spans="30:33" x14ac:dyDescent="0.15">
      <c r="AD186"/>
      <c r="AE186"/>
      <c r="AF186" s="84"/>
      <c r="AG186" s="84"/>
    </row>
    <row r="187" spans="30:33" x14ac:dyDescent="0.15">
      <c r="AD187"/>
      <c r="AE187"/>
      <c r="AF187" s="84"/>
      <c r="AG187" s="84"/>
    </row>
    <row r="188" spans="30:33" x14ac:dyDescent="0.15">
      <c r="AD188"/>
      <c r="AE188"/>
      <c r="AF188" s="84"/>
      <c r="AG188" s="84"/>
    </row>
    <row r="189" spans="30:33" x14ac:dyDescent="0.15">
      <c r="AD189"/>
      <c r="AE189"/>
      <c r="AF189" s="84"/>
      <c r="AG189" s="84"/>
    </row>
    <row r="190" spans="30:33" x14ac:dyDescent="0.15">
      <c r="AD190"/>
      <c r="AE190"/>
      <c r="AF190" s="84"/>
      <c r="AG190" s="84"/>
    </row>
    <row r="191" spans="30:33" x14ac:dyDescent="0.15">
      <c r="AD191"/>
      <c r="AE191"/>
      <c r="AF191" s="84"/>
      <c r="AG191" s="84"/>
    </row>
    <row r="192" spans="30:33" x14ac:dyDescent="0.15">
      <c r="AD192"/>
      <c r="AE192"/>
      <c r="AF192" s="84"/>
      <c r="AG192" s="84"/>
    </row>
    <row r="193" spans="30:33" x14ac:dyDescent="0.15">
      <c r="AD193"/>
      <c r="AE193"/>
      <c r="AF193" s="84"/>
      <c r="AG193" s="84"/>
    </row>
    <row r="194" spans="30:33" x14ac:dyDescent="0.15">
      <c r="AD194"/>
      <c r="AE194"/>
      <c r="AF194" s="84"/>
      <c r="AG194" s="84"/>
    </row>
    <row r="195" spans="30:33" x14ac:dyDescent="0.15">
      <c r="AD195"/>
      <c r="AE195"/>
      <c r="AF195" s="84"/>
      <c r="AG195" s="84"/>
    </row>
    <row r="196" spans="30:33" x14ac:dyDescent="0.15">
      <c r="AD196"/>
      <c r="AE196"/>
      <c r="AF196" s="84"/>
      <c r="AG196" s="84"/>
    </row>
    <row r="197" spans="30:33" x14ac:dyDescent="0.15">
      <c r="AD197"/>
      <c r="AE197"/>
      <c r="AF197" s="84"/>
      <c r="AG197" s="84"/>
    </row>
    <row r="198" spans="30:33" x14ac:dyDescent="0.15">
      <c r="AD198"/>
      <c r="AE198"/>
      <c r="AF198" s="84"/>
      <c r="AG198" s="84"/>
    </row>
    <row r="199" spans="30:33" x14ac:dyDescent="0.15">
      <c r="AD199"/>
      <c r="AE199"/>
      <c r="AF199" s="84"/>
      <c r="AG199" s="84"/>
    </row>
    <row r="200" spans="30:33" x14ac:dyDescent="0.15">
      <c r="AD200"/>
      <c r="AE200"/>
      <c r="AF200" s="84"/>
      <c r="AG200" s="84"/>
    </row>
    <row r="201" spans="30:33" x14ac:dyDescent="0.15">
      <c r="AD201"/>
      <c r="AE201"/>
      <c r="AF201" s="84"/>
      <c r="AG201" s="84"/>
    </row>
    <row r="202" spans="30:33" x14ac:dyDescent="0.15">
      <c r="AD202"/>
      <c r="AE202"/>
      <c r="AF202" s="84"/>
      <c r="AG202" s="84"/>
    </row>
    <row r="203" spans="30:33" x14ac:dyDescent="0.15">
      <c r="AD203"/>
      <c r="AE203"/>
      <c r="AF203" s="84"/>
      <c r="AG203" s="84"/>
    </row>
    <row r="204" spans="30:33" x14ac:dyDescent="0.15">
      <c r="AD204"/>
      <c r="AE204"/>
      <c r="AF204" s="84"/>
      <c r="AG204" s="84"/>
    </row>
    <row r="205" spans="30:33" x14ac:dyDescent="0.15">
      <c r="AD205"/>
      <c r="AE205"/>
      <c r="AF205" s="84"/>
      <c r="AG205" s="84"/>
    </row>
    <row r="206" spans="30:33" x14ac:dyDescent="0.15">
      <c r="AD206"/>
      <c r="AE206"/>
      <c r="AF206" s="84"/>
      <c r="AG206" s="84"/>
    </row>
    <row r="207" spans="30:33" x14ac:dyDescent="0.15">
      <c r="AD207"/>
      <c r="AE207"/>
      <c r="AF207" s="84"/>
      <c r="AG207" s="84"/>
    </row>
    <row r="208" spans="30:33" x14ac:dyDescent="0.15">
      <c r="AD208"/>
      <c r="AE208"/>
      <c r="AF208" s="84"/>
      <c r="AG208" s="84"/>
    </row>
    <row r="209" spans="30:33" x14ac:dyDescent="0.15">
      <c r="AD209"/>
      <c r="AE209"/>
      <c r="AF209" s="84"/>
      <c r="AG209" s="84"/>
    </row>
    <row r="210" spans="30:33" x14ac:dyDescent="0.15">
      <c r="AD210"/>
      <c r="AE210"/>
      <c r="AF210" s="84"/>
      <c r="AG210" s="84"/>
    </row>
    <row r="211" spans="30:33" x14ac:dyDescent="0.15">
      <c r="AD211"/>
      <c r="AE211"/>
      <c r="AF211" s="84"/>
      <c r="AG211" s="84"/>
    </row>
    <row r="212" spans="30:33" x14ac:dyDescent="0.15">
      <c r="AD212"/>
      <c r="AE212"/>
      <c r="AF212" s="84"/>
      <c r="AG212" s="84"/>
    </row>
    <row r="213" spans="30:33" x14ac:dyDescent="0.15">
      <c r="AD213"/>
      <c r="AE213"/>
      <c r="AF213" s="84"/>
      <c r="AG213" s="84"/>
    </row>
    <row r="214" spans="30:33" x14ac:dyDescent="0.15">
      <c r="AD214"/>
      <c r="AE214"/>
      <c r="AF214" s="84"/>
      <c r="AG214" s="84"/>
    </row>
    <row r="215" spans="30:33" x14ac:dyDescent="0.15">
      <c r="AD215"/>
      <c r="AE215"/>
      <c r="AF215" s="84"/>
      <c r="AG215" s="84"/>
    </row>
    <row r="216" spans="30:33" x14ac:dyDescent="0.15">
      <c r="AD216"/>
      <c r="AE216"/>
      <c r="AF216" s="84"/>
      <c r="AG216" s="84"/>
    </row>
    <row r="217" spans="30:33" x14ac:dyDescent="0.15">
      <c r="AD217"/>
      <c r="AE217"/>
      <c r="AF217" s="84"/>
      <c r="AG217" s="84"/>
    </row>
    <row r="218" spans="30:33" x14ac:dyDescent="0.15">
      <c r="AD218"/>
      <c r="AE218"/>
      <c r="AF218" s="84"/>
      <c r="AG218" s="84"/>
    </row>
    <row r="219" spans="30:33" x14ac:dyDescent="0.15">
      <c r="AD219"/>
      <c r="AE219"/>
      <c r="AF219" s="84"/>
      <c r="AG219" s="84"/>
    </row>
    <row r="220" spans="30:33" x14ac:dyDescent="0.15">
      <c r="AD220"/>
      <c r="AE220"/>
      <c r="AF220" s="84"/>
      <c r="AG220" s="84"/>
    </row>
    <row r="221" spans="30:33" x14ac:dyDescent="0.15">
      <c r="AD221"/>
      <c r="AE221"/>
      <c r="AF221" s="84"/>
      <c r="AG221" s="84"/>
    </row>
    <row r="222" spans="30:33" x14ac:dyDescent="0.15">
      <c r="AD222"/>
      <c r="AE222"/>
      <c r="AF222" s="84"/>
      <c r="AG222" s="84"/>
    </row>
    <row r="223" spans="30:33" x14ac:dyDescent="0.15">
      <c r="AD223"/>
      <c r="AE223"/>
      <c r="AF223" s="84"/>
      <c r="AG223" s="84"/>
    </row>
    <row r="224" spans="30:33" x14ac:dyDescent="0.15">
      <c r="AD224"/>
      <c r="AE224"/>
      <c r="AF224" s="84"/>
      <c r="AG224" s="84"/>
    </row>
    <row r="225" spans="30:33" x14ac:dyDescent="0.15">
      <c r="AD225"/>
      <c r="AE225"/>
      <c r="AF225" s="84"/>
      <c r="AG225" s="84"/>
    </row>
    <row r="226" spans="30:33" x14ac:dyDescent="0.15">
      <c r="AD226"/>
      <c r="AE226"/>
      <c r="AF226" s="84"/>
      <c r="AG226" s="84"/>
    </row>
    <row r="227" spans="30:33" x14ac:dyDescent="0.15">
      <c r="AD227"/>
      <c r="AE227"/>
      <c r="AF227" s="84"/>
      <c r="AG227" s="84"/>
    </row>
    <row r="228" spans="30:33" x14ac:dyDescent="0.15">
      <c r="AD228"/>
      <c r="AE228"/>
      <c r="AF228" s="84"/>
      <c r="AG228" s="84"/>
    </row>
    <row r="229" spans="30:33" x14ac:dyDescent="0.15">
      <c r="AD229"/>
      <c r="AE229"/>
      <c r="AF229" s="84"/>
      <c r="AG229" s="84"/>
    </row>
    <row r="230" spans="30:33" x14ac:dyDescent="0.15">
      <c r="AD230"/>
      <c r="AE230"/>
      <c r="AF230" s="84"/>
      <c r="AG230" s="84"/>
    </row>
    <row r="231" spans="30:33" x14ac:dyDescent="0.15">
      <c r="AD231"/>
      <c r="AE231"/>
      <c r="AF231" s="84"/>
      <c r="AG231" s="84"/>
    </row>
    <row r="232" spans="30:33" x14ac:dyDescent="0.15">
      <c r="AD232"/>
      <c r="AE232"/>
      <c r="AF232" s="84"/>
      <c r="AG232" s="84"/>
    </row>
    <row r="233" spans="30:33" x14ac:dyDescent="0.15">
      <c r="AD233"/>
      <c r="AE233"/>
      <c r="AF233" s="84"/>
      <c r="AG233" s="84"/>
    </row>
    <row r="234" spans="30:33" x14ac:dyDescent="0.15">
      <c r="AD234"/>
      <c r="AE234"/>
      <c r="AF234" s="84"/>
      <c r="AG234" s="84"/>
    </row>
    <row r="235" spans="30:33" x14ac:dyDescent="0.15">
      <c r="AD235"/>
      <c r="AE235"/>
      <c r="AF235" s="84"/>
      <c r="AG235" s="84"/>
    </row>
    <row r="236" spans="30:33" x14ac:dyDescent="0.15">
      <c r="AD236"/>
      <c r="AE236"/>
      <c r="AF236" s="84"/>
      <c r="AG236" s="84"/>
    </row>
    <row r="237" spans="30:33" x14ac:dyDescent="0.15">
      <c r="AD237"/>
      <c r="AE237"/>
      <c r="AF237" s="84"/>
      <c r="AG237" s="84"/>
    </row>
    <row r="238" spans="30:33" x14ac:dyDescent="0.15">
      <c r="AD238"/>
      <c r="AE238"/>
      <c r="AF238" s="84"/>
      <c r="AG238" s="84"/>
    </row>
    <row r="239" spans="30:33" x14ac:dyDescent="0.15">
      <c r="AD239"/>
      <c r="AE239"/>
      <c r="AF239" s="84"/>
      <c r="AG239" s="84"/>
    </row>
    <row r="240" spans="30:33" x14ac:dyDescent="0.15">
      <c r="AD240"/>
      <c r="AE240"/>
      <c r="AF240" s="84"/>
      <c r="AG240" s="84"/>
    </row>
    <row r="241" spans="30:33" x14ac:dyDescent="0.15">
      <c r="AD241"/>
      <c r="AE241"/>
      <c r="AF241" s="84"/>
      <c r="AG241" s="84"/>
    </row>
    <row r="242" spans="30:33" x14ac:dyDescent="0.15">
      <c r="AD242"/>
      <c r="AE242"/>
      <c r="AF242" s="84"/>
      <c r="AG242" s="84"/>
    </row>
    <row r="243" spans="30:33" x14ac:dyDescent="0.15">
      <c r="AD243"/>
      <c r="AE243"/>
      <c r="AF243" s="84"/>
      <c r="AG243" s="84"/>
    </row>
    <row r="244" spans="30:33" x14ac:dyDescent="0.15">
      <c r="AD244"/>
      <c r="AE244"/>
      <c r="AF244" s="84"/>
      <c r="AG244" s="84"/>
    </row>
    <row r="245" spans="30:33" x14ac:dyDescent="0.15">
      <c r="AD245"/>
      <c r="AE245"/>
      <c r="AF245" s="84"/>
      <c r="AG245" s="84"/>
    </row>
    <row r="246" spans="30:33" x14ac:dyDescent="0.15">
      <c r="AD246"/>
      <c r="AE246"/>
      <c r="AF246" s="84"/>
      <c r="AG246" s="84"/>
    </row>
    <row r="247" spans="30:33" x14ac:dyDescent="0.15">
      <c r="AD247"/>
      <c r="AE247"/>
      <c r="AF247" s="84"/>
      <c r="AG247" s="84"/>
    </row>
    <row r="248" spans="30:33" x14ac:dyDescent="0.15">
      <c r="AD248"/>
      <c r="AE248"/>
      <c r="AF248" s="84"/>
      <c r="AG248" s="84"/>
    </row>
    <row r="249" spans="30:33" x14ac:dyDescent="0.15">
      <c r="AD249"/>
      <c r="AE249"/>
      <c r="AF249" s="84"/>
      <c r="AG249" s="84"/>
    </row>
    <row r="250" spans="30:33" x14ac:dyDescent="0.15">
      <c r="AD250"/>
      <c r="AE250"/>
      <c r="AF250" s="84"/>
      <c r="AG250" s="84"/>
    </row>
    <row r="251" spans="30:33" x14ac:dyDescent="0.15">
      <c r="AD251"/>
      <c r="AE251"/>
      <c r="AF251" s="84"/>
      <c r="AG251" s="84"/>
    </row>
    <row r="252" spans="30:33" x14ac:dyDescent="0.15">
      <c r="AD252"/>
      <c r="AE252"/>
      <c r="AF252" s="84"/>
      <c r="AG252" s="84"/>
    </row>
    <row r="253" spans="30:33" x14ac:dyDescent="0.15">
      <c r="AD253"/>
      <c r="AE253"/>
      <c r="AF253" s="84"/>
      <c r="AG253" s="84"/>
    </row>
    <row r="254" spans="30:33" x14ac:dyDescent="0.15">
      <c r="AD254"/>
      <c r="AE254"/>
      <c r="AF254" s="84"/>
      <c r="AG254" s="84"/>
    </row>
    <row r="255" spans="30:33" x14ac:dyDescent="0.15">
      <c r="AD255"/>
      <c r="AE255"/>
      <c r="AF255" s="84"/>
      <c r="AG255" s="84"/>
    </row>
    <row r="256" spans="30:33" x14ac:dyDescent="0.15">
      <c r="AD256"/>
      <c r="AE256"/>
      <c r="AF256" s="84"/>
      <c r="AG256" s="84"/>
    </row>
    <row r="257" spans="30:33" x14ac:dyDescent="0.15">
      <c r="AD257"/>
      <c r="AE257"/>
      <c r="AF257" s="84"/>
      <c r="AG257" s="84"/>
    </row>
    <row r="258" spans="30:33" x14ac:dyDescent="0.15">
      <c r="AD258"/>
      <c r="AE258"/>
      <c r="AF258" s="84"/>
      <c r="AG258" s="84"/>
    </row>
    <row r="259" spans="30:33" x14ac:dyDescent="0.15">
      <c r="AD259"/>
      <c r="AE259"/>
      <c r="AF259" s="84"/>
      <c r="AG259" s="84"/>
    </row>
    <row r="260" spans="30:33" x14ac:dyDescent="0.15">
      <c r="AD260"/>
      <c r="AE260"/>
      <c r="AF260" s="84"/>
      <c r="AG260" s="84"/>
    </row>
    <row r="261" spans="30:33" x14ac:dyDescent="0.15">
      <c r="AD261"/>
      <c r="AE261"/>
      <c r="AF261" s="84"/>
      <c r="AG261" s="84"/>
    </row>
    <row r="262" spans="30:33" x14ac:dyDescent="0.15">
      <c r="AD262"/>
      <c r="AE262"/>
      <c r="AF262" s="84"/>
      <c r="AG262" s="84"/>
    </row>
    <row r="263" spans="30:33" x14ac:dyDescent="0.15">
      <c r="AD263"/>
      <c r="AE263"/>
      <c r="AF263" s="84"/>
      <c r="AG263" s="84"/>
    </row>
    <row r="264" spans="30:33" x14ac:dyDescent="0.15">
      <c r="AD264"/>
      <c r="AE264"/>
      <c r="AF264" s="84"/>
      <c r="AG264" s="84"/>
    </row>
    <row r="265" spans="30:33" x14ac:dyDescent="0.15">
      <c r="AD265"/>
      <c r="AE265"/>
      <c r="AF265" s="84"/>
      <c r="AG265" s="84"/>
    </row>
    <row r="266" spans="30:33" x14ac:dyDescent="0.15">
      <c r="AD266"/>
      <c r="AE266"/>
      <c r="AF266" s="84"/>
      <c r="AG266" s="84"/>
    </row>
    <row r="267" spans="30:33" x14ac:dyDescent="0.15">
      <c r="AD267"/>
      <c r="AE267"/>
      <c r="AF267" s="84"/>
      <c r="AG267" s="84"/>
    </row>
    <row r="268" spans="30:33" x14ac:dyDescent="0.15">
      <c r="AD268"/>
      <c r="AE268"/>
      <c r="AF268" s="84"/>
      <c r="AG268" s="84"/>
    </row>
    <row r="269" spans="30:33" x14ac:dyDescent="0.15">
      <c r="AD269"/>
      <c r="AE269"/>
      <c r="AF269" s="84"/>
      <c r="AG269" s="84"/>
    </row>
    <row r="270" spans="30:33" x14ac:dyDescent="0.15">
      <c r="AD270"/>
      <c r="AE270"/>
      <c r="AF270" s="84"/>
      <c r="AG270" s="84"/>
    </row>
    <row r="271" spans="30:33" x14ac:dyDescent="0.15">
      <c r="AD271"/>
      <c r="AE271"/>
      <c r="AF271" s="84"/>
      <c r="AG271" s="84"/>
    </row>
    <row r="272" spans="30:33" x14ac:dyDescent="0.15">
      <c r="AD272"/>
      <c r="AE272"/>
      <c r="AF272" s="84"/>
      <c r="AG272" s="84"/>
    </row>
    <row r="273" spans="30:33" x14ac:dyDescent="0.15">
      <c r="AD273"/>
      <c r="AE273"/>
      <c r="AF273" s="84"/>
      <c r="AG273" s="84"/>
    </row>
    <row r="274" spans="30:33" x14ac:dyDescent="0.15">
      <c r="AD274"/>
      <c r="AE274"/>
      <c r="AF274" s="84"/>
      <c r="AG274" s="84"/>
    </row>
    <row r="275" spans="30:33" x14ac:dyDescent="0.15">
      <c r="AD275"/>
      <c r="AE275"/>
      <c r="AF275" s="84"/>
      <c r="AG275" s="84"/>
    </row>
    <row r="276" spans="30:33" x14ac:dyDescent="0.15">
      <c r="AD276"/>
      <c r="AE276"/>
      <c r="AF276" s="84"/>
      <c r="AG276" s="84"/>
    </row>
    <row r="277" spans="30:33" x14ac:dyDescent="0.15">
      <c r="AD277"/>
      <c r="AE277"/>
      <c r="AF277" s="84"/>
      <c r="AG277" s="84"/>
    </row>
    <row r="278" spans="30:33" x14ac:dyDescent="0.15">
      <c r="AD278"/>
      <c r="AE278"/>
      <c r="AF278" s="84"/>
      <c r="AG278" s="84"/>
    </row>
    <row r="279" spans="30:33" x14ac:dyDescent="0.15">
      <c r="AD279"/>
      <c r="AE279"/>
      <c r="AF279" s="84"/>
      <c r="AG279" s="84"/>
    </row>
    <row r="280" spans="30:33" x14ac:dyDescent="0.15">
      <c r="AD280"/>
      <c r="AE280"/>
      <c r="AF280" s="84"/>
      <c r="AG280" s="84"/>
    </row>
    <row r="281" spans="30:33" x14ac:dyDescent="0.15">
      <c r="AD281"/>
      <c r="AE281"/>
      <c r="AF281" s="84"/>
      <c r="AG281" s="84"/>
    </row>
    <row r="282" spans="30:33" x14ac:dyDescent="0.15">
      <c r="AD282"/>
      <c r="AE282"/>
      <c r="AF282" s="84"/>
      <c r="AG282" s="84"/>
    </row>
    <row r="283" spans="30:33" x14ac:dyDescent="0.15">
      <c r="AD283"/>
      <c r="AE283"/>
      <c r="AF283" s="84"/>
      <c r="AG283" s="84"/>
    </row>
    <row r="284" spans="30:33" x14ac:dyDescent="0.15">
      <c r="AD284"/>
      <c r="AE284"/>
      <c r="AF284" s="84"/>
      <c r="AG284" s="84"/>
    </row>
    <row r="285" spans="30:33" x14ac:dyDescent="0.15">
      <c r="AD285"/>
      <c r="AE285"/>
      <c r="AF285" s="84"/>
      <c r="AG285" s="84"/>
    </row>
    <row r="286" spans="30:33" x14ac:dyDescent="0.15">
      <c r="AD286"/>
      <c r="AE286"/>
      <c r="AF286" s="84"/>
      <c r="AG286" s="84"/>
    </row>
    <row r="287" spans="30:33" x14ac:dyDescent="0.15">
      <c r="AD287"/>
      <c r="AE287"/>
      <c r="AF287" s="84"/>
      <c r="AG287" s="84"/>
    </row>
    <row r="288" spans="30:33" x14ac:dyDescent="0.15">
      <c r="AD288"/>
      <c r="AE288"/>
      <c r="AF288" s="84"/>
      <c r="AG288" s="84"/>
    </row>
    <row r="289" spans="30:33" x14ac:dyDescent="0.15">
      <c r="AD289"/>
      <c r="AE289"/>
      <c r="AF289" s="84"/>
      <c r="AG289" s="84"/>
    </row>
    <row r="290" spans="30:33" x14ac:dyDescent="0.15">
      <c r="AD290"/>
      <c r="AE290"/>
      <c r="AF290" s="84"/>
      <c r="AG290" s="84"/>
    </row>
    <row r="291" spans="30:33" x14ac:dyDescent="0.15">
      <c r="AD291"/>
      <c r="AE291"/>
      <c r="AF291" s="84"/>
      <c r="AG291" s="84"/>
    </row>
    <row r="292" spans="30:33" x14ac:dyDescent="0.15">
      <c r="AD292"/>
      <c r="AE292"/>
      <c r="AF292" s="84"/>
      <c r="AG292" s="84"/>
    </row>
    <row r="293" spans="30:33" x14ac:dyDescent="0.15">
      <c r="AD293"/>
      <c r="AE293"/>
      <c r="AF293" s="84"/>
      <c r="AG293" s="84"/>
    </row>
    <row r="294" spans="30:33" x14ac:dyDescent="0.15">
      <c r="AD294"/>
      <c r="AE294"/>
      <c r="AF294" s="84"/>
      <c r="AG294" s="84"/>
    </row>
    <row r="295" spans="30:33" x14ac:dyDescent="0.15">
      <c r="AD295"/>
      <c r="AE295"/>
      <c r="AF295" s="84"/>
      <c r="AG295" s="84"/>
    </row>
    <row r="296" spans="30:33" x14ac:dyDescent="0.15">
      <c r="AD296"/>
      <c r="AE296"/>
      <c r="AF296" s="84"/>
      <c r="AG296" s="84"/>
    </row>
    <row r="297" spans="30:33" x14ac:dyDescent="0.15">
      <c r="AD297"/>
      <c r="AE297"/>
      <c r="AF297" s="84"/>
      <c r="AG297" s="84"/>
    </row>
    <row r="298" spans="30:33" x14ac:dyDescent="0.15">
      <c r="AD298"/>
      <c r="AE298"/>
      <c r="AF298" s="84"/>
      <c r="AG298" s="84"/>
    </row>
    <row r="299" spans="30:33" x14ac:dyDescent="0.15">
      <c r="AD299"/>
      <c r="AE299"/>
      <c r="AF299" s="84"/>
      <c r="AG299" s="84"/>
    </row>
    <row r="300" spans="30:33" x14ac:dyDescent="0.15">
      <c r="AD300"/>
      <c r="AE300"/>
      <c r="AF300" s="84"/>
      <c r="AG300" s="84"/>
    </row>
    <row r="301" spans="30:33" x14ac:dyDescent="0.15">
      <c r="AD301"/>
      <c r="AE301"/>
      <c r="AF301" s="84"/>
      <c r="AG301" s="84"/>
    </row>
    <row r="302" spans="30:33" x14ac:dyDescent="0.15">
      <c r="AD302"/>
      <c r="AE302"/>
      <c r="AF302" s="84"/>
      <c r="AG302" s="84"/>
    </row>
    <row r="303" spans="30:33" x14ac:dyDescent="0.15">
      <c r="AD303"/>
      <c r="AE303"/>
      <c r="AF303" s="84"/>
      <c r="AG303" s="84"/>
    </row>
    <row r="304" spans="30:33" x14ac:dyDescent="0.15">
      <c r="AD304"/>
      <c r="AE304"/>
      <c r="AF304" s="84"/>
      <c r="AG304" s="84"/>
    </row>
    <row r="305" spans="30:33" x14ac:dyDescent="0.15">
      <c r="AD305"/>
      <c r="AE305"/>
      <c r="AF305" s="84"/>
      <c r="AG305" s="84"/>
    </row>
    <row r="306" spans="30:33" x14ac:dyDescent="0.15">
      <c r="AD306"/>
      <c r="AE306"/>
      <c r="AF306" s="84"/>
      <c r="AG306" s="84"/>
    </row>
    <row r="307" spans="30:33" x14ac:dyDescent="0.15">
      <c r="AD307"/>
      <c r="AE307"/>
      <c r="AF307" s="84"/>
      <c r="AG307" s="84"/>
    </row>
    <row r="308" spans="30:33" x14ac:dyDescent="0.15">
      <c r="AD308"/>
      <c r="AE308"/>
      <c r="AF308" s="84"/>
      <c r="AG308" s="84"/>
    </row>
    <row r="309" spans="30:33" x14ac:dyDescent="0.15">
      <c r="AD309"/>
      <c r="AE309"/>
      <c r="AF309" s="84"/>
      <c r="AG309" s="84"/>
    </row>
    <row r="310" spans="30:33" x14ac:dyDescent="0.15">
      <c r="AD310"/>
      <c r="AE310"/>
      <c r="AF310" s="84"/>
      <c r="AG310" s="84"/>
    </row>
    <row r="311" spans="30:33" x14ac:dyDescent="0.15">
      <c r="AD311"/>
      <c r="AE311"/>
      <c r="AF311" s="84"/>
      <c r="AG311" s="84"/>
    </row>
    <row r="312" spans="30:33" x14ac:dyDescent="0.15">
      <c r="AD312"/>
      <c r="AE312"/>
      <c r="AF312" s="84"/>
      <c r="AG312" s="84"/>
    </row>
    <row r="313" spans="30:33" x14ac:dyDescent="0.15">
      <c r="AD313"/>
      <c r="AE313"/>
      <c r="AF313" s="84"/>
      <c r="AG313" s="84"/>
    </row>
    <row r="314" spans="30:33" x14ac:dyDescent="0.15">
      <c r="AD314"/>
      <c r="AE314"/>
      <c r="AF314" s="84"/>
      <c r="AG314" s="84"/>
    </row>
    <row r="315" spans="30:33" x14ac:dyDescent="0.15">
      <c r="AD315"/>
      <c r="AE315"/>
      <c r="AF315" s="84"/>
      <c r="AG315" s="84"/>
    </row>
    <row r="316" spans="30:33" x14ac:dyDescent="0.15">
      <c r="AD316"/>
      <c r="AE316"/>
      <c r="AF316" s="84"/>
      <c r="AG316" s="84"/>
    </row>
    <row r="317" spans="30:33" x14ac:dyDescent="0.15">
      <c r="AD317"/>
      <c r="AE317"/>
      <c r="AF317" s="84"/>
      <c r="AG317" s="84"/>
    </row>
    <row r="318" spans="30:33" x14ac:dyDescent="0.15">
      <c r="AD318"/>
      <c r="AE318"/>
      <c r="AF318" s="84"/>
      <c r="AG318" s="84"/>
    </row>
    <row r="319" spans="30:33" x14ac:dyDescent="0.15">
      <c r="AD319"/>
      <c r="AE319"/>
      <c r="AF319" s="84"/>
      <c r="AG319" s="84"/>
    </row>
    <row r="320" spans="30:33" x14ac:dyDescent="0.15">
      <c r="AD320"/>
      <c r="AE320"/>
      <c r="AF320" s="84"/>
      <c r="AG320" s="84"/>
    </row>
    <row r="321" spans="30:33" x14ac:dyDescent="0.15">
      <c r="AD321"/>
      <c r="AE321"/>
      <c r="AF321" s="84"/>
      <c r="AG321" s="84"/>
    </row>
    <row r="322" spans="30:33" x14ac:dyDescent="0.15">
      <c r="AD322"/>
      <c r="AE322"/>
      <c r="AF322" s="84"/>
      <c r="AG322" s="84"/>
    </row>
    <row r="323" spans="30:33" x14ac:dyDescent="0.15">
      <c r="AD323"/>
      <c r="AE323"/>
      <c r="AF323" s="84"/>
      <c r="AG323" s="84"/>
    </row>
    <row r="324" spans="30:33" x14ac:dyDescent="0.15">
      <c r="AD324"/>
      <c r="AE324"/>
      <c r="AF324" s="84"/>
      <c r="AG324" s="84"/>
    </row>
    <row r="325" spans="30:33" x14ac:dyDescent="0.15">
      <c r="AD325"/>
      <c r="AE325"/>
      <c r="AF325" s="84"/>
      <c r="AG325" s="84"/>
    </row>
    <row r="326" spans="30:33" x14ac:dyDescent="0.15">
      <c r="AD326"/>
      <c r="AE326"/>
      <c r="AF326" s="84"/>
      <c r="AG326" s="84"/>
    </row>
    <row r="327" spans="30:33" x14ac:dyDescent="0.15">
      <c r="AD327"/>
      <c r="AE327"/>
      <c r="AF327" s="84"/>
      <c r="AG327" s="84"/>
    </row>
    <row r="328" spans="30:33" x14ac:dyDescent="0.15">
      <c r="AD328"/>
      <c r="AE328"/>
      <c r="AF328" s="84"/>
      <c r="AG328" s="84"/>
    </row>
    <row r="329" spans="30:33" x14ac:dyDescent="0.15">
      <c r="AD329"/>
      <c r="AE329"/>
      <c r="AF329" s="84"/>
      <c r="AG329" s="84"/>
    </row>
    <row r="330" spans="30:33" x14ac:dyDescent="0.15">
      <c r="AD330"/>
      <c r="AE330"/>
      <c r="AF330" s="84"/>
      <c r="AG330" s="84"/>
    </row>
    <row r="331" spans="30:33" x14ac:dyDescent="0.15">
      <c r="AD331"/>
      <c r="AE331"/>
      <c r="AF331" s="84"/>
      <c r="AG331" s="84"/>
    </row>
    <row r="332" spans="30:33" x14ac:dyDescent="0.15">
      <c r="AD332"/>
      <c r="AE332"/>
      <c r="AF332" s="84"/>
      <c r="AG332" s="84"/>
    </row>
    <row r="333" spans="30:33" x14ac:dyDescent="0.15">
      <c r="AD333"/>
      <c r="AE333"/>
      <c r="AF333" s="84"/>
      <c r="AG333" s="84"/>
    </row>
    <row r="334" spans="30:33" x14ac:dyDescent="0.15">
      <c r="AD334"/>
      <c r="AE334"/>
      <c r="AF334" s="84"/>
      <c r="AG334" s="84"/>
    </row>
    <row r="335" spans="30:33" x14ac:dyDescent="0.15">
      <c r="AD335"/>
      <c r="AE335"/>
      <c r="AF335" s="84"/>
      <c r="AG335" s="84"/>
    </row>
    <row r="336" spans="30:33" x14ac:dyDescent="0.15">
      <c r="AD336"/>
      <c r="AE336"/>
      <c r="AF336" s="84"/>
      <c r="AG336" s="84"/>
    </row>
    <row r="337" spans="30:33" x14ac:dyDescent="0.15">
      <c r="AD337"/>
      <c r="AE337"/>
      <c r="AF337" s="84"/>
      <c r="AG337" s="84"/>
    </row>
    <row r="338" spans="30:33" x14ac:dyDescent="0.15">
      <c r="AD338"/>
      <c r="AE338"/>
      <c r="AF338" s="84"/>
      <c r="AG338" s="84"/>
    </row>
    <row r="339" spans="30:33" x14ac:dyDescent="0.15">
      <c r="AD339"/>
      <c r="AE339"/>
      <c r="AF339" s="84"/>
      <c r="AG339" s="84"/>
    </row>
    <row r="340" spans="30:33" x14ac:dyDescent="0.15">
      <c r="AD340"/>
      <c r="AE340"/>
      <c r="AF340" s="84"/>
      <c r="AG340" s="84"/>
    </row>
    <row r="341" spans="30:33" x14ac:dyDescent="0.15">
      <c r="AD341"/>
      <c r="AE341"/>
      <c r="AF341" s="84"/>
      <c r="AG341" s="84"/>
    </row>
    <row r="342" spans="30:33" x14ac:dyDescent="0.15">
      <c r="AD342"/>
      <c r="AE342"/>
      <c r="AF342" s="84"/>
      <c r="AG342" s="84"/>
    </row>
    <row r="343" spans="30:33" x14ac:dyDescent="0.15">
      <c r="AD343"/>
      <c r="AE343"/>
      <c r="AF343" s="84"/>
      <c r="AG343" s="84"/>
    </row>
    <row r="344" spans="30:33" x14ac:dyDescent="0.15">
      <c r="AD344"/>
      <c r="AE344"/>
      <c r="AF344" s="84"/>
      <c r="AG344" s="84"/>
    </row>
    <row r="345" spans="30:33" x14ac:dyDescent="0.15">
      <c r="AD345"/>
      <c r="AE345"/>
      <c r="AF345" s="84"/>
      <c r="AG345" s="84"/>
    </row>
    <row r="346" spans="30:33" x14ac:dyDescent="0.15">
      <c r="AD346"/>
      <c r="AE346"/>
      <c r="AF346" s="84"/>
      <c r="AG346" s="84"/>
    </row>
    <row r="347" spans="30:33" x14ac:dyDescent="0.15">
      <c r="AD347"/>
      <c r="AE347"/>
      <c r="AF347" s="84"/>
      <c r="AG347" s="84"/>
    </row>
    <row r="348" spans="30:33" x14ac:dyDescent="0.15">
      <c r="AD348"/>
      <c r="AE348"/>
      <c r="AF348" s="84"/>
      <c r="AG348" s="84"/>
    </row>
    <row r="349" spans="30:33" x14ac:dyDescent="0.15">
      <c r="AD349"/>
      <c r="AE349"/>
      <c r="AF349" s="84"/>
      <c r="AG349" s="84"/>
    </row>
    <row r="350" spans="30:33" x14ac:dyDescent="0.15">
      <c r="AD350"/>
      <c r="AE350"/>
      <c r="AF350" s="84"/>
      <c r="AG350" s="84"/>
    </row>
    <row r="351" spans="30:33" x14ac:dyDescent="0.15">
      <c r="AD351"/>
      <c r="AE351"/>
      <c r="AF351" s="84"/>
      <c r="AG351" s="84"/>
    </row>
    <row r="352" spans="30:33" x14ac:dyDescent="0.15">
      <c r="AD352"/>
      <c r="AE352"/>
      <c r="AF352" s="84"/>
      <c r="AG352" s="84"/>
    </row>
    <row r="353" spans="30:33" x14ac:dyDescent="0.15">
      <c r="AD353"/>
      <c r="AE353"/>
      <c r="AF353" s="84"/>
      <c r="AG353" s="84"/>
    </row>
    <row r="354" spans="30:33" x14ac:dyDescent="0.15">
      <c r="AD354"/>
      <c r="AE354"/>
      <c r="AF354" s="84"/>
      <c r="AG354" s="84"/>
    </row>
    <row r="355" spans="30:33" x14ac:dyDescent="0.15">
      <c r="AD355"/>
      <c r="AE355"/>
      <c r="AF355" s="84"/>
      <c r="AG355" s="84"/>
    </row>
    <row r="356" spans="30:33" x14ac:dyDescent="0.15">
      <c r="AD356"/>
      <c r="AE356"/>
      <c r="AF356" s="84"/>
      <c r="AG356" s="84"/>
    </row>
    <row r="357" spans="30:33" x14ac:dyDescent="0.15">
      <c r="AD357"/>
      <c r="AE357"/>
      <c r="AF357" s="84"/>
      <c r="AG357" s="84"/>
    </row>
    <row r="358" spans="30:33" x14ac:dyDescent="0.15">
      <c r="AD358"/>
      <c r="AE358"/>
      <c r="AF358" s="84"/>
      <c r="AG358" s="84"/>
    </row>
    <row r="359" spans="30:33" x14ac:dyDescent="0.15">
      <c r="AD359"/>
      <c r="AE359"/>
      <c r="AF359" s="84"/>
      <c r="AG359" s="84"/>
    </row>
    <row r="360" spans="30:33" x14ac:dyDescent="0.15">
      <c r="AD360"/>
      <c r="AE360"/>
      <c r="AF360" s="84"/>
      <c r="AG360" s="84"/>
    </row>
    <row r="361" spans="30:33" x14ac:dyDescent="0.15">
      <c r="AD361"/>
      <c r="AE361"/>
      <c r="AF361" s="84"/>
      <c r="AG361" s="84"/>
    </row>
    <row r="362" spans="30:33" x14ac:dyDescent="0.15">
      <c r="AD362"/>
      <c r="AE362"/>
      <c r="AF362" s="84"/>
      <c r="AG362" s="84"/>
    </row>
    <row r="363" spans="30:33" x14ac:dyDescent="0.15">
      <c r="AD363"/>
      <c r="AE363"/>
      <c r="AF363" s="84"/>
      <c r="AG363" s="84"/>
    </row>
    <row r="364" spans="30:33" x14ac:dyDescent="0.15">
      <c r="AD364"/>
      <c r="AE364"/>
      <c r="AF364" s="84"/>
      <c r="AG364" s="84"/>
    </row>
    <row r="365" spans="30:33" x14ac:dyDescent="0.15">
      <c r="AD365"/>
      <c r="AE365"/>
      <c r="AF365" s="84"/>
      <c r="AG365" s="84"/>
    </row>
    <row r="366" spans="30:33" x14ac:dyDescent="0.15">
      <c r="AD366"/>
      <c r="AE366"/>
      <c r="AF366" s="84"/>
      <c r="AG366" s="84"/>
    </row>
    <row r="367" spans="30:33" x14ac:dyDescent="0.15">
      <c r="AD367"/>
      <c r="AE367"/>
      <c r="AF367" s="84"/>
      <c r="AG367" s="84"/>
    </row>
    <row r="368" spans="30:33" x14ac:dyDescent="0.15">
      <c r="AD368"/>
      <c r="AE368"/>
      <c r="AF368" s="84"/>
      <c r="AG368" s="84"/>
    </row>
    <row r="369" spans="30:33" x14ac:dyDescent="0.15">
      <c r="AD369"/>
      <c r="AE369"/>
      <c r="AF369" s="84"/>
      <c r="AG369" s="84"/>
    </row>
    <row r="370" spans="30:33" x14ac:dyDescent="0.15">
      <c r="AD370"/>
      <c r="AE370"/>
      <c r="AF370" s="84"/>
      <c r="AG370" s="84"/>
    </row>
    <row r="371" spans="30:33" x14ac:dyDescent="0.15">
      <c r="AD371"/>
      <c r="AE371"/>
      <c r="AF371" s="84"/>
      <c r="AG371" s="84"/>
    </row>
    <row r="372" spans="30:33" x14ac:dyDescent="0.15">
      <c r="AD372"/>
      <c r="AE372"/>
      <c r="AF372" s="84"/>
      <c r="AG372" s="84"/>
    </row>
    <row r="373" spans="30:33" x14ac:dyDescent="0.15">
      <c r="AD373"/>
      <c r="AE373"/>
      <c r="AF373" s="84"/>
      <c r="AG373" s="84"/>
    </row>
    <row r="374" spans="30:33" x14ac:dyDescent="0.15">
      <c r="AD374"/>
      <c r="AE374"/>
      <c r="AF374" s="84"/>
      <c r="AG374" s="84"/>
    </row>
    <row r="375" spans="30:33" x14ac:dyDescent="0.15">
      <c r="AD375"/>
      <c r="AE375"/>
      <c r="AF375" s="84"/>
      <c r="AG375" s="84"/>
    </row>
    <row r="376" spans="30:33" x14ac:dyDescent="0.15">
      <c r="AD376"/>
      <c r="AE376"/>
      <c r="AF376" s="84"/>
      <c r="AG376" s="84"/>
    </row>
    <row r="377" spans="30:33" x14ac:dyDescent="0.15">
      <c r="AD377"/>
      <c r="AE377"/>
      <c r="AF377" s="84"/>
      <c r="AG377" s="84"/>
    </row>
    <row r="378" spans="30:33" x14ac:dyDescent="0.15">
      <c r="AD378"/>
      <c r="AE378"/>
      <c r="AF378" s="84"/>
      <c r="AG378" s="84"/>
    </row>
    <row r="379" spans="30:33" x14ac:dyDescent="0.15">
      <c r="AD379"/>
      <c r="AE379"/>
      <c r="AF379" s="84"/>
      <c r="AG379" s="84"/>
    </row>
    <row r="380" spans="30:33" x14ac:dyDescent="0.15">
      <c r="AD380"/>
      <c r="AE380"/>
      <c r="AF380" s="84"/>
      <c r="AG380" s="84"/>
    </row>
    <row r="381" spans="30:33" x14ac:dyDescent="0.15">
      <c r="AD381"/>
      <c r="AE381"/>
      <c r="AF381" s="84"/>
      <c r="AG381" s="84"/>
    </row>
    <row r="382" spans="30:33" x14ac:dyDescent="0.15">
      <c r="AD382"/>
      <c r="AE382"/>
      <c r="AF382" s="84"/>
      <c r="AG382" s="84"/>
    </row>
    <row r="383" spans="30:33" x14ac:dyDescent="0.15">
      <c r="AD383"/>
      <c r="AE383"/>
      <c r="AF383" s="84"/>
      <c r="AG383" s="84"/>
    </row>
    <row r="384" spans="30:33" x14ac:dyDescent="0.15">
      <c r="AD384"/>
      <c r="AE384"/>
      <c r="AF384" s="84"/>
      <c r="AG384" s="84"/>
    </row>
    <row r="385" spans="30:33" x14ac:dyDescent="0.15">
      <c r="AD385"/>
      <c r="AE385"/>
      <c r="AF385" s="84"/>
      <c r="AG385" s="84"/>
    </row>
    <row r="386" spans="30:33" x14ac:dyDescent="0.15">
      <c r="AD386"/>
      <c r="AE386"/>
      <c r="AF386" s="84"/>
      <c r="AG386" s="84"/>
    </row>
    <row r="387" spans="30:33" x14ac:dyDescent="0.15">
      <c r="AD387"/>
      <c r="AE387"/>
      <c r="AF387" s="84"/>
      <c r="AG387" s="84"/>
    </row>
    <row r="388" spans="30:33" x14ac:dyDescent="0.15">
      <c r="AD388"/>
      <c r="AE388"/>
      <c r="AF388" s="84"/>
      <c r="AG388" s="84"/>
    </row>
    <row r="389" spans="30:33" x14ac:dyDescent="0.15">
      <c r="AD389"/>
      <c r="AE389"/>
      <c r="AF389" s="84"/>
      <c r="AG389" s="84"/>
    </row>
    <row r="390" spans="30:33" x14ac:dyDescent="0.15">
      <c r="AD390"/>
      <c r="AE390"/>
      <c r="AF390" s="84"/>
      <c r="AG390" s="84"/>
    </row>
    <row r="391" spans="30:33" x14ac:dyDescent="0.15">
      <c r="AD391"/>
      <c r="AE391"/>
      <c r="AF391" s="84"/>
      <c r="AG391" s="84"/>
    </row>
    <row r="392" spans="30:33" x14ac:dyDescent="0.15">
      <c r="AD392"/>
      <c r="AE392"/>
      <c r="AF392" s="84"/>
      <c r="AG392" s="84"/>
    </row>
    <row r="393" spans="30:33" x14ac:dyDescent="0.15">
      <c r="AD393"/>
      <c r="AE393"/>
      <c r="AF393" s="84"/>
      <c r="AG393" s="84"/>
    </row>
    <row r="394" spans="30:33" x14ac:dyDescent="0.15">
      <c r="AD394"/>
      <c r="AE394"/>
      <c r="AF394" s="84"/>
      <c r="AG394" s="84"/>
    </row>
    <row r="395" spans="30:33" x14ac:dyDescent="0.15">
      <c r="AD395"/>
      <c r="AE395"/>
      <c r="AF395" s="84"/>
      <c r="AG395" s="84"/>
    </row>
    <row r="396" spans="30:33" x14ac:dyDescent="0.15">
      <c r="AD396"/>
      <c r="AE396"/>
      <c r="AF396" s="84"/>
      <c r="AG396" s="84"/>
    </row>
    <row r="397" spans="30:33" x14ac:dyDescent="0.15">
      <c r="AD397"/>
      <c r="AE397"/>
      <c r="AF397" s="84"/>
      <c r="AG397" s="84"/>
    </row>
    <row r="398" spans="30:33" x14ac:dyDescent="0.15">
      <c r="AD398"/>
      <c r="AE398"/>
      <c r="AF398" s="84"/>
      <c r="AG398" s="84"/>
    </row>
    <row r="399" spans="30:33" x14ac:dyDescent="0.15">
      <c r="AD399"/>
      <c r="AE399"/>
      <c r="AF399" s="84"/>
      <c r="AG399" s="84"/>
    </row>
    <row r="400" spans="30:33" x14ac:dyDescent="0.15">
      <c r="AD400"/>
      <c r="AE400"/>
      <c r="AF400" s="84"/>
      <c r="AG400" s="84"/>
    </row>
    <row r="401" spans="30:33" x14ac:dyDescent="0.15">
      <c r="AD401"/>
      <c r="AE401"/>
      <c r="AF401" s="84"/>
      <c r="AG401" s="84"/>
    </row>
    <row r="402" spans="30:33" x14ac:dyDescent="0.15">
      <c r="AD402"/>
      <c r="AE402"/>
      <c r="AF402" s="84"/>
      <c r="AG402" s="84"/>
    </row>
    <row r="403" spans="30:33" x14ac:dyDescent="0.15">
      <c r="AD403"/>
      <c r="AE403"/>
      <c r="AF403" s="84"/>
      <c r="AG403" s="84"/>
    </row>
    <row r="404" spans="30:33" x14ac:dyDescent="0.15">
      <c r="AD404"/>
      <c r="AE404"/>
      <c r="AF404" s="84"/>
      <c r="AG404" s="84"/>
    </row>
    <row r="405" spans="30:33" x14ac:dyDescent="0.15">
      <c r="AD405"/>
      <c r="AE405"/>
      <c r="AF405" s="84"/>
      <c r="AG405" s="84"/>
    </row>
    <row r="406" spans="30:33" x14ac:dyDescent="0.15">
      <c r="AD406"/>
      <c r="AE406"/>
      <c r="AF406" s="84"/>
      <c r="AG406" s="84"/>
    </row>
    <row r="407" spans="30:33" x14ac:dyDescent="0.15">
      <c r="AD407"/>
      <c r="AE407"/>
      <c r="AF407" s="84"/>
      <c r="AG407" s="84"/>
    </row>
    <row r="408" spans="30:33" x14ac:dyDescent="0.15">
      <c r="AD408"/>
      <c r="AE408"/>
      <c r="AF408" s="84"/>
      <c r="AG408" s="84"/>
    </row>
    <row r="409" spans="30:33" x14ac:dyDescent="0.15">
      <c r="AD409"/>
      <c r="AE409"/>
      <c r="AF409" s="84"/>
      <c r="AG409" s="84"/>
    </row>
    <row r="410" spans="30:33" x14ac:dyDescent="0.15">
      <c r="AD410"/>
      <c r="AE410"/>
      <c r="AF410" s="84"/>
      <c r="AG410" s="84"/>
    </row>
    <row r="411" spans="30:33" x14ac:dyDescent="0.15">
      <c r="AD411"/>
      <c r="AE411"/>
      <c r="AF411" s="84"/>
      <c r="AG411" s="84"/>
    </row>
    <row r="412" spans="30:33" x14ac:dyDescent="0.15">
      <c r="AD412"/>
      <c r="AE412"/>
      <c r="AF412" s="84"/>
      <c r="AG412" s="84"/>
    </row>
    <row r="413" spans="30:33" x14ac:dyDescent="0.15">
      <c r="AD413"/>
      <c r="AE413"/>
      <c r="AF413" s="84"/>
      <c r="AG413" s="84"/>
    </row>
    <row r="414" spans="30:33" x14ac:dyDescent="0.15">
      <c r="AD414"/>
      <c r="AE414"/>
      <c r="AF414" s="84"/>
      <c r="AG414" s="84"/>
    </row>
    <row r="415" spans="30:33" x14ac:dyDescent="0.15">
      <c r="AD415"/>
      <c r="AE415"/>
      <c r="AF415" s="84"/>
      <c r="AG415" s="84"/>
    </row>
    <row r="416" spans="30:33" x14ac:dyDescent="0.15">
      <c r="AD416"/>
      <c r="AE416"/>
      <c r="AF416" s="84"/>
      <c r="AG416" s="84"/>
    </row>
    <row r="417" spans="30:33" x14ac:dyDescent="0.15">
      <c r="AD417"/>
      <c r="AE417"/>
      <c r="AF417" s="84"/>
      <c r="AG417" s="84"/>
    </row>
    <row r="418" spans="30:33" x14ac:dyDescent="0.15">
      <c r="AD418"/>
      <c r="AE418"/>
      <c r="AF418" s="84"/>
      <c r="AG418" s="84"/>
    </row>
    <row r="419" spans="30:33" x14ac:dyDescent="0.15">
      <c r="AD419"/>
      <c r="AE419"/>
      <c r="AF419" s="84"/>
      <c r="AG419" s="84"/>
    </row>
    <row r="420" spans="30:33" x14ac:dyDescent="0.15">
      <c r="AD420"/>
      <c r="AE420"/>
      <c r="AF420" s="84"/>
      <c r="AG420" s="84"/>
    </row>
    <row r="421" spans="30:33" x14ac:dyDescent="0.15">
      <c r="AD421"/>
      <c r="AE421"/>
      <c r="AF421" s="84"/>
      <c r="AG421" s="84"/>
    </row>
    <row r="422" spans="30:33" x14ac:dyDescent="0.15">
      <c r="AD422"/>
      <c r="AE422"/>
      <c r="AF422" s="84"/>
      <c r="AG422" s="84"/>
    </row>
    <row r="423" spans="30:33" x14ac:dyDescent="0.15">
      <c r="AD423"/>
      <c r="AE423"/>
      <c r="AF423" s="84"/>
      <c r="AG423" s="84"/>
    </row>
    <row r="424" spans="30:33" x14ac:dyDescent="0.15">
      <c r="AD424"/>
      <c r="AE424"/>
      <c r="AF424" s="84"/>
      <c r="AG424" s="84"/>
    </row>
    <row r="425" spans="30:33" x14ac:dyDescent="0.15">
      <c r="AD425"/>
      <c r="AE425"/>
      <c r="AF425" s="84"/>
      <c r="AG425" s="84"/>
    </row>
    <row r="426" spans="30:33" x14ac:dyDescent="0.15">
      <c r="AD426"/>
      <c r="AE426"/>
      <c r="AF426" s="84"/>
      <c r="AG426" s="84"/>
    </row>
    <row r="427" spans="30:33" x14ac:dyDescent="0.15">
      <c r="AD427"/>
      <c r="AE427"/>
      <c r="AF427" s="84"/>
      <c r="AG427" s="84"/>
    </row>
    <row r="428" spans="30:33" x14ac:dyDescent="0.15">
      <c r="AD428"/>
      <c r="AE428"/>
      <c r="AF428" s="84"/>
      <c r="AG428" s="84"/>
    </row>
    <row r="429" spans="30:33" x14ac:dyDescent="0.15">
      <c r="AD429"/>
      <c r="AE429"/>
      <c r="AF429" s="84"/>
      <c r="AG429" s="84"/>
    </row>
    <row r="430" spans="30:33" x14ac:dyDescent="0.15">
      <c r="AD430"/>
      <c r="AE430"/>
      <c r="AF430" s="84"/>
      <c r="AG430" s="84"/>
    </row>
    <row r="431" spans="30:33" x14ac:dyDescent="0.15">
      <c r="AD431"/>
      <c r="AE431"/>
      <c r="AF431" s="84"/>
      <c r="AG431" s="84"/>
    </row>
    <row r="432" spans="30:33" x14ac:dyDescent="0.15">
      <c r="AD432"/>
      <c r="AE432"/>
      <c r="AF432" s="84"/>
      <c r="AG432" s="84"/>
    </row>
    <row r="433" spans="30:33" x14ac:dyDescent="0.15">
      <c r="AD433"/>
      <c r="AE433"/>
      <c r="AF433" s="84"/>
      <c r="AG433" s="84"/>
    </row>
    <row r="434" spans="30:33" x14ac:dyDescent="0.15">
      <c r="AD434"/>
      <c r="AE434"/>
      <c r="AF434" s="84"/>
      <c r="AG434" s="84"/>
    </row>
    <row r="435" spans="30:33" x14ac:dyDescent="0.15">
      <c r="AD435"/>
      <c r="AE435"/>
      <c r="AF435" s="84"/>
      <c r="AG435" s="84"/>
    </row>
    <row r="436" spans="30:33" x14ac:dyDescent="0.15">
      <c r="AD436"/>
      <c r="AE436"/>
      <c r="AF436" s="84"/>
      <c r="AG436" s="84"/>
    </row>
    <row r="437" spans="30:33" x14ac:dyDescent="0.15">
      <c r="AD437"/>
      <c r="AE437"/>
      <c r="AF437" s="84"/>
      <c r="AG437" s="84"/>
    </row>
    <row r="438" spans="30:33" x14ac:dyDescent="0.15">
      <c r="AD438"/>
      <c r="AE438"/>
      <c r="AF438" s="84"/>
      <c r="AG438" s="84"/>
    </row>
    <row r="439" spans="30:33" x14ac:dyDescent="0.15">
      <c r="AD439"/>
      <c r="AE439"/>
      <c r="AF439" s="84"/>
      <c r="AG439" s="84"/>
    </row>
    <row r="440" spans="30:33" x14ac:dyDescent="0.15">
      <c r="AD440"/>
      <c r="AE440"/>
      <c r="AF440" s="84"/>
      <c r="AG440" s="84"/>
    </row>
    <row r="441" spans="30:33" x14ac:dyDescent="0.15">
      <c r="AD441"/>
      <c r="AE441"/>
      <c r="AF441" s="84"/>
      <c r="AG441" s="84"/>
    </row>
    <row r="442" spans="30:33" x14ac:dyDescent="0.15">
      <c r="AD442"/>
      <c r="AE442"/>
      <c r="AF442" s="84"/>
      <c r="AG442" s="84"/>
    </row>
    <row r="443" spans="30:33" x14ac:dyDescent="0.15">
      <c r="AD443"/>
      <c r="AE443"/>
      <c r="AF443" s="84"/>
      <c r="AG443" s="84"/>
    </row>
    <row r="444" spans="30:33" x14ac:dyDescent="0.15">
      <c r="AD444"/>
      <c r="AE444"/>
      <c r="AF444" s="84"/>
      <c r="AG444" s="84"/>
    </row>
    <row r="445" spans="30:33" x14ac:dyDescent="0.15">
      <c r="AD445"/>
      <c r="AE445"/>
      <c r="AF445" s="84"/>
      <c r="AG445" s="84"/>
    </row>
    <row r="446" spans="30:33" x14ac:dyDescent="0.15">
      <c r="AD446"/>
      <c r="AE446"/>
      <c r="AF446" s="84"/>
      <c r="AG446" s="84"/>
    </row>
    <row r="447" spans="30:33" x14ac:dyDescent="0.15">
      <c r="AD447"/>
      <c r="AE447"/>
      <c r="AF447" s="84"/>
      <c r="AG447" s="84"/>
    </row>
    <row r="448" spans="30:33" x14ac:dyDescent="0.15">
      <c r="AD448"/>
      <c r="AE448"/>
      <c r="AF448" s="84"/>
      <c r="AG448" s="84"/>
    </row>
    <row r="449" spans="30:33" x14ac:dyDescent="0.15">
      <c r="AD449"/>
      <c r="AE449"/>
      <c r="AF449" s="84"/>
      <c r="AG449" s="84"/>
    </row>
    <row r="450" spans="30:33" x14ac:dyDescent="0.15">
      <c r="AD450"/>
      <c r="AE450"/>
      <c r="AF450" s="84"/>
      <c r="AG450" s="84"/>
    </row>
    <row r="451" spans="30:33" x14ac:dyDescent="0.15">
      <c r="AD451"/>
      <c r="AE451"/>
      <c r="AF451" s="84"/>
      <c r="AG451" s="84"/>
    </row>
    <row r="452" spans="30:33" x14ac:dyDescent="0.15">
      <c r="AD452"/>
      <c r="AE452"/>
      <c r="AF452" s="84"/>
      <c r="AG452" s="84"/>
    </row>
    <row r="453" spans="30:33" x14ac:dyDescent="0.15">
      <c r="AD453"/>
      <c r="AE453"/>
      <c r="AF453" s="84"/>
      <c r="AG453" s="84"/>
    </row>
    <row r="454" spans="30:33" x14ac:dyDescent="0.15">
      <c r="AD454"/>
      <c r="AE454"/>
      <c r="AF454" s="84"/>
      <c r="AG454" s="84"/>
    </row>
    <row r="455" spans="30:33" x14ac:dyDescent="0.15">
      <c r="AD455"/>
      <c r="AE455"/>
      <c r="AF455" s="84"/>
      <c r="AG455" s="84"/>
    </row>
    <row r="456" spans="30:33" x14ac:dyDescent="0.15">
      <c r="AD456"/>
      <c r="AE456"/>
      <c r="AF456" s="84"/>
      <c r="AG456" s="84"/>
    </row>
    <row r="457" spans="30:33" x14ac:dyDescent="0.15">
      <c r="AD457"/>
      <c r="AE457"/>
      <c r="AF457" s="84"/>
      <c r="AG457" s="84"/>
    </row>
    <row r="458" spans="30:33" x14ac:dyDescent="0.15">
      <c r="AD458"/>
      <c r="AE458"/>
      <c r="AF458" s="84"/>
      <c r="AG458" s="84"/>
    </row>
    <row r="459" spans="30:33" x14ac:dyDescent="0.15">
      <c r="AD459"/>
      <c r="AE459"/>
      <c r="AF459" s="84"/>
      <c r="AG459" s="84"/>
    </row>
    <row r="460" spans="30:33" x14ac:dyDescent="0.15">
      <c r="AD460"/>
      <c r="AE460"/>
      <c r="AF460" s="84"/>
      <c r="AG460" s="84"/>
    </row>
    <row r="461" spans="30:33" x14ac:dyDescent="0.15">
      <c r="AD461"/>
      <c r="AE461"/>
      <c r="AF461" s="84"/>
      <c r="AG461" s="84"/>
    </row>
    <row r="462" spans="30:33" x14ac:dyDescent="0.15">
      <c r="AD462"/>
      <c r="AE462"/>
      <c r="AF462" s="84"/>
      <c r="AG462" s="84"/>
    </row>
    <row r="463" spans="30:33" x14ac:dyDescent="0.15">
      <c r="AD463"/>
      <c r="AE463"/>
      <c r="AF463" s="84"/>
      <c r="AG463" s="84"/>
    </row>
    <row r="464" spans="30:33" x14ac:dyDescent="0.15">
      <c r="AD464"/>
      <c r="AE464"/>
      <c r="AF464" s="84"/>
      <c r="AG464" s="84"/>
    </row>
    <row r="465" spans="30:33" x14ac:dyDescent="0.15">
      <c r="AD465"/>
      <c r="AE465"/>
      <c r="AF465" s="84"/>
      <c r="AG465" s="84"/>
    </row>
    <row r="466" spans="30:33" x14ac:dyDescent="0.15">
      <c r="AD466"/>
      <c r="AE466"/>
      <c r="AF466" s="84"/>
      <c r="AG466" s="84"/>
    </row>
    <row r="467" spans="30:33" x14ac:dyDescent="0.15">
      <c r="AD467"/>
      <c r="AE467"/>
      <c r="AF467" s="84"/>
      <c r="AG467" s="84"/>
    </row>
    <row r="468" spans="30:33" x14ac:dyDescent="0.15">
      <c r="AD468"/>
      <c r="AE468"/>
      <c r="AF468" s="84"/>
      <c r="AG468" s="84"/>
    </row>
    <row r="469" spans="30:33" x14ac:dyDescent="0.15">
      <c r="AD469"/>
      <c r="AE469"/>
      <c r="AF469" s="84"/>
      <c r="AG469" s="84"/>
    </row>
    <row r="470" spans="30:33" x14ac:dyDescent="0.15">
      <c r="AD470"/>
      <c r="AE470"/>
      <c r="AF470" s="84"/>
      <c r="AG470" s="84"/>
    </row>
    <row r="471" spans="30:33" x14ac:dyDescent="0.15">
      <c r="AD471"/>
      <c r="AE471"/>
      <c r="AF471" s="84"/>
      <c r="AG471" s="84"/>
    </row>
    <row r="472" spans="30:33" x14ac:dyDescent="0.15">
      <c r="AD472"/>
      <c r="AE472"/>
      <c r="AF472" s="84"/>
      <c r="AG472" s="84"/>
    </row>
    <row r="473" spans="30:33" x14ac:dyDescent="0.15">
      <c r="AD473"/>
      <c r="AE473"/>
      <c r="AF473" s="84"/>
      <c r="AG473" s="84"/>
    </row>
    <row r="474" spans="30:33" x14ac:dyDescent="0.15">
      <c r="AD474"/>
      <c r="AE474"/>
      <c r="AF474" s="84"/>
      <c r="AG474" s="84"/>
    </row>
    <row r="475" spans="30:33" x14ac:dyDescent="0.15">
      <c r="AD475"/>
      <c r="AE475"/>
      <c r="AF475" s="84"/>
      <c r="AG475" s="84"/>
    </row>
    <row r="476" spans="30:33" x14ac:dyDescent="0.15">
      <c r="AD476"/>
      <c r="AE476"/>
      <c r="AF476" s="84"/>
      <c r="AG476" s="84"/>
    </row>
    <row r="477" spans="30:33" x14ac:dyDescent="0.15">
      <c r="AD477"/>
      <c r="AE477"/>
      <c r="AF477" s="84"/>
      <c r="AG477" s="84"/>
    </row>
    <row r="478" spans="30:33" x14ac:dyDescent="0.15">
      <c r="AD478"/>
      <c r="AE478"/>
      <c r="AF478" s="84"/>
      <c r="AG478" s="84"/>
    </row>
    <row r="479" spans="30:33" x14ac:dyDescent="0.15">
      <c r="AD479"/>
      <c r="AE479"/>
      <c r="AF479" s="84"/>
      <c r="AG479" s="84"/>
    </row>
    <row r="480" spans="30:33" x14ac:dyDescent="0.15">
      <c r="AD480"/>
      <c r="AE480"/>
      <c r="AF480" s="84"/>
      <c r="AG480" s="84"/>
    </row>
    <row r="481" spans="30:33" x14ac:dyDescent="0.15">
      <c r="AD481"/>
      <c r="AE481"/>
      <c r="AF481" s="84"/>
      <c r="AG481" s="84"/>
    </row>
    <row r="482" spans="30:33" x14ac:dyDescent="0.15">
      <c r="AD482"/>
      <c r="AE482"/>
      <c r="AF482" s="84"/>
      <c r="AG482" s="84"/>
    </row>
    <row r="483" spans="30:33" x14ac:dyDescent="0.15">
      <c r="AD483"/>
      <c r="AE483"/>
      <c r="AF483" s="84"/>
      <c r="AG483" s="84"/>
    </row>
    <row r="484" spans="30:33" x14ac:dyDescent="0.15">
      <c r="AD484"/>
      <c r="AE484"/>
      <c r="AF484" s="84"/>
      <c r="AG484" s="84"/>
    </row>
    <row r="485" spans="30:33" x14ac:dyDescent="0.15">
      <c r="AD485"/>
      <c r="AE485"/>
      <c r="AF485" s="84"/>
      <c r="AG485" s="84"/>
    </row>
    <row r="486" spans="30:33" x14ac:dyDescent="0.15">
      <c r="AD486"/>
      <c r="AE486"/>
      <c r="AF486" s="84"/>
      <c r="AG486" s="84"/>
    </row>
    <row r="487" spans="30:33" x14ac:dyDescent="0.15">
      <c r="AD487"/>
      <c r="AE487"/>
      <c r="AF487" s="84"/>
      <c r="AG487" s="84"/>
    </row>
    <row r="488" spans="30:33" x14ac:dyDescent="0.15">
      <c r="AD488"/>
      <c r="AE488"/>
      <c r="AF488" s="84"/>
      <c r="AG488" s="84"/>
    </row>
    <row r="489" spans="30:33" x14ac:dyDescent="0.15">
      <c r="AD489"/>
      <c r="AE489"/>
      <c r="AF489" s="84"/>
      <c r="AG489" s="84"/>
    </row>
    <row r="490" spans="30:33" x14ac:dyDescent="0.15">
      <c r="AD490"/>
      <c r="AE490"/>
      <c r="AF490" s="84"/>
      <c r="AG490" s="84"/>
    </row>
    <row r="491" spans="30:33" x14ac:dyDescent="0.15">
      <c r="AD491"/>
      <c r="AE491"/>
      <c r="AF491" s="84"/>
      <c r="AG491" s="84"/>
    </row>
    <row r="492" spans="30:33" x14ac:dyDescent="0.15">
      <c r="AD492"/>
      <c r="AE492"/>
      <c r="AF492" s="84"/>
      <c r="AG492" s="84"/>
    </row>
    <row r="493" spans="30:33" x14ac:dyDescent="0.15">
      <c r="AD493"/>
      <c r="AE493"/>
      <c r="AF493" s="84"/>
      <c r="AG493" s="84"/>
    </row>
    <row r="494" spans="30:33" x14ac:dyDescent="0.15">
      <c r="AD494"/>
      <c r="AE494"/>
      <c r="AF494" s="84"/>
      <c r="AG494" s="84"/>
    </row>
    <row r="495" spans="30:33" x14ac:dyDescent="0.15">
      <c r="AD495"/>
      <c r="AE495"/>
      <c r="AF495" s="84"/>
      <c r="AG495" s="84"/>
    </row>
    <row r="496" spans="30:33" x14ac:dyDescent="0.15">
      <c r="AD496"/>
      <c r="AE496"/>
      <c r="AF496" s="84"/>
      <c r="AG496" s="84"/>
    </row>
    <row r="497" spans="30:33" x14ac:dyDescent="0.15">
      <c r="AD497"/>
      <c r="AE497"/>
      <c r="AF497" s="84"/>
      <c r="AG497" s="84"/>
    </row>
    <row r="498" spans="30:33" x14ac:dyDescent="0.15">
      <c r="AD498"/>
      <c r="AE498"/>
      <c r="AF498" s="84"/>
      <c r="AG498" s="84"/>
    </row>
    <row r="499" spans="30:33" x14ac:dyDescent="0.15">
      <c r="AD499"/>
      <c r="AE499"/>
      <c r="AF499" s="84"/>
      <c r="AG499" s="84"/>
    </row>
    <row r="500" spans="30:33" x14ac:dyDescent="0.15">
      <c r="AD500"/>
      <c r="AE500"/>
      <c r="AF500" s="84"/>
      <c r="AG500" s="84"/>
    </row>
    <row r="501" spans="30:33" x14ac:dyDescent="0.15">
      <c r="AD501"/>
      <c r="AE501"/>
      <c r="AF501" s="84"/>
      <c r="AG501" s="84"/>
    </row>
    <row r="502" spans="30:33" x14ac:dyDescent="0.15">
      <c r="AD502"/>
      <c r="AE502"/>
      <c r="AF502" s="84"/>
      <c r="AG502" s="84"/>
    </row>
    <row r="503" spans="30:33" x14ac:dyDescent="0.15">
      <c r="AD503"/>
      <c r="AE503"/>
      <c r="AF503" s="84"/>
      <c r="AG503" s="84"/>
    </row>
    <row r="504" spans="30:33" x14ac:dyDescent="0.15">
      <c r="AD504"/>
      <c r="AE504"/>
      <c r="AF504" s="84"/>
      <c r="AG504" s="84"/>
    </row>
    <row r="505" spans="30:33" x14ac:dyDescent="0.15">
      <c r="AD505"/>
      <c r="AE505"/>
      <c r="AF505" s="84"/>
      <c r="AG505" s="84"/>
    </row>
    <row r="506" spans="30:33" x14ac:dyDescent="0.15">
      <c r="AD506"/>
      <c r="AE506"/>
      <c r="AF506" s="84"/>
      <c r="AG506" s="84"/>
    </row>
    <row r="507" spans="30:33" x14ac:dyDescent="0.15">
      <c r="AD507"/>
      <c r="AE507"/>
      <c r="AF507" s="84"/>
      <c r="AG507" s="84"/>
    </row>
    <row r="508" spans="30:33" x14ac:dyDescent="0.15">
      <c r="AD508"/>
      <c r="AE508"/>
      <c r="AF508" s="84"/>
      <c r="AG508" s="84"/>
    </row>
    <row r="509" spans="30:33" x14ac:dyDescent="0.15">
      <c r="AD509"/>
      <c r="AE509"/>
      <c r="AF509" s="84"/>
      <c r="AG509" s="84"/>
    </row>
    <row r="510" spans="30:33" x14ac:dyDescent="0.15">
      <c r="AD510"/>
      <c r="AE510"/>
      <c r="AF510" s="84"/>
      <c r="AG510" s="84"/>
    </row>
    <row r="511" spans="30:33" x14ac:dyDescent="0.15">
      <c r="AD511"/>
      <c r="AE511"/>
      <c r="AF511" s="84"/>
      <c r="AG511" s="84"/>
    </row>
    <row r="512" spans="30:33" x14ac:dyDescent="0.15">
      <c r="AD512"/>
      <c r="AE512"/>
      <c r="AF512" s="84"/>
      <c r="AG512" s="84"/>
    </row>
    <row r="513" spans="30:33" x14ac:dyDescent="0.15">
      <c r="AD513"/>
      <c r="AE513"/>
      <c r="AF513" s="84"/>
      <c r="AG513" s="84"/>
    </row>
    <row r="514" spans="30:33" x14ac:dyDescent="0.15">
      <c r="AD514"/>
      <c r="AE514"/>
      <c r="AF514" s="84"/>
      <c r="AG514" s="84"/>
    </row>
    <row r="515" spans="30:33" x14ac:dyDescent="0.15">
      <c r="AD515"/>
      <c r="AE515"/>
      <c r="AF515" s="84"/>
      <c r="AG515" s="84"/>
    </row>
    <row r="516" spans="30:33" x14ac:dyDescent="0.15">
      <c r="AD516"/>
      <c r="AE516"/>
      <c r="AF516" s="84"/>
      <c r="AG516" s="84"/>
    </row>
    <row r="517" spans="30:33" x14ac:dyDescent="0.15">
      <c r="AD517"/>
      <c r="AE517"/>
      <c r="AF517" s="84"/>
      <c r="AG517" s="84"/>
    </row>
    <row r="518" spans="30:33" x14ac:dyDescent="0.15">
      <c r="AD518"/>
      <c r="AE518"/>
      <c r="AF518" s="84"/>
      <c r="AG518" s="84"/>
    </row>
    <row r="519" spans="30:33" x14ac:dyDescent="0.15">
      <c r="AD519"/>
      <c r="AE519"/>
      <c r="AF519" s="84"/>
      <c r="AG519" s="84"/>
    </row>
    <row r="520" spans="30:33" x14ac:dyDescent="0.15">
      <c r="AD520"/>
      <c r="AE520"/>
      <c r="AF520" s="84"/>
      <c r="AG520" s="84"/>
    </row>
    <row r="521" spans="30:33" x14ac:dyDescent="0.15">
      <c r="AD521"/>
      <c r="AE521"/>
      <c r="AF521" s="84"/>
      <c r="AG521" s="84"/>
    </row>
    <row r="522" spans="30:33" x14ac:dyDescent="0.15">
      <c r="AD522"/>
      <c r="AE522"/>
      <c r="AF522" s="84"/>
      <c r="AG522" s="84"/>
    </row>
    <row r="523" spans="30:33" x14ac:dyDescent="0.15">
      <c r="AD523"/>
      <c r="AE523"/>
      <c r="AF523" s="84"/>
      <c r="AG523" s="84"/>
    </row>
    <row r="524" spans="30:33" x14ac:dyDescent="0.15">
      <c r="AD524"/>
      <c r="AE524"/>
      <c r="AF524" s="84"/>
      <c r="AG524" s="84"/>
    </row>
    <row r="525" spans="30:33" x14ac:dyDescent="0.15">
      <c r="AD525"/>
      <c r="AE525"/>
      <c r="AF525" s="84"/>
      <c r="AG525" s="84"/>
    </row>
    <row r="526" spans="30:33" x14ac:dyDescent="0.15">
      <c r="AD526"/>
      <c r="AE526"/>
      <c r="AF526" s="84"/>
      <c r="AG526" s="84"/>
    </row>
    <row r="527" spans="30:33" x14ac:dyDescent="0.15">
      <c r="AD527"/>
      <c r="AE527"/>
      <c r="AF527" s="84"/>
      <c r="AG527" s="84"/>
    </row>
    <row r="528" spans="30:33" x14ac:dyDescent="0.15">
      <c r="AD528"/>
      <c r="AE528"/>
      <c r="AF528" s="84"/>
      <c r="AG528" s="84"/>
    </row>
    <row r="529" spans="30:33" x14ac:dyDescent="0.15">
      <c r="AD529"/>
      <c r="AE529"/>
      <c r="AF529" s="84"/>
      <c r="AG529" s="84"/>
    </row>
    <row r="530" spans="30:33" x14ac:dyDescent="0.15">
      <c r="AD530"/>
      <c r="AE530"/>
      <c r="AF530" s="84"/>
      <c r="AG530" s="84"/>
    </row>
    <row r="531" spans="30:33" x14ac:dyDescent="0.15">
      <c r="AD531"/>
      <c r="AE531"/>
      <c r="AF531" s="84"/>
      <c r="AG531" s="84"/>
    </row>
    <row r="532" spans="30:33" x14ac:dyDescent="0.15">
      <c r="AD532"/>
      <c r="AE532"/>
      <c r="AF532" s="84"/>
      <c r="AG532" s="84"/>
    </row>
    <row r="533" spans="30:33" x14ac:dyDescent="0.15">
      <c r="AD533"/>
      <c r="AE533"/>
      <c r="AF533" s="84"/>
      <c r="AG533" s="84"/>
    </row>
    <row r="534" spans="30:33" x14ac:dyDescent="0.15">
      <c r="AD534"/>
      <c r="AE534"/>
      <c r="AF534" s="84"/>
      <c r="AG534" s="84"/>
    </row>
    <row r="535" spans="30:33" x14ac:dyDescent="0.15">
      <c r="AD535"/>
      <c r="AE535"/>
      <c r="AF535" s="84"/>
      <c r="AG535" s="84"/>
    </row>
    <row r="536" spans="30:33" x14ac:dyDescent="0.15">
      <c r="AD536"/>
      <c r="AE536"/>
      <c r="AF536" s="84"/>
      <c r="AG536" s="84"/>
    </row>
    <row r="537" spans="30:33" x14ac:dyDescent="0.15">
      <c r="AD537"/>
      <c r="AE537"/>
      <c r="AF537" s="84"/>
      <c r="AG537" s="84"/>
    </row>
    <row r="538" spans="30:33" x14ac:dyDescent="0.15">
      <c r="AD538"/>
      <c r="AE538"/>
      <c r="AF538" s="84"/>
      <c r="AG538" s="84"/>
    </row>
    <row r="539" spans="30:33" x14ac:dyDescent="0.15">
      <c r="AD539"/>
      <c r="AE539"/>
      <c r="AF539" s="84"/>
      <c r="AG539" s="84"/>
    </row>
    <row r="540" spans="30:33" x14ac:dyDescent="0.15">
      <c r="AD540"/>
      <c r="AE540"/>
      <c r="AF540" s="84"/>
      <c r="AG540" s="84"/>
    </row>
    <row r="541" spans="30:33" x14ac:dyDescent="0.15">
      <c r="AD541"/>
      <c r="AE541"/>
      <c r="AF541" s="84"/>
      <c r="AG541" s="84"/>
    </row>
    <row r="542" spans="30:33" x14ac:dyDescent="0.15">
      <c r="AD542"/>
      <c r="AE542"/>
      <c r="AF542" s="84"/>
      <c r="AG542" s="84"/>
    </row>
    <row r="543" spans="30:33" x14ac:dyDescent="0.15">
      <c r="AD543"/>
      <c r="AE543"/>
      <c r="AF543" s="84"/>
      <c r="AG543" s="84"/>
    </row>
    <row r="544" spans="30:33" x14ac:dyDescent="0.15">
      <c r="AD544"/>
      <c r="AE544"/>
      <c r="AF544" s="84"/>
      <c r="AG544" s="84"/>
    </row>
    <row r="545" spans="30:33" x14ac:dyDescent="0.15">
      <c r="AD545"/>
      <c r="AE545"/>
      <c r="AF545" s="84"/>
      <c r="AG545" s="84"/>
    </row>
    <row r="546" spans="30:33" x14ac:dyDescent="0.15">
      <c r="AD546"/>
      <c r="AE546"/>
      <c r="AF546" s="84"/>
      <c r="AG546" s="84"/>
    </row>
    <row r="547" spans="30:33" x14ac:dyDescent="0.15">
      <c r="AD547"/>
      <c r="AE547"/>
      <c r="AF547" s="84"/>
      <c r="AG547" s="84"/>
    </row>
    <row r="548" spans="30:33" x14ac:dyDescent="0.15">
      <c r="AD548"/>
      <c r="AE548"/>
      <c r="AF548" s="84"/>
      <c r="AG548" s="84"/>
    </row>
    <row r="549" spans="30:33" x14ac:dyDescent="0.15">
      <c r="AD549"/>
      <c r="AE549"/>
      <c r="AF549" s="84"/>
      <c r="AG549" s="84"/>
    </row>
    <row r="550" spans="30:33" x14ac:dyDescent="0.15">
      <c r="AD550"/>
      <c r="AE550"/>
      <c r="AF550" s="84"/>
      <c r="AG550" s="84"/>
    </row>
    <row r="551" spans="30:33" x14ac:dyDescent="0.15">
      <c r="AD551"/>
      <c r="AE551"/>
      <c r="AF551" s="84"/>
      <c r="AG551" s="84"/>
    </row>
    <row r="552" spans="30:33" x14ac:dyDescent="0.15">
      <c r="AD552"/>
      <c r="AE552"/>
      <c r="AF552" s="84"/>
      <c r="AG552" s="84"/>
    </row>
    <row r="553" spans="30:33" x14ac:dyDescent="0.15">
      <c r="AD553"/>
      <c r="AE553"/>
      <c r="AF553" s="84"/>
      <c r="AG553" s="84"/>
    </row>
    <row r="554" spans="30:33" x14ac:dyDescent="0.15">
      <c r="AD554"/>
      <c r="AE554"/>
      <c r="AF554" s="84"/>
      <c r="AG554" s="84"/>
    </row>
    <row r="555" spans="30:33" x14ac:dyDescent="0.15">
      <c r="AD555"/>
      <c r="AE555"/>
      <c r="AF555" s="84"/>
      <c r="AG555" s="84"/>
    </row>
    <row r="556" spans="30:33" x14ac:dyDescent="0.15">
      <c r="AD556"/>
      <c r="AE556"/>
      <c r="AF556" s="84"/>
      <c r="AG556" s="84"/>
    </row>
    <row r="557" spans="30:33" x14ac:dyDescent="0.15">
      <c r="AD557"/>
      <c r="AE557"/>
      <c r="AF557" s="84"/>
      <c r="AG557" s="84"/>
    </row>
    <row r="558" spans="30:33" x14ac:dyDescent="0.15">
      <c r="AD558"/>
      <c r="AE558"/>
      <c r="AF558" s="84"/>
      <c r="AG558" s="84"/>
    </row>
    <row r="559" spans="30:33" x14ac:dyDescent="0.15">
      <c r="AD559"/>
      <c r="AE559"/>
      <c r="AF559" s="84"/>
      <c r="AG559" s="84"/>
    </row>
    <row r="560" spans="30:33" x14ac:dyDescent="0.15">
      <c r="AD560"/>
      <c r="AE560"/>
      <c r="AF560" s="84"/>
      <c r="AG560" s="84"/>
    </row>
    <row r="561" spans="30:33" x14ac:dyDescent="0.15">
      <c r="AD561"/>
      <c r="AE561"/>
      <c r="AF561" s="84"/>
      <c r="AG561" s="84"/>
    </row>
    <row r="562" spans="30:33" x14ac:dyDescent="0.15">
      <c r="AD562"/>
      <c r="AE562"/>
      <c r="AF562" s="84"/>
      <c r="AG562" s="84"/>
    </row>
    <row r="563" spans="30:33" x14ac:dyDescent="0.15">
      <c r="AD563"/>
      <c r="AE563"/>
      <c r="AF563" s="84"/>
      <c r="AG563" s="84"/>
    </row>
    <row r="564" spans="30:33" x14ac:dyDescent="0.15">
      <c r="AD564"/>
      <c r="AE564"/>
      <c r="AF564" s="84"/>
      <c r="AG564" s="84"/>
    </row>
    <row r="565" spans="30:33" x14ac:dyDescent="0.15">
      <c r="AD565"/>
      <c r="AE565"/>
      <c r="AF565" s="84"/>
      <c r="AG565" s="84"/>
    </row>
    <row r="566" spans="30:33" x14ac:dyDescent="0.15">
      <c r="AD566"/>
      <c r="AE566"/>
      <c r="AF566" s="84"/>
      <c r="AG566" s="84"/>
    </row>
    <row r="567" spans="30:33" x14ac:dyDescent="0.15">
      <c r="AD567"/>
      <c r="AE567"/>
      <c r="AF567" s="84"/>
      <c r="AG567" s="84"/>
    </row>
    <row r="568" spans="30:33" x14ac:dyDescent="0.15">
      <c r="AD568"/>
      <c r="AE568"/>
      <c r="AF568" s="84"/>
      <c r="AG568" s="84"/>
    </row>
    <row r="569" spans="30:33" x14ac:dyDescent="0.15">
      <c r="AD569"/>
      <c r="AE569"/>
      <c r="AF569" s="84"/>
      <c r="AG569" s="84"/>
    </row>
    <row r="570" spans="30:33" x14ac:dyDescent="0.15">
      <c r="AD570"/>
      <c r="AE570"/>
      <c r="AF570" s="84"/>
      <c r="AG570" s="84"/>
    </row>
    <row r="571" spans="30:33" x14ac:dyDescent="0.15">
      <c r="AD571"/>
      <c r="AE571"/>
      <c r="AF571" s="84"/>
      <c r="AG571" s="84"/>
    </row>
    <row r="572" spans="30:33" x14ac:dyDescent="0.15">
      <c r="AD572"/>
      <c r="AE572"/>
      <c r="AF572" s="84"/>
      <c r="AG572" s="84"/>
    </row>
    <row r="573" spans="30:33" x14ac:dyDescent="0.15">
      <c r="AD573"/>
      <c r="AE573"/>
      <c r="AF573" s="84"/>
      <c r="AG573" s="84"/>
    </row>
    <row r="574" spans="30:33" x14ac:dyDescent="0.15">
      <c r="AD574"/>
      <c r="AE574"/>
      <c r="AF574" s="84"/>
      <c r="AG574" s="84"/>
    </row>
    <row r="575" spans="30:33" x14ac:dyDescent="0.15">
      <c r="AD575"/>
      <c r="AE575"/>
      <c r="AF575" s="84"/>
      <c r="AG575" s="84"/>
    </row>
    <row r="576" spans="30:33" x14ac:dyDescent="0.15">
      <c r="AD576"/>
      <c r="AE576"/>
      <c r="AF576" s="84"/>
      <c r="AG576" s="84"/>
    </row>
    <row r="577" spans="30:33" x14ac:dyDescent="0.15">
      <c r="AD577"/>
      <c r="AE577"/>
      <c r="AF577" s="84"/>
      <c r="AG577" s="84"/>
    </row>
    <row r="578" spans="30:33" x14ac:dyDescent="0.15">
      <c r="AD578"/>
      <c r="AE578"/>
      <c r="AF578" s="84"/>
      <c r="AG578" s="84"/>
    </row>
    <row r="579" spans="30:33" x14ac:dyDescent="0.15">
      <c r="AD579"/>
      <c r="AE579"/>
      <c r="AF579" s="84"/>
      <c r="AG579" s="84"/>
    </row>
    <row r="580" spans="30:33" x14ac:dyDescent="0.15">
      <c r="AD580"/>
      <c r="AE580"/>
      <c r="AF580" s="84"/>
      <c r="AG580" s="84"/>
    </row>
    <row r="581" spans="30:33" x14ac:dyDescent="0.15">
      <c r="AD581"/>
      <c r="AE581"/>
      <c r="AF581" s="84"/>
      <c r="AG581" s="84"/>
    </row>
    <row r="582" spans="30:33" x14ac:dyDescent="0.15">
      <c r="AD582"/>
      <c r="AE582"/>
      <c r="AF582" s="84"/>
      <c r="AG582" s="84"/>
    </row>
    <row r="583" spans="30:33" x14ac:dyDescent="0.15">
      <c r="AD583"/>
      <c r="AE583"/>
      <c r="AF583" s="84"/>
      <c r="AG583" s="84"/>
    </row>
    <row r="584" spans="30:33" x14ac:dyDescent="0.15">
      <c r="AD584"/>
      <c r="AE584"/>
      <c r="AF584" s="84"/>
      <c r="AG584" s="84"/>
    </row>
    <row r="585" spans="30:33" x14ac:dyDescent="0.15">
      <c r="AD585"/>
      <c r="AE585"/>
      <c r="AF585" s="84"/>
      <c r="AG585" s="84"/>
    </row>
    <row r="586" spans="30:33" x14ac:dyDescent="0.15">
      <c r="AD586"/>
      <c r="AE586"/>
      <c r="AF586" s="84"/>
      <c r="AG586" s="84"/>
    </row>
    <row r="587" spans="30:33" x14ac:dyDescent="0.15">
      <c r="AD587"/>
      <c r="AE587"/>
      <c r="AF587" s="84"/>
      <c r="AG587" s="84"/>
    </row>
    <row r="588" spans="30:33" x14ac:dyDescent="0.15">
      <c r="AD588"/>
      <c r="AE588"/>
      <c r="AF588" s="84"/>
      <c r="AG588" s="84"/>
    </row>
    <row r="589" spans="30:33" x14ac:dyDescent="0.15">
      <c r="AD589"/>
      <c r="AE589"/>
      <c r="AF589" s="84"/>
      <c r="AG589" s="84"/>
    </row>
    <row r="590" spans="30:33" x14ac:dyDescent="0.15">
      <c r="AD590"/>
      <c r="AE590"/>
      <c r="AF590" s="84"/>
      <c r="AG590" s="84"/>
    </row>
    <row r="591" spans="30:33" x14ac:dyDescent="0.15">
      <c r="AD591"/>
      <c r="AE591"/>
      <c r="AF591" s="84"/>
      <c r="AG591" s="84"/>
    </row>
    <row r="592" spans="30:33" x14ac:dyDescent="0.15">
      <c r="AD592"/>
      <c r="AE592"/>
      <c r="AF592" s="84"/>
      <c r="AG592" s="84"/>
    </row>
    <row r="593" spans="30:33" x14ac:dyDescent="0.15">
      <c r="AD593"/>
      <c r="AE593"/>
      <c r="AF593" s="84"/>
      <c r="AG593" s="84"/>
    </row>
    <row r="594" spans="30:33" x14ac:dyDescent="0.15">
      <c r="AD594"/>
      <c r="AE594"/>
      <c r="AF594" s="84"/>
      <c r="AG594" s="84"/>
    </row>
    <row r="595" spans="30:33" x14ac:dyDescent="0.15">
      <c r="AD595"/>
      <c r="AE595"/>
      <c r="AF595" s="84"/>
      <c r="AG595" s="84"/>
    </row>
    <row r="596" spans="30:33" x14ac:dyDescent="0.15">
      <c r="AD596"/>
      <c r="AE596"/>
      <c r="AF596" s="84"/>
      <c r="AG596" s="84"/>
    </row>
    <row r="597" spans="30:33" x14ac:dyDescent="0.15">
      <c r="AD597"/>
      <c r="AE597"/>
      <c r="AF597" s="84"/>
      <c r="AG597" s="84"/>
    </row>
    <row r="598" spans="30:33" x14ac:dyDescent="0.15">
      <c r="AD598"/>
      <c r="AE598"/>
      <c r="AF598" s="84"/>
      <c r="AG598" s="84"/>
    </row>
    <row r="599" spans="30:33" x14ac:dyDescent="0.15">
      <c r="AD599"/>
      <c r="AE599"/>
      <c r="AF599" s="84"/>
      <c r="AG599" s="84"/>
    </row>
    <row r="600" spans="30:33" x14ac:dyDescent="0.15">
      <c r="AD600"/>
      <c r="AE600"/>
      <c r="AF600" s="84"/>
      <c r="AG600" s="84"/>
    </row>
    <row r="601" spans="30:33" x14ac:dyDescent="0.15">
      <c r="AD601"/>
      <c r="AE601"/>
      <c r="AF601" s="84"/>
      <c r="AG601" s="84"/>
    </row>
    <row r="602" spans="30:33" x14ac:dyDescent="0.15">
      <c r="AD602"/>
      <c r="AE602"/>
      <c r="AF602" s="84"/>
      <c r="AG602" s="84"/>
    </row>
    <row r="603" spans="30:33" x14ac:dyDescent="0.15">
      <c r="AD603"/>
      <c r="AE603"/>
      <c r="AF603" s="84"/>
      <c r="AG603" s="84"/>
    </row>
    <row r="604" spans="30:33" x14ac:dyDescent="0.15">
      <c r="AD604"/>
      <c r="AE604"/>
      <c r="AF604" s="84"/>
      <c r="AG604" s="84"/>
    </row>
    <row r="605" spans="30:33" x14ac:dyDescent="0.15">
      <c r="AD605"/>
      <c r="AE605"/>
      <c r="AF605" s="84"/>
      <c r="AG605" s="84"/>
    </row>
    <row r="606" spans="30:33" x14ac:dyDescent="0.15">
      <c r="AD606"/>
      <c r="AE606"/>
      <c r="AF606" s="84"/>
      <c r="AG606" s="84"/>
    </row>
    <row r="607" spans="30:33" x14ac:dyDescent="0.15">
      <c r="AD607"/>
      <c r="AE607"/>
      <c r="AF607" s="84"/>
      <c r="AG607" s="84"/>
    </row>
    <row r="608" spans="30:33" x14ac:dyDescent="0.15">
      <c r="AD608"/>
      <c r="AE608"/>
      <c r="AF608" s="84"/>
      <c r="AG608" s="84"/>
    </row>
    <row r="609" spans="30:33" x14ac:dyDescent="0.15">
      <c r="AD609"/>
      <c r="AE609"/>
      <c r="AF609" s="84"/>
      <c r="AG609" s="84"/>
    </row>
    <row r="610" spans="30:33" x14ac:dyDescent="0.15">
      <c r="AD610"/>
      <c r="AE610"/>
      <c r="AF610" s="84"/>
      <c r="AG610" s="84"/>
    </row>
    <row r="611" spans="30:33" x14ac:dyDescent="0.15">
      <c r="AD611"/>
      <c r="AE611"/>
      <c r="AF611" s="84"/>
      <c r="AG611" s="84"/>
    </row>
    <row r="612" spans="30:33" x14ac:dyDescent="0.15">
      <c r="AD612"/>
      <c r="AE612"/>
      <c r="AF612" s="84"/>
      <c r="AG612" s="84"/>
    </row>
    <row r="613" spans="30:33" x14ac:dyDescent="0.15">
      <c r="AD613"/>
      <c r="AE613"/>
      <c r="AF613" s="84"/>
      <c r="AG613" s="84"/>
    </row>
    <row r="614" spans="30:33" x14ac:dyDescent="0.15">
      <c r="AD614"/>
      <c r="AE614"/>
      <c r="AF614" s="84"/>
      <c r="AG614" s="84"/>
    </row>
    <row r="615" spans="30:33" x14ac:dyDescent="0.15">
      <c r="AD615"/>
      <c r="AE615"/>
      <c r="AF615" s="84"/>
      <c r="AG615" s="84"/>
    </row>
    <row r="616" spans="30:33" x14ac:dyDescent="0.15">
      <c r="AD616"/>
      <c r="AE616"/>
      <c r="AF616" s="84"/>
      <c r="AG616" s="84"/>
    </row>
    <row r="617" spans="30:33" x14ac:dyDescent="0.15">
      <c r="AD617"/>
      <c r="AE617"/>
      <c r="AF617" s="84"/>
      <c r="AG617" s="84"/>
    </row>
    <row r="618" spans="30:33" x14ac:dyDescent="0.15">
      <c r="AD618"/>
      <c r="AE618"/>
      <c r="AF618" s="84"/>
      <c r="AG618" s="84"/>
    </row>
    <row r="619" spans="30:33" x14ac:dyDescent="0.15">
      <c r="AD619"/>
      <c r="AE619"/>
      <c r="AF619" s="84"/>
      <c r="AG619" s="84"/>
    </row>
    <row r="620" spans="30:33" x14ac:dyDescent="0.15">
      <c r="AD620"/>
      <c r="AE620"/>
      <c r="AF620" s="84"/>
      <c r="AG620" s="84"/>
    </row>
    <row r="621" spans="30:33" x14ac:dyDescent="0.15">
      <c r="AD621"/>
      <c r="AE621"/>
      <c r="AF621" s="84"/>
      <c r="AG621" s="84"/>
    </row>
    <row r="622" spans="30:33" x14ac:dyDescent="0.15">
      <c r="AD622"/>
      <c r="AE622"/>
      <c r="AF622" s="84"/>
      <c r="AG622" s="84"/>
    </row>
    <row r="623" spans="30:33" x14ac:dyDescent="0.15">
      <c r="AD623"/>
      <c r="AE623"/>
      <c r="AF623" s="84"/>
      <c r="AG623" s="84"/>
    </row>
    <row r="624" spans="30:33" x14ac:dyDescent="0.15">
      <c r="AD624"/>
      <c r="AE624"/>
      <c r="AF624" s="84"/>
      <c r="AG624" s="84"/>
    </row>
    <row r="625" spans="30:33" x14ac:dyDescent="0.15">
      <c r="AD625"/>
      <c r="AE625"/>
      <c r="AF625" s="84"/>
      <c r="AG625" s="84"/>
    </row>
    <row r="626" spans="30:33" x14ac:dyDescent="0.15">
      <c r="AD626"/>
      <c r="AE626"/>
      <c r="AF626" s="84"/>
      <c r="AG626" s="84"/>
    </row>
    <row r="627" spans="30:33" x14ac:dyDescent="0.15">
      <c r="AD627"/>
      <c r="AE627"/>
      <c r="AF627" s="84"/>
      <c r="AG627" s="84"/>
    </row>
    <row r="628" spans="30:33" x14ac:dyDescent="0.15">
      <c r="AD628"/>
      <c r="AE628"/>
      <c r="AF628" s="84"/>
      <c r="AG628" s="84"/>
    </row>
    <row r="629" spans="30:33" x14ac:dyDescent="0.15">
      <c r="AD629"/>
      <c r="AE629"/>
      <c r="AF629" s="84"/>
      <c r="AG629" s="84"/>
    </row>
    <row r="630" spans="30:33" x14ac:dyDescent="0.15">
      <c r="AD630"/>
      <c r="AE630"/>
      <c r="AF630" s="84"/>
      <c r="AG630" s="84"/>
    </row>
    <row r="631" spans="30:33" x14ac:dyDescent="0.15">
      <c r="AD631"/>
      <c r="AE631"/>
      <c r="AF631" s="84"/>
      <c r="AG631" s="84"/>
    </row>
    <row r="632" spans="30:33" x14ac:dyDescent="0.15">
      <c r="AD632"/>
      <c r="AE632"/>
      <c r="AF632" s="84"/>
      <c r="AG632" s="84"/>
    </row>
    <row r="633" spans="30:33" x14ac:dyDescent="0.15">
      <c r="AD633"/>
      <c r="AE633"/>
      <c r="AF633" s="84"/>
      <c r="AG633" s="84"/>
    </row>
    <row r="634" spans="30:33" x14ac:dyDescent="0.15">
      <c r="AD634"/>
      <c r="AE634"/>
      <c r="AF634" s="84"/>
      <c r="AG634" s="84"/>
    </row>
    <row r="635" spans="30:33" x14ac:dyDescent="0.15">
      <c r="AD635"/>
      <c r="AE635"/>
      <c r="AF635" s="84"/>
      <c r="AG635" s="84"/>
    </row>
    <row r="636" spans="30:33" x14ac:dyDescent="0.15">
      <c r="AD636"/>
      <c r="AE636"/>
      <c r="AF636" s="84"/>
      <c r="AG636" s="84"/>
    </row>
    <row r="637" spans="30:33" x14ac:dyDescent="0.15">
      <c r="AD637"/>
      <c r="AE637"/>
      <c r="AF637" s="84"/>
      <c r="AG637" s="84"/>
    </row>
    <row r="638" spans="30:33" x14ac:dyDescent="0.15">
      <c r="AD638"/>
      <c r="AE638"/>
      <c r="AF638" s="84"/>
      <c r="AG638" s="84"/>
    </row>
    <row r="639" spans="30:33" x14ac:dyDescent="0.15">
      <c r="AD639"/>
      <c r="AE639"/>
      <c r="AF639" s="84"/>
      <c r="AG639" s="84"/>
    </row>
    <row r="640" spans="30:33" x14ac:dyDescent="0.15">
      <c r="AD640"/>
      <c r="AE640"/>
      <c r="AF640" s="84"/>
      <c r="AG640" s="84"/>
    </row>
    <row r="641" spans="30:33" x14ac:dyDescent="0.15">
      <c r="AD641"/>
      <c r="AE641"/>
      <c r="AF641" s="84"/>
      <c r="AG641" s="84"/>
    </row>
    <row r="642" spans="30:33" x14ac:dyDescent="0.15">
      <c r="AD642"/>
      <c r="AE642"/>
      <c r="AF642" s="84"/>
      <c r="AG642" s="84"/>
    </row>
    <row r="643" spans="30:33" x14ac:dyDescent="0.15">
      <c r="AD643"/>
      <c r="AE643"/>
      <c r="AF643" s="84"/>
      <c r="AG643" s="84"/>
    </row>
    <row r="644" spans="30:33" x14ac:dyDescent="0.15">
      <c r="AD644"/>
      <c r="AE644"/>
      <c r="AF644" s="84"/>
      <c r="AG644" s="84"/>
    </row>
    <row r="645" spans="30:33" x14ac:dyDescent="0.15">
      <c r="AD645"/>
      <c r="AE645"/>
      <c r="AF645" s="84"/>
      <c r="AG645" s="84"/>
    </row>
    <row r="646" spans="30:33" x14ac:dyDescent="0.15">
      <c r="AD646"/>
      <c r="AE646"/>
      <c r="AF646" s="84"/>
      <c r="AG646" s="84"/>
    </row>
    <row r="647" spans="30:33" x14ac:dyDescent="0.15">
      <c r="AD647"/>
      <c r="AE647"/>
      <c r="AF647" s="84"/>
      <c r="AG647" s="84"/>
    </row>
    <row r="648" spans="30:33" x14ac:dyDescent="0.15">
      <c r="AD648"/>
      <c r="AE648"/>
      <c r="AF648" s="84"/>
      <c r="AG648" s="84"/>
    </row>
    <row r="649" spans="30:33" x14ac:dyDescent="0.15">
      <c r="AD649"/>
      <c r="AE649"/>
      <c r="AF649" s="84"/>
      <c r="AG649" s="84"/>
    </row>
    <row r="650" spans="30:33" x14ac:dyDescent="0.15">
      <c r="AD650"/>
      <c r="AE650"/>
      <c r="AF650" s="84"/>
      <c r="AG650" s="84"/>
    </row>
    <row r="651" spans="30:33" x14ac:dyDescent="0.15">
      <c r="AD651"/>
      <c r="AE651"/>
      <c r="AF651" s="84"/>
      <c r="AG651" s="84"/>
    </row>
    <row r="652" spans="30:33" x14ac:dyDescent="0.15">
      <c r="AD652"/>
      <c r="AE652"/>
      <c r="AF652" s="84"/>
      <c r="AG652" s="84"/>
    </row>
    <row r="653" spans="30:33" x14ac:dyDescent="0.15">
      <c r="AD653"/>
      <c r="AE653"/>
      <c r="AF653" s="84"/>
      <c r="AG653" s="84"/>
    </row>
    <row r="654" spans="30:33" x14ac:dyDescent="0.15">
      <c r="AD654"/>
      <c r="AE654"/>
      <c r="AF654" s="84"/>
      <c r="AG654" s="84"/>
    </row>
    <row r="655" spans="30:33" x14ac:dyDescent="0.15">
      <c r="AD655"/>
      <c r="AE655"/>
      <c r="AF655" s="84"/>
      <c r="AG655" s="84"/>
    </row>
    <row r="656" spans="30:33" x14ac:dyDescent="0.15">
      <c r="AD656"/>
      <c r="AE656"/>
      <c r="AF656" s="84"/>
      <c r="AG656" s="84"/>
    </row>
    <row r="657" spans="30:33" x14ac:dyDescent="0.15">
      <c r="AD657"/>
      <c r="AE657"/>
      <c r="AF657" s="84"/>
      <c r="AG657" s="84"/>
    </row>
    <row r="658" spans="30:33" x14ac:dyDescent="0.15">
      <c r="AD658"/>
      <c r="AE658"/>
      <c r="AF658" s="84"/>
      <c r="AG658" s="84"/>
    </row>
    <row r="659" spans="30:33" x14ac:dyDescent="0.15">
      <c r="AD659"/>
      <c r="AE659"/>
      <c r="AF659" s="84"/>
      <c r="AG659" s="84"/>
    </row>
    <row r="660" spans="30:33" x14ac:dyDescent="0.15">
      <c r="AD660"/>
      <c r="AE660"/>
      <c r="AF660" s="84"/>
      <c r="AG660" s="84"/>
    </row>
    <row r="661" spans="30:33" x14ac:dyDescent="0.15">
      <c r="AD661"/>
      <c r="AE661"/>
      <c r="AF661" s="84"/>
      <c r="AG661" s="84"/>
    </row>
    <row r="662" spans="30:33" x14ac:dyDescent="0.15">
      <c r="AD662"/>
      <c r="AE662"/>
      <c r="AF662" s="84"/>
      <c r="AG662" s="84"/>
    </row>
    <row r="663" spans="30:33" x14ac:dyDescent="0.15">
      <c r="AD663"/>
      <c r="AE663"/>
      <c r="AF663" s="84"/>
      <c r="AG663" s="84"/>
    </row>
    <row r="664" spans="30:33" x14ac:dyDescent="0.15">
      <c r="AD664"/>
      <c r="AE664"/>
      <c r="AF664" s="84"/>
      <c r="AG664" s="84"/>
    </row>
    <row r="665" spans="30:33" x14ac:dyDescent="0.15">
      <c r="AD665"/>
      <c r="AE665"/>
      <c r="AF665" s="84"/>
      <c r="AG665" s="84"/>
    </row>
    <row r="666" spans="30:33" x14ac:dyDescent="0.15">
      <c r="AD666"/>
      <c r="AE666"/>
      <c r="AF666" s="84"/>
      <c r="AG666" s="84"/>
    </row>
    <row r="667" spans="30:33" x14ac:dyDescent="0.15">
      <c r="AD667"/>
      <c r="AE667"/>
      <c r="AF667" s="84"/>
      <c r="AG667" s="84"/>
    </row>
    <row r="668" spans="30:33" x14ac:dyDescent="0.15">
      <c r="AD668"/>
      <c r="AE668"/>
      <c r="AF668" s="84"/>
      <c r="AG668" s="84"/>
    </row>
    <row r="669" spans="30:33" x14ac:dyDescent="0.15">
      <c r="AD669"/>
      <c r="AE669"/>
      <c r="AF669" s="84"/>
      <c r="AG669" s="84"/>
    </row>
    <row r="670" spans="30:33" x14ac:dyDescent="0.15">
      <c r="AD670"/>
      <c r="AE670"/>
      <c r="AF670" s="84"/>
      <c r="AG670" s="84"/>
    </row>
    <row r="671" spans="30:33" x14ac:dyDescent="0.15">
      <c r="AD671"/>
      <c r="AE671"/>
      <c r="AF671" s="84"/>
      <c r="AG671" s="84"/>
    </row>
    <row r="672" spans="30:33" x14ac:dyDescent="0.15">
      <c r="AD672"/>
      <c r="AE672"/>
      <c r="AF672" s="84"/>
      <c r="AG672" s="84"/>
    </row>
    <row r="673" spans="30:33" x14ac:dyDescent="0.15">
      <c r="AD673"/>
      <c r="AE673"/>
      <c r="AF673" s="84"/>
      <c r="AG673" s="84"/>
    </row>
    <row r="674" spans="30:33" x14ac:dyDescent="0.15">
      <c r="AD674"/>
      <c r="AE674"/>
      <c r="AF674" s="84"/>
      <c r="AG674" s="84"/>
    </row>
    <row r="675" spans="30:33" x14ac:dyDescent="0.15">
      <c r="AD675"/>
      <c r="AE675"/>
      <c r="AF675" s="84"/>
      <c r="AG675" s="84"/>
    </row>
    <row r="676" spans="30:33" x14ac:dyDescent="0.15">
      <c r="AD676"/>
      <c r="AE676"/>
      <c r="AF676" s="84"/>
      <c r="AG676" s="84"/>
    </row>
    <row r="677" spans="30:33" x14ac:dyDescent="0.15">
      <c r="AD677"/>
      <c r="AE677"/>
      <c r="AF677" s="84"/>
      <c r="AG677" s="84"/>
    </row>
    <row r="678" spans="30:33" x14ac:dyDescent="0.15">
      <c r="AD678"/>
      <c r="AE678"/>
      <c r="AF678" s="84"/>
      <c r="AG678" s="84"/>
    </row>
    <row r="679" spans="30:33" x14ac:dyDescent="0.15">
      <c r="AD679"/>
      <c r="AE679"/>
      <c r="AF679" s="84"/>
      <c r="AG679" s="84"/>
    </row>
    <row r="680" spans="30:33" x14ac:dyDescent="0.15">
      <c r="AD680"/>
      <c r="AE680"/>
      <c r="AF680" s="84"/>
      <c r="AG680" s="84"/>
    </row>
    <row r="681" spans="30:33" x14ac:dyDescent="0.15">
      <c r="AD681"/>
      <c r="AE681"/>
      <c r="AF681" s="84"/>
      <c r="AG681" s="84"/>
    </row>
    <row r="682" spans="30:33" x14ac:dyDescent="0.15">
      <c r="AD682"/>
      <c r="AE682"/>
      <c r="AF682" s="84"/>
      <c r="AG682" s="84"/>
    </row>
    <row r="683" spans="30:33" x14ac:dyDescent="0.15">
      <c r="AD683"/>
      <c r="AE683"/>
      <c r="AF683" s="84"/>
      <c r="AG683" s="84"/>
    </row>
    <row r="684" spans="30:33" x14ac:dyDescent="0.15">
      <c r="AD684"/>
      <c r="AE684"/>
      <c r="AF684" s="84"/>
      <c r="AG684" s="84"/>
    </row>
    <row r="685" spans="30:33" x14ac:dyDescent="0.15">
      <c r="AD685"/>
      <c r="AE685"/>
      <c r="AF685" s="84"/>
      <c r="AG685" s="84"/>
    </row>
    <row r="686" spans="30:33" x14ac:dyDescent="0.15">
      <c r="AD686"/>
      <c r="AE686"/>
      <c r="AF686" s="84"/>
      <c r="AG686" s="84"/>
    </row>
    <row r="687" spans="30:33" x14ac:dyDescent="0.15">
      <c r="AD687"/>
      <c r="AE687"/>
      <c r="AF687" s="84"/>
      <c r="AG687" s="84"/>
    </row>
    <row r="688" spans="30:33" x14ac:dyDescent="0.15">
      <c r="AD688"/>
      <c r="AE688"/>
      <c r="AF688" s="84"/>
      <c r="AG688" s="84"/>
    </row>
    <row r="689" spans="30:33" x14ac:dyDescent="0.15">
      <c r="AD689"/>
      <c r="AE689"/>
      <c r="AF689" s="84"/>
      <c r="AG689" s="84"/>
    </row>
    <row r="690" spans="30:33" x14ac:dyDescent="0.15">
      <c r="AD690"/>
      <c r="AE690"/>
      <c r="AF690" s="84"/>
      <c r="AG690" s="84"/>
    </row>
    <row r="691" spans="30:33" x14ac:dyDescent="0.15">
      <c r="AD691"/>
      <c r="AE691"/>
      <c r="AF691" s="84"/>
      <c r="AG691" s="84"/>
    </row>
    <row r="692" spans="30:33" x14ac:dyDescent="0.15">
      <c r="AD692"/>
      <c r="AE692"/>
      <c r="AF692" s="84"/>
      <c r="AG692" s="84"/>
    </row>
    <row r="693" spans="30:33" x14ac:dyDescent="0.15">
      <c r="AD693"/>
      <c r="AE693"/>
      <c r="AF693" s="84"/>
      <c r="AG693" s="84"/>
    </row>
    <row r="694" spans="30:33" x14ac:dyDescent="0.15">
      <c r="AD694"/>
      <c r="AE694"/>
      <c r="AF694" s="84"/>
      <c r="AG694" s="84"/>
    </row>
    <row r="695" spans="30:33" x14ac:dyDescent="0.15">
      <c r="AD695"/>
      <c r="AE695"/>
      <c r="AF695" s="84"/>
      <c r="AG695" s="84"/>
    </row>
    <row r="696" spans="30:33" x14ac:dyDescent="0.15">
      <c r="AD696"/>
      <c r="AE696"/>
      <c r="AF696" s="84"/>
      <c r="AG696" s="84"/>
    </row>
    <row r="697" spans="30:33" x14ac:dyDescent="0.15">
      <c r="AD697"/>
      <c r="AE697"/>
      <c r="AF697" s="84"/>
      <c r="AG697" s="84"/>
    </row>
    <row r="698" spans="30:33" x14ac:dyDescent="0.15">
      <c r="AD698"/>
      <c r="AE698"/>
      <c r="AF698" s="84"/>
      <c r="AG698" s="84"/>
    </row>
    <row r="699" spans="30:33" x14ac:dyDescent="0.15">
      <c r="AD699"/>
      <c r="AE699"/>
      <c r="AF699" s="84"/>
      <c r="AG699" s="84"/>
    </row>
    <row r="700" spans="30:33" x14ac:dyDescent="0.15">
      <c r="AD700"/>
      <c r="AE700"/>
      <c r="AF700" s="84"/>
      <c r="AG700" s="84"/>
    </row>
    <row r="701" spans="30:33" x14ac:dyDescent="0.15">
      <c r="AD701"/>
      <c r="AE701"/>
      <c r="AF701" s="84"/>
      <c r="AG701" s="84"/>
    </row>
    <row r="702" spans="30:33" x14ac:dyDescent="0.15">
      <c r="AD702"/>
      <c r="AE702"/>
      <c r="AF702" s="84"/>
      <c r="AG702" s="84"/>
    </row>
    <row r="703" spans="30:33" x14ac:dyDescent="0.15">
      <c r="AD703"/>
      <c r="AE703"/>
      <c r="AF703" s="84"/>
      <c r="AG703" s="84"/>
    </row>
    <row r="704" spans="30:33" x14ac:dyDescent="0.15">
      <c r="AD704"/>
      <c r="AE704"/>
      <c r="AF704" s="84"/>
      <c r="AG704" s="84"/>
    </row>
    <row r="705" spans="30:33" x14ac:dyDescent="0.15">
      <c r="AD705"/>
      <c r="AE705"/>
      <c r="AF705" s="84"/>
      <c r="AG705" s="84"/>
    </row>
    <row r="706" spans="30:33" x14ac:dyDescent="0.15">
      <c r="AD706"/>
      <c r="AE706"/>
      <c r="AF706" s="84"/>
      <c r="AG706" s="84"/>
    </row>
    <row r="707" spans="30:33" x14ac:dyDescent="0.15">
      <c r="AD707"/>
      <c r="AE707"/>
      <c r="AF707" s="84"/>
      <c r="AG707" s="84"/>
    </row>
    <row r="708" spans="30:33" x14ac:dyDescent="0.15">
      <c r="AD708"/>
      <c r="AE708"/>
      <c r="AF708" s="84"/>
      <c r="AG708" s="84"/>
    </row>
    <row r="709" spans="30:33" x14ac:dyDescent="0.15">
      <c r="AD709"/>
      <c r="AE709"/>
      <c r="AF709" s="84"/>
      <c r="AG709" s="84"/>
    </row>
    <row r="710" spans="30:33" x14ac:dyDescent="0.15">
      <c r="AD710"/>
      <c r="AE710"/>
      <c r="AF710" s="84"/>
      <c r="AG710" s="84"/>
    </row>
    <row r="711" spans="30:33" x14ac:dyDescent="0.15">
      <c r="AD711"/>
      <c r="AE711"/>
      <c r="AF711" s="84"/>
      <c r="AG711" s="84"/>
    </row>
    <row r="712" spans="30:33" x14ac:dyDescent="0.15">
      <c r="AD712"/>
      <c r="AE712"/>
      <c r="AF712" s="84"/>
      <c r="AG712" s="84"/>
    </row>
    <row r="713" spans="30:33" x14ac:dyDescent="0.15">
      <c r="AD713"/>
      <c r="AE713"/>
      <c r="AF713" s="84"/>
      <c r="AG713" s="84"/>
    </row>
    <row r="714" spans="30:33" x14ac:dyDescent="0.15">
      <c r="AD714"/>
      <c r="AE714"/>
      <c r="AF714" s="84"/>
      <c r="AG714" s="84"/>
    </row>
    <row r="715" spans="30:33" x14ac:dyDescent="0.15">
      <c r="AD715"/>
      <c r="AE715"/>
      <c r="AF715" s="84"/>
      <c r="AG715" s="84"/>
    </row>
    <row r="716" spans="30:33" x14ac:dyDescent="0.15">
      <c r="AD716"/>
      <c r="AE716"/>
      <c r="AF716" s="84"/>
      <c r="AG716" s="84"/>
    </row>
    <row r="717" spans="30:33" x14ac:dyDescent="0.15">
      <c r="AD717"/>
      <c r="AE717"/>
      <c r="AF717" s="84"/>
      <c r="AG717" s="84"/>
    </row>
    <row r="718" spans="30:33" x14ac:dyDescent="0.15">
      <c r="AD718"/>
      <c r="AE718"/>
      <c r="AF718" s="84"/>
      <c r="AG718" s="84"/>
    </row>
    <row r="719" spans="30:33" x14ac:dyDescent="0.15">
      <c r="AD719"/>
      <c r="AE719"/>
      <c r="AF719" s="84"/>
      <c r="AG719" s="84"/>
    </row>
    <row r="720" spans="30:33" x14ac:dyDescent="0.15">
      <c r="AD720"/>
      <c r="AE720"/>
      <c r="AF720" s="84"/>
      <c r="AG720" s="84"/>
    </row>
    <row r="721" spans="30:33" x14ac:dyDescent="0.15">
      <c r="AD721"/>
      <c r="AE721"/>
      <c r="AF721" s="84"/>
      <c r="AG721" s="84"/>
    </row>
    <row r="722" spans="30:33" x14ac:dyDescent="0.15">
      <c r="AD722"/>
      <c r="AE722"/>
      <c r="AF722" s="84"/>
      <c r="AG722" s="84"/>
    </row>
    <row r="723" spans="30:33" x14ac:dyDescent="0.15">
      <c r="AD723"/>
      <c r="AE723"/>
      <c r="AF723" s="84"/>
      <c r="AG723" s="84"/>
    </row>
    <row r="724" spans="30:33" x14ac:dyDescent="0.15">
      <c r="AD724"/>
      <c r="AE724"/>
      <c r="AF724" s="84"/>
      <c r="AG724" s="84"/>
    </row>
    <row r="725" spans="30:33" x14ac:dyDescent="0.15">
      <c r="AD725"/>
      <c r="AE725"/>
      <c r="AF725" s="84"/>
      <c r="AG725" s="84"/>
    </row>
    <row r="726" spans="30:33" x14ac:dyDescent="0.15">
      <c r="AD726"/>
      <c r="AE726"/>
      <c r="AF726" s="84"/>
      <c r="AG726" s="84"/>
    </row>
    <row r="727" spans="30:33" x14ac:dyDescent="0.15">
      <c r="AD727"/>
      <c r="AE727"/>
      <c r="AF727" s="84"/>
      <c r="AG727" s="84"/>
    </row>
    <row r="728" spans="30:33" x14ac:dyDescent="0.15">
      <c r="AD728"/>
      <c r="AE728"/>
      <c r="AF728" s="84"/>
      <c r="AG728" s="84"/>
    </row>
    <row r="729" spans="30:33" x14ac:dyDescent="0.15">
      <c r="AD729"/>
      <c r="AE729"/>
      <c r="AF729" s="84"/>
      <c r="AG729" s="84"/>
    </row>
    <row r="730" spans="30:33" x14ac:dyDescent="0.15">
      <c r="AD730"/>
      <c r="AE730"/>
      <c r="AF730" s="84"/>
      <c r="AG730" s="84"/>
    </row>
    <row r="731" spans="30:33" x14ac:dyDescent="0.15">
      <c r="AD731"/>
      <c r="AE731"/>
      <c r="AF731" s="84"/>
      <c r="AG731" s="84"/>
    </row>
    <row r="732" spans="30:33" x14ac:dyDescent="0.15">
      <c r="AD732"/>
      <c r="AE732"/>
      <c r="AF732" s="84"/>
      <c r="AG732" s="84"/>
    </row>
    <row r="733" spans="30:33" x14ac:dyDescent="0.15">
      <c r="AD733"/>
      <c r="AE733"/>
      <c r="AF733" s="84"/>
      <c r="AG733" s="84"/>
    </row>
    <row r="734" spans="30:33" x14ac:dyDescent="0.15">
      <c r="AD734"/>
      <c r="AE734"/>
      <c r="AF734" s="84"/>
      <c r="AG734" s="84"/>
    </row>
    <row r="735" spans="30:33" x14ac:dyDescent="0.15">
      <c r="AD735"/>
      <c r="AE735"/>
      <c r="AF735" s="84"/>
      <c r="AG735" s="84"/>
    </row>
    <row r="736" spans="30:33" x14ac:dyDescent="0.15">
      <c r="AD736"/>
      <c r="AE736"/>
      <c r="AF736" s="84"/>
      <c r="AG736" s="84"/>
    </row>
    <row r="737" spans="30:33" x14ac:dyDescent="0.15">
      <c r="AD737"/>
      <c r="AE737"/>
      <c r="AF737" s="84"/>
      <c r="AG737" s="84"/>
    </row>
    <row r="738" spans="30:33" x14ac:dyDescent="0.15">
      <c r="AD738"/>
      <c r="AE738"/>
      <c r="AF738" s="84"/>
      <c r="AG738" s="84"/>
    </row>
    <row r="739" spans="30:33" x14ac:dyDescent="0.15">
      <c r="AD739"/>
      <c r="AE739"/>
      <c r="AF739" s="84"/>
      <c r="AG739" s="84"/>
    </row>
    <row r="740" spans="30:33" x14ac:dyDescent="0.15">
      <c r="AD740"/>
      <c r="AE740"/>
      <c r="AF740" s="84"/>
      <c r="AG740" s="84"/>
    </row>
    <row r="741" spans="30:33" x14ac:dyDescent="0.15">
      <c r="AD741"/>
      <c r="AE741"/>
      <c r="AF741" s="84"/>
      <c r="AG741" s="84"/>
    </row>
    <row r="742" spans="30:33" x14ac:dyDescent="0.15">
      <c r="AD742"/>
      <c r="AE742"/>
      <c r="AF742" s="84"/>
      <c r="AG742" s="84"/>
    </row>
    <row r="743" spans="30:33" x14ac:dyDescent="0.15">
      <c r="AD743"/>
      <c r="AE743"/>
      <c r="AF743" s="84"/>
      <c r="AG743" s="84"/>
    </row>
    <row r="744" spans="30:33" x14ac:dyDescent="0.15">
      <c r="AD744"/>
      <c r="AE744"/>
      <c r="AF744" s="84"/>
      <c r="AG744" s="84"/>
    </row>
    <row r="745" spans="30:33" x14ac:dyDescent="0.15">
      <c r="AD745"/>
      <c r="AE745"/>
      <c r="AF745" s="84"/>
      <c r="AG745" s="84"/>
    </row>
    <row r="746" spans="30:33" x14ac:dyDescent="0.15">
      <c r="AD746"/>
      <c r="AE746"/>
      <c r="AF746" s="84"/>
      <c r="AG746" s="84"/>
    </row>
    <row r="747" spans="30:33" x14ac:dyDescent="0.15">
      <c r="AD747"/>
      <c r="AE747"/>
      <c r="AF747" s="84"/>
      <c r="AG747" s="84"/>
    </row>
    <row r="748" spans="30:33" x14ac:dyDescent="0.15">
      <c r="AD748"/>
      <c r="AE748"/>
      <c r="AF748" s="84"/>
      <c r="AG748" s="84"/>
    </row>
    <row r="749" spans="30:33" x14ac:dyDescent="0.15">
      <c r="AD749"/>
      <c r="AE749"/>
      <c r="AF749" s="84"/>
      <c r="AG749" s="84"/>
    </row>
    <row r="750" spans="30:33" x14ac:dyDescent="0.15">
      <c r="AD750"/>
      <c r="AE750"/>
      <c r="AF750" s="84"/>
      <c r="AG750" s="84"/>
    </row>
    <row r="751" spans="30:33" x14ac:dyDescent="0.15">
      <c r="AD751"/>
      <c r="AE751"/>
      <c r="AF751" s="84"/>
      <c r="AG751" s="84"/>
    </row>
    <row r="752" spans="30:33" x14ac:dyDescent="0.15">
      <c r="AD752"/>
      <c r="AE752"/>
      <c r="AF752" s="84"/>
      <c r="AG752" s="84"/>
    </row>
    <row r="753" spans="30:33" x14ac:dyDescent="0.15">
      <c r="AD753"/>
      <c r="AE753"/>
      <c r="AF753" s="84"/>
      <c r="AG753" s="84"/>
    </row>
    <row r="754" spans="30:33" x14ac:dyDescent="0.15">
      <c r="AD754"/>
      <c r="AE754"/>
      <c r="AF754" s="84"/>
      <c r="AG754" s="84"/>
    </row>
    <row r="755" spans="30:33" x14ac:dyDescent="0.15">
      <c r="AD755"/>
      <c r="AE755"/>
      <c r="AF755" s="84"/>
      <c r="AG755" s="84"/>
    </row>
    <row r="756" spans="30:33" x14ac:dyDescent="0.15">
      <c r="AD756"/>
      <c r="AE756"/>
      <c r="AF756" s="84"/>
      <c r="AG756" s="84"/>
    </row>
    <row r="757" spans="30:33" x14ac:dyDescent="0.15">
      <c r="AD757"/>
      <c r="AE757"/>
      <c r="AF757" s="84"/>
      <c r="AG757" s="84"/>
    </row>
    <row r="758" spans="30:33" x14ac:dyDescent="0.15">
      <c r="AD758"/>
      <c r="AE758"/>
      <c r="AF758" s="84"/>
      <c r="AG758" s="84"/>
    </row>
    <row r="759" spans="30:33" x14ac:dyDescent="0.15">
      <c r="AD759"/>
      <c r="AE759"/>
      <c r="AF759" s="84"/>
      <c r="AG759" s="84"/>
    </row>
    <row r="760" spans="30:33" x14ac:dyDescent="0.15">
      <c r="AD760"/>
      <c r="AE760"/>
      <c r="AF760" s="84"/>
      <c r="AG760" s="84"/>
    </row>
    <row r="761" spans="30:33" x14ac:dyDescent="0.15">
      <c r="AD761"/>
      <c r="AE761"/>
      <c r="AF761" s="84"/>
      <c r="AG761" s="84"/>
    </row>
    <row r="762" spans="30:33" x14ac:dyDescent="0.15">
      <c r="AD762"/>
      <c r="AE762"/>
      <c r="AF762" s="84"/>
      <c r="AG762" s="84"/>
    </row>
    <row r="763" spans="30:33" x14ac:dyDescent="0.15">
      <c r="AD763"/>
      <c r="AE763"/>
      <c r="AF763" s="84"/>
      <c r="AG763" s="84"/>
    </row>
    <row r="764" spans="30:33" x14ac:dyDescent="0.15">
      <c r="AD764"/>
      <c r="AE764"/>
      <c r="AF764" s="84"/>
      <c r="AG764" s="84"/>
    </row>
    <row r="765" spans="30:33" x14ac:dyDescent="0.15">
      <c r="AD765"/>
      <c r="AE765"/>
      <c r="AF765" s="84"/>
      <c r="AG765" s="84"/>
    </row>
    <row r="766" spans="30:33" x14ac:dyDescent="0.15">
      <c r="AD766"/>
      <c r="AE766"/>
      <c r="AF766" s="84"/>
      <c r="AG766" s="84"/>
    </row>
    <row r="767" spans="30:33" x14ac:dyDescent="0.15">
      <c r="AD767"/>
      <c r="AE767"/>
      <c r="AF767" s="84"/>
      <c r="AG767" s="84"/>
    </row>
    <row r="768" spans="30:33" x14ac:dyDescent="0.15">
      <c r="AD768"/>
      <c r="AE768"/>
      <c r="AF768" s="84"/>
      <c r="AG768" s="84"/>
    </row>
    <row r="769" spans="30:33" x14ac:dyDescent="0.15">
      <c r="AD769"/>
      <c r="AE769"/>
      <c r="AF769" s="84"/>
      <c r="AG769" s="84"/>
    </row>
    <row r="770" spans="30:33" x14ac:dyDescent="0.15">
      <c r="AD770"/>
      <c r="AE770"/>
      <c r="AF770" s="84"/>
      <c r="AG770" s="84"/>
    </row>
    <row r="771" spans="30:33" x14ac:dyDescent="0.15">
      <c r="AD771"/>
      <c r="AE771"/>
      <c r="AF771" s="84"/>
      <c r="AG771" s="84"/>
    </row>
    <row r="772" spans="30:33" x14ac:dyDescent="0.15">
      <c r="AD772"/>
      <c r="AE772"/>
      <c r="AF772" s="84"/>
      <c r="AG772" s="84"/>
    </row>
    <row r="773" spans="30:33" x14ac:dyDescent="0.15">
      <c r="AD773"/>
      <c r="AE773"/>
      <c r="AF773" s="84"/>
      <c r="AG773" s="84"/>
    </row>
    <row r="774" spans="30:33" x14ac:dyDescent="0.15">
      <c r="AD774"/>
      <c r="AE774"/>
      <c r="AF774" s="84"/>
      <c r="AG774" s="84"/>
    </row>
    <row r="775" spans="30:33" x14ac:dyDescent="0.15">
      <c r="AD775"/>
      <c r="AE775"/>
      <c r="AF775" s="84"/>
      <c r="AG775" s="84"/>
    </row>
    <row r="776" spans="30:33" x14ac:dyDescent="0.15">
      <c r="AD776"/>
      <c r="AE776"/>
      <c r="AF776" s="84"/>
      <c r="AG776" s="84"/>
    </row>
    <row r="777" spans="30:33" x14ac:dyDescent="0.15">
      <c r="AD777"/>
      <c r="AE777"/>
      <c r="AF777" s="84"/>
      <c r="AG777" s="84"/>
    </row>
    <row r="778" spans="30:33" x14ac:dyDescent="0.15">
      <c r="AD778"/>
      <c r="AE778"/>
      <c r="AF778" s="84"/>
      <c r="AG778" s="84"/>
    </row>
    <row r="779" spans="30:33" x14ac:dyDescent="0.15">
      <c r="AD779"/>
      <c r="AE779"/>
      <c r="AF779" s="84"/>
      <c r="AG779" s="84"/>
    </row>
    <row r="780" spans="30:33" x14ac:dyDescent="0.15">
      <c r="AD780"/>
      <c r="AE780"/>
      <c r="AF780" s="84"/>
      <c r="AG780" s="84"/>
    </row>
    <row r="781" spans="30:33" x14ac:dyDescent="0.15">
      <c r="AD781"/>
      <c r="AE781"/>
      <c r="AF781" s="84"/>
      <c r="AG781" s="84"/>
    </row>
    <row r="782" spans="30:33" x14ac:dyDescent="0.15">
      <c r="AD782"/>
      <c r="AE782"/>
      <c r="AF782" s="84"/>
      <c r="AG782" s="84"/>
    </row>
    <row r="783" spans="30:33" x14ac:dyDescent="0.15">
      <c r="AD783"/>
      <c r="AE783"/>
      <c r="AF783" s="84"/>
      <c r="AG783" s="84"/>
    </row>
    <row r="784" spans="30:33" x14ac:dyDescent="0.15">
      <c r="AD784"/>
      <c r="AE784"/>
      <c r="AF784" s="84"/>
      <c r="AG784" s="84"/>
    </row>
    <row r="785" spans="30:33" x14ac:dyDescent="0.15">
      <c r="AD785"/>
      <c r="AE785"/>
      <c r="AF785" s="84"/>
      <c r="AG785" s="84"/>
    </row>
    <row r="786" spans="30:33" x14ac:dyDescent="0.15">
      <c r="AD786"/>
      <c r="AE786"/>
      <c r="AF786" s="84"/>
      <c r="AG786" s="84"/>
    </row>
    <row r="787" spans="30:33" x14ac:dyDescent="0.15">
      <c r="AD787"/>
      <c r="AE787"/>
      <c r="AF787" s="84"/>
      <c r="AG787" s="84"/>
    </row>
    <row r="788" spans="30:33" x14ac:dyDescent="0.15">
      <c r="AD788"/>
      <c r="AE788"/>
      <c r="AF788" s="84"/>
      <c r="AG788" s="84"/>
    </row>
    <row r="789" spans="30:33" x14ac:dyDescent="0.15">
      <c r="AD789"/>
      <c r="AE789"/>
      <c r="AF789" s="84"/>
      <c r="AG789" s="84"/>
    </row>
    <row r="790" spans="30:33" x14ac:dyDescent="0.15">
      <c r="AD790"/>
      <c r="AE790"/>
      <c r="AF790" s="84"/>
      <c r="AG790" s="84"/>
    </row>
    <row r="791" spans="30:33" x14ac:dyDescent="0.15">
      <c r="AD791"/>
      <c r="AE791"/>
      <c r="AF791" s="84"/>
      <c r="AG791" s="84"/>
    </row>
    <row r="792" spans="30:33" x14ac:dyDescent="0.15">
      <c r="AD792"/>
      <c r="AE792"/>
      <c r="AF792" s="84"/>
      <c r="AG792" s="84"/>
    </row>
    <row r="793" spans="30:33" x14ac:dyDescent="0.15">
      <c r="AD793"/>
      <c r="AE793"/>
      <c r="AF793" s="84"/>
      <c r="AG793" s="84"/>
    </row>
    <row r="794" spans="30:33" x14ac:dyDescent="0.15">
      <c r="AD794"/>
      <c r="AE794"/>
      <c r="AF794" s="84"/>
      <c r="AG794" s="84"/>
    </row>
    <row r="795" spans="30:33" x14ac:dyDescent="0.15">
      <c r="AD795"/>
      <c r="AE795"/>
      <c r="AF795" s="84"/>
      <c r="AG795" s="84"/>
    </row>
    <row r="796" spans="30:33" x14ac:dyDescent="0.15">
      <c r="AD796"/>
      <c r="AE796"/>
      <c r="AF796" s="84"/>
      <c r="AG796" s="84"/>
    </row>
    <row r="797" spans="30:33" x14ac:dyDescent="0.15">
      <c r="AD797"/>
      <c r="AE797"/>
      <c r="AF797" s="84"/>
      <c r="AG797" s="84"/>
    </row>
    <row r="798" spans="30:33" x14ac:dyDescent="0.15">
      <c r="AD798"/>
      <c r="AE798"/>
      <c r="AF798" s="84"/>
      <c r="AG798" s="84"/>
    </row>
    <row r="799" spans="30:33" x14ac:dyDescent="0.15">
      <c r="AD799"/>
      <c r="AE799"/>
      <c r="AF799" s="84"/>
      <c r="AG799" s="84"/>
    </row>
    <row r="800" spans="30:33" x14ac:dyDescent="0.15">
      <c r="AD800"/>
      <c r="AE800"/>
      <c r="AF800" s="84"/>
      <c r="AG800" s="84"/>
    </row>
    <row r="801" spans="30:33" x14ac:dyDescent="0.15">
      <c r="AD801"/>
      <c r="AE801"/>
      <c r="AF801" s="84"/>
      <c r="AG801" s="84"/>
    </row>
    <row r="802" spans="30:33" x14ac:dyDescent="0.15">
      <c r="AD802"/>
      <c r="AE802"/>
      <c r="AF802" s="84"/>
      <c r="AG802" s="84"/>
    </row>
    <row r="803" spans="30:33" x14ac:dyDescent="0.15">
      <c r="AD803"/>
      <c r="AE803"/>
      <c r="AF803" s="84"/>
      <c r="AG803" s="84"/>
    </row>
    <row r="804" spans="30:33" x14ac:dyDescent="0.15">
      <c r="AD804"/>
      <c r="AE804"/>
      <c r="AF804" s="84"/>
      <c r="AG804" s="84"/>
    </row>
    <row r="805" spans="30:33" x14ac:dyDescent="0.15">
      <c r="AD805"/>
      <c r="AE805"/>
      <c r="AF805" s="84"/>
      <c r="AG805" s="84"/>
    </row>
    <row r="806" spans="30:33" x14ac:dyDescent="0.15">
      <c r="AD806"/>
      <c r="AE806"/>
      <c r="AF806" s="84"/>
      <c r="AG806" s="84"/>
    </row>
    <row r="807" spans="30:33" x14ac:dyDescent="0.15">
      <c r="AD807"/>
      <c r="AE807"/>
      <c r="AF807" s="84"/>
      <c r="AG807" s="84"/>
    </row>
    <row r="808" spans="30:33" x14ac:dyDescent="0.15">
      <c r="AD808"/>
      <c r="AE808"/>
      <c r="AF808" s="84"/>
      <c r="AG808" s="84"/>
    </row>
    <row r="809" spans="30:33" x14ac:dyDescent="0.15">
      <c r="AD809"/>
      <c r="AE809"/>
      <c r="AF809" s="84"/>
      <c r="AG809" s="84"/>
    </row>
    <row r="810" spans="30:33" x14ac:dyDescent="0.15">
      <c r="AD810"/>
      <c r="AE810"/>
      <c r="AF810" s="84"/>
      <c r="AG810" s="84"/>
    </row>
    <row r="811" spans="30:33" x14ac:dyDescent="0.15">
      <c r="AD811"/>
      <c r="AE811"/>
      <c r="AF811" s="84"/>
      <c r="AG811" s="84"/>
    </row>
    <row r="812" spans="30:33" x14ac:dyDescent="0.15">
      <c r="AD812"/>
      <c r="AE812"/>
      <c r="AF812" s="84"/>
      <c r="AG812" s="84"/>
    </row>
    <row r="813" spans="30:33" x14ac:dyDescent="0.15">
      <c r="AD813"/>
      <c r="AE813"/>
      <c r="AF813" s="84"/>
      <c r="AG813" s="84"/>
    </row>
    <row r="814" spans="30:33" x14ac:dyDescent="0.15">
      <c r="AD814"/>
      <c r="AE814"/>
      <c r="AF814" s="84"/>
      <c r="AG814" s="84"/>
    </row>
    <row r="815" spans="30:33" x14ac:dyDescent="0.15">
      <c r="AD815"/>
      <c r="AE815"/>
      <c r="AF815" s="84"/>
      <c r="AG815" s="84"/>
    </row>
    <row r="816" spans="30:33" x14ac:dyDescent="0.15">
      <c r="AD816"/>
      <c r="AE816"/>
      <c r="AF816" s="84"/>
      <c r="AG816" s="84"/>
    </row>
    <row r="817" spans="30:33" x14ac:dyDescent="0.15">
      <c r="AD817"/>
      <c r="AE817"/>
      <c r="AF817" s="84"/>
      <c r="AG817" s="84"/>
    </row>
    <row r="818" spans="30:33" x14ac:dyDescent="0.15">
      <c r="AD818"/>
      <c r="AE818"/>
      <c r="AF818" s="84"/>
      <c r="AG818" s="84"/>
    </row>
    <row r="819" spans="30:33" x14ac:dyDescent="0.15">
      <c r="AD819"/>
      <c r="AE819"/>
      <c r="AF819" s="84"/>
      <c r="AG819" s="84"/>
    </row>
    <row r="820" spans="30:33" x14ac:dyDescent="0.15">
      <c r="AD820"/>
      <c r="AE820"/>
      <c r="AF820" s="84"/>
      <c r="AG820" s="84"/>
    </row>
    <row r="821" spans="30:33" x14ac:dyDescent="0.15">
      <c r="AD821"/>
      <c r="AE821"/>
      <c r="AF821" s="84"/>
      <c r="AG821" s="84"/>
    </row>
    <row r="822" spans="30:33" x14ac:dyDescent="0.15">
      <c r="AD822"/>
      <c r="AE822"/>
      <c r="AF822" s="84"/>
      <c r="AG822" s="84"/>
    </row>
    <row r="823" spans="30:33" x14ac:dyDescent="0.15">
      <c r="AD823"/>
      <c r="AE823"/>
      <c r="AF823" s="84"/>
      <c r="AG823" s="84"/>
    </row>
    <row r="824" spans="30:33" x14ac:dyDescent="0.15">
      <c r="AD824"/>
      <c r="AE824"/>
      <c r="AF824" s="84"/>
      <c r="AG824" s="84"/>
    </row>
    <row r="825" spans="30:33" x14ac:dyDescent="0.15">
      <c r="AD825"/>
      <c r="AE825"/>
      <c r="AF825" s="84"/>
      <c r="AG825" s="84"/>
    </row>
    <row r="826" spans="30:33" x14ac:dyDescent="0.15">
      <c r="AD826"/>
      <c r="AE826"/>
      <c r="AF826" s="84"/>
      <c r="AG826" s="84"/>
    </row>
    <row r="827" spans="30:33" x14ac:dyDescent="0.15">
      <c r="AD827"/>
      <c r="AE827"/>
      <c r="AF827" s="84"/>
      <c r="AG827" s="84"/>
    </row>
    <row r="828" spans="30:33" x14ac:dyDescent="0.15">
      <c r="AD828"/>
      <c r="AE828"/>
      <c r="AF828" s="84"/>
      <c r="AG828" s="84"/>
    </row>
    <row r="829" spans="30:33" x14ac:dyDescent="0.15">
      <c r="AD829"/>
      <c r="AE829"/>
      <c r="AF829" s="84"/>
      <c r="AG829" s="84"/>
    </row>
    <row r="830" spans="30:33" x14ac:dyDescent="0.15">
      <c r="AD830"/>
      <c r="AE830"/>
      <c r="AF830" s="84"/>
      <c r="AG830" s="84"/>
    </row>
    <row r="831" spans="30:33" x14ac:dyDescent="0.15">
      <c r="AD831"/>
      <c r="AE831"/>
      <c r="AF831" s="84"/>
      <c r="AG831" s="84"/>
    </row>
    <row r="832" spans="30:33" x14ac:dyDescent="0.15">
      <c r="AD832"/>
      <c r="AE832"/>
      <c r="AF832" s="84"/>
      <c r="AG832" s="84"/>
    </row>
    <row r="833" spans="30:33" x14ac:dyDescent="0.15">
      <c r="AD833"/>
      <c r="AE833"/>
      <c r="AF833" s="84"/>
      <c r="AG833" s="84"/>
    </row>
    <row r="834" spans="30:33" x14ac:dyDescent="0.15">
      <c r="AD834"/>
      <c r="AE834"/>
      <c r="AF834" s="84"/>
      <c r="AG834" s="84"/>
    </row>
    <row r="835" spans="30:33" x14ac:dyDescent="0.15">
      <c r="AD835"/>
      <c r="AE835"/>
      <c r="AF835" s="84"/>
      <c r="AG835" s="84"/>
    </row>
    <row r="836" spans="30:33" x14ac:dyDescent="0.15">
      <c r="AD836"/>
      <c r="AE836"/>
      <c r="AF836" s="84"/>
      <c r="AG836" s="84"/>
    </row>
    <row r="837" spans="30:33" x14ac:dyDescent="0.15">
      <c r="AD837"/>
      <c r="AE837"/>
      <c r="AF837" s="84"/>
      <c r="AG837" s="84"/>
    </row>
    <row r="838" spans="30:33" x14ac:dyDescent="0.15">
      <c r="AD838"/>
      <c r="AE838"/>
      <c r="AF838" s="84"/>
      <c r="AG838" s="84"/>
    </row>
    <row r="839" spans="30:33" x14ac:dyDescent="0.15">
      <c r="AD839"/>
      <c r="AE839"/>
      <c r="AF839" s="84"/>
      <c r="AG839" s="84"/>
    </row>
    <row r="840" spans="30:33" x14ac:dyDescent="0.15">
      <c r="AD840"/>
      <c r="AE840"/>
      <c r="AF840" s="84"/>
      <c r="AG840" s="84"/>
    </row>
    <row r="841" spans="30:33" x14ac:dyDescent="0.15">
      <c r="AD841"/>
      <c r="AE841"/>
      <c r="AF841" s="84"/>
      <c r="AG841" s="84"/>
    </row>
    <row r="842" spans="30:33" x14ac:dyDescent="0.15">
      <c r="AD842"/>
      <c r="AE842"/>
      <c r="AF842" s="84"/>
      <c r="AG842" s="84"/>
    </row>
    <row r="843" spans="30:33" x14ac:dyDescent="0.15">
      <c r="AD843"/>
      <c r="AE843"/>
      <c r="AF843" s="84"/>
      <c r="AG843" s="84"/>
    </row>
    <row r="844" spans="30:33" x14ac:dyDescent="0.15">
      <c r="AD844"/>
      <c r="AE844"/>
      <c r="AF844" s="84"/>
      <c r="AG844" s="84"/>
    </row>
    <row r="845" spans="30:33" x14ac:dyDescent="0.15">
      <c r="AD845"/>
      <c r="AE845"/>
      <c r="AF845" s="84"/>
      <c r="AG845" s="84"/>
    </row>
    <row r="846" spans="30:33" x14ac:dyDescent="0.15">
      <c r="AD846"/>
      <c r="AE846"/>
      <c r="AF846" s="84"/>
      <c r="AG846" s="84"/>
    </row>
    <row r="847" spans="30:33" x14ac:dyDescent="0.15">
      <c r="AD847"/>
      <c r="AE847"/>
      <c r="AF847" s="84"/>
      <c r="AG847" s="84"/>
    </row>
    <row r="848" spans="30:33" x14ac:dyDescent="0.15">
      <c r="AD848"/>
      <c r="AE848"/>
      <c r="AF848" s="84"/>
      <c r="AG848" s="84"/>
    </row>
    <row r="849" spans="30:33" x14ac:dyDescent="0.15">
      <c r="AD849"/>
      <c r="AE849"/>
      <c r="AF849" s="84"/>
      <c r="AG849" s="84"/>
    </row>
    <row r="850" spans="30:33" x14ac:dyDescent="0.15">
      <c r="AD850"/>
      <c r="AE850"/>
      <c r="AF850" s="84"/>
      <c r="AG850" s="84"/>
    </row>
    <row r="851" spans="30:33" x14ac:dyDescent="0.15">
      <c r="AD851"/>
      <c r="AE851"/>
      <c r="AF851" s="84"/>
      <c r="AG851" s="84"/>
    </row>
    <row r="852" spans="30:33" x14ac:dyDescent="0.15">
      <c r="AD852"/>
      <c r="AE852"/>
      <c r="AF852" s="84"/>
      <c r="AG852" s="84"/>
    </row>
    <row r="853" spans="30:33" x14ac:dyDescent="0.15">
      <c r="AD853"/>
      <c r="AE853"/>
      <c r="AF853" s="84"/>
      <c r="AG853" s="84"/>
    </row>
    <row r="854" spans="30:33" x14ac:dyDescent="0.15">
      <c r="AD854"/>
      <c r="AE854"/>
      <c r="AF854" s="84"/>
      <c r="AG854" s="84"/>
    </row>
    <row r="855" spans="30:33" x14ac:dyDescent="0.15">
      <c r="AD855"/>
      <c r="AE855"/>
      <c r="AF855" s="84"/>
      <c r="AG855" s="84"/>
    </row>
    <row r="856" spans="30:33" x14ac:dyDescent="0.15">
      <c r="AD856"/>
      <c r="AE856"/>
      <c r="AF856" s="84"/>
      <c r="AG856" s="84"/>
    </row>
    <row r="857" spans="30:33" x14ac:dyDescent="0.15">
      <c r="AD857"/>
      <c r="AE857"/>
      <c r="AF857" s="84"/>
      <c r="AG857" s="84"/>
    </row>
    <row r="858" spans="30:33" x14ac:dyDescent="0.15">
      <c r="AD858"/>
      <c r="AE858"/>
      <c r="AF858" s="84"/>
      <c r="AG858" s="84"/>
    </row>
    <row r="859" spans="30:33" x14ac:dyDescent="0.15">
      <c r="AD859"/>
      <c r="AE859"/>
      <c r="AF859" s="84"/>
      <c r="AG859" s="84"/>
    </row>
    <row r="860" spans="30:33" x14ac:dyDescent="0.15">
      <c r="AD860"/>
      <c r="AE860"/>
      <c r="AF860" s="84"/>
      <c r="AG860" s="84"/>
    </row>
    <row r="861" spans="30:33" x14ac:dyDescent="0.15">
      <c r="AD861"/>
      <c r="AE861"/>
      <c r="AF861" s="84"/>
      <c r="AG861" s="84"/>
    </row>
    <row r="862" spans="30:33" x14ac:dyDescent="0.15">
      <c r="AD862"/>
      <c r="AE862"/>
      <c r="AF862" s="84"/>
      <c r="AG862" s="84"/>
    </row>
    <row r="863" spans="30:33" x14ac:dyDescent="0.15">
      <c r="AD863"/>
      <c r="AE863"/>
      <c r="AF863" s="84"/>
      <c r="AG863" s="84"/>
    </row>
    <row r="864" spans="30:33" x14ac:dyDescent="0.15">
      <c r="AD864"/>
      <c r="AE864"/>
      <c r="AF864" s="84"/>
      <c r="AG864" s="84"/>
    </row>
    <row r="865" spans="30:33" x14ac:dyDescent="0.15">
      <c r="AD865"/>
      <c r="AE865"/>
      <c r="AF865" s="84"/>
      <c r="AG865" s="84"/>
    </row>
    <row r="866" spans="30:33" x14ac:dyDescent="0.15">
      <c r="AD866"/>
      <c r="AE866"/>
      <c r="AF866" s="84"/>
      <c r="AG866" s="84"/>
    </row>
    <row r="867" spans="30:33" x14ac:dyDescent="0.15">
      <c r="AD867"/>
      <c r="AE867"/>
      <c r="AF867" s="84"/>
      <c r="AG867" s="84"/>
    </row>
    <row r="868" spans="30:33" x14ac:dyDescent="0.15">
      <c r="AD868"/>
      <c r="AE868"/>
      <c r="AF868" s="84"/>
      <c r="AG868" s="84"/>
    </row>
    <row r="869" spans="30:33" x14ac:dyDescent="0.15">
      <c r="AD869"/>
      <c r="AE869"/>
      <c r="AF869" s="84"/>
      <c r="AG869" s="84"/>
    </row>
    <row r="870" spans="30:33" x14ac:dyDescent="0.15">
      <c r="AD870"/>
      <c r="AE870"/>
      <c r="AF870" s="84"/>
      <c r="AG870" s="84"/>
    </row>
    <row r="871" spans="30:33" x14ac:dyDescent="0.15">
      <c r="AD871"/>
      <c r="AE871"/>
      <c r="AF871" s="84"/>
      <c r="AG871" s="84"/>
    </row>
    <row r="872" spans="30:33" x14ac:dyDescent="0.15">
      <c r="AD872"/>
      <c r="AE872"/>
      <c r="AF872" s="84"/>
      <c r="AG872" s="84"/>
    </row>
    <row r="873" spans="30:33" x14ac:dyDescent="0.15">
      <c r="AD873"/>
      <c r="AE873"/>
      <c r="AF873" s="84"/>
      <c r="AG873" s="84"/>
    </row>
    <row r="874" spans="30:33" x14ac:dyDescent="0.15">
      <c r="AD874"/>
      <c r="AE874"/>
      <c r="AF874" s="84"/>
      <c r="AG874" s="84"/>
    </row>
    <row r="875" spans="30:33" x14ac:dyDescent="0.15">
      <c r="AD875"/>
      <c r="AE875"/>
      <c r="AF875" s="84"/>
      <c r="AG875" s="84"/>
    </row>
    <row r="876" spans="30:33" x14ac:dyDescent="0.15">
      <c r="AD876"/>
      <c r="AE876"/>
      <c r="AF876" s="84"/>
      <c r="AG876" s="84"/>
    </row>
    <row r="877" spans="30:33" x14ac:dyDescent="0.15">
      <c r="AD877"/>
      <c r="AE877"/>
      <c r="AF877" s="84"/>
      <c r="AG877" s="84"/>
    </row>
    <row r="878" spans="30:33" x14ac:dyDescent="0.15">
      <c r="AD878"/>
      <c r="AE878"/>
      <c r="AF878" s="84"/>
      <c r="AG878" s="84"/>
    </row>
    <row r="879" spans="30:33" x14ac:dyDescent="0.15">
      <c r="AD879"/>
      <c r="AE879"/>
      <c r="AF879" s="84"/>
      <c r="AG879" s="84"/>
    </row>
    <row r="880" spans="30:33" x14ac:dyDescent="0.15">
      <c r="AD880"/>
      <c r="AE880"/>
      <c r="AF880" s="84"/>
      <c r="AG880" s="84"/>
    </row>
    <row r="881" spans="30:33" x14ac:dyDescent="0.15">
      <c r="AD881"/>
      <c r="AE881"/>
      <c r="AF881" s="84"/>
      <c r="AG881" s="84"/>
    </row>
    <row r="882" spans="30:33" x14ac:dyDescent="0.15">
      <c r="AD882"/>
      <c r="AE882"/>
      <c r="AF882" s="84"/>
      <c r="AG882" s="84"/>
    </row>
    <row r="883" spans="30:33" x14ac:dyDescent="0.15">
      <c r="AD883"/>
      <c r="AE883"/>
      <c r="AF883" s="84"/>
      <c r="AG883" s="84"/>
    </row>
    <row r="884" spans="30:33" x14ac:dyDescent="0.15">
      <c r="AD884"/>
      <c r="AE884"/>
      <c r="AF884" s="84"/>
      <c r="AG884" s="84"/>
    </row>
    <row r="885" spans="30:33" x14ac:dyDescent="0.15">
      <c r="AD885"/>
      <c r="AE885"/>
      <c r="AF885" s="84"/>
      <c r="AG885" s="84"/>
    </row>
    <row r="886" spans="30:33" x14ac:dyDescent="0.15">
      <c r="AD886"/>
      <c r="AE886"/>
      <c r="AF886" s="84"/>
      <c r="AG886" s="84"/>
    </row>
    <row r="887" spans="30:33" x14ac:dyDescent="0.15">
      <c r="AD887"/>
      <c r="AE887"/>
      <c r="AF887" s="84"/>
      <c r="AG887" s="84"/>
    </row>
    <row r="888" spans="30:33" x14ac:dyDescent="0.15">
      <c r="AD888"/>
      <c r="AE888"/>
      <c r="AF888" s="84"/>
      <c r="AG888" s="84"/>
    </row>
    <row r="889" spans="30:33" x14ac:dyDescent="0.15">
      <c r="AD889"/>
      <c r="AE889"/>
      <c r="AF889" s="84"/>
      <c r="AG889" s="84"/>
    </row>
    <row r="890" spans="30:33" x14ac:dyDescent="0.15">
      <c r="AD890"/>
      <c r="AE890"/>
      <c r="AF890" s="84"/>
      <c r="AG890" s="84"/>
    </row>
    <row r="891" spans="30:33" x14ac:dyDescent="0.15">
      <c r="AD891"/>
      <c r="AE891"/>
      <c r="AF891" s="84"/>
      <c r="AG891" s="84"/>
    </row>
    <row r="892" spans="30:33" x14ac:dyDescent="0.15">
      <c r="AD892"/>
      <c r="AE892"/>
      <c r="AF892" s="84"/>
      <c r="AG892" s="84"/>
    </row>
    <row r="893" spans="30:33" x14ac:dyDescent="0.15">
      <c r="AD893"/>
      <c r="AE893"/>
      <c r="AF893" s="84"/>
      <c r="AG893" s="84"/>
    </row>
    <row r="894" spans="30:33" x14ac:dyDescent="0.15">
      <c r="AD894"/>
      <c r="AE894"/>
      <c r="AF894" s="84"/>
      <c r="AG894" s="84"/>
    </row>
    <row r="895" spans="30:33" x14ac:dyDescent="0.15">
      <c r="AD895"/>
      <c r="AE895"/>
      <c r="AF895" s="84"/>
      <c r="AG895" s="84"/>
    </row>
    <row r="896" spans="30:33" x14ac:dyDescent="0.15">
      <c r="AD896"/>
      <c r="AE896"/>
      <c r="AF896" s="84"/>
      <c r="AG896" s="84"/>
    </row>
    <row r="897" spans="30:33" x14ac:dyDescent="0.15">
      <c r="AD897"/>
      <c r="AE897"/>
      <c r="AF897" s="84"/>
      <c r="AG897" s="84"/>
    </row>
    <row r="898" spans="30:33" x14ac:dyDescent="0.15">
      <c r="AD898"/>
      <c r="AE898"/>
      <c r="AF898" s="84"/>
      <c r="AG898" s="84"/>
    </row>
    <row r="899" spans="30:33" x14ac:dyDescent="0.15">
      <c r="AD899"/>
      <c r="AE899"/>
      <c r="AF899" s="84"/>
      <c r="AG899" s="84"/>
    </row>
    <row r="900" spans="30:33" x14ac:dyDescent="0.15">
      <c r="AD900"/>
      <c r="AE900"/>
      <c r="AF900" s="84"/>
      <c r="AG900" s="84"/>
    </row>
    <row r="901" spans="30:33" x14ac:dyDescent="0.15">
      <c r="AD901"/>
      <c r="AE901"/>
      <c r="AF901" s="84"/>
      <c r="AG901" s="84"/>
    </row>
    <row r="902" spans="30:33" x14ac:dyDescent="0.15">
      <c r="AD902"/>
      <c r="AE902"/>
      <c r="AF902" s="84"/>
      <c r="AG902" s="84"/>
    </row>
    <row r="903" spans="30:33" x14ac:dyDescent="0.15">
      <c r="AD903"/>
      <c r="AE903"/>
      <c r="AF903" s="84"/>
      <c r="AG903" s="84"/>
    </row>
    <row r="904" spans="30:33" x14ac:dyDescent="0.15">
      <c r="AD904"/>
      <c r="AE904"/>
      <c r="AF904" s="84"/>
      <c r="AG904" s="84"/>
    </row>
    <row r="905" spans="30:33" x14ac:dyDescent="0.15">
      <c r="AD905"/>
      <c r="AE905"/>
      <c r="AF905" s="84"/>
      <c r="AG905" s="84"/>
    </row>
    <row r="906" spans="30:33" x14ac:dyDescent="0.15">
      <c r="AD906"/>
      <c r="AE906"/>
      <c r="AF906" s="84"/>
      <c r="AG906" s="84"/>
    </row>
    <row r="907" spans="30:33" x14ac:dyDescent="0.15">
      <c r="AD907"/>
      <c r="AE907"/>
      <c r="AF907" s="84"/>
      <c r="AG907" s="84"/>
    </row>
    <row r="908" spans="30:33" x14ac:dyDescent="0.15">
      <c r="AD908"/>
      <c r="AE908"/>
      <c r="AF908" s="84"/>
      <c r="AG908" s="84"/>
    </row>
    <row r="909" spans="30:33" x14ac:dyDescent="0.15">
      <c r="AD909"/>
      <c r="AE909"/>
      <c r="AF909" s="84"/>
      <c r="AG909" s="84"/>
    </row>
    <row r="910" spans="30:33" x14ac:dyDescent="0.15">
      <c r="AD910"/>
      <c r="AE910"/>
      <c r="AF910" s="84"/>
      <c r="AG910" s="84"/>
    </row>
    <row r="911" spans="30:33" x14ac:dyDescent="0.15">
      <c r="AD911"/>
      <c r="AE911"/>
      <c r="AF911" s="84"/>
      <c r="AG911" s="84"/>
    </row>
    <row r="912" spans="30:33" x14ac:dyDescent="0.15">
      <c r="AD912"/>
      <c r="AE912"/>
      <c r="AF912" s="84"/>
      <c r="AG912" s="84"/>
    </row>
    <row r="913" spans="30:33" x14ac:dyDescent="0.15">
      <c r="AD913"/>
      <c r="AE913"/>
      <c r="AF913" s="84"/>
      <c r="AG913" s="84"/>
    </row>
    <row r="914" spans="30:33" x14ac:dyDescent="0.15">
      <c r="AD914"/>
      <c r="AE914"/>
      <c r="AF914" s="84"/>
      <c r="AG914" s="84"/>
    </row>
    <row r="915" spans="30:33" x14ac:dyDescent="0.15">
      <c r="AD915"/>
      <c r="AE915"/>
      <c r="AF915" s="84"/>
      <c r="AG915" s="84"/>
    </row>
    <row r="916" spans="30:33" x14ac:dyDescent="0.15">
      <c r="AD916"/>
      <c r="AE916"/>
      <c r="AF916" s="84"/>
      <c r="AG916" s="84"/>
    </row>
    <row r="917" spans="30:33" x14ac:dyDescent="0.15">
      <c r="AD917"/>
      <c r="AE917"/>
      <c r="AF917" s="84"/>
      <c r="AG917" s="84"/>
    </row>
    <row r="918" spans="30:33" x14ac:dyDescent="0.15">
      <c r="AD918"/>
      <c r="AE918"/>
      <c r="AF918" s="84"/>
      <c r="AG918" s="84"/>
    </row>
    <row r="919" spans="30:33" x14ac:dyDescent="0.15">
      <c r="AD919"/>
      <c r="AE919"/>
      <c r="AF919" s="84"/>
      <c r="AG919" s="84"/>
    </row>
    <row r="920" spans="30:33" x14ac:dyDescent="0.15">
      <c r="AD920"/>
      <c r="AE920"/>
      <c r="AF920" s="84"/>
      <c r="AG920" s="84"/>
    </row>
    <row r="921" spans="30:33" x14ac:dyDescent="0.15">
      <c r="AD921"/>
      <c r="AE921"/>
      <c r="AF921" s="84"/>
      <c r="AG921" s="84"/>
    </row>
    <row r="922" spans="30:33" x14ac:dyDescent="0.15">
      <c r="AD922"/>
      <c r="AE922"/>
      <c r="AF922" s="84"/>
      <c r="AG922" s="84"/>
    </row>
    <row r="923" spans="30:33" x14ac:dyDescent="0.15">
      <c r="AD923"/>
      <c r="AE923"/>
      <c r="AF923" s="84"/>
      <c r="AG923" s="84"/>
    </row>
    <row r="924" spans="30:33" x14ac:dyDescent="0.15">
      <c r="AD924"/>
      <c r="AE924"/>
      <c r="AF924" s="84"/>
      <c r="AG924" s="84"/>
    </row>
    <row r="925" spans="30:33" x14ac:dyDescent="0.15">
      <c r="AD925"/>
      <c r="AE925"/>
      <c r="AF925" s="84"/>
      <c r="AG925" s="84"/>
    </row>
    <row r="926" spans="30:33" x14ac:dyDescent="0.15">
      <c r="AD926"/>
      <c r="AE926"/>
      <c r="AF926" s="84"/>
      <c r="AG926" s="84"/>
    </row>
    <row r="927" spans="30:33" x14ac:dyDescent="0.15">
      <c r="AD927"/>
      <c r="AE927"/>
      <c r="AF927" s="84"/>
      <c r="AG927" s="84"/>
    </row>
    <row r="928" spans="30:33" x14ac:dyDescent="0.15">
      <c r="AD928"/>
      <c r="AE928"/>
      <c r="AF928" s="84"/>
      <c r="AG928" s="84"/>
    </row>
    <row r="929" spans="30:33" x14ac:dyDescent="0.15">
      <c r="AD929"/>
      <c r="AE929"/>
      <c r="AF929" s="84"/>
      <c r="AG929" s="84"/>
    </row>
    <row r="930" spans="30:33" x14ac:dyDescent="0.15">
      <c r="AD930"/>
      <c r="AE930"/>
      <c r="AF930" s="84"/>
      <c r="AG930" s="84"/>
    </row>
    <row r="931" spans="30:33" x14ac:dyDescent="0.15">
      <c r="AD931"/>
      <c r="AE931"/>
      <c r="AF931" s="84"/>
      <c r="AG931" s="84"/>
    </row>
    <row r="932" spans="30:33" x14ac:dyDescent="0.15">
      <c r="AD932"/>
      <c r="AE932"/>
      <c r="AF932" s="84"/>
      <c r="AG932" s="84"/>
    </row>
    <row r="933" spans="30:33" x14ac:dyDescent="0.15">
      <c r="AD933"/>
      <c r="AE933"/>
      <c r="AF933" s="84"/>
      <c r="AG933" s="84"/>
    </row>
    <row r="934" spans="30:33" x14ac:dyDescent="0.15">
      <c r="AD934"/>
      <c r="AE934"/>
      <c r="AF934" s="84"/>
      <c r="AG934" s="84"/>
    </row>
    <row r="935" spans="30:33" x14ac:dyDescent="0.15">
      <c r="AD935"/>
      <c r="AE935"/>
      <c r="AF935" s="84"/>
      <c r="AG935" s="84"/>
    </row>
    <row r="936" spans="30:33" x14ac:dyDescent="0.15">
      <c r="AD936"/>
      <c r="AE936"/>
      <c r="AF936" s="84"/>
      <c r="AG936" s="84"/>
    </row>
    <row r="937" spans="30:33" x14ac:dyDescent="0.15">
      <c r="AD937"/>
      <c r="AE937"/>
      <c r="AF937" s="84"/>
      <c r="AG937" s="84"/>
    </row>
    <row r="938" spans="30:33" x14ac:dyDescent="0.15">
      <c r="AD938"/>
      <c r="AE938"/>
      <c r="AF938" s="84"/>
      <c r="AG938" s="84"/>
    </row>
    <row r="939" spans="30:33" x14ac:dyDescent="0.15">
      <c r="AD939"/>
      <c r="AE939"/>
      <c r="AF939" s="84"/>
      <c r="AG939" s="84"/>
    </row>
    <row r="940" spans="30:33" x14ac:dyDescent="0.15">
      <c r="AD940"/>
      <c r="AE940"/>
      <c r="AF940" s="84"/>
      <c r="AG940" s="84"/>
    </row>
    <row r="941" spans="30:33" x14ac:dyDescent="0.15">
      <c r="AD941"/>
      <c r="AE941"/>
      <c r="AF941" s="84"/>
      <c r="AG941" s="84"/>
    </row>
    <row r="942" spans="30:33" x14ac:dyDescent="0.15">
      <c r="AD942"/>
      <c r="AE942"/>
      <c r="AF942" s="84"/>
      <c r="AG942" s="84"/>
    </row>
    <row r="943" spans="30:33" x14ac:dyDescent="0.15">
      <c r="AD943"/>
      <c r="AE943"/>
      <c r="AF943" s="84"/>
      <c r="AG943" s="84"/>
    </row>
    <row r="944" spans="30:33" x14ac:dyDescent="0.15">
      <c r="AD944"/>
      <c r="AE944"/>
      <c r="AF944" s="84"/>
      <c r="AG944" s="84"/>
    </row>
    <row r="945" spans="30:33" x14ac:dyDescent="0.15">
      <c r="AD945"/>
      <c r="AE945"/>
      <c r="AF945" s="84"/>
      <c r="AG945" s="84"/>
    </row>
    <row r="946" spans="30:33" x14ac:dyDescent="0.15">
      <c r="AD946"/>
      <c r="AE946"/>
      <c r="AF946" s="84"/>
      <c r="AG946" s="84"/>
    </row>
    <row r="947" spans="30:33" x14ac:dyDescent="0.15">
      <c r="AD947"/>
      <c r="AE947"/>
      <c r="AF947" s="84"/>
      <c r="AG947" s="84"/>
    </row>
    <row r="948" spans="30:33" x14ac:dyDescent="0.15">
      <c r="AD948"/>
      <c r="AE948"/>
      <c r="AF948" s="84"/>
      <c r="AG948" s="84"/>
    </row>
    <row r="949" spans="30:33" x14ac:dyDescent="0.15">
      <c r="AD949"/>
      <c r="AE949"/>
      <c r="AF949" s="84"/>
      <c r="AG949" s="84"/>
    </row>
    <row r="950" spans="30:33" x14ac:dyDescent="0.15">
      <c r="AD950"/>
      <c r="AE950"/>
      <c r="AF950" s="84"/>
      <c r="AG950" s="84"/>
    </row>
    <row r="951" spans="30:33" x14ac:dyDescent="0.15">
      <c r="AD951"/>
      <c r="AE951"/>
      <c r="AF951" s="84"/>
      <c r="AG951" s="84"/>
    </row>
    <row r="952" spans="30:33" x14ac:dyDescent="0.15">
      <c r="AD952"/>
      <c r="AE952"/>
      <c r="AF952" s="84"/>
      <c r="AG952" s="84"/>
    </row>
    <row r="953" spans="30:33" x14ac:dyDescent="0.15">
      <c r="AD953"/>
      <c r="AE953"/>
      <c r="AF953" s="84"/>
      <c r="AG953" s="84"/>
    </row>
    <row r="954" spans="30:33" x14ac:dyDescent="0.15">
      <c r="AD954"/>
      <c r="AE954"/>
      <c r="AF954" s="84"/>
      <c r="AG954" s="84"/>
    </row>
    <row r="955" spans="30:33" x14ac:dyDescent="0.15">
      <c r="AD955"/>
      <c r="AE955"/>
      <c r="AF955" s="84"/>
      <c r="AG955" s="84"/>
    </row>
    <row r="956" spans="30:33" x14ac:dyDescent="0.15">
      <c r="AD956"/>
      <c r="AE956"/>
      <c r="AF956" s="84"/>
      <c r="AG956" s="84"/>
    </row>
    <row r="957" spans="30:33" x14ac:dyDescent="0.15">
      <c r="AD957"/>
      <c r="AE957"/>
      <c r="AF957" s="84"/>
      <c r="AG957" s="84"/>
    </row>
    <row r="958" spans="30:33" x14ac:dyDescent="0.15">
      <c r="AD958"/>
      <c r="AE958"/>
      <c r="AF958" s="84"/>
      <c r="AG958" s="84"/>
    </row>
    <row r="959" spans="30:33" x14ac:dyDescent="0.15">
      <c r="AD959"/>
      <c r="AE959"/>
      <c r="AF959" s="84"/>
      <c r="AG959" s="84"/>
    </row>
    <row r="960" spans="30:33" x14ac:dyDescent="0.15">
      <c r="AD960"/>
      <c r="AE960"/>
      <c r="AF960" s="84"/>
      <c r="AG960" s="84"/>
    </row>
    <row r="961" spans="30:33" x14ac:dyDescent="0.15">
      <c r="AD961"/>
      <c r="AE961"/>
      <c r="AF961" s="84"/>
      <c r="AG961" s="84"/>
    </row>
    <row r="962" spans="30:33" x14ac:dyDescent="0.15">
      <c r="AD962"/>
      <c r="AE962"/>
      <c r="AF962" s="84"/>
      <c r="AG962" s="84"/>
    </row>
    <row r="963" spans="30:33" x14ac:dyDescent="0.15">
      <c r="AD963"/>
      <c r="AE963"/>
      <c r="AF963" s="84"/>
      <c r="AG963" s="84"/>
    </row>
    <row r="964" spans="30:33" x14ac:dyDescent="0.15">
      <c r="AD964"/>
      <c r="AE964"/>
      <c r="AF964" s="84"/>
      <c r="AG964" s="84"/>
    </row>
    <row r="965" spans="30:33" x14ac:dyDescent="0.15">
      <c r="AD965"/>
      <c r="AE965"/>
      <c r="AF965" s="84"/>
      <c r="AG965" s="84"/>
    </row>
    <row r="966" spans="30:33" x14ac:dyDescent="0.15">
      <c r="AD966"/>
      <c r="AE966"/>
      <c r="AF966" s="84"/>
      <c r="AG966" s="84"/>
    </row>
    <row r="967" spans="30:33" x14ac:dyDescent="0.15">
      <c r="AD967"/>
      <c r="AE967"/>
      <c r="AF967" s="84"/>
      <c r="AG967" s="84"/>
    </row>
    <row r="968" spans="30:33" x14ac:dyDescent="0.15">
      <c r="AD968"/>
      <c r="AE968"/>
      <c r="AF968" s="84"/>
      <c r="AG968" s="84"/>
    </row>
    <row r="969" spans="30:33" x14ac:dyDescent="0.15">
      <c r="AD969"/>
      <c r="AE969"/>
      <c r="AF969" s="84"/>
      <c r="AG969" s="84"/>
    </row>
    <row r="970" spans="30:33" x14ac:dyDescent="0.15">
      <c r="AD970"/>
      <c r="AE970"/>
      <c r="AF970" s="84"/>
      <c r="AG970" s="84"/>
    </row>
    <row r="971" spans="30:33" x14ac:dyDescent="0.15">
      <c r="AD971"/>
      <c r="AE971"/>
      <c r="AF971" s="84"/>
      <c r="AG971" s="84"/>
    </row>
    <row r="972" spans="30:33" x14ac:dyDescent="0.15">
      <c r="AD972"/>
      <c r="AE972"/>
      <c r="AF972" s="84"/>
      <c r="AG972" s="84"/>
    </row>
    <row r="973" spans="30:33" x14ac:dyDescent="0.15">
      <c r="AD973"/>
      <c r="AE973"/>
      <c r="AF973" s="84"/>
      <c r="AG973" s="84"/>
    </row>
    <row r="974" spans="30:33" x14ac:dyDescent="0.15">
      <c r="AD974"/>
      <c r="AE974"/>
      <c r="AF974" s="84"/>
      <c r="AG974" s="84"/>
    </row>
    <row r="975" spans="30:33" x14ac:dyDescent="0.15">
      <c r="AD975"/>
      <c r="AE975"/>
      <c r="AF975" s="84"/>
      <c r="AG975" s="84"/>
    </row>
    <row r="976" spans="30:33" x14ac:dyDescent="0.15">
      <c r="AD976"/>
      <c r="AE976"/>
      <c r="AF976" s="84"/>
      <c r="AG976" s="84"/>
    </row>
    <row r="977" spans="30:33" x14ac:dyDescent="0.15">
      <c r="AD977"/>
      <c r="AE977"/>
      <c r="AF977" s="84"/>
      <c r="AG977" s="84"/>
    </row>
    <row r="978" spans="30:33" x14ac:dyDescent="0.15">
      <c r="AD978"/>
      <c r="AE978"/>
      <c r="AF978" s="84"/>
      <c r="AG978" s="84"/>
    </row>
    <row r="979" spans="30:33" x14ac:dyDescent="0.15">
      <c r="AD979"/>
      <c r="AE979"/>
      <c r="AF979" s="84"/>
      <c r="AG979" s="84"/>
    </row>
    <row r="980" spans="30:33" x14ac:dyDescent="0.15">
      <c r="AD980"/>
      <c r="AE980"/>
      <c r="AF980" s="84"/>
      <c r="AG980" s="84"/>
    </row>
    <row r="981" spans="30:33" x14ac:dyDescent="0.15">
      <c r="AD981"/>
      <c r="AE981"/>
      <c r="AF981" s="84"/>
      <c r="AG981" s="84"/>
    </row>
    <row r="982" spans="30:33" x14ac:dyDescent="0.15">
      <c r="AD982"/>
      <c r="AE982"/>
      <c r="AF982" s="84"/>
      <c r="AG982" s="84"/>
    </row>
    <row r="983" spans="30:33" x14ac:dyDescent="0.15">
      <c r="AD983"/>
      <c r="AE983"/>
      <c r="AF983" s="84"/>
      <c r="AG983" s="84"/>
    </row>
    <row r="984" spans="30:33" x14ac:dyDescent="0.15">
      <c r="AD984"/>
      <c r="AE984"/>
      <c r="AF984" s="84"/>
      <c r="AG984" s="84"/>
    </row>
    <row r="985" spans="30:33" x14ac:dyDescent="0.15">
      <c r="AD985"/>
      <c r="AE985"/>
      <c r="AF985" s="84"/>
      <c r="AG985" s="84"/>
    </row>
    <row r="986" spans="30:33" x14ac:dyDescent="0.15">
      <c r="AD986"/>
      <c r="AE986"/>
      <c r="AF986" s="84"/>
      <c r="AG986" s="84"/>
    </row>
    <row r="987" spans="30:33" x14ac:dyDescent="0.15">
      <c r="AD987"/>
      <c r="AE987"/>
      <c r="AF987" s="84"/>
      <c r="AG987" s="84"/>
    </row>
    <row r="988" spans="30:33" x14ac:dyDescent="0.15">
      <c r="AD988"/>
      <c r="AE988"/>
      <c r="AF988" s="84"/>
      <c r="AG988" s="84"/>
    </row>
    <row r="989" spans="30:33" x14ac:dyDescent="0.15">
      <c r="AD989"/>
      <c r="AE989"/>
      <c r="AF989" s="84"/>
      <c r="AG989" s="84"/>
    </row>
    <row r="990" spans="30:33" x14ac:dyDescent="0.15">
      <c r="AD990"/>
      <c r="AE990"/>
      <c r="AF990" s="84"/>
      <c r="AG990" s="84"/>
    </row>
    <row r="991" spans="30:33" x14ac:dyDescent="0.15">
      <c r="AD991"/>
      <c r="AE991"/>
      <c r="AF991" s="84"/>
      <c r="AG991" s="84"/>
    </row>
    <row r="992" spans="30:33" x14ac:dyDescent="0.15">
      <c r="AD992"/>
      <c r="AE992"/>
      <c r="AF992" s="84"/>
      <c r="AG992" s="84"/>
    </row>
    <row r="993" spans="30:33" x14ac:dyDescent="0.15">
      <c r="AD993"/>
      <c r="AE993"/>
      <c r="AF993" s="84"/>
      <c r="AG993" s="84"/>
    </row>
    <row r="994" spans="30:33" x14ac:dyDescent="0.15">
      <c r="AD994"/>
      <c r="AE994"/>
      <c r="AF994" s="84"/>
      <c r="AG994" s="84"/>
    </row>
    <row r="995" spans="30:33" x14ac:dyDescent="0.15">
      <c r="AD995"/>
      <c r="AE995"/>
      <c r="AF995" s="84"/>
      <c r="AG995" s="84"/>
    </row>
    <row r="996" spans="30:33" x14ac:dyDescent="0.15">
      <c r="AD996"/>
      <c r="AE996"/>
      <c r="AF996" s="84"/>
      <c r="AG996" s="84"/>
    </row>
    <row r="997" spans="30:33" x14ac:dyDescent="0.15">
      <c r="AD997"/>
      <c r="AE997"/>
      <c r="AF997" s="84"/>
      <c r="AG997" s="84"/>
    </row>
    <row r="998" spans="30:33" x14ac:dyDescent="0.15">
      <c r="AD998"/>
      <c r="AE998"/>
      <c r="AF998" s="84"/>
      <c r="AG998" s="84"/>
    </row>
    <row r="999" spans="30:33" x14ac:dyDescent="0.15">
      <c r="AD999"/>
      <c r="AE999"/>
      <c r="AF999" s="84"/>
      <c r="AG999" s="84"/>
    </row>
    <row r="1000" spans="30:33" x14ac:dyDescent="0.15">
      <c r="AD1000"/>
      <c r="AE1000"/>
      <c r="AF1000" s="84"/>
      <c r="AG1000" s="84"/>
    </row>
    <row r="1001" spans="30:33" x14ac:dyDescent="0.15">
      <c r="AD1001"/>
      <c r="AE1001"/>
      <c r="AF1001" s="84"/>
      <c r="AG1001" s="84"/>
    </row>
    <row r="1002" spans="30:33" x14ac:dyDescent="0.15">
      <c r="AD1002"/>
      <c r="AE1002"/>
      <c r="AF1002" s="84"/>
      <c r="AG1002" s="84"/>
    </row>
    <row r="1003" spans="30:33" x14ac:dyDescent="0.15">
      <c r="AD1003"/>
      <c r="AE1003"/>
      <c r="AF1003" s="84"/>
      <c r="AG1003" s="84"/>
    </row>
    <row r="1004" spans="30:33" x14ac:dyDescent="0.15">
      <c r="AD1004"/>
      <c r="AE1004"/>
      <c r="AF1004" s="84"/>
      <c r="AG1004" s="84"/>
    </row>
    <row r="1005" spans="30:33" x14ac:dyDescent="0.15">
      <c r="AD1005"/>
      <c r="AE1005"/>
      <c r="AF1005" s="84"/>
      <c r="AG1005" s="84"/>
    </row>
    <row r="1006" spans="30:33" x14ac:dyDescent="0.15">
      <c r="AD1006"/>
      <c r="AE1006"/>
      <c r="AF1006" s="84"/>
      <c r="AG1006" s="84"/>
    </row>
    <row r="1007" spans="30:33" x14ac:dyDescent="0.15">
      <c r="AD1007"/>
      <c r="AE1007"/>
      <c r="AF1007" s="84"/>
      <c r="AG1007" s="84"/>
    </row>
  </sheetData>
  <sortState xmlns:xlrd2="http://schemas.microsoft.com/office/spreadsheetml/2017/richdata2" ref="A2:AG1007">
    <sortCondition ref="C2:C1007"/>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L22" sqref="L22"/>
    </sheetView>
  </sheetViews>
  <sheetFormatPr baseColWidth="10" defaultRowHeight="13" x14ac:dyDescent="0.15"/>
  <cols>
    <col min="8" max="13" width="10.83203125" style="2"/>
  </cols>
  <sheetData>
    <row r="1" spans="1:17" ht="16" x14ac:dyDescent="0.2">
      <c r="A1" s="28" t="s">
        <v>20617</v>
      </c>
      <c r="B1" s="28" t="s">
        <v>20611</v>
      </c>
      <c r="C1" s="28" t="s">
        <v>29861</v>
      </c>
      <c r="D1" s="28" t="s">
        <v>29862</v>
      </c>
      <c r="E1" s="28" t="s">
        <v>29863</v>
      </c>
      <c r="F1" s="28" t="s">
        <v>20015</v>
      </c>
      <c r="G1" s="28" t="s">
        <v>29864</v>
      </c>
      <c r="H1" s="28" t="s">
        <v>39025</v>
      </c>
      <c r="I1" s="79" t="s">
        <v>39026</v>
      </c>
      <c r="J1" s="79" t="s">
        <v>39027</v>
      </c>
      <c r="K1" s="79" t="s">
        <v>39028</v>
      </c>
      <c r="L1" s="79" t="s">
        <v>39029</v>
      </c>
      <c r="M1" s="79" t="s">
        <v>39030</v>
      </c>
      <c r="N1" s="28" t="s">
        <v>29865</v>
      </c>
      <c r="O1" s="28" t="s">
        <v>29866</v>
      </c>
      <c r="P1" s="28" t="s">
        <v>29867</v>
      </c>
      <c r="Q1" s="80"/>
    </row>
    <row r="2" spans="1:17" ht="16" x14ac:dyDescent="0.2">
      <c r="A2" s="29" t="s">
        <v>20636</v>
      </c>
      <c r="B2" s="29">
        <v>4779736</v>
      </c>
      <c r="C2" s="29">
        <v>1251311</v>
      </c>
      <c r="D2" s="30">
        <f t="shared" ref="D2:D52" si="0">C2/B2</f>
        <v>0.2617950029039261</v>
      </c>
      <c r="E2" s="31">
        <f t="shared" ref="E2:E33" si="1">G2/N2</f>
        <v>0.36842105263157893</v>
      </c>
      <c r="F2" s="31">
        <f t="shared" ref="F2:F52" si="2">E2-D2</f>
        <v>0.10662604972765283</v>
      </c>
      <c r="G2" s="32">
        <v>49</v>
      </c>
      <c r="H2" s="32"/>
      <c r="I2" s="32"/>
      <c r="J2" s="32">
        <v>1</v>
      </c>
      <c r="K2" s="32"/>
      <c r="L2" s="32">
        <v>71</v>
      </c>
      <c r="M2" s="32">
        <v>12</v>
      </c>
      <c r="N2" s="32">
        <f>G2+H2+I2+J2+K2+L2+M2</f>
        <v>133</v>
      </c>
      <c r="O2" s="33">
        <f>G2/C2*(1000000/7)</f>
        <v>5.5941328734423346</v>
      </c>
      <c r="P2" s="33">
        <f>(N2/B2)*(1000000/7)</f>
        <v>3.9751149435868429</v>
      </c>
    </row>
    <row r="3" spans="1:17" ht="16" x14ac:dyDescent="0.2">
      <c r="A3" s="29" t="s">
        <v>20629</v>
      </c>
      <c r="B3" s="29">
        <v>710231</v>
      </c>
      <c r="C3" s="29">
        <v>23263</v>
      </c>
      <c r="D3" s="30">
        <f t="shared" si="0"/>
        <v>3.2754132106314705E-2</v>
      </c>
      <c r="E3" s="31">
        <f t="shared" si="1"/>
        <v>0.11764705882352941</v>
      </c>
      <c r="F3" s="31">
        <f t="shared" si="2"/>
        <v>8.4892926717214712E-2</v>
      </c>
      <c r="G3" s="32">
        <v>4</v>
      </c>
      <c r="H3" s="32">
        <v>1</v>
      </c>
      <c r="I3" s="32">
        <v>12</v>
      </c>
      <c r="J3" s="32"/>
      <c r="K3" s="32"/>
      <c r="L3" s="32">
        <v>13</v>
      </c>
      <c r="M3" s="32">
        <v>4</v>
      </c>
      <c r="N3" s="32">
        <f t="shared" ref="N3:N52" si="3">G3+H3+I3+J3+K3+L3+M3</f>
        <v>34</v>
      </c>
      <c r="O3" s="33">
        <f t="shared" ref="O3:O52" si="4">G3/C3*(1000000/7)</f>
        <v>24.56383834537985</v>
      </c>
      <c r="P3" s="33">
        <f t="shared" ref="P3:P52" si="5">(N3/B3)*(1000000/7)</f>
        <v>6.8388212527232097</v>
      </c>
    </row>
    <row r="4" spans="1:17" ht="16" x14ac:dyDescent="0.2">
      <c r="A4" s="29" t="s">
        <v>20019</v>
      </c>
      <c r="B4" s="29">
        <v>6392017</v>
      </c>
      <c r="C4" s="29">
        <v>259008</v>
      </c>
      <c r="D4" s="30">
        <f t="shared" si="0"/>
        <v>4.052054304611518E-2</v>
      </c>
      <c r="E4" s="31">
        <f t="shared" si="1"/>
        <v>9.1803278688524587E-2</v>
      </c>
      <c r="F4" s="31">
        <f t="shared" si="2"/>
        <v>5.1282735642409406E-2</v>
      </c>
      <c r="G4" s="32">
        <v>28</v>
      </c>
      <c r="H4" s="32">
        <v>96</v>
      </c>
      <c r="I4" s="32">
        <v>11</v>
      </c>
      <c r="J4" s="32"/>
      <c r="K4" s="32"/>
      <c r="L4" s="32">
        <v>134</v>
      </c>
      <c r="M4" s="32">
        <v>36</v>
      </c>
      <c r="N4" s="32">
        <f t="shared" si="3"/>
        <v>305</v>
      </c>
      <c r="O4" s="33">
        <f t="shared" si="4"/>
        <v>15.443538423523599</v>
      </c>
      <c r="P4" s="33">
        <f t="shared" si="5"/>
        <v>6.8165382807067898</v>
      </c>
    </row>
    <row r="5" spans="1:17" ht="16" x14ac:dyDescent="0.2">
      <c r="A5" s="29" t="s">
        <v>29868</v>
      </c>
      <c r="B5" s="29">
        <v>2915918</v>
      </c>
      <c r="C5" s="29">
        <v>449895</v>
      </c>
      <c r="D5" s="30">
        <f t="shared" si="0"/>
        <v>0.15428931814955016</v>
      </c>
      <c r="E5" s="31">
        <f t="shared" si="1"/>
        <v>0.28735632183908044</v>
      </c>
      <c r="F5" s="31">
        <f t="shared" si="2"/>
        <v>0.13306700368953028</v>
      </c>
      <c r="G5" s="32">
        <v>25</v>
      </c>
      <c r="H5" s="32">
        <v>3</v>
      </c>
      <c r="I5" s="32"/>
      <c r="J5" s="32">
        <v>1</v>
      </c>
      <c r="K5" s="32"/>
      <c r="L5" s="32">
        <v>53</v>
      </c>
      <c r="M5" s="32">
        <v>5</v>
      </c>
      <c r="N5" s="32">
        <f t="shared" si="3"/>
        <v>87</v>
      </c>
      <c r="O5" s="33">
        <f t="shared" si="4"/>
        <v>7.9383602205594013</v>
      </c>
      <c r="P5" s="33">
        <f t="shared" si="5"/>
        <v>4.262318566081567</v>
      </c>
    </row>
    <row r="6" spans="1:17" ht="16" x14ac:dyDescent="0.2">
      <c r="A6" s="29" t="s">
        <v>20016</v>
      </c>
      <c r="B6" s="29">
        <v>37253956</v>
      </c>
      <c r="C6" s="29">
        <v>2299072</v>
      </c>
      <c r="D6" s="30">
        <f t="shared" si="0"/>
        <v>6.1713499634777041E-2</v>
      </c>
      <c r="E6" s="31">
        <f t="shared" si="1"/>
        <v>0.15873015873015872</v>
      </c>
      <c r="F6" s="31">
        <f t="shared" si="2"/>
        <v>9.701665909538168E-2</v>
      </c>
      <c r="G6" s="32">
        <v>170</v>
      </c>
      <c r="H6" s="32">
        <v>452</v>
      </c>
      <c r="I6" s="32">
        <v>5</v>
      </c>
      <c r="J6" s="32">
        <v>38</v>
      </c>
      <c r="K6" s="32">
        <v>8</v>
      </c>
      <c r="L6" s="32">
        <v>305</v>
      </c>
      <c r="M6" s="32">
        <v>93</v>
      </c>
      <c r="N6" s="32">
        <f t="shared" si="3"/>
        <v>1071</v>
      </c>
      <c r="O6" s="33">
        <f t="shared" si="4"/>
        <v>10.563268260286884</v>
      </c>
      <c r="P6" s="33">
        <f t="shared" si="5"/>
        <v>4.1069463871165794</v>
      </c>
    </row>
    <row r="7" spans="1:17" ht="16" x14ac:dyDescent="0.2">
      <c r="A7" s="29" t="s">
        <v>20020</v>
      </c>
      <c r="B7" s="29">
        <v>5029196</v>
      </c>
      <c r="C7" s="29">
        <v>201737</v>
      </c>
      <c r="D7" s="30">
        <f t="shared" si="0"/>
        <v>4.0113171170898888E-2</v>
      </c>
      <c r="E7" s="31">
        <f t="shared" si="1"/>
        <v>8.6486486486486491E-2</v>
      </c>
      <c r="F7" s="31">
        <f t="shared" si="2"/>
        <v>4.6373315315587603E-2</v>
      </c>
      <c r="G7" s="32">
        <v>16</v>
      </c>
      <c r="H7" s="32">
        <v>55</v>
      </c>
      <c r="I7" s="32">
        <v>5</v>
      </c>
      <c r="J7" s="32">
        <v>4</v>
      </c>
      <c r="K7" s="32"/>
      <c r="L7" s="32">
        <v>84</v>
      </c>
      <c r="M7" s="32">
        <v>21</v>
      </c>
      <c r="N7" s="32">
        <f t="shared" si="3"/>
        <v>185</v>
      </c>
      <c r="O7" s="33">
        <f t="shared" si="4"/>
        <v>11.330168911574406</v>
      </c>
      <c r="P7" s="33">
        <f t="shared" si="5"/>
        <v>5.2550291196786585</v>
      </c>
    </row>
    <row r="8" spans="1:17" ht="16" x14ac:dyDescent="0.2">
      <c r="A8" s="29" t="s">
        <v>29869</v>
      </c>
      <c r="B8" s="29">
        <v>3574097</v>
      </c>
      <c r="C8" s="29">
        <v>362296</v>
      </c>
      <c r="D8" s="30">
        <f t="shared" si="0"/>
        <v>0.10136714252579043</v>
      </c>
      <c r="E8" s="31">
        <f t="shared" si="1"/>
        <v>0.16129032258064516</v>
      </c>
      <c r="F8" s="31">
        <f t="shared" si="2"/>
        <v>5.9923180054854724E-2</v>
      </c>
      <c r="G8" s="32">
        <v>5</v>
      </c>
      <c r="H8" s="32">
        <v>5</v>
      </c>
      <c r="I8" s="32"/>
      <c r="J8" s="32">
        <v>1</v>
      </c>
      <c r="K8" s="32"/>
      <c r="L8" s="32">
        <v>18</v>
      </c>
      <c r="M8" s="32">
        <v>2</v>
      </c>
      <c r="N8" s="32">
        <f t="shared" si="3"/>
        <v>31</v>
      </c>
      <c r="O8" s="33">
        <f t="shared" si="4"/>
        <v>1.9715528581207475</v>
      </c>
      <c r="P8" s="33">
        <f t="shared" si="5"/>
        <v>1.2390742133107828</v>
      </c>
    </row>
    <row r="9" spans="1:17" ht="16" x14ac:dyDescent="0.2">
      <c r="A9" s="29" t="s">
        <v>890</v>
      </c>
      <c r="B9" s="29">
        <v>897934</v>
      </c>
      <c r="C9" s="29">
        <v>191814</v>
      </c>
      <c r="D9" s="30">
        <f t="shared" si="0"/>
        <v>0.2136170364414311</v>
      </c>
      <c r="E9" s="31">
        <f t="shared" si="1"/>
        <v>0.45</v>
      </c>
      <c r="F9" s="31">
        <f t="shared" si="2"/>
        <v>0.23638296355856891</v>
      </c>
      <c r="G9" s="32">
        <v>9</v>
      </c>
      <c r="H9" s="32"/>
      <c r="I9" s="32"/>
      <c r="J9" s="32"/>
      <c r="K9" s="32"/>
      <c r="L9" s="32">
        <v>9</v>
      </c>
      <c r="M9" s="32">
        <v>2</v>
      </c>
      <c r="N9" s="32">
        <f t="shared" si="3"/>
        <v>20</v>
      </c>
      <c r="O9" s="33">
        <f t="shared" si="4"/>
        <v>6.7029220271423657</v>
      </c>
      <c r="P9" s="33">
        <f t="shared" si="5"/>
        <v>3.1819074198580934</v>
      </c>
    </row>
    <row r="10" spans="1:17" ht="16" x14ac:dyDescent="0.2">
      <c r="A10" s="29" t="s">
        <v>3575</v>
      </c>
      <c r="B10" s="29">
        <v>601723</v>
      </c>
      <c r="C10" s="29">
        <v>300000</v>
      </c>
      <c r="D10" s="30">
        <f t="shared" si="0"/>
        <v>0.49856827809473797</v>
      </c>
      <c r="E10" s="31">
        <f t="shared" si="1"/>
        <v>0.91666666666666663</v>
      </c>
      <c r="F10" s="31">
        <f t="shared" si="2"/>
        <v>0.41809838857192866</v>
      </c>
      <c r="G10" s="32">
        <v>22</v>
      </c>
      <c r="H10" s="32"/>
      <c r="I10" s="32"/>
      <c r="J10" s="32"/>
      <c r="K10" s="32"/>
      <c r="L10" s="32">
        <v>1</v>
      </c>
      <c r="M10" s="32">
        <v>1</v>
      </c>
      <c r="N10" s="32">
        <f t="shared" si="3"/>
        <v>24</v>
      </c>
      <c r="O10" s="33">
        <f t="shared" si="4"/>
        <v>10.476190476190476</v>
      </c>
      <c r="P10" s="33">
        <f t="shared" si="5"/>
        <v>5.6979231782255768</v>
      </c>
    </row>
    <row r="11" spans="1:17" ht="16" x14ac:dyDescent="0.2">
      <c r="A11" s="29" t="s">
        <v>20022</v>
      </c>
      <c r="B11" s="29">
        <v>18801310</v>
      </c>
      <c r="C11" s="29">
        <v>2999862</v>
      </c>
      <c r="D11" s="30">
        <f t="shared" si="0"/>
        <v>0.15955600966102895</v>
      </c>
      <c r="E11" s="31">
        <f t="shared" si="1"/>
        <v>0.321011673151751</v>
      </c>
      <c r="F11" s="31">
        <f t="shared" si="2"/>
        <v>0.16145566349072205</v>
      </c>
      <c r="G11" s="32">
        <v>165</v>
      </c>
      <c r="H11" s="32">
        <v>69</v>
      </c>
      <c r="I11" s="32"/>
      <c r="J11" s="32">
        <v>11</v>
      </c>
      <c r="K11" s="32"/>
      <c r="L11" s="32">
        <v>223</v>
      </c>
      <c r="M11" s="32">
        <v>46</v>
      </c>
      <c r="N11" s="32">
        <f t="shared" si="3"/>
        <v>514</v>
      </c>
      <c r="O11" s="33">
        <f t="shared" si="4"/>
        <v>7.8575043023407654</v>
      </c>
      <c r="P11" s="33">
        <f t="shared" si="5"/>
        <v>3.9055029372193446</v>
      </c>
    </row>
    <row r="12" spans="1:17" ht="16" x14ac:dyDescent="0.2">
      <c r="A12" s="29" t="s">
        <v>20024</v>
      </c>
      <c r="B12" s="29">
        <v>9687653</v>
      </c>
      <c r="C12" s="29">
        <v>3150435</v>
      </c>
      <c r="D12" s="30">
        <f t="shared" si="0"/>
        <v>0.32520105746975042</v>
      </c>
      <c r="E12" s="31">
        <f t="shared" si="1"/>
        <v>0.40444444444444444</v>
      </c>
      <c r="F12" s="31">
        <f t="shared" si="2"/>
        <v>7.9243386974694019E-2</v>
      </c>
      <c r="G12" s="32">
        <v>91</v>
      </c>
      <c r="H12" s="32">
        <v>10</v>
      </c>
      <c r="I12" s="32"/>
      <c r="J12" s="32">
        <v>1</v>
      </c>
      <c r="K12" s="32"/>
      <c r="L12" s="32">
        <v>97</v>
      </c>
      <c r="M12" s="32">
        <v>26</v>
      </c>
      <c r="N12" s="32">
        <f t="shared" si="3"/>
        <v>225</v>
      </c>
      <c r="O12" s="33">
        <f t="shared" si="4"/>
        <v>4.1264142888204329</v>
      </c>
      <c r="P12" s="33">
        <f t="shared" si="5"/>
        <v>3.3179199485011637</v>
      </c>
    </row>
    <row r="13" spans="1:17" ht="16" x14ac:dyDescent="0.2">
      <c r="A13" s="29" t="s">
        <v>3852</v>
      </c>
      <c r="B13" s="29">
        <v>1360301</v>
      </c>
      <c r="C13" s="29">
        <v>21424</v>
      </c>
      <c r="D13" s="30">
        <f t="shared" si="0"/>
        <v>1.5749455451403771E-2</v>
      </c>
      <c r="E13" s="31">
        <f t="shared" si="1"/>
        <v>2.8571428571428571E-2</v>
      </c>
      <c r="F13" s="31">
        <f t="shared" si="2"/>
        <v>1.28219731200248E-2</v>
      </c>
      <c r="G13" s="32">
        <v>1</v>
      </c>
      <c r="H13" s="32">
        <v>4</v>
      </c>
      <c r="I13" s="32"/>
      <c r="J13" s="32">
        <v>2</v>
      </c>
      <c r="K13" s="32">
        <v>16</v>
      </c>
      <c r="L13" s="32">
        <v>8</v>
      </c>
      <c r="M13" s="32">
        <v>4</v>
      </c>
      <c r="N13" s="32">
        <f t="shared" si="3"/>
        <v>35</v>
      </c>
      <c r="O13" s="33">
        <f t="shared" si="4"/>
        <v>6.6680891923610384</v>
      </c>
      <c r="P13" s="33">
        <f t="shared" si="5"/>
        <v>3.6756570788376988</v>
      </c>
    </row>
    <row r="14" spans="1:17" ht="16" x14ac:dyDescent="0.2">
      <c r="A14" s="29" t="s">
        <v>29870</v>
      </c>
      <c r="B14" s="29">
        <v>1567582</v>
      </c>
      <c r="C14" s="29">
        <v>9810</v>
      </c>
      <c r="D14" s="30">
        <f t="shared" si="0"/>
        <v>6.2580458310952788E-3</v>
      </c>
      <c r="E14" s="31">
        <f t="shared" si="1"/>
        <v>2.3809523809523808E-2</v>
      </c>
      <c r="F14" s="31">
        <f t="shared" si="2"/>
        <v>1.7551477978428529E-2</v>
      </c>
      <c r="G14" s="32">
        <v>1</v>
      </c>
      <c r="H14" s="32">
        <v>7</v>
      </c>
      <c r="I14" s="32">
        <v>2</v>
      </c>
      <c r="J14" s="32"/>
      <c r="K14" s="32"/>
      <c r="L14" s="32">
        <v>30</v>
      </c>
      <c r="M14" s="32">
        <v>2</v>
      </c>
      <c r="N14" s="32">
        <f t="shared" si="3"/>
        <v>42</v>
      </c>
      <c r="O14" s="33">
        <f t="shared" si="4"/>
        <v>14.562399883500802</v>
      </c>
      <c r="P14" s="33">
        <f t="shared" si="5"/>
        <v>3.8275509670307524</v>
      </c>
    </row>
    <row r="15" spans="1:17" ht="16" x14ac:dyDescent="0.2">
      <c r="A15" s="29" t="s">
        <v>20034</v>
      </c>
      <c r="B15" s="29">
        <v>12830632</v>
      </c>
      <c r="C15" s="29">
        <v>1866414</v>
      </c>
      <c r="D15" s="30">
        <f t="shared" si="0"/>
        <v>0.14546547668111751</v>
      </c>
      <c r="E15" s="31">
        <f t="shared" si="1"/>
        <v>0.52046783625730997</v>
      </c>
      <c r="F15" s="31">
        <f t="shared" si="2"/>
        <v>0.37500235957619243</v>
      </c>
      <c r="G15" s="32">
        <v>89</v>
      </c>
      <c r="H15" s="32">
        <v>20</v>
      </c>
      <c r="I15" s="32"/>
      <c r="J15" s="32">
        <v>1</v>
      </c>
      <c r="K15" s="32"/>
      <c r="L15" s="32">
        <v>52</v>
      </c>
      <c r="M15" s="32">
        <v>9</v>
      </c>
      <c r="N15" s="32">
        <f t="shared" si="3"/>
        <v>171</v>
      </c>
      <c r="O15" s="33">
        <f t="shared" si="4"/>
        <v>6.8121465624913418</v>
      </c>
      <c r="P15" s="33">
        <f t="shared" si="5"/>
        <v>1.9039258104021244</v>
      </c>
    </row>
    <row r="16" spans="1:17" ht="16" x14ac:dyDescent="0.2">
      <c r="A16" s="29" t="s">
        <v>10155</v>
      </c>
      <c r="B16" s="29">
        <v>6483802</v>
      </c>
      <c r="C16" s="29">
        <v>591397</v>
      </c>
      <c r="D16" s="30">
        <f t="shared" si="0"/>
        <v>9.1211452786497796E-2</v>
      </c>
      <c r="E16" s="31">
        <f t="shared" si="1"/>
        <v>0.31531531531531531</v>
      </c>
      <c r="F16" s="31">
        <f t="shared" si="2"/>
        <v>0.22410386252881753</v>
      </c>
      <c r="G16" s="32">
        <v>35</v>
      </c>
      <c r="H16" s="32">
        <v>7</v>
      </c>
      <c r="I16" s="32"/>
      <c r="J16" s="32"/>
      <c r="K16" s="32"/>
      <c r="L16" s="32">
        <v>65</v>
      </c>
      <c r="M16" s="32">
        <v>4</v>
      </c>
      <c r="N16" s="32">
        <f t="shared" si="3"/>
        <v>111</v>
      </c>
      <c r="O16" s="33">
        <f t="shared" si="4"/>
        <v>8.4545575983645502</v>
      </c>
      <c r="P16" s="33">
        <f t="shared" si="5"/>
        <v>2.4456550118499698</v>
      </c>
    </row>
    <row r="17" spans="1:16" ht="16" x14ac:dyDescent="0.2">
      <c r="A17" s="29" t="s">
        <v>29630</v>
      </c>
      <c r="B17" s="29">
        <v>3046355</v>
      </c>
      <c r="C17" s="29">
        <v>89148</v>
      </c>
      <c r="D17" s="30">
        <f t="shared" si="0"/>
        <v>2.9263825128719403E-2</v>
      </c>
      <c r="E17" s="31">
        <f t="shared" si="1"/>
        <v>0.12195121951219512</v>
      </c>
      <c r="F17" s="31">
        <f t="shared" si="2"/>
        <v>9.2687394383475716E-2</v>
      </c>
      <c r="G17" s="32">
        <v>5</v>
      </c>
      <c r="H17" s="32">
        <v>2</v>
      </c>
      <c r="I17" s="32"/>
      <c r="J17" s="32"/>
      <c r="K17" s="32"/>
      <c r="L17" s="32">
        <v>31</v>
      </c>
      <c r="M17" s="32">
        <v>3</v>
      </c>
      <c r="N17" s="32">
        <f t="shared" si="3"/>
        <v>41</v>
      </c>
      <c r="O17" s="33">
        <f t="shared" si="4"/>
        <v>8.0123582613823565</v>
      </c>
      <c r="P17" s="33">
        <f t="shared" si="5"/>
        <v>1.922672458443897</v>
      </c>
    </row>
    <row r="18" spans="1:16" ht="16" x14ac:dyDescent="0.2">
      <c r="A18" s="29" t="s">
        <v>20026</v>
      </c>
      <c r="B18" s="29">
        <v>2853118</v>
      </c>
      <c r="C18" s="29">
        <v>167864</v>
      </c>
      <c r="D18" s="30">
        <f t="shared" si="0"/>
        <v>5.8835281260711962E-2</v>
      </c>
      <c r="E18" s="31">
        <f t="shared" si="1"/>
        <v>0.18571428571428572</v>
      </c>
      <c r="F18" s="31">
        <f t="shared" si="2"/>
        <v>0.12687900445357375</v>
      </c>
      <c r="G18" s="32">
        <v>13</v>
      </c>
      <c r="H18" s="32">
        <v>9</v>
      </c>
      <c r="I18" s="32"/>
      <c r="J18" s="32"/>
      <c r="K18" s="32"/>
      <c r="L18" s="32">
        <v>42</v>
      </c>
      <c r="M18" s="32">
        <v>6</v>
      </c>
      <c r="N18" s="32">
        <f t="shared" si="3"/>
        <v>70</v>
      </c>
      <c r="O18" s="33">
        <f t="shared" si="4"/>
        <v>11.063377836479873</v>
      </c>
      <c r="P18" s="33">
        <f t="shared" si="5"/>
        <v>3.5049374053228788</v>
      </c>
    </row>
    <row r="19" spans="1:16" ht="16" x14ac:dyDescent="0.2">
      <c r="A19" s="29" t="s">
        <v>20032</v>
      </c>
      <c r="B19" s="29">
        <v>4339367</v>
      </c>
      <c r="C19" s="29">
        <v>337520</v>
      </c>
      <c r="D19" s="30">
        <f t="shared" si="0"/>
        <v>7.7780929799208046E-2</v>
      </c>
      <c r="E19" s="31">
        <f t="shared" si="1"/>
        <v>0.14414414414414414</v>
      </c>
      <c r="F19" s="31">
        <f t="shared" si="2"/>
        <v>6.6363214344936097E-2</v>
      </c>
      <c r="G19" s="32">
        <v>16</v>
      </c>
      <c r="H19" s="32">
        <v>3</v>
      </c>
      <c r="I19" s="32">
        <v>1</v>
      </c>
      <c r="J19" s="32">
        <v>1</v>
      </c>
      <c r="K19" s="32"/>
      <c r="L19" s="32">
        <v>82</v>
      </c>
      <c r="M19" s="32">
        <v>8</v>
      </c>
      <c r="N19" s="32">
        <f t="shared" si="3"/>
        <v>111</v>
      </c>
      <c r="O19" s="33">
        <f t="shared" si="4"/>
        <v>6.772085463718553</v>
      </c>
      <c r="P19" s="33">
        <f t="shared" si="5"/>
        <v>3.6542525343311265</v>
      </c>
    </row>
    <row r="20" spans="1:16" ht="16" x14ac:dyDescent="0.2">
      <c r="A20" s="29" t="s">
        <v>20017</v>
      </c>
      <c r="B20" s="29">
        <v>4533372</v>
      </c>
      <c r="C20" s="29">
        <v>1452396</v>
      </c>
      <c r="D20" s="30">
        <f t="shared" si="0"/>
        <v>0.3203787379460587</v>
      </c>
      <c r="E20" s="31">
        <f t="shared" si="1"/>
        <v>0.5149253731343284</v>
      </c>
      <c r="F20" s="31">
        <f t="shared" si="2"/>
        <v>0.1945466351882697</v>
      </c>
      <c r="G20" s="32">
        <v>69</v>
      </c>
      <c r="H20" s="32">
        <v>5</v>
      </c>
      <c r="I20" s="32"/>
      <c r="J20" s="32">
        <v>4</v>
      </c>
      <c r="K20" s="32"/>
      <c r="L20" s="32">
        <v>47</v>
      </c>
      <c r="M20" s="32">
        <v>9</v>
      </c>
      <c r="N20" s="32">
        <f t="shared" si="3"/>
        <v>134</v>
      </c>
      <c r="O20" s="33">
        <f t="shared" si="4"/>
        <v>6.7868149300485943</v>
      </c>
      <c r="P20" s="33">
        <f t="shared" si="5"/>
        <v>4.2226530588835738</v>
      </c>
    </row>
    <row r="21" spans="1:16" ht="16" x14ac:dyDescent="0.2">
      <c r="A21" s="29" t="s">
        <v>29871</v>
      </c>
      <c r="B21" s="29">
        <v>1328361</v>
      </c>
      <c r="C21" s="29">
        <v>15707</v>
      </c>
      <c r="D21" s="30">
        <f t="shared" si="0"/>
        <v>1.1824345942104594E-2</v>
      </c>
      <c r="E21" s="31">
        <f t="shared" si="1"/>
        <v>3.5714285714285712E-2</v>
      </c>
      <c r="F21" s="31">
        <f t="shared" si="2"/>
        <v>2.3889939772181117E-2</v>
      </c>
      <c r="G21" s="32">
        <v>1</v>
      </c>
      <c r="H21" s="32"/>
      <c r="I21" s="32"/>
      <c r="J21" s="32"/>
      <c r="K21" s="32"/>
      <c r="L21" s="32">
        <v>25</v>
      </c>
      <c r="M21" s="32">
        <v>2</v>
      </c>
      <c r="N21" s="32">
        <f t="shared" si="3"/>
        <v>28</v>
      </c>
      <c r="O21" s="33">
        <f t="shared" si="4"/>
        <v>9.09512592201839</v>
      </c>
      <c r="P21" s="33">
        <f t="shared" si="5"/>
        <v>3.0112296280905571</v>
      </c>
    </row>
    <row r="22" spans="1:16" ht="16" x14ac:dyDescent="0.2">
      <c r="A22" s="29" t="s">
        <v>20029</v>
      </c>
      <c r="B22" s="29">
        <v>5773552</v>
      </c>
      <c r="C22" s="29">
        <v>1700298</v>
      </c>
      <c r="D22" s="30">
        <f t="shared" si="0"/>
        <v>0.29449773726814965</v>
      </c>
      <c r="E22" s="31">
        <f t="shared" si="1"/>
        <v>0.63247863247863245</v>
      </c>
      <c r="F22" s="31">
        <f t="shared" si="2"/>
        <v>0.3379808952104828</v>
      </c>
      <c r="G22" s="32">
        <v>74</v>
      </c>
      <c r="H22" s="32">
        <v>7</v>
      </c>
      <c r="I22" s="32"/>
      <c r="J22" s="32"/>
      <c r="K22" s="32"/>
      <c r="L22" s="32">
        <v>28</v>
      </c>
      <c r="M22" s="32">
        <v>8</v>
      </c>
      <c r="N22" s="32">
        <f t="shared" si="3"/>
        <v>117</v>
      </c>
      <c r="O22" s="33">
        <f t="shared" si="4"/>
        <v>6.2173975217453483</v>
      </c>
      <c r="P22" s="33">
        <f t="shared" si="5"/>
        <v>2.8949744826556887</v>
      </c>
    </row>
    <row r="23" spans="1:16" ht="16" x14ac:dyDescent="0.2">
      <c r="A23" s="29" t="s">
        <v>20033</v>
      </c>
      <c r="B23" s="29">
        <v>6547629</v>
      </c>
      <c r="C23" s="29">
        <v>434398</v>
      </c>
      <c r="D23" s="30">
        <f t="shared" si="0"/>
        <v>6.6344320974813936E-2</v>
      </c>
      <c r="E23" s="31">
        <f t="shared" si="1"/>
        <v>0.2807017543859649</v>
      </c>
      <c r="F23" s="31">
        <f t="shared" si="2"/>
        <v>0.21435743341115096</v>
      </c>
      <c r="G23" s="32">
        <v>16</v>
      </c>
      <c r="H23" s="32">
        <v>10</v>
      </c>
      <c r="I23" s="32"/>
      <c r="J23" s="32"/>
      <c r="K23" s="32"/>
      <c r="L23" s="32">
        <v>28</v>
      </c>
      <c r="M23" s="32">
        <v>3</v>
      </c>
      <c r="N23" s="32">
        <f t="shared" si="3"/>
        <v>57</v>
      </c>
      <c r="O23" s="33">
        <f t="shared" si="4"/>
        <v>5.2617974431610781</v>
      </c>
      <c r="P23" s="33">
        <f t="shared" si="5"/>
        <v>1.2436344733119642</v>
      </c>
    </row>
    <row r="24" spans="1:16" ht="16" x14ac:dyDescent="0.2">
      <c r="A24" s="29" t="s">
        <v>20038</v>
      </c>
      <c r="B24" s="29">
        <v>9883640</v>
      </c>
      <c r="C24" s="29">
        <v>1400362</v>
      </c>
      <c r="D24" s="30">
        <f t="shared" si="0"/>
        <v>0.14168484485472962</v>
      </c>
      <c r="E24" s="31">
        <f t="shared" si="1"/>
        <v>0.35454545454545455</v>
      </c>
      <c r="F24" s="31">
        <f t="shared" si="2"/>
        <v>0.21286060969072493</v>
      </c>
      <c r="G24" s="32">
        <v>39</v>
      </c>
      <c r="H24" s="32">
        <v>4</v>
      </c>
      <c r="I24" s="32"/>
      <c r="J24" s="32">
        <v>2</v>
      </c>
      <c r="K24" s="32">
        <v>1</v>
      </c>
      <c r="L24" s="32">
        <v>52</v>
      </c>
      <c r="M24" s="32">
        <v>12</v>
      </c>
      <c r="N24" s="32">
        <f t="shared" si="3"/>
        <v>110</v>
      </c>
      <c r="O24" s="33">
        <f t="shared" si="4"/>
        <v>3.9785630939918195</v>
      </c>
      <c r="P24" s="33">
        <f t="shared" si="5"/>
        <v>1.5899289850991856</v>
      </c>
    </row>
    <row r="25" spans="1:16" ht="16" x14ac:dyDescent="0.2">
      <c r="A25" s="29" t="s">
        <v>20035</v>
      </c>
      <c r="B25" s="29">
        <v>5303925</v>
      </c>
      <c r="C25" s="29">
        <v>274412</v>
      </c>
      <c r="D25" s="30">
        <f t="shared" si="0"/>
        <v>5.1737533996050092E-2</v>
      </c>
      <c r="E25" s="31">
        <f t="shared" si="1"/>
        <v>0.18666666666666668</v>
      </c>
      <c r="F25" s="31">
        <f t="shared" si="2"/>
        <v>0.13492913267061657</v>
      </c>
      <c r="G25" s="32">
        <v>14</v>
      </c>
      <c r="H25" s="32">
        <v>4</v>
      </c>
      <c r="I25" s="32">
        <v>4</v>
      </c>
      <c r="J25" s="32">
        <v>5</v>
      </c>
      <c r="K25" s="32"/>
      <c r="L25" s="32">
        <v>46</v>
      </c>
      <c r="M25" s="32">
        <v>2</v>
      </c>
      <c r="N25" s="32">
        <f t="shared" si="3"/>
        <v>75</v>
      </c>
      <c r="O25" s="33">
        <f t="shared" si="4"/>
        <v>7.2883110068072838</v>
      </c>
      <c r="P25" s="33">
        <f t="shared" si="5"/>
        <v>2.0200673490454175</v>
      </c>
    </row>
    <row r="26" spans="1:16" ht="16" x14ac:dyDescent="0.2">
      <c r="A26" s="29" t="s">
        <v>963</v>
      </c>
      <c r="B26" s="29">
        <v>2967297</v>
      </c>
      <c r="C26" s="29">
        <v>1074200</v>
      </c>
      <c r="D26" s="30">
        <f t="shared" si="0"/>
        <v>0.36201297005321681</v>
      </c>
      <c r="E26" s="31">
        <f t="shared" si="1"/>
        <v>0.38554216867469882</v>
      </c>
      <c r="F26" s="31">
        <f t="shared" si="2"/>
        <v>2.3529198621482006E-2</v>
      </c>
      <c r="G26" s="32">
        <v>32</v>
      </c>
      <c r="H26" s="32">
        <v>1</v>
      </c>
      <c r="I26" s="32">
        <v>1</v>
      </c>
      <c r="J26" s="32"/>
      <c r="K26" s="32"/>
      <c r="L26" s="32">
        <v>41</v>
      </c>
      <c r="M26" s="32">
        <v>8</v>
      </c>
      <c r="N26" s="32">
        <f t="shared" si="3"/>
        <v>83</v>
      </c>
      <c r="O26" s="33">
        <f t="shared" si="4"/>
        <v>4.2556586961725671</v>
      </c>
      <c r="P26" s="33">
        <f t="shared" si="5"/>
        <v>3.9959407019731619</v>
      </c>
    </row>
    <row r="27" spans="1:16" ht="16" x14ac:dyDescent="0.2">
      <c r="A27" s="29" t="s">
        <v>20018</v>
      </c>
      <c r="B27" s="29">
        <v>5988927</v>
      </c>
      <c r="C27" s="29">
        <v>704043</v>
      </c>
      <c r="D27" s="30">
        <f t="shared" si="0"/>
        <v>0.11755745227817938</v>
      </c>
      <c r="E27" s="31">
        <f t="shared" si="1"/>
        <v>0.3888888888888889</v>
      </c>
      <c r="F27" s="31">
        <f t="shared" si="2"/>
        <v>0.27133143661070952</v>
      </c>
      <c r="G27" s="32">
        <v>63</v>
      </c>
      <c r="H27" s="32">
        <v>4</v>
      </c>
      <c r="I27" s="32"/>
      <c r="J27" s="32"/>
      <c r="K27" s="32">
        <v>2</v>
      </c>
      <c r="L27" s="32">
        <v>79</v>
      </c>
      <c r="M27" s="32">
        <v>14</v>
      </c>
      <c r="N27" s="32">
        <f t="shared" si="3"/>
        <v>162</v>
      </c>
      <c r="O27" s="33">
        <f t="shared" si="4"/>
        <v>12.783310110319967</v>
      </c>
      <c r="P27" s="33">
        <f t="shared" si="5"/>
        <v>3.8642743755028479</v>
      </c>
    </row>
    <row r="28" spans="1:16" ht="16" x14ac:dyDescent="0.2">
      <c r="A28" s="29" t="s">
        <v>29872</v>
      </c>
      <c r="B28" s="29">
        <v>989415</v>
      </c>
      <c r="C28" s="29">
        <v>4027</v>
      </c>
      <c r="D28" s="30">
        <f t="shared" si="0"/>
        <v>4.070081816022599E-3</v>
      </c>
      <c r="E28" s="31">
        <f t="shared" si="1"/>
        <v>0</v>
      </c>
      <c r="F28" s="31">
        <f t="shared" si="2"/>
        <v>-4.070081816022599E-3</v>
      </c>
      <c r="G28" s="32"/>
      <c r="H28" s="32">
        <v>1</v>
      </c>
      <c r="I28" s="32">
        <v>5</v>
      </c>
      <c r="J28" s="32"/>
      <c r="K28" s="32"/>
      <c r="L28" s="32">
        <v>24</v>
      </c>
      <c r="M28" s="32">
        <v>4</v>
      </c>
      <c r="N28" s="32">
        <f t="shared" si="3"/>
        <v>34</v>
      </c>
      <c r="O28" s="33">
        <f t="shared" si="4"/>
        <v>0</v>
      </c>
      <c r="P28" s="33">
        <f t="shared" si="5"/>
        <v>4.9091057414157433</v>
      </c>
    </row>
    <row r="29" spans="1:16" ht="16" x14ac:dyDescent="0.2">
      <c r="A29" s="29" t="s">
        <v>20023</v>
      </c>
      <c r="B29" s="29">
        <v>1826341</v>
      </c>
      <c r="C29" s="29">
        <v>82885</v>
      </c>
      <c r="D29" s="30">
        <f t="shared" si="0"/>
        <v>4.5383091109491604E-2</v>
      </c>
      <c r="E29" s="31">
        <f t="shared" si="1"/>
        <v>0.22580645161290322</v>
      </c>
      <c r="F29" s="31">
        <f t="shared" si="2"/>
        <v>0.18042336050341162</v>
      </c>
      <c r="G29" s="32">
        <v>7</v>
      </c>
      <c r="H29" s="32">
        <v>1</v>
      </c>
      <c r="I29" s="32">
        <v>1</v>
      </c>
      <c r="J29" s="32"/>
      <c r="K29" s="32"/>
      <c r="L29" s="32">
        <v>21</v>
      </c>
      <c r="M29" s="32">
        <v>1</v>
      </c>
      <c r="N29" s="32">
        <f t="shared" si="3"/>
        <v>31</v>
      </c>
      <c r="O29" s="33">
        <f t="shared" si="4"/>
        <v>12.064909211558183</v>
      </c>
      <c r="P29" s="33">
        <f t="shared" si="5"/>
        <v>2.4248327276075106</v>
      </c>
    </row>
    <row r="30" spans="1:16" ht="16" x14ac:dyDescent="0.2">
      <c r="A30" s="29" t="s">
        <v>20027</v>
      </c>
      <c r="B30" s="29">
        <v>2700551</v>
      </c>
      <c r="C30" s="29">
        <v>218626</v>
      </c>
      <c r="D30" s="30">
        <f t="shared" si="0"/>
        <v>8.0956071557248876E-2</v>
      </c>
      <c r="E30" s="31">
        <f t="shared" si="1"/>
        <v>0.17272727272727273</v>
      </c>
      <c r="F30" s="31">
        <f t="shared" si="2"/>
        <v>9.1771201170023853E-2</v>
      </c>
      <c r="G30" s="32">
        <v>19</v>
      </c>
      <c r="H30" s="32">
        <v>23</v>
      </c>
      <c r="I30" s="32">
        <v>2</v>
      </c>
      <c r="J30" s="32">
        <v>2</v>
      </c>
      <c r="K30" s="32">
        <v>1</v>
      </c>
      <c r="L30" s="32">
        <v>55</v>
      </c>
      <c r="M30" s="32">
        <v>8</v>
      </c>
      <c r="N30" s="32">
        <f t="shared" si="3"/>
        <v>110</v>
      </c>
      <c r="O30" s="33">
        <f t="shared" si="4"/>
        <v>12.415200910622316</v>
      </c>
      <c r="P30" s="33">
        <f t="shared" si="5"/>
        <v>5.8189183297355669</v>
      </c>
    </row>
    <row r="31" spans="1:16" ht="16" x14ac:dyDescent="0.2">
      <c r="A31" s="29" t="s">
        <v>29873</v>
      </c>
      <c r="B31" s="29">
        <v>1316470</v>
      </c>
      <c r="C31" s="29">
        <v>15035</v>
      </c>
      <c r="D31" s="30">
        <f t="shared" si="0"/>
        <v>1.1420693217467925E-2</v>
      </c>
      <c r="E31" s="31">
        <f t="shared" si="1"/>
        <v>0</v>
      </c>
      <c r="F31" s="31">
        <f t="shared" si="2"/>
        <v>-1.1420693217467925E-2</v>
      </c>
      <c r="G31" s="32"/>
      <c r="H31" s="32">
        <v>1</v>
      </c>
      <c r="I31" s="32"/>
      <c r="J31" s="32"/>
      <c r="K31" s="32"/>
      <c r="L31" s="32">
        <v>14</v>
      </c>
      <c r="M31" s="32"/>
      <c r="N31" s="32">
        <f t="shared" si="3"/>
        <v>15</v>
      </c>
      <c r="O31" s="33">
        <f t="shared" si="4"/>
        <v>0</v>
      </c>
      <c r="P31" s="33">
        <f t="shared" si="5"/>
        <v>1.6277295668394594</v>
      </c>
    </row>
    <row r="32" spans="1:16" ht="16" x14ac:dyDescent="0.2">
      <c r="A32" s="29" t="s">
        <v>20630</v>
      </c>
      <c r="B32" s="29">
        <v>8791894</v>
      </c>
      <c r="C32" s="29">
        <v>1204826</v>
      </c>
      <c r="D32" s="30">
        <f t="shared" si="0"/>
        <v>0.13703827639414215</v>
      </c>
      <c r="E32" s="31">
        <f t="shared" si="1"/>
        <v>0.4854368932038835</v>
      </c>
      <c r="F32" s="31">
        <f t="shared" si="2"/>
        <v>0.34839861680974138</v>
      </c>
      <c r="G32" s="32">
        <v>50</v>
      </c>
      <c r="H32" s="32">
        <v>13</v>
      </c>
      <c r="I32" s="32"/>
      <c r="J32" s="32">
        <v>2</v>
      </c>
      <c r="K32" s="32"/>
      <c r="L32" s="32">
        <v>29</v>
      </c>
      <c r="M32" s="32">
        <v>9</v>
      </c>
      <c r="N32" s="32">
        <f t="shared" si="3"/>
        <v>103</v>
      </c>
      <c r="O32" s="33">
        <f t="shared" si="4"/>
        <v>5.9285383473274509</v>
      </c>
      <c r="P32" s="33">
        <f t="shared" si="5"/>
        <v>1.6736195539079197</v>
      </c>
    </row>
    <row r="33" spans="1:16" ht="16" x14ac:dyDescent="0.2">
      <c r="A33" s="29" t="s">
        <v>20031</v>
      </c>
      <c r="B33" s="29">
        <v>2059179</v>
      </c>
      <c r="C33" s="29">
        <v>42550</v>
      </c>
      <c r="D33" s="30">
        <f t="shared" si="0"/>
        <v>2.0663575143297402E-2</v>
      </c>
      <c r="E33" s="31">
        <f t="shared" si="1"/>
        <v>3.2000000000000001E-2</v>
      </c>
      <c r="F33" s="31">
        <f t="shared" si="2"/>
        <v>1.1336424856702599E-2</v>
      </c>
      <c r="G33" s="32">
        <v>4</v>
      </c>
      <c r="H33" s="32">
        <v>68</v>
      </c>
      <c r="I33" s="32">
        <v>5</v>
      </c>
      <c r="J33" s="32">
        <v>1</v>
      </c>
      <c r="K33" s="32"/>
      <c r="L33" s="32">
        <v>40</v>
      </c>
      <c r="M33" s="32">
        <v>7</v>
      </c>
      <c r="N33" s="32">
        <f t="shared" si="3"/>
        <v>125</v>
      </c>
      <c r="O33" s="33">
        <f t="shared" si="4"/>
        <v>13.429578646969953</v>
      </c>
      <c r="P33" s="33">
        <f t="shared" si="5"/>
        <v>8.6719721098276832</v>
      </c>
    </row>
    <row r="34" spans="1:16" ht="16" x14ac:dyDescent="0.2">
      <c r="A34" s="29" t="s">
        <v>738</v>
      </c>
      <c r="B34" s="29">
        <v>19378102</v>
      </c>
      <c r="C34" s="29">
        <v>3073800</v>
      </c>
      <c r="D34" s="30">
        <f t="shared" si="0"/>
        <v>0.1586223459862065</v>
      </c>
      <c r="E34" s="31">
        <f t="shared" ref="E34:E52" si="6">G34/N34</f>
        <v>0.45270270270270269</v>
      </c>
      <c r="F34" s="31">
        <f t="shared" si="2"/>
        <v>0.29408035671649618</v>
      </c>
      <c r="G34" s="32">
        <v>67</v>
      </c>
      <c r="H34" s="32">
        <v>19</v>
      </c>
      <c r="I34" s="32"/>
      <c r="J34" s="32">
        <v>2</v>
      </c>
      <c r="K34" s="32"/>
      <c r="L34" s="32">
        <v>51</v>
      </c>
      <c r="M34" s="32">
        <v>9</v>
      </c>
      <c r="N34" s="32">
        <f t="shared" si="3"/>
        <v>148</v>
      </c>
      <c r="O34" s="33">
        <f t="shared" si="4"/>
        <v>3.1138748687060227</v>
      </c>
      <c r="P34" s="33">
        <f t="shared" si="5"/>
        <v>1.0910695558758616</v>
      </c>
    </row>
    <row r="35" spans="1:16" ht="16" x14ac:dyDescent="0.2">
      <c r="A35" s="29" t="s">
        <v>20036</v>
      </c>
      <c r="B35" s="29">
        <v>9535483</v>
      </c>
      <c r="C35" s="29">
        <v>2048628</v>
      </c>
      <c r="D35" s="30">
        <f t="shared" si="0"/>
        <v>0.21484260419739618</v>
      </c>
      <c r="E35" s="31">
        <f t="shared" si="6"/>
        <v>0.390625</v>
      </c>
      <c r="F35" s="31">
        <f t="shared" si="2"/>
        <v>0.17578239580260382</v>
      </c>
      <c r="G35" s="32">
        <v>75</v>
      </c>
      <c r="H35" s="32">
        <v>10</v>
      </c>
      <c r="I35" s="32">
        <v>1</v>
      </c>
      <c r="J35" s="32">
        <v>1</v>
      </c>
      <c r="K35" s="32">
        <v>1</v>
      </c>
      <c r="L35" s="32">
        <v>97</v>
      </c>
      <c r="M35" s="32">
        <v>7</v>
      </c>
      <c r="N35" s="32">
        <f t="shared" si="3"/>
        <v>192</v>
      </c>
      <c r="O35" s="33">
        <f t="shared" si="4"/>
        <v>5.2299810967563243</v>
      </c>
      <c r="P35" s="33">
        <f t="shared" si="5"/>
        <v>2.8764742623495247</v>
      </c>
    </row>
    <row r="36" spans="1:16" ht="16" x14ac:dyDescent="0.2">
      <c r="A36" s="29" t="s">
        <v>29874</v>
      </c>
      <c r="B36" s="29">
        <v>672591</v>
      </c>
      <c r="C36" s="29">
        <v>7960</v>
      </c>
      <c r="D36" s="30">
        <f t="shared" si="0"/>
        <v>1.1834829785114579E-2</v>
      </c>
      <c r="E36" s="31">
        <f t="shared" si="6"/>
        <v>0</v>
      </c>
      <c r="F36" s="31">
        <f t="shared" si="2"/>
        <v>-1.1834829785114579E-2</v>
      </c>
      <c r="G36" s="32"/>
      <c r="H36" s="32"/>
      <c r="I36" s="32">
        <v>4</v>
      </c>
      <c r="J36" s="32"/>
      <c r="K36" s="32"/>
      <c r="L36" s="32">
        <v>8</v>
      </c>
      <c r="M36" s="32"/>
      <c r="N36" s="32">
        <f t="shared" si="3"/>
        <v>12</v>
      </c>
      <c r="O36" s="33">
        <f t="shared" si="4"/>
        <v>0</v>
      </c>
      <c r="P36" s="33">
        <f t="shared" si="5"/>
        <v>2.5487788481940945</v>
      </c>
    </row>
    <row r="37" spans="1:16" ht="16" x14ac:dyDescent="0.2">
      <c r="A37" s="29" t="s">
        <v>13443</v>
      </c>
      <c r="B37" s="29">
        <v>11536504</v>
      </c>
      <c r="C37" s="29">
        <v>1407681</v>
      </c>
      <c r="D37" s="30">
        <f t="shared" si="0"/>
        <v>0.12201972105240895</v>
      </c>
      <c r="E37" s="31">
        <f t="shared" si="6"/>
        <v>0.38265306122448978</v>
      </c>
      <c r="F37" s="31">
        <f t="shared" si="2"/>
        <v>0.26063334017208084</v>
      </c>
      <c r="G37" s="32">
        <v>75</v>
      </c>
      <c r="H37" s="32">
        <v>2</v>
      </c>
      <c r="I37" s="32"/>
      <c r="J37" s="32">
        <v>3</v>
      </c>
      <c r="K37" s="32"/>
      <c r="L37" s="32">
        <v>106</v>
      </c>
      <c r="M37" s="32">
        <v>10</v>
      </c>
      <c r="N37" s="32">
        <f t="shared" si="3"/>
        <v>196</v>
      </c>
      <c r="O37" s="33">
        <f t="shared" si="4"/>
        <v>7.6113023577683547</v>
      </c>
      <c r="P37" s="33">
        <f t="shared" si="5"/>
        <v>2.4270784286123428</v>
      </c>
    </row>
    <row r="38" spans="1:16" ht="16" x14ac:dyDescent="0.2">
      <c r="A38" s="29" t="s">
        <v>1078</v>
      </c>
      <c r="B38" s="29">
        <v>3751351</v>
      </c>
      <c r="C38" s="29">
        <v>277644</v>
      </c>
      <c r="D38" s="30">
        <f t="shared" si="0"/>
        <v>7.4011736038563175E-2</v>
      </c>
      <c r="E38" s="31">
        <f t="shared" si="6"/>
        <v>0.23529411764705882</v>
      </c>
      <c r="F38" s="31">
        <f t="shared" si="2"/>
        <v>0.16128238160849565</v>
      </c>
      <c r="G38" s="32">
        <v>44</v>
      </c>
      <c r="H38" s="32">
        <v>16</v>
      </c>
      <c r="I38" s="32">
        <v>11</v>
      </c>
      <c r="J38" s="32">
        <v>2</v>
      </c>
      <c r="K38" s="32">
        <v>1</v>
      </c>
      <c r="L38" s="32">
        <v>109</v>
      </c>
      <c r="M38" s="32">
        <v>4</v>
      </c>
      <c r="N38" s="32">
        <f t="shared" si="3"/>
        <v>187</v>
      </c>
      <c r="O38" s="33">
        <f t="shared" si="4"/>
        <v>22.63947459953857</v>
      </c>
      <c r="P38" s="33">
        <f t="shared" si="5"/>
        <v>7.121243976979418</v>
      </c>
    </row>
    <row r="39" spans="1:16" ht="16" x14ac:dyDescent="0.2">
      <c r="A39" s="29" t="s">
        <v>20028</v>
      </c>
      <c r="B39" s="29">
        <v>3831074</v>
      </c>
      <c r="C39" s="29">
        <v>69206</v>
      </c>
      <c r="D39" s="30">
        <f t="shared" si="0"/>
        <v>1.8064386122533787E-2</v>
      </c>
      <c r="E39" s="31">
        <f t="shared" si="6"/>
        <v>8.1632653061224483E-2</v>
      </c>
      <c r="F39" s="31">
        <f t="shared" si="2"/>
        <v>6.3568266938690693E-2</v>
      </c>
      <c r="G39" s="32">
        <v>8</v>
      </c>
      <c r="H39" s="32">
        <v>7</v>
      </c>
      <c r="I39" s="32"/>
      <c r="J39" s="32"/>
      <c r="K39" s="32"/>
      <c r="L39" s="32">
        <v>76</v>
      </c>
      <c r="M39" s="32">
        <v>7</v>
      </c>
      <c r="N39" s="32">
        <f t="shared" si="3"/>
        <v>98</v>
      </c>
      <c r="O39" s="33">
        <f t="shared" si="4"/>
        <v>16.513844794629701</v>
      </c>
      <c r="P39" s="33">
        <f t="shared" si="5"/>
        <v>3.6543277420378724</v>
      </c>
    </row>
    <row r="40" spans="1:16" ht="16" x14ac:dyDescent="0.2">
      <c r="A40" s="29" t="s">
        <v>20039</v>
      </c>
      <c r="B40" s="29">
        <v>12702379</v>
      </c>
      <c r="C40" s="29">
        <v>1377689</v>
      </c>
      <c r="D40" s="30">
        <f t="shared" si="0"/>
        <v>0.10845913194685815</v>
      </c>
      <c r="E40" s="31">
        <f t="shared" si="6"/>
        <v>0.31515151515151513</v>
      </c>
      <c r="F40" s="31">
        <f t="shared" si="2"/>
        <v>0.20669238320465699</v>
      </c>
      <c r="G40" s="32">
        <v>52</v>
      </c>
      <c r="H40" s="32">
        <v>10</v>
      </c>
      <c r="I40" s="32">
        <v>1</v>
      </c>
      <c r="J40" s="32">
        <v>1</v>
      </c>
      <c r="K40" s="32"/>
      <c r="L40" s="32">
        <v>78</v>
      </c>
      <c r="M40" s="32">
        <v>23</v>
      </c>
      <c r="N40" s="32">
        <f t="shared" si="3"/>
        <v>165</v>
      </c>
      <c r="O40" s="33">
        <f t="shared" si="4"/>
        <v>5.3920525086368754</v>
      </c>
      <c r="P40" s="33">
        <f t="shared" si="5"/>
        <v>1.8556703883129744</v>
      </c>
    </row>
    <row r="41" spans="1:16" ht="16" x14ac:dyDescent="0.2">
      <c r="A41" s="29" t="s">
        <v>29875</v>
      </c>
      <c r="B41" s="29">
        <v>1052567</v>
      </c>
      <c r="C41" s="29">
        <v>60189</v>
      </c>
      <c r="D41" s="30">
        <f t="shared" si="0"/>
        <v>5.7183058180619382E-2</v>
      </c>
      <c r="E41" s="31">
        <f t="shared" si="6"/>
        <v>0.5</v>
      </c>
      <c r="F41" s="31">
        <f t="shared" si="2"/>
        <v>0.44281694181938064</v>
      </c>
      <c r="G41" s="32">
        <v>3</v>
      </c>
      <c r="H41" s="32">
        <v>1</v>
      </c>
      <c r="I41" s="32"/>
      <c r="J41" s="32"/>
      <c r="K41" s="32"/>
      <c r="L41" s="32">
        <v>2</v>
      </c>
      <c r="M41" s="32"/>
      <c r="N41" s="32">
        <f t="shared" si="3"/>
        <v>6</v>
      </c>
      <c r="O41" s="33">
        <f t="shared" si="4"/>
        <v>7.1204277953019419</v>
      </c>
      <c r="P41" s="33">
        <f t="shared" si="5"/>
        <v>0.81433567377930072</v>
      </c>
    </row>
    <row r="42" spans="1:16" ht="16" x14ac:dyDescent="0.2">
      <c r="A42" s="29" t="s">
        <v>29876</v>
      </c>
      <c r="B42" s="29">
        <v>4625364</v>
      </c>
      <c r="C42" s="29">
        <v>1290684</v>
      </c>
      <c r="D42" s="30">
        <f t="shared" si="0"/>
        <v>0.2790448492270014</v>
      </c>
      <c r="E42" s="31">
        <f t="shared" si="6"/>
        <v>0.32710280373831774</v>
      </c>
      <c r="F42" s="31">
        <f t="shared" si="2"/>
        <v>4.8057954511316336E-2</v>
      </c>
      <c r="G42" s="32">
        <v>35</v>
      </c>
      <c r="H42" s="32">
        <v>2</v>
      </c>
      <c r="I42" s="32"/>
      <c r="J42" s="32">
        <v>2</v>
      </c>
      <c r="K42" s="32"/>
      <c r="L42" s="32">
        <v>63</v>
      </c>
      <c r="M42" s="32">
        <v>5</v>
      </c>
      <c r="N42" s="32">
        <f t="shared" si="3"/>
        <v>107</v>
      </c>
      <c r="O42" s="33">
        <f t="shared" si="4"/>
        <v>3.8739149164319078</v>
      </c>
      <c r="P42" s="33">
        <f t="shared" si="5"/>
        <v>3.3047592115375757</v>
      </c>
    </row>
    <row r="43" spans="1:16" ht="16" x14ac:dyDescent="0.2">
      <c r="A43" s="29" t="s">
        <v>29877</v>
      </c>
      <c r="B43" s="29">
        <v>814180</v>
      </c>
      <c r="C43" s="29">
        <v>10207</v>
      </c>
      <c r="D43" s="30">
        <f t="shared" si="0"/>
        <v>1.2536539831486894E-2</v>
      </c>
      <c r="E43" s="31">
        <f t="shared" si="6"/>
        <v>0</v>
      </c>
      <c r="F43" s="31">
        <f t="shared" si="2"/>
        <v>-1.2536539831486894E-2</v>
      </c>
      <c r="G43" s="32"/>
      <c r="H43" s="32"/>
      <c r="I43" s="32">
        <v>8</v>
      </c>
      <c r="J43" s="32">
        <v>1</v>
      </c>
      <c r="K43" s="32"/>
      <c r="L43" s="32">
        <v>10</v>
      </c>
      <c r="M43" s="32">
        <v>2</v>
      </c>
      <c r="N43" s="32">
        <f t="shared" si="3"/>
        <v>21</v>
      </c>
      <c r="O43" s="33">
        <f t="shared" si="4"/>
        <v>0</v>
      </c>
      <c r="P43" s="33">
        <f t="shared" si="5"/>
        <v>3.6846888894347689</v>
      </c>
    </row>
    <row r="44" spans="1:16" ht="16" x14ac:dyDescent="0.2">
      <c r="A44" s="29" t="s">
        <v>20025</v>
      </c>
      <c r="B44" s="29">
        <v>6346105</v>
      </c>
      <c r="C44" s="29">
        <v>1055689</v>
      </c>
      <c r="D44" s="30">
        <f t="shared" si="0"/>
        <v>0.16635227434780861</v>
      </c>
      <c r="E44" s="31">
        <f t="shared" si="6"/>
        <v>0.22368421052631579</v>
      </c>
      <c r="F44" s="31">
        <f t="shared" si="2"/>
        <v>5.7331936178507181E-2</v>
      </c>
      <c r="G44" s="32">
        <v>34</v>
      </c>
      <c r="H44" s="32">
        <v>5</v>
      </c>
      <c r="I44" s="32"/>
      <c r="J44" s="32">
        <v>2</v>
      </c>
      <c r="K44" s="32"/>
      <c r="L44" s="32">
        <v>101</v>
      </c>
      <c r="M44" s="32">
        <v>10</v>
      </c>
      <c r="N44" s="32">
        <f t="shared" si="3"/>
        <v>152</v>
      </c>
      <c r="O44" s="33">
        <f t="shared" si="4"/>
        <v>4.6009221059827832</v>
      </c>
      <c r="P44" s="33">
        <f t="shared" si="5"/>
        <v>3.4216713581457787</v>
      </c>
    </row>
    <row r="45" spans="1:16" ht="16" x14ac:dyDescent="0.2">
      <c r="A45" s="29" t="s">
        <v>20021</v>
      </c>
      <c r="B45" s="29">
        <v>25145561</v>
      </c>
      <c r="C45" s="29">
        <v>2979598</v>
      </c>
      <c r="D45" s="30">
        <f t="shared" si="0"/>
        <v>0.11849399581898372</v>
      </c>
      <c r="E45" s="31">
        <f t="shared" si="6"/>
        <v>0.21947194719471946</v>
      </c>
      <c r="F45" s="31">
        <f t="shared" si="2"/>
        <v>0.10097795137573574</v>
      </c>
      <c r="G45" s="32">
        <v>133</v>
      </c>
      <c r="H45" s="32">
        <v>190</v>
      </c>
      <c r="I45" s="32">
        <v>1</v>
      </c>
      <c r="J45" s="32">
        <v>9</v>
      </c>
      <c r="K45" s="32"/>
      <c r="L45" s="32">
        <v>222</v>
      </c>
      <c r="M45" s="32">
        <v>51</v>
      </c>
      <c r="N45" s="32">
        <f t="shared" si="3"/>
        <v>606</v>
      </c>
      <c r="O45" s="33">
        <f t="shared" si="4"/>
        <v>6.3766991386086316</v>
      </c>
      <c r="P45" s="33">
        <f t="shared" si="5"/>
        <v>3.4428115790070692</v>
      </c>
    </row>
    <row r="46" spans="1:16" ht="16" x14ac:dyDescent="0.2">
      <c r="A46" s="29" t="s">
        <v>577</v>
      </c>
      <c r="B46" s="29">
        <v>2763885</v>
      </c>
      <c r="C46" s="29">
        <v>29287</v>
      </c>
      <c r="D46" s="30">
        <f t="shared" si="0"/>
        <v>1.0596316416927622E-2</v>
      </c>
      <c r="E46" s="31">
        <f t="shared" si="6"/>
        <v>9.8591549295774641E-2</v>
      </c>
      <c r="F46" s="31">
        <f t="shared" si="2"/>
        <v>8.7995232878847016E-2</v>
      </c>
      <c r="G46" s="32">
        <v>7</v>
      </c>
      <c r="H46" s="32">
        <v>10</v>
      </c>
      <c r="I46" s="32">
        <v>2</v>
      </c>
      <c r="J46" s="32"/>
      <c r="K46" s="32">
        <v>2</v>
      </c>
      <c r="L46" s="32">
        <v>49</v>
      </c>
      <c r="M46" s="32">
        <v>1</v>
      </c>
      <c r="N46" s="32">
        <f t="shared" si="3"/>
        <v>71</v>
      </c>
      <c r="O46" s="33">
        <f t="shared" si="4"/>
        <v>34.144842421552227</v>
      </c>
      <c r="P46" s="33">
        <f t="shared" si="5"/>
        <v>3.6697826222354202</v>
      </c>
    </row>
    <row r="47" spans="1:16" ht="16" x14ac:dyDescent="0.2">
      <c r="A47" s="29" t="s">
        <v>29878</v>
      </c>
      <c r="B47" s="29">
        <v>625741</v>
      </c>
      <c r="C47" s="29">
        <v>6277</v>
      </c>
      <c r="D47" s="30">
        <f t="shared" si="0"/>
        <v>1.0031306882560037E-2</v>
      </c>
      <c r="E47" s="31">
        <f t="shared" si="6"/>
        <v>0</v>
      </c>
      <c r="F47" s="31">
        <f t="shared" si="2"/>
        <v>-1.0031306882560037E-2</v>
      </c>
      <c r="G47" s="32"/>
      <c r="H47" s="32">
        <v>1</v>
      </c>
      <c r="I47" s="32">
        <v>1</v>
      </c>
      <c r="J47" s="32"/>
      <c r="K47" s="32"/>
      <c r="L47" s="32">
        <v>6</v>
      </c>
      <c r="M47" s="32"/>
      <c r="N47" s="32">
        <f t="shared" si="3"/>
        <v>8</v>
      </c>
      <c r="O47" s="33">
        <f t="shared" si="4"/>
        <v>0</v>
      </c>
      <c r="P47" s="33">
        <f t="shared" si="5"/>
        <v>1.826406041568545</v>
      </c>
    </row>
    <row r="48" spans="1:16" ht="16" x14ac:dyDescent="0.2">
      <c r="A48" s="29" t="s">
        <v>20030</v>
      </c>
      <c r="B48" s="29">
        <v>8001024</v>
      </c>
      <c r="C48" s="29">
        <v>1551399</v>
      </c>
      <c r="D48" s="30">
        <f t="shared" si="0"/>
        <v>0.19390005579285852</v>
      </c>
      <c r="E48" s="31">
        <f t="shared" si="6"/>
        <v>0.43697478991596639</v>
      </c>
      <c r="F48" s="31">
        <f t="shared" si="2"/>
        <v>0.24307473412310787</v>
      </c>
      <c r="G48" s="32">
        <v>52</v>
      </c>
      <c r="H48" s="32">
        <v>8</v>
      </c>
      <c r="I48" s="32"/>
      <c r="J48" s="32">
        <v>1</v>
      </c>
      <c r="K48" s="32"/>
      <c r="L48" s="32">
        <v>46</v>
      </c>
      <c r="M48" s="32">
        <v>12</v>
      </c>
      <c r="N48" s="32">
        <f t="shared" si="3"/>
        <v>119</v>
      </c>
      <c r="O48" s="33">
        <f t="shared" si="4"/>
        <v>4.7883048967876274</v>
      </c>
      <c r="P48" s="33">
        <f t="shared" si="5"/>
        <v>2.1247280348115445</v>
      </c>
    </row>
    <row r="49" spans="1:16" ht="16" x14ac:dyDescent="0.2">
      <c r="A49" s="29" t="s">
        <v>112</v>
      </c>
      <c r="B49" s="29">
        <v>6724540</v>
      </c>
      <c r="C49" s="29">
        <v>240042</v>
      </c>
      <c r="D49" s="30">
        <f t="shared" si="0"/>
        <v>3.5696419383333282E-2</v>
      </c>
      <c r="E49" s="31">
        <f t="shared" si="6"/>
        <v>0.10810810810810811</v>
      </c>
      <c r="F49" s="31">
        <f t="shared" si="2"/>
        <v>7.2411688724774825E-2</v>
      </c>
      <c r="G49" s="32">
        <v>20</v>
      </c>
      <c r="H49" s="32">
        <v>20</v>
      </c>
      <c r="I49" s="32">
        <v>11</v>
      </c>
      <c r="J49" s="32">
        <v>4</v>
      </c>
      <c r="K49" s="32">
        <v>4</v>
      </c>
      <c r="L49" s="32">
        <v>103</v>
      </c>
      <c r="M49" s="32">
        <v>23</v>
      </c>
      <c r="N49" s="32">
        <f t="shared" si="3"/>
        <v>185</v>
      </c>
      <c r="O49" s="33">
        <f t="shared" si="4"/>
        <v>11.902678935948115</v>
      </c>
      <c r="P49" s="33">
        <f t="shared" si="5"/>
        <v>3.9301679265156322</v>
      </c>
    </row>
    <row r="50" spans="1:16" ht="16" x14ac:dyDescent="0.2">
      <c r="A50" s="29" t="s">
        <v>29879</v>
      </c>
      <c r="B50" s="29">
        <v>1852994</v>
      </c>
      <c r="C50" s="29">
        <v>63124</v>
      </c>
      <c r="D50" s="30">
        <f t="shared" si="0"/>
        <v>3.4065949484995632E-2</v>
      </c>
      <c r="E50" s="31">
        <f t="shared" si="6"/>
        <v>0.15</v>
      </c>
      <c r="F50" s="31">
        <f t="shared" si="2"/>
        <v>0.11593405051500436</v>
      </c>
      <c r="G50" s="32">
        <v>9</v>
      </c>
      <c r="H50" s="32"/>
      <c r="I50" s="32"/>
      <c r="J50" s="32"/>
      <c r="K50" s="32"/>
      <c r="L50" s="32">
        <v>41</v>
      </c>
      <c r="M50" s="32">
        <v>10</v>
      </c>
      <c r="N50" s="32">
        <f t="shared" si="3"/>
        <v>60</v>
      </c>
      <c r="O50" s="33">
        <f t="shared" si="4"/>
        <v>20.368073723374405</v>
      </c>
      <c r="P50" s="33">
        <f t="shared" si="5"/>
        <v>4.6257184704475955</v>
      </c>
    </row>
    <row r="51" spans="1:16" ht="16" x14ac:dyDescent="0.2">
      <c r="A51" s="29" t="s">
        <v>20037</v>
      </c>
      <c r="B51" s="29">
        <v>5686986</v>
      </c>
      <c r="C51" s="29">
        <v>359148</v>
      </c>
      <c r="D51" s="30">
        <f t="shared" si="0"/>
        <v>6.3152608429139792E-2</v>
      </c>
      <c r="E51" s="31">
        <f t="shared" si="6"/>
        <v>0.2608695652173913</v>
      </c>
      <c r="F51" s="31">
        <f t="shared" si="2"/>
        <v>0.19771695678825152</v>
      </c>
      <c r="G51" s="32">
        <v>24</v>
      </c>
      <c r="H51" s="32">
        <v>4</v>
      </c>
      <c r="I51" s="32">
        <v>5</v>
      </c>
      <c r="J51" s="32">
        <v>3</v>
      </c>
      <c r="K51" s="32"/>
      <c r="L51" s="32">
        <v>53</v>
      </c>
      <c r="M51" s="32">
        <v>3</v>
      </c>
      <c r="N51" s="32">
        <f t="shared" si="3"/>
        <v>92</v>
      </c>
      <c r="O51" s="33">
        <f t="shared" si="4"/>
        <v>9.5464026768113115</v>
      </c>
      <c r="P51" s="33">
        <f t="shared" si="5"/>
        <v>2.3110408822629673</v>
      </c>
    </row>
    <row r="52" spans="1:16" ht="16" x14ac:dyDescent="0.2">
      <c r="A52" s="29" t="s">
        <v>4342</v>
      </c>
      <c r="B52" s="29">
        <v>563626</v>
      </c>
      <c r="C52" s="29">
        <v>4748</v>
      </c>
      <c r="D52" s="30">
        <f t="shared" si="0"/>
        <v>8.4240258611206729E-3</v>
      </c>
      <c r="E52" s="31">
        <f t="shared" si="6"/>
        <v>0</v>
      </c>
      <c r="F52" s="31">
        <f t="shared" si="2"/>
        <v>-8.4240258611206729E-3</v>
      </c>
      <c r="G52" s="32"/>
      <c r="H52" s="32">
        <v>2</v>
      </c>
      <c r="I52" s="32">
        <v>1</v>
      </c>
      <c r="J52" s="32"/>
      <c r="K52" s="32"/>
      <c r="L52" s="32">
        <v>12</v>
      </c>
      <c r="M52" s="32">
        <v>2</v>
      </c>
      <c r="N52" s="32">
        <f t="shared" si="3"/>
        <v>17</v>
      </c>
      <c r="O52" s="33">
        <f t="shared" si="4"/>
        <v>0</v>
      </c>
      <c r="P52" s="33">
        <f t="shared" si="5"/>
        <v>4.3088349873345599</v>
      </c>
    </row>
    <row r="55" spans="1:16" x14ac:dyDescent="0.15">
      <c r="A55" s="16" t="s">
        <v>39024</v>
      </c>
    </row>
  </sheetData>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workbookViewId="0">
      <selection activeCell="G5" sqref="G5"/>
    </sheetView>
  </sheetViews>
  <sheetFormatPr baseColWidth="10" defaultRowHeight="13" x14ac:dyDescent="0.15"/>
  <cols>
    <col min="1" max="1" width="23.1640625" style="11" customWidth="1"/>
    <col min="2" max="2" width="29.1640625" style="16" customWidth="1"/>
    <col min="3" max="3" width="10.83203125" style="11" customWidth="1"/>
  </cols>
  <sheetData>
    <row r="1" spans="1:5" x14ac:dyDescent="0.15">
      <c r="A1" s="12" t="s">
        <v>20618</v>
      </c>
      <c r="B1" s="13" t="s">
        <v>24290</v>
      </c>
      <c r="C1" s="9" t="s">
        <v>39031</v>
      </c>
      <c r="D1" s="35" t="s">
        <v>30253</v>
      </c>
      <c r="E1" s="35" t="s">
        <v>30252</v>
      </c>
    </row>
    <row r="2" spans="1:5" x14ac:dyDescent="0.15">
      <c r="A2" s="15" t="s">
        <v>1581</v>
      </c>
      <c r="B2" s="16" t="s">
        <v>7340</v>
      </c>
      <c r="C2" s="16">
        <v>3</v>
      </c>
      <c r="D2" s="16">
        <v>3556</v>
      </c>
      <c r="E2" s="39">
        <f>C2/D2/5*100000</f>
        <v>16.872890888638921</v>
      </c>
    </row>
    <row r="3" spans="1:5" x14ac:dyDescent="0.15">
      <c r="A3" s="15" t="s">
        <v>3599</v>
      </c>
      <c r="B3" s="16" t="s">
        <v>3601</v>
      </c>
      <c r="C3" s="16">
        <v>1</v>
      </c>
      <c r="D3" s="16">
        <v>1779</v>
      </c>
      <c r="E3" s="39">
        <f t="shared" ref="E3:E16" si="0">C3/D3/5*100000</f>
        <v>11.242270938729623</v>
      </c>
    </row>
    <row r="4" spans="1:5" x14ac:dyDescent="0.15">
      <c r="A4" s="15" t="s">
        <v>671</v>
      </c>
      <c r="B4" s="16" t="s">
        <v>4774</v>
      </c>
      <c r="C4" s="16">
        <v>1</v>
      </c>
      <c r="D4" s="16">
        <v>2178</v>
      </c>
      <c r="E4" s="39">
        <f t="shared" si="0"/>
        <v>9.1827364554637274</v>
      </c>
    </row>
    <row r="5" spans="1:5" x14ac:dyDescent="0.15">
      <c r="A5" s="15" t="s">
        <v>1077</v>
      </c>
      <c r="B5" s="16" t="s">
        <v>1079</v>
      </c>
      <c r="C5" s="16">
        <v>16</v>
      </c>
      <c r="D5" s="16">
        <v>42192</v>
      </c>
      <c r="E5" s="39">
        <f t="shared" si="0"/>
        <v>7.5843761850587779</v>
      </c>
    </row>
    <row r="6" spans="1:5" x14ac:dyDescent="0.15">
      <c r="A6" s="15" t="s">
        <v>6321</v>
      </c>
      <c r="B6" s="16" t="s">
        <v>6322</v>
      </c>
      <c r="C6" s="16">
        <v>1</v>
      </c>
      <c r="D6" s="16">
        <v>2715</v>
      </c>
      <c r="E6" s="39">
        <f t="shared" si="0"/>
        <v>7.3664825046040514</v>
      </c>
    </row>
    <row r="7" spans="1:5" x14ac:dyDescent="0.15">
      <c r="A7" s="15" t="s">
        <v>693</v>
      </c>
      <c r="B7" s="16" t="s">
        <v>4419</v>
      </c>
      <c r="C7" s="16">
        <v>25</v>
      </c>
      <c r="D7" s="16">
        <v>69439</v>
      </c>
      <c r="E7" s="39">
        <f t="shared" si="0"/>
        <v>7.2005645242587022</v>
      </c>
    </row>
    <row r="8" spans="1:5" x14ac:dyDescent="0.15">
      <c r="A8" s="15" t="s">
        <v>822</v>
      </c>
      <c r="B8" s="16" t="s">
        <v>823</v>
      </c>
      <c r="C8" s="16">
        <v>1</v>
      </c>
      <c r="D8" s="16">
        <v>2932</v>
      </c>
      <c r="E8" s="39">
        <f t="shared" si="0"/>
        <v>6.8212824010914055</v>
      </c>
    </row>
    <row r="9" spans="1:5" x14ac:dyDescent="0.15">
      <c r="A9" s="15" t="s">
        <v>767</v>
      </c>
      <c r="B9" s="16" t="s">
        <v>5827</v>
      </c>
      <c r="C9" s="16">
        <v>3</v>
      </c>
      <c r="D9" s="16">
        <v>9145</v>
      </c>
      <c r="E9" s="39">
        <f t="shared" si="0"/>
        <v>6.5609622744669229</v>
      </c>
    </row>
    <row r="10" spans="1:5" x14ac:dyDescent="0.15">
      <c r="A10" s="15" t="s">
        <v>906</v>
      </c>
      <c r="B10" s="16" t="s">
        <v>4857</v>
      </c>
      <c r="C10" s="16">
        <v>3</v>
      </c>
      <c r="D10" s="16">
        <v>9944</v>
      </c>
      <c r="E10" s="39">
        <f t="shared" si="0"/>
        <v>6.0337892196299272</v>
      </c>
    </row>
    <row r="11" spans="1:5" x14ac:dyDescent="0.15">
      <c r="A11" s="15" t="s">
        <v>3252</v>
      </c>
      <c r="B11" s="16" t="s">
        <v>3254</v>
      </c>
      <c r="C11" s="16">
        <v>2</v>
      </c>
      <c r="D11" s="16">
        <v>6845</v>
      </c>
      <c r="E11" s="39">
        <f t="shared" si="0"/>
        <v>5.8436815193571947</v>
      </c>
    </row>
    <row r="12" spans="1:5" x14ac:dyDescent="0.15">
      <c r="A12" s="15" t="s">
        <v>1117</v>
      </c>
      <c r="B12" s="16" t="s">
        <v>1118</v>
      </c>
      <c r="C12" s="16">
        <v>1</v>
      </c>
      <c r="D12" s="16">
        <v>3494</v>
      </c>
      <c r="E12" s="39">
        <f t="shared" si="0"/>
        <v>5.7240984544934168</v>
      </c>
    </row>
    <row r="13" spans="1:5" x14ac:dyDescent="0.15">
      <c r="A13" s="15" t="s">
        <v>1844</v>
      </c>
      <c r="B13" s="16" t="s">
        <v>1846</v>
      </c>
      <c r="C13" s="16">
        <v>1</v>
      </c>
      <c r="D13" s="16">
        <v>4021</v>
      </c>
      <c r="E13" s="39">
        <f t="shared" si="0"/>
        <v>4.9738870927629941</v>
      </c>
    </row>
    <row r="14" spans="1:5" x14ac:dyDescent="0.15">
      <c r="A14" s="15" t="s">
        <v>1729</v>
      </c>
      <c r="B14" s="16" t="s">
        <v>1732</v>
      </c>
      <c r="C14" s="16">
        <v>4</v>
      </c>
      <c r="D14" s="16">
        <v>16219</v>
      </c>
      <c r="E14" s="39">
        <f t="shared" si="0"/>
        <v>4.9324865898020835</v>
      </c>
    </row>
    <row r="15" spans="1:5" x14ac:dyDescent="0.15">
      <c r="A15" s="11" t="s">
        <v>30254</v>
      </c>
      <c r="B15" s="11" t="s">
        <v>30254</v>
      </c>
      <c r="E15" s="40">
        <v>4.9000000000000004</v>
      </c>
    </row>
    <row r="16" spans="1:5" x14ac:dyDescent="0.15">
      <c r="A16" s="15" t="s">
        <v>2119</v>
      </c>
      <c r="B16" s="16" t="s">
        <v>3748</v>
      </c>
      <c r="C16" s="16">
        <v>2</v>
      </c>
      <c r="D16" s="16">
        <v>8339</v>
      </c>
      <c r="E16" s="36">
        <f t="shared" si="0"/>
        <v>4.7967382180117522</v>
      </c>
    </row>
    <row r="17" spans="1:5" x14ac:dyDescent="0.15">
      <c r="A17" s="15" t="s">
        <v>1043</v>
      </c>
      <c r="B17" s="16" t="s">
        <v>1045</v>
      </c>
      <c r="C17" s="16">
        <v>7</v>
      </c>
      <c r="D17" s="16">
        <v>32609</v>
      </c>
      <c r="E17" s="36">
        <f>C17/D17/5*100000</f>
        <v>4.2932932625962161</v>
      </c>
    </row>
    <row r="18" spans="1:5" x14ac:dyDescent="0.15">
      <c r="A18" s="15" t="s">
        <v>1770</v>
      </c>
      <c r="B18" s="16" t="s">
        <v>1773</v>
      </c>
      <c r="C18" s="16">
        <v>4</v>
      </c>
      <c r="D18" s="16">
        <v>18668</v>
      </c>
      <c r="E18" s="36">
        <f t="shared" ref="E18:E33" si="1">C18/D18/5*100000</f>
        <v>4.2854081851296337</v>
      </c>
    </row>
    <row r="19" spans="1:5" x14ac:dyDescent="0.15">
      <c r="A19" s="15" t="s">
        <v>639</v>
      </c>
      <c r="B19" s="16" t="s">
        <v>558</v>
      </c>
      <c r="C19" s="16">
        <v>7</v>
      </c>
      <c r="D19" s="16">
        <v>34344</v>
      </c>
      <c r="E19" s="36">
        <f t="shared" si="1"/>
        <v>4.0764034474726305</v>
      </c>
    </row>
    <row r="20" spans="1:5" x14ac:dyDescent="0.15">
      <c r="A20" s="15" t="s">
        <v>1262</v>
      </c>
      <c r="B20" s="16" t="s">
        <v>12268</v>
      </c>
      <c r="C20" s="16">
        <v>21</v>
      </c>
      <c r="D20" s="16">
        <v>106487</v>
      </c>
      <c r="E20" s="36">
        <f t="shared" si="1"/>
        <v>3.9441434165672806</v>
      </c>
    </row>
    <row r="21" spans="1:5" x14ac:dyDescent="0.15">
      <c r="A21" s="15" t="s">
        <v>3501</v>
      </c>
      <c r="B21" s="16" t="s">
        <v>4810</v>
      </c>
      <c r="C21" s="16">
        <v>4</v>
      </c>
      <c r="D21" s="16">
        <v>22298</v>
      </c>
      <c r="E21" s="36">
        <f t="shared" si="1"/>
        <v>3.5877657188985559</v>
      </c>
    </row>
    <row r="22" spans="1:5" x14ac:dyDescent="0.15">
      <c r="A22" s="15" t="s">
        <v>476</v>
      </c>
      <c r="B22" s="16" t="s">
        <v>477</v>
      </c>
      <c r="C22" s="16">
        <v>5</v>
      </c>
      <c r="D22" s="16">
        <v>28435</v>
      </c>
      <c r="E22" s="36">
        <f t="shared" si="1"/>
        <v>3.516792685071215</v>
      </c>
    </row>
    <row r="23" spans="1:5" x14ac:dyDescent="0.15">
      <c r="A23" s="15" t="s">
        <v>20628</v>
      </c>
      <c r="B23" s="16" t="s">
        <v>428</v>
      </c>
      <c r="C23" s="16">
        <v>11</v>
      </c>
      <c r="D23" s="37">
        <v>62560</v>
      </c>
      <c r="E23" s="36">
        <f t="shared" si="1"/>
        <v>3.5166240409207163</v>
      </c>
    </row>
    <row r="24" spans="1:5" x14ac:dyDescent="0.15">
      <c r="A24" s="15" t="s">
        <v>6019</v>
      </c>
      <c r="B24" s="16" t="s">
        <v>6021</v>
      </c>
      <c r="C24" s="16">
        <v>2</v>
      </c>
      <c r="D24" s="37">
        <v>13197</v>
      </c>
      <c r="E24" s="36">
        <f t="shared" si="1"/>
        <v>3.0309918920966883</v>
      </c>
    </row>
    <row r="25" spans="1:5" x14ac:dyDescent="0.15">
      <c r="A25" s="15" t="s">
        <v>1597</v>
      </c>
      <c r="B25" s="16" t="s">
        <v>2212</v>
      </c>
      <c r="C25" s="16">
        <v>4</v>
      </c>
      <c r="D25" s="37">
        <v>26951</v>
      </c>
      <c r="E25" s="36">
        <f t="shared" si="1"/>
        <v>2.9683499684612817</v>
      </c>
    </row>
    <row r="26" spans="1:5" x14ac:dyDescent="0.15">
      <c r="A26" s="15" t="s">
        <v>2271</v>
      </c>
      <c r="B26" s="16" t="s">
        <v>10073</v>
      </c>
      <c r="C26" s="16">
        <v>1</v>
      </c>
      <c r="D26" s="16">
        <v>6770</v>
      </c>
      <c r="E26" s="36">
        <f t="shared" si="1"/>
        <v>2.954209748892171</v>
      </c>
    </row>
    <row r="27" spans="1:5" x14ac:dyDescent="0.15">
      <c r="A27" s="15" t="s">
        <v>841</v>
      </c>
      <c r="B27" s="16" t="s">
        <v>842</v>
      </c>
      <c r="C27" s="16">
        <v>2</v>
      </c>
      <c r="D27" s="16">
        <v>13912</v>
      </c>
      <c r="E27" s="36">
        <f t="shared" si="1"/>
        <v>2.8752156411730878</v>
      </c>
    </row>
    <row r="28" spans="1:5" x14ac:dyDescent="0.15">
      <c r="A28" s="15" t="s">
        <v>562</v>
      </c>
      <c r="B28" s="16" t="s">
        <v>564</v>
      </c>
      <c r="C28" s="16">
        <v>7</v>
      </c>
      <c r="D28" s="37">
        <v>48934</v>
      </c>
      <c r="E28" s="36">
        <f t="shared" si="1"/>
        <v>2.8609964441901337</v>
      </c>
    </row>
    <row r="29" spans="1:5" x14ac:dyDescent="0.15">
      <c r="A29" s="15" t="s">
        <v>548</v>
      </c>
      <c r="B29" s="16" t="s">
        <v>550</v>
      </c>
      <c r="C29" s="16">
        <v>2</v>
      </c>
      <c r="D29" s="37">
        <v>14785</v>
      </c>
      <c r="E29" s="36">
        <f t="shared" si="1"/>
        <v>2.7054447074737915</v>
      </c>
    </row>
    <row r="30" spans="1:5" x14ac:dyDescent="0.15">
      <c r="A30" s="15" t="s">
        <v>616</v>
      </c>
      <c r="B30" s="16" t="s">
        <v>618</v>
      </c>
      <c r="C30" s="16">
        <v>7</v>
      </c>
      <c r="D30" s="37">
        <v>52194</v>
      </c>
      <c r="E30" s="36">
        <f t="shared" si="1"/>
        <v>2.6823006475840132</v>
      </c>
    </row>
    <row r="31" spans="1:5" x14ac:dyDescent="0.15">
      <c r="A31" s="15" t="s">
        <v>92</v>
      </c>
      <c r="B31" s="16" t="s">
        <v>93</v>
      </c>
      <c r="C31" s="16">
        <v>22</v>
      </c>
      <c r="D31" s="37">
        <v>165839</v>
      </c>
      <c r="E31" s="36">
        <f t="shared" si="1"/>
        <v>2.653175670379103</v>
      </c>
    </row>
    <row r="32" spans="1:5" x14ac:dyDescent="0.15">
      <c r="A32" s="15" t="s">
        <v>81</v>
      </c>
      <c r="B32" s="16" t="s">
        <v>83</v>
      </c>
      <c r="C32" s="16">
        <v>48</v>
      </c>
      <c r="D32" s="34">
        <v>384976</v>
      </c>
      <c r="E32" s="36">
        <f t="shared" si="1"/>
        <v>2.4936619425626532</v>
      </c>
    </row>
    <row r="33" spans="1:5" x14ac:dyDescent="0.15">
      <c r="A33" s="15" t="s">
        <v>1184</v>
      </c>
      <c r="B33" s="16" t="s">
        <v>1186</v>
      </c>
      <c r="C33" s="16">
        <v>3</v>
      </c>
      <c r="D33" s="37">
        <v>25403</v>
      </c>
      <c r="E33" s="36">
        <f t="shared" si="1"/>
        <v>2.3619257568003778</v>
      </c>
    </row>
    <row r="34" spans="1:5" x14ac:dyDescent="0.15">
      <c r="A34" s="16" t="s">
        <v>33351</v>
      </c>
    </row>
  </sheetData>
  <sortState xmlns:xlrd2="http://schemas.microsoft.com/office/spreadsheetml/2017/richdata2" ref="A2:E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2013-2018 Police Killings</vt:lpstr>
      <vt:lpstr>2013-2018 Killings by PD</vt:lpstr>
      <vt:lpstr>2013-2018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2019-05-16T12:55:23Z</dcterms:modified>
</cp:coreProperties>
</file>